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240" windowWidth="20055" windowHeight="9090"/>
  </bookViews>
  <sheets>
    <sheet name="सामान्य जानकारी" sheetId="14" r:id="rId1"/>
    <sheet name="Master sheet" sheetId="22" r:id="rId2"/>
    <sheet name="Marks Entry Nursery" sheetId="10" r:id="rId3"/>
    <sheet name="Marks Entry LKG" sheetId="21" r:id="rId4"/>
    <sheet name="Marks Entry UKG" sheetId="28" r:id="rId5"/>
    <sheet name="Result Sheet" sheetId="17" r:id="rId6"/>
    <sheet name="Green Sheet" sheetId="29" r:id="rId7"/>
    <sheet name="Teacher &amp; Cat. Wise Result" sheetId="23" r:id="rId8"/>
    <sheet name="Result Aggregate" sheetId="24" r:id="rId9"/>
    <sheet name="Full Marksheet" sheetId="26" r:id="rId10"/>
    <sheet name="All student Report Card" sheetId="27" r:id="rId11"/>
  </sheets>
  <externalReferences>
    <externalReference r:id="rId12"/>
  </externalReferences>
  <definedNames>
    <definedName name="Mark">'Marks Entry Nursery'!$I$7:$AS$206</definedName>
    <definedName name="Marks">'Result Sheet'!$B$8:$DQ$207</definedName>
    <definedName name="Picture">INDEX('Master sheet'!$H$29,MATCH('Master sheet'!$E$26,'Master sheet'!$G$29,0))</definedName>
    <definedName name="_xlnm.Print_Area" localSheetId="10">'All student Report Card'!$B$1:$AF$31,'All student Report Card'!$B$33:$AF$63,'All student Report Card'!$B$65:$AF$95,'All student Report Card'!$B$97:$AF$127,'All student Report Card'!$B$129:$AF$159,'All student Report Card'!$B$161:$AF$191,'All student Report Card'!$B$193:$AF$223,'All student Report Card'!$B$225:$AF$255,'All student Report Card'!$B$257:$AF$287,'All student Report Card'!$B$289:$AF$319,'All student Report Card'!$AH$1:$AL$6,'All student Report Card'!$AJ$13:$AM$21</definedName>
    <definedName name="_xlnm.Print_Area" localSheetId="9">'Full Marksheet'!$B$1:$P$33,'Full Marksheet'!$B$35:$P$67,'Full Marksheet'!$B$69:$P$101,'Full Marksheet'!$B$103:$P$135,'Full Marksheet'!$B$137:$P$169,'Full Marksheet'!$B$171:$P$203,'Full Marksheet'!$B$205:$P$237,'Full Marksheet'!$B$239:$P$271,'Full Marksheet'!$B$273:$P$305,'Full Marksheet'!$B$307:$P$339,'Full Marksheet'!$S$1:$W$10</definedName>
    <definedName name="_xlnm.Print_Area" localSheetId="6">'Green Sheet'!$A$1:$W$219</definedName>
    <definedName name="_xlnm.Print_Area" localSheetId="8">'Result Aggregate'!$A$1:$W$213</definedName>
    <definedName name="_xlnm.Print_Area" localSheetId="5">'Result Sheet'!$A$2:$DQ$218</definedName>
    <definedName name="_xlnm.Print_Area" localSheetId="7">'Teacher &amp; Cat. Wise Result'!$A$1:$O$17,'Teacher &amp; Cat. Wise Result'!$A$19:$O$37</definedName>
    <definedName name="sessional">'Marks Entry Nursery'!$BQ$7:$CE$206</definedName>
    <definedName name="Sub">'Marks Entry Nursery'!$BB$21:$BB$66</definedName>
    <definedName name="Subject">'Marks Entry Nursery'!$CG$1:$CG$8</definedName>
    <definedName name="subject1">'Marks Entry Nursery'!$CI$1:$CI$4</definedName>
    <definedName name="subject2">'Marks Entry Nursery'!$CJ$1:$CJ$3</definedName>
    <definedName name="subject5">'Green Sheet'!$AJ$8:$AJ$17</definedName>
  </definedNames>
  <calcPr calcId="124519"/>
</workbook>
</file>

<file path=xl/calcChain.xml><?xml version="1.0" encoding="utf-8"?>
<calcChain xmlns="http://schemas.openxmlformats.org/spreadsheetml/2006/main">
  <c r="B338" i="26"/>
  <c r="B304"/>
  <c r="B270"/>
  <c r="B236"/>
  <c r="B202"/>
  <c r="B168"/>
  <c r="B134"/>
  <c r="B100"/>
  <c r="B66"/>
  <c r="R318" i="27"/>
  <c r="B318"/>
  <c r="R286"/>
  <c r="B286"/>
  <c r="R254"/>
  <c r="B254"/>
  <c r="R222"/>
  <c r="B222"/>
  <c r="R190"/>
  <c r="B190"/>
  <c r="R158"/>
  <c r="B158"/>
  <c r="R126"/>
  <c r="B126"/>
  <c r="R94"/>
  <c r="B94"/>
  <c r="R62"/>
  <c r="B62"/>
  <c r="R30"/>
  <c r="B30"/>
  <c r="B32" i="26"/>
  <c r="E31"/>
  <c r="J14" i="23"/>
  <c r="K14"/>
  <c r="J13"/>
  <c r="K13"/>
  <c r="L14"/>
  <c r="L13"/>
  <c r="M13"/>
  <c r="M14"/>
  <c r="H218" i="17"/>
  <c r="H217"/>
  <c r="H216"/>
  <c r="H215"/>
  <c r="H214"/>
  <c r="AV3" i="28"/>
  <c r="AT3"/>
  <c r="AV3" i="21"/>
  <c r="AT3"/>
  <c r="G3" i="29"/>
  <c r="J3" i="17"/>
  <c r="I2" i="28"/>
  <c r="I2" i="21"/>
  <c r="I2" i="10"/>
  <c r="DE4" i="17"/>
  <c r="DE208"/>
  <c r="B14" i="23" s="1"/>
  <c r="DA4" i="17"/>
  <c r="DA208"/>
  <c r="B13" i="23" s="1"/>
  <c r="AR4" i="28"/>
  <c r="AP4"/>
  <c r="AN4"/>
  <c r="AR4" i="21"/>
  <c r="AP4"/>
  <c r="AN4"/>
  <c r="AR4" i="10"/>
  <c r="AP4"/>
  <c r="AN4"/>
  <c r="AK3"/>
  <c r="G23" i="22"/>
  <c r="G22"/>
  <c r="G21"/>
  <c r="K12"/>
  <c r="K11"/>
  <c r="K10"/>
  <c r="G12"/>
  <c r="AR3" i="21"/>
  <c r="G10" i="22"/>
  <c r="G11"/>
  <c r="AP3" i="21"/>
  <c r="AN3"/>
  <c r="G9" i="22"/>
  <c r="A207" i="29" l="1"/>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D3"/>
  <c r="P6"/>
  <c r="O6"/>
  <c r="N6"/>
  <c r="L6"/>
  <c r="K6"/>
  <c r="J6"/>
  <c r="W5"/>
  <c r="Q5"/>
  <c r="N5"/>
  <c r="M5"/>
  <c r="J5"/>
  <c r="I5"/>
  <c r="H5"/>
  <c r="G5"/>
  <c r="F5"/>
  <c r="E5"/>
  <c r="D5"/>
  <c r="C5"/>
  <c r="B5"/>
  <c r="A5"/>
  <c r="J3"/>
  <c r="F3"/>
  <c r="B3"/>
  <c r="A1"/>
  <c r="H209" l="1"/>
  <c r="T5" i="26" l="1"/>
  <c r="B337"/>
  <c r="I336"/>
  <c r="B336"/>
  <c r="I335"/>
  <c r="B335"/>
  <c r="I334"/>
  <c r="B334"/>
  <c r="B303"/>
  <c r="I302"/>
  <c r="B302"/>
  <c r="I301"/>
  <c r="B301"/>
  <c r="I300"/>
  <c r="B300"/>
  <c r="B269"/>
  <c r="I268"/>
  <c r="B268"/>
  <c r="I267"/>
  <c r="B267"/>
  <c r="I266"/>
  <c r="B266"/>
  <c r="B235"/>
  <c r="I234"/>
  <c r="B234"/>
  <c r="I233"/>
  <c r="B233"/>
  <c r="I232"/>
  <c r="B232"/>
  <c r="B201"/>
  <c r="I200"/>
  <c r="B200"/>
  <c r="I199"/>
  <c r="B199"/>
  <c r="I198"/>
  <c r="B198"/>
  <c r="B167"/>
  <c r="I166"/>
  <c r="B166"/>
  <c r="I165"/>
  <c r="B165"/>
  <c r="I164"/>
  <c r="B164"/>
  <c r="B133"/>
  <c r="I132"/>
  <c r="B132"/>
  <c r="I131"/>
  <c r="B131"/>
  <c r="I130"/>
  <c r="B130"/>
  <c r="DO211" i="17"/>
  <c r="A2" i="24"/>
  <c r="CF209" i="17"/>
  <c r="DE209"/>
  <c r="A14" i="23" s="1"/>
  <c r="DA209" i="17"/>
  <c r="A13" i="23" s="1"/>
  <c r="CT209" i="17"/>
  <c r="A12" i="23" s="1"/>
  <c r="CM209" i="17"/>
  <c r="AK3" i="21"/>
  <c r="AD3"/>
  <c r="W3"/>
  <c r="P3"/>
  <c r="G24" i="22"/>
  <c r="K13"/>
  <c r="G13"/>
  <c r="K9"/>
  <c r="K8"/>
  <c r="K7"/>
  <c r="K6"/>
  <c r="DF7" i="17"/>
  <c r="DE7"/>
  <c r="DB7"/>
  <c r="DA7"/>
  <c r="CU7"/>
  <c r="CT7"/>
  <c r="CN7"/>
  <c r="CM7"/>
  <c r="CG7"/>
  <c r="CF7"/>
  <c r="BW7"/>
  <c r="BV7"/>
  <c r="BS7"/>
  <c r="BR7"/>
  <c r="BE7"/>
  <c r="BD7"/>
  <c r="BA7"/>
  <c r="AZ7"/>
  <c r="AM7"/>
  <c r="AL7"/>
  <c r="AH7"/>
  <c r="AI7"/>
  <c r="U7"/>
  <c r="T7"/>
  <c r="Q7"/>
  <c r="P7"/>
  <c r="DX9"/>
  <c r="B9" s="1"/>
  <c r="DX10"/>
  <c r="B10" s="1"/>
  <c r="DX11"/>
  <c r="B11" s="1"/>
  <c r="DX12"/>
  <c r="B12" s="1"/>
  <c r="DX13"/>
  <c r="B13" s="1"/>
  <c r="DX14"/>
  <c r="B14" s="1"/>
  <c r="DX15"/>
  <c r="B15" s="1"/>
  <c r="DX16"/>
  <c r="B16" s="1"/>
  <c r="DX17"/>
  <c r="B17" s="1"/>
  <c r="DX18"/>
  <c r="B18" s="1"/>
  <c r="DX19"/>
  <c r="B19" s="1"/>
  <c r="DX20"/>
  <c r="B20" s="1"/>
  <c r="DX21"/>
  <c r="B21" s="1"/>
  <c r="DX22"/>
  <c r="B22" s="1"/>
  <c r="DX23"/>
  <c r="B23" s="1"/>
  <c r="DX24"/>
  <c r="B24" s="1"/>
  <c r="DX25"/>
  <c r="B25" s="1"/>
  <c r="DX26"/>
  <c r="B26" s="1"/>
  <c r="DX27"/>
  <c r="B27" s="1"/>
  <c r="DX28"/>
  <c r="B28" s="1"/>
  <c r="DX29"/>
  <c r="B29" s="1"/>
  <c r="DX30"/>
  <c r="B30" s="1"/>
  <c r="DX31"/>
  <c r="B31" s="1"/>
  <c r="DX32"/>
  <c r="B32" s="1"/>
  <c r="DX33"/>
  <c r="B33" s="1"/>
  <c r="DX34"/>
  <c r="B34" s="1"/>
  <c r="DX35"/>
  <c r="B35" s="1"/>
  <c r="DX36"/>
  <c r="B36" s="1"/>
  <c r="DX37"/>
  <c r="B37" s="1"/>
  <c r="DX38"/>
  <c r="B38" s="1"/>
  <c r="DX39"/>
  <c r="B39" s="1"/>
  <c r="DX40"/>
  <c r="B40" s="1"/>
  <c r="DX41"/>
  <c r="B41" s="1"/>
  <c r="DX42"/>
  <c r="B42" s="1"/>
  <c r="DX43"/>
  <c r="B43" s="1"/>
  <c r="DX44"/>
  <c r="B44" s="1"/>
  <c r="DX45"/>
  <c r="B45" s="1"/>
  <c r="DX46"/>
  <c r="B46" s="1"/>
  <c r="DX47"/>
  <c r="B47" s="1"/>
  <c r="DX48"/>
  <c r="B48" s="1"/>
  <c r="DX49"/>
  <c r="B49" s="1"/>
  <c r="DX50"/>
  <c r="B50" s="1"/>
  <c r="DX51"/>
  <c r="B51" s="1"/>
  <c r="DX52"/>
  <c r="B52" s="1"/>
  <c r="DX53"/>
  <c r="B53" s="1"/>
  <c r="DX54"/>
  <c r="B54" s="1"/>
  <c r="DX55"/>
  <c r="B55" s="1"/>
  <c r="DX56"/>
  <c r="B56" s="1"/>
  <c r="DX57"/>
  <c r="B57" s="1"/>
  <c r="DX58"/>
  <c r="B58" s="1"/>
  <c r="DX59"/>
  <c r="B59" s="1"/>
  <c r="DX60"/>
  <c r="B60" s="1"/>
  <c r="DX61"/>
  <c r="B61" s="1"/>
  <c r="DX62"/>
  <c r="B62" s="1"/>
  <c r="DX63"/>
  <c r="B63" s="1"/>
  <c r="DX64"/>
  <c r="B64" s="1"/>
  <c r="DX65"/>
  <c r="B65" s="1"/>
  <c r="DX66"/>
  <c r="B66" s="1"/>
  <c r="DX67"/>
  <c r="B67" s="1"/>
  <c r="DX68"/>
  <c r="B68" s="1"/>
  <c r="DX69"/>
  <c r="B69" s="1"/>
  <c r="DX70"/>
  <c r="B70" s="1"/>
  <c r="DX71"/>
  <c r="B71" s="1"/>
  <c r="DX72"/>
  <c r="B72" s="1"/>
  <c r="DX73"/>
  <c r="B73" s="1"/>
  <c r="DX74"/>
  <c r="B74" s="1"/>
  <c r="DX75"/>
  <c r="B75" s="1"/>
  <c r="DX76"/>
  <c r="B76" s="1"/>
  <c r="DX77"/>
  <c r="B77" s="1"/>
  <c r="DX78"/>
  <c r="B78" s="1"/>
  <c r="DX79"/>
  <c r="B79" s="1"/>
  <c r="DX80"/>
  <c r="B80" s="1"/>
  <c r="DX81"/>
  <c r="B81" s="1"/>
  <c r="DX82"/>
  <c r="B82" s="1"/>
  <c r="DX83"/>
  <c r="B83" s="1"/>
  <c r="DX84"/>
  <c r="B84" s="1"/>
  <c r="DX85"/>
  <c r="B85" s="1"/>
  <c r="DX86"/>
  <c r="B86" s="1"/>
  <c r="DX87"/>
  <c r="B87" s="1"/>
  <c r="DX88"/>
  <c r="B88" s="1"/>
  <c r="DX89"/>
  <c r="B89" s="1"/>
  <c r="DX90"/>
  <c r="B90" s="1"/>
  <c r="DX91"/>
  <c r="B91" s="1"/>
  <c r="DX92"/>
  <c r="B92" s="1"/>
  <c r="DX93"/>
  <c r="B93" s="1"/>
  <c r="DX94"/>
  <c r="B94" s="1"/>
  <c r="DX95"/>
  <c r="B95" s="1"/>
  <c r="DX96"/>
  <c r="B96" s="1"/>
  <c r="DX97"/>
  <c r="B97" s="1"/>
  <c r="DX98"/>
  <c r="B98" s="1"/>
  <c r="DX99"/>
  <c r="B99" s="1"/>
  <c r="DX100"/>
  <c r="B100" s="1"/>
  <c r="DX101"/>
  <c r="B101" s="1"/>
  <c r="DX102"/>
  <c r="B102" s="1"/>
  <c r="DX103"/>
  <c r="B103" s="1"/>
  <c r="DX104"/>
  <c r="B104" s="1"/>
  <c r="DX105"/>
  <c r="B105" s="1"/>
  <c r="DX106"/>
  <c r="B106" s="1"/>
  <c r="DX107"/>
  <c r="B107" s="1"/>
  <c r="DX108"/>
  <c r="B108" s="1"/>
  <c r="DX109"/>
  <c r="B109" s="1"/>
  <c r="DX110"/>
  <c r="B110" s="1"/>
  <c r="DX111"/>
  <c r="B111" s="1"/>
  <c r="DX112"/>
  <c r="B112" s="1"/>
  <c r="DX113"/>
  <c r="B113" s="1"/>
  <c r="DX114"/>
  <c r="B114" s="1"/>
  <c r="DX115"/>
  <c r="B115" s="1"/>
  <c r="DX116"/>
  <c r="B116" s="1"/>
  <c r="DX117"/>
  <c r="B117" s="1"/>
  <c r="DX118"/>
  <c r="B118" s="1"/>
  <c r="DX119"/>
  <c r="B119" s="1"/>
  <c r="DX120"/>
  <c r="B120" s="1"/>
  <c r="DX121"/>
  <c r="B121" s="1"/>
  <c r="DX122"/>
  <c r="B122" s="1"/>
  <c r="DX123"/>
  <c r="B123" s="1"/>
  <c r="DX124"/>
  <c r="B124" s="1"/>
  <c r="DX125"/>
  <c r="B125" s="1"/>
  <c r="DX126"/>
  <c r="B126" s="1"/>
  <c r="DX127"/>
  <c r="B127" s="1"/>
  <c r="DX128"/>
  <c r="B128" s="1"/>
  <c r="DX129"/>
  <c r="B129" s="1"/>
  <c r="DX130"/>
  <c r="B130" s="1"/>
  <c r="DX131"/>
  <c r="B131" s="1"/>
  <c r="DX132"/>
  <c r="B132" s="1"/>
  <c r="DX133"/>
  <c r="B133" s="1"/>
  <c r="DX134"/>
  <c r="B134" s="1"/>
  <c r="DX135"/>
  <c r="B135" s="1"/>
  <c r="DX136"/>
  <c r="B136" s="1"/>
  <c r="DX137"/>
  <c r="B137" s="1"/>
  <c r="DX138"/>
  <c r="B138" s="1"/>
  <c r="DX139"/>
  <c r="B139" s="1"/>
  <c r="DX140"/>
  <c r="B140" s="1"/>
  <c r="DX141"/>
  <c r="B141" s="1"/>
  <c r="DX142"/>
  <c r="B142" s="1"/>
  <c r="DX143"/>
  <c r="B143" s="1"/>
  <c r="DX144"/>
  <c r="B144" s="1"/>
  <c r="DX145"/>
  <c r="B145" s="1"/>
  <c r="DX146"/>
  <c r="B146" s="1"/>
  <c r="DX147"/>
  <c r="B147" s="1"/>
  <c r="DX148"/>
  <c r="B148" s="1"/>
  <c r="DX149"/>
  <c r="B149" s="1"/>
  <c r="DX150"/>
  <c r="B150" s="1"/>
  <c r="DX151"/>
  <c r="B151" s="1"/>
  <c r="DX152"/>
  <c r="B152" s="1"/>
  <c r="DX153"/>
  <c r="B153" s="1"/>
  <c r="DX154"/>
  <c r="B154" s="1"/>
  <c r="DX155"/>
  <c r="B155" s="1"/>
  <c r="DX156"/>
  <c r="B156" s="1"/>
  <c r="DX157"/>
  <c r="B157" s="1"/>
  <c r="DX158"/>
  <c r="B158" s="1"/>
  <c r="DX159"/>
  <c r="B159" s="1"/>
  <c r="DX160"/>
  <c r="B160" s="1"/>
  <c r="DX161"/>
  <c r="B161" s="1"/>
  <c r="DX162"/>
  <c r="B162" s="1"/>
  <c r="DX163"/>
  <c r="B163" s="1"/>
  <c r="DX164"/>
  <c r="B164" s="1"/>
  <c r="DX165"/>
  <c r="B165" s="1"/>
  <c r="DX166"/>
  <c r="B166" s="1"/>
  <c r="DX167"/>
  <c r="B167" s="1"/>
  <c r="DX168"/>
  <c r="B168" s="1"/>
  <c r="DX169"/>
  <c r="B169" s="1"/>
  <c r="DX170"/>
  <c r="B170" s="1"/>
  <c r="DX171"/>
  <c r="B171" s="1"/>
  <c r="DX172"/>
  <c r="B172" s="1"/>
  <c r="DX173"/>
  <c r="B173" s="1"/>
  <c r="DX174"/>
  <c r="B174" s="1"/>
  <c r="DX175"/>
  <c r="B175" s="1"/>
  <c r="DX176"/>
  <c r="B176" s="1"/>
  <c r="DX177"/>
  <c r="B177" s="1"/>
  <c r="DX178"/>
  <c r="B178" s="1"/>
  <c r="DX179"/>
  <c r="B179" s="1"/>
  <c r="DX180"/>
  <c r="B180" s="1"/>
  <c r="DX181"/>
  <c r="B181" s="1"/>
  <c r="DX182"/>
  <c r="B182" s="1"/>
  <c r="DX183"/>
  <c r="B183" s="1"/>
  <c r="DX184"/>
  <c r="B184" s="1"/>
  <c r="DX185"/>
  <c r="B185" s="1"/>
  <c r="DX186"/>
  <c r="B186" s="1"/>
  <c r="DX187"/>
  <c r="B187" s="1"/>
  <c r="DX188"/>
  <c r="B188" s="1"/>
  <c r="DX189"/>
  <c r="B189" s="1"/>
  <c r="DX190"/>
  <c r="B190" s="1"/>
  <c r="DX191"/>
  <c r="B191" s="1"/>
  <c r="DX192"/>
  <c r="B192" s="1"/>
  <c r="DX193"/>
  <c r="B193" s="1"/>
  <c r="DX194"/>
  <c r="B194" s="1"/>
  <c r="DX195"/>
  <c r="B195" s="1"/>
  <c r="DX196"/>
  <c r="B196" s="1"/>
  <c r="DX197"/>
  <c r="B197" s="1"/>
  <c r="DX198"/>
  <c r="B198" s="1"/>
  <c r="DX199"/>
  <c r="B199" s="1"/>
  <c r="DX200"/>
  <c r="B200" s="1"/>
  <c r="DX201"/>
  <c r="B201" s="1"/>
  <c r="DX202"/>
  <c r="B202" s="1"/>
  <c r="DX203"/>
  <c r="B203" s="1"/>
  <c r="DX204"/>
  <c r="B204" s="1"/>
  <c r="DX205"/>
  <c r="B205" s="1"/>
  <c r="DX206"/>
  <c r="B206" s="1"/>
  <c r="DX207"/>
  <c r="B207" s="1"/>
  <c r="DX8"/>
  <c r="B8" s="1"/>
  <c r="CD206" i="28"/>
  <c r="CE206" s="1"/>
  <c r="CB206"/>
  <c r="CC206" s="1"/>
  <c r="BZ206"/>
  <c r="CA206" s="1"/>
  <c r="BX206"/>
  <c r="BY206" s="1"/>
  <c r="BV206"/>
  <c r="BW206" s="1"/>
  <c r="BT206"/>
  <c r="BU206" s="1"/>
  <c r="BR206"/>
  <c r="BS206" s="1"/>
  <c r="BQ206"/>
  <c r="CE205"/>
  <c r="CD205"/>
  <c r="CC205"/>
  <c r="CB205"/>
  <c r="CA205"/>
  <c r="BZ205"/>
  <c r="BY205"/>
  <c r="BX205"/>
  <c r="BW205"/>
  <c r="BV205"/>
  <c r="BU205"/>
  <c r="BT205"/>
  <c r="BS205"/>
  <c r="BR205"/>
  <c r="BQ205"/>
  <c r="CD204"/>
  <c r="CE204" s="1"/>
  <c r="CB204"/>
  <c r="CC204" s="1"/>
  <c r="BZ204"/>
  <c r="CA204" s="1"/>
  <c r="BX204"/>
  <c r="BY204" s="1"/>
  <c r="BV204"/>
  <c r="BW204" s="1"/>
  <c r="BT204"/>
  <c r="BU204" s="1"/>
  <c r="BR204"/>
  <c r="BS204" s="1"/>
  <c r="BQ204"/>
  <c r="CE203"/>
  <c r="CD203"/>
  <c r="CC203"/>
  <c r="CB203"/>
  <c r="CA203"/>
  <c r="BZ203"/>
  <c r="BY203"/>
  <c r="BX203"/>
  <c r="BW203"/>
  <c r="BV203"/>
  <c r="BU203"/>
  <c r="BT203"/>
  <c r="BS203"/>
  <c r="BR203"/>
  <c r="BQ203"/>
  <c r="CD202"/>
  <c r="CE202" s="1"/>
  <c r="CB202"/>
  <c r="CC202" s="1"/>
  <c r="BZ202"/>
  <c r="CA202" s="1"/>
  <c r="BX202"/>
  <c r="BY202" s="1"/>
  <c r="BV202"/>
  <c r="BW202" s="1"/>
  <c r="BT202"/>
  <c r="BU202" s="1"/>
  <c r="BR202"/>
  <c r="BS202" s="1"/>
  <c r="BQ202"/>
  <c r="CE201"/>
  <c r="CD201"/>
  <c r="CC201"/>
  <c r="CB201"/>
  <c r="CA201"/>
  <c r="BZ201"/>
  <c r="BY201"/>
  <c r="BX201"/>
  <c r="BW201"/>
  <c r="BV201"/>
  <c r="BU201"/>
  <c r="BT201"/>
  <c r="BS201"/>
  <c r="BR201"/>
  <c r="BQ201"/>
  <c r="CD200"/>
  <c r="CE200" s="1"/>
  <c r="CB200"/>
  <c r="CC200" s="1"/>
  <c r="BZ200"/>
  <c r="CA200" s="1"/>
  <c r="BX200"/>
  <c r="BY200" s="1"/>
  <c r="BV200"/>
  <c r="BW200" s="1"/>
  <c r="BT200"/>
  <c r="BU200" s="1"/>
  <c r="BR200"/>
  <c r="BS200" s="1"/>
  <c r="BQ200"/>
  <c r="CE199"/>
  <c r="CD199"/>
  <c r="CC199"/>
  <c r="CB199"/>
  <c r="CA199"/>
  <c r="BZ199"/>
  <c r="BY199"/>
  <c r="BX199"/>
  <c r="BW199"/>
  <c r="BV199"/>
  <c r="BU199"/>
  <c r="BT199"/>
  <c r="BS199"/>
  <c r="BR199"/>
  <c r="BQ199"/>
  <c r="CD198"/>
  <c r="CE198" s="1"/>
  <c r="CB198"/>
  <c r="CC198" s="1"/>
  <c r="BZ198"/>
  <c r="CA198" s="1"/>
  <c r="BX198"/>
  <c r="BY198" s="1"/>
  <c r="BV198"/>
  <c r="BW198" s="1"/>
  <c r="BT198"/>
  <c r="BU198" s="1"/>
  <c r="BR198"/>
  <c r="BS198" s="1"/>
  <c r="BQ198"/>
  <c r="CE197"/>
  <c r="CD197"/>
  <c r="CC197"/>
  <c r="CB197"/>
  <c r="CA197"/>
  <c r="BZ197"/>
  <c r="BY197"/>
  <c r="BX197"/>
  <c r="BW197"/>
  <c r="BV197"/>
  <c r="BU197"/>
  <c r="BT197"/>
  <c r="BS197"/>
  <c r="BR197"/>
  <c r="BQ197"/>
  <c r="CD196"/>
  <c r="CE196" s="1"/>
  <c r="CB196"/>
  <c r="CC196" s="1"/>
  <c r="BZ196"/>
  <c r="CA196" s="1"/>
  <c r="BX196"/>
  <c r="BY196" s="1"/>
  <c r="BV196"/>
  <c r="BW196" s="1"/>
  <c r="BT196"/>
  <c r="BU196" s="1"/>
  <c r="BR196"/>
  <c r="BS196" s="1"/>
  <c r="BQ196"/>
  <c r="CE195"/>
  <c r="CD195"/>
  <c r="CC195"/>
  <c r="CB195"/>
  <c r="CA195"/>
  <c r="BZ195"/>
  <c r="BY195"/>
  <c r="BX195"/>
  <c r="BW195"/>
  <c r="BV195"/>
  <c r="BU195"/>
  <c r="BT195"/>
  <c r="BS195"/>
  <c r="BR195"/>
  <c r="BQ195"/>
  <c r="CD194"/>
  <c r="CE194" s="1"/>
  <c r="CB194"/>
  <c r="CC194" s="1"/>
  <c r="BZ194"/>
  <c r="CA194" s="1"/>
  <c r="BX194"/>
  <c r="BY194" s="1"/>
  <c r="BV194"/>
  <c r="BW194" s="1"/>
  <c r="BT194"/>
  <c r="BU194" s="1"/>
  <c r="BR194"/>
  <c r="BS194" s="1"/>
  <c r="BQ194"/>
  <c r="CE193"/>
  <c r="CD193"/>
  <c r="CC193"/>
  <c r="CB193"/>
  <c r="CA193"/>
  <c r="BZ193"/>
  <c r="BY193"/>
  <c r="BX193"/>
  <c r="BW193"/>
  <c r="BV193"/>
  <c r="BU193"/>
  <c r="BT193"/>
  <c r="BS193"/>
  <c r="BR193"/>
  <c r="BQ193"/>
  <c r="CD192"/>
  <c r="CE192" s="1"/>
  <c r="CB192"/>
  <c r="CC192" s="1"/>
  <c r="BZ192"/>
  <c r="CA192" s="1"/>
  <c r="BX192"/>
  <c r="BY192" s="1"/>
  <c r="BV192"/>
  <c r="BW192" s="1"/>
  <c r="BT192"/>
  <c r="BU192" s="1"/>
  <c r="BR192"/>
  <c r="BS192" s="1"/>
  <c r="BQ192"/>
  <c r="CE191"/>
  <c r="CD191"/>
  <c r="CC191"/>
  <c r="CB191"/>
  <c r="CA191"/>
  <c r="BZ191"/>
  <c r="BY191"/>
  <c r="BX191"/>
  <c r="BW191"/>
  <c r="BV191"/>
  <c r="BU191"/>
  <c r="BT191"/>
  <c r="BS191"/>
  <c r="BR191"/>
  <c r="BQ191"/>
  <c r="CD190"/>
  <c r="CE190" s="1"/>
  <c r="CB190"/>
  <c r="CC190" s="1"/>
  <c r="BZ190"/>
  <c r="CA190" s="1"/>
  <c r="BX190"/>
  <c r="BY190" s="1"/>
  <c r="BV190"/>
  <c r="BW190" s="1"/>
  <c r="BT190"/>
  <c r="BU190" s="1"/>
  <c r="BR190"/>
  <c r="BS190" s="1"/>
  <c r="BQ190"/>
  <c r="CE189"/>
  <c r="CD189"/>
  <c r="CC189"/>
  <c r="CB189"/>
  <c r="CA189"/>
  <c r="BZ189"/>
  <c r="BY189"/>
  <c r="BX189"/>
  <c r="BW189"/>
  <c r="BV189"/>
  <c r="BU189"/>
  <c r="BT189"/>
  <c r="BS189"/>
  <c r="BR189"/>
  <c r="BQ189"/>
  <c r="CD188"/>
  <c r="CE188" s="1"/>
  <c r="CB188"/>
  <c r="CC188" s="1"/>
  <c r="BZ188"/>
  <c r="CA188" s="1"/>
  <c r="BX188"/>
  <c r="BY188" s="1"/>
  <c r="BV188"/>
  <c r="BW188" s="1"/>
  <c r="BT188"/>
  <c r="BU188" s="1"/>
  <c r="BR188"/>
  <c r="BS188" s="1"/>
  <c r="BQ188"/>
  <c r="CE187"/>
  <c r="CD187"/>
  <c r="CC187"/>
  <c r="CB187"/>
  <c r="CA187"/>
  <c r="BZ187"/>
  <c r="BY187"/>
  <c r="BX187"/>
  <c r="BW187"/>
  <c r="BV187"/>
  <c r="BU187"/>
  <c r="BT187"/>
  <c r="BS187"/>
  <c r="BR187"/>
  <c r="BQ187"/>
  <c r="CD186"/>
  <c r="CE186" s="1"/>
  <c r="CB186"/>
  <c r="CC186" s="1"/>
  <c r="BZ186"/>
  <c r="CA186" s="1"/>
  <c r="BX186"/>
  <c r="BY186" s="1"/>
  <c r="BV186"/>
  <c r="BW186" s="1"/>
  <c r="BT186"/>
  <c r="BU186" s="1"/>
  <c r="BR186"/>
  <c r="BS186" s="1"/>
  <c r="BQ186"/>
  <c r="CE185"/>
  <c r="CD185"/>
  <c r="CC185"/>
  <c r="CB185"/>
  <c r="CA185"/>
  <c r="BZ185"/>
  <c r="BY185"/>
  <c r="BX185"/>
  <c r="BW185"/>
  <c r="BV185"/>
  <c r="BU185"/>
  <c r="BT185"/>
  <c r="BS185"/>
  <c r="BR185"/>
  <c r="BQ185"/>
  <c r="CD184"/>
  <c r="CE184" s="1"/>
  <c r="CB184"/>
  <c r="CC184" s="1"/>
  <c r="BZ184"/>
  <c r="CA184" s="1"/>
  <c r="BX184"/>
  <c r="BY184" s="1"/>
  <c r="BV184"/>
  <c r="BW184" s="1"/>
  <c r="BT184"/>
  <c r="BU184" s="1"/>
  <c r="BR184"/>
  <c r="BS184" s="1"/>
  <c r="BQ184"/>
  <c r="CE183"/>
  <c r="CD183"/>
  <c r="CC183"/>
  <c r="CB183"/>
  <c r="CA183"/>
  <c r="BZ183"/>
  <c r="BY183"/>
  <c r="BX183"/>
  <c r="BW183"/>
  <c r="BV183"/>
  <c r="BU183"/>
  <c r="BT183"/>
  <c r="BS183"/>
  <c r="BR183"/>
  <c r="BQ183"/>
  <c r="CD182"/>
  <c r="CE182" s="1"/>
  <c r="CB182"/>
  <c r="CC182" s="1"/>
  <c r="BZ182"/>
  <c r="CA182" s="1"/>
  <c r="BX182"/>
  <c r="BY182" s="1"/>
  <c r="BV182"/>
  <c r="BW182" s="1"/>
  <c r="BT182"/>
  <c r="BU182" s="1"/>
  <c r="BR182"/>
  <c r="BS182" s="1"/>
  <c r="BQ182"/>
  <c r="CE181"/>
  <c r="CD181"/>
  <c r="CC181"/>
  <c r="CB181"/>
  <c r="CA181"/>
  <c r="BZ181"/>
  <c r="BY181"/>
  <c r="BX181"/>
  <c r="BW181"/>
  <c r="BV181"/>
  <c r="BU181"/>
  <c r="BT181"/>
  <c r="BS181"/>
  <c r="BR181"/>
  <c r="BQ181"/>
  <c r="CD180"/>
  <c r="CE180" s="1"/>
  <c r="CB180"/>
  <c r="CC180" s="1"/>
  <c r="BZ180"/>
  <c r="CA180" s="1"/>
  <c r="BX180"/>
  <c r="BY180" s="1"/>
  <c r="BV180"/>
  <c r="BW180" s="1"/>
  <c r="BT180"/>
  <c r="BU180" s="1"/>
  <c r="BR180"/>
  <c r="BS180" s="1"/>
  <c r="BQ180"/>
  <c r="CE179"/>
  <c r="CD179"/>
  <c r="CC179"/>
  <c r="CB179"/>
  <c r="CA179"/>
  <c r="BZ179"/>
  <c r="BY179"/>
  <c r="BX179"/>
  <c r="BW179"/>
  <c r="BV179"/>
  <c r="BU179"/>
  <c r="BT179"/>
  <c r="BS179"/>
  <c r="BR179"/>
  <c r="BQ179"/>
  <c r="CD178"/>
  <c r="CE178" s="1"/>
  <c r="CB178"/>
  <c r="CC178" s="1"/>
  <c r="BZ178"/>
  <c r="CA178" s="1"/>
  <c r="BX178"/>
  <c r="BY178" s="1"/>
  <c r="BV178"/>
  <c r="BW178" s="1"/>
  <c r="BT178"/>
  <c r="BU178" s="1"/>
  <c r="BR178"/>
  <c r="BS178" s="1"/>
  <c r="BQ178"/>
  <c r="CE177"/>
  <c r="CD177"/>
  <c r="CC177"/>
  <c r="CB177"/>
  <c r="CA177"/>
  <c r="BZ177"/>
  <c r="BY177"/>
  <c r="BX177"/>
  <c r="BW177"/>
  <c r="BV177"/>
  <c r="BU177"/>
  <c r="BT177"/>
  <c r="BS177"/>
  <c r="BR177"/>
  <c r="BQ177"/>
  <c r="CD176"/>
  <c r="CE176" s="1"/>
  <c r="CB176"/>
  <c r="CC176" s="1"/>
  <c r="BZ176"/>
  <c r="CA176" s="1"/>
  <c r="BX176"/>
  <c r="BY176" s="1"/>
  <c r="BV176"/>
  <c r="BW176" s="1"/>
  <c r="BT176"/>
  <c r="BU176" s="1"/>
  <c r="BR176"/>
  <c r="BS176" s="1"/>
  <c r="BQ176"/>
  <c r="CE175"/>
  <c r="CD175"/>
  <c r="CC175"/>
  <c r="CB175"/>
  <c r="CA175"/>
  <c r="BZ175"/>
  <c r="BY175"/>
  <c r="BX175"/>
  <c r="BW175"/>
  <c r="BV175"/>
  <c r="BU175"/>
  <c r="BT175"/>
  <c r="BS175"/>
  <c r="BR175"/>
  <c r="BQ175"/>
  <c r="CD174"/>
  <c r="CE174" s="1"/>
  <c r="CB174"/>
  <c r="CC174" s="1"/>
  <c r="BZ174"/>
  <c r="CA174" s="1"/>
  <c r="BX174"/>
  <c r="BY174" s="1"/>
  <c r="BV174"/>
  <c r="BW174" s="1"/>
  <c r="BT174"/>
  <c r="BU174" s="1"/>
  <c r="BR174"/>
  <c r="BS174" s="1"/>
  <c r="BQ174"/>
  <c r="CE173"/>
  <c r="CD173"/>
  <c r="CC173"/>
  <c r="CB173"/>
  <c r="CA173"/>
  <c r="BZ173"/>
  <c r="BY173"/>
  <c r="BX173"/>
  <c r="BW173"/>
  <c r="BV173"/>
  <c r="BU173"/>
  <c r="BT173"/>
  <c r="BS173"/>
  <c r="BR173"/>
  <c r="BQ173"/>
  <c r="CD172"/>
  <c r="CE172" s="1"/>
  <c r="CB172"/>
  <c r="CC172" s="1"/>
  <c r="BZ172"/>
  <c r="CA172" s="1"/>
  <c r="BX172"/>
  <c r="BY172" s="1"/>
  <c r="BV172"/>
  <c r="BW172" s="1"/>
  <c r="BT172"/>
  <c r="BU172" s="1"/>
  <c r="BR172"/>
  <c r="BS172" s="1"/>
  <c r="BQ172"/>
  <c r="CE171"/>
  <c r="CD171"/>
  <c r="CC171"/>
  <c r="CB171"/>
  <c r="CA171"/>
  <c r="BZ171"/>
  <c r="BY171"/>
  <c r="BX171"/>
  <c r="BW171"/>
  <c r="BV171"/>
  <c r="BU171"/>
  <c r="BT171"/>
  <c r="BS171"/>
  <c r="BR171"/>
  <c r="BQ171"/>
  <c r="CD170"/>
  <c r="CE170" s="1"/>
  <c r="CB170"/>
  <c r="CC170" s="1"/>
  <c r="BZ170"/>
  <c r="CA170" s="1"/>
  <c r="BX170"/>
  <c r="BY170" s="1"/>
  <c r="BV170"/>
  <c r="BW170" s="1"/>
  <c r="BT170"/>
  <c r="BU170" s="1"/>
  <c r="BR170"/>
  <c r="BS170" s="1"/>
  <c r="BQ170"/>
  <c r="CE169"/>
  <c r="CD169"/>
  <c r="CC169"/>
  <c r="CB169"/>
  <c r="CA169"/>
  <c r="BZ169"/>
  <c r="BY169"/>
  <c r="BX169"/>
  <c r="BW169"/>
  <c r="BV169"/>
  <c r="BU169"/>
  <c r="BT169"/>
  <c r="BS169"/>
  <c r="BR169"/>
  <c r="BQ169"/>
  <c r="CD168"/>
  <c r="CE168" s="1"/>
  <c r="CB168"/>
  <c r="CC168" s="1"/>
  <c r="BZ168"/>
  <c r="CA168" s="1"/>
  <c r="BX168"/>
  <c r="BY168" s="1"/>
  <c r="BV168"/>
  <c r="BW168" s="1"/>
  <c r="BT168"/>
  <c r="BU168" s="1"/>
  <c r="BR168"/>
  <c r="BS168" s="1"/>
  <c r="BQ168"/>
  <c r="CE167"/>
  <c r="CD167"/>
  <c r="CC167"/>
  <c r="CB167"/>
  <c r="CA167"/>
  <c r="BZ167"/>
  <c r="BY167"/>
  <c r="BX167"/>
  <c r="BW167"/>
  <c r="BV167"/>
  <c r="BU167"/>
  <c r="BT167"/>
  <c r="BS167"/>
  <c r="BR167"/>
  <c r="BQ167"/>
  <c r="CD166"/>
  <c r="CE166" s="1"/>
  <c r="CB166"/>
  <c r="CC166" s="1"/>
  <c r="BZ166"/>
  <c r="CA166" s="1"/>
  <c r="BX166"/>
  <c r="BY166" s="1"/>
  <c r="BV166"/>
  <c r="BW166" s="1"/>
  <c r="BT166"/>
  <c r="BU166" s="1"/>
  <c r="BR166"/>
  <c r="BS166" s="1"/>
  <c r="BQ166"/>
  <c r="CE165"/>
  <c r="CD165"/>
  <c r="CC165"/>
  <c r="CB165"/>
  <c r="CA165"/>
  <c r="BZ165"/>
  <c r="BY165"/>
  <c r="BX165"/>
  <c r="BW165"/>
  <c r="BV165"/>
  <c r="BU165"/>
  <c r="BT165"/>
  <c r="BS165"/>
  <c r="BR165"/>
  <c r="BQ165"/>
  <c r="CD164"/>
  <c r="CE164" s="1"/>
  <c r="CB164"/>
  <c r="CC164" s="1"/>
  <c r="BZ164"/>
  <c r="CA164" s="1"/>
  <c r="BX164"/>
  <c r="BY164" s="1"/>
  <c r="BV164"/>
  <c r="BW164" s="1"/>
  <c r="BT164"/>
  <c r="BU164" s="1"/>
  <c r="BR164"/>
  <c r="BS164" s="1"/>
  <c r="BQ164"/>
  <c r="CE163"/>
  <c r="CD163"/>
  <c r="CC163"/>
  <c r="CB163"/>
  <c r="CA163"/>
  <c r="BZ163"/>
  <c r="BY163"/>
  <c r="BX163"/>
  <c r="BW163"/>
  <c r="BV163"/>
  <c r="BU163"/>
  <c r="BT163"/>
  <c r="BS163"/>
  <c r="BR163"/>
  <c r="BQ163"/>
  <c r="CD162"/>
  <c r="CE162" s="1"/>
  <c r="CB162"/>
  <c r="CC162" s="1"/>
  <c r="BZ162"/>
  <c r="CA162" s="1"/>
  <c r="BX162"/>
  <c r="BY162" s="1"/>
  <c r="BV162"/>
  <c r="BW162" s="1"/>
  <c r="BT162"/>
  <c r="BU162" s="1"/>
  <c r="BR162"/>
  <c r="BS162" s="1"/>
  <c r="BQ162"/>
  <c r="CE161"/>
  <c r="CD161"/>
  <c r="CC161"/>
  <c r="CB161"/>
  <c r="CA161"/>
  <c r="BZ161"/>
  <c r="BY161"/>
  <c r="BX161"/>
  <c r="BW161"/>
  <c r="BV161"/>
  <c r="BU161"/>
  <c r="BT161"/>
  <c r="BS161"/>
  <c r="BR161"/>
  <c r="BQ161"/>
  <c r="CD160"/>
  <c r="CE160" s="1"/>
  <c r="CB160"/>
  <c r="CC160" s="1"/>
  <c r="BZ160"/>
  <c r="CA160" s="1"/>
  <c r="BX160"/>
  <c r="BY160" s="1"/>
  <c r="BV160"/>
  <c r="BW160" s="1"/>
  <c r="BT160"/>
  <c r="BU160" s="1"/>
  <c r="BR160"/>
  <c r="BS160" s="1"/>
  <c r="BQ160"/>
  <c r="CE159"/>
  <c r="CD159"/>
  <c r="CC159"/>
  <c r="CB159"/>
  <c r="CA159"/>
  <c r="BZ159"/>
  <c r="BY159"/>
  <c r="BX159"/>
  <c r="BW159"/>
  <c r="BV159"/>
  <c r="BU159"/>
  <c r="BT159"/>
  <c r="BS159"/>
  <c r="BR159"/>
  <c r="BQ159"/>
  <c r="CD158"/>
  <c r="CE158" s="1"/>
  <c r="CB158"/>
  <c r="CC158" s="1"/>
  <c r="BZ158"/>
  <c r="CA158" s="1"/>
  <c r="BX158"/>
  <c r="BY158" s="1"/>
  <c r="BV158"/>
  <c r="BW158" s="1"/>
  <c r="BT158"/>
  <c r="BU158" s="1"/>
  <c r="BR158"/>
  <c r="BS158" s="1"/>
  <c r="BQ158"/>
  <c r="CE157"/>
  <c r="CD157"/>
  <c r="CC157"/>
  <c r="CB157"/>
  <c r="CA157"/>
  <c r="BZ157"/>
  <c r="BY157"/>
  <c r="BX157"/>
  <c r="BW157"/>
  <c r="BV157"/>
  <c r="BU157"/>
  <c r="BT157"/>
  <c r="BS157"/>
  <c r="BR157"/>
  <c r="BQ157"/>
  <c r="CD156"/>
  <c r="CE156" s="1"/>
  <c r="CB156"/>
  <c r="CC156" s="1"/>
  <c r="BZ156"/>
  <c r="CA156" s="1"/>
  <c r="BX156"/>
  <c r="BY156" s="1"/>
  <c r="BV156"/>
  <c r="BW156" s="1"/>
  <c r="BT156"/>
  <c r="BU156" s="1"/>
  <c r="BR156"/>
  <c r="BS156" s="1"/>
  <c r="BQ156"/>
  <c r="CE155"/>
  <c r="CD155"/>
  <c r="CC155"/>
  <c r="CB155"/>
  <c r="CA155"/>
  <c r="BZ155"/>
  <c r="BY155"/>
  <c r="BX155"/>
  <c r="BW155"/>
  <c r="BV155"/>
  <c r="BU155"/>
  <c r="BT155"/>
  <c r="BS155"/>
  <c r="BR155"/>
  <c r="BQ155"/>
  <c r="CD154"/>
  <c r="CE154" s="1"/>
  <c r="CB154"/>
  <c r="CC154" s="1"/>
  <c r="BZ154"/>
  <c r="CA154" s="1"/>
  <c r="BX154"/>
  <c r="BY154" s="1"/>
  <c r="BV154"/>
  <c r="BW154" s="1"/>
  <c r="BT154"/>
  <c r="BU154" s="1"/>
  <c r="BR154"/>
  <c r="BS154" s="1"/>
  <c r="BQ154"/>
  <c r="CE153"/>
  <c r="CD153"/>
  <c r="CC153"/>
  <c r="CB153"/>
  <c r="CA153"/>
  <c r="BZ153"/>
  <c r="BY153"/>
  <c r="BX153"/>
  <c r="BW153"/>
  <c r="BV153"/>
  <c r="BU153"/>
  <c r="BT153"/>
  <c r="BS153"/>
  <c r="BR153"/>
  <c r="BQ153"/>
  <c r="CD152"/>
  <c r="CE152" s="1"/>
  <c r="CB152"/>
  <c r="CC152" s="1"/>
  <c r="BZ152"/>
  <c r="CA152" s="1"/>
  <c r="BX152"/>
  <c r="BY152" s="1"/>
  <c r="BV152"/>
  <c r="BW152" s="1"/>
  <c r="BT152"/>
  <c r="BU152" s="1"/>
  <c r="BR152"/>
  <c r="BS152" s="1"/>
  <c r="BQ152"/>
  <c r="CE151"/>
  <c r="CD151"/>
  <c r="CC151"/>
  <c r="CB151"/>
  <c r="CA151"/>
  <c r="BZ151"/>
  <c r="BY151"/>
  <c r="BX151"/>
  <c r="BW151"/>
  <c r="BV151"/>
  <c r="BU151"/>
  <c r="BT151"/>
  <c r="BS151"/>
  <c r="BR151"/>
  <c r="BQ151"/>
  <c r="CD150"/>
  <c r="CE150" s="1"/>
  <c r="CB150"/>
  <c r="CC150" s="1"/>
  <c r="BZ150"/>
  <c r="CA150" s="1"/>
  <c r="BX150"/>
  <c r="BY150" s="1"/>
  <c r="BV150"/>
  <c r="BW150" s="1"/>
  <c r="BT150"/>
  <c r="BU150" s="1"/>
  <c r="BR150"/>
  <c r="BS150" s="1"/>
  <c r="BQ150"/>
  <c r="CE149"/>
  <c r="CD149"/>
  <c r="CC149"/>
  <c r="CB149"/>
  <c r="CA149"/>
  <c r="BZ149"/>
  <c r="BY149"/>
  <c r="BX149"/>
  <c r="BW149"/>
  <c r="BV149"/>
  <c r="BU149"/>
  <c r="BT149"/>
  <c r="BS149"/>
  <c r="BR149"/>
  <c r="BQ149"/>
  <c r="CD148"/>
  <c r="CE148" s="1"/>
  <c r="CB148"/>
  <c r="CC148" s="1"/>
  <c r="BZ148"/>
  <c r="CA148" s="1"/>
  <c r="BX148"/>
  <c r="BY148" s="1"/>
  <c r="BV148"/>
  <c r="BW148" s="1"/>
  <c r="BT148"/>
  <c r="BU148" s="1"/>
  <c r="BR148"/>
  <c r="BS148" s="1"/>
  <c r="BQ148"/>
  <c r="CE147"/>
  <c r="CD147"/>
  <c r="CC147"/>
  <c r="CB147"/>
  <c r="CA147"/>
  <c r="BZ147"/>
  <c r="BY147"/>
  <c r="BX147"/>
  <c r="BW147"/>
  <c r="BV147"/>
  <c r="BU147"/>
  <c r="BT147"/>
  <c r="BS147"/>
  <c r="BR147"/>
  <c r="BQ147"/>
  <c r="CD146"/>
  <c r="CE146" s="1"/>
  <c r="CB146"/>
  <c r="CC146" s="1"/>
  <c r="BZ146"/>
  <c r="CA146" s="1"/>
  <c r="BX146"/>
  <c r="BY146" s="1"/>
  <c r="BV146"/>
  <c r="BW146" s="1"/>
  <c r="BT146"/>
  <c r="BU146" s="1"/>
  <c r="BR146"/>
  <c r="BS146" s="1"/>
  <c r="BQ146"/>
  <c r="CE145"/>
  <c r="CD145"/>
  <c r="CC145"/>
  <c r="CB145"/>
  <c r="CA145"/>
  <c r="BZ145"/>
  <c r="BY145"/>
  <c r="BX145"/>
  <c r="BW145"/>
  <c r="BV145"/>
  <c r="BU145"/>
  <c r="BT145"/>
  <c r="BS145"/>
  <c r="BR145"/>
  <c r="BQ145"/>
  <c r="CD144"/>
  <c r="CE144" s="1"/>
  <c r="CB144"/>
  <c r="CC144" s="1"/>
  <c r="BZ144"/>
  <c r="CA144" s="1"/>
  <c r="BX144"/>
  <c r="BY144" s="1"/>
  <c r="BV144"/>
  <c r="BW144" s="1"/>
  <c r="BT144"/>
  <c r="BU144" s="1"/>
  <c r="BR144"/>
  <c r="BS144" s="1"/>
  <c r="BQ144"/>
  <c r="CE143"/>
  <c r="CD143"/>
  <c r="CC143"/>
  <c r="CB143"/>
  <c r="CA143"/>
  <c r="BZ143"/>
  <c r="BY143"/>
  <c r="BX143"/>
  <c r="BW143"/>
  <c r="BV143"/>
  <c r="BU143"/>
  <c r="BT143"/>
  <c r="BS143"/>
  <c r="BR143"/>
  <c r="BQ143"/>
  <c r="CD142"/>
  <c r="CE142" s="1"/>
  <c r="CB142"/>
  <c r="CC142" s="1"/>
  <c r="BZ142"/>
  <c r="CA142" s="1"/>
  <c r="BX142"/>
  <c r="BY142" s="1"/>
  <c r="BV142"/>
  <c r="BW142" s="1"/>
  <c r="BT142"/>
  <c r="BU142" s="1"/>
  <c r="BR142"/>
  <c r="BS142" s="1"/>
  <c r="BQ142"/>
  <c r="CE141"/>
  <c r="CD141"/>
  <c r="CC141"/>
  <c r="CB141"/>
  <c r="CA141"/>
  <c r="BZ141"/>
  <c r="BY141"/>
  <c r="BX141"/>
  <c r="BW141"/>
  <c r="BV141"/>
  <c r="BU141"/>
  <c r="BT141"/>
  <c r="BS141"/>
  <c r="BR141"/>
  <c r="BQ141"/>
  <c r="CD140"/>
  <c r="CE140" s="1"/>
  <c r="CB140"/>
  <c r="CC140" s="1"/>
  <c r="BZ140"/>
  <c r="CA140" s="1"/>
  <c r="BX140"/>
  <c r="BY140" s="1"/>
  <c r="BV140"/>
  <c r="BW140" s="1"/>
  <c r="BT140"/>
  <c r="BU140" s="1"/>
  <c r="BR140"/>
  <c r="BS140" s="1"/>
  <c r="BQ140"/>
  <c r="CE139"/>
  <c r="CD139"/>
  <c r="CC139"/>
  <c r="CB139"/>
  <c r="CA139"/>
  <c r="BZ139"/>
  <c r="BY139"/>
  <c r="BX139"/>
  <c r="BW139"/>
  <c r="BV139"/>
  <c r="BU139"/>
  <c r="BT139"/>
  <c r="BS139"/>
  <c r="BR139"/>
  <c r="BQ139"/>
  <c r="CD138"/>
  <c r="CE138" s="1"/>
  <c r="CB138"/>
  <c r="CC138" s="1"/>
  <c r="BZ138"/>
  <c r="CA138" s="1"/>
  <c r="BX138"/>
  <c r="BY138" s="1"/>
  <c r="BV138"/>
  <c r="BW138" s="1"/>
  <c r="BT138"/>
  <c r="BU138" s="1"/>
  <c r="BR138"/>
  <c r="BS138" s="1"/>
  <c r="BQ138"/>
  <c r="CE137"/>
  <c r="CD137"/>
  <c r="CC137"/>
  <c r="CB137"/>
  <c r="CA137"/>
  <c r="BZ137"/>
  <c r="BY137"/>
  <c r="BX137"/>
  <c r="BW137"/>
  <c r="BV137"/>
  <c r="BU137"/>
  <c r="BT137"/>
  <c r="BS137"/>
  <c r="BR137"/>
  <c r="BQ137"/>
  <c r="CD136"/>
  <c r="CE136" s="1"/>
  <c r="CB136"/>
  <c r="CC136" s="1"/>
  <c r="BZ136"/>
  <c r="CA136" s="1"/>
  <c r="BX136"/>
  <c r="BY136" s="1"/>
  <c r="BV136"/>
  <c r="BW136" s="1"/>
  <c r="BT136"/>
  <c r="BU136" s="1"/>
  <c r="BR136"/>
  <c r="BS136" s="1"/>
  <c r="BQ136"/>
  <c r="CE135"/>
  <c r="CD135"/>
  <c r="CC135"/>
  <c r="CB135"/>
  <c r="CA135"/>
  <c r="BZ135"/>
  <c r="BY135"/>
  <c r="BX135"/>
  <c r="BW135"/>
  <c r="BV135"/>
  <c r="BU135"/>
  <c r="BT135"/>
  <c r="BS135"/>
  <c r="BR135"/>
  <c r="BQ135"/>
  <c r="CD134"/>
  <c r="CE134" s="1"/>
  <c r="CB134"/>
  <c r="CC134" s="1"/>
  <c r="BZ134"/>
  <c r="CA134" s="1"/>
  <c r="BX134"/>
  <c r="BY134" s="1"/>
  <c r="BV134"/>
  <c r="BW134" s="1"/>
  <c r="BT134"/>
  <c r="BU134" s="1"/>
  <c r="BR134"/>
  <c r="BS134" s="1"/>
  <c r="BQ134"/>
  <c r="CE133"/>
  <c r="CD133"/>
  <c r="CC133"/>
  <c r="CB133"/>
  <c r="CA133"/>
  <c r="BZ133"/>
  <c r="BY133"/>
  <c r="BX133"/>
  <c r="BW133"/>
  <c r="BV133"/>
  <c r="BU133"/>
  <c r="BT133"/>
  <c r="BS133"/>
  <c r="BR133"/>
  <c r="BQ133"/>
  <c r="CD132"/>
  <c r="CE132" s="1"/>
  <c r="CB132"/>
  <c r="CC132" s="1"/>
  <c r="BZ132"/>
  <c r="CA132" s="1"/>
  <c r="BX132"/>
  <c r="BY132" s="1"/>
  <c r="BV132"/>
  <c r="BW132" s="1"/>
  <c r="BT132"/>
  <c r="BU132" s="1"/>
  <c r="BR132"/>
  <c r="BS132" s="1"/>
  <c r="BQ132"/>
  <c r="CE131"/>
  <c r="CD131"/>
  <c r="CC131"/>
  <c r="CB131"/>
  <c r="CA131"/>
  <c r="BZ131"/>
  <c r="BY131"/>
  <c r="BX131"/>
  <c r="BW131"/>
  <c r="BV131"/>
  <c r="BU131"/>
  <c r="BT131"/>
  <c r="BS131"/>
  <c r="BR131"/>
  <c r="BQ131"/>
  <c r="CD130"/>
  <c r="CE130" s="1"/>
  <c r="CB130"/>
  <c r="CC130" s="1"/>
  <c r="BZ130"/>
  <c r="CA130" s="1"/>
  <c r="BX130"/>
  <c r="BY130" s="1"/>
  <c r="BV130"/>
  <c r="BW130" s="1"/>
  <c r="BT130"/>
  <c r="BU130" s="1"/>
  <c r="BR130"/>
  <c r="BS130" s="1"/>
  <c r="BQ130"/>
  <c r="CE129"/>
  <c r="CD129"/>
  <c r="CC129"/>
  <c r="CB129"/>
  <c r="CA129"/>
  <c r="BZ129"/>
  <c r="BY129"/>
  <c r="BX129"/>
  <c r="BW129"/>
  <c r="BV129"/>
  <c r="BU129"/>
  <c r="BT129"/>
  <c r="BS129"/>
  <c r="BR129"/>
  <c r="BQ129"/>
  <c r="CD128"/>
  <c r="CE128" s="1"/>
  <c r="CB128"/>
  <c r="CC128" s="1"/>
  <c r="BZ128"/>
  <c r="CA128" s="1"/>
  <c r="BX128"/>
  <c r="BY128" s="1"/>
  <c r="BV128"/>
  <c r="BW128" s="1"/>
  <c r="BT128"/>
  <c r="BU128" s="1"/>
  <c r="BR128"/>
  <c r="BS128" s="1"/>
  <c r="BQ128"/>
  <c r="CE127"/>
  <c r="CD127"/>
  <c r="CC127"/>
  <c r="CB127"/>
  <c r="CA127"/>
  <c r="BZ127"/>
  <c r="BY127"/>
  <c r="BX127"/>
  <c r="BW127"/>
  <c r="BV127"/>
  <c r="BU127"/>
  <c r="BT127"/>
  <c r="BS127"/>
  <c r="BR127"/>
  <c r="BQ127"/>
  <c r="CB126"/>
  <c r="CC126" s="1"/>
  <c r="BZ126"/>
  <c r="CA126" s="1"/>
  <c r="BX126"/>
  <c r="BY126" s="1"/>
  <c r="BV126"/>
  <c r="BW126" s="1"/>
  <c r="BT126"/>
  <c r="BU126" s="1"/>
  <c r="BR126"/>
  <c r="BS126" s="1"/>
  <c r="BQ126"/>
  <c r="CC125"/>
  <c r="CB125"/>
  <c r="CA125"/>
  <c r="BZ125"/>
  <c r="BY125"/>
  <c r="BX125"/>
  <c r="BW125"/>
  <c r="BV125"/>
  <c r="BU125"/>
  <c r="BT125"/>
  <c r="BS125"/>
  <c r="BR125"/>
  <c r="BQ125"/>
  <c r="CB124"/>
  <c r="CC124" s="1"/>
  <c r="BZ124"/>
  <c r="CA124" s="1"/>
  <c r="BX124"/>
  <c r="BY124" s="1"/>
  <c r="BV124"/>
  <c r="BW124" s="1"/>
  <c r="BT124"/>
  <c r="BU124" s="1"/>
  <c r="BR124"/>
  <c r="BS124" s="1"/>
  <c r="BQ124"/>
  <c r="CC123"/>
  <c r="CB123"/>
  <c r="CA123"/>
  <c r="BZ123"/>
  <c r="BY123"/>
  <c r="BX123"/>
  <c r="BW123"/>
  <c r="BV123"/>
  <c r="BU123"/>
  <c r="BT123"/>
  <c r="BS123"/>
  <c r="BR123"/>
  <c r="BQ123"/>
  <c r="CB122"/>
  <c r="CC122" s="1"/>
  <c r="BZ122"/>
  <c r="CA122" s="1"/>
  <c r="BX122"/>
  <c r="BY122" s="1"/>
  <c r="BV122"/>
  <c r="BW122" s="1"/>
  <c r="BT122"/>
  <c r="BU122" s="1"/>
  <c r="BR122"/>
  <c r="BS122" s="1"/>
  <c r="BQ122"/>
  <c r="CC121"/>
  <c r="CB121"/>
  <c r="CA121"/>
  <c r="BZ121"/>
  <c r="BY121"/>
  <c r="BX121"/>
  <c r="BW121"/>
  <c r="BV121"/>
  <c r="BU121"/>
  <c r="BT121"/>
  <c r="BS121"/>
  <c r="BR121"/>
  <c r="BQ121"/>
  <c r="CB120"/>
  <c r="CC120" s="1"/>
  <c r="BZ120"/>
  <c r="CA120" s="1"/>
  <c r="BX120"/>
  <c r="BY120" s="1"/>
  <c r="BV120"/>
  <c r="BW120" s="1"/>
  <c r="BT120"/>
  <c r="BU120" s="1"/>
  <c r="BR120"/>
  <c r="BS120" s="1"/>
  <c r="BQ120"/>
  <c r="CC119"/>
  <c r="CB119"/>
  <c r="CA119"/>
  <c r="BZ119"/>
  <c r="BY119"/>
  <c r="BX119"/>
  <c r="BW119"/>
  <c r="BV119"/>
  <c r="BU119"/>
  <c r="BT119"/>
  <c r="BS119"/>
  <c r="BR119"/>
  <c r="BQ119"/>
  <c r="CB118"/>
  <c r="CC118" s="1"/>
  <c r="BZ118"/>
  <c r="CA118" s="1"/>
  <c r="BX118"/>
  <c r="BY118" s="1"/>
  <c r="BV118"/>
  <c r="BW118" s="1"/>
  <c r="BT118"/>
  <c r="BU118" s="1"/>
  <c r="BR118"/>
  <c r="BS118" s="1"/>
  <c r="BQ118"/>
  <c r="CC117"/>
  <c r="CB117"/>
  <c r="CA117"/>
  <c r="BZ117"/>
  <c r="BY117"/>
  <c r="BX117"/>
  <c r="BW117"/>
  <c r="BV117"/>
  <c r="BU117"/>
  <c r="BT117"/>
  <c r="BS117"/>
  <c r="BR117"/>
  <c r="BQ117"/>
  <c r="CB116"/>
  <c r="CC116" s="1"/>
  <c r="BZ116"/>
  <c r="CA116" s="1"/>
  <c r="BX116"/>
  <c r="BY116" s="1"/>
  <c r="BV116"/>
  <c r="BW116" s="1"/>
  <c r="BT116"/>
  <c r="BU116" s="1"/>
  <c r="BR116"/>
  <c r="BS116" s="1"/>
  <c r="BQ116"/>
  <c r="CC115"/>
  <c r="CB115"/>
  <c r="CA115"/>
  <c r="BZ115"/>
  <c r="BY115"/>
  <c r="BX115"/>
  <c r="BW115"/>
  <c r="BV115"/>
  <c r="BU115"/>
  <c r="BT115"/>
  <c r="BS115"/>
  <c r="BR115"/>
  <c r="BQ115"/>
  <c r="CB114"/>
  <c r="CC114" s="1"/>
  <c r="BZ114"/>
  <c r="CA114" s="1"/>
  <c r="BX114"/>
  <c r="BY114" s="1"/>
  <c r="BV114"/>
  <c r="BW114" s="1"/>
  <c r="BT114"/>
  <c r="BU114" s="1"/>
  <c r="BR114"/>
  <c r="BS114" s="1"/>
  <c r="BQ114"/>
  <c r="CC113"/>
  <c r="CB113"/>
  <c r="CA113"/>
  <c r="BZ113"/>
  <c r="BY113"/>
  <c r="BX113"/>
  <c r="BW113"/>
  <c r="BV113"/>
  <c r="BU113"/>
  <c r="BT113"/>
  <c r="BS113"/>
  <c r="BR113"/>
  <c r="BQ113"/>
  <c r="CB112"/>
  <c r="CC112" s="1"/>
  <c r="BZ112"/>
  <c r="CA112" s="1"/>
  <c r="BX112"/>
  <c r="BY112" s="1"/>
  <c r="BV112"/>
  <c r="BW112" s="1"/>
  <c r="BT112"/>
  <c r="BU112" s="1"/>
  <c r="BR112"/>
  <c r="BS112" s="1"/>
  <c r="BQ112"/>
  <c r="CC111"/>
  <c r="CB111"/>
  <c r="CA111"/>
  <c r="BZ111"/>
  <c r="BY111"/>
  <c r="BX111"/>
  <c r="BW111"/>
  <c r="BV111"/>
  <c r="BU111"/>
  <c r="BT111"/>
  <c r="BS111"/>
  <c r="BR111"/>
  <c r="BQ111"/>
  <c r="CB110"/>
  <c r="CC110" s="1"/>
  <c r="BZ110"/>
  <c r="CA110" s="1"/>
  <c r="BX110"/>
  <c r="BY110" s="1"/>
  <c r="BV110"/>
  <c r="BW110" s="1"/>
  <c r="BT110"/>
  <c r="BU110" s="1"/>
  <c r="BR110"/>
  <c r="BS110" s="1"/>
  <c r="BQ110"/>
  <c r="CC109"/>
  <c r="CB109"/>
  <c r="CA109"/>
  <c r="BZ109"/>
  <c r="BY109"/>
  <c r="BX109"/>
  <c r="BW109"/>
  <c r="BV109"/>
  <c r="BU109"/>
  <c r="BT109"/>
  <c r="BS109"/>
  <c r="BR109"/>
  <c r="BQ109"/>
  <c r="CB108"/>
  <c r="CC108" s="1"/>
  <c r="BZ108"/>
  <c r="CA108" s="1"/>
  <c r="BX108"/>
  <c r="BY108" s="1"/>
  <c r="BV108"/>
  <c r="BW108" s="1"/>
  <c r="BT108"/>
  <c r="BU108" s="1"/>
  <c r="BR108"/>
  <c r="BS108" s="1"/>
  <c r="BQ108"/>
  <c r="CC107"/>
  <c r="CB107"/>
  <c r="CA107"/>
  <c r="BZ107"/>
  <c r="BY107"/>
  <c r="BX107"/>
  <c r="BW107"/>
  <c r="BV107"/>
  <c r="BU107"/>
  <c r="BT107"/>
  <c r="BS107"/>
  <c r="BR107"/>
  <c r="BQ107"/>
  <c r="CB106"/>
  <c r="CC106" s="1"/>
  <c r="BZ106"/>
  <c r="CA106" s="1"/>
  <c r="BX106"/>
  <c r="BY106" s="1"/>
  <c r="BV106"/>
  <c r="BW106" s="1"/>
  <c r="BT106"/>
  <c r="BU106" s="1"/>
  <c r="BR106"/>
  <c r="BS106" s="1"/>
  <c r="BQ106"/>
  <c r="CC105"/>
  <c r="CB105"/>
  <c r="CA105"/>
  <c r="BZ105"/>
  <c r="BY105"/>
  <c r="BX105"/>
  <c r="BW105"/>
  <c r="BV105"/>
  <c r="BU105"/>
  <c r="BT105"/>
  <c r="BS105"/>
  <c r="BR105"/>
  <c r="BQ105"/>
  <c r="CB104"/>
  <c r="CC104" s="1"/>
  <c r="BZ104"/>
  <c r="CA104" s="1"/>
  <c r="BX104"/>
  <c r="BY104" s="1"/>
  <c r="BV104"/>
  <c r="BW104" s="1"/>
  <c r="BT104"/>
  <c r="BU104" s="1"/>
  <c r="BR104"/>
  <c r="BS104" s="1"/>
  <c r="BQ104"/>
  <c r="CC103"/>
  <c r="CB103"/>
  <c r="CA103"/>
  <c r="BZ103"/>
  <c r="BY103"/>
  <c r="BX103"/>
  <c r="BW103"/>
  <c r="BV103"/>
  <c r="BU103"/>
  <c r="BT103"/>
  <c r="BS103"/>
  <c r="BR103"/>
  <c r="BQ103"/>
  <c r="CB102"/>
  <c r="CC102" s="1"/>
  <c r="BZ102"/>
  <c r="CA102" s="1"/>
  <c r="BX102"/>
  <c r="BY102" s="1"/>
  <c r="BV102"/>
  <c r="BW102" s="1"/>
  <c r="BT102"/>
  <c r="BU102" s="1"/>
  <c r="BR102"/>
  <c r="BS102" s="1"/>
  <c r="BQ102"/>
  <c r="CC101"/>
  <c r="CB101"/>
  <c r="CA101"/>
  <c r="BZ101"/>
  <c r="BY101"/>
  <c r="BX101"/>
  <c r="BW101"/>
  <c r="BV101"/>
  <c r="BU101"/>
  <c r="BT101"/>
  <c r="BS101"/>
  <c r="BR101"/>
  <c r="BQ101"/>
  <c r="CB100"/>
  <c r="CC100" s="1"/>
  <c r="BZ100"/>
  <c r="CA100" s="1"/>
  <c r="BX100"/>
  <c r="BY100" s="1"/>
  <c r="BV100"/>
  <c r="BW100" s="1"/>
  <c r="BT100"/>
  <c r="BU100" s="1"/>
  <c r="BR100"/>
  <c r="BS100" s="1"/>
  <c r="BQ100"/>
  <c r="CC99"/>
  <c r="CB99"/>
  <c r="CA99"/>
  <c r="BZ99"/>
  <c r="BY99"/>
  <c r="BX99"/>
  <c r="BW99"/>
  <c r="BV99"/>
  <c r="BU99"/>
  <c r="BT99"/>
  <c r="BS99"/>
  <c r="BR99"/>
  <c r="BQ99"/>
  <c r="CB98"/>
  <c r="CC98" s="1"/>
  <c r="BZ98"/>
  <c r="CA98" s="1"/>
  <c r="BX98"/>
  <c r="BY98" s="1"/>
  <c r="BV98"/>
  <c r="BW98" s="1"/>
  <c r="BT98"/>
  <c r="BU98" s="1"/>
  <c r="BR98"/>
  <c r="BS98" s="1"/>
  <c r="BQ98"/>
  <c r="CC97"/>
  <c r="CB97"/>
  <c r="CA97"/>
  <c r="BZ97"/>
  <c r="BY97"/>
  <c r="BX97"/>
  <c r="BW97"/>
  <c r="BV97"/>
  <c r="BU97"/>
  <c r="BT97"/>
  <c r="BS97"/>
  <c r="BR97"/>
  <c r="BQ97"/>
  <c r="CB96"/>
  <c r="CC96" s="1"/>
  <c r="BZ96"/>
  <c r="CA96" s="1"/>
  <c r="BX96"/>
  <c r="BY96" s="1"/>
  <c r="BV96"/>
  <c r="BW96" s="1"/>
  <c r="BT96"/>
  <c r="BU96" s="1"/>
  <c r="BR96"/>
  <c r="BS96" s="1"/>
  <c r="BQ96"/>
  <c r="CC95"/>
  <c r="CB95"/>
  <c r="CA95"/>
  <c r="BZ95"/>
  <c r="BY95"/>
  <c r="BX95"/>
  <c r="BW95"/>
  <c r="BV95"/>
  <c r="BU95"/>
  <c r="BT95"/>
  <c r="BS95"/>
  <c r="BR95"/>
  <c r="BQ95"/>
  <c r="CB94"/>
  <c r="CC94" s="1"/>
  <c r="BZ94"/>
  <c r="CA94" s="1"/>
  <c r="BX94"/>
  <c r="BY94" s="1"/>
  <c r="BV94"/>
  <c r="BW94" s="1"/>
  <c r="BT94"/>
  <c r="BU94" s="1"/>
  <c r="BR94"/>
  <c r="BS94" s="1"/>
  <c r="BQ94"/>
  <c r="CC93"/>
  <c r="CB93"/>
  <c r="CA93"/>
  <c r="BZ93"/>
  <c r="BY93"/>
  <c r="BX93"/>
  <c r="BW93"/>
  <c r="BV93"/>
  <c r="BU93"/>
  <c r="BT93"/>
  <c r="BS93"/>
  <c r="BR93"/>
  <c r="BQ93"/>
  <c r="CB92"/>
  <c r="CC92" s="1"/>
  <c r="BZ92"/>
  <c r="CA92" s="1"/>
  <c r="BX92"/>
  <c r="BY92" s="1"/>
  <c r="BV92"/>
  <c r="BW92" s="1"/>
  <c r="BT92"/>
  <c r="BU92" s="1"/>
  <c r="BR92"/>
  <c r="BS92" s="1"/>
  <c r="BQ92"/>
  <c r="CC91"/>
  <c r="CB91"/>
  <c r="CA91"/>
  <c r="BZ91"/>
  <c r="BY91"/>
  <c r="BX91"/>
  <c r="BW91"/>
  <c r="BV91"/>
  <c r="BU91"/>
  <c r="BT91"/>
  <c r="BS91"/>
  <c r="BR91"/>
  <c r="BQ91"/>
  <c r="CB90"/>
  <c r="CC90" s="1"/>
  <c r="BZ90"/>
  <c r="CA90" s="1"/>
  <c r="BX90"/>
  <c r="BY90" s="1"/>
  <c r="BV90"/>
  <c r="BW90" s="1"/>
  <c r="BT90"/>
  <c r="BU90" s="1"/>
  <c r="BR90"/>
  <c r="BS90" s="1"/>
  <c r="BQ90"/>
  <c r="CC89"/>
  <c r="CB89"/>
  <c r="CA89"/>
  <c r="BZ89"/>
  <c r="BY89"/>
  <c r="BX89"/>
  <c r="BW89"/>
  <c r="BV89"/>
  <c r="BU89"/>
  <c r="BT89"/>
  <c r="BS89"/>
  <c r="BR89"/>
  <c r="BQ89"/>
  <c r="CB88"/>
  <c r="CC88" s="1"/>
  <c r="BZ88"/>
  <c r="CA88" s="1"/>
  <c r="BX88"/>
  <c r="BY88" s="1"/>
  <c r="BV88"/>
  <c r="BW88" s="1"/>
  <c r="BT88"/>
  <c r="BU88" s="1"/>
  <c r="BR88"/>
  <c r="BS88" s="1"/>
  <c r="BQ88"/>
  <c r="CC87"/>
  <c r="CB87"/>
  <c r="CA87"/>
  <c r="BZ87"/>
  <c r="BY87"/>
  <c r="BX87"/>
  <c r="BW87"/>
  <c r="BV87"/>
  <c r="BU87"/>
  <c r="BT87"/>
  <c r="BS87"/>
  <c r="BR87"/>
  <c r="BQ87"/>
  <c r="CB86"/>
  <c r="CC86" s="1"/>
  <c r="BZ86"/>
  <c r="CA86" s="1"/>
  <c r="BX86"/>
  <c r="BY86" s="1"/>
  <c r="BV86"/>
  <c r="BW86" s="1"/>
  <c r="BT86"/>
  <c r="BU86" s="1"/>
  <c r="BR86"/>
  <c r="BS86" s="1"/>
  <c r="BQ86"/>
  <c r="CC85"/>
  <c r="CB85"/>
  <c r="CA85"/>
  <c r="BZ85"/>
  <c r="BY85"/>
  <c r="BX85"/>
  <c r="BW85"/>
  <c r="BV85"/>
  <c r="BU85"/>
  <c r="BT85"/>
  <c r="BS85"/>
  <c r="BR85"/>
  <c r="BQ85"/>
  <c r="CB84"/>
  <c r="CC84" s="1"/>
  <c r="BZ84"/>
  <c r="CA84" s="1"/>
  <c r="BX84"/>
  <c r="BY84" s="1"/>
  <c r="BV84"/>
  <c r="BW84" s="1"/>
  <c r="BT84"/>
  <c r="BU84" s="1"/>
  <c r="BR84"/>
  <c r="BS84" s="1"/>
  <c r="BQ84"/>
  <c r="CC83"/>
  <c r="CB83"/>
  <c r="CA83"/>
  <c r="BZ83"/>
  <c r="BY83"/>
  <c r="BX83"/>
  <c r="BW83"/>
  <c r="BV83"/>
  <c r="BU83"/>
  <c r="BT83"/>
  <c r="BS83"/>
  <c r="BR83"/>
  <c r="BQ83"/>
  <c r="CB82"/>
  <c r="CC82" s="1"/>
  <c r="BZ82"/>
  <c r="CA82" s="1"/>
  <c r="BX82"/>
  <c r="BY82" s="1"/>
  <c r="BV82"/>
  <c r="BW82" s="1"/>
  <c r="BT82"/>
  <c r="BU82" s="1"/>
  <c r="BR82"/>
  <c r="BS82" s="1"/>
  <c r="BQ82"/>
  <c r="CC81"/>
  <c r="CB81"/>
  <c r="CA81"/>
  <c r="BZ81"/>
  <c r="BY81"/>
  <c r="BX81"/>
  <c r="BW81"/>
  <c r="BV81"/>
  <c r="BU81"/>
  <c r="BT81"/>
  <c r="BS81"/>
  <c r="BR81"/>
  <c r="BQ81"/>
  <c r="CB80"/>
  <c r="CC80" s="1"/>
  <c r="BZ80"/>
  <c r="CA80" s="1"/>
  <c r="BX80"/>
  <c r="BY80" s="1"/>
  <c r="BV80"/>
  <c r="BW80" s="1"/>
  <c r="BT80"/>
  <c r="BU80" s="1"/>
  <c r="BR80"/>
  <c r="BS80" s="1"/>
  <c r="BQ80"/>
  <c r="CC79"/>
  <c r="CB79"/>
  <c r="CA79"/>
  <c r="BZ79"/>
  <c r="BY79"/>
  <c r="BX79"/>
  <c r="BW79"/>
  <c r="BV79"/>
  <c r="BU79"/>
  <c r="BT79"/>
  <c r="BS79"/>
  <c r="BR79"/>
  <c r="BQ79"/>
  <c r="CB78"/>
  <c r="CC78" s="1"/>
  <c r="BZ78"/>
  <c r="CA78" s="1"/>
  <c r="BX78"/>
  <c r="BY78" s="1"/>
  <c r="BV78"/>
  <c r="BW78" s="1"/>
  <c r="BT78"/>
  <c r="BU78" s="1"/>
  <c r="BR78"/>
  <c r="BS78" s="1"/>
  <c r="BQ78"/>
  <c r="CC77"/>
  <c r="CB77"/>
  <c r="CA77"/>
  <c r="BZ77"/>
  <c r="BY77"/>
  <c r="BX77"/>
  <c r="BW77"/>
  <c r="BV77"/>
  <c r="BU77"/>
  <c r="BT77"/>
  <c r="BS77"/>
  <c r="BR77"/>
  <c r="BQ77"/>
  <c r="CB76"/>
  <c r="CC76" s="1"/>
  <c r="BZ76"/>
  <c r="CA76" s="1"/>
  <c r="BX76"/>
  <c r="BY76" s="1"/>
  <c r="BV76"/>
  <c r="BW76" s="1"/>
  <c r="BT76"/>
  <c r="BU76" s="1"/>
  <c r="BR76"/>
  <c r="BS76" s="1"/>
  <c r="BQ76"/>
  <c r="CC75"/>
  <c r="CB75"/>
  <c r="CA75"/>
  <c r="BZ75"/>
  <c r="BY75"/>
  <c r="BX75"/>
  <c r="BW75"/>
  <c r="BV75"/>
  <c r="BU75"/>
  <c r="BT75"/>
  <c r="BS75"/>
  <c r="BR75"/>
  <c r="BQ75"/>
  <c r="CB74"/>
  <c r="CC74" s="1"/>
  <c r="BZ74"/>
  <c r="CA74" s="1"/>
  <c r="BX74"/>
  <c r="BY74" s="1"/>
  <c r="BV74"/>
  <c r="BW74" s="1"/>
  <c r="BT74"/>
  <c r="BU74" s="1"/>
  <c r="BR74"/>
  <c r="BS74" s="1"/>
  <c r="BQ74"/>
  <c r="CC73"/>
  <c r="CB73"/>
  <c r="CA73"/>
  <c r="BZ73"/>
  <c r="BY73"/>
  <c r="BX73"/>
  <c r="BW73"/>
  <c r="BV73"/>
  <c r="BU73"/>
  <c r="BT73"/>
  <c r="BS73"/>
  <c r="BR73"/>
  <c r="BQ73"/>
  <c r="CB72"/>
  <c r="CC72" s="1"/>
  <c r="BZ72"/>
  <c r="CA72" s="1"/>
  <c r="BX72"/>
  <c r="BY72" s="1"/>
  <c r="BV72"/>
  <c r="BW72" s="1"/>
  <c r="BT72"/>
  <c r="BU72" s="1"/>
  <c r="BR72"/>
  <c r="BS72" s="1"/>
  <c r="BQ72"/>
  <c r="CC71"/>
  <c r="CB71"/>
  <c r="CA71"/>
  <c r="BZ71"/>
  <c r="BY71"/>
  <c r="BX71"/>
  <c r="BW71"/>
  <c r="BV71"/>
  <c r="BU71"/>
  <c r="BT71"/>
  <c r="BS71"/>
  <c r="BR71"/>
  <c r="BQ71"/>
  <c r="CB70"/>
  <c r="CC70" s="1"/>
  <c r="BZ70"/>
  <c r="CA70" s="1"/>
  <c r="BX70"/>
  <c r="BY70" s="1"/>
  <c r="BV70"/>
  <c r="BW70" s="1"/>
  <c r="BT70"/>
  <c r="BU70" s="1"/>
  <c r="BR70"/>
  <c r="BS70" s="1"/>
  <c r="BQ70"/>
  <c r="CC69"/>
  <c r="CB69"/>
  <c r="CA69"/>
  <c r="BZ69"/>
  <c r="BY69"/>
  <c r="BX69"/>
  <c r="BW69"/>
  <c r="BV69"/>
  <c r="BU69"/>
  <c r="BT69"/>
  <c r="BS69"/>
  <c r="BR69"/>
  <c r="BQ69"/>
  <c r="CB68"/>
  <c r="CC68" s="1"/>
  <c r="BZ68"/>
  <c r="CA68" s="1"/>
  <c r="BX68"/>
  <c r="BY68" s="1"/>
  <c r="BV68"/>
  <c r="BW68" s="1"/>
  <c r="BT68"/>
  <c r="BU68" s="1"/>
  <c r="BR68"/>
  <c r="BS68" s="1"/>
  <c r="BQ68"/>
  <c r="CC67"/>
  <c r="CB67"/>
  <c r="CA67"/>
  <c r="BZ67"/>
  <c r="BY67"/>
  <c r="BX67"/>
  <c r="BW67"/>
  <c r="BV67"/>
  <c r="BU67"/>
  <c r="BT67"/>
  <c r="BS67"/>
  <c r="BR67"/>
  <c r="BQ67"/>
  <c r="CB66"/>
  <c r="CC66" s="1"/>
  <c r="BZ66"/>
  <c r="CA66" s="1"/>
  <c r="BX66"/>
  <c r="BY66" s="1"/>
  <c r="BV66"/>
  <c r="BW66" s="1"/>
  <c r="BT66"/>
  <c r="BU66" s="1"/>
  <c r="BR66"/>
  <c r="BS66" s="1"/>
  <c r="BQ66"/>
  <c r="CC65"/>
  <c r="CB65"/>
  <c r="CA65"/>
  <c r="BZ65"/>
  <c r="BY65"/>
  <c r="BX65"/>
  <c r="BW65"/>
  <c r="BV65"/>
  <c r="BU65"/>
  <c r="BT65"/>
  <c r="BS65"/>
  <c r="BR65"/>
  <c r="BQ65"/>
  <c r="CB64"/>
  <c r="CC64" s="1"/>
  <c r="BZ64"/>
  <c r="CA64" s="1"/>
  <c r="BX64"/>
  <c r="BY64" s="1"/>
  <c r="BV64"/>
  <c r="BW64" s="1"/>
  <c r="BT64"/>
  <c r="BU64" s="1"/>
  <c r="BR64"/>
  <c r="BS64" s="1"/>
  <c r="BQ64"/>
  <c r="CC63"/>
  <c r="CB63"/>
  <c r="CA63"/>
  <c r="BZ63"/>
  <c r="BY63"/>
  <c r="BX63"/>
  <c r="BW63"/>
  <c r="BV63"/>
  <c r="BU63"/>
  <c r="BT63"/>
  <c r="BS63"/>
  <c r="BR63"/>
  <c r="BQ63"/>
  <c r="CB62"/>
  <c r="CC62" s="1"/>
  <c r="BZ62"/>
  <c r="CA62" s="1"/>
  <c r="BX62"/>
  <c r="BY62" s="1"/>
  <c r="BV62"/>
  <c r="BW62" s="1"/>
  <c r="BT62"/>
  <c r="BU62" s="1"/>
  <c r="BR62"/>
  <c r="BS62" s="1"/>
  <c r="BQ62"/>
  <c r="CC61"/>
  <c r="CB61"/>
  <c r="CA61"/>
  <c r="BZ61"/>
  <c r="BY61"/>
  <c r="BX61"/>
  <c r="BW61"/>
  <c r="BV61"/>
  <c r="BU61"/>
  <c r="BT61"/>
  <c r="BS61"/>
  <c r="BR61"/>
  <c r="BQ61"/>
  <c r="CB60"/>
  <c r="CC60" s="1"/>
  <c r="BZ60"/>
  <c r="CA60" s="1"/>
  <c r="BX60"/>
  <c r="BY60" s="1"/>
  <c r="BV60"/>
  <c r="BW60" s="1"/>
  <c r="BT60"/>
  <c r="BU60" s="1"/>
  <c r="BR60"/>
  <c r="BS60" s="1"/>
  <c r="BQ60"/>
  <c r="CC59"/>
  <c r="CB59"/>
  <c r="CA59"/>
  <c r="BZ59"/>
  <c r="BY59"/>
  <c r="BX59"/>
  <c r="BW59"/>
  <c r="BV59"/>
  <c r="BU59"/>
  <c r="BT59"/>
  <c r="BS59"/>
  <c r="BR59"/>
  <c r="BQ59"/>
  <c r="CB58"/>
  <c r="CC58" s="1"/>
  <c r="BZ58"/>
  <c r="CA58" s="1"/>
  <c r="BX58"/>
  <c r="BY58" s="1"/>
  <c r="BV58"/>
  <c r="BW58" s="1"/>
  <c r="BT58"/>
  <c r="BU58" s="1"/>
  <c r="BR58"/>
  <c r="BS58" s="1"/>
  <c r="BQ58"/>
  <c r="CC57"/>
  <c r="CB57"/>
  <c r="CA57"/>
  <c r="BZ57"/>
  <c r="BY57"/>
  <c r="BX57"/>
  <c r="BW57"/>
  <c r="BV57"/>
  <c r="BU57"/>
  <c r="BT57"/>
  <c r="BS57"/>
  <c r="BR57"/>
  <c r="BQ57"/>
  <c r="CB56"/>
  <c r="CC56" s="1"/>
  <c r="BZ56"/>
  <c r="CA56" s="1"/>
  <c r="BX56"/>
  <c r="BY56" s="1"/>
  <c r="BV56"/>
  <c r="BW56" s="1"/>
  <c r="BT56"/>
  <c r="BU56" s="1"/>
  <c r="BR56"/>
  <c r="BS56" s="1"/>
  <c r="BQ56"/>
  <c r="CC55"/>
  <c r="CB55"/>
  <c r="CA55"/>
  <c r="BZ55"/>
  <c r="BY55"/>
  <c r="BX55"/>
  <c r="BW55"/>
  <c r="BV55"/>
  <c r="BU55"/>
  <c r="BT55"/>
  <c r="BS55"/>
  <c r="BR55"/>
  <c r="BQ55"/>
  <c r="CB54"/>
  <c r="CC54" s="1"/>
  <c r="BZ54"/>
  <c r="CA54" s="1"/>
  <c r="BX54"/>
  <c r="BY54" s="1"/>
  <c r="BV54"/>
  <c r="BW54" s="1"/>
  <c r="BT54"/>
  <c r="BU54" s="1"/>
  <c r="BR54"/>
  <c r="BS54" s="1"/>
  <c r="BQ54"/>
  <c r="CC53"/>
  <c r="CB53"/>
  <c r="CA53"/>
  <c r="BZ53"/>
  <c r="BY53"/>
  <c r="BX53"/>
  <c r="BW53"/>
  <c r="BV53"/>
  <c r="BU53"/>
  <c r="BT53"/>
  <c r="BS53"/>
  <c r="BR53"/>
  <c r="BQ53"/>
  <c r="CB52"/>
  <c r="CC52" s="1"/>
  <c r="BZ52"/>
  <c r="CA52" s="1"/>
  <c r="BX52"/>
  <c r="BY52" s="1"/>
  <c r="BV52"/>
  <c r="BW52" s="1"/>
  <c r="BT52"/>
  <c r="BU52" s="1"/>
  <c r="BR52"/>
  <c r="BS52" s="1"/>
  <c r="BQ52"/>
  <c r="CC51"/>
  <c r="CB51"/>
  <c r="CA51"/>
  <c r="BZ51"/>
  <c r="BY51"/>
  <c r="BX51"/>
  <c r="BW51"/>
  <c r="BV51"/>
  <c r="BU51"/>
  <c r="BT51"/>
  <c r="BS51"/>
  <c r="BR51"/>
  <c r="BQ51"/>
  <c r="CB50"/>
  <c r="CC50" s="1"/>
  <c r="CA50"/>
  <c r="BZ50"/>
  <c r="BX50"/>
  <c r="BY50" s="1"/>
  <c r="BV50"/>
  <c r="BW50" s="1"/>
  <c r="BT50"/>
  <c r="BU50" s="1"/>
  <c r="BR50"/>
  <c r="BS50" s="1"/>
  <c r="BQ50"/>
  <c r="CC49"/>
  <c r="CB49"/>
  <c r="CA49"/>
  <c r="BZ49"/>
  <c r="BY49"/>
  <c r="BX49"/>
  <c r="BW49"/>
  <c r="BV49"/>
  <c r="BU49"/>
  <c r="BT49"/>
  <c r="BS49"/>
  <c r="BR49"/>
  <c r="BQ49"/>
  <c r="CB48"/>
  <c r="CC48" s="1"/>
  <c r="BZ48"/>
  <c r="CA48" s="1"/>
  <c r="BX48"/>
  <c r="BY48" s="1"/>
  <c r="BV48"/>
  <c r="BW48" s="1"/>
  <c r="BT48"/>
  <c r="BU48" s="1"/>
  <c r="BR48"/>
  <c r="BS48" s="1"/>
  <c r="BQ48"/>
  <c r="CC47"/>
  <c r="CB47"/>
  <c r="CA47"/>
  <c r="BZ47"/>
  <c r="BY47"/>
  <c r="BX47"/>
  <c r="BW47"/>
  <c r="BV47"/>
  <c r="BU47"/>
  <c r="BT47"/>
  <c r="BS47"/>
  <c r="BR47"/>
  <c r="BQ47"/>
  <c r="CB46"/>
  <c r="CC46" s="1"/>
  <c r="BZ46"/>
  <c r="CA46" s="1"/>
  <c r="BX46"/>
  <c r="BY46" s="1"/>
  <c r="BV46"/>
  <c r="BW46" s="1"/>
  <c r="BT46"/>
  <c r="BU46" s="1"/>
  <c r="BR46"/>
  <c r="BS46" s="1"/>
  <c r="BQ46"/>
  <c r="CC45"/>
  <c r="CB45"/>
  <c r="CA45"/>
  <c r="BZ45"/>
  <c r="BY45"/>
  <c r="BX45"/>
  <c r="BW45"/>
  <c r="BV45"/>
  <c r="BU45"/>
  <c r="BT45"/>
  <c r="BS45"/>
  <c r="BR45"/>
  <c r="BQ45"/>
  <c r="CB44"/>
  <c r="CC44" s="1"/>
  <c r="BZ44"/>
  <c r="CA44" s="1"/>
  <c r="BX44"/>
  <c r="BY44" s="1"/>
  <c r="BV44"/>
  <c r="BW44" s="1"/>
  <c r="BT44"/>
  <c r="BU44" s="1"/>
  <c r="BR44"/>
  <c r="BS44" s="1"/>
  <c r="BQ44"/>
  <c r="CC43"/>
  <c r="CB43"/>
  <c r="CA43"/>
  <c r="BZ43"/>
  <c r="BY43"/>
  <c r="BX43"/>
  <c r="BW43"/>
  <c r="BV43"/>
  <c r="BU43"/>
  <c r="BT43"/>
  <c r="BS43"/>
  <c r="BR43"/>
  <c r="BQ43"/>
  <c r="CB42"/>
  <c r="CC42" s="1"/>
  <c r="BZ42"/>
  <c r="CA42" s="1"/>
  <c r="BX42"/>
  <c r="BY42" s="1"/>
  <c r="BV42"/>
  <c r="BW42" s="1"/>
  <c r="BT42"/>
  <c r="BU42" s="1"/>
  <c r="BR42"/>
  <c r="BS42" s="1"/>
  <c r="BQ42"/>
  <c r="CC41"/>
  <c r="CB41"/>
  <c r="CA41"/>
  <c r="BZ41"/>
  <c r="BY41"/>
  <c r="BX41"/>
  <c r="BW41"/>
  <c r="BV41"/>
  <c r="BU41"/>
  <c r="BT41"/>
  <c r="BS41"/>
  <c r="BR41"/>
  <c r="BQ41"/>
  <c r="CB40"/>
  <c r="CC40" s="1"/>
  <c r="BZ40"/>
  <c r="CA40" s="1"/>
  <c r="BX40"/>
  <c r="BY40" s="1"/>
  <c r="BV40"/>
  <c r="BW40" s="1"/>
  <c r="BT40"/>
  <c r="BU40" s="1"/>
  <c r="BR40"/>
  <c r="BS40" s="1"/>
  <c r="BQ40"/>
  <c r="CC39"/>
  <c r="CB39"/>
  <c r="CA39"/>
  <c r="BZ39"/>
  <c r="BY39"/>
  <c r="BX39"/>
  <c r="BW39"/>
  <c r="BV39"/>
  <c r="BU39"/>
  <c r="BT39"/>
  <c r="BS39"/>
  <c r="BR39"/>
  <c r="BQ39"/>
  <c r="CB38"/>
  <c r="CC38" s="1"/>
  <c r="BZ38"/>
  <c r="CA38" s="1"/>
  <c r="BX38"/>
  <c r="BY38" s="1"/>
  <c r="BV38"/>
  <c r="BW38" s="1"/>
  <c r="BT38"/>
  <c r="BU38" s="1"/>
  <c r="BR38"/>
  <c r="BS38" s="1"/>
  <c r="BQ38"/>
  <c r="CC37"/>
  <c r="CB37"/>
  <c r="CA37"/>
  <c r="BZ37"/>
  <c r="BY37"/>
  <c r="BX37"/>
  <c r="BW37"/>
  <c r="BV37"/>
  <c r="BU37"/>
  <c r="BT37"/>
  <c r="BS37"/>
  <c r="BR37"/>
  <c r="BQ37"/>
  <c r="CB36"/>
  <c r="CC36" s="1"/>
  <c r="BZ36"/>
  <c r="CA36" s="1"/>
  <c r="BX36"/>
  <c r="BY36" s="1"/>
  <c r="BV36"/>
  <c r="BW36" s="1"/>
  <c r="BT36"/>
  <c r="BU36" s="1"/>
  <c r="BR36"/>
  <c r="BS36" s="1"/>
  <c r="BQ36"/>
  <c r="CC35"/>
  <c r="CB35"/>
  <c r="CA35"/>
  <c r="BZ35"/>
  <c r="BY35"/>
  <c r="BX35"/>
  <c r="BW35"/>
  <c r="BV35"/>
  <c r="BU35"/>
  <c r="BT35"/>
  <c r="BS35"/>
  <c r="BR35"/>
  <c r="BQ35"/>
  <c r="CB34"/>
  <c r="CC34" s="1"/>
  <c r="BZ34"/>
  <c r="CA34" s="1"/>
  <c r="BX34"/>
  <c r="BY34" s="1"/>
  <c r="BV34"/>
  <c r="BW34" s="1"/>
  <c r="BT34"/>
  <c r="BU34" s="1"/>
  <c r="BR34"/>
  <c r="BS34" s="1"/>
  <c r="BQ34"/>
  <c r="CC33"/>
  <c r="CB33"/>
  <c r="CA33"/>
  <c r="BZ33"/>
  <c r="BY33"/>
  <c r="BX33"/>
  <c r="BW33"/>
  <c r="BV33"/>
  <c r="BU33"/>
  <c r="BT33"/>
  <c r="BS33"/>
  <c r="BR33"/>
  <c r="BQ33"/>
  <c r="CB32"/>
  <c r="CC32" s="1"/>
  <c r="BZ32"/>
  <c r="CA32" s="1"/>
  <c r="BX32"/>
  <c r="BY32" s="1"/>
  <c r="BV32"/>
  <c r="BW32" s="1"/>
  <c r="BT32"/>
  <c r="BU32" s="1"/>
  <c r="BR32"/>
  <c r="BS32" s="1"/>
  <c r="BQ32"/>
  <c r="CC31"/>
  <c r="CB31"/>
  <c r="CA31"/>
  <c r="BZ31"/>
  <c r="BY31"/>
  <c r="BX31"/>
  <c r="BW31"/>
  <c r="BV31"/>
  <c r="BU31"/>
  <c r="BT31"/>
  <c r="BS31"/>
  <c r="BR31"/>
  <c r="BQ31"/>
  <c r="CB30"/>
  <c r="CC30" s="1"/>
  <c r="BZ30"/>
  <c r="CA30" s="1"/>
  <c r="BX30"/>
  <c r="BY30" s="1"/>
  <c r="BV30"/>
  <c r="BW30" s="1"/>
  <c r="BT30"/>
  <c r="BU30" s="1"/>
  <c r="BR30"/>
  <c r="BS30" s="1"/>
  <c r="BQ30"/>
  <c r="CC29"/>
  <c r="CB29"/>
  <c r="CA29"/>
  <c r="BZ29"/>
  <c r="BY29"/>
  <c r="BX29"/>
  <c r="BW29"/>
  <c r="BV29"/>
  <c r="BU29"/>
  <c r="BT29"/>
  <c r="BS29"/>
  <c r="BR29"/>
  <c r="BQ29"/>
  <c r="CB28"/>
  <c r="CC28" s="1"/>
  <c r="BZ28"/>
  <c r="CA28" s="1"/>
  <c r="BX28"/>
  <c r="BY28" s="1"/>
  <c r="BV28"/>
  <c r="BW28" s="1"/>
  <c r="BT28"/>
  <c r="BU28" s="1"/>
  <c r="BR28"/>
  <c r="BS28" s="1"/>
  <c r="BQ28"/>
  <c r="CC27"/>
  <c r="CB27"/>
  <c r="CA27"/>
  <c r="BZ27"/>
  <c r="BY27"/>
  <c r="BX27"/>
  <c r="BW27"/>
  <c r="BV27"/>
  <c r="BU27"/>
  <c r="BT27"/>
  <c r="BS27"/>
  <c r="BR27"/>
  <c r="BQ27"/>
  <c r="CB26"/>
  <c r="CC26" s="1"/>
  <c r="BZ26"/>
  <c r="CA26" s="1"/>
  <c r="BX26"/>
  <c r="BY26" s="1"/>
  <c r="BV26"/>
  <c r="BW26" s="1"/>
  <c r="BT26"/>
  <c r="BU26" s="1"/>
  <c r="BR26"/>
  <c r="BS26" s="1"/>
  <c r="BQ26"/>
  <c r="CC25"/>
  <c r="CB25"/>
  <c r="CA25"/>
  <c r="BZ25"/>
  <c r="BY25"/>
  <c r="BX25"/>
  <c r="BW25"/>
  <c r="BV25"/>
  <c r="BU25"/>
  <c r="BT25"/>
  <c r="BS25"/>
  <c r="BR25"/>
  <c r="BQ25"/>
  <c r="CB24"/>
  <c r="CC24" s="1"/>
  <c r="BZ24"/>
  <c r="CA24" s="1"/>
  <c r="BX24"/>
  <c r="BY24" s="1"/>
  <c r="BV24"/>
  <c r="BW24" s="1"/>
  <c r="BT24"/>
  <c r="BU24" s="1"/>
  <c r="BR24"/>
  <c r="BS24" s="1"/>
  <c r="BQ24"/>
  <c r="CC23"/>
  <c r="CB23"/>
  <c r="CA23"/>
  <c r="BZ23"/>
  <c r="BY23"/>
  <c r="BX23"/>
  <c r="BW23"/>
  <c r="BV23"/>
  <c r="BU23"/>
  <c r="BT23"/>
  <c r="BS23"/>
  <c r="BR23"/>
  <c r="BQ23"/>
  <c r="CB22"/>
  <c r="CC22" s="1"/>
  <c r="BZ22"/>
  <c r="CA22" s="1"/>
  <c r="BX22"/>
  <c r="BY22" s="1"/>
  <c r="BV22"/>
  <c r="BW22" s="1"/>
  <c r="BT22"/>
  <c r="BU22" s="1"/>
  <c r="BR22"/>
  <c r="BS22" s="1"/>
  <c r="BQ22"/>
  <c r="CC21"/>
  <c r="CB21"/>
  <c r="CA21"/>
  <c r="BZ21"/>
  <c r="BY21"/>
  <c r="BX21"/>
  <c r="BW21"/>
  <c r="BV21"/>
  <c r="BU21"/>
  <c r="BT21"/>
  <c r="BS21"/>
  <c r="BR21"/>
  <c r="BQ21"/>
  <c r="CB20"/>
  <c r="CC20" s="1"/>
  <c r="BZ20"/>
  <c r="CA20" s="1"/>
  <c r="BX20"/>
  <c r="BY20" s="1"/>
  <c r="BV20"/>
  <c r="BW20" s="1"/>
  <c r="BT20"/>
  <c r="BU20" s="1"/>
  <c r="BR20"/>
  <c r="BS20" s="1"/>
  <c r="BQ20"/>
  <c r="CC19"/>
  <c r="CB19"/>
  <c r="CA19"/>
  <c r="BZ19"/>
  <c r="BY19"/>
  <c r="BX19"/>
  <c r="BW19"/>
  <c r="BV19"/>
  <c r="BU19"/>
  <c r="BT19"/>
  <c r="BS19"/>
  <c r="BR19"/>
  <c r="BQ19"/>
  <c r="CB18"/>
  <c r="CC18" s="1"/>
  <c r="BZ18"/>
  <c r="CA18" s="1"/>
  <c r="BX18"/>
  <c r="BY18" s="1"/>
  <c r="BV18"/>
  <c r="BW18" s="1"/>
  <c r="BT18"/>
  <c r="BU18" s="1"/>
  <c r="BR18"/>
  <c r="BS18" s="1"/>
  <c r="BQ18"/>
  <c r="CC17"/>
  <c r="CB17"/>
  <c r="CA17"/>
  <c r="BZ17"/>
  <c r="BY17"/>
  <c r="BX17"/>
  <c r="BW17"/>
  <c r="BV17"/>
  <c r="BU17"/>
  <c r="BT17"/>
  <c r="BS17"/>
  <c r="BR17"/>
  <c r="BQ17"/>
  <c r="CB16"/>
  <c r="CC16" s="1"/>
  <c r="BZ16"/>
  <c r="CA16" s="1"/>
  <c r="BX16"/>
  <c r="BY16" s="1"/>
  <c r="BV16"/>
  <c r="BW16" s="1"/>
  <c r="BT16"/>
  <c r="BU16" s="1"/>
  <c r="BR16"/>
  <c r="BS16" s="1"/>
  <c r="BQ16"/>
  <c r="CC15"/>
  <c r="CB15"/>
  <c r="CA15"/>
  <c r="BZ15"/>
  <c r="BY15"/>
  <c r="BX15"/>
  <c r="BW15"/>
  <c r="BV15"/>
  <c r="BU15"/>
  <c r="BT15"/>
  <c r="BS15"/>
  <c r="BR15"/>
  <c r="BQ15"/>
  <c r="CB14"/>
  <c r="CC14" s="1"/>
  <c r="BZ14"/>
  <c r="CA14" s="1"/>
  <c r="BX14"/>
  <c r="BY14" s="1"/>
  <c r="BV14"/>
  <c r="BW14" s="1"/>
  <c r="BT14"/>
  <c r="BU14" s="1"/>
  <c r="BR14"/>
  <c r="BS14" s="1"/>
  <c r="BQ14"/>
  <c r="CC13"/>
  <c r="CB13"/>
  <c r="CA13"/>
  <c r="BZ13"/>
  <c r="BY13"/>
  <c r="BX13"/>
  <c r="BW13"/>
  <c r="BV13"/>
  <c r="BU13"/>
  <c r="BT13"/>
  <c r="BS13"/>
  <c r="BR13"/>
  <c r="BQ13"/>
  <c r="CB12"/>
  <c r="CC12" s="1"/>
  <c r="BZ12"/>
  <c r="CA12" s="1"/>
  <c r="BX12"/>
  <c r="BY12" s="1"/>
  <c r="BV12"/>
  <c r="BW12" s="1"/>
  <c r="BT12"/>
  <c r="BU12" s="1"/>
  <c r="BR12"/>
  <c r="BS12" s="1"/>
  <c r="BQ12"/>
  <c r="CC11"/>
  <c r="CB11"/>
  <c r="CA11"/>
  <c r="BZ11"/>
  <c r="BY11"/>
  <c r="BX11"/>
  <c r="BW11"/>
  <c r="BV11"/>
  <c r="BU11"/>
  <c r="BT11"/>
  <c r="BS11"/>
  <c r="BR11"/>
  <c r="BQ11"/>
  <c r="CB10"/>
  <c r="CC10" s="1"/>
  <c r="BZ10"/>
  <c r="CA10" s="1"/>
  <c r="BX10"/>
  <c r="BY10" s="1"/>
  <c r="BV10"/>
  <c r="BW10" s="1"/>
  <c r="BT10"/>
  <c r="BU10" s="1"/>
  <c r="BR10"/>
  <c r="BS10" s="1"/>
  <c r="BQ10"/>
  <c r="CC9"/>
  <c r="CB9"/>
  <c r="CA9"/>
  <c r="BZ9"/>
  <c r="BY9"/>
  <c r="BX9"/>
  <c r="BW9"/>
  <c r="BV9"/>
  <c r="BU9"/>
  <c r="BT9"/>
  <c r="BS9"/>
  <c r="BR9"/>
  <c r="BQ9"/>
  <c r="CB8"/>
  <c r="CC8" s="1"/>
  <c r="BZ8"/>
  <c r="CA8" s="1"/>
  <c r="BX8"/>
  <c r="BY8" s="1"/>
  <c r="BV8"/>
  <c r="BW8" s="1"/>
  <c r="BT8"/>
  <c r="BU8" s="1"/>
  <c r="BR8"/>
  <c r="BS8" s="1"/>
  <c r="BQ8"/>
  <c r="CC7"/>
  <c r="CB7"/>
  <c r="CA7"/>
  <c r="BZ7"/>
  <c r="BY7"/>
  <c r="BX7"/>
  <c r="BW7"/>
  <c r="BV7"/>
  <c r="BU7"/>
  <c r="BT7"/>
  <c r="BS7"/>
  <c r="BR7"/>
  <c r="BQ7"/>
  <c r="CG6"/>
  <c r="CG5"/>
  <c r="CB5"/>
  <c r="BZ5"/>
  <c r="BX5"/>
  <c r="BV5"/>
  <c r="BT5"/>
  <c r="BR5"/>
  <c r="AW5"/>
  <c r="AV5"/>
  <c r="AU5"/>
  <c r="AT5"/>
  <c r="AS5"/>
  <c r="AR5"/>
  <c r="AQ5"/>
  <c r="AP5"/>
  <c r="AO5"/>
  <c r="AN5"/>
  <c r="AM5"/>
  <c r="AL5"/>
  <c r="AK5"/>
  <c r="AJ5"/>
  <c r="AF5"/>
  <c r="AE5"/>
  <c r="AD5"/>
  <c r="AC5"/>
  <c r="Y5"/>
  <c r="X5"/>
  <c r="W5"/>
  <c r="V5"/>
  <c r="R5"/>
  <c r="Q5"/>
  <c r="P5"/>
  <c r="O5"/>
  <c r="CG4"/>
  <c r="AY4"/>
  <c r="AX4"/>
  <c r="AL4"/>
  <c r="AJ4"/>
  <c r="AE4"/>
  <c r="AC4"/>
  <c r="X4"/>
  <c r="V4"/>
  <c r="Q4"/>
  <c r="O4"/>
  <c r="K4"/>
  <c r="J4"/>
  <c r="I4"/>
  <c r="H4"/>
  <c r="G4"/>
  <c r="F4"/>
  <c r="E4"/>
  <c r="D4"/>
  <c r="C4"/>
  <c r="B4"/>
  <c r="A4"/>
  <c r="CG3"/>
  <c r="AX3"/>
  <c r="AR3"/>
  <c r="CJ3" s="1"/>
  <c r="AP3"/>
  <c r="AN3"/>
  <c r="AK3"/>
  <c r="AJ3"/>
  <c r="AD3"/>
  <c r="AC3"/>
  <c r="W3"/>
  <c r="V3"/>
  <c r="P3"/>
  <c r="O3"/>
  <c r="I3"/>
  <c r="A3"/>
  <c r="CJ2"/>
  <c r="CG2"/>
  <c r="A2"/>
  <c r="CJ1"/>
  <c r="CG1"/>
  <c r="AT1"/>
  <c r="A1"/>
  <c r="R307" i="27"/>
  <c r="B307"/>
  <c r="R305"/>
  <c r="B305"/>
  <c r="R304"/>
  <c r="B304"/>
  <c r="R302"/>
  <c r="B302"/>
  <c r="R301"/>
  <c r="B301"/>
  <c r="R275"/>
  <c r="B275"/>
  <c r="R273"/>
  <c r="B273"/>
  <c r="R272"/>
  <c r="B272"/>
  <c r="R270"/>
  <c r="B270"/>
  <c r="R269"/>
  <c r="B269"/>
  <c r="R243"/>
  <c r="B243"/>
  <c r="R241"/>
  <c r="B241"/>
  <c r="R240"/>
  <c r="B240"/>
  <c r="R238"/>
  <c r="B238"/>
  <c r="R237"/>
  <c r="B237"/>
  <c r="R211"/>
  <c r="B211"/>
  <c r="R209"/>
  <c r="B209"/>
  <c r="R208"/>
  <c r="B208"/>
  <c r="R206"/>
  <c r="B206"/>
  <c r="R205"/>
  <c r="B205"/>
  <c r="R179"/>
  <c r="B179"/>
  <c r="R177"/>
  <c r="B177"/>
  <c r="R176"/>
  <c r="B176"/>
  <c r="R174"/>
  <c r="B174"/>
  <c r="R173"/>
  <c r="B173"/>
  <c r="R147"/>
  <c r="B147"/>
  <c r="R145"/>
  <c r="B145"/>
  <c r="R144"/>
  <c r="B144"/>
  <c r="R142"/>
  <c r="B142"/>
  <c r="R141"/>
  <c r="B141"/>
  <c r="R115"/>
  <c r="B115"/>
  <c r="R113"/>
  <c r="B113"/>
  <c r="R112"/>
  <c r="B112"/>
  <c r="R110"/>
  <c r="B110"/>
  <c r="R109"/>
  <c r="B109"/>
  <c r="R83"/>
  <c r="B83"/>
  <c r="R81"/>
  <c r="B81"/>
  <c r="R80"/>
  <c r="B80"/>
  <c r="R78"/>
  <c r="B78"/>
  <c r="R77"/>
  <c r="B77"/>
  <c r="R51"/>
  <c r="R49"/>
  <c r="R48"/>
  <c r="R46"/>
  <c r="R45"/>
  <c r="B51"/>
  <c r="B49"/>
  <c r="B48"/>
  <c r="B46"/>
  <c r="B45"/>
  <c r="R19"/>
  <c r="R17"/>
  <c r="R16"/>
  <c r="R14"/>
  <c r="R13"/>
  <c r="B19"/>
  <c r="B17"/>
  <c r="B16"/>
  <c r="B14"/>
  <c r="B13"/>
  <c r="B326" i="26"/>
  <c r="B324"/>
  <c r="B323"/>
  <c r="B321"/>
  <c r="B320"/>
  <c r="B292"/>
  <c r="B290"/>
  <c r="B289"/>
  <c r="B287"/>
  <c r="B286"/>
  <c r="B258"/>
  <c r="B256"/>
  <c r="B255"/>
  <c r="B253"/>
  <c r="B252"/>
  <c r="B224"/>
  <c r="B222"/>
  <c r="B221"/>
  <c r="B219"/>
  <c r="B218"/>
  <c r="B190"/>
  <c r="B188"/>
  <c r="B187"/>
  <c r="B185"/>
  <c r="B184"/>
  <c r="B156"/>
  <c r="B154"/>
  <c r="B153"/>
  <c r="B151"/>
  <c r="B150"/>
  <c r="B122"/>
  <c r="B120"/>
  <c r="B119"/>
  <c r="B117"/>
  <c r="B116"/>
  <c r="B88"/>
  <c r="B86"/>
  <c r="B85"/>
  <c r="B83"/>
  <c r="B82"/>
  <c r="B54"/>
  <c r="B52"/>
  <c r="B51"/>
  <c r="B49"/>
  <c r="B48"/>
  <c r="B17"/>
  <c r="B15"/>
  <c r="DM4" i="17"/>
  <c r="BN209"/>
  <c r="AJ3" i="10"/>
  <c r="AD3"/>
  <c r="AV209" i="17" s="1"/>
  <c r="AC3" i="10"/>
  <c r="W3"/>
  <c r="AD209" i="17" s="1"/>
  <c r="V3" i="10"/>
  <c r="O3"/>
  <c r="P3"/>
  <c r="K209" i="17" s="1"/>
  <c r="AJ3" i="21"/>
  <c r="AC3"/>
  <c r="V3"/>
  <c r="O3"/>
  <c r="L332" i="26"/>
  <c r="G332"/>
  <c r="B332"/>
  <c r="P331"/>
  <c r="N331"/>
  <c r="L331"/>
  <c r="K331"/>
  <c r="I331"/>
  <c r="G331"/>
  <c r="F331"/>
  <c r="D331"/>
  <c r="B331"/>
  <c r="O329"/>
  <c r="M329"/>
  <c r="K329"/>
  <c r="I329"/>
  <c r="G329"/>
  <c r="E329"/>
  <c r="C329"/>
  <c r="B329"/>
  <c r="B328"/>
  <c r="M318"/>
  <c r="L318"/>
  <c r="K318"/>
  <c r="I318"/>
  <c r="G318"/>
  <c r="E318"/>
  <c r="C318"/>
  <c r="P317"/>
  <c r="O317"/>
  <c r="K317"/>
  <c r="G317"/>
  <c r="C317"/>
  <c r="B317"/>
  <c r="L298"/>
  <c r="G298"/>
  <c r="B298"/>
  <c r="P297"/>
  <c r="N297"/>
  <c r="L297"/>
  <c r="K297"/>
  <c r="I297"/>
  <c r="G297"/>
  <c r="F297"/>
  <c r="D297"/>
  <c r="B297"/>
  <c r="O295"/>
  <c r="M295"/>
  <c r="K295"/>
  <c r="I295"/>
  <c r="G295"/>
  <c r="E295"/>
  <c r="C295"/>
  <c r="B295"/>
  <c r="B294"/>
  <c r="M284"/>
  <c r="L284"/>
  <c r="K284"/>
  <c r="I284"/>
  <c r="G284"/>
  <c r="E284"/>
  <c r="C284"/>
  <c r="P283"/>
  <c r="O283"/>
  <c r="K283"/>
  <c r="G283"/>
  <c r="C283"/>
  <c r="B283"/>
  <c r="L264"/>
  <c r="G264"/>
  <c r="B264"/>
  <c r="P263"/>
  <c r="N263"/>
  <c r="L263"/>
  <c r="K263"/>
  <c r="I263"/>
  <c r="G263"/>
  <c r="F263"/>
  <c r="D263"/>
  <c r="B263"/>
  <c r="O261"/>
  <c r="M261"/>
  <c r="K261"/>
  <c r="I261"/>
  <c r="G261"/>
  <c r="E261"/>
  <c r="C261"/>
  <c r="B261"/>
  <c r="B260"/>
  <c r="M250"/>
  <c r="L250"/>
  <c r="K250"/>
  <c r="I250"/>
  <c r="G250"/>
  <c r="E250"/>
  <c r="C250"/>
  <c r="P249"/>
  <c r="O249"/>
  <c r="K249"/>
  <c r="G249"/>
  <c r="C249"/>
  <c r="B249"/>
  <c r="L230"/>
  <c r="G230"/>
  <c r="B230"/>
  <c r="P229"/>
  <c r="N229"/>
  <c r="L229"/>
  <c r="K229"/>
  <c r="I229"/>
  <c r="G229"/>
  <c r="F229"/>
  <c r="D229"/>
  <c r="B229"/>
  <c r="O227"/>
  <c r="M227"/>
  <c r="K227"/>
  <c r="I227"/>
  <c r="G227"/>
  <c r="E227"/>
  <c r="C227"/>
  <c r="B227"/>
  <c r="B226"/>
  <c r="M216"/>
  <c r="L216"/>
  <c r="K216"/>
  <c r="I216"/>
  <c r="G216"/>
  <c r="E216"/>
  <c r="C216"/>
  <c r="P215"/>
  <c r="O215"/>
  <c r="K215"/>
  <c r="G215"/>
  <c r="C215"/>
  <c r="B215"/>
  <c r="L196"/>
  <c r="G196"/>
  <c r="B196"/>
  <c r="P195"/>
  <c r="N195"/>
  <c r="L195"/>
  <c r="K195"/>
  <c r="I195"/>
  <c r="G195"/>
  <c r="F195"/>
  <c r="D195"/>
  <c r="B195"/>
  <c r="O193"/>
  <c r="M193"/>
  <c r="K193"/>
  <c r="I193"/>
  <c r="G193"/>
  <c r="E193"/>
  <c r="C193"/>
  <c r="B193"/>
  <c r="B192"/>
  <c r="M182"/>
  <c r="L182"/>
  <c r="K182"/>
  <c r="I182"/>
  <c r="G182"/>
  <c r="E182"/>
  <c r="C182"/>
  <c r="P181"/>
  <c r="O181"/>
  <c r="K181"/>
  <c r="G181"/>
  <c r="C181"/>
  <c r="B181"/>
  <c r="L162"/>
  <c r="G162"/>
  <c r="B162"/>
  <c r="P161"/>
  <c r="N161"/>
  <c r="L161"/>
  <c r="K161"/>
  <c r="I161"/>
  <c r="G161"/>
  <c r="F161"/>
  <c r="D161"/>
  <c r="B161"/>
  <c r="O159"/>
  <c r="M159"/>
  <c r="K159"/>
  <c r="I159"/>
  <c r="G159"/>
  <c r="E159"/>
  <c r="C159"/>
  <c r="B159"/>
  <c r="B158"/>
  <c r="M148"/>
  <c r="L148"/>
  <c r="K148"/>
  <c r="I148"/>
  <c r="G148"/>
  <c r="E148"/>
  <c r="C148"/>
  <c r="P147"/>
  <c r="O147"/>
  <c r="K147"/>
  <c r="G147"/>
  <c r="C147"/>
  <c r="B147"/>
  <c r="L128"/>
  <c r="G128"/>
  <c r="B128"/>
  <c r="P127"/>
  <c r="N127"/>
  <c r="L127"/>
  <c r="K127"/>
  <c r="I127"/>
  <c r="G127"/>
  <c r="F127"/>
  <c r="D127"/>
  <c r="B127"/>
  <c r="O125"/>
  <c r="M125"/>
  <c r="K125"/>
  <c r="I125"/>
  <c r="G125"/>
  <c r="E125"/>
  <c r="C125"/>
  <c r="B125"/>
  <c r="B124"/>
  <c r="M114"/>
  <c r="L114"/>
  <c r="K114"/>
  <c r="I114"/>
  <c r="G114"/>
  <c r="E114"/>
  <c r="C114"/>
  <c r="P113"/>
  <c r="O113"/>
  <c r="K113"/>
  <c r="G113"/>
  <c r="C113"/>
  <c r="B113"/>
  <c r="B99"/>
  <c r="I98"/>
  <c r="B98"/>
  <c r="I97"/>
  <c r="B97"/>
  <c r="I96"/>
  <c r="B96"/>
  <c r="L94"/>
  <c r="G94"/>
  <c r="B94"/>
  <c r="P93"/>
  <c r="N93"/>
  <c r="L93"/>
  <c r="K93"/>
  <c r="I93"/>
  <c r="G93"/>
  <c r="F93"/>
  <c r="D93"/>
  <c r="B93"/>
  <c r="O91"/>
  <c r="M91"/>
  <c r="K91"/>
  <c r="I91"/>
  <c r="G91"/>
  <c r="E91"/>
  <c r="C91"/>
  <c r="B91"/>
  <c r="B90"/>
  <c r="M80"/>
  <c r="L80"/>
  <c r="K80"/>
  <c r="I80"/>
  <c r="G80"/>
  <c r="E80"/>
  <c r="C80"/>
  <c r="P79"/>
  <c r="O79"/>
  <c r="K79"/>
  <c r="G79"/>
  <c r="C79"/>
  <c r="B79"/>
  <c r="L60"/>
  <c r="G60"/>
  <c r="B60"/>
  <c r="P59"/>
  <c r="N59"/>
  <c r="L59"/>
  <c r="K59"/>
  <c r="I59"/>
  <c r="G59"/>
  <c r="F59"/>
  <c r="D59"/>
  <c r="B59"/>
  <c r="O57"/>
  <c r="M57"/>
  <c r="K57"/>
  <c r="I57"/>
  <c r="G57"/>
  <c r="E57"/>
  <c r="C57"/>
  <c r="B57"/>
  <c r="B56"/>
  <c r="M46"/>
  <c r="L46"/>
  <c r="K46"/>
  <c r="I46"/>
  <c r="G46"/>
  <c r="E46"/>
  <c r="C46"/>
  <c r="P45"/>
  <c r="O45"/>
  <c r="K45"/>
  <c r="G45"/>
  <c r="C45"/>
  <c r="L26"/>
  <c r="G26"/>
  <c r="B26"/>
  <c r="P25"/>
  <c r="N25"/>
  <c r="L25"/>
  <c r="K25"/>
  <c r="I25"/>
  <c r="G25"/>
  <c r="F25"/>
  <c r="D25"/>
  <c r="B25"/>
  <c r="O23"/>
  <c r="M23"/>
  <c r="K23"/>
  <c r="I23"/>
  <c r="G23"/>
  <c r="E23"/>
  <c r="C23"/>
  <c r="B23"/>
  <c r="B22"/>
  <c r="M12"/>
  <c r="L12"/>
  <c r="K12"/>
  <c r="I12"/>
  <c r="G12"/>
  <c r="E12"/>
  <c r="C12"/>
  <c r="P11"/>
  <c r="O11"/>
  <c r="K11"/>
  <c r="G11"/>
  <c r="C11"/>
  <c r="AA319" i="27"/>
  <c r="V319"/>
  <c r="R319"/>
  <c r="K319"/>
  <c r="F319"/>
  <c r="B319"/>
  <c r="R317"/>
  <c r="B317"/>
  <c r="Y316"/>
  <c r="R316"/>
  <c r="I316"/>
  <c r="B316"/>
  <c r="Y315"/>
  <c r="R315"/>
  <c r="I315"/>
  <c r="B315"/>
  <c r="Y314"/>
  <c r="R314"/>
  <c r="I314"/>
  <c r="B314"/>
  <c r="AB313"/>
  <c r="W313"/>
  <c r="R313"/>
  <c r="L313"/>
  <c r="G313"/>
  <c r="B313"/>
  <c r="AF312"/>
  <c r="AD312"/>
  <c r="AB312"/>
  <c r="AA312"/>
  <c r="Y312"/>
  <c r="W312"/>
  <c r="V312"/>
  <c r="T312"/>
  <c r="R312"/>
  <c r="P312"/>
  <c r="N312"/>
  <c r="L312"/>
  <c r="K312"/>
  <c r="I312"/>
  <c r="G312"/>
  <c r="F312"/>
  <c r="D312"/>
  <c r="B312"/>
  <c r="AE310"/>
  <c r="AC310"/>
  <c r="AA310"/>
  <c r="Y310"/>
  <c r="W310"/>
  <c r="U310"/>
  <c r="S310"/>
  <c r="R310"/>
  <c r="O310"/>
  <c r="M310"/>
  <c r="K310"/>
  <c r="I310"/>
  <c r="G310"/>
  <c r="E310"/>
  <c r="C310"/>
  <c r="B310"/>
  <c r="R309"/>
  <c r="B309"/>
  <c r="AC299"/>
  <c r="AB299"/>
  <c r="AA299"/>
  <c r="Y299"/>
  <c r="W299"/>
  <c r="U299"/>
  <c r="S299"/>
  <c r="M299"/>
  <c r="L299"/>
  <c r="K299"/>
  <c r="I299"/>
  <c r="G299"/>
  <c r="E299"/>
  <c r="C299"/>
  <c r="AF298"/>
  <c r="AE298"/>
  <c r="AA298"/>
  <c r="W298"/>
  <c r="S298"/>
  <c r="R298"/>
  <c r="P298"/>
  <c r="O298"/>
  <c r="K298"/>
  <c r="G298"/>
  <c r="C298"/>
  <c r="B298"/>
  <c r="Z296"/>
  <c r="R296"/>
  <c r="J296"/>
  <c r="B296"/>
  <c r="Z295"/>
  <c r="R295"/>
  <c r="J295"/>
  <c r="B295"/>
  <c r="Z294"/>
  <c r="R294"/>
  <c r="J294"/>
  <c r="B294"/>
  <c r="Z293"/>
  <c r="U293"/>
  <c r="R293"/>
  <c r="J293"/>
  <c r="E293"/>
  <c r="B293"/>
  <c r="R291"/>
  <c r="B291"/>
  <c r="R290"/>
  <c r="B290"/>
  <c r="R289"/>
  <c r="B289"/>
  <c r="AA287"/>
  <c r="V287"/>
  <c r="R287"/>
  <c r="K287"/>
  <c r="F287"/>
  <c r="B287"/>
  <c r="R285"/>
  <c r="B285"/>
  <c r="Y284"/>
  <c r="R284"/>
  <c r="I284"/>
  <c r="B284"/>
  <c r="Y283"/>
  <c r="R283"/>
  <c r="I283"/>
  <c r="B283"/>
  <c r="Y282"/>
  <c r="R282"/>
  <c r="I282"/>
  <c r="B282"/>
  <c r="AB281"/>
  <c r="W281"/>
  <c r="R281"/>
  <c r="L281"/>
  <c r="G281"/>
  <c r="B281"/>
  <c r="AF280"/>
  <c r="AD280"/>
  <c r="AB280"/>
  <c r="AA280"/>
  <c r="Y280"/>
  <c r="W280"/>
  <c r="V280"/>
  <c r="T280"/>
  <c r="R280"/>
  <c r="P280"/>
  <c r="N280"/>
  <c r="L280"/>
  <c r="K280"/>
  <c r="I280"/>
  <c r="G280"/>
  <c r="F280"/>
  <c r="D280"/>
  <c r="B280"/>
  <c r="AE278"/>
  <c r="AC278"/>
  <c r="AA278"/>
  <c r="Y278"/>
  <c r="W278"/>
  <c r="U278"/>
  <c r="S278"/>
  <c r="R278"/>
  <c r="O278"/>
  <c r="M278"/>
  <c r="K278"/>
  <c r="I278"/>
  <c r="G278"/>
  <c r="E278"/>
  <c r="C278"/>
  <c r="B278"/>
  <c r="R277"/>
  <c r="B277"/>
  <c r="AC267"/>
  <c r="AB267"/>
  <c r="AA267"/>
  <c r="Y267"/>
  <c r="W267"/>
  <c r="U267"/>
  <c r="S267"/>
  <c r="M267"/>
  <c r="L267"/>
  <c r="K267"/>
  <c r="I267"/>
  <c r="G267"/>
  <c r="E267"/>
  <c r="C267"/>
  <c r="AF266"/>
  <c r="AE266"/>
  <c r="AA266"/>
  <c r="W266"/>
  <c r="S266"/>
  <c r="R266"/>
  <c r="P266"/>
  <c r="O266"/>
  <c r="K266"/>
  <c r="G266"/>
  <c r="C266"/>
  <c r="B266"/>
  <c r="Z264"/>
  <c r="R264"/>
  <c r="J264"/>
  <c r="B264"/>
  <c r="Z263"/>
  <c r="R263"/>
  <c r="J263"/>
  <c r="B263"/>
  <c r="Z262"/>
  <c r="R262"/>
  <c r="J262"/>
  <c r="B262"/>
  <c r="Z261"/>
  <c r="U261"/>
  <c r="R261"/>
  <c r="J261"/>
  <c r="E261"/>
  <c r="B261"/>
  <c r="R259"/>
  <c r="B259"/>
  <c r="R258"/>
  <c r="B258"/>
  <c r="R257"/>
  <c r="B257"/>
  <c r="AA255"/>
  <c r="V255"/>
  <c r="R255"/>
  <c r="K255"/>
  <c r="F255"/>
  <c r="B255"/>
  <c r="R253"/>
  <c r="B253"/>
  <c r="Y252"/>
  <c r="R252"/>
  <c r="I252"/>
  <c r="B252"/>
  <c r="Y251"/>
  <c r="R251"/>
  <c r="I251"/>
  <c r="B251"/>
  <c r="Y250"/>
  <c r="R250"/>
  <c r="I250"/>
  <c r="B250"/>
  <c r="AB249"/>
  <c r="W249"/>
  <c r="R249"/>
  <c r="L249"/>
  <c r="G249"/>
  <c r="B249"/>
  <c r="AF248"/>
  <c r="AD248"/>
  <c r="AB248"/>
  <c r="AA248"/>
  <c r="Y248"/>
  <c r="W248"/>
  <c r="V248"/>
  <c r="T248"/>
  <c r="R248"/>
  <c r="P248"/>
  <c r="N248"/>
  <c r="L248"/>
  <c r="K248"/>
  <c r="I248"/>
  <c r="G248"/>
  <c r="F248"/>
  <c r="D248"/>
  <c r="B248"/>
  <c r="AE246"/>
  <c r="AC246"/>
  <c r="AA246"/>
  <c r="Y246"/>
  <c r="W246"/>
  <c r="U246"/>
  <c r="S246"/>
  <c r="R246"/>
  <c r="O246"/>
  <c r="M246"/>
  <c r="K246"/>
  <c r="I246"/>
  <c r="G246"/>
  <c r="E246"/>
  <c r="C246"/>
  <c r="B246"/>
  <c r="R245"/>
  <c r="B245"/>
  <c r="AC235"/>
  <c r="AB235"/>
  <c r="AA235"/>
  <c r="Y235"/>
  <c r="W235"/>
  <c r="U235"/>
  <c r="S235"/>
  <c r="M235"/>
  <c r="L235"/>
  <c r="K235"/>
  <c r="I235"/>
  <c r="G235"/>
  <c r="E235"/>
  <c r="C235"/>
  <c r="AF234"/>
  <c r="AE234"/>
  <c r="AA234"/>
  <c r="W234"/>
  <c r="S234"/>
  <c r="R234"/>
  <c r="P234"/>
  <c r="O234"/>
  <c r="K234"/>
  <c r="G234"/>
  <c r="C234"/>
  <c r="B234"/>
  <c r="Z232"/>
  <c r="R232"/>
  <c r="J232"/>
  <c r="B232"/>
  <c r="Z231"/>
  <c r="R231"/>
  <c r="J231"/>
  <c r="B231"/>
  <c r="Z230"/>
  <c r="R230"/>
  <c r="J230"/>
  <c r="B230"/>
  <c r="Z229"/>
  <c r="U229"/>
  <c r="R229"/>
  <c r="J229"/>
  <c r="E229"/>
  <c r="B229"/>
  <c r="R227"/>
  <c r="B227"/>
  <c r="R226"/>
  <c r="B226"/>
  <c r="R225"/>
  <c r="B225"/>
  <c r="AA223"/>
  <c r="V223"/>
  <c r="R223"/>
  <c r="K223"/>
  <c r="F223"/>
  <c r="B223"/>
  <c r="R221"/>
  <c r="B221"/>
  <c r="Y220"/>
  <c r="R220"/>
  <c r="I220"/>
  <c r="B220"/>
  <c r="Y219"/>
  <c r="R219"/>
  <c r="I219"/>
  <c r="B219"/>
  <c r="Y218"/>
  <c r="R218"/>
  <c r="I218"/>
  <c r="B218"/>
  <c r="AB217"/>
  <c r="W217"/>
  <c r="R217"/>
  <c r="L217"/>
  <c r="G217"/>
  <c r="B217"/>
  <c r="AF216"/>
  <c r="AD216"/>
  <c r="AB216"/>
  <c r="AA216"/>
  <c r="Y216"/>
  <c r="W216"/>
  <c r="V216"/>
  <c r="T216"/>
  <c r="R216"/>
  <c r="P216"/>
  <c r="N216"/>
  <c r="L216"/>
  <c r="K216"/>
  <c r="I216"/>
  <c r="G216"/>
  <c r="F216"/>
  <c r="D216"/>
  <c r="B216"/>
  <c r="AE214"/>
  <c r="AC214"/>
  <c r="AA214"/>
  <c r="Y214"/>
  <c r="W214"/>
  <c r="U214"/>
  <c r="S214"/>
  <c r="R214"/>
  <c r="O214"/>
  <c r="M214"/>
  <c r="K214"/>
  <c r="I214"/>
  <c r="G214"/>
  <c r="E214"/>
  <c r="C214"/>
  <c r="B214"/>
  <c r="R213"/>
  <c r="B213"/>
  <c r="AC203"/>
  <c r="AB203"/>
  <c r="AA203"/>
  <c r="Y203"/>
  <c r="W203"/>
  <c r="U203"/>
  <c r="S203"/>
  <c r="M203"/>
  <c r="L203"/>
  <c r="K203"/>
  <c r="I203"/>
  <c r="G203"/>
  <c r="E203"/>
  <c r="C203"/>
  <c r="AF202"/>
  <c r="AE202"/>
  <c r="AA202"/>
  <c r="W202"/>
  <c r="S202"/>
  <c r="R202"/>
  <c r="P202"/>
  <c r="O202"/>
  <c r="K202"/>
  <c r="G202"/>
  <c r="C202"/>
  <c r="B202"/>
  <c r="Z200"/>
  <c r="R200"/>
  <c r="J200"/>
  <c r="B200"/>
  <c r="Z199"/>
  <c r="R199"/>
  <c r="J199"/>
  <c r="B199"/>
  <c r="Z198"/>
  <c r="R198"/>
  <c r="J198"/>
  <c r="B198"/>
  <c r="Z197"/>
  <c r="U197"/>
  <c r="R197"/>
  <c r="J197"/>
  <c r="E197"/>
  <c r="B197"/>
  <c r="R195"/>
  <c r="B195"/>
  <c r="R194"/>
  <c r="B194"/>
  <c r="R193"/>
  <c r="B193"/>
  <c r="AA191"/>
  <c r="V191"/>
  <c r="R191"/>
  <c r="K191"/>
  <c r="F191"/>
  <c r="B191"/>
  <c r="R189"/>
  <c r="B189"/>
  <c r="Y188"/>
  <c r="R188"/>
  <c r="I188"/>
  <c r="B188"/>
  <c r="Y187"/>
  <c r="R187"/>
  <c r="I187"/>
  <c r="B187"/>
  <c r="Y186"/>
  <c r="R186"/>
  <c r="I186"/>
  <c r="B186"/>
  <c r="AB185"/>
  <c r="W185"/>
  <c r="R185"/>
  <c r="L185"/>
  <c r="G185"/>
  <c r="B185"/>
  <c r="AF184"/>
  <c r="AD184"/>
  <c r="AB184"/>
  <c r="AA184"/>
  <c r="Y184"/>
  <c r="W184"/>
  <c r="V184"/>
  <c r="T184"/>
  <c r="R184"/>
  <c r="P184"/>
  <c r="N184"/>
  <c r="L184"/>
  <c r="K184"/>
  <c r="I184"/>
  <c r="G184"/>
  <c r="F184"/>
  <c r="D184"/>
  <c r="B184"/>
  <c r="AE182"/>
  <c r="AC182"/>
  <c r="AA182"/>
  <c r="Y182"/>
  <c r="W182"/>
  <c r="U182"/>
  <c r="S182"/>
  <c r="R182"/>
  <c r="O182"/>
  <c r="M182"/>
  <c r="K182"/>
  <c r="I182"/>
  <c r="G182"/>
  <c r="E182"/>
  <c r="C182"/>
  <c r="B182"/>
  <c r="R181"/>
  <c r="B181"/>
  <c r="AC171"/>
  <c r="AB171"/>
  <c r="AA171"/>
  <c r="Y171"/>
  <c r="W171"/>
  <c r="U171"/>
  <c r="S171"/>
  <c r="M171"/>
  <c r="L171"/>
  <c r="K171"/>
  <c r="I171"/>
  <c r="G171"/>
  <c r="E171"/>
  <c r="C171"/>
  <c r="AF170"/>
  <c r="AE170"/>
  <c r="AA170"/>
  <c r="W170"/>
  <c r="S170"/>
  <c r="R170"/>
  <c r="P170"/>
  <c r="O170"/>
  <c r="K170"/>
  <c r="G170"/>
  <c r="C170"/>
  <c r="B170"/>
  <c r="Z168"/>
  <c r="R168"/>
  <c r="J168"/>
  <c r="B168"/>
  <c r="Z167"/>
  <c r="R167"/>
  <c r="J167"/>
  <c r="B167"/>
  <c r="Z166"/>
  <c r="R166"/>
  <c r="J166"/>
  <c r="B166"/>
  <c r="Z165"/>
  <c r="U165"/>
  <c r="R165"/>
  <c r="J165"/>
  <c r="E165"/>
  <c r="B165"/>
  <c r="R163"/>
  <c r="B163"/>
  <c r="R162"/>
  <c r="B162"/>
  <c r="R161"/>
  <c r="B161"/>
  <c r="AA159"/>
  <c r="V159"/>
  <c r="R159"/>
  <c r="K159"/>
  <c r="F159"/>
  <c r="B159"/>
  <c r="R157"/>
  <c r="B157"/>
  <c r="Y156"/>
  <c r="R156"/>
  <c r="I156"/>
  <c r="B156"/>
  <c r="Y155"/>
  <c r="R155"/>
  <c r="I155"/>
  <c r="B155"/>
  <c r="Y154"/>
  <c r="R154"/>
  <c r="I154"/>
  <c r="B154"/>
  <c r="AB153"/>
  <c r="W153"/>
  <c r="R153"/>
  <c r="L153"/>
  <c r="G153"/>
  <c r="B153"/>
  <c r="AF152"/>
  <c r="AD152"/>
  <c r="AB152"/>
  <c r="AA152"/>
  <c r="Y152"/>
  <c r="W152"/>
  <c r="V152"/>
  <c r="T152"/>
  <c r="R152"/>
  <c r="P152"/>
  <c r="N152"/>
  <c r="L152"/>
  <c r="K152"/>
  <c r="I152"/>
  <c r="G152"/>
  <c r="F152"/>
  <c r="D152"/>
  <c r="B152"/>
  <c r="AE150"/>
  <c r="AC150"/>
  <c r="AA150"/>
  <c r="Y150"/>
  <c r="W150"/>
  <c r="U150"/>
  <c r="S150"/>
  <c r="R150"/>
  <c r="O150"/>
  <c r="M150"/>
  <c r="K150"/>
  <c r="I150"/>
  <c r="G150"/>
  <c r="E150"/>
  <c r="C150"/>
  <c r="B150"/>
  <c r="R149"/>
  <c r="B149"/>
  <c r="AC139"/>
  <c r="AB139"/>
  <c r="AA139"/>
  <c r="Y139"/>
  <c r="W139"/>
  <c r="U139"/>
  <c r="S139"/>
  <c r="M139"/>
  <c r="L139"/>
  <c r="K139"/>
  <c r="I139"/>
  <c r="G139"/>
  <c r="E139"/>
  <c r="C139"/>
  <c r="AF138"/>
  <c r="AE138"/>
  <c r="AA138"/>
  <c r="W138"/>
  <c r="S138"/>
  <c r="R138"/>
  <c r="P138"/>
  <c r="O138"/>
  <c r="K138"/>
  <c r="G138"/>
  <c r="C138"/>
  <c r="B138"/>
  <c r="Z136"/>
  <c r="R136"/>
  <c r="J136"/>
  <c r="B136"/>
  <c r="Z135"/>
  <c r="R135"/>
  <c r="J135"/>
  <c r="B135"/>
  <c r="Z134"/>
  <c r="R134"/>
  <c r="J134"/>
  <c r="B134"/>
  <c r="Z133"/>
  <c r="U133"/>
  <c r="R133"/>
  <c r="J133"/>
  <c r="E133"/>
  <c r="B133"/>
  <c r="R131"/>
  <c r="B131"/>
  <c r="R130"/>
  <c r="B130"/>
  <c r="R129"/>
  <c r="B129"/>
  <c r="AA127"/>
  <c r="V127"/>
  <c r="R127"/>
  <c r="K127"/>
  <c r="F127"/>
  <c r="B127"/>
  <c r="R125"/>
  <c r="B125"/>
  <c r="Y124"/>
  <c r="R124"/>
  <c r="I124"/>
  <c r="B124"/>
  <c r="Y123"/>
  <c r="R123"/>
  <c r="I123"/>
  <c r="B123"/>
  <c r="Y122"/>
  <c r="R122"/>
  <c r="I122"/>
  <c r="B122"/>
  <c r="AB121"/>
  <c r="W121"/>
  <c r="R121"/>
  <c r="L121"/>
  <c r="G121"/>
  <c r="B121"/>
  <c r="AF120"/>
  <c r="AD120"/>
  <c r="AB120"/>
  <c r="AA120"/>
  <c r="Y120"/>
  <c r="W120"/>
  <c r="V120"/>
  <c r="T120"/>
  <c r="R120"/>
  <c r="P120"/>
  <c r="N120"/>
  <c r="L120"/>
  <c r="K120"/>
  <c r="I120"/>
  <c r="G120"/>
  <c r="F120"/>
  <c r="D120"/>
  <c r="B120"/>
  <c r="AE118"/>
  <c r="AC118"/>
  <c r="AA118"/>
  <c r="Y118"/>
  <c r="W118"/>
  <c r="U118"/>
  <c r="S118"/>
  <c r="R118"/>
  <c r="O118"/>
  <c r="M118"/>
  <c r="K118"/>
  <c r="I118"/>
  <c r="G118"/>
  <c r="E118"/>
  <c r="C118"/>
  <c r="B118"/>
  <c r="R117"/>
  <c r="B117"/>
  <c r="AC107"/>
  <c r="AB107"/>
  <c r="AA107"/>
  <c r="Y107"/>
  <c r="W107"/>
  <c r="U107"/>
  <c r="S107"/>
  <c r="M107"/>
  <c r="L107"/>
  <c r="K107"/>
  <c r="I107"/>
  <c r="G107"/>
  <c r="E107"/>
  <c r="C107"/>
  <c r="AF106"/>
  <c r="AE106"/>
  <c r="AA106"/>
  <c r="W106"/>
  <c r="S106"/>
  <c r="R106"/>
  <c r="P106"/>
  <c r="O106"/>
  <c r="K106"/>
  <c r="G106"/>
  <c r="C106"/>
  <c r="B106"/>
  <c r="Z104"/>
  <c r="R104"/>
  <c r="J104"/>
  <c r="B104"/>
  <c r="Z103"/>
  <c r="R103"/>
  <c r="J103"/>
  <c r="B103"/>
  <c r="Z102"/>
  <c r="R102"/>
  <c r="J102"/>
  <c r="B102"/>
  <c r="Z101"/>
  <c r="U101"/>
  <c r="R101"/>
  <c r="J101"/>
  <c r="E101"/>
  <c r="B101"/>
  <c r="R99"/>
  <c r="B99"/>
  <c r="R98"/>
  <c r="B98"/>
  <c r="R97"/>
  <c r="B97"/>
  <c r="AA95"/>
  <c r="V95"/>
  <c r="R95"/>
  <c r="K95"/>
  <c r="F95"/>
  <c r="B95"/>
  <c r="R93"/>
  <c r="B93"/>
  <c r="Y92"/>
  <c r="R92"/>
  <c r="I92"/>
  <c r="B92"/>
  <c r="Y91"/>
  <c r="R91"/>
  <c r="I91"/>
  <c r="B91"/>
  <c r="Y90"/>
  <c r="R90"/>
  <c r="I90"/>
  <c r="B90"/>
  <c r="AB89"/>
  <c r="W89"/>
  <c r="R89"/>
  <c r="L89"/>
  <c r="G89"/>
  <c r="B89"/>
  <c r="AF88"/>
  <c r="AD88"/>
  <c r="AB88"/>
  <c r="AA88"/>
  <c r="Y88"/>
  <c r="W88"/>
  <c r="V88"/>
  <c r="T88"/>
  <c r="R88"/>
  <c r="P88"/>
  <c r="N88"/>
  <c r="L88"/>
  <c r="K88"/>
  <c r="I88"/>
  <c r="G88"/>
  <c r="F88"/>
  <c r="D88"/>
  <c r="B88"/>
  <c r="AE86"/>
  <c r="AC86"/>
  <c r="AA86"/>
  <c r="Y86"/>
  <c r="W86"/>
  <c r="U86"/>
  <c r="S86"/>
  <c r="R86"/>
  <c r="O86"/>
  <c r="M86"/>
  <c r="K86"/>
  <c r="I86"/>
  <c r="G86"/>
  <c r="E86"/>
  <c r="C86"/>
  <c r="B86"/>
  <c r="R85"/>
  <c r="B85"/>
  <c r="AC75"/>
  <c r="AB75"/>
  <c r="AA75"/>
  <c r="Y75"/>
  <c r="W75"/>
  <c r="U75"/>
  <c r="S75"/>
  <c r="M75"/>
  <c r="L75"/>
  <c r="K75"/>
  <c r="I75"/>
  <c r="G75"/>
  <c r="E75"/>
  <c r="C75"/>
  <c r="AF74"/>
  <c r="AE74"/>
  <c r="AA74"/>
  <c r="W74"/>
  <c r="S74"/>
  <c r="R74"/>
  <c r="P74"/>
  <c r="O74"/>
  <c r="K74"/>
  <c r="G74"/>
  <c r="C74"/>
  <c r="B74"/>
  <c r="Z72"/>
  <c r="R72"/>
  <c r="J72"/>
  <c r="B72"/>
  <c r="Z71"/>
  <c r="R71"/>
  <c r="J71"/>
  <c r="B71"/>
  <c r="Z70"/>
  <c r="R70"/>
  <c r="J70"/>
  <c r="B70"/>
  <c r="Z69"/>
  <c r="U69"/>
  <c r="R69"/>
  <c r="J69"/>
  <c r="E69"/>
  <c r="B69"/>
  <c r="R67"/>
  <c r="B67"/>
  <c r="R66"/>
  <c r="B66"/>
  <c r="R65"/>
  <c r="B65"/>
  <c r="R61"/>
  <c r="B61"/>
  <c r="Y60"/>
  <c r="R60"/>
  <c r="I60"/>
  <c r="B60"/>
  <c r="Y59"/>
  <c r="R59"/>
  <c r="I59"/>
  <c r="B59"/>
  <c r="Y58"/>
  <c r="R58"/>
  <c r="I58"/>
  <c r="B58"/>
  <c r="AB57"/>
  <c r="W57"/>
  <c r="R57"/>
  <c r="L57"/>
  <c r="G57"/>
  <c r="B57"/>
  <c r="AF56"/>
  <c r="AD56"/>
  <c r="AB56"/>
  <c r="AA56"/>
  <c r="Y56"/>
  <c r="W56"/>
  <c r="V56"/>
  <c r="T56"/>
  <c r="R56"/>
  <c r="P56"/>
  <c r="N56"/>
  <c r="L56"/>
  <c r="K56"/>
  <c r="I56"/>
  <c r="G56"/>
  <c r="F56"/>
  <c r="D56"/>
  <c r="B56"/>
  <c r="AE54"/>
  <c r="AC54"/>
  <c r="AA54"/>
  <c r="Y54"/>
  <c r="W54"/>
  <c r="U54"/>
  <c r="S54"/>
  <c r="R54"/>
  <c r="O54"/>
  <c r="M54"/>
  <c r="K54"/>
  <c r="I54"/>
  <c r="G54"/>
  <c r="E54"/>
  <c r="C54"/>
  <c r="B54"/>
  <c r="R53"/>
  <c r="B53"/>
  <c r="AC43"/>
  <c r="AB43"/>
  <c r="AA43"/>
  <c r="Y43"/>
  <c r="W43"/>
  <c r="U43"/>
  <c r="S43"/>
  <c r="AF42"/>
  <c r="AE42"/>
  <c r="AA42"/>
  <c r="W42"/>
  <c r="S42"/>
  <c r="M43"/>
  <c r="L43"/>
  <c r="K43"/>
  <c r="I43"/>
  <c r="G43"/>
  <c r="E43"/>
  <c r="C43"/>
  <c r="P42"/>
  <c r="O42"/>
  <c r="K42"/>
  <c r="G42"/>
  <c r="C42"/>
  <c r="AE22"/>
  <c r="AC22"/>
  <c r="AA22"/>
  <c r="Y22"/>
  <c r="W22"/>
  <c r="U22"/>
  <c r="S22"/>
  <c r="R22"/>
  <c r="O22"/>
  <c r="M22"/>
  <c r="K22"/>
  <c r="I22"/>
  <c r="G22"/>
  <c r="E22"/>
  <c r="C22"/>
  <c r="B22"/>
  <c r="R21"/>
  <c r="B21"/>
  <c r="AC11"/>
  <c r="AB11"/>
  <c r="AA11"/>
  <c r="Y11"/>
  <c r="W11"/>
  <c r="U11"/>
  <c r="S11"/>
  <c r="AF10"/>
  <c r="AE10"/>
  <c r="AA10"/>
  <c r="W10"/>
  <c r="S10"/>
  <c r="M11"/>
  <c r="K10"/>
  <c r="I11"/>
  <c r="G10"/>
  <c r="C10"/>
  <c r="E11"/>
  <c r="C11"/>
  <c r="G11"/>
  <c r="AJ16" i="29"/>
  <c r="AJ15"/>
  <c r="DH5" i="17"/>
  <c r="DG5"/>
  <c r="DF5"/>
  <c r="DE5"/>
  <c r="DD5"/>
  <c r="DC5"/>
  <c r="DB5"/>
  <c r="DA5"/>
  <c r="AJ13" i="27"/>
  <c r="B207" i="29" l="1"/>
  <c r="BD203" i="17"/>
  <c r="B203" i="29"/>
  <c r="B199"/>
  <c r="B195"/>
  <c r="B191"/>
  <c r="B187"/>
  <c r="B183"/>
  <c r="B179"/>
  <c r="B175"/>
  <c r="B171"/>
  <c r="B167"/>
  <c r="B163"/>
  <c r="B159"/>
  <c r="B155"/>
  <c r="B151"/>
  <c r="B147"/>
  <c r="B143"/>
  <c r="B139"/>
  <c r="B135"/>
  <c r="B131"/>
  <c r="B127"/>
  <c r="B123"/>
  <c r="B119"/>
  <c r="B115"/>
  <c r="B111"/>
  <c r="B107"/>
  <c r="B103"/>
  <c r="B99"/>
  <c r="B95"/>
  <c r="B91"/>
  <c r="B87"/>
  <c r="B83"/>
  <c r="B79"/>
  <c r="B75"/>
  <c r="B71"/>
  <c r="B67"/>
  <c r="B63"/>
  <c r="B59"/>
  <c r="B55"/>
  <c r="B51"/>
  <c r="B47"/>
  <c r="B43"/>
  <c r="B39"/>
  <c r="B35"/>
  <c r="B31"/>
  <c r="B27"/>
  <c r="B23"/>
  <c r="B19"/>
  <c r="B15"/>
  <c r="B11"/>
  <c r="Q8" i="17"/>
  <c r="B8" i="29"/>
  <c r="B204"/>
  <c r="B200"/>
  <c r="B196"/>
  <c r="B192"/>
  <c r="B188"/>
  <c r="B184"/>
  <c r="B180"/>
  <c r="B176"/>
  <c r="B172"/>
  <c r="B168"/>
  <c r="B164"/>
  <c r="B160"/>
  <c r="B156"/>
  <c r="B152"/>
  <c r="B148"/>
  <c r="B144"/>
  <c r="B140"/>
  <c r="B136"/>
  <c r="B132"/>
  <c r="B128"/>
  <c r="B124"/>
  <c r="B120"/>
  <c r="B116"/>
  <c r="B112"/>
  <c r="B108"/>
  <c r="B104"/>
  <c r="B100"/>
  <c r="B96"/>
  <c r="B92"/>
  <c r="B88"/>
  <c r="B84"/>
  <c r="B80"/>
  <c r="B76"/>
  <c r="B72"/>
  <c r="B68"/>
  <c r="B64"/>
  <c r="B60"/>
  <c r="B56"/>
  <c r="B52"/>
  <c r="B48"/>
  <c r="B44"/>
  <c r="B40"/>
  <c r="B36"/>
  <c r="B32"/>
  <c r="B28"/>
  <c r="B24"/>
  <c r="B20"/>
  <c r="B16"/>
  <c r="B12"/>
  <c r="B205"/>
  <c r="B201"/>
  <c r="B197"/>
  <c r="B193"/>
  <c r="B189"/>
  <c r="B185"/>
  <c r="B181"/>
  <c r="B177"/>
  <c r="B173"/>
  <c r="B169"/>
  <c r="B165"/>
  <c r="B161"/>
  <c r="B157"/>
  <c r="B153"/>
  <c r="B149"/>
  <c r="B145"/>
  <c r="B141"/>
  <c r="B137"/>
  <c r="B133"/>
  <c r="B129"/>
  <c r="B125"/>
  <c r="B121"/>
  <c r="B117"/>
  <c r="B113"/>
  <c r="B109"/>
  <c r="B105"/>
  <c r="B101"/>
  <c r="B97"/>
  <c r="B93"/>
  <c r="B89"/>
  <c r="B85"/>
  <c r="B81"/>
  <c r="B77"/>
  <c r="B73"/>
  <c r="B69"/>
  <c r="B65"/>
  <c r="B61"/>
  <c r="B57"/>
  <c r="B53"/>
  <c r="B49"/>
  <c r="B45"/>
  <c r="B41"/>
  <c r="B37"/>
  <c r="B33"/>
  <c r="B29"/>
  <c r="B25"/>
  <c r="B21"/>
  <c r="B17"/>
  <c r="B13"/>
  <c r="B9"/>
  <c r="B206"/>
  <c r="B202"/>
  <c r="B198"/>
  <c r="B194"/>
  <c r="B190"/>
  <c r="B186"/>
  <c r="B182"/>
  <c r="B178"/>
  <c r="B174"/>
  <c r="B170"/>
  <c r="B166"/>
  <c r="B162"/>
  <c r="B158"/>
  <c r="B154"/>
  <c r="B150"/>
  <c r="B146"/>
  <c r="B142"/>
  <c r="B138"/>
  <c r="B134"/>
  <c r="B130"/>
  <c r="B126"/>
  <c r="B122"/>
  <c r="B118"/>
  <c r="B114"/>
  <c r="B110"/>
  <c r="B106"/>
  <c r="B102"/>
  <c r="B98"/>
  <c r="B94"/>
  <c r="B90"/>
  <c r="B86"/>
  <c r="B82"/>
  <c r="B78"/>
  <c r="B74"/>
  <c r="B70"/>
  <c r="B66"/>
  <c r="B62"/>
  <c r="B58"/>
  <c r="B54"/>
  <c r="B50"/>
  <c r="B46"/>
  <c r="B42"/>
  <c r="B38"/>
  <c r="B34"/>
  <c r="B30"/>
  <c r="B26"/>
  <c r="B22"/>
  <c r="B18"/>
  <c r="B14"/>
  <c r="B10"/>
  <c r="S4" i="17"/>
  <c r="A5" i="23" s="1"/>
  <c r="BC4" i="17"/>
  <c r="A7" i="23" s="1"/>
  <c r="AK4" i="17"/>
  <c r="A6" i="23" s="1"/>
  <c r="BU4" i="17"/>
  <c r="A8" i="23" s="1"/>
  <c r="F207" i="17"/>
  <c r="C207" i="29" s="1"/>
  <c r="J207" i="17"/>
  <c r="I207" i="29" s="1"/>
  <c r="T207" i="17"/>
  <c r="AA207" s="1"/>
  <c r="AB207" s="1"/>
  <c r="AH207"/>
  <c r="AQ207"/>
  <c r="BA207"/>
  <c r="BW207"/>
  <c r="CF207"/>
  <c r="DA207"/>
  <c r="E207"/>
  <c r="D207" i="29" s="1"/>
  <c r="I207" i="17"/>
  <c r="G207" i="29" s="1"/>
  <c r="Q207" i="17"/>
  <c r="AM207"/>
  <c r="AZ207"/>
  <c r="BB207" s="1"/>
  <c r="BC207" s="1"/>
  <c r="BI207"/>
  <c r="BV207"/>
  <c r="CC207" s="1"/>
  <c r="CD207" s="1"/>
  <c r="CN207"/>
  <c r="DF207"/>
  <c r="D207"/>
  <c r="H207"/>
  <c r="F207" i="29" s="1"/>
  <c r="P207" i="17"/>
  <c r="Y207"/>
  <c r="AL207"/>
  <c r="AS207" s="1"/>
  <c r="AT207" s="1"/>
  <c r="BE207"/>
  <c r="BS207"/>
  <c r="CM207"/>
  <c r="CU207"/>
  <c r="DE207"/>
  <c r="DO207"/>
  <c r="C207"/>
  <c r="G207"/>
  <c r="E207" i="29" s="1"/>
  <c r="K207" i="17"/>
  <c r="H207" i="29" s="1"/>
  <c r="U207" i="17"/>
  <c r="AI207"/>
  <c r="AJ207" s="1"/>
  <c r="AK207" s="1"/>
  <c r="BD207"/>
  <c r="BR207"/>
  <c r="CB207" s="1"/>
  <c r="CA207"/>
  <c r="CG207"/>
  <c r="CI207" s="1"/>
  <c r="CT207"/>
  <c r="CW207" s="1"/>
  <c r="DB207"/>
  <c r="DN207"/>
  <c r="E204"/>
  <c r="D204" i="29" s="1"/>
  <c r="J204" i="17"/>
  <c r="I204" i="29" s="1"/>
  <c r="BV204" i="17"/>
  <c r="DN204"/>
  <c r="F204"/>
  <c r="C204" i="29" s="1"/>
  <c r="BR204" i="17"/>
  <c r="DF204"/>
  <c r="AL204"/>
  <c r="DB204"/>
  <c r="AH204"/>
  <c r="CT204"/>
  <c r="D205"/>
  <c r="F205"/>
  <c r="C205" i="29" s="1"/>
  <c r="K205" i="17"/>
  <c r="H205" i="29" s="1"/>
  <c r="AH205" i="17"/>
  <c r="AQ205"/>
  <c r="BI205"/>
  <c r="BW205"/>
  <c r="CM205"/>
  <c r="DB205"/>
  <c r="E205"/>
  <c r="D205" i="29" s="1"/>
  <c r="J205" i="17"/>
  <c r="I205" i="29" s="1"/>
  <c r="Y205" i="17"/>
  <c r="AM205"/>
  <c r="BE205"/>
  <c r="BV205"/>
  <c r="BX205" s="1"/>
  <c r="BY205" s="1"/>
  <c r="CE205" s="1"/>
  <c r="CG205"/>
  <c r="DA205"/>
  <c r="DC205" s="1"/>
  <c r="DD205" s="1"/>
  <c r="DF205"/>
  <c r="C205"/>
  <c r="I205"/>
  <c r="G205" i="29" s="1"/>
  <c r="U205" i="17"/>
  <c r="AL205"/>
  <c r="BA205"/>
  <c r="BS205"/>
  <c r="CU205"/>
  <c r="DE205"/>
  <c r="DO205"/>
  <c r="G205"/>
  <c r="E205" i="29" s="1"/>
  <c r="Q205" i="17"/>
  <c r="AI205"/>
  <c r="BR205"/>
  <c r="BT205" s="1"/>
  <c r="BU205" s="1"/>
  <c r="CA205"/>
  <c r="CT205"/>
  <c r="CV205" s="1"/>
  <c r="DN205"/>
  <c r="C206"/>
  <c r="D206"/>
  <c r="P206"/>
  <c r="BV206"/>
  <c r="CT206"/>
  <c r="J206"/>
  <c r="I206" i="29" s="1"/>
  <c r="AL206" i="17"/>
  <c r="AS206" s="1"/>
  <c r="AT206" s="1"/>
  <c r="BR206"/>
  <c r="CB206" s="1"/>
  <c r="CN206"/>
  <c r="DN206"/>
  <c r="H206"/>
  <c r="F206" i="29" s="1"/>
  <c r="AH206" i="17"/>
  <c r="BD206"/>
  <c r="CF206"/>
  <c r="DF206"/>
  <c r="F206"/>
  <c r="C206" i="29" s="1"/>
  <c r="T206" i="17"/>
  <c r="AZ206"/>
  <c r="DB206"/>
  <c r="C202"/>
  <c r="F202"/>
  <c r="C202" i="29" s="1"/>
  <c r="T202" i="17"/>
  <c r="AZ202"/>
  <c r="DB202"/>
  <c r="D202"/>
  <c r="P202"/>
  <c r="BV202"/>
  <c r="CC202" s="1"/>
  <c r="CD202" s="1"/>
  <c r="CT202"/>
  <c r="J202"/>
  <c r="I202" i="29" s="1"/>
  <c r="AL202" i="17"/>
  <c r="BR202"/>
  <c r="CB202" s="1"/>
  <c r="CN202"/>
  <c r="DN202"/>
  <c r="H202"/>
  <c r="F202" i="29" s="1"/>
  <c r="AH202" i="17"/>
  <c r="AR202" s="1"/>
  <c r="BD202"/>
  <c r="CF202"/>
  <c r="DF202"/>
  <c r="C198"/>
  <c r="D198"/>
  <c r="P198"/>
  <c r="BV198"/>
  <c r="CT198"/>
  <c r="J198"/>
  <c r="I198" i="29" s="1"/>
  <c r="AL198" i="17"/>
  <c r="BR198"/>
  <c r="CB198" s="1"/>
  <c r="CN198"/>
  <c r="DN198"/>
  <c r="H198"/>
  <c r="F198" i="29" s="1"/>
  <c r="AH198" i="17"/>
  <c r="BD198"/>
  <c r="BK198" s="1"/>
  <c r="BL198" s="1"/>
  <c r="CF198"/>
  <c r="DF198"/>
  <c r="F198"/>
  <c r="C198" i="29" s="1"/>
  <c r="T198" i="17"/>
  <c r="AA198" s="1"/>
  <c r="AB198" s="1"/>
  <c r="AZ198"/>
  <c r="DB198"/>
  <c r="C194"/>
  <c r="J194"/>
  <c r="I194" i="29" s="1"/>
  <c r="AL194" i="17"/>
  <c r="BR194"/>
  <c r="CN194"/>
  <c r="DN194"/>
  <c r="H194"/>
  <c r="F194" i="29" s="1"/>
  <c r="AH194" i="17"/>
  <c r="BD194"/>
  <c r="CF194"/>
  <c r="DF194"/>
  <c r="F194"/>
  <c r="C194" i="29" s="1"/>
  <c r="T194" i="17"/>
  <c r="AZ194"/>
  <c r="BJ194" s="1"/>
  <c r="DB194"/>
  <c r="D194"/>
  <c r="P194"/>
  <c r="BV194"/>
  <c r="CT194"/>
  <c r="C190"/>
  <c r="H190"/>
  <c r="F190" i="29" s="1"/>
  <c r="AH190" i="17"/>
  <c r="BD190"/>
  <c r="CF190"/>
  <c r="DF190"/>
  <c r="F190"/>
  <c r="C190" i="29" s="1"/>
  <c r="T190" i="17"/>
  <c r="AZ190"/>
  <c r="DB190"/>
  <c r="D190"/>
  <c r="P190"/>
  <c r="BV190"/>
  <c r="CT190"/>
  <c r="J190"/>
  <c r="I190" i="29" s="1"/>
  <c r="AL190" i="17"/>
  <c r="BR190"/>
  <c r="CB190" s="1"/>
  <c r="CN190"/>
  <c r="DN190"/>
  <c r="C186"/>
  <c r="G186"/>
  <c r="E186" i="29" s="1"/>
  <c r="K186" i="17"/>
  <c r="H186" i="29" s="1"/>
  <c r="U186" i="17"/>
  <c r="AI186"/>
  <c r="AZ186"/>
  <c r="BS186"/>
  <c r="CM186"/>
  <c r="CU186"/>
  <c r="DA186"/>
  <c r="DF186"/>
  <c r="DN186"/>
  <c r="F186"/>
  <c r="C186" i="29" s="1"/>
  <c r="J186" i="17"/>
  <c r="I186" i="29" s="1"/>
  <c r="T186" i="17"/>
  <c r="AH186"/>
  <c r="AM186"/>
  <c r="BE186"/>
  <c r="BR186"/>
  <c r="CA186"/>
  <c r="CG186"/>
  <c r="CT186"/>
  <c r="DE186"/>
  <c r="DG186" s="1"/>
  <c r="DH186" s="1"/>
  <c r="E186"/>
  <c r="D186" i="29" s="1"/>
  <c r="I186" i="17"/>
  <c r="G186" i="29" s="1"/>
  <c r="Q186" i="17"/>
  <c r="Y186"/>
  <c r="AL186"/>
  <c r="BD186"/>
  <c r="BK186" s="1"/>
  <c r="BL186" s="1"/>
  <c r="BW186"/>
  <c r="CF186"/>
  <c r="DI186"/>
  <c r="DJ186" s="1"/>
  <c r="D186"/>
  <c r="H186"/>
  <c r="F186" i="29" s="1"/>
  <c r="P186" i="17"/>
  <c r="AQ186"/>
  <c r="BA186"/>
  <c r="BI186"/>
  <c r="BV186"/>
  <c r="CC186" s="1"/>
  <c r="CD186" s="1"/>
  <c r="CN186"/>
  <c r="DB186"/>
  <c r="DO186"/>
  <c r="C182"/>
  <c r="G182"/>
  <c r="E182" i="29" s="1"/>
  <c r="K182" i="17"/>
  <c r="H182" i="29" s="1"/>
  <c r="U182" i="17"/>
  <c r="AI182"/>
  <c r="AZ182"/>
  <c r="BI182"/>
  <c r="CF182"/>
  <c r="DF182"/>
  <c r="DN182"/>
  <c r="F182"/>
  <c r="C182" i="29" s="1"/>
  <c r="J182" i="17"/>
  <c r="I182" i="29" s="1"/>
  <c r="T182" i="17"/>
  <c r="AH182"/>
  <c r="AM182"/>
  <c r="BE182"/>
  <c r="CN182"/>
  <c r="DE182"/>
  <c r="E182"/>
  <c r="D182" i="29" s="1"/>
  <c r="I182" i="17"/>
  <c r="G182" i="29" s="1"/>
  <c r="Q182" i="17"/>
  <c r="Y182"/>
  <c r="AL182"/>
  <c r="AN182" s="1"/>
  <c r="AO182" s="1"/>
  <c r="AU182" s="1"/>
  <c r="BD182"/>
  <c r="BS182"/>
  <c r="BW182"/>
  <c r="CM182"/>
  <c r="CU182"/>
  <c r="DB182"/>
  <c r="D182"/>
  <c r="H182"/>
  <c r="F182" i="29" s="1"/>
  <c r="P182" i="17"/>
  <c r="AQ182"/>
  <c r="BA182"/>
  <c r="BR182"/>
  <c r="BV182"/>
  <c r="CC182" s="1"/>
  <c r="CD182" s="1"/>
  <c r="CA182"/>
  <c r="CG182"/>
  <c r="CI182" s="1"/>
  <c r="CT182"/>
  <c r="DA182"/>
  <c r="DO182"/>
  <c r="C178"/>
  <c r="G178"/>
  <c r="E178" i="29" s="1"/>
  <c r="K178" i="17"/>
  <c r="H178" i="29" s="1"/>
  <c r="U178" i="17"/>
  <c r="AI178"/>
  <c r="AZ178"/>
  <c r="BI178"/>
  <c r="CF178"/>
  <c r="DF178"/>
  <c r="DN178"/>
  <c r="F178"/>
  <c r="C178" i="29" s="1"/>
  <c r="J178" i="17"/>
  <c r="I178" i="29" s="1"/>
  <c r="T178" i="17"/>
  <c r="Z178" s="1"/>
  <c r="AH178"/>
  <c r="AM178"/>
  <c r="BE178"/>
  <c r="CN178"/>
  <c r="DE178"/>
  <c r="E178"/>
  <c r="D178" i="29" s="1"/>
  <c r="I178" i="17"/>
  <c r="G178" i="29" s="1"/>
  <c r="Q178" i="17"/>
  <c r="R178" s="1"/>
  <c r="S178" s="1"/>
  <c r="Y178"/>
  <c r="AL178"/>
  <c r="AS178" s="1"/>
  <c r="AT178" s="1"/>
  <c r="BD178"/>
  <c r="BS178"/>
  <c r="BW178"/>
  <c r="CM178"/>
  <c r="CU178"/>
  <c r="DB178"/>
  <c r="D178"/>
  <c r="H178"/>
  <c r="F178" i="29" s="1"/>
  <c r="P178" i="17"/>
  <c r="AQ178"/>
  <c r="BA178"/>
  <c r="BR178"/>
  <c r="BV178"/>
  <c r="CA178"/>
  <c r="CG178"/>
  <c r="CT178"/>
  <c r="DA178"/>
  <c r="DO178"/>
  <c r="C174"/>
  <c r="G174"/>
  <c r="E174" i="29" s="1"/>
  <c r="K174" i="17"/>
  <c r="H174" i="29" s="1"/>
  <c r="U174" i="17"/>
  <c r="AQ174"/>
  <c r="BA174"/>
  <c r="BR174"/>
  <c r="BV174"/>
  <c r="CC174" s="1"/>
  <c r="CD174" s="1"/>
  <c r="CA174"/>
  <c r="CG174"/>
  <c r="DE174"/>
  <c r="DN174"/>
  <c r="F174"/>
  <c r="C174" i="29" s="1"/>
  <c r="J174" i="17"/>
  <c r="I174" i="29" s="1"/>
  <c r="T174" i="17"/>
  <c r="AI174"/>
  <c r="AZ174"/>
  <c r="BI174"/>
  <c r="CF174"/>
  <c r="E174"/>
  <c r="D174" i="29" s="1"/>
  <c r="I174" i="17"/>
  <c r="G174" i="29" s="1"/>
  <c r="Q174" i="17"/>
  <c r="AH174"/>
  <c r="AM174"/>
  <c r="BE174"/>
  <c r="CN174"/>
  <c r="CU174"/>
  <c r="DB174"/>
  <c r="D174"/>
  <c r="H174"/>
  <c r="F174" i="29" s="1"/>
  <c r="P174" i="17"/>
  <c r="Y174"/>
  <c r="AL174"/>
  <c r="BD174"/>
  <c r="BS174"/>
  <c r="BW174"/>
  <c r="CM174"/>
  <c r="CT174"/>
  <c r="DA174"/>
  <c r="DF174"/>
  <c r="DO174"/>
  <c r="D170"/>
  <c r="H170"/>
  <c r="F170" i="29" s="1"/>
  <c r="P170" i="17"/>
  <c r="Y170"/>
  <c r="AZ170"/>
  <c r="BI170"/>
  <c r="CF170"/>
  <c r="DB170"/>
  <c r="DN170"/>
  <c r="C170"/>
  <c r="G170"/>
  <c r="E170" i="29" s="1"/>
  <c r="K170" i="17"/>
  <c r="H170" i="29" s="1"/>
  <c r="U170" i="17"/>
  <c r="BE170"/>
  <c r="CN170"/>
  <c r="CU170"/>
  <c r="DA170"/>
  <c r="F170"/>
  <c r="C170" i="29" s="1"/>
  <c r="J170" i="17"/>
  <c r="I170" i="29" s="1"/>
  <c r="T170" i="17"/>
  <c r="AI170"/>
  <c r="AM170"/>
  <c r="BD170"/>
  <c r="BS170"/>
  <c r="BW170"/>
  <c r="CM170"/>
  <c r="CT170"/>
  <c r="DF170"/>
  <c r="E170"/>
  <c r="D170" i="29" s="1"/>
  <c r="I170" i="17"/>
  <c r="G170" i="29" s="1"/>
  <c r="Q170" i="17"/>
  <c r="AH170"/>
  <c r="AL170"/>
  <c r="AQ170"/>
  <c r="BA170"/>
  <c r="BB170" s="1"/>
  <c r="BC170" s="1"/>
  <c r="BR170"/>
  <c r="BV170"/>
  <c r="BX170" s="1"/>
  <c r="BY170" s="1"/>
  <c r="CE170" s="1"/>
  <c r="CA170"/>
  <c r="CG170"/>
  <c r="DE170"/>
  <c r="DG170" s="1"/>
  <c r="DH170" s="1"/>
  <c r="DO170"/>
  <c r="E166"/>
  <c r="D166" i="29" s="1"/>
  <c r="I166" i="17"/>
  <c r="G166" i="29" s="1"/>
  <c r="Q166" i="17"/>
  <c r="AH166"/>
  <c r="AL166"/>
  <c r="AS166" s="1"/>
  <c r="AT166" s="1"/>
  <c r="AQ166"/>
  <c r="BA166"/>
  <c r="BR166"/>
  <c r="BV166"/>
  <c r="CC166" s="1"/>
  <c r="CD166" s="1"/>
  <c r="CA166"/>
  <c r="CG166"/>
  <c r="DE166"/>
  <c r="DN166"/>
  <c r="D166"/>
  <c r="H166"/>
  <c r="F166" i="29" s="1"/>
  <c r="P166" i="17"/>
  <c r="Y166"/>
  <c r="AZ166"/>
  <c r="BI166"/>
  <c r="CF166"/>
  <c r="DB166"/>
  <c r="C166"/>
  <c r="G166"/>
  <c r="E166" i="29" s="1"/>
  <c r="K166" i="17"/>
  <c r="H166" i="29" s="1"/>
  <c r="U166" i="17"/>
  <c r="BE166"/>
  <c r="CN166"/>
  <c r="CU166"/>
  <c r="DA166"/>
  <c r="F166"/>
  <c r="C166" i="29" s="1"/>
  <c r="J166" i="17"/>
  <c r="I166" i="29" s="1"/>
  <c r="T166" i="17"/>
  <c r="AI166"/>
  <c r="AM166"/>
  <c r="BD166"/>
  <c r="BS166"/>
  <c r="BZ166" s="1"/>
  <c r="BW166"/>
  <c r="CM166"/>
  <c r="CT166"/>
  <c r="DF166"/>
  <c r="DO166"/>
  <c r="C162"/>
  <c r="G162"/>
  <c r="E162" i="29" s="1"/>
  <c r="K162" i="17"/>
  <c r="H162" i="29" s="1"/>
  <c r="U162" i="17"/>
  <c r="BE162"/>
  <c r="CN162"/>
  <c r="CU162"/>
  <c r="DA162"/>
  <c r="F162"/>
  <c r="C162" i="29" s="1"/>
  <c r="J162" i="17"/>
  <c r="I162" i="29" s="1"/>
  <c r="T162" i="17"/>
  <c r="V162" s="1"/>
  <c r="W162" s="1"/>
  <c r="AC162" s="1"/>
  <c r="AI162"/>
  <c r="AM162"/>
  <c r="BD162"/>
  <c r="BS162"/>
  <c r="BW162"/>
  <c r="CM162"/>
  <c r="CT162"/>
  <c r="DF162"/>
  <c r="DO162"/>
  <c r="E162"/>
  <c r="D162" i="29" s="1"/>
  <c r="I162" i="17"/>
  <c r="G162" i="29" s="1"/>
  <c r="Q162" i="17"/>
  <c r="AH162"/>
  <c r="AL162"/>
  <c r="AN162" s="1"/>
  <c r="AO162" s="1"/>
  <c r="AU162" s="1"/>
  <c r="AQ162"/>
  <c r="BA162"/>
  <c r="BR162"/>
  <c r="BV162"/>
  <c r="CC162" s="1"/>
  <c r="CD162" s="1"/>
  <c r="CA162"/>
  <c r="CG162"/>
  <c r="DE162"/>
  <c r="DN162"/>
  <c r="D162"/>
  <c r="H162"/>
  <c r="F162" i="29" s="1"/>
  <c r="P162" i="17"/>
  <c r="Y162"/>
  <c r="AZ162"/>
  <c r="BI162"/>
  <c r="CF162"/>
  <c r="DB162"/>
  <c r="E158"/>
  <c r="D158" i="29" s="1"/>
  <c r="I158" i="17"/>
  <c r="G158" i="29" s="1"/>
  <c r="Q158" i="17"/>
  <c r="AH158"/>
  <c r="AL158"/>
  <c r="AQ158"/>
  <c r="BA158"/>
  <c r="BR158"/>
  <c r="BV158"/>
  <c r="CC158" s="1"/>
  <c r="CD158" s="1"/>
  <c r="CA158"/>
  <c r="CG158"/>
  <c r="DE158"/>
  <c r="DN158"/>
  <c r="D158"/>
  <c r="H158"/>
  <c r="F158" i="29" s="1"/>
  <c r="P158" i="17"/>
  <c r="Y158"/>
  <c r="AZ158"/>
  <c r="BI158"/>
  <c r="CF158"/>
  <c r="CI158" s="1"/>
  <c r="DB158"/>
  <c r="C158"/>
  <c r="DI158" s="1"/>
  <c r="G158"/>
  <c r="E158" i="29" s="1"/>
  <c r="K158" i="17"/>
  <c r="H158" i="29" s="1"/>
  <c r="U158" i="17"/>
  <c r="BE158"/>
  <c r="CN158"/>
  <c r="CU158"/>
  <c r="DA158"/>
  <c r="F158"/>
  <c r="C158" i="29" s="1"/>
  <c r="J158" i="17"/>
  <c r="I158" i="29" s="1"/>
  <c r="T158" i="17"/>
  <c r="AA158" s="1"/>
  <c r="AB158" s="1"/>
  <c r="AI158"/>
  <c r="AM158"/>
  <c r="BD158"/>
  <c r="BS158"/>
  <c r="BW158"/>
  <c r="CM158"/>
  <c r="CT158"/>
  <c r="DF158"/>
  <c r="DO158"/>
  <c r="C154"/>
  <c r="G154"/>
  <c r="E154" i="29" s="1"/>
  <c r="K154" i="17"/>
  <c r="H154" i="29" s="1"/>
  <c r="U154" i="17"/>
  <c r="BE154"/>
  <c r="CN154"/>
  <c r="CU154"/>
  <c r="DA154"/>
  <c r="F154"/>
  <c r="C154" i="29" s="1"/>
  <c r="J154" i="17"/>
  <c r="I154" i="29" s="1"/>
  <c r="T154" i="17"/>
  <c r="AI154"/>
  <c r="AM154"/>
  <c r="BD154"/>
  <c r="BS154"/>
  <c r="BW154"/>
  <c r="CM154"/>
  <c r="CT154"/>
  <c r="DF154"/>
  <c r="DO154"/>
  <c r="E154"/>
  <c r="D154" i="29" s="1"/>
  <c r="I154" i="17"/>
  <c r="G154" i="29" s="1"/>
  <c r="Q154" i="17"/>
  <c r="AH154"/>
  <c r="AL154"/>
  <c r="AN154" s="1"/>
  <c r="AO154" s="1"/>
  <c r="AU154" s="1"/>
  <c r="AQ154"/>
  <c r="BA154"/>
  <c r="BR154"/>
  <c r="BV154"/>
  <c r="CA154"/>
  <c r="CG154"/>
  <c r="DE154"/>
  <c r="DN154"/>
  <c r="D154"/>
  <c r="H154"/>
  <c r="F154" i="29" s="1"/>
  <c r="P154" i="17"/>
  <c r="Y154"/>
  <c r="AZ154"/>
  <c r="BI154"/>
  <c r="CF154"/>
  <c r="DB154"/>
  <c r="E150"/>
  <c r="D150" i="29" s="1"/>
  <c r="I150" i="17"/>
  <c r="G150" i="29" s="1"/>
  <c r="Q150" i="17"/>
  <c r="AH150"/>
  <c r="AL150"/>
  <c r="AS150" s="1"/>
  <c r="AT150" s="1"/>
  <c r="AQ150"/>
  <c r="BA150"/>
  <c r="BR150"/>
  <c r="BV150"/>
  <c r="CC150" s="1"/>
  <c r="CD150" s="1"/>
  <c r="CA150"/>
  <c r="CG150"/>
  <c r="DE150"/>
  <c r="DN150"/>
  <c r="D150"/>
  <c r="H150"/>
  <c r="F150" i="29" s="1"/>
  <c r="P150" i="17"/>
  <c r="Y150"/>
  <c r="AZ150"/>
  <c r="BI150"/>
  <c r="CF150"/>
  <c r="DB150"/>
  <c r="C150"/>
  <c r="G150"/>
  <c r="E150" i="29" s="1"/>
  <c r="K150" i="17"/>
  <c r="H150" i="29" s="1"/>
  <c r="U150" i="17"/>
  <c r="BE150"/>
  <c r="CN150"/>
  <c r="CU150"/>
  <c r="DA150"/>
  <c r="DC150" s="1"/>
  <c r="DD150" s="1"/>
  <c r="F150"/>
  <c r="C150" i="29" s="1"/>
  <c r="J150" i="17"/>
  <c r="I150" i="29" s="1"/>
  <c r="T150" i="17"/>
  <c r="AI150"/>
  <c r="AM150"/>
  <c r="BD150"/>
  <c r="BS150"/>
  <c r="BW150"/>
  <c r="CM150"/>
  <c r="CT150"/>
  <c r="DF150"/>
  <c r="DO150"/>
  <c r="F146"/>
  <c r="C146" i="29" s="1"/>
  <c r="AI146" i="17"/>
  <c r="BV146"/>
  <c r="CU146"/>
  <c r="C146"/>
  <c r="AH146"/>
  <c r="BR146"/>
  <c r="CT146"/>
  <c r="DN146"/>
  <c r="K146"/>
  <c r="H146" i="29" s="1"/>
  <c r="AQ146" i="17"/>
  <c r="CM146"/>
  <c r="DF146"/>
  <c r="J146"/>
  <c r="I146" i="29" s="1"/>
  <c r="AL146" i="17"/>
  <c r="BW146"/>
  <c r="DB146"/>
  <c r="E142"/>
  <c r="D142" i="29" s="1"/>
  <c r="G142" i="17"/>
  <c r="E142" i="29" s="1"/>
  <c r="AI142" i="17"/>
  <c r="BW142"/>
  <c r="CT142"/>
  <c r="DN142"/>
  <c r="F142"/>
  <c r="C142" i="29" s="1"/>
  <c r="AH142" i="17"/>
  <c r="AQ142"/>
  <c r="BV142"/>
  <c r="CM142"/>
  <c r="DF142"/>
  <c r="C142"/>
  <c r="K142"/>
  <c r="H142" i="29" s="1"/>
  <c r="AM142" i="17"/>
  <c r="BS142"/>
  <c r="CA142"/>
  <c r="DB142"/>
  <c r="J142"/>
  <c r="I142" i="29" s="1"/>
  <c r="AL142" i="17"/>
  <c r="BR142"/>
  <c r="CU142"/>
  <c r="DO142"/>
  <c r="E138"/>
  <c r="D138" i="29" s="1"/>
  <c r="J138" i="17"/>
  <c r="I138" i="29" s="1"/>
  <c r="AL138" i="17"/>
  <c r="BS138"/>
  <c r="CM138"/>
  <c r="DF138"/>
  <c r="G138"/>
  <c r="E138" i="29" s="1"/>
  <c r="AI138" i="17"/>
  <c r="BR138"/>
  <c r="CA138"/>
  <c r="DB138"/>
  <c r="F138"/>
  <c r="C138" i="29" s="1"/>
  <c r="AH138" i="17"/>
  <c r="AQ138"/>
  <c r="BW138"/>
  <c r="CU138"/>
  <c r="DO138"/>
  <c r="C138"/>
  <c r="K138"/>
  <c r="H138" i="29" s="1"/>
  <c r="AM138" i="17"/>
  <c r="BV138"/>
  <c r="CT138"/>
  <c r="DN138"/>
  <c r="P134"/>
  <c r="CT134"/>
  <c r="G134"/>
  <c r="E134" i="29" s="1"/>
  <c r="CN134" i="17"/>
  <c r="BS134"/>
  <c r="BD134"/>
  <c r="DO134"/>
  <c r="CN130"/>
  <c r="BS130"/>
  <c r="AH130"/>
  <c r="DO130"/>
  <c r="J130"/>
  <c r="I130" i="29" s="1"/>
  <c r="CT130" i="17"/>
  <c r="F126"/>
  <c r="C126" i="29" s="1"/>
  <c r="G126" i="17"/>
  <c r="E126" i="29" s="1"/>
  <c r="AI126" i="17"/>
  <c r="BV126"/>
  <c r="CT126"/>
  <c r="DN126"/>
  <c r="C126"/>
  <c r="AH126"/>
  <c r="BS126"/>
  <c r="CM126"/>
  <c r="DF126"/>
  <c r="K126"/>
  <c r="H126" i="29" s="1"/>
  <c r="AQ126" i="17"/>
  <c r="CA126"/>
  <c r="DB126"/>
  <c r="J126"/>
  <c r="I126" i="29" s="1"/>
  <c r="AM126" i="17"/>
  <c r="BW126"/>
  <c r="CU126"/>
  <c r="DO126"/>
  <c r="G122"/>
  <c r="E122" i="29" s="1"/>
  <c r="AH122" i="17"/>
  <c r="CT122"/>
  <c r="J122"/>
  <c r="I122" i="29" s="1"/>
  <c r="BV122" i="17"/>
  <c r="DN122"/>
  <c r="F122"/>
  <c r="C122" i="29" s="1"/>
  <c r="BR122" i="17"/>
  <c r="DF122"/>
  <c r="AL122"/>
  <c r="DB122"/>
  <c r="D118"/>
  <c r="J118"/>
  <c r="I118" i="29" s="1"/>
  <c r="AL118" i="17"/>
  <c r="BS118"/>
  <c r="CM118"/>
  <c r="DF118"/>
  <c r="G118"/>
  <c r="E118" i="29" s="1"/>
  <c r="AI118" i="17"/>
  <c r="BR118"/>
  <c r="CA118"/>
  <c r="DB118"/>
  <c r="F118"/>
  <c r="C118" i="29" s="1"/>
  <c r="AH118" i="17"/>
  <c r="AQ118"/>
  <c r="BW118"/>
  <c r="CU118"/>
  <c r="DO118"/>
  <c r="C118"/>
  <c r="K118"/>
  <c r="H118" i="29" s="1"/>
  <c r="AM118" i="17"/>
  <c r="BV118"/>
  <c r="CT118"/>
  <c r="DN118"/>
  <c r="D114"/>
  <c r="G114"/>
  <c r="E114" i="29" s="1"/>
  <c r="AI114" i="17"/>
  <c r="BR114"/>
  <c r="CA114"/>
  <c r="DB114"/>
  <c r="F114"/>
  <c r="C114" i="29" s="1"/>
  <c r="AH114" i="17"/>
  <c r="AQ114"/>
  <c r="BW114"/>
  <c r="CU114"/>
  <c r="DO114"/>
  <c r="C114"/>
  <c r="K114"/>
  <c r="H114" i="29" s="1"/>
  <c r="AM114" i="17"/>
  <c r="BV114"/>
  <c r="CT114"/>
  <c r="DN114"/>
  <c r="J114"/>
  <c r="I114" i="29" s="1"/>
  <c r="AL114" i="17"/>
  <c r="BS114"/>
  <c r="CM114"/>
  <c r="DF114"/>
  <c r="D110"/>
  <c r="C110"/>
  <c r="K110"/>
  <c r="H110" i="29" s="1"/>
  <c r="AM110" i="17"/>
  <c r="BV110"/>
  <c r="CT110"/>
  <c r="DN110"/>
  <c r="J110"/>
  <c r="I110" i="29" s="1"/>
  <c r="AL110" i="17"/>
  <c r="BS110"/>
  <c r="CM110"/>
  <c r="DF110"/>
  <c r="G110"/>
  <c r="E110" i="29" s="1"/>
  <c r="AI110" i="17"/>
  <c r="BR110"/>
  <c r="CA110"/>
  <c r="DB110"/>
  <c r="F110"/>
  <c r="C110" i="29" s="1"/>
  <c r="AH110" i="17"/>
  <c r="AQ110"/>
  <c r="BW110"/>
  <c r="CU110"/>
  <c r="DO110"/>
  <c r="D106"/>
  <c r="G106"/>
  <c r="E106" i="29" s="1"/>
  <c r="AI106" i="17"/>
  <c r="BR106"/>
  <c r="CA106"/>
  <c r="DB106"/>
  <c r="F106"/>
  <c r="C106" i="29" s="1"/>
  <c r="AH106" i="17"/>
  <c r="AQ106"/>
  <c r="BW106"/>
  <c r="CU106"/>
  <c r="DO106"/>
  <c r="C106"/>
  <c r="K106"/>
  <c r="H106" i="29" s="1"/>
  <c r="AM106" i="17"/>
  <c r="BV106"/>
  <c r="CT106"/>
  <c r="DN106"/>
  <c r="J106"/>
  <c r="I106" i="29" s="1"/>
  <c r="AL106" i="17"/>
  <c r="BS106"/>
  <c r="CM106"/>
  <c r="DF106"/>
  <c r="D102"/>
  <c r="C102"/>
  <c r="K102"/>
  <c r="H102" i="29" s="1"/>
  <c r="AM102" i="17"/>
  <c r="BV102"/>
  <c r="CT102"/>
  <c r="DN102"/>
  <c r="J102"/>
  <c r="I102" i="29" s="1"/>
  <c r="AL102" i="17"/>
  <c r="BS102"/>
  <c r="CM102"/>
  <c r="DF102"/>
  <c r="G102"/>
  <c r="E102" i="29" s="1"/>
  <c r="AI102" i="17"/>
  <c r="BR102"/>
  <c r="CA102"/>
  <c r="DB102"/>
  <c r="F102"/>
  <c r="C102" i="29" s="1"/>
  <c r="AH102" i="17"/>
  <c r="AQ102"/>
  <c r="BW102"/>
  <c r="CU102"/>
  <c r="DO102"/>
  <c r="D98"/>
  <c r="G98"/>
  <c r="E98" i="29" s="1"/>
  <c r="AI98" i="17"/>
  <c r="BR98"/>
  <c r="CA98"/>
  <c r="DB98"/>
  <c r="F98"/>
  <c r="C98" i="29" s="1"/>
  <c r="AH98" i="17"/>
  <c r="AQ98"/>
  <c r="BW98"/>
  <c r="CU98"/>
  <c r="DO98"/>
  <c r="C98"/>
  <c r="K98"/>
  <c r="H98" i="29" s="1"/>
  <c r="AM98" i="17"/>
  <c r="BV98"/>
  <c r="CT98"/>
  <c r="DN98"/>
  <c r="J98"/>
  <c r="I98" i="29" s="1"/>
  <c r="AL98" i="17"/>
  <c r="BS98"/>
  <c r="CM98"/>
  <c r="DF98"/>
  <c r="F94"/>
  <c r="C94" i="29" s="1"/>
  <c r="BS94" i="17"/>
  <c r="BE94"/>
  <c r="DO94"/>
  <c r="Q94"/>
  <c r="DE94"/>
  <c r="G94"/>
  <c r="E94" i="29" s="1"/>
  <c r="CT94" i="17"/>
  <c r="D90"/>
  <c r="G90"/>
  <c r="E90" i="29" s="1"/>
  <c r="Q90" i="17"/>
  <c r="AI90"/>
  <c r="BR90"/>
  <c r="CA90"/>
  <c r="CT90"/>
  <c r="DE90"/>
  <c r="DN90"/>
  <c r="F90"/>
  <c r="C90" i="29" s="1"/>
  <c r="K90" i="17"/>
  <c r="H90" i="29" s="1"/>
  <c r="AH90" i="17"/>
  <c r="AJ90" s="1"/>
  <c r="AK90" s="1"/>
  <c r="AQ90"/>
  <c r="BI90"/>
  <c r="BW90"/>
  <c r="CM90"/>
  <c r="E90"/>
  <c r="D90" i="29" s="1"/>
  <c r="J90" i="17"/>
  <c r="I90" i="29" s="1"/>
  <c r="Y90" i="17"/>
  <c r="AM90"/>
  <c r="BE90"/>
  <c r="BV90"/>
  <c r="CC90" s="1"/>
  <c r="CD90" s="1"/>
  <c r="CG90"/>
  <c r="DB90"/>
  <c r="C90"/>
  <c r="I90"/>
  <c r="G90" i="29" s="1"/>
  <c r="U90" i="17"/>
  <c r="AL90"/>
  <c r="AS90" s="1"/>
  <c r="AT90" s="1"/>
  <c r="BA90"/>
  <c r="BS90"/>
  <c r="CU90"/>
  <c r="DA90"/>
  <c r="DC90" s="1"/>
  <c r="DD90" s="1"/>
  <c r="DF90"/>
  <c r="DO90"/>
  <c r="D86"/>
  <c r="C86"/>
  <c r="I86"/>
  <c r="G86" i="29" s="1"/>
  <c r="U86" i="17"/>
  <c r="AL86"/>
  <c r="BA86"/>
  <c r="BS86"/>
  <c r="CT86"/>
  <c r="DN86"/>
  <c r="G86"/>
  <c r="E86" i="29" s="1"/>
  <c r="Q86" i="17"/>
  <c r="AI86"/>
  <c r="AS86"/>
  <c r="AT86" s="1"/>
  <c r="BR86"/>
  <c r="CA86"/>
  <c r="CM86"/>
  <c r="DB86"/>
  <c r="F86"/>
  <c r="C86" i="29" s="1"/>
  <c r="K86" i="17"/>
  <c r="H86" i="29" s="1"/>
  <c r="AH86" i="17"/>
  <c r="AJ86" s="1"/>
  <c r="AK86" s="1"/>
  <c r="AQ86"/>
  <c r="BI86"/>
  <c r="BW86"/>
  <c r="CG86"/>
  <c r="DA86"/>
  <c r="DC86" s="1"/>
  <c r="DD86" s="1"/>
  <c r="DF86"/>
  <c r="E86"/>
  <c r="D86" i="29" s="1"/>
  <c r="J86" i="17"/>
  <c r="I86" i="29" s="1"/>
  <c r="Y86" i="17"/>
  <c r="AM86"/>
  <c r="BE86"/>
  <c r="BV86"/>
  <c r="CC86" s="1"/>
  <c r="CD86" s="1"/>
  <c r="CU86"/>
  <c r="DE86"/>
  <c r="DG86" s="1"/>
  <c r="DH86" s="1"/>
  <c r="DO86"/>
  <c r="D82"/>
  <c r="G82"/>
  <c r="E82" i="29" s="1"/>
  <c r="Q82" i="17"/>
  <c r="AI82"/>
  <c r="BR82"/>
  <c r="CA82"/>
  <c r="CT82"/>
  <c r="DN82"/>
  <c r="F82"/>
  <c r="C82" i="29" s="1"/>
  <c r="K82" i="17"/>
  <c r="H82" i="29" s="1"/>
  <c r="AH82" i="17"/>
  <c r="AQ82"/>
  <c r="BI82"/>
  <c r="BW82"/>
  <c r="CM82"/>
  <c r="DB82"/>
  <c r="E82"/>
  <c r="D82" i="29" s="1"/>
  <c r="J82" i="17"/>
  <c r="I82" i="29" s="1"/>
  <c r="Y82" i="17"/>
  <c r="AM82"/>
  <c r="BE82"/>
  <c r="BV82"/>
  <c r="BX82" s="1"/>
  <c r="BY82" s="1"/>
  <c r="CE82" s="1"/>
  <c r="CG82"/>
  <c r="DA82"/>
  <c r="DC82" s="1"/>
  <c r="DD82" s="1"/>
  <c r="DF82"/>
  <c r="C82"/>
  <c r="I82"/>
  <c r="G82" i="29" s="1"/>
  <c r="U82" i="17"/>
  <c r="AL82"/>
  <c r="AN82" s="1"/>
  <c r="AO82" s="1"/>
  <c r="AU82" s="1"/>
  <c r="BA82"/>
  <c r="BS82"/>
  <c r="CU82"/>
  <c r="DE82"/>
  <c r="DO82"/>
  <c r="F78"/>
  <c r="C78" i="29" s="1"/>
  <c r="H78" i="17"/>
  <c r="F78" i="29" s="1"/>
  <c r="Y78" i="17"/>
  <c r="BV78"/>
  <c r="DE78"/>
  <c r="E78"/>
  <c r="D78" i="29" s="1"/>
  <c r="T78" i="17"/>
  <c r="BE78"/>
  <c r="DB78"/>
  <c r="Q78"/>
  <c r="AZ78"/>
  <c r="CT78"/>
  <c r="J78"/>
  <c r="I78" i="29" s="1"/>
  <c r="AH78" i="17"/>
  <c r="CG78"/>
  <c r="C74"/>
  <c r="H74"/>
  <c r="F74" i="29" s="1"/>
  <c r="BD74" i="17"/>
  <c r="CF74"/>
  <c r="DF74"/>
  <c r="F74"/>
  <c r="C74" i="29" s="1"/>
  <c r="T74" i="17"/>
  <c r="AZ74"/>
  <c r="BV74"/>
  <c r="DB74"/>
  <c r="D74"/>
  <c r="P74"/>
  <c r="AL74"/>
  <c r="BR74"/>
  <c r="CT74"/>
  <c r="J74"/>
  <c r="I74" i="29" s="1"/>
  <c r="AH74" i="17"/>
  <c r="CN74"/>
  <c r="DN74"/>
  <c r="C70"/>
  <c r="H70"/>
  <c r="F70" i="29" s="1"/>
  <c r="AH70" i="17"/>
  <c r="BD70"/>
  <c r="CF70"/>
  <c r="DF70"/>
  <c r="F70"/>
  <c r="C70" i="29" s="1"/>
  <c r="T70" i="17"/>
  <c r="AZ70"/>
  <c r="DB70"/>
  <c r="D70"/>
  <c r="P70"/>
  <c r="BV70"/>
  <c r="CT70"/>
  <c r="J70"/>
  <c r="I70" i="29" s="1"/>
  <c r="AL70" i="17"/>
  <c r="BR70"/>
  <c r="CB70" s="1"/>
  <c r="CN70"/>
  <c r="DN70"/>
  <c r="C66"/>
  <c r="J66"/>
  <c r="I66" i="29" s="1"/>
  <c r="AL66" i="17"/>
  <c r="BR66"/>
  <c r="CN66"/>
  <c r="DN66"/>
  <c r="H66"/>
  <c r="F66" i="29" s="1"/>
  <c r="AH66" i="17"/>
  <c r="BD66"/>
  <c r="CF66"/>
  <c r="DF66"/>
  <c r="F66"/>
  <c r="C66" i="29" s="1"/>
  <c r="T66" i="17"/>
  <c r="AZ66"/>
  <c r="DB66"/>
  <c r="D66"/>
  <c r="P66"/>
  <c r="BV66"/>
  <c r="CT66"/>
  <c r="D62"/>
  <c r="H62"/>
  <c r="F62" i="29" s="1"/>
  <c r="P62" i="17"/>
  <c r="AQ62"/>
  <c r="BA62"/>
  <c r="BI62"/>
  <c r="BV62"/>
  <c r="CC62" s="1"/>
  <c r="CD62" s="1"/>
  <c r="CN62"/>
  <c r="C62"/>
  <c r="G62"/>
  <c r="E62" i="29" s="1"/>
  <c r="K62" i="17"/>
  <c r="H62" i="29" s="1"/>
  <c r="U62" i="17"/>
  <c r="AI62"/>
  <c r="AZ62"/>
  <c r="BS62"/>
  <c r="CM62"/>
  <c r="CU62"/>
  <c r="DB62"/>
  <c r="DO62"/>
  <c r="F62"/>
  <c r="C62" i="29" s="1"/>
  <c r="J62" i="17"/>
  <c r="I62" i="29" s="1"/>
  <c r="T62" i="17"/>
  <c r="AH62"/>
  <c r="AM62"/>
  <c r="BE62"/>
  <c r="BR62"/>
  <c r="CA62"/>
  <c r="CG62"/>
  <c r="CT62"/>
  <c r="CV62" s="1"/>
  <c r="DA62"/>
  <c r="DC62" s="1"/>
  <c r="DD62" s="1"/>
  <c r="DF62"/>
  <c r="DN62"/>
  <c r="E62"/>
  <c r="D62" i="29" s="1"/>
  <c r="I62" i="17"/>
  <c r="G62" i="29" s="1"/>
  <c r="Q62" i="17"/>
  <c r="Y62"/>
  <c r="AL62"/>
  <c r="AS62" s="1"/>
  <c r="AT62" s="1"/>
  <c r="BD62"/>
  <c r="BK62" s="1"/>
  <c r="BL62" s="1"/>
  <c r="BW62"/>
  <c r="CF62"/>
  <c r="CY62"/>
  <c r="DE62"/>
  <c r="E58"/>
  <c r="D58" i="29" s="1"/>
  <c r="I58" i="17"/>
  <c r="G58" i="29" s="1"/>
  <c r="Q58" i="17"/>
  <c r="AH58"/>
  <c r="BE58"/>
  <c r="BV58"/>
  <c r="CC58" s="1"/>
  <c r="CD58" s="1"/>
  <c r="CG58"/>
  <c r="CT58"/>
  <c r="DN58"/>
  <c r="D58"/>
  <c r="H58"/>
  <c r="F58" i="29" s="1"/>
  <c r="P58" i="17"/>
  <c r="Y58"/>
  <c r="AM58"/>
  <c r="BD58"/>
  <c r="BS58"/>
  <c r="CA58"/>
  <c r="CF58"/>
  <c r="CN58"/>
  <c r="DB58"/>
  <c r="C58"/>
  <c r="G58"/>
  <c r="E58" i="29" s="1"/>
  <c r="K58" i="17"/>
  <c r="H58" i="29" s="1"/>
  <c r="U58" i="17"/>
  <c r="AL58"/>
  <c r="BA58"/>
  <c r="BR58"/>
  <c r="CM58"/>
  <c r="DA58"/>
  <c r="DC58" s="1"/>
  <c r="DD58" s="1"/>
  <c r="DF58"/>
  <c r="F58"/>
  <c r="C58" i="29" s="1"/>
  <c r="J58" i="17"/>
  <c r="I58" i="29" s="1"/>
  <c r="T58" i="17"/>
  <c r="V58" s="1"/>
  <c r="W58" s="1"/>
  <c r="AC58" s="1"/>
  <c r="AI58"/>
  <c r="AQ58"/>
  <c r="AZ58"/>
  <c r="BI58"/>
  <c r="BW58"/>
  <c r="CU58"/>
  <c r="DE58"/>
  <c r="DO58"/>
  <c r="E54"/>
  <c r="D54" i="29" s="1"/>
  <c r="I54" i="17"/>
  <c r="G54" i="29" s="1"/>
  <c r="Q54" i="17"/>
  <c r="Y54"/>
  <c r="AL54"/>
  <c r="AS54" s="1"/>
  <c r="AT54" s="1"/>
  <c r="BI54"/>
  <c r="BV54"/>
  <c r="CC54" s="1"/>
  <c r="CD54" s="1"/>
  <c r="CU54"/>
  <c r="DE54"/>
  <c r="DO54"/>
  <c r="D54"/>
  <c r="H54"/>
  <c r="F54" i="29" s="1"/>
  <c r="P54" i="17"/>
  <c r="AI54"/>
  <c r="BA54"/>
  <c r="BS54"/>
  <c r="CG54"/>
  <c r="CT54"/>
  <c r="DN54"/>
  <c r="C54"/>
  <c r="G54"/>
  <c r="E54" i="29" s="1"/>
  <c r="K54" i="17"/>
  <c r="H54" i="29" s="1"/>
  <c r="U54" i="17"/>
  <c r="AH54"/>
  <c r="AQ54"/>
  <c r="AZ54"/>
  <c r="BE54"/>
  <c r="BR54"/>
  <c r="CA54"/>
  <c r="CF54"/>
  <c r="CN54"/>
  <c r="DB54"/>
  <c r="F54"/>
  <c r="C54" i="29" s="1"/>
  <c r="J54" i="17"/>
  <c r="I54" i="29" s="1"/>
  <c r="T54" i="17"/>
  <c r="V54" s="1"/>
  <c r="W54" s="1"/>
  <c r="AC54" s="1"/>
  <c r="AM54"/>
  <c r="BD54"/>
  <c r="BW54"/>
  <c r="CM54"/>
  <c r="DA54"/>
  <c r="DF54"/>
  <c r="E50"/>
  <c r="D50" i="29" s="1"/>
  <c r="I50" i="17"/>
  <c r="G50" i="29" s="1"/>
  <c r="Q50" i="17"/>
  <c r="Y50"/>
  <c r="AL50"/>
  <c r="AS50" s="1"/>
  <c r="AT50" s="1"/>
  <c r="BE50"/>
  <c r="BR50"/>
  <c r="CA50"/>
  <c r="CG50"/>
  <c r="CT50"/>
  <c r="DN50"/>
  <c r="D50"/>
  <c r="H50"/>
  <c r="F50" i="29" s="1"/>
  <c r="P50" i="17"/>
  <c r="AI50"/>
  <c r="BD50"/>
  <c r="BK50" s="1"/>
  <c r="BL50" s="1"/>
  <c r="BW50"/>
  <c r="CF50"/>
  <c r="CN50"/>
  <c r="DB50"/>
  <c r="C50"/>
  <c r="G50"/>
  <c r="E50" i="29" s="1"/>
  <c r="K50" i="17"/>
  <c r="H50" i="29" s="1"/>
  <c r="U50" i="17"/>
  <c r="AH50"/>
  <c r="AQ50"/>
  <c r="BA50"/>
  <c r="BI50"/>
  <c r="BV50"/>
  <c r="CC50" s="1"/>
  <c r="CD50" s="1"/>
  <c r="CM50"/>
  <c r="DA50"/>
  <c r="DF50"/>
  <c r="F50"/>
  <c r="C50" i="29" s="1"/>
  <c r="J50" i="17"/>
  <c r="I50" i="29" s="1"/>
  <c r="T50" i="17"/>
  <c r="AM50"/>
  <c r="AZ50"/>
  <c r="BS50"/>
  <c r="CU50"/>
  <c r="DE50"/>
  <c r="DO50"/>
  <c r="G46"/>
  <c r="E46" i="29" s="1"/>
  <c r="Q46" i="17"/>
  <c r="AI46"/>
  <c r="BR46"/>
  <c r="CT46"/>
  <c r="DN46"/>
  <c r="F46"/>
  <c r="C46" i="29" s="1"/>
  <c r="K46" i="17"/>
  <c r="H46" i="29" s="1"/>
  <c r="AH46" i="17"/>
  <c r="AQ46"/>
  <c r="BI46"/>
  <c r="BW46"/>
  <c r="CM46"/>
  <c r="DB46"/>
  <c r="E46"/>
  <c r="D46" i="29" s="1"/>
  <c r="J46" i="17"/>
  <c r="I46" i="29" s="1"/>
  <c r="Y46" i="17"/>
  <c r="AM46"/>
  <c r="BE46"/>
  <c r="BV46"/>
  <c r="BX46" s="1"/>
  <c r="BY46" s="1"/>
  <c r="CE46" s="1"/>
  <c r="CG46"/>
  <c r="DA46"/>
  <c r="DC46" s="1"/>
  <c r="DD46" s="1"/>
  <c r="DF46"/>
  <c r="C46"/>
  <c r="I46"/>
  <c r="G46" i="29" s="1"/>
  <c r="U46" i="17"/>
  <c r="AL46"/>
  <c r="AS46" s="1"/>
  <c r="AT46" s="1"/>
  <c r="BA46"/>
  <c r="BS46"/>
  <c r="CA46"/>
  <c r="CU46"/>
  <c r="DE46"/>
  <c r="DO46"/>
  <c r="AH42"/>
  <c r="BW42"/>
  <c r="DB42"/>
  <c r="K42"/>
  <c r="H42" i="29" s="1"/>
  <c r="BV42" i="17"/>
  <c r="CU42"/>
  <c r="J42"/>
  <c r="I42" i="29" s="1"/>
  <c r="AQ42" i="17"/>
  <c r="CT42"/>
  <c r="DN42"/>
  <c r="C42"/>
  <c r="AI42"/>
  <c r="CM42"/>
  <c r="DF42"/>
  <c r="E38"/>
  <c r="D38" i="29" s="1"/>
  <c r="G38" i="17"/>
  <c r="E38" i="29" s="1"/>
  <c r="AI38" i="17"/>
  <c r="BW38"/>
  <c r="CT38"/>
  <c r="DN38"/>
  <c r="F38"/>
  <c r="C38" i="29" s="1"/>
  <c r="AH38" i="17"/>
  <c r="AQ38"/>
  <c r="BV38"/>
  <c r="CM38"/>
  <c r="DF38"/>
  <c r="C38"/>
  <c r="K38"/>
  <c r="H38" i="29" s="1"/>
  <c r="AM38" i="17"/>
  <c r="BS38"/>
  <c r="DB38"/>
  <c r="J38"/>
  <c r="I38" i="29" s="1"/>
  <c r="AL38" i="17"/>
  <c r="AN38" s="1"/>
  <c r="AO38" s="1"/>
  <c r="AU38" s="1"/>
  <c r="BR38"/>
  <c r="BT38" s="1"/>
  <c r="BU38" s="1"/>
  <c r="CA38"/>
  <c r="CU38"/>
  <c r="DO38"/>
  <c r="E34"/>
  <c r="D34" i="29" s="1"/>
  <c r="F34" i="17"/>
  <c r="C34" i="29" s="1"/>
  <c r="AH34" i="17"/>
  <c r="BR34"/>
  <c r="CM34"/>
  <c r="DF34"/>
  <c r="C34"/>
  <c r="K34"/>
  <c r="H34" i="29" s="1"/>
  <c r="AM34" i="17"/>
  <c r="BW34"/>
  <c r="DB34"/>
  <c r="J34"/>
  <c r="I34" i="29" s="1"/>
  <c r="AL34" i="17"/>
  <c r="AN34" s="1"/>
  <c r="BV34"/>
  <c r="BX34" s="1"/>
  <c r="CU34"/>
  <c r="DO34"/>
  <c r="G34"/>
  <c r="E34" i="29" s="1"/>
  <c r="AI34" i="17"/>
  <c r="BS34"/>
  <c r="CT34"/>
  <c r="DN34"/>
  <c r="E30"/>
  <c r="D30" i="29" s="1"/>
  <c r="C30" i="17"/>
  <c r="K30"/>
  <c r="H30" i="29" s="1"/>
  <c r="AM30" i="17"/>
  <c r="BW30"/>
  <c r="DB30"/>
  <c r="J30"/>
  <c r="I30" i="29" s="1"/>
  <c r="AL30" i="17"/>
  <c r="AN30" s="1"/>
  <c r="BV30"/>
  <c r="BX30" s="1"/>
  <c r="CU30"/>
  <c r="DO30"/>
  <c r="G30"/>
  <c r="E30" i="29" s="1"/>
  <c r="AI30" i="17"/>
  <c r="BS30"/>
  <c r="CT30"/>
  <c r="DN30"/>
  <c r="F30"/>
  <c r="C30" i="29" s="1"/>
  <c r="AH30" i="17"/>
  <c r="BR30"/>
  <c r="CM30"/>
  <c r="DF30"/>
  <c r="F26"/>
  <c r="C26" i="29" s="1"/>
  <c r="BS26" i="17"/>
  <c r="BD26"/>
  <c r="DO26"/>
  <c r="P26"/>
  <c r="CT26"/>
  <c r="G26"/>
  <c r="E26" i="29" s="1"/>
  <c r="CN26" i="17"/>
  <c r="E22"/>
  <c r="D22" i="29" s="1"/>
  <c r="H22" i="17"/>
  <c r="F22" i="29" s="1"/>
  <c r="AH22" i="17"/>
  <c r="BD22"/>
  <c r="CF22"/>
  <c r="DF22"/>
  <c r="F22"/>
  <c r="C22" i="29" s="1"/>
  <c r="T22" i="17"/>
  <c r="AZ22"/>
  <c r="DB22"/>
  <c r="D22"/>
  <c r="P22"/>
  <c r="BV22"/>
  <c r="CT22"/>
  <c r="J22"/>
  <c r="I22" i="29" s="1"/>
  <c r="AL22" i="17"/>
  <c r="BR22"/>
  <c r="CB22" s="1"/>
  <c r="CN22"/>
  <c r="DN22"/>
  <c r="C18"/>
  <c r="G18"/>
  <c r="E18" i="29" s="1"/>
  <c r="K18" i="17"/>
  <c r="H18" i="29" s="1"/>
  <c r="U18" i="17"/>
  <c r="AL18"/>
  <c r="AZ18"/>
  <c r="BW18"/>
  <c r="CM18"/>
  <c r="CU18"/>
  <c r="DE18"/>
  <c r="F18"/>
  <c r="C18" i="29" s="1"/>
  <c r="J18" i="17"/>
  <c r="I18" i="29" s="1"/>
  <c r="T18" i="17"/>
  <c r="BE18"/>
  <c r="BV18"/>
  <c r="CG18"/>
  <c r="CT18"/>
  <c r="CV18" s="1"/>
  <c r="DB18"/>
  <c r="DO18"/>
  <c r="E18"/>
  <c r="D18" i="29" s="1"/>
  <c r="I18" i="17"/>
  <c r="G18" i="29" s="1"/>
  <c r="Q18" i="17"/>
  <c r="AI18"/>
  <c r="BD18"/>
  <c r="BS18"/>
  <c r="CF18"/>
  <c r="DA18"/>
  <c r="DN18"/>
  <c r="D18"/>
  <c r="H18"/>
  <c r="F18" i="29" s="1"/>
  <c r="P18" i="17"/>
  <c r="AH18"/>
  <c r="AM18"/>
  <c r="BA18"/>
  <c r="BR18"/>
  <c r="CB18" s="1"/>
  <c r="CN18"/>
  <c r="DF18"/>
  <c r="D14"/>
  <c r="H14"/>
  <c r="F14" i="29" s="1"/>
  <c r="P14" i="17"/>
  <c r="AH14"/>
  <c r="BE14"/>
  <c r="CM14"/>
  <c r="CU14"/>
  <c r="DB14"/>
  <c r="DO14"/>
  <c r="C14"/>
  <c r="G14"/>
  <c r="E14" i="29" s="1"/>
  <c r="K14" i="17"/>
  <c r="H14" i="29" s="1"/>
  <c r="U14" i="17"/>
  <c r="AM14"/>
  <c r="BD14"/>
  <c r="CG14"/>
  <c r="CT14"/>
  <c r="DA14"/>
  <c r="DN14"/>
  <c r="F14"/>
  <c r="C14" i="29" s="1"/>
  <c r="J14" i="17"/>
  <c r="I14" i="29" s="1"/>
  <c r="T14" i="17"/>
  <c r="AL14"/>
  <c r="BA14"/>
  <c r="BS14"/>
  <c r="BW14"/>
  <c r="CF14"/>
  <c r="DF14"/>
  <c r="E14"/>
  <c r="D14" i="29" s="1"/>
  <c r="I14" i="17"/>
  <c r="G14" i="29" s="1"/>
  <c r="Q14" i="17"/>
  <c r="AI14"/>
  <c r="AZ14"/>
  <c r="BR14"/>
  <c r="BV14"/>
  <c r="CN14"/>
  <c r="DE14"/>
  <c r="F10"/>
  <c r="C10" i="29" s="1"/>
  <c r="J10" i="17"/>
  <c r="I10" i="29" s="1"/>
  <c r="T10" i="17"/>
  <c r="AL10"/>
  <c r="BA10"/>
  <c r="BS10"/>
  <c r="CF10"/>
  <c r="DA10"/>
  <c r="DN10"/>
  <c r="E10"/>
  <c r="D10" i="29" s="1"/>
  <c r="I10" i="17"/>
  <c r="G10" i="29" s="1"/>
  <c r="Q10" i="17"/>
  <c r="AI10"/>
  <c r="AZ10"/>
  <c r="BR10"/>
  <c r="CN10"/>
  <c r="DF10"/>
  <c r="D10"/>
  <c r="H10"/>
  <c r="F10" i="29" s="1"/>
  <c r="P10" i="17"/>
  <c r="R10" s="1"/>
  <c r="S10" s="1"/>
  <c r="AH10"/>
  <c r="BE10"/>
  <c r="BW10"/>
  <c r="CM10"/>
  <c r="CU10"/>
  <c r="DE10"/>
  <c r="C10"/>
  <c r="G10"/>
  <c r="E10" i="29" s="1"/>
  <c r="K10" i="17"/>
  <c r="H10" i="29" s="1"/>
  <c r="U10" i="17"/>
  <c r="AM10"/>
  <c r="BD10"/>
  <c r="BV10"/>
  <c r="CG10"/>
  <c r="CT10"/>
  <c r="DB10"/>
  <c r="DO10"/>
  <c r="AH8"/>
  <c r="AZ8"/>
  <c r="BS8"/>
  <c r="CF8"/>
  <c r="CT8"/>
  <c r="DF8"/>
  <c r="DN8"/>
  <c r="DO203"/>
  <c r="DF203"/>
  <c r="CF203"/>
  <c r="C203"/>
  <c r="G203"/>
  <c r="E203" i="29" s="1"/>
  <c r="K203" i="17"/>
  <c r="H203" i="29" s="1"/>
  <c r="U203" i="17"/>
  <c r="AI203"/>
  <c r="F203"/>
  <c r="C203" i="29" s="1"/>
  <c r="J203" i="17"/>
  <c r="I203" i="29" s="1"/>
  <c r="T203" i="17"/>
  <c r="V203" s="1"/>
  <c r="W203" s="1"/>
  <c r="AC203" s="1"/>
  <c r="AH203"/>
  <c r="AQ203"/>
  <c r="BA203"/>
  <c r="BK203"/>
  <c r="BL203" s="1"/>
  <c r="BW203"/>
  <c r="E203"/>
  <c r="D203" i="29" s="1"/>
  <c r="I203" i="17"/>
  <c r="G203" i="29" s="1"/>
  <c r="Q203" i="17"/>
  <c r="AM203"/>
  <c r="AZ203"/>
  <c r="BI203"/>
  <c r="BV203"/>
  <c r="CC203" s="1"/>
  <c r="CD203" s="1"/>
  <c r="D203"/>
  <c r="H203"/>
  <c r="F203" i="29" s="1"/>
  <c r="P203" i="17"/>
  <c r="Y203"/>
  <c r="AL203"/>
  <c r="AS203" s="1"/>
  <c r="AT203" s="1"/>
  <c r="BE203"/>
  <c r="BF203" s="1"/>
  <c r="BG203" s="1"/>
  <c r="BM203" s="1"/>
  <c r="BS203"/>
  <c r="F199"/>
  <c r="C199" i="29" s="1"/>
  <c r="J199" i="17"/>
  <c r="I199" i="29" s="1"/>
  <c r="T199" i="17"/>
  <c r="AA199" s="1"/>
  <c r="AB199" s="1"/>
  <c r="AH199"/>
  <c r="AQ199"/>
  <c r="BA199"/>
  <c r="BW199"/>
  <c r="CF199"/>
  <c r="DF199"/>
  <c r="DO199"/>
  <c r="E199"/>
  <c r="D199" i="29" s="1"/>
  <c r="I199" i="17"/>
  <c r="G199" i="29" s="1"/>
  <c r="Q199" i="17"/>
  <c r="AM199"/>
  <c r="AZ199"/>
  <c r="BI199"/>
  <c r="BV199"/>
  <c r="CC199" s="1"/>
  <c r="CD199" s="1"/>
  <c r="CN199"/>
  <c r="CU199"/>
  <c r="DE199"/>
  <c r="DN199"/>
  <c r="D199"/>
  <c r="H199"/>
  <c r="F199" i="29" s="1"/>
  <c r="P199" i="17"/>
  <c r="Y199"/>
  <c r="AL199"/>
  <c r="AS199" s="1"/>
  <c r="AT199" s="1"/>
  <c r="BE199"/>
  <c r="BS199"/>
  <c r="CM199"/>
  <c r="CT199"/>
  <c r="DB199"/>
  <c r="C199"/>
  <c r="G199"/>
  <c r="E199" i="29" s="1"/>
  <c r="K199" i="17"/>
  <c r="H199" i="29" s="1"/>
  <c r="U199" i="17"/>
  <c r="AI199"/>
  <c r="BD199"/>
  <c r="BK199" s="1"/>
  <c r="BL199" s="1"/>
  <c r="BR199"/>
  <c r="CA199"/>
  <c r="CG199"/>
  <c r="CI199" s="1"/>
  <c r="DA199"/>
  <c r="E195"/>
  <c r="D195" i="29" s="1"/>
  <c r="I195" i="17"/>
  <c r="G195" i="29" s="1"/>
  <c r="Q195" i="17"/>
  <c r="AM195"/>
  <c r="AZ195"/>
  <c r="BI195"/>
  <c r="BV195"/>
  <c r="CC195" s="1"/>
  <c r="CD195" s="1"/>
  <c r="CN195"/>
  <c r="CU195"/>
  <c r="DE195"/>
  <c r="DN195"/>
  <c r="D195"/>
  <c r="H195"/>
  <c r="F195" i="29" s="1"/>
  <c r="P195" i="17"/>
  <c r="Y195"/>
  <c r="AL195"/>
  <c r="AS195" s="1"/>
  <c r="AT195" s="1"/>
  <c r="BE195"/>
  <c r="BS195"/>
  <c r="CM195"/>
  <c r="CT195"/>
  <c r="DB195"/>
  <c r="C195"/>
  <c r="G195"/>
  <c r="E195" i="29" s="1"/>
  <c r="K195" i="17"/>
  <c r="H195" i="29" s="1"/>
  <c r="U195" i="17"/>
  <c r="AI195"/>
  <c r="BD195"/>
  <c r="BK195" s="1"/>
  <c r="BL195" s="1"/>
  <c r="BR195"/>
  <c r="CA195"/>
  <c r="CG195"/>
  <c r="DA195"/>
  <c r="F195"/>
  <c r="C195" i="29" s="1"/>
  <c r="J195" i="17"/>
  <c r="I195" i="29" s="1"/>
  <c r="T195" i="17"/>
  <c r="AA195" s="1"/>
  <c r="AB195" s="1"/>
  <c r="AH195"/>
  <c r="AQ195"/>
  <c r="BA195"/>
  <c r="BW195"/>
  <c r="CF195"/>
  <c r="DF195"/>
  <c r="DO195"/>
  <c r="D191"/>
  <c r="H191"/>
  <c r="F191" i="29" s="1"/>
  <c r="P191" i="17"/>
  <c r="Y191"/>
  <c r="AL191"/>
  <c r="AS191" s="1"/>
  <c r="AT191" s="1"/>
  <c r="BE191"/>
  <c r="BS191"/>
  <c r="CM191"/>
  <c r="CT191"/>
  <c r="DB191"/>
  <c r="C191"/>
  <c r="G191"/>
  <c r="E191" i="29" s="1"/>
  <c r="K191" i="17"/>
  <c r="H191" i="29" s="1"/>
  <c r="U191" i="17"/>
  <c r="AI191"/>
  <c r="BD191"/>
  <c r="BK191" s="1"/>
  <c r="BL191" s="1"/>
  <c r="BR191"/>
  <c r="CA191"/>
  <c r="CG191"/>
  <c r="DA191"/>
  <c r="F191"/>
  <c r="C191" i="29" s="1"/>
  <c r="J191" i="17"/>
  <c r="I191" i="29" s="1"/>
  <c r="T191" i="17"/>
  <c r="AA191" s="1"/>
  <c r="AB191" s="1"/>
  <c r="AH191"/>
  <c r="AQ191"/>
  <c r="BA191"/>
  <c r="BW191"/>
  <c r="CF191"/>
  <c r="DF191"/>
  <c r="DO191"/>
  <c r="E191"/>
  <c r="D191" i="29" s="1"/>
  <c r="I191" i="17"/>
  <c r="G191" i="29" s="1"/>
  <c r="Q191" i="17"/>
  <c r="AM191"/>
  <c r="AZ191"/>
  <c r="BI191"/>
  <c r="BV191"/>
  <c r="CC191" s="1"/>
  <c r="CD191" s="1"/>
  <c r="CN191"/>
  <c r="CU191"/>
  <c r="DE191"/>
  <c r="DN191"/>
  <c r="D187"/>
  <c r="I187"/>
  <c r="G187" i="29" s="1"/>
  <c r="T187" i="17"/>
  <c r="AH187"/>
  <c r="BA187"/>
  <c r="BR187"/>
  <c r="CG187"/>
  <c r="DA187"/>
  <c r="DF187"/>
  <c r="H187"/>
  <c r="F187" i="29" s="1"/>
  <c r="Q187" i="17"/>
  <c r="AZ187"/>
  <c r="BI187"/>
  <c r="CF187"/>
  <c r="CT187"/>
  <c r="DE187"/>
  <c r="F187"/>
  <c r="C187" i="29" s="1"/>
  <c r="P187" i="17"/>
  <c r="Y187"/>
  <c r="BE187"/>
  <c r="CN187"/>
  <c r="E187"/>
  <c r="D187" i="29" s="1"/>
  <c r="J187" i="17"/>
  <c r="I187" i="29" s="1"/>
  <c r="U187" i="17"/>
  <c r="AL187"/>
  <c r="BD187"/>
  <c r="BV187"/>
  <c r="CC187" s="1"/>
  <c r="CD187" s="1"/>
  <c r="DB187"/>
  <c r="DN187"/>
  <c r="AH183"/>
  <c r="J183"/>
  <c r="I183" i="29" s="1"/>
  <c r="DB183" i="17"/>
  <c r="CT183"/>
  <c r="BV183"/>
  <c r="AH179"/>
  <c r="DF179"/>
  <c r="J179"/>
  <c r="I179" i="29" s="1"/>
  <c r="DB179" i="17"/>
  <c r="CT179"/>
  <c r="BV179"/>
  <c r="CC179" s="1"/>
  <c r="CD179" s="1"/>
  <c r="DN179"/>
  <c r="J175"/>
  <c r="I175" i="29" s="1"/>
  <c r="BV175" i="17"/>
  <c r="DN175"/>
  <c r="F175"/>
  <c r="C175" i="29" s="1"/>
  <c r="BR175" i="17"/>
  <c r="DF175"/>
  <c r="AL175"/>
  <c r="DB175"/>
  <c r="AH175"/>
  <c r="CT175"/>
  <c r="AL171"/>
  <c r="AS171" s="1"/>
  <c r="AT171" s="1"/>
  <c r="CT171"/>
  <c r="C167"/>
  <c r="J167"/>
  <c r="I167" i="29" s="1"/>
  <c r="BV167" i="17"/>
  <c r="DN167"/>
  <c r="F167"/>
  <c r="C167" i="29" s="1"/>
  <c r="BR167" i="17"/>
  <c r="DF167"/>
  <c r="AL167"/>
  <c r="DB167"/>
  <c r="AH167"/>
  <c r="CT167"/>
  <c r="C163"/>
  <c r="AL163"/>
  <c r="DB163"/>
  <c r="AH163"/>
  <c r="CT163"/>
  <c r="J163"/>
  <c r="I163" i="29" s="1"/>
  <c r="BV163" i="17"/>
  <c r="DN163"/>
  <c r="F163"/>
  <c r="C163" i="29" s="1"/>
  <c r="BR163" i="17"/>
  <c r="DF163"/>
  <c r="C159"/>
  <c r="J159"/>
  <c r="I159" i="29" s="1"/>
  <c r="BV159" i="17"/>
  <c r="DN159"/>
  <c r="F159"/>
  <c r="C159" i="29" s="1"/>
  <c r="BR159" i="17"/>
  <c r="DF159"/>
  <c r="AL159"/>
  <c r="DB159"/>
  <c r="AH159"/>
  <c r="CT159"/>
  <c r="C155"/>
  <c r="AL155"/>
  <c r="DB155"/>
  <c r="AH155"/>
  <c r="CT155"/>
  <c r="J155"/>
  <c r="I155" i="29" s="1"/>
  <c r="BV155" i="17"/>
  <c r="DN155"/>
  <c r="F155"/>
  <c r="C155" i="29" s="1"/>
  <c r="BR155" i="17"/>
  <c r="DF155"/>
  <c r="C151"/>
  <c r="J151"/>
  <c r="I151" i="29" s="1"/>
  <c r="BV151" i="17"/>
  <c r="DN151"/>
  <c r="F151"/>
  <c r="C151" i="29" s="1"/>
  <c r="BR151" i="17"/>
  <c r="DF151"/>
  <c r="AL151"/>
  <c r="DB151"/>
  <c r="AH151"/>
  <c r="CT151"/>
  <c r="E147"/>
  <c r="D147" i="29" s="1"/>
  <c r="G147" i="17"/>
  <c r="E147" i="29" s="1"/>
  <c r="P147" i="17"/>
  <c r="AQ147"/>
  <c r="BR147"/>
  <c r="BW147"/>
  <c r="CF147"/>
  <c r="CU147"/>
  <c r="DF147"/>
  <c r="F147"/>
  <c r="C147" i="29" s="1"/>
  <c r="K147" i="17"/>
  <c r="H147" i="29" s="1"/>
  <c r="AI147" i="17"/>
  <c r="BD147"/>
  <c r="BK147" s="1"/>
  <c r="BL147" s="1"/>
  <c r="BV147"/>
  <c r="BX147" s="1"/>
  <c r="BY147" s="1"/>
  <c r="CE147" s="1"/>
  <c r="CT147"/>
  <c r="DB147"/>
  <c r="D147"/>
  <c r="J147"/>
  <c r="I147" i="29" s="1"/>
  <c r="AH147" i="17"/>
  <c r="AM147"/>
  <c r="AZ147"/>
  <c r="CA147"/>
  <c r="CN147"/>
  <c r="DO147"/>
  <c r="C147"/>
  <c r="H147"/>
  <c r="F147" i="29" s="1"/>
  <c r="T147" i="17"/>
  <c r="AA147" s="1"/>
  <c r="AB147" s="1"/>
  <c r="AL147"/>
  <c r="AN147" s="1"/>
  <c r="AO147" s="1"/>
  <c r="AU147" s="1"/>
  <c r="BS147"/>
  <c r="CM147"/>
  <c r="DN147"/>
  <c r="E143"/>
  <c r="D143" i="29" s="1"/>
  <c r="D143" i="17"/>
  <c r="J143"/>
  <c r="I143" i="29" s="1"/>
  <c r="AH143" i="17"/>
  <c r="AM143"/>
  <c r="AZ143"/>
  <c r="CA143"/>
  <c r="CN143"/>
  <c r="DO143"/>
  <c r="C143"/>
  <c r="H143"/>
  <c r="F143" i="29" s="1"/>
  <c r="T143" i="17"/>
  <c r="AA143" s="1"/>
  <c r="AB143" s="1"/>
  <c r="AL143"/>
  <c r="AS143" s="1"/>
  <c r="AT143" s="1"/>
  <c r="BS143"/>
  <c r="CM143"/>
  <c r="DN143"/>
  <c r="G143"/>
  <c r="E143" i="29" s="1"/>
  <c r="P143" i="17"/>
  <c r="AQ143"/>
  <c r="BR143"/>
  <c r="BW143"/>
  <c r="CF143"/>
  <c r="CU143"/>
  <c r="DF143"/>
  <c r="F143"/>
  <c r="C143" i="29" s="1"/>
  <c r="K143" i="17"/>
  <c r="H143" i="29" s="1"/>
  <c r="AI143" i="17"/>
  <c r="BD143"/>
  <c r="BK143" s="1"/>
  <c r="BL143" s="1"/>
  <c r="BV143"/>
  <c r="BX143" s="1"/>
  <c r="BY143" s="1"/>
  <c r="CE143" s="1"/>
  <c r="CT143"/>
  <c r="DB143"/>
  <c r="E139"/>
  <c r="D139" i="29" s="1"/>
  <c r="C139" i="17"/>
  <c r="H139"/>
  <c r="F139" i="29" s="1"/>
  <c r="T139" i="17"/>
  <c r="AA139" s="1"/>
  <c r="AB139" s="1"/>
  <c r="AL139"/>
  <c r="BS139"/>
  <c r="CM139"/>
  <c r="DN139"/>
  <c r="G139"/>
  <c r="E139" i="29" s="1"/>
  <c r="P139" i="17"/>
  <c r="AQ139"/>
  <c r="BR139"/>
  <c r="BW139"/>
  <c r="CF139"/>
  <c r="CU139"/>
  <c r="DF139"/>
  <c r="F139"/>
  <c r="C139" i="29" s="1"/>
  <c r="K139" i="17"/>
  <c r="H139" i="29" s="1"/>
  <c r="AI139" i="17"/>
  <c r="BD139"/>
  <c r="BK139" s="1"/>
  <c r="BL139" s="1"/>
  <c r="BV139"/>
  <c r="BX139" s="1"/>
  <c r="BY139" s="1"/>
  <c r="CE139" s="1"/>
  <c r="CT139"/>
  <c r="DB139"/>
  <c r="D139"/>
  <c r="J139"/>
  <c r="I139" i="29" s="1"/>
  <c r="AH139" i="17"/>
  <c r="AM139"/>
  <c r="AZ139"/>
  <c r="BJ139" s="1"/>
  <c r="CA139"/>
  <c r="CN139"/>
  <c r="CO139" s="1"/>
  <c r="CS139" s="1"/>
  <c r="DO139"/>
  <c r="D135"/>
  <c r="H135"/>
  <c r="F135" i="29" s="1"/>
  <c r="P135" i="17"/>
  <c r="Y135"/>
  <c r="AL135"/>
  <c r="AS135" s="1"/>
  <c r="AT135" s="1"/>
  <c r="BE135"/>
  <c r="BR135"/>
  <c r="BW135"/>
  <c r="CM135"/>
  <c r="C135"/>
  <c r="G135"/>
  <c r="E135" i="29" s="1"/>
  <c r="K135" i="17"/>
  <c r="H135" i="29" s="1"/>
  <c r="U135" i="17"/>
  <c r="AI135"/>
  <c r="BD135"/>
  <c r="BV135"/>
  <c r="BX135" s="1"/>
  <c r="BY135" s="1"/>
  <c r="CE135" s="1"/>
  <c r="CU135"/>
  <c r="DB135"/>
  <c r="DF135"/>
  <c r="DO135"/>
  <c r="F135"/>
  <c r="C135" i="29" s="1"/>
  <c r="J135" i="17"/>
  <c r="I135" i="29" s="1"/>
  <c r="T135" i="17"/>
  <c r="AA135" s="1"/>
  <c r="AB135" s="1"/>
  <c r="AH135"/>
  <c r="AQ135"/>
  <c r="BA135"/>
  <c r="BK135"/>
  <c r="BL135" s="1"/>
  <c r="CA135"/>
  <c r="CG135"/>
  <c r="CT135"/>
  <c r="DA135"/>
  <c r="DE135"/>
  <c r="DN135"/>
  <c r="E135"/>
  <c r="D135" i="29" s="1"/>
  <c r="I135" i="17"/>
  <c r="G135" i="29" s="1"/>
  <c r="Q135" i="17"/>
  <c r="AM135"/>
  <c r="AZ135"/>
  <c r="BI135"/>
  <c r="BS135"/>
  <c r="CF135"/>
  <c r="CH135" s="1"/>
  <c r="CL135" s="1"/>
  <c r="CN135"/>
  <c r="C131"/>
  <c r="G131"/>
  <c r="E131" i="29" s="1"/>
  <c r="K131" i="17"/>
  <c r="H131" i="29" s="1"/>
  <c r="U131" i="17"/>
  <c r="AI131"/>
  <c r="BD131"/>
  <c r="BR131"/>
  <c r="BW131"/>
  <c r="CM131"/>
  <c r="DE131"/>
  <c r="DN131"/>
  <c r="F131"/>
  <c r="C131" i="29" s="1"/>
  <c r="J131" i="17"/>
  <c r="I131" i="29" s="1"/>
  <c r="T131" i="17"/>
  <c r="AA131" s="1"/>
  <c r="AB131" s="1"/>
  <c r="AH131"/>
  <c r="AQ131"/>
  <c r="BA131"/>
  <c r="BI131"/>
  <c r="BV131"/>
  <c r="CU131"/>
  <c r="DB131"/>
  <c r="E131"/>
  <c r="D131" i="29" s="1"/>
  <c r="I131" i="17"/>
  <c r="G131" i="29" s="1"/>
  <c r="Q131" i="17"/>
  <c r="AM131"/>
  <c r="AZ131"/>
  <c r="CA131"/>
  <c r="CG131"/>
  <c r="CT131"/>
  <c r="DA131"/>
  <c r="D131"/>
  <c r="H131"/>
  <c r="F131" i="29" s="1"/>
  <c r="P131" i="17"/>
  <c r="Z131" s="1"/>
  <c r="Y131"/>
  <c r="AL131"/>
  <c r="AS131" s="1"/>
  <c r="AT131" s="1"/>
  <c r="BE131"/>
  <c r="BS131"/>
  <c r="CF131"/>
  <c r="CN131"/>
  <c r="DF131"/>
  <c r="DO131"/>
  <c r="D127"/>
  <c r="H127"/>
  <c r="F127" i="29" s="1"/>
  <c r="P127" i="17"/>
  <c r="Y127"/>
  <c r="AM127"/>
  <c r="BD127"/>
  <c r="BS127"/>
  <c r="CA127"/>
  <c r="CF127"/>
  <c r="CM127"/>
  <c r="DA127"/>
  <c r="DF127"/>
  <c r="C127"/>
  <c r="G127"/>
  <c r="E127" i="29" s="1"/>
  <c r="K127" i="17"/>
  <c r="H127" i="29" s="1"/>
  <c r="U127" i="17"/>
  <c r="AL127"/>
  <c r="BA127"/>
  <c r="BR127"/>
  <c r="CU127"/>
  <c r="DE127"/>
  <c r="DO127"/>
  <c r="F127"/>
  <c r="C127" i="29" s="1"/>
  <c r="J127" i="17"/>
  <c r="I127" i="29" s="1"/>
  <c r="T127" i="17"/>
  <c r="AI127"/>
  <c r="AQ127"/>
  <c r="AZ127"/>
  <c r="BI127"/>
  <c r="BW127"/>
  <c r="CT127"/>
  <c r="DN127"/>
  <c r="E127"/>
  <c r="D127" i="29" s="1"/>
  <c r="I127" i="17"/>
  <c r="G127" i="29" s="1"/>
  <c r="Q127" i="17"/>
  <c r="AH127"/>
  <c r="BE127"/>
  <c r="BV127"/>
  <c r="CG127"/>
  <c r="CN127"/>
  <c r="DB127"/>
  <c r="F123"/>
  <c r="C123" i="29" s="1"/>
  <c r="J123" i="17"/>
  <c r="I123" i="29" s="1"/>
  <c r="T123" i="17"/>
  <c r="AA123" s="1"/>
  <c r="AB123" s="1"/>
  <c r="AL123"/>
  <c r="AS123" s="1"/>
  <c r="AT123" s="1"/>
  <c r="BE123"/>
  <c r="BR123"/>
  <c r="BW123"/>
  <c r="CF123"/>
  <c r="CT123"/>
  <c r="DA123"/>
  <c r="DE123"/>
  <c r="E123"/>
  <c r="D123" i="29" s="1"/>
  <c r="I123" i="17"/>
  <c r="G123" i="29" s="1"/>
  <c r="Q123" i="17"/>
  <c r="Y123"/>
  <c r="BD123"/>
  <c r="BV123"/>
  <c r="CC123" s="1"/>
  <c r="CD123" s="1"/>
  <c r="CN123"/>
  <c r="DO123"/>
  <c r="D123"/>
  <c r="H123"/>
  <c r="F123" i="29" s="1"/>
  <c r="P123" i="17"/>
  <c r="AI123"/>
  <c r="AQ123"/>
  <c r="BA123"/>
  <c r="BI123"/>
  <c r="CM123"/>
  <c r="CO123" s="1"/>
  <c r="CS123" s="1"/>
  <c r="DN123"/>
  <c r="C123"/>
  <c r="G123"/>
  <c r="E123" i="29" s="1"/>
  <c r="K123" i="17"/>
  <c r="H123" i="29" s="1"/>
  <c r="U123" i="17"/>
  <c r="AH123"/>
  <c r="AM123"/>
  <c r="AZ123"/>
  <c r="BS123"/>
  <c r="CA123"/>
  <c r="CG123"/>
  <c r="CU123"/>
  <c r="DB123"/>
  <c r="DF123"/>
  <c r="C119"/>
  <c r="G119"/>
  <c r="E119" i="29" s="1"/>
  <c r="K119" i="17"/>
  <c r="H119" i="29" s="1"/>
  <c r="U119" i="17"/>
  <c r="AI119"/>
  <c r="AZ119"/>
  <c r="CA119"/>
  <c r="CG119"/>
  <c r="CU119"/>
  <c r="DO119"/>
  <c r="F119"/>
  <c r="C119" i="29" s="1"/>
  <c r="J119" i="17"/>
  <c r="I119" i="29" s="1"/>
  <c r="T119" i="17"/>
  <c r="AH119"/>
  <c r="AM119"/>
  <c r="BE119"/>
  <c r="BS119"/>
  <c r="CF119"/>
  <c r="CT119"/>
  <c r="DB119"/>
  <c r="DF119"/>
  <c r="DN119"/>
  <c r="E119"/>
  <c r="D119" i="29" s="1"/>
  <c r="I119" i="17"/>
  <c r="G119" i="29" s="1"/>
  <c r="Q119" i="17"/>
  <c r="Y119"/>
  <c r="AL119"/>
  <c r="BD119"/>
  <c r="BR119"/>
  <c r="BW119"/>
  <c r="CN119"/>
  <c r="DA119"/>
  <c r="DC119" s="1"/>
  <c r="DD119" s="1"/>
  <c r="DE119"/>
  <c r="D119"/>
  <c r="H119"/>
  <c r="F119" i="29" s="1"/>
  <c r="P119" i="17"/>
  <c r="AQ119"/>
  <c r="BA119"/>
  <c r="BI119"/>
  <c r="BV119"/>
  <c r="CM119"/>
  <c r="F115"/>
  <c r="C115" i="29" s="1"/>
  <c r="J115" i="17"/>
  <c r="I115" i="29" s="1"/>
  <c r="T115" i="17"/>
  <c r="AA115" s="1"/>
  <c r="AB115" s="1"/>
  <c r="AL115"/>
  <c r="BD115"/>
  <c r="BS115"/>
  <c r="CF115"/>
  <c r="E115"/>
  <c r="D115" i="29" s="1"/>
  <c r="I115" i="17"/>
  <c r="G115" i="29" s="1"/>
  <c r="Q115" i="17"/>
  <c r="Y115"/>
  <c r="AQ115"/>
  <c r="BA115"/>
  <c r="BR115"/>
  <c r="BW115"/>
  <c r="CN115"/>
  <c r="DO115"/>
  <c r="D115"/>
  <c r="H115"/>
  <c r="F115" i="29" s="1"/>
  <c r="P115" i="17"/>
  <c r="AI115"/>
  <c r="AZ115"/>
  <c r="BI115"/>
  <c r="BV115"/>
  <c r="CC115" s="1"/>
  <c r="CD115" s="1"/>
  <c r="CM115"/>
  <c r="CU115"/>
  <c r="DB115"/>
  <c r="DF115"/>
  <c r="DN115"/>
  <c r="C115"/>
  <c r="G115"/>
  <c r="E115" i="29" s="1"/>
  <c r="K115" i="17"/>
  <c r="H115" i="29" s="1"/>
  <c r="U115" i="17"/>
  <c r="AH115"/>
  <c r="AM115"/>
  <c r="AS115"/>
  <c r="AT115" s="1"/>
  <c r="BE115"/>
  <c r="CA115"/>
  <c r="CG115"/>
  <c r="CT115"/>
  <c r="DA115"/>
  <c r="DE115"/>
  <c r="D111"/>
  <c r="H111"/>
  <c r="F111" i="29" s="1"/>
  <c r="P111" i="17"/>
  <c r="AQ111"/>
  <c r="BA111"/>
  <c r="BI111"/>
  <c r="BV111"/>
  <c r="CC111" s="1"/>
  <c r="CD111" s="1"/>
  <c r="CM111"/>
  <c r="C111"/>
  <c r="G111"/>
  <c r="E111" i="29" s="1"/>
  <c r="K111" i="17"/>
  <c r="H111" i="29" s="1"/>
  <c r="U111" i="17"/>
  <c r="AI111"/>
  <c r="AZ111"/>
  <c r="CA111"/>
  <c r="CG111"/>
  <c r="CU111"/>
  <c r="DB111"/>
  <c r="DF111"/>
  <c r="DO111"/>
  <c r="F111"/>
  <c r="C111" i="29" s="1"/>
  <c r="J111" i="17"/>
  <c r="I111" i="29" s="1"/>
  <c r="T111" i="17"/>
  <c r="AA111" s="1"/>
  <c r="AB111" s="1"/>
  <c r="AH111"/>
  <c r="AM111"/>
  <c r="BE111"/>
  <c r="BS111"/>
  <c r="CF111"/>
  <c r="CI111" s="1"/>
  <c r="CT111"/>
  <c r="DA111"/>
  <c r="DE111"/>
  <c r="DG111" s="1"/>
  <c r="DH111" s="1"/>
  <c r="DN111"/>
  <c r="E111"/>
  <c r="D111" i="29" s="1"/>
  <c r="I111" i="17"/>
  <c r="G111" i="29" s="1"/>
  <c r="Q111" i="17"/>
  <c r="Y111"/>
  <c r="AL111"/>
  <c r="BD111"/>
  <c r="BK111" s="1"/>
  <c r="BL111" s="1"/>
  <c r="BR111"/>
  <c r="BW111"/>
  <c r="CN111"/>
  <c r="F107"/>
  <c r="C107" i="29" s="1"/>
  <c r="J107" i="17"/>
  <c r="I107" i="29" s="1"/>
  <c r="T107" i="17"/>
  <c r="AA107" s="1"/>
  <c r="AB107" s="1"/>
  <c r="AH107"/>
  <c r="AM107"/>
  <c r="BE107"/>
  <c r="BS107"/>
  <c r="CF107"/>
  <c r="CT107"/>
  <c r="DA107"/>
  <c r="DE107"/>
  <c r="DN107"/>
  <c r="E107"/>
  <c r="D107" i="29" s="1"/>
  <c r="I107" i="17"/>
  <c r="G107" i="29" s="1"/>
  <c r="Q107" i="17"/>
  <c r="Y107"/>
  <c r="AL107"/>
  <c r="AN107" s="1"/>
  <c r="AO107" s="1"/>
  <c r="AU107" s="1"/>
  <c r="BD107"/>
  <c r="BK107" s="1"/>
  <c r="BL107" s="1"/>
  <c r="BR107"/>
  <c r="BW107"/>
  <c r="CN107"/>
  <c r="D107"/>
  <c r="H107"/>
  <c r="F107" i="29" s="1"/>
  <c r="P107" i="17"/>
  <c r="AQ107"/>
  <c r="BA107"/>
  <c r="BI107"/>
  <c r="BV107"/>
  <c r="BX107" s="1"/>
  <c r="BY107" s="1"/>
  <c r="CE107" s="1"/>
  <c r="CM107"/>
  <c r="CO107" s="1"/>
  <c r="CS107" s="1"/>
  <c r="C107"/>
  <c r="G107"/>
  <c r="E107" i="29" s="1"/>
  <c r="K107" i="17"/>
  <c r="H107" i="29" s="1"/>
  <c r="U107" i="17"/>
  <c r="AI107"/>
  <c r="AZ107"/>
  <c r="CA107"/>
  <c r="CG107"/>
  <c r="CU107"/>
  <c r="DB107"/>
  <c r="DF107"/>
  <c r="DO107"/>
  <c r="D103"/>
  <c r="H103"/>
  <c r="F103" i="29" s="1"/>
  <c r="P103" i="17"/>
  <c r="AQ103"/>
  <c r="BA103"/>
  <c r="BI103"/>
  <c r="BV103"/>
  <c r="CM103"/>
  <c r="C103"/>
  <c r="G103"/>
  <c r="E103" i="29" s="1"/>
  <c r="K103" i="17"/>
  <c r="H103" i="29" s="1"/>
  <c r="U103" i="17"/>
  <c r="AI103"/>
  <c r="AZ103"/>
  <c r="CA103"/>
  <c r="CG103"/>
  <c r="CU103"/>
  <c r="DB103"/>
  <c r="DF103"/>
  <c r="DO103"/>
  <c r="F103"/>
  <c r="C103" i="29" s="1"/>
  <c r="J103" i="17"/>
  <c r="I103" i="29" s="1"/>
  <c r="T103" i="17"/>
  <c r="AA103" s="1"/>
  <c r="AB103" s="1"/>
  <c r="AH103"/>
  <c r="AM103"/>
  <c r="BE103"/>
  <c r="BS103"/>
  <c r="CF103"/>
  <c r="CT103"/>
  <c r="CV103" s="1"/>
  <c r="CZ103" s="1"/>
  <c r="DA103"/>
  <c r="DC103" s="1"/>
  <c r="DD103" s="1"/>
  <c r="DE103"/>
  <c r="DN103"/>
  <c r="E103"/>
  <c r="D103" i="29" s="1"/>
  <c r="I103" i="17"/>
  <c r="G103" i="29" s="1"/>
  <c r="Q103" i="17"/>
  <c r="Y103"/>
  <c r="AL103"/>
  <c r="AN103" s="1"/>
  <c r="AO103" s="1"/>
  <c r="AU103" s="1"/>
  <c r="BD103"/>
  <c r="BK103" s="1"/>
  <c r="BL103" s="1"/>
  <c r="BR103"/>
  <c r="BW103"/>
  <c r="CN103"/>
  <c r="F99"/>
  <c r="C99" i="29" s="1"/>
  <c r="J99" i="17"/>
  <c r="I99" i="29" s="1"/>
  <c r="T99" i="17"/>
  <c r="AA99" s="1"/>
  <c r="AB99" s="1"/>
  <c r="AH99"/>
  <c r="AM99"/>
  <c r="BE99"/>
  <c r="BS99"/>
  <c r="CF99"/>
  <c r="CT99"/>
  <c r="DA99"/>
  <c r="DE99"/>
  <c r="DN99"/>
  <c r="E99"/>
  <c r="D99" i="29" s="1"/>
  <c r="I99" i="17"/>
  <c r="G99" i="29" s="1"/>
  <c r="Q99" i="17"/>
  <c r="Y99"/>
  <c r="AL99"/>
  <c r="BD99"/>
  <c r="BK99" s="1"/>
  <c r="BL99" s="1"/>
  <c r="BR99"/>
  <c r="BW99"/>
  <c r="CN99"/>
  <c r="D99"/>
  <c r="H99"/>
  <c r="F99" i="29" s="1"/>
  <c r="P99" i="17"/>
  <c r="AQ99"/>
  <c r="BA99"/>
  <c r="BI99"/>
  <c r="BV99"/>
  <c r="CM99"/>
  <c r="CO99" s="1"/>
  <c r="CS99" s="1"/>
  <c r="C99"/>
  <c r="G99"/>
  <c r="E99" i="29" s="1"/>
  <c r="K99" i="17"/>
  <c r="H99" i="29" s="1"/>
  <c r="U99" i="17"/>
  <c r="AI99"/>
  <c r="AZ99"/>
  <c r="CA99"/>
  <c r="CG99"/>
  <c r="CU99"/>
  <c r="DB99"/>
  <c r="DF99"/>
  <c r="DO99"/>
  <c r="C95"/>
  <c r="J95"/>
  <c r="I95" i="29" s="1"/>
  <c r="AM95" i="17"/>
  <c r="AZ95"/>
  <c r="BS95"/>
  <c r="DO95"/>
  <c r="G95"/>
  <c r="E95" i="29" s="1"/>
  <c r="T95" i="17"/>
  <c r="AL95"/>
  <c r="BR95"/>
  <c r="CA95"/>
  <c r="CN95"/>
  <c r="DN95"/>
  <c r="F95"/>
  <c r="C95" i="29" s="1"/>
  <c r="P95" i="17"/>
  <c r="AI95"/>
  <c r="AQ95"/>
  <c r="BW95"/>
  <c r="CM95"/>
  <c r="CP95" s="1"/>
  <c r="CU95"/>
  <c r="DF95"/>
  <c r="D95"/>
  <c r="K95"/>
  <c r="H95" i="29" s="1"/>
  <c r="AH95" i="17"/>
  <c r="BD95"/>
  <c r="BV95"/>
  <c r="BX95" s="1"/>
  <c r="BY95" s="1"/>
  <c r="CE95" s="1"/>
  <c r="CF95"/>
  <c r="CT95"/>
  <c r="DB95"/>
  <c r="D91"/>
  <c r="J91"/>
  <c r="I91" i="29" s="1"/>
  <c r="AM91" i="17"/>
  <c r="BD91"/>
  <c r="BK91" s="1"/>
  <c r="BL91" s="1"/>
  <c r="BS91"/>
  <c r="CF91"/>
  <c r="DB91"/>
  <c r="C91"/>
  <c r="H91"/>
  <c r="F91" i="29" s="1"/>
  <c r="T91" i="17"/>
  <c r="AL91"/>
  <c r="AZ91"/>
  <c r="BJ91" s="1"/>
  <c r="BR91"/>
  <c r="BT91" s="1"/>
  <c r="BU91" s="1"/>
  <c r="CA91"/>
  <c r="DO91"/>
  <c r="G91"/>
  <c r="E91" i="29" s="1"/>
  <c r="P91" i="17"/>
  <c r="AI91"/>
  <c r="BW91"/>
  <c r="CN91"/>
  <c r="CU91"/>
  <c r="DN91"/>
  <c r="F91"/>
  <c r="C91" i="29" s="1"/>
  <c r="K91" i="17"/>
  <c r="H91" i="29" s="1"/>
  <c r="AH91" i="17"/>
  <c r="AQ91"/>
  <c r="BV91"/>
  <c r="BX91" s="1"/>
  <c r="BY91" s="1"/>
  <c r="CE91" s="1"/>
  <c r="CM91"/>
  <c r="CT91"/>
  <c r="DF91"/>
  <c r="C87"/>
  <c r="F87"/>
  <c r="C87" i="29" s="1"/>
  <c r="T87" i="17"/>
  <c r="AZ87"/>
  <c r="DB87"/>
  <c r="D87"/>
  <c r="P87"/>
  <c r="BV87"/>
  <c r="CC87" s="1"/>
  <c r="CD87" s="1"/>
  <c r="CT87"/>
  <c r="J87"/>
  <c r="I87" i="29" s="1"/>
  <c r="AL87" i="17"/>
  <c r="BR87"/>
  <c r="CB87" s="1"/>
  <c r="CN87"/>
  <c r="DN87"/>
  <c r="H87"/>
  <c r="F87" i="29" s="1"/>
  <c r="AH87" i="17"/>
  <c r="BD87"/>
  <c r="CF87"/>
  <c r="DF87"/>
  <c r="C83"/>
  <c r="F83"/>
  <c r="C83" i="29" s="1"/>
  <c r="T83" i="17"/>
  <c r="AZ83"/>
  <c r="DB83"/>
  <c r="D83"/>
  <c r="P83"/>
  <c r="BV83"/>
  <c r="CT83"/>
  <c r="J83"/>
  <c r="I83" i="29" s="1"/>
  <c r="AL83" i="17"/>
  <c r="BR83"/>
  <c r="CB83" s="1"/>
  <c r="CN83"/>
  <c r="DN83"/>
  <c r="H83"/>
  <c r="F83" i="29" s="1"/>
  <c r="AH83" i="17"/>
  <c r="BD83"/>
  <c r="CF83"/>
  <c r="DF83"/>
  <c r="E79"/>
  <c r="D79" i="29" s="1"/>
  <c r="G79" i="17"/>
  <c r="E79" i="29" s="1"/>
  <c r="U79" i="17"/>
  <c r="AL79"/>
  <c r="AQ79"/>
  <c r="BR79"/>
  <c r="BW79"/>
  <c r="CT79"/>
  <c r="DB79"/>
  <c r="F79"/>
  <c r="C79" i="29" s="1"/>
  <c r="Q79" i="17"/>
  <c r="BD79"/>
  <c r="BK79" s="1"/>
  <c r="BL79" s="1"/>
  <c r="BV79"/>
  <c r="CA79"/>
  <c r="CN79"/>
  <c r="DO79"/>
  <c r="C79"/>
  <c r="K79"/>
  <c r="H79" i="29" s="1"/>
  <c r="AI79" i="17"/>
  <c r="AZ79"/>
  <c r="CM79"/>
  <c r="DN79"/>
  <c r="I79"/>
  <c r="G79" i="29" s="1"/>
  <c r="AH79" i="17"/>
  <c r="AM79"/>
  <c r="BS79"/>
  <c r="CF79"/>
  <c r="CU79"/>
  <c r="DF79"/>
  <c r="D75"/>
  <c r="E75"/>
  <c r="D75" i="29" s="1"/>
  <c r="J75" i="17"/>
  <c r="I75" i="29" s="1"/>
  <c r="Y75" i="17"/>
  <c r="AM75"/>
  <c r="BE75"/>
  <c r="BV75"/>
  <c r="CG75"/>
  <c r="DA75"/>
  <c r="DF75"/>
  <c r="C75"/>
  <c r="I75"/>
  <c r="G75" i="29" s="1"/>
  <c r="U75" i="17"/>
  <c r="AL75"/>
  <c r="BA75"/>
  <c r="BS75"/>
  <c r="CU75"/>
  <c r="DE75"/>
  <c r="G75"/>
  <c r="E75" i="29" s="1"/>
  <c r="Q75" i="17"/>
  <c r="AI75"/>
  <c r="BR75"/>
  <c r="CA75"/>
  <c r="CT75"/>
  <c r="DO75"/>
  <c r="F75"/>
  <c r="C75" i="29" s="1"/>
  <c r="K75" i="17"/>
  <c r="H75" i="29" s="1"/>
  <c r="AH75" i="17"/>
  <c r="AQ75"/>
  <c r="BI75"/>
  <c r="BW75"/>
  <c r="CM75"/>
  <c r="DB75"/>
  <c r="DN75"/>
  <c r="D71"/>
  <c r="E71"/>
  <c r="D71" i="29" s="1"/>
  <c r="J71" i="17"/>
  <c r="I71" i="29" s="1"/>
  <c r="Y71" i="17"/>
  <c r="AL71"/>
  <c r="AS71" s="1"/>
  <c r="AT71" s="1"/>
  <c r="BA71"/>
  <c r="BS71"/>
  <c r="CA71"/>
  <c r="CT71"/>
  <c r="DB71"/>
  <c r="C71"/>
  <c r="I71"/>
  <c r="G71" i="29" s="1"/>
  <c r="U71" i="17"/>
  <c r="BR71"/>
  <c r="BW71"/>
  <c r="CM71"/>
  <c r="DA71"/>
  <c r="G71"/>
  <c r="E71" i="29" s="1"/>
  <c r="Q71" i="17"/>
  <c r="AI71"/>
  <c r="AQ71"/>
  <c r="BI71"/>
  <c r="BV71"/>
  <c r="BX71" s="1"/>
  <c r="BY71" s="1"/>
  <c r="CE71" s="1"/>
  <c r="CG71"/>
  <c r="DF71"/>
  <c r="DO71"/>
  <c r="F71"/>
  <c r="C71" i="29" s="1"/>
  <c r="K71" i="17"/>
  <c r="H71" i="29" s="1"/>
  <c r="AH71" i="17"/>
  <c r="AM71"/>
  <c r="BE71"/>
  <c r="CU71"/>
  <c r="DE71"/>
  <c r="DG71" s="1"/>
  <c r="DH71" s="1"/>
  <c r="DN71"/>
  <c r="D67"/>
  <c r="F67"/>
  <c r="C67" i="29" s="1"/>
  <c r="K67" i="17"/>
  <c r="H67" i="29" s="1"/>
  <c r="AH67" i="17"/>
  <c r="AQ67"/>
  <c r="BI67"/>
  <c r="BW67"/>
  <c r="CM67"/>
  <c r="DA67"/>
  <c r="E67"/>
  <c r="D67" i="29" s="1"/>
  <c r="J67" i="17"/>
  <c r="I67" i="29" s="1"/>
  <c r="Y67" i="17"/>
  <c r="AM67"/>
  <c r="BE67"/>
  <c r="BV67"/>
  <c r="BX67" s="1"/>
  <c r="BY67" s="1"/>
  <c r="CE67" s="1"/>
  <c r="CG67"/>
  <c r="DF67"/>
  <c r="C67"/>
  <c r="I67"/>
  <c r="G67" i="29" s="1"/>
  <c r="U67" i="17"/>
  <c r="AL67"/>
  <c r="AN67" s="1"/>
  <c r="AO67" s="1"/>
  <c r="AU67" s="1"/>
  <c r="BA67"/>
  <c r="BS67"/>
  <c r="CU67"/>
  <c r="DE67"/>
  <c r="DG67" s="1"/>
  <c r="DH67" s="1"/>
  <c r="DO67"/>
  <c r="G67"/>
  <c r="E67" i="29" s="1"/>
  <c r="Q67" i="17"/>
  <c r="AI67"/>
  <c r="BR67"/>
  <c r="CA67"/>
  <c r="CT67"/>
  <c r="DB67"/>
  <c r="DN67"/>
  <c r="H63"/>
  <c r="F63" i="29" s="1"/>
  <c r="U63" i="17"/>
  <c r="BD63"/>
  <c r="BV63"/>
  <c r="DB63"/>
  <c r="DN63"/>
  <c r="F63"/>
  <c r="C63" i="29" s="1"/>
  <c r="Q63" i="17"/>
  <c r="BA63"/>
  <c r="BR63"/>
  <c r="CG63"/>
  <c r="DA63"/>
  <c r="DF63"/>
  <c r="D63"/>
  <c r="P63"/>
  <c r="AZ63"/>
  <c r="BI63"/>
  <c r="CF63"/>
  <c r="CT63"/>
  <c r="DE63"/>
  <c r="I63"/>
  <c r="G63" i="29" s="1"/>
  <c r="AL63" i="17"/>
  <c r="AS63" s="1"/>
  <c r="AT63" s="1"/>
  <c r="BE63"/>
  <c r="CC63"/>
  <c r="CD63" s="1"/>
  <c r="CN63"/>
  <c r="C59"/>
  <c r="E59"/>
  <c r="D59" i="29" s="1"/>
  <c r="J59" i="17"/>
  <c r="I59" i="29" s="1"/>
  <c r="U59" i="17"/>
  <c r="BD59"/>
  <c r="BV59"/>
  <c r="CC59" s="1"/>
  <c r="CD59" s="1"/>
  <c r="CG59"/>
  <c r="DB59"/>
  <c r="DN59"/>
  <c r="D59"/>
  <c r="I59"/>
  <c r="G59" i="29" s="1"/>
  <c r="T59" i="17"/>
  <c r="V59" s="1"/>
  <c r="W59" s="1"/>
  <c r="AC59" s="1"/>
  <c r="AL59"/>
  <c r="BA59"/>
  <c r="BR59"/>
  <c r="CF59"/>
  <c r="DA59"/>
  <c r="DF59"/>
  <c r="H59"/>
  <c r="F59" i="29" s="1"/>
  <c r="Q59" i="17"/>
  <c r="AH59"/>
  <c r="AR59" s="1"/>
  <c r="AZ59"/>
  <c r="BI59"/>
  <c r="CT59"/>
  <c r="DE59"/>
  <c r="F59"/>
  <c r="C59" i="29" s="1"/>
  <c r="P59" i="17"/>
  <c r="Y59"/>
  <c r="AS59"/>
  <c r="AT59" s="1"/>
  <c r="BE59"/>
  <c r="CN59"/>
  <c r="C55"/>
  <c r="F55"/>
  <c r="C55" i="29" s="1"/>
  <c r="P55" i="17"/>
  <c r="BD55"/>
  <c r="BV55"/>
  <c r="CC55" s="1"/>
  <c r="CD55" s="1"/>
  <c r="CG55"/>
  <c r="DB55"/>
  <c r="E55"/>
  <c r="D55" i="29" s="1"/>
  <c r="J55" i="17"/>
  <c r="I55" i="29" s="1"/>
  <c r="U55" i="17"/>
  <c r="AL55"/>
  <c r="AS55" s="1"/>
  <c r="AT55" s="1"/>
  <c r="BA55"/>
  <c r="BR55"/>
  <c r="CB55" s="1"/>
  <c r="CF55"/>
  <c r="CH55" s="1"/>
  <c r="CL55" s="1"/>
  <c r="DA55"/>
  <c r="DC55" s="1"/>
  <c r="DD55" s="1"/>
  <c r="DN55"/>
  <c r="D55"/>
  <c r="I55"/>
  <c r="G55" i="29" s="1"/>
  <c r="T55" i="17"/>
  <c r="AH55"/>
  <c r="AZ55"/>
  <c r="BI55"/>
  <c r="CT55"/>
  <c r="DF55"/>
  <c r="H55"/>
  <c r="F55" i="29" s="1"/>
  <c r="Q55" i="17"/>
  <c r="Y55"/>
  <c r="BE55"/>
  <c r="CN55"/>
  <c r="DE55"/>
  <c r="C51"/>
  <c r="E51"/>
  <c r="D51" i="29" s="1"/>
  <c r="J51" i="17"/>
  <c r="I51" i="29" s="1"/>
  <c r="U51" i="17"/>
  <c r="AL51"/>
  <c r="AS51" s="1"/>
  <c r="AT51" s="1"/>
  <c r="BA51"/>
  <c r="BI51"/>
  <c r="CT51"/>
  <c r="DF51"/>
  <c r="D51"/>
  <c r="I51"/>
  <c r="G51" i="29" s="1"/>
  <c r="T51" i="17"/>
  <c r="V51" s="1"/>
  <c r="W51" s="1"/>
  <c r="AC51" s="1"/>
  <c r="AH51"/>
  <c r="AR51" s="1"/>
  <c r="AZ51"/>
  <c r="CN51"/>
  <c r="DE51"/>
  <c r="H51"/>
  <c r="F51" i="29" s="1"/>
  <c r="Q51" i="17"/>
  <c r="Y51"/>
  <c r="BE51"/>
  <c r="BV51"/>
  <c r="CC51" s="1"/>
  <c r="CD51" s="1"/>
  <c r="CG51"/>
  <c r="DB51"/>
  <c r="F51"/>
  <c r="C51" i="29" s="1"/>
  <c r="P51" i="17"/>
  <c r="BD51"/>
  <c r="BR51"/>
  <c r="CF51"/>
  <c r="DA51"/>
  <c r="DN51"/>
  <c r="C47"/>
  <c r="E47"/>
  <c r="D47" i="29" s="1"/>
  <c r="J47" i="17"/>
  <c r="I47" i="29" s="1"/>
  <c r="U47" i="17"/>
  <c r="AL47"/>
  <c r="AS47" s="1"/>
  <c r="AT47" s="1"/>
  <c r="BA47"/>
  <c r="BI47"/>
  <c r="CT47"/>
  <c r="DF47"/>
  <c r="D47"/>
  <c r="I47"/>
  <c r="G47" i="29" s="1"/>
  <c r="T47" i="17"/>
  <c r="V47" s="1"/>
  <c r="W47" s="1"/>
  <c r="AC47" s="1"/>
  <c r="AH47"/>
  <c r="AR47" s="1"/>
  <c r="AZ47"/>
  <c r="CN47"/>
  <c r="DE47"/>
  <c r="H47"/>
  <c r="F47" i="29" s="1"/>
  <c r="Q47" i="17"/>
  <c r="Y47"/>
  <c r="BE47"/>
  <c r="BV47"/>
  <c r="CC47" s="1"/>
  <c r="CD47" s="1"/>
  <c r="CG47"/>
  <c r="DB47"/>
  <c r="F47"/>
  <c r="C47" i="29" s="1"/>
  <c r="P47" i="17"/>
  <c r="Z47" s="1"/>
  <c r="BD47"/>
  <c r="BR47"/>
  <c r="CF47"/>
  <c r="DA47"/>
  <c r="DN47"/>
  <c r="E43"/>
  <c r="D43" i="29" s="1"/>
  <c r="C43" i="17"/>
  <c r="H43"/>
  <c r="F43" i="29" s="1"/>
  <c r="T43" i="17"/>
  <c r="AQ43"/>
  <c r="BD43"/>
  <c r="G43"/>
  <c r="P43"/>
  <c r="AI43"/>
  <c r="AZ43"/>
  <c r="BS43"/>
  <c r="CF43"/>
  <c r="CT43"/>
  <c r="DN43"/>
  <c r="F43"/>
  <c r="C43" i="29" s="1"/>
  <c r="K43" i="17"/>
  <c r="H43" i="29" s="1"/>
  <c r="AH43" i="17"/>
  <c r="AM43"/>
  <c r="BR43"/>
  <c r="BW43"/>
  <c r="DF43"/>
  <c r="D43"/>
  <c r="J43"/>
  <c r="I43" i="29" s="1"/>
  <c r="AA43" i="17"/>
  <c r="AB43" s="1"/>
  <c r="AL43"/>
  <c r="BK43"/>
  <c r="BL43" s="1"/>
  <c r="BV43"/>
  <c r="CC43" s="1"/>
  <c r="CD43" s="1"/>
  <c r="CA43"/>
  <c r="CN43"/>
  <c r="DB43"/>
  <c r="DO43"/>
  <c r="CU43"/>
  <c r="CM43"/>
  <c r="CP43" s="1"/>
  <c r="E39"/>
  <c r="D39" i="29" s="1"/>
  <c r="D39" i="17"/>
  <c r="J39"/>
  <c r="I39" i="29" s="1"/>
  <c r="AH39" i="17"/>
  <c r="AM39"/>
  <c r="AZ39"/>
  <c r="BS39"/>
  <c r="CM39"/>
  <c r="DB39"/>
  <c r="C39"/>
  <c r="DI39" s="1"/>
  <c r="DM39" s="1"/>
  <c r="H39"/>
  <c r="F39" i="29" s="1"/>
  <c r="T39" i="17"/>
  <c r="AL39"/>
  <c r="AN39" s="1"/>
  <c r="AO39" s="1"/>
  <c r="AU39" s="1"/>
  <c r="BR39"/>
  <c r="BW39"/>
  <c r="CF39"/>
  <c r="CU39"/>
  <c r="DO39"/>
  <c r="G39"/>
  <c r="E39" i="29" s="1"/>
  <c r="P39" i="17"/>
  <c r="AQ39"/>
  <c r="BV39"/>
  <c r="BX39" s="1"/>
  <c r="BY39" s="1"/>
  <c r="CE39" s="1"/>
  <c r="CT39"/>
  <c r="DN39"/>
  <c r="F39"/>
  <c r="C39" i="29" s="1"/>
  <c r="K39" i="17"/>
  <c r="H39" i="29" s="1"/>
  <c r="AI39" i="17"/>
  <c r="BD39"/>
  <c r="BK39" s="1"/>
  <c r="BL39" s="1"/>
  <c r="CA39"/>
  <c r="CN39"/>
  <c r="DF39"/>
  <c r="E35"/>
  <c r="D35" i="29" s="1"/>
  <c r="C35" i="17"/>
  <c r="H35"/>
  <c r="F35" i="29" s="1"/>
  <c r="T35" i="17"/>
  <c r="AL35"/>
  <c r="AZ35"/>
  <c r="CT35"/>
  <c r="DF35"/>
  <c r="G35"/>
  <c r="E35" i="29" s="1"/>
  <c r="P35" i="17"/>
  <c r="BS35"/>
  <c r="CN35"/>
  <c r="DB35"/>
  <c r="F35"/>
  <c r="C35" i="29" s="1"/>
  <c r="K35" i="17"/>
  <c r="H35" i="29" s="1"/>
  <c r="AI35" i="17"/>
  <c r="BR35"/>
  <c r="BW35"/>
  <c r="CM35"/>
  <c r="CO35" s="1"/>
  <c r="DO35"/>
  <c r="D35"/>
  <c r="J35"/>
  <c r="I35" i="29" s="1"/>
  <c r="AH35" i="17"/>
  <c r="AM35"/>
  <c r="BD35"/>
  <c r="BV35"/>
  <c r="BX35" s="1"/>
  <c r="CF35"/>
  <c r="CU35"/>
  <c r="DN35"/>
  <c r="E31"/>
  <c r="D31" i="29" s="1"/>
  <c r="G31" i="17"/>
  <c r="E31" i="29" s="1"/>
  <c r="P31" i="17"/>
  <c r="BS31"/>
  <c r="CN31"/>
  <c r="DB31"/>
  <c r="F31"/>
  <c r="C31" i="29" s="1"/>
  <c r="K31" i="17"/>
  <c r="H31" i="29" s="1"/>
  <c r="AI31" i="17"/>
  <c r="BR31"/>
  <c r="BW31"/>
  <c r="CM31"/>
  <c r="DO31"/>
  <c r="D31"/>
  <c r="J31"/>
  <c r="I31" i="29" s="1"/>
  <c r="AH31" i="17"/>
  <c r="AM31"/>
  <c r="BD31"/>
  <c r="BV31"/>
  <c r="BX31" s="1"/>
  <c r="CF31"/>
  <c r="CU31"/>
  <c r="DN31"/>
  <c r="C31"/>
  <c r="H31"/>
  <c r="F31" i="29" s="1"/>
  <c r="T31" i="17"/>
  <c r="AL31"/>
  <c r="AZ31"/>
  <c r="CT31"/>
  <c r="DF31"/>
  <c r="F27"/>
  <c r="C27" i="29" s="1"/>
  <c r="J27" i="17"/>
  <c r="I27" i="29" s="1"/>
  <c r="T27" i="17"/>
  <c r="AL27"/>
  <c r="BA27"/>
  <c r="BS27"/>
  <c r="CU27"/>
  <c r="DB27"/>
  <c r="DO27"/>
  <c r="E27"/>
  <c r="D27" i="29" s="1"/>
  <c r="I27" i="17"/>
  <c r="G27" i="29" s="1"/>
  <c r="Q27" i="17"/>
  <c r="AI27"/>
  <c r="AJ27" s="1"/>
  <c r="AK27" s="1"/>
  <c r="AZ27"/>
  <c r="BR27"/>
  <c r="BW27"/>
  <c r="CG27"/>
  <c r="CT27"/>
  <c r="DA27"/>
  <c r="DN27"/>
  <c r="D27"/>
  <c r="H27"/>
  <c r="F27" i="29" s="1"/>
  <c r="P27" i="17"/>
  <c r="AH27"/>
  <c r="AR27" s="1"/>
  <c r="BE27"/>
  <c r="BV27"/>
  <c r="CF27"/>
  <c r="CN27"/>
  <c r="DF27"/>
  <c r="C27"/>
  <c r="G27"/>
  <c r="E27" i="29" s="1"/>
  <c r="K27" i="17"/>
  <c r="H27" i="29" s="1"/>
  <c r="U27" i="17"/>
  <c r="AM27"/>
  <c r="BD27"/>
  <c r="CM27"/>
  <c r="DE27"/>
  <c r="DG27" s="1"/>
  <c r="DH27" s="1"/>
  <c r="D23"/>
  <c r="H23"/>
  <c r="F23" i="29" s="1"/>
  <c r="P23" i="17"/>
  <c r="AM23"/>
  <c r="BD23"/>
  <c r="BS23"/>
  <c r="CF23"/>
  <c r="DA23"/>
  <c r="DN23"/>
  <c r="C23"/>
  <c r="G23"/>
  <c r="E23" i="29" s="1"/>
  <c r="K23" i="17"/>
  <c r="H23" i="29" s="1"/>
  <c r="U23" i="17"/>
  <c r="AL23"/>
  <c r="BA23"/>
  <c r="BR23"/>
  <c r="CN23"/>
  <c r="DF23"/>
  <c r="F23"/>
  <c r="C23" i="29" s="1"/>
  <c r="J23" i="17"/>
  <c r="I23" i="29" s="1"/>
  <c r="T23" i="17"/>
  <c r="V23" s="1"/>
  <c r="AI23"/>
  <c r="AZ23"/>
  <c r="BB23" s="1"/>
  <c r="BC23" s="1"/>
  <c r="BW23"/>
  <c r="BX23" s="1"/>
  <c r="CM23"/>
  <c r="CU23"/>
  <c r="DE23"/>
  <c r="E23"/>
  <c r="D23" i="29" s="1"/>
  <c r="I23" i="17"/>
  <c r="G23" i="29" s="1"/>
  <c r="Q23" i="17"/>
  <c r="AH23"/>
  <c r="BE23"/>
  <c r="BV23"/>
  <c r="CG23"/>
  <c r="CT23"/>
  <c r="DB23"/>
  <c r="DO23"/>
  <c r="I19"/>
  <c r="G19" i="29" s="1"/>
  <c r="U19" i="17"/>
  <c r="BD19"/>
  <c r="CF19"/>
  <c r="DE19"/>
  <c r="H19"/>
  <c r="F19" i="29" s="1"/>
  <c r="BA19" i="17"/>
  <c r="BH19" s="1"/>
  <c r="BI19" s="1"/>
  <c r="BR19"/>
  <c r="DA19"/>
  <c r="F19"/>
  <c r="C19" i="29" s="1"/>
  <c r="Q19" i="17"/>
  <c r="AZ19"/>
  <c r="CT19"/>
  <c r="DN19"/>
  <c r="D19"/>
  <c r="P19"/>
  <c r="AL19"/>
  <c r="BE19"/>
  <c r="CN19"/>
  <c r="DF19"/>
  <c r="C15"/>
  <c r="AH15"/>
  <c r="CT15"/>
  <c r="J15"/>
  <c r="I15" i="29" s="1"/>
  <c r="BV15" i="17"/>
  <c r="DN15"/>
  <c r="F15"/>
  <c r="C15" i="29" s="1"/>
  <c r="BR15" i="17"/>
  <c r="DF15"/>
  <c r="AL15"/>
  <c r="DB15"/>
  <c r="C11"/>
  <c r="J11"/>
  <c r="I11" i="29" s="1"/>
  <c r="BV11" i="17"/>
  <c r="DN11"/>
  <c r="F11"/>
  <c r="C11" i="29" s="1"/>
  <c r="BR11" i="17"/>
  <c r="DF11"/>
  <c r="AL11"/>
  <c r="DB11"/>
  <c r="AH11"/>
  <c r="CT11"/>
  <c r="AM8"/>
  <c r="BE8"/>
  <c r="BR8"/>
  <c r="CN8"/>
  <c r="DE8"/>
  <c r="CU8"/>
  <c r="DA203"/>
  <c r="CG203"/>
  <c r="CI203" s="1"/>
  <c r="BR203"/>
  <c r="E200"/>
  <c r="D200" i="29" s="1"/>
  <c r="AH200" i="17"/>
  <c r="CT200"/>
  <c r="J200"/>
  <c r="I200" i="29" s="1"/>
  <c r="BV200" i="17"/>
  <c r="DN200"/>
  <c r="F200"/>
  <c r="C200" i="29" s="1"/>
  <c r="BR200" i="17"/>
  <c r="DF200"/>
  <c r="AL200"/>
  <c r="DB200"/>
  <c r="E196"/>
  <c r="D196" i="29" s="1"/>
  <c r="J196" i="17"/>
  <c r="I196" i="29" s="1"/>
  <c r="BV196" i="17"/>
  <c r="DN196"/>
  <c r="F196"/>
  <c r="C196" i="29" s="1"/>
  <c r="BR196" i="17"/>
  <c r="DF196"/>
  <c r="AL196"/>
  <c r="AS196" s="1"/>
  <c r="AT196" s="1"/>
  <c r="DB196"/>
  <c r="AH196"/>
  <c r="CT196"/>
  <c r="E192"/>
  <c r="D192" i="29" s="1"/>
  <c r="F192" i="17"/>
  <c r="C192" i="29" s="1"/>
  <c r="BR192" i="17"/>
  <c r="DF192"/>
  <c r="AL192"/>
  <c r="DB192"/>
  <c r="AH192"/>
  <c r="CT192"/>
  <c r="J192"/>
  <c r="I192" i="29" s="1"/>
  <c r="BV192" i="17"/>
  <c r="DN192"/>
  <c r="F188"/>
  <c r="C188" i="29" s="1"/>
  <c r="G188" i="17"/>
  <c r="E188" i="29" s="1"/>
  <c r="AH188" i="17"/>
  <c r="BV188"/>
  <c r="DB188"/>
  <c r="E188"/>
  <c r="D188" i="29" s="1"/>
  <c r="Y188" i="17"/>
  <c r="BS188"/>
  <c r="CT188"/>
  <c r="Q188"/>
  <c r="BE188"/>
  <c r="CG188"/>
  <c r="DO188"/>
  <c r="J188"/>
  <c r="I188" i="29" s="1"/>
  <c r="AM188" i="17"/>
  <c r="CA188"/>
  <c r="DE188"/>
  <c r="J184"/>
  <c r="I184" i="29" s="1"/>
  <c r="AL184" i="17"/>
  <c r="BS184"/>
  <c r="CM184"/>
  <c r="DF184"/>
  <c r="G184"/>
  <c r="E184" i="29" s="1"/>
  <c r="AI184" i="17"/>
  <c r="BR184"/>
  <c r="CA184"/>
  <c r="DB184"/>
  <c r="F184"/>
  <c r="C184" i="29" s="1"/>
  <c r="AH184" i="17"/>
  <c r="AQ184"/>
  <c r="BW184"/>
  <c r="CU184"/>
  <c r="DO184"/>
  <c r="C184"/>
  <c r="K184"/>
  <c r="H184" i="29" s="1"/>
  <c r="AM184" i="17"/>
  <c r="BV184"/>
  <c r="CT184"/>
  <c r="DN184"/>
  <c r="F180"/>
  <c r="C180" i="29" s="1"/>
  <c r="AH180" i="17"/>
  <c r="AQ180"/>
  <c r="BW180"/>
  <c r="CU180"/>
  <c r="DO180"/>
  <c r="C180"/>
  <c r="K180"/>
  <c r="H180" i="29" s="1"/>
  <c r="AM180" i="17"/>
  <c r="BV180"/>
  <c r="CT180"/>
  <c r="DN180"/>
  <c r="J180"/>
  <c r="I180" i="29" s="1"/>
  <c r="AL180" i="17"/>
  <c r="BS180"/>
  <c r="CM180"/>
  <c r="DF180"/>
  <c r="G180"/>
  <c r="E180" i="29" s="1"/>
  <c r="AI180" i="17"/>
  <c r="BR180"/>
  <c r="CA180"/>
  <c r="DB180"/>
  <c r="G176"/>
  <c r="E176" i="29" s="1"/>
  <c r="AI176" i="17"/>
  <c r="BR176"/>
  <c r="CA176"/>
  <c r="DB176"/>
  <c r="F176"/>
  <c r="C176" i="29" s="1"/>
  <c r="AH176" i="17"/>
  <c r="AQ176"/>
  <c r="BW176"/>
  <c r="CU176"/>
  <c r="DO176"/>
  <c r="C176"/>
  <c r="K176"/>
  <c r="H176" i="29" s="1"/>
  <c r="AM176" i="17"/>
  <c r="BV176"/>
  <c r="CT176"/>
  <c r="DN176"/>
  <c r="J176"/>
  <c r="I176" i="29" s="1"/>
  <c r="AL176" i="17"/>
  <c r="BS176"/>
  <c r="CM176"/>
  <c r="DF176"/>
  <c r="D172"/>
  <c r="J172"/>
  <c r="I172" i="29" s="1"/>
  <c r="AL172" i="17"/>
  <c r="AS172" s="1"/>
  <c r="AT172" s="1"/>
  <c r="BS172"/>
  <c r="DB172"/>
  <c r="G172"/>
  <c r="E172" i="29" s="1"/>
  <c r="AI172" i="17"/>
  <c r="BR172"/>
  <c r="BT172" s="1"/>
  <c r="BU172" s="1"/>
  <c r="CA172"/>
  <c r="CU172"/>
  <c r="DO172"/>
  <c r="F172"/>
  <c r="C172" i="29" s="1"/>
  <c r="AH172" i="17"/>
  <c r="AQ172"/>
  <c r="BW172"/>
  <c r="CT172"/>
  <c r="DN172"/>
  <c r="C172"/>
  <c r="K172"/>
  <c r="H172" i="29" s="1"/>
  <c r="AM172" i="17"/>
  <c r="BV172"/>
  <c r="CC172" s="1"/>
  <c r="CD172" s="1"/>
  <c r="CM172"/>
  <c r="DF172"/>
  <c r="D168"/>
  <c r="G168"/>
  <c r="E168" i="29" s="1"/>
  <c r="AI168" i="17"/>
  <c r="BR168"/>
  <c r="CA168"/>
  <c r="DB168"/>
  <c r="F168"/>
  <c r="C168" i="29" s="1"/>
  <c r="AH168" i="17"/>
  <c r="AQ168"/>
  <c r="BW168"/>
  <c r="CU168"/>
  <c r="DO168"/>
  <c r="C168"/>
  <c r="K168"/>
  <c r="H168" i="29" s="1"/>
  <c r="AM168" i="17"/>
  <c r="BV168"/>
  <c r="CT168"/>
  <c r="DN168"/>
  <c r="J168"/>
  <c r="I168" i="29" s="1"/>
  <c r="AL168" i="17"/>
  <c r="BS168"/>
  <c r="CM168"/>
  <c r="DF168"/>
  <c r="D164"/>
  <c r="C164"/>
  <c r="K164"/>
  <c r="H164" i="29" s="1"/>
  <c r="AM164" i="17"/>
  <c r="BV164"/>
  <c r="CT164"/>
  <c r="DN164"/>
  <c r="J164"/>
  <c r="I164" i="29" s="1"/>
  <c r="AL164" i="17"/>
  <c r="BS164"/>
  <c r="CM164"/>
  <c r="DF164"/>
  <c r="G164"/>
  <c r="E164" i="29" s="1"/>
  <c r="AI164" i="17"/>
  <c r="BR164"/>
  <c r="CA164"/>
  <c r="DB164"/>
  <c r="F164"/>
  <c r="C164" i="29" s="1"/>
  <c r="AH164" i="17"/>
  <c r="AQ164"/>
  <c r="BW164"/>
  <c r="CU164"/>
  <c r="DO164"/>
  <c r="D160"/>
  <c r="G160"/>
  <c r="E160" i="29" s="1"/>
  <c r="AI160" i="17"/>
  <c r="BR160"/>
  <c r="CA160"/>
  <c r="DB160"/>
  <c r="F160"/>
  <c r="C160" i="29" s="1"/>
  <c r="AH160" i="17"/>
  <c r="AQ160"/>
  <c r="BW160"/>
  <c r="CU160"/>
  <c r="DO160"/>
  <c r="C160"/>
  <c r="K160"/>
  <c r="H160" i="29" s="1"/>
  <c r="AM160" i="17"/>
  <c r="BV160"/>
  <c r="CC160" s="1"/>
  <c r="CD160" s="1"/>
  <c r="CT160"/>
  <c r="DN160"/>
  <c r="J160"/>
  <c r="I160" i="29" s="1"/>
  <c r="AL160" i="17"/>
  <c r="AS160" s="1"/>
  <c r="AT160" s="1"/>
  <c r="BS160"/>
  <c r="CM160"/>
  <c r="DF160"/>
  <c r="D156"/>
  <c r="C156"/>
  <c r="K156"/>
  <c r="H156" i="29" s="1"/>
  <c r="AM156" i="17"/>
  <c r="BV156"/>
  <c r="CT156"/>
  <c r="DN156"/>
  <c r="J156"/>
  <c r="I156" i="29" s="1"/>
  <c r="AL156" i="17"/>
  <c r="BS156"/>
  <c r="CM156"/>
  <c r="DF156"/>
  <c r="G156"/>
  <c r="E156" i="29" s="1"/>
  <c r="AI156" i="17"/>
  <c r="BR156"/>
  <c r="CA156"/>
  <c r="DB156"/>
  <c r="F156"/>
  <c r="C156" i="29" s="1"/>
  <c r="AH156" i="17"/>
  <c r="AQ156"/>
  <c r="BW156"/>
  <c r="CU156"/>
  <c r="DO156"/>
  <c r="D152"/>
  <c r="G152"/>
  <c r="E152" i="29" s="1"/>
  <c r="AI152" i="17"/>
  <c r="BR152"/>
  <c r="CA152"/>
  <c r="DB152"/>
  <c r="F152"/>
  <c r="C152" i="29" s="1"/>
  <c r="AH152" i="17"/>
  <c r="AQ152"/>
  <c r="BW152"/>
  <c r="CU152"/>
  <c r="DO152"/>
  <c r="C152"/>
  <c r="K152"/>
  <c r="H152" i="29" s="1"/>
  <c r="AM152" i="17"/>
  <c r="BV152"/>
  <c r="CT152"/>
  <c r="DN152"/>
  <c r="J152"/>
  <c r="I152" i="29" s="1"/>
  <c r="AL152" i="17"/>
  <c r="BS152"/>
  <c r="CM152"/>
  <c r="DF152"/>
  <c r="C148"/>
  <c r="G148"/>
  <c r="E148" i="29" s="1"/>
  <c r="K148" i="17"/>
  <c r="H148" i="29" s="1"/>
  <c r="U148" i="17"/>
  <c r="AI148"/>
  <c r="BD148"/>
  <c r="BK148" s="1"/>
  <c r="BL148" s="1"/>
  <c r="BV148"/>
  <c r="CU148"/>
  <c r="DB148"/>
  <c r="F148"/>
  <c r="C148" i="29" s="1"/>
  <c r="J148" i="17"/>
  <c r="I148" i="29" s="1"/>
  <c r="T148" i="17"/>
  <c r="AA148" s="1"/>
  <c r="AB148" s="1"/>
  <c r="AH148"/>
  <c r="AQ148"/>
  <c r="BA148"/>
  <c r="CA148"/>
  <c r="CG148"/>
  <c r="CT148"/>
  <c r="DA148"/>
  <c r="E148"/>
  <c r="D148" i="29" s="1"/>
  <c r="I148" i="17"/>
  <c r="G148" i="29" s="1"/>
  <c r="Q148" i="17"/>
  <c r="AM148"/>
  <c r="AZ148"/>
  <c r="BI148"/>
  <c r="BS148"/>
  <c r="CF148"/>
  <c r="CN148"/>
  <c r="DF148"/>
  <c r="DO148"/>
  <c r="D148"/>
  <c r="H148"/>
  <c r="F148" i="29" s="1"/>
  <c r="P148" i="17"/>
  <c r="Y148"/>
  <c r="AL148"/>
  <c r="AS148" s="1"/>
  <c r="AT148" s="1"/>
  <c r="BE148"/>
  <c r="BR148"/>
  <c r="BW148"/>
  <c r="CC148"/>
  <c r="CD148" s="1"/>
  <c r="CM148"/>
  <c r="DE148"/>
  <c r="DG148" s="1"/>
  <c r="DH148" s="1"/>
  <c r="DN148"/>
  <c r="E144"/>
  <c r="D144" i="29" s="1"/>
  <c r="I144" i="17"/>
  <c r="G144" i="29" s="1"/>
  <c r="Q144" i="17"/>
  <c r="AH144"/>
  <c r="AL144"/>
  <c r="AQ144"/>
  <c r="BA144"/>
  <c r="BR144"/>
  <c r="BW144"/>
  <c r="CN144"/>
  <c r="CU144"/>
  <c r="DB144"/>
  <c r="DO144"/>
  <c r="D144"/>
  <c r="H144"/>
  <c r="F144" i="29" s="1"/>
  <c r="P144" i="17"/>
  <c r="Y144"/>
  <c r="AZ144"/>
  <c r="BI144"/>
  <c r="BV144"/>
  <c r="CM144"/>
  <c r="CT144"/>
  <c r="DA144"/>
  <c r="DN144"/>
  <c r="C144"/>
  <c r="G144"/>
  <c r="E144" i="29" s="1"/>
  <c r="K144" i="17"/>
  <c r="H144" i="29" s="1"/>
  <c r="U144" i="17"/>
  <c r="AS144"/>
  <c r="AT144" s="1"/>
  <c r="BE144"/>
  <c r="CA144"/>
  <c r="CG144"/>
  <c r="DF144"/>
  <c r="F144"/>
  <c r="C144" i="29" s="1"/>
  <c r="J144" i="17"/>
  <c r="I144" i="29" s="1"/>
  <c r="T144" i="17"/>
  <c r="AI144"/>
  <c r="AM144"/>
  <c r="BD144"/>
  <c r="BS144"/>
  <c r="CF144"/>
  <c r="DE144"/>
  <c r="D140"/>
  <c r="H140"/>
  <c r="F140" i="29" s="1"/>
  <c r="P140" i="17"/>
  <c r="Y140"/>
  <c r="AZ140"/>
  <c r="BI140"/>
  <c r="CF140"/>
  <c r="C140"/>
  <c r="G140"/>
  <c r="E140" i="29" s="1"/>
  <c r="K140" i="17"/>
  <c r="H140" i="29" s="1"/>
  <c r="U140" i="17"/>
  <c r="BE140"/>
  <c r="CN140"/>
  <c r="DB140"/>
  <c r="F140"/>
  <c r="C140" i="29" s="1"/>
  <c r="J140" i="17"/>
  <c r="I140" i="29" s="1"/>
  <c r="T140" i="17"/>
  <c r="AA140" s="1"/>
  <c r="AB140" s="1"/>
  <c r="AI140"/>
  <c r="AM140"/>
  <c r="BD140"/>
  <c r="BK140" s="1"/>
  <c r="BL140" s="1"/>
  <c r="BS140"/>
  <c r="BW140"/>
  <c r="E140"/>
  <c r="D140" i="29" s="1"/>
  <c r="I140" i="17"/>
  <c r="G140" i="29" s="1"/>
  <c r="Q140" i="17"/>
  <c r="AH140"/>
  <c r="AL140"/>
  <c r="AN140" s="1"/>
  <c r="AO140" s="1"/>
  <c r="AU140" s="1"/>
  <c r="AQ140"/>
  <c r="BA140"/>
  <c r="BR140"/>
  <c r="BV140"/>
  <c r="CA140"/>
  <c r="CG140"/>
  <c r="CT140"/>
  <c r="DE140"/>
  <c r="DO140"/>
  <c r="DA140"/>
  <c r="DN140"/>
  <c r="CU140"/>
  <c r="CM140"/>
  <c r="DF140"/>
  <c r="F136"/>
  <c r="C136" i="29" s="1"/>
  <c r="J136" i="17"/>
  <c r="I136" i="29" s="1"/>
  <c r="T136" i="17"/>
  <c r="AA136" s="1"/>
  <c r="AB136" s="1"/>
  <c r="AI136"/>
  <c r="AM136"/>
  <c r="BD136"/>
  <c r="BK136" s="1"/>
  <c r="BL136" s="1"/>
  <c r="BS136"/>
  <c r="BW136"/>
  <c r="CM136"/>
  <c r="CT136"/>
  <c r="DF136"/>
  <c r="DO136"/>
  <c r="E136"/>
  <c r="D136" i="29" s="1"/>
  <c r="I136" i="17"/>
  <c r="G136" i="29" s="1"/>
  <c r="Q136" i="17"/>
  <c r="AH136"/>
  <c r="AL136"/>
  <c r="AN136" s="1"/>
  <c r="AO136" s="1"/>
  <c r="AU136" s="1"/>
  <c r="AQ136"/>
  <c r="BA136"/>
  <c r="BR136"/>
  <c r="BV136"/>
  <c r="CC136" s="1"/>
  <c r="CD136" s="1"/>
  <c r="CA136"/>
  <c r="CG136"/>
  <c r="DE136"/>
  <c r="DN136"/>
  <c r="D136"/>
  <c r="H136"/>
  <c r="F136" i="29" s="1"/>
  <c r="P136" i="17"/>
  <c r="Y136"/>
  <c r="AZ136"/>
  <c r="BJ136" s="1"/>
  <c r="BI136"/>
  <c r="CF136"/>
  <c r="DB136"/>
  <c r="C136"/>
  <c r="G136"/>
  <c r="E136" i="29" s="1"/>
  <c r="K136" i="17"/>
  <c r="H136" i="29" s="1"/>
  <c r="U136" i="17"/>
  <c r="BE136"/>
  <c r="CN136"/>
  <c r="CU136"/>
  <c r="DA136"/>
  <c r="DC136" s="1"/>
  <c r="DD136" s="1"/>
  <c r="F132"/>
  <c r="C132" i="29" s="1"/>
  <c r="E132" i="17"/>
  <c r="D132" i="29" s="1"/>
  <c r="Q132" i="17"/>
  <c r="AL132"/>
  <c r="CG132"/>
  <c r="DE132"/>
  <c r="D132"/>
  <c r="J132"/>
  <c r="I132" i="29" s="1"/>
  <c r="AH132" i="17"/>
  <c r="BA132"/>
  <c r="CF132"/>
  <c r="DB132"/>
  <c r="I132"/>
  <c r="G132" i="29" s="1"/>
  <c r="Y132" i="17"/>
  <c r="AZ132"/>
  <c r="BV132"/>
  <c r="DA132"/>
  <c r="H132"/>
  <c r="F132" i="29" s="1"/>
  <c r="T132" i="17"/>
  <c r="AA132" s="1"/>
  <c r="AB132" s="1"/>
  <c r="AS132"/>
  <c r="AT132" s="1"/>
  <c r="BE132"/>
  <c r="CT132"/>
  <c r="DF132"/>
  <c r="C128"/>
  <c r="H128"/>
  <c r="F128" i="29" s="1"/>
  <c r="Q128" i="17"/>
  <c r="AH128"/>
  <c r="AZ128"/>
  <c r="BI128"/>
  <c r="CT128"/>
  <c r="DE128"/>
  <c r="F128"/>
  <c r="C128" i="29" s="1"/>
  <c r="P128" i="17"/>
  <c r="Y128"/>
  <c r="BE128"/>
  <c r="CN128"/>
  <c r="DN128"/>
  <c r="E128"/>
  <c r="D128" i="29" s="1"/>
  <c r="J128" i="17"/>
  <c r="I128" i="29" s="1"/>
  <c r="U128" i="17"/>
  <c r="BD128"/>
  <c r="BK128" s="1"/>
  <c r="BL128" s="1"/>
  <c r="BV128"/>
  <c r="CC128" s="1"/>
  <c r="CD128" s="1"/>
  <c r="CG128"/>
  <c r="DB128"/>
  <c r="D128"/>
  <c r="I128"/>
  <c r="G128" i="29" s="1"/>
  <c r="T128" i="17"/>
  <c r="AL128"/>
  <c r="AS128" s="1"/>
  <c r="AT128" s="1"/>
  <c r="BA128"/>
  <c r="BR128"/>
  <c r="CB128" s="1"/>
  <c r="CF128"/>
  <c r="CI128" s="1"/>
  <c r="DA128"/>
  <c r="DC128" s="1"/>
  <c r="DD128" s="1"/>
  <c r="DF128"/>
  <c r="C124"/>
  <c r="F124"/>
  <c r="C124" i="29" s="1"/>
  <c r="P124" i="17"/>
  <c r="Y124"/>
  <c r="BE124"/>
  <c r="CN124"/>
  <c r="E124"/>
  <c r="D124" i="29" s="1"/>
  <c r="J124" i="17"/>
  <c r="I124" i="29" s="1"/>
  <c r="U124" i="17"/>
  <c r="BD124"/>
  <c r="BV124"/>
  <c r="CC124" s="1"/>
  <c r="CD124" s="1"/>
  <c r="CG124"/>
  <c r="DB124"/>
  <c r="DN124"/>
  <c r="D124"/>
  <c r="I124"/>
  <c r="G124" i="29" s="1"/>
  <c r="T124" i="17"/>
  <c r="AL124"/>
  <c r="AS124" s="1"/>
  <c r="AT124" s="1"/>
  <c r="BA124"/>
  <c r="BR124"/>
  <c r="CF124"/>
  <c r="DA124"/>
  <c r="DF124"/>
  <c r="H124"/>
  <c r="F124" i="29" s="1"/>
  <c r="Q124" i="17"/>
  <c r="AH124"/>
  <c r="AR124" s="1"/>
  <c r="AZ124"/>
  <c r="BI124"/>
  <c r="CT124"/>
  <c r="DE124"/>
  <c r="C120"/>
  <c r="E120"/>
  <c r="D120" i="29" s="1"/>
  <c r="J120" i="17"/>
  <c r="I120" i="29" s="1"/>
  <c r="U120" i="17"/>
  <c r="BD120"/>
  <c r="BV120"/>
  <c r="CC120" s="1"/>
  <c r="CD120" s="1"/>
  <c r="CG120"/>
  <c r="DB120"/>
  <c r="DN120"/>
  <c r="D120"/>
  <c r="I120"/>
  <c r="G120" i="29" s="1"/>
  <c r="T120" i="17"/>
  <c r="AL120"/>
  <c r="AS120" s="1"/>
  <c r="AT120" s="1"/>
  <c r="BA120"/>
  <c r="BR120"/>
  <c r="CF120"/>
  <c r="DA120"/>
  <c r="H120"/>
  <c r="F120" i="29" s="1"/>
  <c r="Q120" i="17"/>
  <c r="AH120"/>
  <c r="AZ120"/>
  <c r="BI120"/>
  <c r="CT120"/>
  <c r="DF120"/>
  <c r="F120"/>
  <c r="C120" i="29" s="1"/>
  <c r="P120" i="17"/>
  <c r="Y120"/>
  <c r="BE120"/>
  <c r="CN120"/>
  <c r="DE120"/>
  <c r="C116"/>
  <c r="F116"/>
  <c r="C116" i="29" s="1"/>
  <c r="P116" i="17"/>
  <c r="Y116"/>
  <c r="BD116"/>
  <c r="BR116"/>
  <c r="CF116"/>
  <c r="DA116"/>
  <c r="DN116"/>
  <c r="E116"/>
  <c r="D116" i="29" s="1"/>
  <c r="J116" i="17"/>
  <c r="I116" i="29" s="1"/>
  <c r="U116" i="17"/>
  <c r="AL116"/>
  <c r="AS116" s="1"/>
  <c r="AT116" s="1"/>
  <c r="BA116"/>
  <c r="CT116"/>
  <c r="DF116"/>
  <c r="D116"/>
  <c r="I116"/>
  <c r="G116" i="29" s="1"/>
  <c r="T116" i="17"/>
  <c r="AH116"/>
  <c r="AZ116"/>
  <c r="BI116"/>
  <c r="CN116"/>
  <c r="DE116"/>
  <c r="DG116" s="1"/>
  <c r="DH116" s="1"/>
  <c r="H116"/>
  <c r="F116" i="29" s="1"/>
  <c r="Q116" i="17"/>
  <c r="BE116"/>
  <c r="BV116"/>
  <c r="CC116" s="1"/>
  <c r="CD116" s="1"/>
  <c r="CG116"/>
  <c r="DB116"/>
  <c r="C112"/>
  <c r="H112"/>
  <c r="F112" i="29" s="1"/>
  <c r="Q112" i="17"/>
  <c r="AH112"/>
  <c r="AZ112"/>
  <c r="BI112"/>
  <c r="CT112"/>
  <c r="DF112"/>
  <c r="F112"/>
  <c r="C112" i="29" s="1"/>
  <c r="P112" i="17"/>
  <c r="Y112"/>
  <c r="BE112"/>
  <c r="CN112"/>
  <c r="DE112"/>
  <c r="E112"/>
  <c r="D112" i="29" s="1"/>
  <c r="J112" i="17"/>
  <c r="I112" i="29" s="1"/>
  <c r="U112" i="17"/>
  <c r="BD112"/>
  <c r="BV112"/>
  <c r="CC112" s="1"/>
  <c r="CD112" s="1"/>
  <c r="CG112"/>
  <c r="DB112"/>
  <c r="D112"/>
  <c r="I112"/>
  <c r="G112" i="29" s="1"/>
  <c r="T112" i="17"/>
  <c r="AL112"/>
  <c r="AS112" s="1"/>
  <c r="AT112" s="1"/>
  <c r="BA112"/>
  <c r="BR112"/>
  <c r="CB112" s="1"/>
  <c r="CF112"/>
  <c r="CH112" s="1"/>
  <c r="CL112" s="1"/>
  <c r="DA112"/>
  <c r="DC112" s="1"/>
  <c r="DD112" s="1"/>
  <c r="DN112"/>
  <c r="C108"/>
  <c r="E108"/>
  <c r="D108" i="29" s="1"/>
  <c r="J108" i="17"/>
  <c r="I108" i="29" s="1"/>
  <c r="U108" i="17"/>
  <c r="BD108"/>
  <c r="BV108"/>
  <c r="CC108" s="1"/>
  <c r="CD108" s="1"/>
  <c r="CG108"/>
  <c r="DB108"/>
  <c r="D108"/>
  <c r="I108"/>
  <c r="G108" i="29" s="1"/>
  <c r="T108" i="17"/>
  <c r="AA108" s="1"/>
  <c r="AB108" s="1"/>
  <c r="AL108"/>
  <c r="AS108" s="1"/>
  <c r="AT108" s="1"/>
  <c r="BA108"/>
  <c r="BR108"/>
  <c r="CB108" s="1"/>
  <c r="CF108"/>
  <c r="CH108" s="1"/>
  <c r="DA108"/>
  <c r="DC108" s="1"/>
  <c r="DD108" s="1"/>
  <c r="DN108"/>
  <c r="H108"/>
  <c r="F108" i="29" s="1"/>
  <c r="Q108" i="17"/>
  <c r="AH108"/>
  <c r="AR108" s="1"/>
  <c r="AZ108"/>
  <c r="BB108" s="1"/>
  <c r="BC108" s="1"/>
  <c r="BI108"/>
  <c r="CT108"/>
  <c r="DF108"/>
  <c r="F108"/>
  <c r="C108" i="29" s="1"/>
  <c r="P108" i="17"/>
  <c r="Y108"/>
  <c r="BE108"/>
  <c r="CN108"/>
  <c r="DE108"/>
  <c r="C104"/>
  <c r="H104"/>
  <c r="F104" i="29" s="1"/>
  <c r="Q104" i="17"/>
  <c r="AH104"/>
  <c r="AZ104"/>
  <c r="BI104"/>
  <c r="CT104"/>
  <c r="DF104"/>
  <c r="F104"/>
  <c r="C104" i="29" s="1"/>
  <c r="P104" i="17"/>
  <c r="Y104"/>
  <c r="BE104"/>
  <c r="CN104"/>
  <c r="DE104"/>
  <c r="E104"/>
  <c r="D104" i="29" s="1"/>
  <c r="J104" i="17"/>
  <c r="I104" i="29" s="1"/>
  <c r="U104" i="17"/>
  <c r="BD104"/>
  <c r="BV104"/>
  <c r="CC104" s="1"/>
  <c r="CD104" s="1"/>
  <c r="CG104"/>
  <c r="DB104"/>
  <c r="D104"/>
  <c r="I104"/>
  <c r="G104" i="29" s="1"/>
  <c r="T104" i="17"/>
  <c r="AL104"/>
  <c r="AS104" s="1"/>
  <c r="AT104" s="1"/>
  <c r="BA104"/>
  <c r="BR104"/>
  <c r="CB104" s="1"/>
  <c r="CF104"/>
  <c r="CH104" s="1"/>
  <c r="CL104" s="1"/>
  <c r="DA104"/>
  <c r="DC104" s="1"/>
  <c r="DD104" s="1"/>
  <c r="DN104"/>
  <c r="C100"/>
  <c r="E100"/>
  <c r="D100" i="29" s="1"/>
  <c r="J100" i="17"/>
  <c r="I100" i="29" s="1"/>
  <c r="U100" i="17"/>
  <c r="BD100"/>
  <c r="BV100"/>
  <c r="CG100"/>
  <c r="DB100"/>
  <c r="D100"/>
  <c r="I100"/>
  <c r="G100" i="29" s="1"/>
  <c r="T100" i="17"/>
  <c r="AA100" s="1"/>
  <c r="AB100" s="1"/>
  <c r="AL100"/>
  <c r="AS100" s="1"/>
  <c r="AT100" s="1"/>
  <c r="BA100"/>
  <c r="BR100"/>
  <c r="CB100" s="1"/>
  <c r="CF100"/>
  <c r="CH100" s="1"/>
  <c r="DA100"/>
  <c r="DC100" s="1"/>
  <c r="DD100" s="1"/>
  <c r="DN100"/>
  <c r="H100"/>
  <c r="F100" i="29" s="1"/>
  <c r="Q100" i="17"/>
  <c r="AH100"/>
  <c r="AR100" s="1"/>
  <c r="AZ100"/>
  <c r="BB100" s="1"/>
  <c r="BC100" s="1"/>
  <c r="BI100"/>
  <c r="CC100"/>
  <c r="CD100" s="1"/>
  <c r="CT100"/>
  <c r="DF100"/>
  <c r="F100"/>
  <c r="C100" i="29" s="1"/>
  <c r="P100" i="17"/>
  <c r="R100" s="1"/>
  <c r="S100" s="1"/>
  <c r="Y100"/>
  <c r="BE100"/>
  <c r="CN100"/>
  <c r="DE100"/>
  <c r="E96"/>
  <c r="D96" i="29" s="1"/>
  <c r="I96" i="17"/>
  <c r="G96" i="29" s="1"/>
  <c r="Q96" i="17"/>
  <c r="AH96"/>
  <c r="AQ96"/>
  <c r="BA96"/>
  <c r="BW96"/>
  <c r="CF96"/>
  <c r="CT96"/>
  <c r="DB96"/>
  <c r="DN96"/>
  <c r="D96"/>
  <c r="H96"/>
  <c r="F96" i="29" s="1"/>
  <c r="P96" i="17"/>
  <c r="Y96"/>
  <c r="AM96"/>
  <c r="AZ96"/>
  <c r="BI96"/>
  <c r="BV96"/>
  <c r="CC96" s="1"/>
  <c r="CD96" s="1"/>
  <c r="CN96"/>
  <c r="DA96"/>
  <c r="C96"/>
  <c r="G96"/>
  <c r="E96" i="29" s="1"/>
  <c r="K96" i="17"/>
  <c r="H96" i="29" s="1"/>
  <c r="U96" i="17"/>
  <c r="AL96"/>
  <c r="AS96" s="1"/>
  <c r="AT96" s="1"/>
  <c r="BE96"/>
  <c r="BS96"/>
  <c r="CM96"/>
  <c r="DF96"/>
  <c r="F96"/>
  <c r="C96" i="29" s="1"/>
  <c r="J96" i="17"/>
  <c r="I96" i="29" s="1"/>
  <c r="T96" i="17"/>
  <c r="AI96"/>
  <c r="BD96"/>
  <c r="BK96" s="1"/>
  <c r="BL96" s="1"/>
  <c r="BR96"/>
  <c r="CB96" s="1"/>
  <c r="CA96"/>
  <c r="CG96"/>
  <c r="CU96"/>
  <c r="DE96"/>
  <c r="DO96"/>
  <c r="F92"/>
  <c r="C92" i="29" s="1"/>
  <c r="J92" i="17"/>
  <c r="I92" i="29" s="1"/>
  <c r="T92" i="17"/>
  <c r="AH92"/>
  <c r="AL92"/>
  <c r="AQ92"/>
  <c r="AZ92"/>
  <c r="BI92"/>
  <c r="BW92"/>
  <c r="CF92"/>
  <c r="CN92"/>
  <c r="DB92"/>
  <c r="DN92"/>
  <c r="E92"/>
  <c r="D92" i="29" s="1"/>
  <c r="I92" i="17"/>
  <c r="G92" i="29" s="1"/>
  <c r="Q92" i="17"/>
  <c r="Y92"/>
  <c r="BE92"/>
  <c r="BV92"/>
  <c r="CC92" s="1"/>
  <c r="CD92" s="1"/>
  <c r="CM92"/>
  <c r="DA92"/>
  <c r="D92"/>
  <c r="H92"/>
  <c r="F92" i="29" s="1"/>
  <c r="P92" i="17"/>
  <c r="AS92"/>
  <c r="AT92" s="1"/>
  <c r="BD92"/>
  <c r="BF92" s="1"/>
  <c r="BG92" s="1"/>
  <c r="BM92" s="1"/>
  <c r="BS92"/>
  <c r="CU92"/>
  <c r="DF92"/>
  <c r="C92"/>
  <c r="G92"/>
  <c r="E92" i="29" s="1"/>
  <c r="K92" i="17"/>
  <c r="H92" i="29" s="1"/>
  <c r="U92" i="17"/>
  <c r="AI92"/>
  <c r="AM92"/>
  <c r="BA92"/>
  <c r="BR92"/>
  <c r="CA92"/>
  <c r="CG92"/>
  <c r="CI92" s="1"/>
  <c r="CT92"/>
  <c r="DE92"/>
  <c r="DG92" s="1"/>
  <c r="DH92" s="1"/>
  <c r="DO92"/>
  <c r="C88"/>
  <c r="G88"/>
  <c r="E88" i="29" s="1"/>
  <c r="K88" i="17"/>
  <c r="H88" i="29" s="1"/>
  <c r="U88" i="17"/>
  <c r="AH88"/>
  <c r="AM88"/>
  <c r="BE88"/>
  <c r="BR88"/>
  <c r="BW88"/>
  <c r="CN88"/>
  <c r="DF88"/>
  <c r="F88"/>
  <c r="C88" i="29" s="1"/>
  <c r="J88" i="17"/>
  <c r="I88" i="29" s="1"/>
  <c r="T88" i="17"/>
  <c r="AA88" s="1"/>
  <c r="AB88" s="1"/>
  <c r="AL88"/>
  <c r="AS88" s="1"/>
  <c r="AT88" s="1"/>
  <c r="BD88"/>
  <c r="BV88"/>
  <c r="CC88" s="1"/>
  <c r="CD88" s="1"/>
  <c r="CM88"/>
  <c r="CU88"/>
  <c r="DE88"/>
  <c r="DO88"/>
  <c r="E88"/>
  <c r="D88" i="29" s="1"/>
  <c r="I88" i="17"/>
  <c r="G88" i="29" s="1"/>
  <c r="Q88" i="17"/>
  <c r="AQ88"/>
  <c r="BA88"/>
  <c r="BK88"/>
  <c r="BL88" s="1"/>
  <c r="CA88"/>
  <c r="CG88"/>
  <c r="CT88"/>
  <c r="DB88"/>
  <c r="DN88"/>
  <c r="D88"/>
  <c r="H88"/>
  <c r="F88" i="29" s="1"/>
  <c r="P88" i="17"/>
  <c r="R88" s="1"/>
  <c r="S88" s="1"/>
  <c r="Y88"/>
  <c r="AI88"/>
  <c r="AZ88"/>
  <c r="BI88"/>
  <c r="BS88"/>
  <c r="BT88" s="1"/>
  <c r="BU88" s="1"/>
  <c r="CF88"/>
  <c r="DA88"/>
  <c r="C84"/>
  <c r="G84"/>
  <c r="E84" i="29" s="1"/>
  <c r="K84" i="17"/>
  <c r="H84" i="29" s="1"/>
  <c r="U84" i="17"/>
  <c r="AI84"/>
  <c r="BD84"/>
  <c r="BR84"/>
  <c r="CA84"/>
  <c r="CG84"/>
  <c r="DA84"/>
  <c r="F84"/>
  <c r="C84" i="29" s="1"/>
  <c r="J84" i="17"/>
  <c r="I84" i="29" s="1"/>
  <c r="T84" i="17"/>
  <c r="AA84" s="1"/>
  <c r="AB84" s="1"/>
  <c r="AH84"/>
  <c r="AQ84"/>
  <c r="BA84"/>
  <c r="BW84"/>
  <c r="CF84"/>
  <c r="DF84"/>
  <c r="E84"/>
  <c r="D84" i="29" s="1"/>
  <c r="I84" i="17"/>
  <c r="G84" i="29" s="1"/>
  <c r="Q84" i="17"/>
  <c r="AM84"/>
  <c r="AZ84"/>
  <c r="BI84"/>
  <c r="BV84"/>
  <c r="CC84" s="1"/>
  <c r="CD84" s="1"/>
  <c r="CN84"/>
  <c r="CU84"/>
  <c r="DE84"/>
  <c r="DO84"/>
  <c r="D84"/>
  <c r="H84"/>
  <c r="F84" i="29" s="1"/>
  <c r="P84" i="17"/>
  <c r="Z84" s="1"/>
  <c r="Y84"/>
  <c r="AL84"/>
  <c r="AS84" s="1"/>
  <c r="AT84" s="1"/>
  <c r="BE84"/>
  <c r="BS84"/>
  <c r="CM84"/>
  <c r="CT84"/>
  <c r="DB84"/>
  <c r="DN84"/>
  <c r="F80"/>
  <c r="C80" i="29" s="1"/>
  <c r="J80" i="17"/>
  <c r="I80" i="29" s="1"/>
  <c r="T80" i="17"/>
  <c r="AH80"/>
  <c r="AQ80"/>
  <c r="BA80"/>
  <c r="BW80"/>
  <c r="CF80"/>
  <c r="DF80"/>
  <c r="DO80"/>
  <c r="E80"/>
  <c r="D80" i="29" s="1"/>
  <c r="I80" i="17"/>
  <c r="G80" i="29" s="1"/>
  <c r="Q80" i="17"/>
  <c r="AM80"/>
  <c r="AZ80"/>
  <c r="BI80"/>
  <c r="BV80"/>
  <c r="CC80" s="1"/>
  <c r="CD80" s="1"/>
  <c r="CN80"/>
  <c r="CU80"/>
  <c r="DE80"/>
  <c r="DN80"/>
  <c r="D80"/>
  <c r="H80"/>
  <c r="F80" i="29" s="1"/>
  <c r="P80" i="17"/>
  <c r="Y80"/>
  <c r="AL80"/>
  <c r="AS80" s="1"/>
  <c r="AT80" s="1"/>
  <c r="BE80"/>
  <c r="BS80"/>
  <c r="CM80"/>
  <c r="CT80"/>
  <c r="DB80"/>
  <c r="C80"/>
  <c r="G80"/>
  <c r="E80" i="29" s="1"/>
  <c r="K80" i="17"/>
  <c r="H80" i="29" s="1"/>
  <c r="U80" i="17"/>
  <c r="AI80"/>
  <c r="AJ80" s="1"/>
  <c r="AK80" s="1"/>
  <c r="BD80"/>
  <c r="BR80"/>
  <c r="CB80" s="1"/>
  <c r="CA80"/>
  <c r="CG80"/>
  <c r="CI80" s="1"/>
  <c r="DA80"/>
  <c r="H76"/>
  <c r="F76" i="29" s="1"/>
  <c r="J76" i="17"/>
  <c r="I76" i="29" s="1"/>
  <c r="CT76" i="17"/>
  <c r="CN76"/>
  <c r="BS76"/>
  <c r="BD76"/>
  <c r="DO76"/>
  <c r="F72"/>
  <c r="C72" i="29" s="1"/>
  <c r="BR72" i="17"/>
  <c r="DF72"/>
  <c r="AL72"/>
  <c r="DB72"/>
  <c r="AH72"/>
  <c r="CT72"/>
  <c r="J72"/>
  <c r="I72" i="29" s="1"/>
  <c r="BV72" i="17"/>
  <c r="DN72"/>
  <c r="E68"/>
  <c r="D68" i="29" s="1"/>
  <c r="F68" i="17"/>
  <c r="C68" i="29" s="1"/>
  <c r="BR68" i="17"/>
  <c r="DF68"/>
  <c r="AL68"/>
  <c r="DB68"/>
  <c r="AH68"/>
  <c r="CT68"/>
  <c r="J68"/>
  <c r="I68" i="29" s="1"/>
  <c r="BV68" i="17"/>
  <c r="CC68" s="1"/>
  <c r="CD68" s="1"/>
  <c r="DN68"/>
  <c r="F64"/>
  <c r="C64" i="29" s="1"/>
  <c r="J64" i="17"/>
  <c r="I64" i="29" s="1"/>
  <c r="AH64" i="17"/>
  <c r="CN64"/>
  <c r="DN64"/>
  <c r="G64"/>
  <c r="E64" i="29" s="1"/>
  <c r="BD64" i="17"/>
  <c r="CF64"/>
  <c r="DF64"/>
  <c r="E64"/>
  <c r="D64" i="29" s="1"/>
  <c r="T64" i="17"/>
  <c r="AZ64"/>
  <c r="BV64"/>
  <c r="CC64" s="1"/>
  <c r="CD64" s="1"/>
  <c r="DB64"/>
  <c r="P64"/>
  <c r="Z64" s="1"/>
  <c r="AL64"/>
  <c r="BR64"/>
  <c r="CB64" s="1"/>
  <c r="CT64"/>
  <c r="J60"/>
  <c r="I60" i="29" s="1"/>
  <c r="AH60" i="17"/>
  <c r="BV60"/>
  <c r="CC60" s="1"/>
  <c r="CD60" s="1"/>
  <c r="DA60"/>
  <c r="I60"/>
  <c r="G60" i="29" s="1"/>
  <c r="Y60" i="17"/>
  <c r="BI60"/>
  <c r="CT60"/>
  <c r="E60"/>
  <c r="D60" i="29" s="1"/>
  <c r="U60" i="17"/>
  <c r="BE60"/>
  <c r="CG60"/>
  <c r="DE60"/>
  <c r="Q60"/>
  <c r="BA60"/>
  <c r="DB60"/>
  <c r="I56"/>
  <c r="G56" i="29" s="1"/>
  <c r="CT56" i="17"/>
  <c r="BV56"/>
  <c r="CC56" s="1"/>
  <c r="CD56" s="1"/>
  <c r="AH56"/>
  <c r="J56"/>
  <c r="I56" i="29" s="1"/>
  <c r="DB56" i="17"/>
  <c r="D52"/>
  <c r="F52"/>
  <c r="C52" i="29" s="1"/>
  <c r="U52" i="17"/>
  <c r="BR52"/>
  <c r="CT52"/>
  <c r="DF52"/>
  <c r="E52"/>
  <c r="D52" i="29" s="1"/>
  <c r="Q52" i="17"/>
  <c r="AL52"/>
  <c r="AS52" s="1"/>
  <c r="AT52" s="1"/>
  <c r="BI52"/>
  <c r="CG52"/>
  <c r="DE52"/>
  <c r="J52"/>
  <c r="I52" i="29" s="1"/>
  <c r="AH52" i="17"/>
  <c r="BE52"/>
  <c r="DB52"/>
  <c r="I52"/>
  <c r="G52" i="29" s="1"/>
  <c r="Y52" i="17"/>
  <c r="BA52"/>
  <c r="BV52"/>
  <c r="CC52" s="1"/>
  <c r="CD52" s="1"/>
  <c r="DA52"/>
  <c r="DN52"/>
  <c r="D48"/>
  <c r="F48"/>
  <c r="C48" i="29" s="1"/>
  <c r="U48" i="17"/>
  <c r="BR48"/>
  <c r="CT48"/>
  <c r="DF48"/>
  <c r="E48"/>
  <c r="D48" i="29" s="1"/>
  <c r="Q48" i="17"/>
  <c r="AL48"/>
  <c r="AS48" s="1"/>
  <c r="AT48" s="1"/>
  <c r="BI48"/>
  <c r="CG48"/>
  <c r="DE48"/>
  <c r="J48"/>
  <c r="I48" i="29" s="1"/>
  <c r="AH48" i="17"/>
  <c r="BE48"/>
  <c r="DB48"/>
  <c r="I48"/>
  <c r="G48" i="29" s="1"/>
  <c r="Y48" i="17"/>
  <c r="BA48"/>
  <c r="BV48"/>
  <c r="CC48" s="1"/>
  <c r="CD48" s="1"/>
  <c r="DA48"/>
  <c r="DN48"/>
  <c r="D44"/>
  <c r="H44"/>
  <c r="F44" i="29" s="1"/>
  <c r="P44" i="17"/>
  <c r="Y44"/>
  <c r="AI44"/>
  <c r="C44"/>
  <c r="G44"/>
  <c r="E44" i="29" s="1"/>
  <c r="K44" i="17"/>
  <c r="H44" i="29" s="1"/>
  <c r="U44" i="17"/>
  <c r="AH44"/>
  <c r="AM44"/>
  <c r="F44"/>
  <c r="C44" i="29" s="1"/>
  <c r="J44" i="17"/>
  <c r="I44" i="29" s="1"/>
  <c r="T44" i="17"/>
  <c r="AA44" s="1"/>
  <c r="AB44" s="1"/>
  <c r="AL44"/>
  <c r="AN44" s="1"/>
  <c r="AO44" s="1"/>
  <c r="AU44" s="1"/>
  <c r="E44"/>
  <c r="D44" i="29" s="1"/>
  <c r="AZ44" i="17"/>
  <c r="BR44"/>
  <c r="BV44"/>
  <c r="CC44" s="1"/>
  <c r="CD44" s="1"/>
  <c r="CA44"/>
  <c r="CF44"/>
  <c r="CT44"/>
  <c r="DB44"/>
  <c r="DN44"/>
  <c r="BE44"/>
  <c r="DA44"/>
  <c r="DF44"/>
  <c r="Q44"/>
  <c r="BD44"/>
  <c r="BF44" s="1"/>
  <c r="BG44" s="1"/>
  <c r="BM44" s="1"/>
  <c r="BI44"/>
  <c r="CN44"/>
  <c r="DE44"/>
  <c r="I44"/>
  <c r="G44" i="29" s="1"/>
  <c r="AQ44" i="17"/>
  <c r="BA44"/>
  <c r="BS44"/>
  <c r="BW44"/>
  <c r="CG44"/>
  <c r="CM44"/>
  <c r="CO44" s="1"/>
  <c r="CU44"/>
  <c r="DO44"/>
  <c r="F40"/>
  <c r="C40" i="29" s="1"/>
  <c r="J40" i="17"/>
  <c r="I40" i="29" s="1"/>
  <c r="T40" i="17"/>
  <c r="AH40"/>
  <c r="AL40"/>
  <c r="AS40" s="1"/>
  <c r="AT40" s="1"/>
  <c r="AQ40"/>
  <c r="BA40"/>
  <c r="BI40"/>
  <c r="BV40"/>
  <c r="CC40" s="1"/>
  <c r="CD40" s="1"/>
  <c r="CM40"/>
  <c r="CU40"/>
  <c r="DA40"/>
  <c r="DO40"/>
  <c r="E40"/>
  <c r="D40" i="29" s="1"/>
  <c r="I40" i="17"/>
  <c r="G40" i="29" s="1"/>
  <c r="Q40" i="17"/>
  <c r="Y40"/>
  <c r="AZ40"/>
  <c r="CA40"/>
  <c r="CG40"/>
  <c r="CT40"/>
  <c r="DF40"/>
  <c r="DN40"/>
  <c r="D40"/>
  <c r="H40"/>
  <c r="F40" i="29" s="1"/>
  <c r="P40" i="17"/>
  <c r="BE40"/>
  <c r="BS40"/>
  <c r="CF40"/>
  <c r="DE40"/>
  <c r="C40"/>
  <c r="G40"/>
  <c r="E40" i="29" s="1"/>
  <c r="K40" i="17"/>
  <c r="H40" i="29" s="1"/>
  <c r="U40" i="17"/>
  <c r="AI40"/>
  <c r="AM40"/>
  <c r="BD40"/>
  <c r="BK40" s="1"/>
  <c r="BL40" s="1"/>
  <c r="BR40"/>
  <c r="BW40"/>
  <c r="CN40"/>
  <c r="DB40"/>
  <c r="C36"/>
  <c r="G36"/>
  <c r="E36" i="29" s="1"/>
  <c r="K36" i="17"/>
  <c r="H36" i="29" s="1"/>
  <c r="U36" i="17"/>
  <c r="BA36"/>
  <c r="BR36"/>
  <c r="BV36"/>
  <c r="CN36"/>
  <c r="DE36"/>
  <c r="F36"/>
  <c r="C36" i="29" s="1"/>
  <c r="J36" i="17"/>
  <c r="I36" i="29" s="1"/>
  <c r="T36" i="17"/>
  <c r="AI36"/>
  <c r="AM36"/>
  <c r="AZ36"/>
  <c r="CM36"/>
  <c r="CU36"/>
  <c r="DB36"/>
  <c r="DO36"/>
  <c r="E36"/>
  <c r="D36" i="29" s="1"/>
  <c r="I36" i="17"/>
  <c r="G36" i="29" s="1"/>
  <c r="Q36" i="17"/>
  <c r="AH36"/>
  <c r="AL36"/>
  <c r="BE36"/>
  <c r="CG36"/>
  <c r="CT36"/>
  <c r="DA36"/>
  <c r="DN36"/>
  <c r="D36"/>
  <c r="H36"/>
  <c r="F36" i="29" s="1"/>
  <c r="P36" i="17"/>
  <c r="BD36"/>
  <c r="BS36"/>
  <c r="BW36"/>
  <c r="CF36"/>
  <c r="DF36"/>
  <c r="F32"/>
  <c r="C32" i="29" s="1"/>
  <c r="J32" i="17"/>
  <c r="I32" i="29" s="1"/>
  <c r="T32" i="17"/>
  <c r="BA32"/>
  <c r="BS32"/>
  <c r="BW32"/>
  <c r="CF32"/>
  <c r="DF32"/>
  <c r="E32"/>
  <c r="D32" i="29" s="1"/>
  <c r="I32" i="17"/>
  <c r="G32" i="29" s="1"/>
  <c r="Q32" i="17"/>
  <c r="AI32"/>
  <c r="AM32"/>
  <c r="AZ32"/>
  <c r="BR32"/>
  <c r="BV32"/>
  <c r="CN32"/>
  <c r="DE32"/>
  <c r="D32"/>
  <c r="H32"/>
  <c r="F32" i="29" s="1"/>
  <c r="P32" i="17"/>
  <c r="AH32"/>
  <c r="AL32"/>
  <c r="BE32"/>
  <c r="CM32"/>
  <c r="CU32"/>
  <c r="DB32"/>
  <c r="DO32"/>
  <c r="C32"/>
  <c r="G32"/>
  <c r="E32" i="29" s="1"/>
  <c r="K32" i="17"/>
  <c r="H32" i="29" s="1"/>
  <c r="U32" i="17"/>
  <c r="BD32"/>
  <c r="CG32"/>
  <c r="CT32"/>
  <c r="DA32"/>
  <c r="DN32"/>
  <c r="F28"/>
  <c r="C28" i="29" s="1"/>
  <c r="H28" i="17"/>
  <c r="F28" i="29" s="1"/>
  <c r="T28" i="17"/>
  <c r="BA28"/>
  <c r="CF28"/>
  <c r="DB28"/>
  <c r="E28"/>
  <c r="D28" i="29" s="1"/>
  <c r="Q28" i="17"/>
  <c r="AZ28"/>
  <c r="BV28"/>
  <c r="DA28"/>
  <c r="DO28"/>
  <c r="D28"/>
  <c r="J28"/>
  <c r="I28" i="29" s="1"/>
  <c r="AL28" i="17"/>
  <c r="BE28"/>
  <c r="CT28"/>
  <c r="DF28"/>
  <c r="I28"/>
  <c r="G28" i="29" s="1"/>
  <c r="AH28" i="17"/>
  <c r="CG28"/>
  <c r="DE28"/>
  <c r="AH24"/>
  <c r="AZ24"/>
  <c r="J24"/>
  <c r="I24" i="29" s="1"/>
  <c r="CN24" i="17"/>
  <c r="CF24"/>
  <c r="BD24"/>
  <c r="F20"/>
  <c r="C20" i="29" s="1"/>
  <c r="G20" i="17"/>
  <c r="E20" i="29" s="1"/>
  <c r="BV20" i="17"/>
  <c r="DN20"/>
  <c r="BR20"/>
  <c r="DF20"/>
  <c r="BE20"/>
  <c r="DB20"/>
  <c r="Q20"/>
  <c r="CT20"/>
  <c r="D16"/>
  <c r="J16"/>
  <c r="I16" i="29" s="1"/>
  <c r="AL16" i="17"/>
  <c r="BR16"/>
  <c r="CG16"/>
  <c r="DA16"/>
  <c r="DF16"/>
  <c r="G16"/>
  <c r="E16" i="29" s="1"/>
  <c r="AI16" i="17"/>
  <c r="BE16"/>
  <c r="BW16"/>
  <c r="CU16"/>
  <c r="DE16"/>
  <c r="DO16"/>
  <c r="F16"/>
  <c r="C16" i="29" s="1"/>
  <c r="AH16" i="17"/>
  <c r="BV16"/>
  <c r="CT16"/>
  <c r="DN16"/>
  <c r="C16"/>
  <c r="K16"/>
  <c r="H16" i="29" s="1"/>
  <c r="AM16" i="17"/>
  <c r="BS16"/>
  <c r="CM16"/>
  <c r="DB16"/>
  <c r="D12"/>
  <c r="F12"/>
  <c r="C12" i="29" s="1"/>
  <c r="K12" i="17"/>
  <c r="H12" i="29" s="1"/>
  <c r="AI12" i="17"/>
  <c r="BA12"/>
  <c r="BR12"/>
  <c r="CF12"/>
  <c r="CM12"/>
  <c r="DA12"/>
  <c r="DF12"/>
  <c r="E12"/>
  <c r="D12" i="29" s="1"/>
  <c r="J12" i="17"/>
  <c r="I12" i="29" s="1"/>
  <c r="AH12" i="17"/>
  <c r="AZ12"/>
  <c r="BB12" s="1"/>
  <c r="BC12" s="1"/>
  <c r="BW12"/>
  <c r="CU12"/>
  <c r="DE12"/>
  <c r="DO12"/>
  <c r="C12"/>
  <c r="I12"/>
  <c r="G12" i="29" s="1"/>
  <c r="U12" i="17"/>
  <c r="AM12"/>
  <c r="BE12"/>
  <c r="BV12"/>
  <c r="CT12"/>
  <c r="DN12"/>
  <c r="G12"/>
  <c r="E12" i="29" s="1"/>
  <c r="Q12" i="17"/>
  <c r="AL12"/>
  <c r="BD12"/>
  <c r="BS12"/>
  <c r="CG12"/>
  <c r="CN12"/>
  <c r="DB12"/>
  <c r="AL8"/>
  <c r="BD8"/>
  <c r="BW8"/>
  <c r="CM8"/>
  <c r="DB8"/>
  <c r="DB203"/>
  <c r="CT203"/>
  <c r="CM203"/>
  <c r="CA203"/>
  <c r="D201"/>
  <c r="G201"/>
  <c r="E201" i="29" s="1"/>
  <c r="Q201" i="17"/>
  <c r="AI201"/>
  <c r="BR201"/>
  <c r="CA201"/>
  <c r="CT201"/>
  <c r="DN201"/>
  <c r="F201"/>
  <c r="C201" i="29" s="1"/>
  <c r="K201" i="17"/>
  <c r="H201" i="29" s="1"/>
  <c r="AH201" i="17"/>
  <c r="AQ201"/>
  <c r="BI201"/>
  <c r="BW201"/>
  <c r="CM201"/>
  <c r="DB201"/>
  <c r="E201"/>
  <c r="D201" i="29" s="1"/>
  <c r="J201" i="17"/>
  <c r="I201" i="29" s="1"/>
  <c r="Y201" i="17"/>
  <c r="AM201"/>
  <c r="BE201"/>
  <c r="BV201"/>
  <c r="BX201" s="1"/>
  <c r="BY201" s="1"/>
  <c r="CE201" s="1"/>
  <c r="CG201"/>
  <c r="DA201"/>
  <c r="DC201" s="1"/>
  <c r="DD201" s="1"/>
  <c r="DF201"/>
  <c r="C201"/>
  <c r="I201"/>
  <c r="G201" i="29" s="1"/>
  <c r="U201" i="17"/>
  <c r="AL201"/>
  <c r="BA201"/>
  <c r="BS201"/>
  <c r="CU201"/>
  <c r="DE201"/>
  <c r="DO201"/>
  <c r="D197"/>
  <c r="F197"/>
  <c r="C197" i="29" s="1"/>
  <c r="K197" i="17"/>
  <c r="H197" i="29" s="1"/>
  <c r="AH197" i="17"/>
  <c r="AQ197"/>
  <c r="BI197"/>
  <c r="BW197"/>
  <c r="CM197"/>
  <c r="DB197"/>
  <c r="E197"/>
  <c r="D197" i="29" s="1"/>
  <c r="J197" i="17"/>
  <c r="I197" i="29" s="1"/>
  <c r="Y197" i="17"/>
  <c r="AM197"/>
  <c r="BE197"/>
  <c r="BV197"/>
  <c r="BX197" s="1"/>
  <c r="BY197" s="1"/>
  <c r="CE197" s="1"/>
  <c r="CG197"/>
  <c r="DA197"/>
  <c r="DC197" s="1"/>
  <c r="DD197" s="1"/>
  <c r="DF197"/>
  <c r="C197"/>
  <c r="I197"/>
  <c r="G197" i="29" s="1"/>
  <c r="U197" i="17"/>
  <c r="AL197"/>
  <c r="BA197"/>
  <c r="BS197"/>
  <c r="CU197"/>
  <c r="DE197"/>
  <c r="DO197"/>
  <c r="G197"/>
  <c r="E197" i="29" s="1"/>
  <c r="Q197" i="17"/>
  <c r="AI197"/>
  <c r="BR197"/>
  <c r="CA197"/>
  <c r="CT197"/>
  <c r="DN197"/>
  <c r="D193"/>
  <c r="E193"/>
  <c r="D193" i="29" s="1"/>
  <c r="J193" i="17"/>
  <c r="I193" i="29" s="1"/>
  <c r="Y193" i="17"/>
  <c r="AM193"/>
  <c r="BE193"/>
  <c r="BV193"/>
  <c r="CG193"/>
  <c r="DA193"/>
  <c r="DF193"/>
  <c r="C193"/>
  <c r="I193"/>
  <c r="G193" i="29" s="1"/>
  <c r="U193" i="17"/>
  <c r="AL193"/>
  <c r="BA193"/>
  <c r="BS193"/>
  <c r="CU193"/>
  <c r="DE193"/>
  <c r="DO193"/>
  <c r="G193"/>
  <c r="E193" i="29" s="1"/>
  <c r="Q193" i="17"/>
  <c r="AI193"/>
  <c r="BR193"/>
  <c r="CA193"/>
  <c r="CT193"/>
  <c r="DN193"/>
  <c r="F193"/>
  <c r="C193" i="29" s="1"/>
  <c r="K193" i="17"/>
  <c r="H193" i="29" s="1"/>
  <c r="AH193" i="17"/>
  <c r="AQ193"/>
  <c r="BI193"/>
  <c r="BW193"/>
  <c r="CM193"/>
  <c r="DB193"/>
  <c r="D189"/>
  <c r="C189"/>
  <c r="K189"/>
  <c r="H189" i="29" s="1"/>
  <c r="AI189" i="17"/>
  <c r="BD189"/>
  <c r="BK189" s="1"/>
  <c r="BL189" s="1"/>
  <c r="DA189"/>
  <c r="DF189"/>
  <c r="DO189"/>
  <c r="H189"/>
  <c r="F189" i="29" s="1"/>
  <c r="AZ189" i="17"/>
  <c r="BS189"/>
  <c r="CN189"/>
  <c r="CU189"/>
  <c r="DE189"/>
  <c r="DN189"/>
  <c r="G189"/>
  <c r="E189" i="29" s="1"/>
  <c r="T189" i="17"/>
  <c r="AQ189"/>
  <c r="BR189"/>
  <c r="BT189" s="1"/>
  <c r="BU189" s="1"/>
  <c r="CM189"/>
  <c r="CT189"/>
  <c r="CV189" s="1"/>
  <c r="CZ189" s="1"/>
  <c r="F189"/>
  <c r="C189" i="29" s="1"/>
  <c r="P189" i="17"/>
  <c r="AL189"/>
  <c r="AS189" s="1"/>
  <c r="AT189" s="1"/>
  <c r="BW189"/>
  <c r="DB189"/>
  <c r="E185"/>
  <c r="D185" i="29" s="1"/>
  <c r="C185" i="17"/>
  <c r="H185"/>
  <c r="F185" i="29" s="1"/>
  <c r="T185" i="17"/>
  <c r="AA185" s="1"/>
  <c r="AB185" s="1"/>
  <c r="BR185"/>
  <c r="BW185"/>
  <c r="CF185"/>
  <c r="DF185"/>
  <c r="G185"/>
  <c r="E185" i="29" s="1"/>
  <c r="P185" i="17"/>
  <c r="AI185"/>
  <c r="AQ185"/>
  <c r="BV185"/>
  <c r="DB185"/>
  <c r="F185"/>
  <c r="C185" i="29" s="1"/>
  <c r="K185" i="17"/>
  <c r="H185" i="29" s="1"/>
  <c r="AH185" i="17"/>
  <c r="AM185"/>
  <c r="BD185"/>
  <c r="BK185" s="1"/>
  <c r="BL185" s="1"/>
  <c r="CA185"/>
  <c r="CN185"/>
  <c r="CU185"/>
  <c r="DO185"/>
  <c r="D185"/>
  <c r="J185"/>
  <c r="I185" i="29" s="1"/>
  <c r="AL185" i="17"/>
  <c r="AS185" s="1"/>
  <c r="AT185" s="1"/>
  <c r="AZ185"/>
  <c r="BS185"/>
  <c r="CM185"/>
  <c r="CT185"/>
  <c r="CW185" s="1"/>
  <c r="DN185"/>
  <c r="E181"/>
  <c r="D181" i="29" s="1"/>
  <c r="F181" i="17"/>
  <c r="C181" i="29" s="1"/>
  <c r="K181" i="17"/>
  <c r="H181" i="29" s="1"/>
  <c r="AH181" i="17"/>
  <c r="AM181"/>
  <c r="BD181"/>
  <c r="BK181" s="1"/>
  <c r="BL181" s="1"/>
  <c r="CT181"/>
  <c r="DF181"/>
  <c r="D181"/>
  <c r="J181"/>
  <c r="I181" i="29" s="1"/>
  <c r="AL181" i="17"/>
  <c r="AS181" s="1"/>
  <c r="AT181" s="1"/>
  <c r="AZ181"/>
  <c r="BS181"/>
  <c r="CA181"/>
  <c r="CN181"/>
  <c r="DB181"/>
  <c r="C181"/>
  <c r="H181"/>
  <c r="F181" i="29" s="1"/>
  <c r="T181" i="17"/>
  <c r="AA181" s="1"/>
  <c r="AB181" s="1"/>
  <c r="BR181"/>
  <c r="BW181"/>
  <c r="CM181"/>
  <c r="DO181"/>
  <c r="G181"/>
  <c r="E181" i="29" s="1"/>
  <c r="P181" i="17"/>
  <c r="AI181"/>
  <c r="AQ181"/>
  <c r="BV181"/>
  <c r="CF181"/>
  <c r="CU181"/>
  <c r="DN181"/>
  <c r="E177"/>
  <c r="D177" i="29" s="1"/>
  <c r="G177" i="17"/>
  <c r="E177" i="29" s="1"/>
  <c r="P177" i="17"/>
  <c r="AI177"/>
  <c r="AQ177"/>
  <c r="BV177"/>
  <c r="CF177"/>
  <c r="CU177"/>
  <c r="DF177"/>
  <c r="F177"/>
  <c r="C177" i="29" s="1"/>
  <c r="K177" i="17"/>
  <c r="H177" i="29" s="1"/>
  <c r="AH177" i="17"/>
  <c r="AM177"/>
  <c r="BD177"/>
  <c r="BK177" s="1"/>
  <c r="BL177" s="1"/>
  <c r="CT177"/>
  <c r="DB177"/>
  <c r="D177"/>
  <c r="J177"/>
  <c r="I177" i="29" s="1"/>
  <c r="AL177" i="17"/>
  <c r="AZ177"/>
  <c r="BS177"/>
  <c r="CA177"/>
  <c r="CN177"/>
  <c r="DO177"/>
  <c r="C177"/>
  <c r="H177"/>
  <c r="F177" i="29" s="1"/>
  <c r="T177" i="17"/>
  <c r="AA177" s="1"/>
  <c r="AB177" s="1"/>
  <c r="BR177"/>
  <c r="BW177"/>
  <c r="CM177"/>
  <c r="DN177"/>
  <c r="E173"/>
  <c r="D173" i="29" s="1"/>
  <c r="G173" i="17"/>
  <c r="E173" i="29" s="1"/>
  <c r="P173" i="17"/>
  <c r="AI173"/>
  <c r="AQ173"/>
  <c r="BV173"/>
  <c r="CF173"/>
  <c r="CU173"/>
  <c r="DF173"/>
  <c r="F173"/>
  <c r="C173" i="29" s="1"/>
  <c r="K173" i="17"/>
  <c r="H173" i="29" s="1"/>
  <c r="AH173" i="17"/>
  <c r="AM173"/>
  <c r="BD173"/>
  <c r="BK173" s="1"/>
  <c r="BL173" s="1"/>
  <c r="CT173"/>
  <c r="DB173"/>
  <c r="D173"/>
  <c r="J173"/>
  <c r="I173" i="29" s="1"/>
  <c r="AL173" i="17"/>
  <c r="AZ173"/>
  <c r="BS173"/>
  <c r="CA173"/>
  <c r="CN173"/>
  <c r="DO173"/>
  <c r="C173"/>
  <c r="H173"/>
  <c r="F173" i="29" s="1"/>
  <c r="T173" i="17"/>
  <c r="AA173" s="1"/>
  <c r="AB173" s="1"/>
  <c r="BR173"/>
  <c r="BW173"/>
  <c r="CM173"/>
  <c r="DN173"/>
  <c r="E169"/>
  <c r="D169" i="29" s="1"/>
  <c r="G169" i="17"/>
  <c r="E169" i="29" s="1"/>
  <c r="P169" i="17"/>
  <c r="AQ169"/>
  <c r="BR169"/>
  <c r="BW169"/>
  <c r="CF169"/>
  <c r="CU169"/>
  <c r="DN169"/>
  <c r="F169"/>
  <c r="C169" i="29" s="1"/>
  <c r="K169" i="17"/>
  <c r="H169" i="29" s="1"/>
  <c r="AI169" i="17"/>
  <c r="BD169"/>
  <c r="BK169" s="1"/>
  <c r="BL169" s="1"/>
  <c r="BV169"/>
  <c r="BX169" s="1"/>
  <c r="BY169" s="1"/>
  <c r="CE169" s="1"/>
  <c r="CT169"/>
  <c r="DF169"/>
  <c r="D169"/>
  <c r="J169"/>
  <c r="I169" i="29" s="1"/>
  <c r="AH169" i="17"/>
  <c r="AM169"/>
  <c r="AZ169"/>
  <c r="BJ169" s="1"/>
  <c r="CA169"/>
  <c r="CN169"/>
  <c r="DB169"/>
  <c r="C169"/>
  <c r="H169"/>
  <c r="F169" i="29" s="1"/>
  <c r="T169" i="17"/>
  <c r="AL169"/>
  <c r="AN169" s="1"/>
  <c r="AO169" s="1"/>
  <c r="AU169" s="1"/>
  <c r="BS169"/>
  <c r="CM169"/>
  <c r="DO169"/>
  <c r="E165"/>
  <c r="D165" i="29" s="1"/>
  <c r="D165" i="17"/>
  <c r="J165"/>
  <c r="I165" i="29" s="1"/>
  <c r="AH165" i="17"/>
  <c r="AM165"/>
  <c r="AZ165"/>
  <c r="CA165"/>
  <c r="CN165"/>
  <c r="DO165"/>
  <c r="C165"/>
  <c r="H165"/>
  <c r="F165" i="29" s="1"/>
  <c r="T165" i="17"/>
  <c r="AA165" s="1"/>
  <c r="AB165" s="1"/>
  <c r="AL165"/>
  <c r="AN165" s="1"/>
  <c r="AO165" s="1"/>
  <c r="AU165" s="1"/>
  <c r="BS165"/>
  <c r="CM165"/>
  <c r="DN165"/>
  <c r="G165"/>
  <c r="E165" i="29" s="1"/>
  <c r="P165" i="17"/>
  <c r="AQ165"/>
  <c r="BR165"/>
  <c r="BW165"/>
  <c r="CF165"/>
  <c r="CU165"/>
  <c r="DF165"/>
  <c r="F165"/>
  <c r="C165" i="29" s="1"/>
  <c r="K165" i="17"/>
  <c r="H165" i="29" s="1"/>
  <c r="AI165" i="17"/>
  <c r="BD165"/>
  <c r="BK165" s="1"/>
  <c r="BL165" s="1"/>
  <c r="BV165"/>
  <c r="BX165" s="1"/>
  <c r="BY165" s="1"/>
  <c r="CE165" s="1"/>
  <c r="CT165"/>
  <c r="DB165"/>
  <c r="E161"/>
  <c r="D161" i="29" s="1"/>
  <c r="G161" i="17"/>
  <c r="E161" i="29" s="1"/>
  <c r="P161" i="17"/>
  <c r="AQ161"/>
  <c r="BR161"/>
  <c r="BW161"/>
  <c r="CF161"/>
  <c r="CU161"/>
  <c r="DF161"/>
  <c r="F161"/>
  <c r="C161" i="29" s="1"/>
  <c r="K161" i="17"/>
  <c r="H161" i="29" s="1"/>
  <c r="AI161" i="17"/>
  <c r="BD161"/>
  <c r="BK161" s="1"/>
  <c r="BL161" s="1"/>
  <c r="BV161"/>
  <c r="BX161" s="1"/>
  <c r="BY161" s="1"/>
  <c r="CE161" s="1"/>
  <c r="CT161"/>
  <c r="DB161"/>
  <c r="D161"/>
  <c r="J161"/>
  <c r="I161" i="29" s="1"/>
  <c r="AH161" i="17"/>
  <c r="AM161"/>
  <c r="AZ161"/>
  <c r="CA161"/>
  <c r="CN161"/>
  <c r="DO161"/>
  <c r="C161"/>
  <c r="H161"/>
  <c r="F161" i="29" s="1"/>
  <c r="T161" i="17"/>
  <c r="AA161" s="1"/>
  <c r="AB161" s="1"/>
  <c r="AL161"/>
  <c r="AN161" s="1"/>
  <c r="AO161" s="1"/>
  <c r="AU161" s="1"/>
  <c r="BS161"/>
  <c r="CM161"/>
  <c r="DN161"/>
  <c r="E157"/>
  <c r="D157" i="29" s="1"/>
  <c r="D157" i="17"/>
  <c r="J157"/>
  <c r="I157" i="29" s="1"/>
  <c r="AH157" i="17"/>
  <c r="AM157"/>
  <c r="AZ157"/>
  <c r="CA157"/>
  <c r="CN157"/>
  <c r="DO157"/>
  <c r="C157"/>
  <c r="H157"/>
  <c r="F157" i="29" s="1"/>
  <c r="T157" i="17"/>
  <c r="AA157" s="1"/>
  <c r="AB157" s="1"/>
  <c r="AL157"/>
  <c r="AN157" s="1"/>
  <c r="AO157" s="1"/>
  <c r="AU157" s="1"/>
  <c r="BS157"/>
  <c r="CM157"/>
  <c r="DN157"/>
  <c r="G157"/>
  <c r="E157" i="29" s="1"/>
  <c r="P157" i="17"/>
  <c r="AQ157"/>
  <c r="BR157"/>
  <c r="BW157"/>
  <c r="CF157"/>
  <c r="CU157"/>
  <c r="DF157"/>
  <c r="F157"/>
  <c r="C157" i="29" s="1"/>
  <c r="K157" i="17"/>
  <c r="H157" i="29" s="1"/>
  <c r="AI157" i="17"/>
  <c r="BD157"/>
  <c r="BK157" s="1"/>
  <c r="BL157" s="1"/>
  <c r="BV157"/>
  <c r="BX157" s="1"/>
  <c r="BY157" s="1"/>
  <c r="CE157" s="1"/>
  <c r="CT157"/>
  <c r="DB157"/>
  <c r="E153"/>
  <c r="D153" i="29" s="1"/>
  <c r="G153" i="17"/>
  <c r="E153" i="29" s="1"/>
  <c r="P153" i="17"/>
  <c r="AQ153"/>
  <c r="BR153"/>
  <c r="BW153"/>
  <c r="CF153"/>
  <c r="CU153"/>
  <c r="DF153"/>
  <c r="F153"/>
  <c r="C153" i="29" s="1"/>
  <c r="K153" i="17"/>
  <c r="H153" i="29" s="1"/>
  <c r="AI153" i="17"/>
  <c r="BD153"/>
  <c r="BK153" s="1"/>
  <c r="BL153" s="1"/>
  <c r="BV153"/>
  <c r="BX153" s="1"/>
  <c r="BY153" s="1"/>
  <c r="CE153" s="1"/>
  <c r="CT153"/>
  <c r="DB153"/>
  <c r="D153"/>
  <c r="J153"/>
  <c r="I153" i="29" s="1"/>
  <c r="AH153" i="17"/>
  <c r="AM153"/>
  <c r="AZ153"/>
  <c r="CA153"/>
  <c r="CN153"/>
  <c r="DO153"/>
  <c r="C153"/>
  <c r="H153"/>
  <c r="F153" i="29" s="1"/>
  <c r="T153" i="17"/>
  <c r="AA153" s="1"/>
  <c r="AB153" s="1"/>
  <c r="AL153"/>
  <c r="AN153" s="1"/>
  <c r="AO153" s="1"/>
  <c r="AU153" s="1"/>
  <c r="BS153"/>
  <c r="CM153"/>
  <c r="DN153"/>
  <c r="D149"/>
  <c r="J149"/>
  <c r="I149" i="29" s="1"/>
  <c r="AH149" i="17"/>
  <c r="AZ149"/>
  <c r="CA149"/>
  <c r="CN149"/>
  <c r="DO149"/>
  <c r="I149"/>
  <c r="G149" i="29" s="1"/>
  <c r="Y149" i="17"/>
  <c r="BS149"/>
  <c r="CM149"/>
  <c r="DN149"/>
  <c r="H149"/>
  <c r="F149" i="29" s="1"/>
  <c r="T149" i="17"/>
  <c r="AA149" s="1"/>
  <c r="AB149" s="1"/>
  <c r="AQ149"/>
  <c r="BR149"/>
  <c r="BW149"/>
  <c r="CF149"/>
  <c r="CU149"/>
  <c r="DF149"/>
  <c r="E149"/>
  <c r="D149" i="29" s="1"/>
  <c r="Q149" i="17"/>
  <c r="AL149"/>
  <c r="AS149" s="1"/>
  <c r="AT149" s="1"/>
  <c r="BD149"/>
  <c r="BK149" s="1"/>
  <c r="BL149" s="1"/>
  <c r="BV149"/>
  <c r="BX149" s="1"/>
  <c r="BY149" s="1"/>
  <c r="CE149" s="1"/>
  <c r="CT149"/>
  <c r="DB149"/>
  <c r="I145"/>
  <c r="G145" i="29" s="1"/>
  <c r="J145" i="17"/>
  <c r="I145" i="29" s="1"/>
  <c r="BE145" i="17"/>
  <c r="DB145"/>
  <c r="E145"/>
  <c r="D145" i="29" s="1"/>
  <c r="AH145" i="17"/>
  <c r="CT145"/>
  <c r="Y145"/>
  <c r="CG145"/>
  <c r="Q145"/>
  <c r="BV145"/>
  <c r="DE145"/>
  <c r="J141"/>
  <c r="I141" i="29" s="1"/>
  <c r="DF141" i="17"/>
  <c r="CT141"/>
  <c r="AL141"/>
  <c r="AS141" s="1"/>
  <c r="AT141" s="1"/>
  <c r="E137"/>
  <c r="D137" i="29" s="1"/>
  <c r="AH137" i="17"/>
  <c r="CT137"/>
  <c r="J137"/>
  <c r="I137" i="29" s="1"/>
  <c r="BV137" i="17"/>
  <c r="DN137"/>
  <c r="F137"/>
  <c r="C137" i="29" s="1"/>
  <c r="BR137" i="17"/>
  <c r="DF137"/>
  <c r="AL137"/>
  <c r="DB137"/>
  <c r="F133"/>
  <c r="C133" i="29" s="1"/>
  <c r="G133" i="17"/>
  <c r="E133" i="29" s="1"/>
  <c r="AQ133" i="17"/>
  <c r="CT133"/>
  <c r="DF133"/>
  <c r="C133"/>
  <c r="AL133"/>
  <c r="BS133"/>
  <c r="DE133"/>
  <c r="DG133" s="1"/>
  <c r="DH133" s="1"/>
  <c r="Q133"/>
  <c r="BE133"/>
  <c r="DA133"/>
  <c r="I133"/>
  <c r="G133" i="29" s="1"/>
  <c r="BA133" i="17"/>
  <c r="CU133"/>
  <c r="DO133"/>
  <c r="J129"/>
  <c r="I129" i="29" s="1"/>
  <c r="AH129" i="17"/>
  <c r="BE129"/>
  <c r="DB129"/>
  <c r="I129"/>
  <c r="G129" i="29" s="1"/>
  <c r="Y129" i="17"/>
  <c r="BA129"/>
  <c r="BV129"/>
  <c r="CC129" s="1"/>
  <c r="CD129" s="1"/>
  <c r="DA129"/>
  <c r="DN129"/>
  <c r="F129"/>
  <c r="C129" i="29" s="1"/>
  <c r="U129" i="17"/>
  <c r="BR129"/>
  <c r="CT129"/>
  <c r="DF129"/>
  <c r="E129"/>
  <c r="D129" i="29" s="1"/>
  <c r="Q129" i="17"/>
  <c r="AL129"/>
  <c r="AS129" s="1"/>
  <c r="AT129" s="1"/>
  <c r="BI129"/>
  <c r="CG129"/>
  <c r="DE129"/>
  <c r="CT125"/>
  <c r="BV125"/>
  <c r="AH125"/>
  <c r="J125"/>
  <c r="I125" i="29" s="1"/>
  <c r="DB125" i="17"/>
  <c r="I121"/>
  <c r="G121" i="29" s="1"/>
  <c r="Y121" i="17"/>
  <c r="BA121"/>
  <c r="BV121"/>
  <c r="CC121" s="1"/>
  <c r="CD121" s="1"/>
  <c r="DA121"/>
  <c r="DN121"/>
  <c r="F121"/>
  <c r="C121" i="29" s="1"/>
  <c r="U121" i="17"/>
  <c r="BR121"/>
  <c r="CT121"/>
  <c r="DF121"/>
  <c r="E121"/>
  <c r="D121" i="29" s="1"/>
  <c r="Q121" i="17"/>
  <c r="AL121"/>
  <c r="AS121" s="1"/>
  <c r="AT121" s="1"/>
  <c r="BI121"/>
  <c r="CG121"/>
  <c r="DE121"/>
  <c r="J121"/>
  <c r="I121" i="29" s="1"/>
  <c r="AH121" i="17"/>
  <c r="BE121"/>
  <c r="DB121"/>
  <c r="AH117"/>
  <c r="CT117"/>
  <c r="J117"/>
  <c r="I117" i="29" s="1"/>
  <c r="BV117" i="17"/>
  <c r="DN117"/>
  <c r="F117"/>
  <c r="C117" i="29" s="1"/>
  <c r="BR117" i="17"/>
  <c r="DF117"/>
  <c r="AL117"/>
  <c r="DB117"/>
  <c r="C113"/>
  <c r="J113"/>
  <c r="I113" i="29" s="1"/>
  <c r="BV113" i="17"/>
  <c r="DN113"/>
  <c r="F113"/>
  <c r="C113" i="29" s="1"/>
  <c r="BR113" i="17"/>
  <c r="DF113"/>
  <c r="AL113"/>
  <c r="AS113" s="1"/>
  <c r="AT113" s="1"/>
  <c r="DB113"/>
  <c r="AH113"/>
  <c r="CT113"/>
  <c r="C109"/>
  <c r="AL109"/>
  <c r="DB109"/>
  <c r="AH109"/>
  <c r="CT109"/>
  <c r="J109"/>
  <c r="I109" i="29" s="1"/>
  <c r="BV109" i="17"/>
  <c r="DN109"/>
  <c r="F109"/>
  <c r="C109" i="29" s="1"/>
  <c r="BR109" i="17"/>
  <c r="DF109"/>
  <c r="C105"/>
  <c r="J105"/>
  <c r="I105" i="29" s="1"/>
  <c r="BV105" i="17"/>
  <c r="DN105"/>
  <c r="F105"/>
  <c r="C105" i="29" s="1"/>
  <c r="BR105" i="17"/>
  <c r="DF105"/>
  <c r="AL105"/>
  <c r="DB105"/>
  <c r="AH105"/>
  <c r="CT105"/>
  <c r="C101"/>
  <c r="AL101"/>
  <c r="DB101"/>
  <c r="AH101"/>
  <c r="CT101"/>
  <c r="J101"/>
  <c r="I101" i="29" s="1"/>
  <c r="BV101" i="17"/>
  <c r="CC101" s="1"/>
  <c r="CD101" s="1"/>
  <c r="DN101"/>
  <c r="F101"/>
  <c r="C101" i="29" s="1"/>
  <c r="BR101" i="17"/>
  <c r="DF101"/>
  <c r="F97"/>
  <c r="C97" i="29" s="1"/>
  <c r="H97" i="17"/>
  <c r="F97" i="29" s="1"/>
  <c r="AZ97" i="17"/>
  <c r="BR97"/>
  <c r="DA97"/>
  <c r="DN97"/>
  <c r="D97"/>
  <c r="AL97"/>
  <c r="BI97"/>
  <c r="CT97"/>
  <c r="DF97"/>
  <c r="Q97"/>
  <c r="BE97"/>
  <c r="CG97"/>
  <c r="DE97"/>
  <c r="DG97" s="1"/>
  <c r="DH97" s="1"/>
  <c r="I97"/>
  <c r="G97" i="29" s="1"/>
  <c r="BA97" i="17"/>
  <c r="BV97"/>
  <c r="CC97" s="1"/>
  <c r="CD97" s="1"/>
  <c r="DB97"/>
  <c r="F93"/>
  <c r="C93" i="29" s="1"/>
  <c r="H93" i="17"/>
  <c r="F93" i="29" s="1"/>
  <c r="AZ93" i="17"/>
  <c r="CT93"/>
  <c r="D93"/>
  <c r="AL93"/>
  <c r="CF93"/>
  <c r="DF93"/>
  <c r="Q93"/>
  <c r="BE93"/>
  <c r="DE93"/>
  <c r="I93"/>
  <c r="G93" i="29" s="1"/>
  <c r="BA93" i="17"/>
  <c r="DA93"/>
  <c r="AZ89"/>
  <c r="CT89"/>
  <c r="AL89"/>
  <c r="DN89"/>
  <c r="AH89"/>
  <c r="BV89"/>
  <c r="DF89"/>
  <c r="J89"/>
  <c r="I89" i="29" s="1"/>
  <c r="BR89" i="17"/>
  <c r="DB89"/>
  <c r="AL85"/>
  <c r="AS85" s="1"/>
  <c r="AT85" s="1"/>
  <c r="DF85"/>
  <c r="CT85"/>
  <c r="E81"/>
  <c r="D81" i="29" s="1"/>
  <c r="AH81" i="17"/>
  <c r="CT81"/>
  <c r="J81"/>
  <c r="I81" i="29" s="1"/>
  <c r="BV81" i="17"/>
  <c r="DN81"/>
  <c r="F81"/>
  <c r="C81" i="29" s="1"/>
  <c r="BR81" i="17"/>
  <c r="DF81"/>
  <c r="AL81"/>
  <c r="AS81" s="1"/>
  <c r="AT81" s="1"/>
  <c r="DB81"/>
  <c r="D77"/>
  <c r="H77"/>
  <c r="F77" i="29" s="1"/>
  <c r="C77" i="17"/>
  <c r="G77"/>
  <c r="E77" i="29" s="1"/>
  <c r="K77" i="17"/>
  <c r="H77" i="29" s="1"/>
  <c r="F77" i="17"/>
  <c r="C77" i="29" s="1"/>
  <c r="J77" i="17"/>
  <c r="I77" i="29" s="1"/>
  <c r="E77" i="17"/>
  <c r="D77" i="29" s="1"/>
  <c r="I77" i="17"/>
  <c r="G77" i="29" s="1"/>
  <c r="U77" i="17"/>
  <c r="AI77"/>
  <c r="BD77"/>
  <c r="BR77"/>
  <c r="BW77"/>
  <c r="CU77"/>
  <c r="DE77"/>
  <c r="DN77"/>
  <c r="T77"/>
  <c r="AA77" s="1"/>
  <c r="AB77" s="1"/>
  <c r="AH77"/>
  <c r="AQ77"/>
  <c r="BA77"/>
  <c r="BI77"/>
  <c r="BV77"/>
  <c r="CT77"/>
  <c r="DB77"/>
  <c r="Q77"/>
  <c r="AM77"/>
  <c r="AZ77"/>
  <c r="CA77"/>
  <c r="CG77"/>
  <c r="CN77"/>
  <c r="DA77"/>
  <c r="P77"/>
  <c r="Y77"/>
  <c r="AL77"/>
  <c r="AS77" s="1"/>
  <c r="AT77" s="1"/>
  <c r="BE77"/>
  <c r="BS77"/>
  <c r="CF77"/>
  <c r="CM77"/>
  <c r="DF77"/>
  <c r="DO77"/>
  <c r="D73"/>
  <c r="H73"/>
  <c r="F73" i="29" s="1"/>
  <c r="P73" i="17"/>
  <c r="U73"/>
  <c r="AI73"/>
  <c r="BA73"/>
  <c r="BI73"/>
  <c r="BV73"/>
  <c r="CC73" s="1"/>
  <c r="CD73" s="1"/>
  <c r="CU73"/>
  <c r="DE73"/>
  <c r="DO73"/>
  <c r="C73"/>
  <c r="G73"/>
  <c r="E73" i="29" s="1"/>
  <c r="K73" i="17"/>
  <c r="H73" i="29" s="1"/>
  <c r="T73" i="17"/>
  <c r="AH73"/>
  <c r="AQ73"/>
  <c r="AZ73"/>
  <c r="BB73" s="1"/>
  <c r="BC73" s="1"/>
  <c r="BE73"/>
  <c r="BS73"/>
  <c r="CG73"/>
  <c r="CT73"/>
  <c r="DN73"/>
  <c r="F73"/>
  <c r="C73" i="29" s="1"/>
  <c r="J73" i="17"/>
  <c r="I73" i="29" s="1"/>
  <c r="AM73" i="17"/>
  <c r="BD73"/>
  <c r="BK73" s="1"/>
  <c r="BL73" s="1"/>
  <c r="BR73"/>
  <c r="CA73"/>
  <c r="CF73"/>
  <c r="CN73"/>
  <c r="DB73"/>
  <c r="E73"/>
  <c r="D73" i="29" s="1"/>
  <c r="I73" i="17"/>
  <c r="G73" i="29" s="1"/>
  <c r="Q73" i="17"/>
  <c r="Y73"/>
  <c r="AL73"/>
  <c r="AS73" s="1"/>
  <c r="AT73" s="1"/>
  <c r="BW73"/>
  <c r="CM73"/>
  <c r="DA73"/>
  <c r="DF73"/>
  <c r="D69"/>
  <c r="H69"/>
  <c r="F69" i="29" s="1"/>
  <c r="P69" i="17"/>
  <c r="Y69"/>
  <c r="AL69"/>
  <c r="AS69" s="1"/>
  <c r="AT69" s="1"/>
  <c r="BE69"/>
  <c r="BS69"/>
  <c r="CU69"/>
  <c r="DE69"/>
  <c r="DO69"/>
  <c r="C69"/>
  <c r="G69"/>
  <c r="E69" i="29" s="1"/>
  <c r="K69" i="17"/>
  <c r="H69" i="29" s="1"/>
  <c r="U69" i="17"/>
  <c r="AI69"/>
  <c r="BD69"/>
  <c r="BR69"/>
  <c r="CA69"/>
  <c r="CG69"/>
  <c r="CT69"/>
  <c r="CV69" s="1"/>
  <c r="CZ69" s="1"/>
  <c r="DN69"/>
  <c r="F69"/>
  <c r="C69" i="29" s="1"/>
  <c r="J69" i="17"/>
  <c r="I69" i="29" s="1"/>
  <c r="T69" i="17"/>
  <c r="AH69"/>
  <c r="AQ69"/>
  <c r="BA69"/>
  <c r="BK69"/>
  <c r="BL69" s="1"/>
  <c r="BW69"/>
  <c r="CF69"/>
  <c r="CN69"/>
  <c r="DB69"/>
  <c r="E69"/>
  <c r="D69" i="29" s="1"/>
  <c r="I69" i="17"/>
  <c r="G69" i="29" s="1"/>
  <c r="Q69" i="17"/>
  <c r="AA69"/>
  <c r="AB69" s="1"/>
  <c r="AM69"/>
  <c r="AZ69"/>
  <c r="BI69"/>
  <c r="BV69"/>
  <c r="CC69" s="1"/>
  <c r="CD69" s="1"/>
  <c r="CM69"/>
  <c r="DA69"/>
  <c r="DF69"/>
  <c r="E65"/>
  <c r="D65" i="29" s="1"/>
  <c r="I65" i="17"/>
  <c r="G65" i="29" s="1"/>
  <c r="Q65" i="17"/>
  <c r="AM65"/>
  <c r="AZ65"/>
  <c r="BI65"/>
  <c r="BV65"/>
  <c r="CC65" s="1"/>
  <c r="CD65" s="1"/>
  <c r="CM65"/>
  <c r="DA65"/>
  <c r="DF65"/>
  <c r="D65"/>
  <c r="H65"/>
  <c r="F65" i="29" s="1"/>
  <c r="P65" i="17"/>
  <c r="Y65"/>
  <c r="AL65"/>
  <c r="AS65" s="1"/>
  <c r="AT65" s="1"/>
  <c r="BE65"/>
  <c r="BS65"/>
  <c r="CU65"/>
  <c r="DE65"/>
  <c r="DO65"/>
  <c r="C65"/>
  <c r="G65"/>
  <c r="E65" i="29" s="1"/>
  <c r="K65" i="17"/>
  <c r="H65" i="29" s="1"/>
  <c r="U65" i="17"/>
  <c r="AI65"/>
  <c r="BD65"/>
  <c r="BR65"/>
  <c r="CB65" s="1"/>
  <c r="CA65"/>
  <c r="CG65"/>
  <c r="CT65"/>
  <c r="CV65" s="1"/>
  <c r="CZ65" s="1"/>
  <c r="DN65"/>
  <c r="F65"/>
  <c r="C65" i="29" s="1"/>
  <c r="J65" i="17"/>
  <c r="I65" i="29" s="1"/>
  <c r="T65" i="17"/>
  <c r="AH65"/>
  <c r="AQ65"/>
  <c r="BA65"/>
  <c r="BK65"/>
  <c r="BL65" s="1"/>
  <c r="BW65"/>
  <c r="BX65" s="1"/>
  <c r="BY65" s="1"/>
  <c r="CE65" s="1"/>
  <c r="CF65"/>
  <c r="CN65"/>
  <c r="DB65"/>
  <c r="G61"/>
  <c r="E61" i="29" s="1"/>
  <c r="J61" i="17"/>
  <c r="I61" i="29" s="1"/>
  <c r="CU61" i="17"/>
  <c r="AZ61"/>
  <c r="AQ61"/>
  <c r="AL61"/>
  <c r="DF61"/>
  <c r="F57"/>
  <c r="C57" i="29" s="1"/>
  <c r="AH57" i="17"/>
  <c r="AQ57"/>
  <c r="BW57"/>
  <c r="CU57"/>
  <c r="DO57"/>
  <c r="C57"/>
  <c r="K57"/>
  <c r="H57" i="29" s="1"/>
  <c r="AM57" i="17"/>
  <c r="BV57"/>
  <c r="CT57"/>
  <c r="DN57"/>
  <c r="J57"/>
  <c r="I57" i="29" s="1"/>
  <c r="AL57" i="17"/>
  <c r="BS57"/>
  <c r="CM57"/>
  <c r="DF57"/>
  <c r="G57"/>
  <c r="E57" i="29" s="1"/>
  <c r="AI57" i="17"/>
  <c r="BR57"/>
  <c r="CA57"/>
  <c r="DB57"/>
  <c r="E53"/>
  <c r="D53" i="29" s="1"/>
  <c r="J53" i="17"/>
  <c r="I53" i="29" s="1"/>
  <c r="BV53" i="17"/>
  <c r="DN53"/>
  <c r="F53"/>
  <c r="C53" i="29" s="1"/>
  <c r="BR53" i="17"/>
  <c r="DF53"/>
  <c r="AL53"/>
  <c r="DB53"/>
  <c r="AH53"/>
  <c r="CT53"/>
  <c r="E49"/>
  <c r="D49" i="29" s="1"/>
  <c r="J49" i="17"/>
  <c r="I49" i="29" s="1"/>
  <c r="BV49" i="17"/>
  <c r="DN49"/>
  <c r="F49"/>
  <c r="C49" i="29" s="1"/>
  <c r="BR49" i="17"/>
  <c r="DF49"/>
  <c r="AL49"/>
  <c r="DB49"/>
  <c r="AH49"/>
  <c r="CT49"/>
  <c r="E45"/>
  <c r="D45" i="29" s="1"/>
  <c r="P45" i="17"/>
  <c r="Y45"/>
  <c r="BD45"/>
  <c r="BV45"/>
  <c r="CC45" s="1"/>
  <c r="CD45" s="1"/>
  <c r="CT45"/>
  <c r="J45"/>
  <c r="I45" i="29" s="1"/>
  <c r="U45" i="17"/>
  <c r="AZ45"/>
  <c r="BR45"/>
  <c r="CN45"/>
  <c r="DN45"/>
  <c r="H45"/>
  <c r="F45" i="29" s="1"/>
  <c r="T45" i="17"/>
  <c r="AH45"/>
  <c r="BI45"/>
  <c r="CG45"/>
  <c r="DE45"/>
  <c r="F45"/>
  <c r="C45" i="29" s="1"/>
  <c r="Q45" i="17"/>
  <c r="BE45"/>
  <c r="DB45"/>
  <c r="I41"/>
  <c r="G41" i="29" s="1"/>
  <c r="AH41" i="17"/>
  <c r="J41"/>
  <c r="I41" i="29" s="1"/>
  <c r="DB41" i="17"/>
  <c r="CT41"/>
  <c r="BV41"/>
  <c r="BR37"/>
  <c r="DN37"/>
  <c r="AH37"/>
  <c r="DB37"/>
  <c r="J37"/>
  <c r="I37" i="29" s="1"/>
  <c r="CT37" i="17"/>
  <c r="F37"/>
  <c r="C37" i="29" s="1"/>
  <c r="BV37" i="17"/>
  <c r="D33"/>
  <c r="F33"/>
  <c r="C33" i="29" s="1"/>
  <c r="BR33" i="17"/>
  <c r="DF33"/>
  <c r="AL33"/>
  <c r="DB33"/>
  <c r="AH33"/>
  <c r="CT33"/>
  <c r="J33"/>
  <c r="I33" i="29" s="1"/>
  <c r="BV33" i="17"/>
  <c r="DN33"/>
  <c r="D29"/>
  <c r="AL29"/>
  <c r="DB29"/>
  <c r="AH29"/>
  <c r="CT29"/>
  <c r="J29"/>
  <c r="I29" i="29" s="1"/>
  <c r="BV29" i="17"/>
  <c r="DN29"/>
  <c r="F29"/>
  <c r="C29" i="29" s="1"/>
  <c r="BR29" i="17"/>
  <c r="DF29"/>
  <c r="D25"/>
  <c r="G25"/>
  <c r="E25" i="29" s="1"/>
  <c r="Q25" i="17"/>
  <c r="BE25"/>
  <c r="BW25"/>
  <c r="CT25"/>
  <c r="DE25"/>
  <c r="F25"/>
  <c r="C25" i="29" s="1"/>
  <c r="K25" i="17"/>
  <c r="H25" i="29" s="1"/>
  <c r="AI25" i="17"/>
  <c r="BA25"/>
  <c r="BV25"/>
  <c r="CM25"/>
  <c r="DB25"/>
  <c r="DO25"/>
  <c r="E25"/>
  <c r="D25" i="29" s="1"/>
  <c r="J25" i="17"/>
  <c r="I25" i="29" s="1"/>
  <c r="AH25" i="17"/>
  <c r="AJ25" s="1"/>
  <c r="AK25" s="1"/>
  <c r="AM25"/>
  <c r="BS25"/>
  <c r="CG25"/>
  <c r="DA25"/>
  <c r="DC25" s="1"/>
  <c r="DD25" s="1"/>
  <c r="DN25"/>
  <c r="C25"/>
  <c r="I25"/>
  <c r="G25" i="29" s="1"/>
  <c r="U25" i="17"/>
  <c r="AL25"/>
  <c r="BR25"/>
  <c r="CU25"/>
  <c r="DF25"/>
  <c r="D21"/>
  <c r="F21"/>
  <c r="C21" i="29" s="1"/>
  <c r="K21" i="17"/>
  <c r="H21" i="29" s="1"/>
  <c r="AI21" i="17"/>
  <c r="BE21"/>
  <c r="BW21"/>
  <c r="CU21"/>
  <c r="DE21"/>
  <c r="DO21"/>
  <c r="E21"/>
  <c r="D21" i="29" s="1"/>
  <c r="J21" i="17"/>
  <c r="I21" i="29" s="1"/>
  <c r="AH21" i="17"/>
  <c r="AJ21" s="1"/>
  <c r="AK21" s="1"/>
  <c r="BA21"/>
  <c r="BV21"/>
  <c r="BX21" s="1"/>
  <c r="CT21"/>
  <c r="CV21" s="1"/>
  <c r="DN21"/>
  <c r="C21"/>
  <c r="I21"/>
  <c r="G21" i="29" s="1"/>
  <c r="U21" i="17"/>
  <c r="AM21"/>
  <c r="BS21"/>
  <c r="CM21"/>
  <c r="DB21"/>
  <c r="G21"/>
  <c r="E21" i="29" s="1"/>
  <c r="Q21" i="17"/>
  <c r="AL21"/>
  <c r="BR21"/>
  <c r="CG21"/>
  <c r="DA21"/>
  <c r="DF21"/>
  <c r="E17"/>
  <c r="D17" i="29" s="1"/>
  <c r="G17" i="17"/>
  <c r="E17" i="29" s="1"/>
  <c r="P17" i="17"/>
  <c r="BS17"/>
  <c r="CN17"/>
  <c r="DF17"/>
  <c r="F17"/>
  <c r="C17" i="29" s="1"/>
  <c r="K17" i="17"/>
  <c r="H17" i="29" s="1"/>
  <c r="AI17" i="17"/>
  <c r="BR17"/>
  <c r="BW17"/>
  <c r="CM17"/>
  <c r="DB17"/>
  <c r="D17"/>
  <c r="J17"/>
  <c r="I17" i="29" s="1"/>
  <c r="AH17" i="17"/>
  <c r="AM17"/>
  <c r="BD17"/>
  <c r="BV17"/>
  <c r="BX17" s="1"/>
  <c r="CF17"/>
  <c r="CU17"/>
  <c r="DO17"/>
  <c r="C17"/>
  <c r="H17"/>
  <c r="F17" i="29" s="1"/>
  <c r="T17" i="17"/>
  <c r="AL17"/>
  <c r="AZ17"/>
  <c r="CT17"/>
  <c r="DN17"/>
  <c r="E13"/>
  <c r="D13" i="29" s="1"/>
  <c r="G13" i="17"/>
  <c r="E13" i="29" s="1"/>
  <c r="P13" i="17"/>
  <c r="BR13"/>
  <c r="BW13"/>
  <c r="CF13"/>
  <c r="CU13"/>
  <c r="DN13"/>
  <c r="F13"/>
  <c r="C13" i="29" s="1"/>
  <c r="K13" i="17"/>
  <c r="H13" i="29" s="1"/>
  <c r="AI13" i="17"/>
  <c r="BD13"/>
  <c r="BV13"/>
  <c r="BX13" s="1"/>
  <c r="CT13"/>
  <c r="DF13"/>
  <c r="D13"/>
  <c r="J13"/>
  <c r="I13" i="29" s="1"/>
  <c r="AH13" i="17"/>
  <c r="AM13"/>
  <c r="AZ13"/>
  <c r="CN13"/>
  <c r="DB13"/>
  <c r="C13"/>
  <c r="H13"/>
  <c r="F13" i="29" s="1"/>
  <c r="T13" i="17"/>
  <c r="AL13"/>
  <c r="BS13"/>
  <c r="CM13"/>
  <c r="DO13"/>
  <c r="E9"/>
  <c r="D9" i="29" s="1"/>
  <c r="AH9" i="17"/>
  <c r="BD9"/>
  <c r="CF9"/>
  <c r="CU9"/>
  <c r="DE9"/>
  <c r="J9"/>
  <c r="I9" i="29" s="1"/>
  <c r="AZ9" i="17"/>
  <c r="CT9"/>
  <c r="DB9"/>
  <c r="DO9"/>
  <c r="F9"/>
  <c r="C9" i="29" s="1"/>
  <c r="BV9" i="17"/>
  <c r="CN9"/>
  <c r="DA9"/>
  <c r="DN9"/>
  <c r="AL9"/>
  <c r="BR9"/>
  <c r="CM9"/>
  <c r="DF9"/>
  <c r="AI8"/>
  <c r="BA8"/>
  <c r="BV8"/>
  <c r="CG8"/>
  <c r="DA8"/>
  <c r="DC8" s="1"/>
  <c r="DO8"/>
  <c r="DN203"/>
  <c r="DE203"/>
  <c r="DG203" s="1"/>
  <c r="DH203" s="1"/>
  <c r="CU203"/>
  <c r="CN203"/>
  <c r="CX189"/>
  <c r="CY189"/>
  <c r="C183"/>
  <c r="G183"/>
  <c r="E183" i="29" s="1"/>
  <c r="K183" i="17"/>
  <c r="H183" i="29" s="1"/>
  <c r="AI183" i="17"/>
  <c r="AM183"/>
  <c r="AQ183"/>
  <c r="BS183"/>
  <c r="BW183"/>
  <c r="CA183"/>
  <c r="CM183"/>
  <c r="CU183"/>
  <c r="CW183" s="1"/>
  <c r="DO183"/>
  <c r="D183"/>
  <c r="H183"/>
  <c r="F183" i="29" s="1"/>
  <c r="P183" i="17"/>
  <c r="T183"/>
  <c r="AZ183"/>
  <c r="BD183"/>
  <c r="BK183" s="1"/>
  <c r="BL183" s="1"/>
  <c r="CF183"/>
  <c r="CN183"/>
  <c r="R182"/>
  <c r="S182" s="1"/>
  <c r="Z182"/>
  <c r="C179"/>
  <c r="G179"/>
  <c r="E179" i="29" s="1"/>
  <c r="K179" i="17"/>
  <c r="H179" i="29" s="1"/>
  <c r="AI179" i="17"/>
  <c r="AM179"/>
  <c r="AQ179"/>
  <c r="BS179"/>
  <c r="BW179"/>
  <c r="CA179"/>
  <c r="CM179"/>
  <c r="CU179"/>
  <c r="CV179" s="1"/>
  <c r="CZ179" s="1"/>
  <c r="DO179"/>
  <c r="D179"/>
  <c r="H179"/>
  <c r="F179" i="29" s="1"/>
  <c r="P179" i="17"/>
  <c r="T179"/>
  <c r="AZ179"/>
  <c r="BD179"/>
  <c r="BK179" s="1"/>
  <c r="BL179" s="1"/>
  <c r="CF179"/>
  <c r="CN179"/>
  <c r="C175"/>
  <c r="G175"/>
  <c r="E175" i="29" s="1"/>
  <c r="K175" i="17"/>
  <c r="H175" i="29" s="1"/>
  <c r="AI175" i="17"/>
  <c r="AM175"/>
  <c r="AQ175"/>
  <c r="BS175"/>
  <c r="BW175"/>
  <c r="BX175" s="1"/>
  <c r="BY175" s="1"/>
  <c r="CE175" s="1"/>
  <c r="CA175"/>
  <c r="CM175"/>
  <c r="CU175"/>
  <c r="CW175" s="1"/>
  <c r="DO175"/>
  <c r="D175"/>
  <c r="H175"/>
  <c r="F175" i="29" s="1"/>
  <c r="P175" i="17"/>
  <c r="T175"/>
  <c r="AZ175"/>
  <c r="BD175"/>
  <c r="BK175" s="1"/>
  <c r="BL175" s="1"/>
  <c r="CF175"/>
  <c r="CN175"/>
  <c r="R174"/>
  <c r="S174" s="1"/>
  <c r="Z174"/>
  <c r="DB171"/>
  <c r="BV171"/>
  <c r="CC171" s="1"/>
  <c r="CD171" s="1"/>
  <c r="AH171"/>
  <c r="J171"/>
  <c r="I171" i="29" s="1"/>
  <c r="C187" i="17"/>
  <c r="G187"/>
  <c r="E187" i="29" s="1"/>
  <c r="K187" i="17"/>
  <c r="H187" i="29" s="1"/>
  <c r="AA187" i="17"/>
  <c r="AB187" s="1"/>
  <c r="AI187"/>
  <c r="AM187"/>
  <c r="AN187" s="1"/>
  <c r="AO187" s="1"/>
  <c r="AU187" s="1"/>
  <c r="AQ187"/>
  <c r="BS187"/>
  <c r="BT187" s="1"/>
  <c r="BU187" s="1"/>
  <c r="BW187"/>
  <c r="BX187" s="1"/>
  <c r="BY187" s="1"/>
  <c r="CE187" s="1"/>
  <c r="CA187"/>
  <c r="CM187"/>
  <c r="CU187"/>
  <c r="DO187"/>
  <c r="CB184"/>
  <c r="BF182"/>
  <c r="BG182" s="1"/>
  <c r="BM182" s="1"/>
  <c r="BK182"/>
  <c r="BL182" s="1"/>
  <c r="CB180"/>
  <c r="BF178"/>
  <c r="BG178" s="1"/>
  <c r="BM178" s="1"/>
  <c r="BK178"/>
  <c r="BL178" s="1"/>
  <c r="BF174"/>
  <c r="BG174" s="1"/>
  <c r="BM174" s="1"/>
  <c r="BK174"/>
  <c r="BL174" s="1"/>
  <c r="Z169"/>
  <c r="BZ207"/>
  <c r="BJ207"/>
  <c r="AP207"/>
  <c r="DE206"/>
  <c r="DG206" s="1"/>
  <c r="DH206" s="1"/>
  <c r="DA206"/>
  <c r="CG206"/>
  <c r="CI206" s="1"/>
  <c r="CC206"/>
  <c r="CD206" s="1"/>
  <c r="BI206"/>
  <c r="BE206"/>
  <c r="BF206" s="1"/>
  <c r="BG206" s="1"/>
  <c r="BM206" s="1"/>
  <c r="BA206"/>
  <c r="Y206"/>
  <c r="U206"/>
  <c r="V206" s="1"/>
  <c r="W206" s="1"/>
  <c r="AC206" s="1"/>
  <c r="Q206"/>
  <c r="I206"/>
  <c r="G206" i="29" s="1"/>
  <c r="E206" i="17"/>
  <c r="D206" i="29" s="1"/>
  <c r="CN205" i="17"/>
  <c r="CP205" s="1"/>
  <c r="CF205"/>
  <c r="CB205"/>
  <c r="BD205"/>
  <c r="AZ205"/>
  <c r="AR205"/>
  <c r="T205"/>
  <c r="P205"/>
  <c r="H205"/>
  <c r="F205" i="29" s="1"/>
  <c r="DO204" i="17"/>
  <c r="CU204"/>
  <c r="CW204" s="1"/>
  <c r="CM204"/>
  <c r="CA204"/>
  <c r="BW204"/>
  <c r="BX204" s="1"/>
  <c r="BY204" s="1"/>
  <c r="CE204" s="1"/>
  <c r="BS204"/>
  <c r="AQ204"/>
  <c r="AM204"/>
  <c r="AI204"/>
  <c r="K204"/>
  <c r="H204" i="29" s="1"/>
  <c r="G204" i="17"/>
  <c r="E204" i="29" s="1"/>
  <c r="C204" i="17"/>
  <c r="BJ203"/>
  <c r="AP203"/>
  <c r="DE202"/>
  <c r="DG202" s="1"/>
  <c r="DH202" s="1"/>
  <c r="DA202"/>
  <c r="DC202" s="1"/>
  <c r="DD202" s="1"/>
  <c r="CG202"/>
  <c r="CI202" s="1"/>
  <c r="BI202"/>
  <c r="BE202"/>
  <c r="BF202" s="1"/>
  <c r="BG202" s="1"/>
  <c r="BM202" s="1"/>
  <c r="BA202"/>
  <c r="AS202"/>
  <c r="AT202" s="1"/>
  <c r="Y202"/>
  <c r="U202"/>
  <c r="V202" s="1"/>
  <c r="W202" s="1"/>
  <c r="AC202" s="1"/>
  <c r="Q202"/>
  <c r="I202"/>
  <c r="G202" i="29" s="1"/>
  <c r="E202" i="17"/>
  <c r="D202" i="29" s="1"/>
  <c r="CN201" i="17"/>
  <c r="CP201" s="1"/>
  <c r="CF201"/>
  <c r="BD201"/>
  <c r="AZ201"/>
  <c r="T201"/>
  <c r="P201"/>
  <c r="H201"/>
  <c r="F201" i="29" s="1"/>
  <c r="DO200" i="17"/>
  <c r="CU200"/>
  <c r="CM200"/>
  <c r="CA200"/>
  <c r="BW200"/>
  <c r="BS200"/>
  <c r="AQ200"/>
  <c r="AM200"/>
  <c r="AN200" s="1"/>
  <c r="AO200" s="1"/>
  <c r="AU200" s="1"/>
  <c r="AI200"/>
  <c r="K200"/>
  <c r="H200" i="29" s="1"/>
  <c r="G200" i="17"/>
  <c r="E200" i="29" s="1"/>
  <c r="C200" i="17"/>
  <c r="DE198"/>
  <c r="DG198" s="1"/>
  <c r="DH198" s="1"/>
  <c r="DA198"/>
  <c r="DC198" s="1"/>
  <c r="DD198" s="1"/>
  <c r="CG198"/>
  <c r="CI198" s="1"/>
  <c r="CC198"/>
  <c r="CD198" s="1"/>
  <c r="BI198"/>
  <c r="BE198"/>
  <c r="BA198"/>
  <c r="AS198"/>
  <c r="AT198" s="1"/>
  <c r="Y198"/>
  <c r="U198"/>
  <c r="Q198"/>
  <c r="I198"/>
  <c r="G198" i="29" s="1"/>
  <c r="E198" i="17"/>
  <c r="D198" i="29" s="1"/>
  <c r="CN197" i="17"/>
  <c r="CF197"/>
  <c r="CB197"/>
  <c r="BD197"/>
  <c r="AZ197"/>
  <c r="T197"/>
  <c r="P197"/>
  <c r="H197"/>
  <c r="F197" i="29" s="1"/>
  <c r="DO196" i="17"/>
  <c r="CU196"/>
  <c r="CW196" s="1"/>
  <c r="CM196"/>
  <c r="CA196"/>
  <c r="BW196"/>
  <c r="BX196" s="1"/>
  <c r="BY196" s="1"/>
  <c r="CE196" s="1"/>
  <c r="BS196"/>
  <c r="AQ196"/>
  <c r="AM196"/>
  <c r="AI196"/>
  <c r="K196"/>
  <c r="H196" i="29" s="1"/>
  <c r="G196" i="17"/>
  <c r="E196" i="29" s="1"/>
  <c r="C196" i="17"/>
  <c r="Z195"/>
  <c r="DE194"/>
  <c r="DG194" s="1"/>
  <c r="DH194" s="1"/>
  <c r="DA194"/>
  <c r="DC194" s="1"/>
  <c r="DD194" s="1"/>
  <c r="CG194"/>
  <c r="CC194"/>
  <c r="CD194" s="1"/>
  <c r="BI194"/>
  <c r="BE194"/>
  <c r="BF194" s="1"/>
  <c r="BG194" s="1"/>
  <c r="BM194" s="1"/>
  <c r="BA194"/>
  <c r="AS194"/>
  <c r="AT194" s="1"/>
  <c r="Y194"/>
  <c r="U194"/>
  <c r="V194" s="1"/>
  <c r="W194" s="1"/>
  <c r="AC194" s="1"/>
  <c r="Q194"/>
  <c r="I194"/>
  <c r="G194" i="29" s="1"/>
  <c r="E194" i="17"/>
  <c r="D194" i="29" s="1"/>
  <c r="CN193" i="17"/>
  <c r="CP193" s="1"/>
  <c r="CF193"/>
  <c r="CB193"/>
  <c r="BD193"/>
  <c r="AZ193"/>
  <c r="T193"/>
  <c r="P193"/>
  <c r="H193"/>
  <c r="F193" i="29" s="1"/>
  <c r="DO192" i="17"/>
  <c r="CU192"/>
  <c r="CW192" s="1"/>
  <c r="CM192"/>
  <c r="CA192"/>
  <c r="BW192"/>
  <c r="BX192" s="1"/>
  <c r="BY192" s="1"/>
  <c r="CE192" s="1"/>
  <c r="BS192"/>
  <c r="AQ192"/>
  <c r="AM192"/>
  <c r="AI192"/>
  <c r="K192"/>
  <c r="H192" i="29" s="1"/>
  <c r="G192" i="17"/>
  <c r="E192" i="29" s="1"/>
  <c r="C192" i="17"/>
  <c r="Z191"/>
  <c r="DE190"/>
  <c r="DG190" s="1"/>
  <c r="DH190" s="1"/>
  <c r="DA190"/>
  <c r="DC190" s="1"/>
  <c r="DD190" s="1"/>
  <c r="CG190"/>
  <c r="CI190" s="1"/>
  <c r="CC190"/>
  <c r="CD190" s="1"/>
  <c r="BI190"/>
  <c r="BE190"/>
  <c r="BF190" s="1"/>
  <c r="BG190" s="1"/>
  <c r="BM190" s="1"/>
  <c r="BA190"/>
  <c r="AS190"/>
  <c r="AT190" s="1"/>
  <c r="Y190"/>
  <c r="U190"/>
  <c r="V190" s="1"/>
  <c r="W190" s="1"/>
  <c r="AC190" s="1"/>
  <c r="Q190"/>
  <c r="I190"/>
  <c r="G190" i="29" s="1"/>
  <c r="E190" i="17"/>
  <c r="D190" i="29" s="1"/>
  <c r="CF189" i="17"/>
  <c r="CA189"/>
  <c r="BV189"/>
  <c r="CC189" s="1"/>
  <c r="CD189" s="1"/>
  <c r="AM189"/>
  <c r="AH189"/>
  <c r="J189"/>
  <c r="I189" i="29" s="1"/>
  <c r="DN188" i="17"/>
  <c r="CM188"/>
  <c r="CC188"/>
  <c r="CD188" s="1"/>
  <c r="BW188"/>
  <c r="BR188"/>
  <c r="BI188"/>
  <c r="AI188"/>
  <c r="AJ188" s="1"/>
  <c r="AK188" s="1"/>
  <c r="U188"/>
  <c r="K188"/>
  <c r="H188" i="29" s="1"/>
  <c r="CH186" i="17"/>
  <c r="CL186" s="1"/>
  <c r="BF186"/>
  <c r="BG186" s="1"/>
  <c r="BM186" s="1"/>
  <c r="DE183"/>
  <c r="CG183"/>
  <c r="BE183"/>
  <c r="Y183"/>
  <c r="Q183"/>
  <c r="E183"/>
  <c r="D183" i="29" s="1"/>
  <c r="DE179" i="17"/>
  <c r="CG179"/>
  <c r="BE179"/>
  <c r="Y179"/>
  <c r="Q179"/>
  <c r="E179"/>
  <c r="D179" i="29" s="1"/>
  <c r="AN176" i="17"/>
  <c r="AO176" s="1"/>
  <c r="AU176" s="1"/>
  <c r="DE175"/>
  <c r="DG175" s="1"/>
  <c r="DH175" s="1"/>
  <c r="CG175"/>
  <c r="BE175"/>
  <c r="AS175"/>
  <c r="AT175" s="1"/>
  <c r="Y175"/>
  <c r="Q175"/>
  <c r="E175"/>
  <c r="D175" i="29" s="1"/>
  <c r="DF171" i="17"/>
  <c r="D188"/>
  <c r="H188"/>
  <c r="F188" i="29" s="1"/>
  <c r="P188" i="17"/>
  <c r="T188"/>
  <c r="AZ188"/>
  <c r="BD188"/>
  <c r="BF188" s="1"/>
  <c r="BG188" s="1"/>
  <c r="BM188" s="1"/>
  <c r="CF188"/>
  <c r="CN188"/>
  <c r="BB186"/>
  <c r="BC186" s="1"/>
  <c r="BJ186"/>
  <c r="CH182"/>
  <c r="CL182" s="1"/>
  <c r="V182"/>
  <c r="W182" s="1"/>
  <c r="AC182" s="1"/>
  <c r="AA182"/>
  <c r="AB182" s="1"/>
  <c r="CH178"/>
  <c r="CL178" s="1"/>
  <c r="CI178"/>
  <c r="V178"/>
  <c r="W178" s="1"/>
  <c r="AC178" s="1"/>
  <c r="CO177"/>
  <c r="CS177" s="1"/>
  <c r="CH174"/>
  <c r="CL174" s="1"/>
  <c r="CI174"/>
  <c r="V174"/>
  <c r="W174" s="1"/>
  <c r="AC174" s="1"/>
  <c r="AA174"/>
  <c r="AB174" s="1"/>
  <c r="CO173"/>
  <c r="CS173" s="1"/>
  <c r="CP173"/>
  <c r="C171"/>
  <c r="G171"/>
  <c r="E171" i="29" s="1"/>
  <c r="K171" i="17"/>
  <c r="H171" i="29" s="1"/>
  <c r="AI171" i="17"/>
  <c r="AM171"/>
  <c r="AN171" s="1"/>
  <c r="AO171" s="1"/>
  <c r="AU171" s="1"/>
  <c r="AQ171"/>
  <c r="BS171"/>
  <c r="BW171"/>
  <c r="CA171"/>
  <c r="CM171"/>
  <c r="CU171"/>
  <c r="CV171" s="1"/>
  <c r="CZ171" s="1"/>
  <c r="DO171"/>
  <c r="E171"/>
  <c r="D171" i="29" s="1"/>
  <c r="I171" i="17"/>
  <c r="G171" i="29" s="1"/>
  <c r="Q171" i="17"/>
  <c r="U171"/>
  <c r="Y171"/>
  <c r="BA171"/>
  <c r="BE171"/>
  <c r="BI171"/>
  <c r="CG171"/>
  <c r="DA171"/>
  <c r="DE171"/>
  <c r="D171"/>
  <c r="H171"/>
  <c r="F171" i="29" s="1"/>
  <c r="P171" i="17"/>
  <c r="T171"/>
  <c r="AZ171"/>
  <c r="BD171"/>
  <c r="CF171"/>
  <c r="CN171"/>
  <c r="AA169"/>
  <c r="AB169" s="1"/>
  <c r="BJ206"/>
  <c r="CN204"/>
  <c r="CF204"/>
  <c r="CB204"/>
  <c r="BD204"/>
  <c r="BK204" s="1"/>
  <c r="BL204" s="1"/>
  <c r="AZ204"/>
  <c r="AR204"/>
  <c r="T204"/>
  <c r="P204"/>
  <c r="H204"/>
  <c r="F204" i="29" s="1"/>
  <c r="D204" i="17"/>
  <c r="Z202"/>
  <c r="CN200"/>
  <c r="CF200"/>
  <c r="CB200"/>
  <c r="BD200"/>
  <c r="AZ200"/>
  <c r="AR200"/>
  <c r="T200"/>
  <c r="AA200" s="1"/>
  <c r="AB200" s="1"/>
  <c r="P200"/>
  <c r="H200"/>
  <c r="F200" i="29" s="1"/>
  <c r="D200" i="17"/>
  <c r="BJ198"/>
  <c r="CN196"/>
  <c r="CF196"/>
  <c r="BD196"/>
  <c r="BK196" s="1"/>
  <c r="BL196" s="1"/>
  <c r="AZ196"/>
  <c r="AR196"/>
  <c r="T196"/>
  <c r="AA196" s="1"/>
  <c r="AB196" s="1"/>
  <c r="P196"/>
  <c r="H196"/>
  <c r="F196" i="29" s="1"/>
  <c r="D196" i="17"/>
  <c r="Z194"/>
  <c r="CN192"/>
  <c r="CF192"/>
  <c r="BD192"/>
  <c r="BK192" s="1"/>
  <c r="BL192" s="1"/>
  <c r="AZ192"/>
  <c r="T192"/>
  <c r="AA192" s="1"/>
  <c r="AB192" s="1"/>
  <c r="P192"/>
  <c r="H192"/>
  <c r="F192" i="29" s="1"/>
  <c r="D192" i="17"/>
  <c r="BJ190"/>
  <c r="Z190"/>
  <c r="BZ186"/>
  <c r="DN183"/>
  <c r="DF183"/>
  <c r="BR183"/>
  <c r="AL183"/>
  <c r="F183"/>
  <c r="C183" i="29" s="1"/>
  <c r="BR179" i="17"/>
  <c r="AL179"/>
  <c r="F179"/>
  <c r="C179" i="29" s="1"/>
  <c r="E189" i="17"/>
  <c r="D189" i="29" s="1"/>
  <c r="I189" i="17"/>
  <c r="G189" i="29" s="1"/>
  <c r="Q189" i="17"/>
  <c r="U189"/>
  <c r="V189" s="1"/>
  <c r="W189" s="1"/>
  <c r="AC189" s="1"/>
  <c r="Y189"/>
  <c r="BA189"/>
  <c r="BB189" s="1"/>
  <c r="BC189" s="1"/>
  <c r="BE189"/>
  <c r="BF189" s="1"/>
  <c r="BG189" s="1"/>
  <c r="BM189" s="1"/>
  <c r="BI189"/>
  <c r="CG189"/>
  <c r="R186"/>
  <c r="S186" s="1"/>
  <c r="Z186"/>
  <c r="AR184"/>
  <c r="D184"/>
  <c r="H184"/>
  <c r="F184" i="29" s="1"/>
  <c r="P184" i="17"/>
  <c r="T184"/>
  <c r="AZ184"/>
  <c r="BD184"/>
  <c r="CF184"/>
  <c r="CN184"/>
  <c r="CO184" s="1"/>
  <c r="CS184" s="1"/>
  <c r="E184"/>
  <c r="D184" i="29" s="1"/>
  <c r="I184" i="17"/>
  <c r="G184" i="29" s="1"/>
  <c r="Q184" i="17"/>
  <c r="U184"/>
  <c r="Y184"/>
  <c r="AS184"/>
  <c r="AT184" s="1"/>
  <c r="BA184"/>
  <c r="BE184"/>
  <c r="BI184"/>
  <c r="CC184"/>
  <c r="CD184" s="1"/>
  <c r="CG184"/>
  <c r="DA184"/>
  <c r="DC184" s="1"/>
  <c r="DD184" s="1"/>
  <c r="DE184"/>
  <c r="DG184" s="1"/>
  <c r="DH184" s="1"/>
  <c r="BB182"/>
  <c r="BC182" s="1"/>
  <c r="AJ180"/>
  <c r="AK180" s="1"/>
  <c r="AR180"/>
  <c r="D180"/>
  <c r="H180"/>
  <c r="F180" i="29" s="1"/>
  <c r="P180" i="17"/>
  <c r="T180"/>
  <c r="AZ180"/>
  <c r="BD180"/>
  <c r="CF180"/>
  <c r="CN180"/>
  <c r="CO180" s="1"/>
  <c r="CS180" s="1"/>
  <c r="E180"/>
  <c r="D180" i="29" s="1"/>
  <c r="I180" i="17"/>
  <c r="G180" i="29" s="1"/>
  <c r="Q180" i="17"/>
  <c r="U180"/>
  <c r="Y180"/>
  <c r="AS180"/>
  <c r="AT180" s="1"/>
  <c r="BA180"/>
  <c r="BE180"/>
  <c r="BI180"/>
  <c r="CC180"/>
  <c r="CD180" s="1"/>
  <c r="CG180"/>
  <c r="DA180"/>
  <c r="DC180" s="1"/>
  <c r="DD180" s="1"/>
  <c r="DE180"/>
  <c r="BB178"/>
  <c r="BC178" s="1"/>
  <c r="BJ178"/>
  <c r="CV176"/>
  <c r="CZ176" s="1"/>
  <c r="CW176"/>
  <c r="D176"/>
  <c r="H176"/>
  <c r="F176" i="29" s="1"/>
  <c r="P176" i="17"/>
  <c r="T176"/>
  <c r="AZ176"/>
  <c r="BD176"/>
  <c r="CF176"/>
  <c r="CN176"/>
  <c r="E176"/>
  <c r="D176" i="29" s="1"/>
  <c r="I176" i="17"/>
  <c r="G176" i="29" s="1"/>
  <c r="Q176" i="17"/>
  <c r="U176"/>
  <c r="Y176"/>
  <c r="AS176"/>
  <c r="AT176" s="1"/>
  <c r="BA176"/>
  <c r="BE176"/>
  <c r="BI176"/>
  <c r="CC176"/>
  <c r="CD176" s="1"/>
  <c r="CG176"/>
  <c r="DA176"/>
  <c r="DC176" s="1"/>
  <c r="DD176" s="1"/>
  <c r="DE176"/>
  <c r="DG176" s="1"/>
  <c r="DH176" s="1"/>
  <c r="BB174"/>
  <c r="BC174" s="1"/>
  <c r="BJ174"/>
  <c r="Z173"/>
  <c r="CV172"/>
  <c r="CZ172" s="1"/>
  <c r="CW172"/>
  <c r="DO206"/>
  <c r="CU206"/>
  <c r="CV206" s="1"/>
  <c r="CM206"/>
  <c r="CA206"/>
  <c r="BW206"/>
  <c r="BX206" s="1"/>
  <c r="BY206" s="1"/>
  <c r="CE206" s="1"/>
  <c r="BS206"/>
  <c r="BK206"/>
  <c r="BL206" s="1"/>
  <c r="AQ206"/>
  <c r="AM206"/>
  <c r="AN206" s="1"/>
  <c r="AO206" s="1"/>
  <c r="AU206" s="1"/>
  <c r="AI206"/>
  <c r="AA206"/>
  <c r="AB206" s="1"/>
  <c r="K206"/>
  <c r="H206" i="29" s="1"/>
  <c r="G206" i="17"/>
  <c r="E206" i="29" s="1"/>
  <c r="DE204" i="17"/>
  <c r="DG204" s="1"/>
  <c r="DH204" s="1"/>
  <c r="DA204"/>
  <c r="DC204" s="1"/>
  <c r="DD204" s="1"/>
  <c r="CG204"/>
  <c r="CC204"/>
  <c r="CD204" s="1"/>
  <c r="BI204"/>
  <c r="BE204"/>
  <c r="BA204"/>
  <c r="AS204"/>
  <c r="AT204" s="1"/>
  <c r="Y204"/>
  <c r="U204"/>
  <c r="Q204"/>
  <c r="I204"/>
  <c r="G204" i="29" s="1"/>
  <c r="DO202" i="17"/>
  <c r="CU202"/>
  <c r="CV202" s="1"/>
  <c r="CM202"/>
  <c r="CA202"/>
  <c r="BW202"/>
  <c r="BS202"/>
  <c r="BK202"/>
  <c r="BL202" s="1"/>
  <c r="AQ202"/>
  <c r="AM202"/>
  <c r="AN202" s="1"/>
  <c r="AO202" s="1"/>
  <c r="AU202" s="1"/>
  <c r="AI202"/>
  <c r="AA202"/>
  <c r="AB202" s="1"/>
  <c r="K202"/>
  <c r="H202" i="29" s="1"/>
  <c r="G202" i="17"/>
  <c r="DE200"/>
  <c r="DA200"/>
  <c r="CG200"/>
  <c r="CC200"/>
  <c r="CD200" s="1"/>
  <c r="BI200"/>
  <c r="BE200"/>
  <c r="BA200"/>
  <c r="AS200"/>
  <c r="AT200" s="1"/>
  <c r="Y200"/>
  <c r="U200"/>
  <c r="Q200"/>
  <c r="I200"/>
  <c r="G200" i="29" s="1"/>
  <c r="DO198" i="17"/>
  <c r="CU198"/>
  <c r="CV198" s="1"/>
  <c r="CM198"/>
  <c r="CA198"/>
  <c r="BW198"/>
  <c r="BX198" s="1"/>
  <c r="BY198" s="1"/>
  <c r="CE198" s="1"/>
  <c r="BS198"/>
  <c r="AQ198"/>
  <c r="AM198"/>
  <c r="AN198" s="1"/>
  <c r="AO198" s="1"/>
  <c r="AU198" s="1"/>
  <c r="AI198"/>
  <c r="K198"/>
  <c r="H198" i="29" s="1"/>
  <c r="G198" i="17"/>
  <c r="E198" i="29" s="1"/>
  <c r="DE196" i="17"/>
  <c r="DG196" s="1"/>
  <c r="DH196" s="1"/>
  <c r="DA196"/>
  <c r="DC196" s="1"/>
  <c r="DD196" s="1"/>
  <c r="CG196"/>
  <c r="CC196"/>
  <c r="CD196" s="1"/>
  <c r="BI196"/>
  <c r="BE196"/>
  <c r="BA196"/>
  <c r="Y196"/>
  <c r="U196"/>
  <c r="Q196"/>
  <c r="I196"/>
  <c r="G196" i="29" s="1"/>
  <c r="DO194" i="17"/>
  <c r="CU194"/>
  <c r="CV194" s="1"/>
  <c r="CM194"/>
  <c r="CA194"/>
  <c r="BW194"/>
  <c r="BS194"/>
  <c r="BK194"/>
  <c r="BL194" s="1"/>
  <c r="AQ194"/>
  <c r="AM194"/>
  <c r="AN194" s="1"/>
  <c r="AO194" s="1"/>
  <c r="AU194" s="1"/>
  <c r="AI194"/>
  <c r="AA194"/>
  <c r="AB194" s="1"/>
  <c r="K194"/>
  <c r="H194" i="29" s="1"/>
  <c r="G194" i="17"/>
  <c r="DE192"/>
  <c r="DG192" s="1"/>
  <c r="DH192" s="1"/>
  <c r="DA192"/>
  <c r="DC192" s="1"/>
  <c r="DD192" s="1"/>
  <c r="CG192"/>
  <c r="CC192"/>
  <c r="CD192" s="1"/>
  <c r="BI192"/>
  <c r="BE192"/>
  <c r="BA192"/>
  <c r="Y192"/>
  <c r="U192"/>
  <c r="Q192"/>
  <c r="I192"/>
  <c r="G192" i="29" s="1"/>
  <c r="DO190" i="17"/>
  <c r="CU190"/>
  <c r="CV190" s="1"/>
  <c r="CM190"/>
  <c r="CA190"/>
  <c r="BW190"/>
  <c r="BX190" s="1"/>
  <c r="BY190" s="1"/>
  <c r="CE190" s="1"/>
  <c r="BS190"/>
  <c r="BK190"/>
  <c r="BL190" s="1"/>
  <c r="AQ190"/>
  <c r="AM190"/>
  <c r="AN190" s="1"/>
  <c r="AO190" s="1"/>
  <c r="AU190" s="1"/>
  <c r="AI190"/>
  <c r="AA190"/>
  <c r="AB190" s="1"/>
  <c r="K190"/>
  <c r="H190" i="29" s="1"/>
  <c r="G190" i="17"/>
  <c r="E190" i="29" s="1"/>
  <c r="AA189" i="17"/>
  <c r="AB189" s="1"/>
  <c r="DF188"/>
  <c r="DG188" s="1"/>
  <c r="DH188" s="1"/>
  <c r="DA188"/>
  <c r="DC188" s="1"/>
  <c r="DD188" s="1"/>
  <c r="CU188"/>
  <c r="CW188" s="1"/>
  <c r="BA188"/>
  <c r="AQ188"/>
  <c r="AL188"/>
  <c r="I188"/>
  <c r="G188" i="29" s="1"/>
  <c r="C188" i="17"/>
  <c r="AS187"/>
  <c r="AT187" s="1"/>
  <c r="BT186"/>
  <c r="BU186" s="1"/>
  <c r="AP186"/>
  <c r="AA186"/>
  <c r="AB186" s="1"/>
  <c r="BX184"/>
  <c r="BY184" s="1"/>
  <c r="CE184" s="1"/>
  <c r="DA183"/>
  <c r="BI183"/>
  <c r="BA183"/>
  <c r="U183"/>
  <c r="I183"/>
  <c r="G183" i="29" s="1"/>
  <c r="BZ181" i="17"/>
  <c r="BX180"/>
  <c r="BY180" s="1"/>
  <c r="CE180" s="1"/>
  <c r="DA179"/>
  <c r="BI179"/>
  <c r="BA179"/>
  <c r="U179"/>
  <c r="I179"/>
  <c r="G179" i="29" s="1"/>
  <c r="DA175" i="17"/>
  <c r="DC175" s="1"/>
  <c r="DD175" s="1"/>
  <c r="CC175"/>
  <c r="CD175" s="1"/>
  <c r="BI175"/>
  <c r="BA175"/>
  <c r="U175"/>
  <c r="I175"/>
  <c r="G175" i="29" s="1"/>
  <c r="DN171" i="17"/>
  <c r="BR171"/>
  <c r="F171"/>
  <c r="C171" i="29" s="1"/>
  <c r="BF170" i="17"/>
  <c r="BG170" s="1"/>
  <c r="BM170" s="1"/>
  <c r="CV168"/>
  <c r="CZ168" s="1"/>
  <c r="C149"/>
  <c r="G149"/>
  <c r="E149" i="29" s="1"/>
  <c r="K149" i="17"/>
  <c r="H149" i="29" s="1"/>
  <c r="AI149" i="17"/>
  <c r="AM149"/>
  <c r="BJ147"/>
  <c r="Z147"/>
  <c r="CW146"/>
  <c r="CV146"/>
  <c r="AJ146"/>
  <c r="AK146" s="1"/>
  <c r="AR146"/>
  <c r="E146"/>
  <c r="D146" i="29" s="1"/>
  <c r="I146" i="17"/>
  <c r="G146" i="29" s="1"/>
  <c r="Q146" i="17"/>
  <c r="U146"/>
  <c r="Y146"/>
  <c r="AS146"/>
  <c r="AT146" s="1"/>
  <c r="BA146"/>
  <c r="BE146"/>
  <c r="BI146"/>
  <c r="CC146"/>
  <c r="CD146" s="1"/>
  <c r="CG146"/>
  <c r="DA146"/>
  <c r="DC146" s="1"/>
  <c r="DD146" s="1"/>
  <c r="DE146"/>
  <c r="D146"/>
  <c r="H146"/>
  <c r="F146" i="29" s="1"/>
  <c r="P146" i="17"/>
  <c r="T146"/>
  <c r="AA146" s="1"/>
  <c r="AB146" s="1"/>
  <c r="AZ146"/>
  <c r="BD146"/>
  <c r="CF146"/>
  <c r="CN146"/>
  <c r="CP146" s="1"/>
  <c r="BJ143"/>
  <c r="Z143"/>
  <c r="CW142"/>
  <c r="CV142"/>
  <c r="CZ142" s="1"/>
  <c r="DI172"/>
  <c r="DJ172" s="1"/>
  <c r="DE172"/>
  <c r="DA172"/>
  <c r="DC172" s="1"/>
  <c r="DD172" s="1"/>
  <c r="CG172"/>
  <c r="BI172"/>
  <c r="BE172"/>
  <c r="BA172"/>
  <c r="Y172"/>
  <c r="U172"/>
  <c r="Q172"/>
  <c r="I172"/>
  <c r="G172" i="29" s="1"/>
  <c r="E172" i="17"/>
  <c r="D172" i="29" s="1"/>
  <c r="BK170" i="17"/>
  <c r="BL170" s="1"/>
  <c r="AA170"/>
  <c r="AB170" s="1"/>
  <c r="DE168"/>
  <c r="DG168" s="1"/>
  <c r="DH168" s="1"/>
  <c r="DA168"/>
  <c r="DC168" s="1"/>
  <c r="DD168" s="1"/>
  <c r="CW168"/>
  <c r="CG168"/>
  <c r="CC168"/>
  <c r="CD168" s="1"/>
  <c r="BI168"/>
  <c r="BE168"/>
  <c r="BA168"/>
  <c r="AS168"/>
  <c r="AT168" s="1"/>
  <c r="Y168"/>
  <c r="U168"/>
  <c r="Q168"/>
  <c r="I168"/>
  <c r="G168" i="29" s="1"/>
  <c r="E168" i="17"/>
  <c r="D168" i="29" s="1"/>
  <c r="CN167" i="17"/>
  <c r="CF167"/>
  <c r="BD167"/>
  <c r="BK167" s="1"/>
  <c r="BL167" s="1"/>
  <c r="AZ167"/>
  <c r="AR167"/>
  <c r="T167"/>
  <c r="P167"/>
  <c r="H167"/>
  <c r="F167" i="29" s="1"/>
  <c r="D167" i="17"/>
  <c r="CI166"/>
  <c r="BK166"/>
  <c r="BL166" s="1"/>
  <c r="AA166"/>
  <c r="AB166" s="1"/>
  <c r="DE164"/>
  <c r="DG164" s="1"/>
  <c r="DH164" s="1"/>
  <c r="DA164"/>
  <c r="DC164" s="1"/>
  <c r="DD164" s="1"/>
  <c r="CW164"/>
  <c r="CG164"/>
  <c r="BI164"/>
  <c r="BE164"/>
  <c r="BA164"/>
  <c r="Y164"/>
  <c r="U164"/>
  <c r="Q164"/>
  <c r="I164"/>
  <c r="G164" i="29" s="1"/>
  <c r="E164" i="17"/>
  <c r="D164" i="29" s="1"/>
  <c r="CN163" i="17"/>
  <c r="CF163"/>
  <c r="BD163"/>
  <c r="AZ163"/>
  <c r="T163"/>
  <c r="AA163" s="1"/>
  <c r="AB163" s="1"/>
  <c r="P163"/>
  <c r="H163"/>
  <c r="F163" i="29" s="1"/>
  <c r="D163" i="17"/>
  <c r="CI162"/>
  <c r="BK162"/>
  <c r="BL162" s="1"/>
  <c r="AA162"/>
  <c r="AB162" s="1"/>
  <c r="BJ161"/>
  <c r="Z161"/>
  <c r="DE160"/>
  <c r="DG160" s="1"/>
  <c r="DH160" s="1"/>
  <c r="DA160"/>
  <c r="CW160"/>
  <c r="CG160"/>
  <c r="BI160"/>
  <c r="BE160"/>
  <c r="BA160"/>
  <c r="Y160"/>
  <c r="U160"/>
  <c r="Q160"/>
  <c r="I160"/>
  <c r="G160" i="29" s="1"/>
  <c r="E160" i="17"/>
  <c r="D160" i="29" s="1"/>
  <c r="CN159" i="17"/>
  <c r="CF159"/>
  <c r="BD159"/>
  <c r="BK159" s="1"/>
  <c r="BL159" s="1"/>
  <c r="AZ159"/>
  <c r="AR159"/>
  <c r="T159"/>
  <c r="AA159" s="1"/>
  <c r="AB159" s="1"/>
  <c r="P159"/>
  <c r="H159"/>
  <c r="F159" i="29" s="1"/>
  <c r="D159" i="17"/>
  <c r="BK158"/>
  <c r="BL158" s="1"/>
  <c r="BJ157"/>
  <c r="DE156"/>
  <c r="DG156" s="1"/>
  <c r="DH156" s="1"/>
  <c r="DA156"/>
  <c r="CW156"/>
  <c r="CG156"/>
  <c r="CC156"/>
  <c r="CD156" s="1"/>
  <c r="BI156"/>
  <c r="BE156"/>
  <c r="BA156"/>
  <c r="AS156"/>
  <c r="AT156" s="1"/>
  <c r="Y156"/>
  <c r="U156"/>
  <c r="Q156"/>
  <c r="I156"/>
  <c r="G156" i="29" s="1"/>
  <c r="E156" i="17"/>
  <c r="D156" i="29" s="1"/>
  <c r="CN155" i="17"/>
  <c r="CF155"/>
  <c r="CB155"/>
  <c r="BD155"/>
  <c r="AZ155"/>
  <c r="T155"/>
  <c r="AA155" s="1"/>
  <c r="AB155" s="1"/>
  <c r="P155"/>
  <c r="H155"/>
  <c r="F155" i="29" s="1"/>
  <c r="D155" i="17"/>
  <c r="CI154"/>
  <c r="BK154"/>
  <c r="BL154" s="1"/>
  <c r="AA154"/>
  <c r="AB154" s="1"/>
  <c r="BJ153"/>
  <c r="Z153"/>
  <c r="DE152"/>
  <c r="DG152" s="1"/>
  <c r="DH152" s="1"/>
  <c r="DA152"/>
  <c r="DC152" s="1"/>
  <c r="DD152" s="1"/>
  <c r="CW152"/>
  <c r="CG152"/>
  <c r="CC152"/>
  <c r="CD152" s="1"/>
  <c r="BI152"/>
  <c r="BE152"/>
  <c r="BA152"/>
  <c r="AS152"/>
  <c r="AT152" s="1"/>
  <c r="Y152"/>
  <c r="U152"/>
  <c r="Q152"/>
  <c r="I152"/>
  <c r="G152" i="29" s="1"/>
  <c r="E152" i="17"/>
  <c r="D152" i="29" s="1"/>
  <c r="CN151" i="17"/>
  <c r="CF151"/>
  <c r="BD151"/>
  <c r="BK151" s="1"/>
  <c r="BL151" s="1"/>
  <c r="AZ151"/>
  <c r="AR151"/>
  <c r="T151"/>
  <c r="AA151" s="1"/>
  <c r="AB151" s="1"/>
  <c r="P151"/>
  <c r="H151"/>
  <c r="F151" i="29" s="1"/>
  <c r="D151" i="17"/>
  <c r="CI150"/>
  <c r="BK150"/>
  <c r="BL150" s="1"/>
  <c r="AA150"/>
  <c r="AB150" s="1"/>
  <c r="BJ149"/>
  <c r="BF148"/>
  <c r="BG148" s="1"/>
  <c r="BM148" s="1"/>
  <c r="BX146"/>
  <c r="BY146" s="1"/>
  <c r="CE146" s="1"/>
  <c r="DA145"/>
  <c r="CC145"/>
  <c r="CD145" s="1"/>
  <c r="BI145"/>
  <c r="BA145"/>
  <c r="U145"/>
  <c r="BX142"/>
  <c r="BY142" s="1"/>
  <c r="CE142" s="1"/>
  <c r="DB141"/>
  <c r="BV141"/>
  <c r="CC141" s="1"/>
  <c r="CD141" s="1"/>
  <c r="AH141"/>
  <c r="BJ148"/>
  <c r="D145"/>
  <c r="H145"/>
  <c r="F145" i="29" s="1"/>
  <c r="P145" i="17"/>
  <c r="T145"/>
  <c r="AZ145"/>
  <c r="BD145"/>
  <c r="CF145"/>
  <c r="CN145"/>
  <c r="C145"/>
  <c r="G145"/>
  <c r="E145" i="29" s="1"/>
  <c r="K145" i="17"/>
  <c r="H145" i="29" s="1"/>
  <c r="AI145" i="17"/>
  <c r="AM145"/>
  <c r="AQ145"/>
  <c r="BS145"/>
  <c r="BW145"/>
  <c r="BX145" s="1"/>
  <c r="BY145" s="1"/>
  <c r="CE145" s="1"/>
  <c r="CA145"/>
  <c r="CM145"/>
  <c r="CU145"/>
  <c r="DO145"/>
  <c r="Z144"/>
  <c r="DE167"/>
  <c r="DA167"/>
  <c r="CG167"/>
  <c r="BI167"/>
  <c r="BE167"/>
  <c r="BA167"/>
  <c r="AS167"/>
  <c r="AT167" s="1"/>
  <c r="Y167"/>
  <c r="U167"/>
  <c r="Q167"/>
  <c r="I167"/>
  <c r="G167" i="29" s="1"/>
  <c r="E167" i="17"/>
  <c r="D167" i="29" s="1"/>
  <c r="DE163" i="17"/>
  <c r="DG163" s="1"/>
  <c r="DH163" s="1"/>
  <c r="DA163"/>
  <c r="DC163" s="1"/>
  <c r="DD163" s="1"/>
  <c r="CG163"/>
  <c r="CC163"/>
  <c r="CD163" s="1"/>
  <c r="BI163"/>
  <c r="BE163"/>
  <c r="BA163"/>
  <c r="Y163"/>
  <c r="U163"/>
  <c r="Q163"/>
  <c r="I163"/>
  <c r="G163" i="29" s="1"/>
  <c r="E163" i="17"/>
  <c r="D163" i="29" s="1"/>
  <c r="DE159" i="17"/>
  <c r="DA159"/>
  <c r="DC159" s="1"/>
  <c r="DD159" s="1"/>
  <c r="CG159"/>
  <c r="BI159"/>
  <c r="BE159"/>
  <c r="BA159"/>
  <c r="AS159"/>
  <c r="AT159" s="1"/>
  <c r="Y159"/>
  <c r="U159"/>
  <c r="Q159"/>
  <c r="I159"/>
  <c r="G159" i="29" s="1"/>
  <c r="E159" i="17"/>
  <c r="D159" i="29" s="1"/>
  <c r="DE155" i="17"/>
  <c r="DG155" s="1"/>
  <c r="DH155" s="1"/>
  <c r="DA155"/>
  <c r="DC155" s="1"/>
  <c r="DD155" s="1"/>
  <c r="CG155"/>
  <c r="CC155"/>
  <c r="CD155" s="1"/>
  <c r="BI155"/>
  <c r="BE155"/>
  <c r="BA155"/>
  <c r="Y155"/>
  <c r="U155"/>
  <c r="Q155"/>
  <c r="I155"/>
  <c r="G155" i="29" s="1"/>
  <c r="E155" i="17"/>
  <c r="D155" i="29" s="1"/>
  <c r="DE151" i="17"/>
  <c r="DG151" s="1"/>
  <c r="DH151" s="1"/>
  <c r="DA151"/>
  <c r="CG151"/>
  <c r="BI151"/>
  <c r="BE151"/>
  <c r="BA151"/>
  <c r="AS151"/>
  <c r="AT151" s="1"/>
  <c r="Y151"/>
  <c r="U151"/>
  <c r="Q151"/>
  <c r="I151"/>
  <c r="G151" i="29" s="1"/>
  <c r="E151" i="17"/>
  <c r="D151" i="29" s="1"/>
  <c r="CP148" i="17"/>
  <c r="V148"/>
  <c r="W148" s="1"/>
  <c r="AC148" s="1"/>
  <c r="Z148"/>
  <c r="CB146"/>
  <c r="E141"/>
  <c r="D141" i="29" s="1"/>
  <c r="I141" i="17"/>
  <c r="G141" i="29" s="1"/>
  <c r="Q141" i="17"/>
  <c r="U141"/>
  <c r="Y141"/>
  <c r="BA141"/>
  <c r="BE141"/>
  <c r="BI141"/>
  <c r="CG141"/>
  <c r="DA141"/>
  <c r="DE141"/>
  <c r="DG141" s="1"/>
  <c r="DH141" s="1"/>
  <c r="D141"/>
  <c r="H141"/>
  <c r="F141" i="29" s="1"/>
  <c r="P141" i="17"/>
  <c r="T141"/>
  <c r="AZ141"/>
  <c r="BD141"/>
  <c r="CF141"/>
  <c r="CN141"/>
  <c r="C141"/>
  <c r="G141"/>
  <c r="E141" i="29" s="1"/>
  <c r="K141" i="17"/>
  <c r="H141" i="29" s="1"/>
  <c r="AI141" i="17"/>
  <c r="AM141"/>
  <c r="AQ141"/>
  <c r="BS141"/>
  <c r="BW141"/>
  <c r="CA141"/>
  <c r="CM141"/>
  <c r="CU141"/>
  <c r="CV141" s="1"/>
  <c r="CZ141" s="1"/>
  <c r="DO141"/>
  <c r="CP147"/>
  <c r="AA144"/>
  <c r="AB144" s="1"/>
  <c r="V144"/>
  <c r="W144" s="1"/>
  <c r="AC144" s="1"/>
  <c r="DE185"/>
  <c r="DG185" s="1"/>
  <c r="DH185" s="1"/>
  <c r="DA185"/>
  <c r="CG185"/>
  <c r="CH185" s="1"/>
  <c r="CC185"/>
  <c r="CD185" s="1"/>
  <c r="BI185"/>
  <c r="BE185"/>
  <c r="BF185" s="1"/>
  <c r="BG185" s="1"/>
  <c r="BM185" s="1"/>
  <c r="BA185"/>
  <c r="BB185" s="1"/>
  <c r="BC185" s="1"/>
  <c r="Y185"/>
  <c r="U185"/>
  <c r="V185" s="1"/>
  <c r="W185" s="1"/>
  <c r="AC185" s="1"/>
  <c r="Q185"/>
  <c r="I185"/>
  <c r="G185" i="29" s="1"/>
  <c r="DI181" i="17"/>
  <c r="DM181" s="1"/>
  <c r="DE181"/>
  <c r="DG181" s="1"/>
  <c r="DH181" s="1"/>
  <c r="DA181"/>
  <c r="DC181" s="1"/>
  <c r="DD181" s="1"/>
  <c r="CG181"/>
  <c r="CI181" s="1"/>
  <c r="CC181"/>
  <c r="CD181" s="1"/>
  <c r="BI181"/>
  <c r="BE181"/>
  <c r="BF181" s="1"/>
  <c r="BG181" s="1"/>
  <c r="BM181" s="1"/>
  <c r="BA181"/>
  <c r="BB181" s="1"/>
  <c r="BC181" s="1"/>
  <c r="Y181"/>
  <c r="U181"/>
  <c r="Q181"/>
  <c r="I181"/>
  <c r="G181" i="29" s="1"/>
  <c r="DI177" i="17"/>
  <c r="DM177" s="1"/>
  <c r="DE177"/>
  <c r="DG177" s="1"/>
  <c r="DH177" s="1"/>
  <c r="DA177"/>
  <c r="DC177" s="1"/>
  <c r="DD177" s="1"/>
  <c r="CG177"/>
  <c r="CI177" s="1"/>
  <c r="CC177"/>
  <c r="CD177" s="1"/>
  <c r="BI177"/>
  <c r="BE177"/>
  <c r="BF177" s="1"/>
  <c r="BG177" s="1"/>
  <c r="BM177" s="1"/>
  <c r="BA177"/>
  <c r="AS177"/>
  <c r="AT177" s="1"/>
  <c r="Y177"/>
  <c r="U177"/>
  <c r="V177" s="1"/>
  <c r="W177" s="1"/>
  <c r="AC177" s="1"/>
  <c r="Q177"/>
  <c r="R177" s="1"/>
  <c r="S177" s="1"/>
  <c r="I177"/>
  <c r="G177" i="29" s="1"/>
  <c r="DE173" i="17"/>
  <c r="DA173"/>
  <c r="DC173" s="1"/>
  <c r="DD173" s="1"/>
  <c r="CG173"/>
  <c r="CI173" s="1"/>
  <c r="CC173"/>
  <c r="CD173" s="1"/>
  <c r="BI173"/>
  <c r="BE173"/>
  <c r="BF173" s="1"/>
  <c r="BG173" s="1"/>
  <c r="BM173" s="1"/>
  <c r="BA173"/>
  <c r="AS173"/>
  <c r="AT173" s="1"/>
  <c r="Y173"/>
  <c r="U173"/>
  <c r="V173" s="1"/>
  <c r="W173" s="1"/>
  <c r="AC173" s="1"/>
  <c r="Q173"/>
  <c r="I173"/>
  <c r="G173" i="29" s="1"/>
  <c r="CN172" i="17"/>
  <c r="CO172" s="1"/>
  <c r="CS172" s="1"/>
  <c r="CF172"/>
  <c r="BD172"/>
  <c r="AZ172"/>
  <c r="T172"/>
  <c r="P172"/>
  <c r="H172"/>
  <c r="F172" i="29" s="1"/>
  <c r="BJ170" i="17"/>
  <c r="Z170"/>
  <c r="DE169"/>
  <c r="DG169" s="1"/>
  <c r="DH169" s="1"/>
  <c r="DA169"/>
  <c r="DC169" s="1"/>
  <c r="DD169" s="1"/>
  <c r="CG169"/>
  <c r="CH169" s="1"/>
  <c r="CL169" s="1"/>
  <c r="BI169"/>
  <c r="BE169"/>
  <c r="BF169" s="1"/>
  <c r="BG169" s="1"/>
  <c r="BM169" s="1"/>
  <c r="BA169"/>
  <c r="BB169" s="1"/>
  <c r="BC169" s="1"/>
  <c r="AS169"/>
  <c r="AT169" s="1"/>
  <c r="Y169"/>
  <c r="U169"/>
  <c r="V169" s="1"/>
  <c r="W169" s="1"/>
  <c r="AC169" s="1"/>
  <c r="Q169"/>
  <c r="I169"/>
  <c r="G169" i="29" s="1"/>
  <c r="CN168" i="17"/>
  <c r="CP168" s="1"/>
  <c r="CF168"/>
  <c r="BD168"/>
  <c r="AZ168"/>
  <c r="T168"/>
  <c r="P168"/>
  <c r="H168"/>
  <c r="F168" i="29" s="1"/>
  <c r="DO167" i="17"/>
  <c r="CU167"/>
  <c r="CW167" s="1"/>
  <c r="CM167"/>
  <c r="CA167"/>
  <c r="BW167"/>
  <c r="BS167"/>
  <c r="AQ167"/>
  <c r="AM167"/>
  <c r="AN167" s="1"/>
  <c r="AO167" s="1"/>
  <c r="AU167" s="1"/>
  <c r="AI167"/>
  <c r="AA167"/>
  <c r="AB167" s="1"/>
  <c r="K167"/>
  <c r="H167" i="29" s="1"/>
  <c r="G167" i="17"/>
  <c r="E167" i="29" s="1"/>
  <c r="BJ166" i="17"/>
  <c r="Z166"/>
  <c r="DI165"/>
  <c r="DM165" s="1"/>
  <c r="DE165"/>
  <c r="DG165" s="1"/>
  <c r="DH165" s="1"/>
  <c r="DA165"/>
  <c r="CG165"/>
  <c r="CH165" s="1"/>
  <c r="CL165" s="1"/>
  <c r="CC165"/>
  <c r="CD165" s="1"/>
  <c r="BI165"/>
  <c r="BE165"/>
  <c r="BF165" s="1"/>
  <c r="BG165" s="1"/>
  <c r="BM165" s="1"/>
  <c r="BA165"/>
  <c r="AS165"/>
  <c r="AT165" s="1"/>
  <c r="Y165"/>
  <c r="U165"/>
  <c r="V165" s="1"/>
  <c r="W165" s="1"/>
  <c r="AC165" s="1"/>
  <c r="Q165"/>
  <c r="I165"/>
  <c r="G165" i="29" s="1"/>
  <c r="CN164" i="17"/>
  <c r="CF164"/>
  <c r="BD164"/>
  <c r="AZ164"/>
  <c r="T164"/>
  <c r="P164"/>
  <c r="H164"/>
  <c r="F164" i="29" s="1"/>
  <c r="DO163" i="17"/>
  <c r="CU163"/>
  <c r="CV163" s="1"/>
  <c r="CZ163" s="1"/>
  <c r="CM163"/>
  <c r="CA163"/>
  <c r="BW163"/>
  <c r="BX163" s="1"/>
  <c r="BY163" s="1"/>
  <c r="CE163" s="1"/>
  <c r="BS163"/>
  <c r="AQ163"/>
  <c r="AM163"/>
  <c r="AI163"/>
  <c r="K163"/>
  <c r="H163" i="29" s="1"/>
  <c r="G163" i="17"/>
  <c r="BJ162"/>
  <c r="Z162"/>
  <c r="DI161"/>
  <c r="DM161" s="1"/>
  <c r="DE161"/>
  <c r="DG161" s="1"/>
  <c r="DH161" s="1"/>
  <c r="DA161"/>
  <c r="CG161"/>
  <c r="CH161" s="1"/>
  <c r="CL161" s="1"/>
  <c r="CC161"/>
  <c r="CD161" s="1"/>
  <c r="BI161"/>
  <c r="BE161"/>
  <c r="BF161" s="1"/>
  <c r="BG161" s="1"/>
  <c r="BM161" s="1"/>
  <c r="BA161"/>
  <c r="Y161"/>
  <c r="U161"/>
  <c r="V161" s="1"/>
  <c r="W161" s="1"/>
  <c r="AC161" s="1"/>
  <c r="Q161"/>
  <c r="I161"/>
  <c r="G161" i="29" s="1"/>
  <c r="CN160" i="17"/>
  <c r="CF160"/>
  <c r="BD160"/>
  <c r="AZ160"/>
  <c r="T160"/>
  <c r="P160"/>
  <c r="H160"/>
  <c r="F160" i="29" s="1"/>
  <c r="DO159" i="17"/>
  <c r="CU159"/>
  <c r="CM159"/>
  <c r="CA159"/>
  <c r="BW159"/>
  <c r="BX159" s="1"/>
  <c r="BY159" s="1"/>
  <c r="CE159" s="1"/>
  <c r="BS159"/>
  <c r="AQ159"/>
  <c r="AM159"/>
  <c r="AN159" s="1"/>
  <c r="AO159" s="1"/>
  <c r="AU159" s="1"/>
  <c r="AI159"/>
  <c r="K159"/>
  <c r="H159" i="29" s="1"/>
  <c r="G159" i="17"/>
  <c r="E159" i="29" s="1"/>
  <c r="BJ158" i="17"/>
  <c r="Z158"/>
  <c r="DE157"/>
  <c r="DG157" s="1"/>
  <c r="DH157" s="1"/>
  <c r="DA157"/>
  <c r="DC157" s="1"/>
  <c r="DD157" s="1"/>
  <c r="CG157"/>
  <c r="CH157" s="1"/>
  <c r="CL157" s="1"/>
  <c r="BI157"/>
  <c r="BE157"/>
  <c r="BF157" s="1"/>
  <c r="BG157" s="1"/>
  <c r="BM157" s="1"/>
  <c r="BA157"/>
  <c r="Y157"/>
  <c r="U157"/>
  <c r="V157" s="1"/>
  <c r="W157" s="1"/>
  <c r="AC157" s="1"/>
  <c r="Q157"/>
  <c r="I157"/>
  <c r="G157" i="29" s="1"/>
  <c r="CN156" i="17"/>
  <c r="CP156" s="1"/>
  <c r="CF156"/>
  <c r="BD156"/>
  <c r="AZ156"/>
  <c r="T156"/>
  <c r="P156"/>
  <c r="H156"/>
  <c r="F156" i="29" s="1"/>
  <c r="DO155" i="17"/>
  <c r="CU155"/>
  <c r="CV155" s="1"/>
  <c r="CZ155" s="1"/>
  <c r="CM155"/>
  <c r="CA155"/>
  <c r="BW155"/>
  <c r="BX155" s="1"/>
  <c r="BY155" s="1"/>
  <c r="CE155" s="1"/>
  <c r="BS155"/>
  <c r="BT155" s="1"/>
  <c r="BU155" s="1"/>
  <c r="BK155"/>
  <c r="BL155" s="1"/>
  <c r="AQ155"/>
  <c r="AM155"/>
  <c r="AI155"/>
  <c r="K155"/>
  <c r="H155" i="29" s="1"/>
  <c r="G155" i="17"/>
  <c r="E155" i="29" s="1"/>
  <c r="BJ154" i="17"/>
  <c r="Z154"/>
  <c r="DI153"/>
  <c r="DM153" s="1"/>
  <c r="DE153"/>
  <c r="DG153" s="1"/>
  <c r="DH153" s="1"/>
  <c r="DA153"/>
  <c r="DC153" s="1"/>
  <c r="DD153" s="1"/>
  <c r="CG153"/>
  <c r="CI153" s="1"/>
  <c r="CC153"/>
  <c r="CD153" s="1"/>
  <c r="BI153"/>
  <c r="BE153"/>
  <c r="BF153" s="1"/>
  <c r="BG153" s="1"/>
  <c r="BM153" s="1"/>
  <c r="BA153"/>
  <c r="AS153"/>
  <c r="AT153" s="1"/>
  <c r="Y153"/>
  <c r="U153"/>
  <c r="V153" s="1"/>
  <c r="W153" s="1"/>
  <c r="AC153" s="1"/>
  <c r="Q153"/>
  <c r="I153"/>
  <c r="G153" i="29" s="1"/>
  <c r="CN152" i="17"/>
  <c r="CF152"/>
  <c r="BD152"/>
  <c r="AZ152"/>
  <c r="T152"/>
  <c r="P152"/>
  <c r="H152"/>
  <c r="F152" i="29" s="1"/>
  <c r="DO151" i="17"/>
  <c r="CU151"/>
  <c r="CM151"/>
  <c r="CA151"/>
  <c r="BW151"/>
  <c r="BX151" s="1"/>
  <c r="BY151" s="1"/>
  <c r="CE151" s="1"/>
  <c r="BS151"/>
  <c r="AQ151"/>
  <c r="AM151"/>
  <c r="AN151" s="1"/>
  <c r="AO151" s="1"/>
  <c r="AU151" s="1"/>
  <c r="AI151"/>
  <c r="K151"/>
  <c r="H151" i="29" s="1"/>
  <c r="G151" i="17"/>
  <c r="E151" i="29" s="1"/>
  <c r="BJ150" i="17"/>
  <c r="Z150"/>
  <c r="DE149"/>
  <c r="DG149" s="1"/>
  <c r="DH149" s="1"/>
  <c r="DA149"/>
  <c r="CG149"/>
  <c r="CI149" s="1"/>
  <c r="CC149"/>
  <c r="CD149" s="1"/>
  <c r="BI149"/>
  <c r="BE149"/>
  <c r="BF149" s="1"/>
  <c r="BG149" s="1"/>
  <c r="BM149" s="1"/>
  <c r="BA149"/>
  <c r="U149"/>
  <c r="V149" s="1"/>
  <c r="W149" s="1"/>
  <c r="AC149" s="1"/>
  <c r="P149"/>
  <c r="F149"/>
  <c r="C149" i="29" s="1"/>
  <c r="CO148" i="17"/>
  <c r="CS148" s="1"/>
  <c r="DO146"/>
  <c r="CA146"/>
  <c r="BS146"/>
  <c r="BZ146" s="1"/>
  <c r="AM146"/>
  <c r="AP146" s="1"/>
  <c r="G146"/>
  <c r="E146" i="29" s="1"/>
  <c r="DN145" i="17"/>
  <c r="DF145"/>
  <c r="BR145"/>
  <c r="AL145"/>
  <c r="F145"/>
  <c r="C145" i="29" s="1"/>
  <c r="DN141" i="17"/>
  <c r="BR141"/>
  <c r="F141"/>
  <c r="C141" i="29" s="1"/>
  <c r="Z135" i="17"/>
  <c r="E134"/>
  <c r="D134" i="29" s="1"/>
  <c r="I134" i="17"/>
  <c r="G134" i="29" s="1"/>
  <c r="Q134" i="17"/>
  <c r="U134"/>
  <c r="Y134"/>
  <c r="BA134"/>
  <c r="BE134"/>
  <c r="BF134" s="1"/>
  <c r="BG134" s="1"/>
  <c r="BM134" s="1"/>
  <c r="BI134"/>
  <c r="CG134"/>
  <c r="DA134"/>
  <c r="DE134"/>
  <c r="R131"/>
  <c r="S131" s="1"/>
  <c r="D130"/>
  <c r="H130"/>
  <c r="F130" i="29" s="1"/>
  <c r="P130" i="17"/>
  <c r="T130"/>
  <c r="AA130" s="1"/>
  <c r="AB130" s="1"/>
  <c r="AZ130"/>
  <c r="BD130"/>
  <c r="BK130" s="1"/>
  <c r="BL130" s="1"/>
  <c r="E130"/>
  <c r="D130" i="29" s="1"/>
  <c r="I130" i="17"/>
  <c r="G130" i="29" s="1"/>
  <c r="Q130" i="17"/>
  <c r="U130"/>
  <c r="Y130"/>
  <c r="BA130"/>
  <c r="BE130"/>
  <c r="BI130"/>
  <c r="CG130"/>
  <c r="DA130"/>
  <c r="DE130"/>
  <c r="C125"/>
  <c r="G125"/>
  <c r="E125" i="29" s="1"/>
  <c r="K125" i="17"/>
  <c r="H125" i="29" s="1"/>
  <c r="AI125" i="17"/>
  <c r="AJ125" s="1"/>
  <c r="AK125" s="1"/>
  <c r="AM125"/>
  <c r="AQ125"/>
  <c r="BS125"/>
  <c r="BW125"/>
  <c r="CA125"/>
  <c r="CM125"/>
  <c r="CU125"/>
  <c r="CV125" s="1"/>
  <c r="CZ125" s="1"/>
  <c r="DO125"/>
  <c r="D125"/>
  <c r="H125"/>
  <c r="F125" i="29" s="1"/>
  <c r="P125" i="17"/>
  <c r="T125"/>
  <c r="AZ125"/>
  <c r="BD125"/>
  <c r="BK125" s="1"/>
  <c r="BL125" s="1"/>
  <c r="CF125"/>
  <c r="CN125"/>
  <c r="CP123"/>
  <c r="R123"/>
  <c r="S123" s="1"/>
  <c r="CB122"/>
  <c r="BJ119"/>
  <c r="R119"/>
  <c r="S119" s="1"/>
  <c r="Z119"/>
  <c r="CB117"/>
  <c r="BX125"/>
  <c r="BY125" s="1"/>
  <c r="CE125" s="1"/>
  <c r="CV118"/>
  <c r="CZ118" s="1"/>
  <c r="AN118"/>
  <c r="AO118" s="1"/>
  <c r="AU118" s="1"/>
  <c r="BB116"/>
  <c r="BC116" s="1"/>
  <c r="AR129"/>
  <c r="C129"/>
  <c r="G129"/>
  <c r="E129" i="29" s="1"/>
  <c r="K129" i="17"/>
  <c r="H129" i="29" s="1"/>
  <c r="AI129" i="17"/>
  <c r="AM129"/>
  <c r="AN129" s="1"/>
  <c r="AO129" s="1"/>
  <c r="AU129" s="1"/>
  <c r="AQ129"/>
  <c r="BS129"/>
  <c r="BW129"/>
  <c r="BX129" s="1"/>
  <c r="BY129" s="1"/>
  <c r="CE129" s="1"/>
  <c r="CA129"/>
  <c r="CM129"/>
  <c r="CU129"/>
  <c r="CW129" s="1"/>
  <c r="DO129"/>
  <c r="D129"/>
  <c r="H129"/>
  <c r="F129" i="29" s="1"/>
  <c r="P129" i="17"/>
  <c r="T129"/>
  <c r="V129" s="1"/>
  <c r="W129" s="1"/>
  <c r="AC129" s="1"/>
  <c r="AZ129"/>
  <c r="BD129"/>
  <c r="BF129" s="1"/>
  <c r="BG129" s="1"/>
  <c r="BM129" s="1"/>
  <c r="CF129"/>
  <c r="CN129"/>
  <c r="CO127"/>
  <c r="CS127" s="1"/>
  <c r="BB127"/>
  <c r="BC127" s="1"/>
  <c r="R127"/>
  <c r="S127" s="1"/>
  <c r="BB124"/>
  <c r="BC124" s="1"/>
  <c r="R124"/>
  <c r="S124" s="1"/>
  <c r="Z124"/>
  <c r="CB121"/>
  <c r="AR117"/>
  <c r="BK115"/>
  <c r="BL115" s="1"/>
  <c r="DE147"/>
  <c r="DG147" s="1"/>
  <c r="DH147" s="1"/>
  <c r="DA147"/>
  <c r="CG147"/>
  <c r="CI147" s="1"/>
  <c r="BI147"/>
  <c r="BE147"/>
  <c r="BF147" s="1"/>
  <c r="BG147" s="1"/>
  <c r="BM147" s="1"/>
  <c r="BA147"/>
  <c r="AS147"/>
  <c r="AT147" s="1"/>
  <c r="Y147"/>
  <c r="U147"/>
  <c r="V147" s="1"/>
  <c r="W147" s="1"/>
  <c r="AC147" s="1"/>
  <c r="Q147"/>
  <c r="I147"/>
  <c r="G147" i="29" s="1"/>
  <c r="DE143" i="17"/>
  <c r="DG143" s="1"/>
  <c r="DH143" s="1"/>
  <c r="DA143"/>
  <c r="CG143"/>
  <c r="CI143" s="1"/>
  <c r="BI143"/>
  <c r="BE143"/>
  <c r="BF143" s="1"/>
  <c r="BG143" s="1"/>
  <c r="BM143" s="1"/>
  <c r="BA143"/>
  <c r="Y143"/>
  <c r="U143"/>
  <c r="V143" s="1"/>
  <c r="W143" s="1"/>
  <c r="AC143" s="1"/>
  <c r="Q143"/>
  <c r="I143"/>
  <c r="G143" i="29" s="1"/>
  <c r="CN142" i="17"/>
  <c r="CP142" s="1"/>
  <c r="CF142"/>
  <c r="CB142"/>
  <c r="BD142"/>
  <c r="AZ142"/>
  <c r="AR142"/>
  <c r="T142"/>
  <c r="P142"/>
  <c r="H142"/>
  <c r="F142" i="29" s="1"/>
  <c r="D142" i="17"/>
  <c r="BJ140"/>
  <c r="BF140"/>
  <c r="BG140" s="1"/>
  <c r="BM140" s="1"/>
  <c r="DI139"/>
  <c r="DM139" s="1"/>
  <c r="DE139"/>
  <c r="DA139"/>
  <c r="DC139" s="1"/>
  <c r="DD139" s="1"/>
  <c r="CG139"/>
  <c r="CH139" s="1"/>
  <c r="CL139" s="1"/>
  <c r="CC139"/>
  <c r="CD139" s="1"/>
  <c r="BI139"/>
  <c r="BE139"/>
  <c r="BA139"/>
  <c r="AS139"/>
  <c r="AT139" s="1"/>
  <c r="Y139"/>
  <c r="U139"/>
  <c r="Q139"/>
  <c r="R139" s="1"/>
  <c r="S139" s="1"/>
  <c r="I139"/>
  <c r="G139" i="29" s="1"/>
  <c r="CV138" i="17"/>
  <c r="CZ138" s="1"/>
  <c r="CN138"/>
  <c r="CO138" s="1"/>
  <c r="CS138" s="1"/>
  <c r="CF138"/>
  <c r="CB138"/>
  <c r="BD138"/>
  <c r="AZ138"/>
  <c r="AR138"/>
  <c r="T138"/>
  <c r="P138"/>
  <c r="H138"/>
  <c r="F138" i="29" s="1"/>
  <c r="D138" i="17"/>
  <c r="DO137"/>
  <c r="CU137"/>
  <c r="CW137" s="1"/>
  <c r="CM137"/>
  <c r="CA137"/>
  <c r="BW137"/>
  <c r="BX137" s="1"/>
  <c r="BY137" s="1"/>
  <c r="CE137" s="1"/>
  <c r="BS137"/>
  <c r="AQ137"/>
  <c r="AM137"/>
  <c r="AN137" s="1"/>
  <c r="AO137" s="1"/>
  <c r="AU137" s="1"/>
  <c r="AI137"/>
  <c r="K137"/>
  <c r="H137" i="29" s="1"/>
  <c r="G137" i="17"/>
  <c r="E137" i="29" s="1"/>
  <c r="C137" i="17"/>
  <c r="BF136"/>
  <c r="BG136" s="1"/>
  <c r="BM136" s="1"/>
  <c r="Z136"/>
  <c r="V136"/>
  <c r="W136" s="1"/>
  <c r="AC136" s="1"/>
  <c r="AJ135"/>
  <c r="AK135" s="1"/>
  <c r="DF134"/>
  <c r="CU134"/>
  <c r="CW134" s="1"/>
  <c r="BK134"/>
  <c r="BL134" s="1"/>
  <c r="AZ134"/>
  <c r="AQ134"/>
  <c r="AL134"/>
  <c r="R134"/>
  <c r="S134" s="1"/>
  <c r="H134"/>
  <c r="F134" i="29" s="1"/>
  <c r="C134" i="17"/>
  <c r="DI134" s="1"/>
  <c r="DB133"/>
  <c r="DC133" s="1"/>
  <c r="DD133" s="1"/>
  <c r="CG133"/>
  <c r="CA133"/>
  <c r="BV133"/>
  <c r="CC133" s="1"/>
  <c r="CD133" s="1"/>
  <c r="AS133"/>
  <c r="AT133" s="1"/>
  <c r="AM133"/>
  <c r="AN133" s="1"/>
  <c r="AO133" s="1"/>
  <c r="AU133" s="1"/>
  <c r="AH133"/>
  <c r="Y133"/>
  <c r="J133"/>
  <c r="I133" i="29" s="1"/>
  <c r="E133" i="17"/>
  <c r="D133" i="29" s="1"/>
  <c r="DN132" i="17"/>
  <c r="CN132"/>
  <c r="CC132"/>
  <c r="CD132" s="1"/>
  <c r="BR132"/>
  <c r="BI132"/>
  <c r="BD132"/>
  <c r="BK132" s="1"/>
  <c r="BL132" s="1"/>
  <c r="U132"/>
  <c r="P132"/>
  <c r="DF130"/>
  <c r="CU130"/>
  <c r="CW130" s="1"/>
  <c r="AQ130"/>
  <c r="AI130"/>
  <c r="AJ130" s="1"/>
  <c r="AK130" s="1"/>
  <c r="K130"/>
  <c r="H130" i="29" s="1"/>
  <c r="C130" i="17"/>
  <c r="BT127"/>
  <c r="BU127" s="1"/>
  <c r="BK127"/>
  <c r="BL127" s="1"/>
  <c r="AJ127"/>
  <c r="AK127" s="1"/>
  <c r="BR126"/>
  <c r="AL126"/>
  <c r="AN126" s="1"/>
  <c r="AO126" s="1"/>
  <c r="AU126" s="1"/>
  <c r="DE125"/>
  <c r="CG125"/>
  <c r="BE125"/>
  <c r="Y125"/>
  <c r="Q125"/>
  <c r="E125"/>
  <c r="D125" i="29" s="1"/>
  <c r="DO122" i="17"/>
  <c r="CA122"/>
  <c r="BS122"/>
  <c r="AM122"/>
  <c r="AN122" s="1"/>
  <c r="AO122" s="1"/>
  <c r="AU122" s="1"/>
  <c r="C132"/>
  <c r="G132"/>
  <c r="E132" i="29" s="1"/>
  <c r="K132" i="17"/>
  <c r="H132" i="29" s="1"/>
  <c r="AI132" i="17"/>
  <c r="AM132"/>
  <c r="AN132" s="1"/>
  <c r="AO132" s="1"/>
  <c r="AU132" s="1"/>
  <c r="AQ132"/>
  <c r="BS132"/>
  <c r="BW132"/>
  <c r="BX132" s="1"/>
  <c r="BY132" s="1"/>
  <c r="CE132" s="1"/>
  <c r="CA132"/>
  <c r="CM132"/>
  <c r="CU132"/>
  <c r="DO132"/>
  <c r="BJ128"/>
  <c r="AR122"/>
  <c r="D122"/>
  <c r="H122"/>
  <c r="F122" i="29" s="1"/>
  <c r="P122" i="17"/>
  <c r="T122"/>
  <c r="AZ122"/>
  <c r="BD122"/>
  <c r="CF122"/>
  <c r="CN122"/>
  <c r="E122"/>
  <c r="D122" i="29" s="1"/>
  <c r="I122" i="17"/>
  <c r="G122" i="29" s="1"/>
  <c r="Q122" i="17"/>
  <c r="U122"/>
  <c r="Y122"/>
  <c r="AS122"/>
  <c r="AT122" s="1"/>
  <c r="BA122"/>
  <c r="BE122"/>
  <c r="BI122"/>
  <c r="CC122"/>
  <c r="CD122" s="1"/>
  <c r="CG122"/>
  <c r="DA122"/>
  <c r="DC122" s="1"/>
  <c r="DD122" s="1"/>
  <c r="DE122"/>
  <c r="DG122" s="1"/>
  <c r="DH122" s="1"/>
  <c r="BK119"/>
  <c r="BL119" s="1"/>
  <c r="BF119"/>
  <c r="BG119" s="1"/>
  <c r="BM119" s="1"/>
  <c r="AA119"/>
  <c r="AB119" s="1"/>
  <c r="V119"/>
  <c r="W119" s="1"/>
  <c r="AC119" s="1"/>
  <c r="CK112"/>
  <c r="CJ112"/>
  <c r="CK104"/>
  <c r="CJ104"/>
  <c r="DI142"/>
  <c r="DJ142" s="1"/>
  <c r="DE142"/>
  <c r="DG142" s="1"/>
  <c r="DH142" s="1"/>
  <c r="DA142"/>
  <c r="DC142" s="1"/>
  <c r="DD142" s="1"/>
  <c r="CG142"/>
  <c r="CC142"/>
  <c r="CD142" s="1"/>
  <c r="BI142"/>
  <c r="BE142"/>
  <c r="BA142"/>
  <c r="AS142"/>
  <c r="AT142" s="1"/>
  <c r="Y142"/>
  <c r="U142"/>
  <c r="Q142"/>
  <c r="I142"/>
  <c r="G142" i="29" s="1"/>
  <c r="DI138" i="17"/>
  <c r="DJ138" s="1"/>
  <c r="DE138"/>
  <c r="DG138" s="1"/>
  <c r="DH138" s="1"/>
  <c r="DA138"/>
  <c r="DC138" s="1"/>
  <c r="DD138" s="1"/>
  <c r="CG138"/>
  <c r="CC138"/>
  <c r="CD138" s="1"/>
  <c r="BI138"/>
  <c r="BE138"/>
  <c r="BA138"/>
  <c r="AS138"/>
  <c r="AT138" s="1"/>
  <c r="Y138"/>
  <c r="U138"/>
  <c r="Q138"/>
  <c r="I138"/>
  <c r="G138" i="29" s="1"/>
  <c r="CN137" i="17"/>
  <c r="CF137"/>
  <c r="BD137"/>
  <c r="BK137" s="1"/>
  <c r="BL137" s="1"/>
  <c r="AZ137"/>
  <c r="AR137"/>
  <c r="T137"/>
  <c r="P137"/>
  <c r="H137"/>
  <c r="F137" i="29" s="1"/>
  <c r="D137" i="17"/>
  <c r="BF135"/>
  <c r="BG135" s="1"/>
  <c r="BM135" s="1"/>
  <c r="DB134"/>
  <c r="CF134"/>
  <c r="CA134"/>
  <c r="BV134"/>
  <c r="AM134"/>
  <c r="AH134"/>
  <c r="J134"/>
  <c r="I134" i="29" s="1"/>
  <c r="D134" i="17"/>
  <c r="DN133"/>
  <c r="DI133"/>
  <c r="DJ133" s="1"/>
  <c r="CM133"/>
  <c r="BW133"/>
  <c r="BR133"/>
  <c r="BI133"/>
  <c r="AI133"/>
  <c r="U133"/>
  <c r="K133"/>
  <c r="H133" i="29" s="1"/>
  <c r="X131" i="17"/>
  <c r="DB130"/>
  <c r="CF130"/>
  <c r="CA130"/>
  <c r="BV130"/>
  <c r="CC130" s="1"/>
  <c r="CD130" s="1"/>
  <c r="AL130"/>
  <c r="F130"/>
  <c r="C130" i="29" s="1"/>
  <c r="X128" i="17"/>
  <c r="DN125"/>
  <c r="DF125"/>
  <c r="BR125"/>
  <c r="AL125"/>
  <c r="F125"/>
  <c r="C125" i="29" s="1"/>
  <c r="X123" i="17"/>
  <c r="BB135"/>
  <c r="BC135" s="1"/>
  <c r="D133"/>
  <c r="H133"/>
  <c r="F133" i="29" s="1"/>
  <c r="P133" i="17"/>
  <c r="T133"/>
  <c r="AZ133"/>
  <c r="BD133"/>
  <c r="CF133"/>
  <c r="CN133"/>
  <c r="CV126"/>
  <c r="CZ126" s="1"/>
  <c r="CW126"/>
  <c r="AJ126"/>
  <c r="AK126" s="1"/>
  <c r="D126"/>
  <c r="H126"/>
  <c r="F126" i="29" s="1"/>
  <c r="P126" i="17"/>
  <c r="T126"/>
  <c r="AZ126"/>
  <c r="BD126"/>
  <c r="CF126"/>
  <c r="CN126"/>
  <c r="CO126" s="1"/>
  <c r="CS126" s="1"/>
  <c r="E126"/>
  <c r="D126" i="29" s="1"/>
  <c r="I126" i="17"/>
  <c r="G126" i="29" s="1"/>
  <c r="Q126" i="17"/>
  <c r="U126"/>
  <c r="Y126"/>
  <c r="BA126"/>
  <c r="BE126"/>
  <c r="BI126"/>
  <c r="CC126"/>
  <c r="CD126" s="1"/>
  <c r="CG126"/>
  <c r="DA126"/>
  <c r="DC126" s="1"/>
  <c r="DD126" s="1"/>
  <c r="DE126"/>
  <c r="DG126" s="1"/>
  <c r="DH126" s="1"/>
  <c r="DI126"/>
  <c r="DJ126" s="1"/>
  <c r="C121"/>
  <c r="G121"/>
  <c r="E121" i="29" s="1"/>
  <c r="K121" i="17"/>
  <c r="H121" i="29" s="1"/>
  <c r="AI121" i="17"/>
  <c r="AM121"/>
  <c r="AN121" s="1"/>
  <c r="AO121" s="1"/>
  <c r="AU121" s="1"/>
  <c r="AQ121"/>
  <c r="BS121"/>
  <c r="BW121"/>
  <c r="BX121" s="1"/>
  <c r="BY121" s="1"/>
  <c r="CE121" s="1"/>
  <c r="CA121"/>
  <c r="CM121"/>
  <c r="CU121"/>
  <c r="CW121" s="1"/>
  <c r="DO121"/>
  <c r="D121"/>
  <c r="H121"/>
  <c r="F121" i="29" s="1"/>
  <c r="P121" i="17"/>
  <c r="T121"/>
  <c r="V121" s="1"/>
  <c r="W121" s="1"/>
  <c r="AC121" s="1"/>
  <c r="AZ121"/>
  <c r="BD121"/>
  <c r="BF121" s="1"/>
  <c r="BG121" s="1"/>
  <c r="BM121" s="1"/>
  <c r="CF121"/>
  <c r="CN121"/>
  <c r="C117"/>
  <c r="G117"/>
  <c r="E117" i="29" s="1"/>
  <c r="K117" i="17"/>
  <c r="H117" i="29" s="1"/>
  <c r="AI117" i="17"/>
  <c r="AJ117" s="1"/>
  <c r="AK117" s="1"/>
  <c r="AM117"/>
  <c r="AN117" s="1"/>
  <c r="AO117" s="1"/>
  <c r="AU117" s="1"/>
  <c r="AQ117"/>
  <c r="BS117"/>
  <c r="BT117" s="1"/>
  <c r="BU117" s="1"/>
  <c r="BW117"/>
  <c r="BX117" s="1"/>
  <c r="BY117" s="1"/>
  <c r="CE117" s="1"/>
  <c r="CA117"/>
  <c r="CM117"/>
  <c r="CU117"/>
  <c r="DO117"/>
  <c r="E117"/>
  <c r="D117" i="29" s="1"/>
  <c r="I117" i="17"/>
  <c r="G117" i="29" s="1"/>
  <c r="Q117" i="17"/>
  <c r="U117"/>
  <c r="Y117"/>
  <c r="AS117"/>
  <c r="AT117" s="1"/>
  <c r="BA117"/>
  <c r="BE117"/>
  <c r="BI117"/>
  <c r="CC117"/>
  <c r="CD117" s="1"/>
  <c r="CG117"/>
  <c r="DA117"/>
  <c r="DE117"/>
  <c r="DG117" s="1"/>
  <c r="DH117" s="1"/>
  <c r="D117"/>
  <c r="H117"/>
  <c r="F117" i="29" s="1"/>
  <c r="P117" i="17"/>
  <c r="T117"/>
  <c r="AZ117"/>
  <c r="BD117"/>
  <c r="CF117"/>
  <c r="CN117"/>
  <c r="CI115"/>
  <c r="CH115"/>
  <c r="CL115" s="1"/>
  <c r="CR107"/>
  <c r="CQ107"/>
  <c r="CR99"/>
  <c r="CQ99"/>
  <c r="DE137"/>
  <c r="DG137" s="1"/>
  <c r="DH137" s="1"/>
  <c r="DA137"/>
  <c r="DC137" s="1"/>
  <c r="DD137" s="1"/>
  <c r="CG137"/>
  <c r="CC137"/>
  <c r="CD137" s="1"/>
  <c r="BI137"/>
  <c r="BE137"/>
  <c r="BA137"/>
  <c r="AS137"/>
  <c r="AT137" s="1"/>
  <c r="Y137"/>
  <c r="U137"/>
  <c r="Q137"/>
  <c r="I137"/>
  <c r="G137" i="29" s="1"/>
  <c r="BZ135" i="17"/>
  <c r="DN134"/>
  <c r="CM134"/>
  <c r="BW134"/>
  <c r="BR134"/>
  <c r="AI134"/>
  <c r="T134"/>
  <c r="Z134" s="1"/>
  <c r="K134"/>
  <c r="H134" i="29" s="1"/>
  <c r="F134" i="17"/>
  <c r="C134" i="29" s="1"/>
  <c r="CV133" i="17"/>
  <c r="BK131"/>
  <c r="BL131" s="1"/>
  <c r="V131"/>
  <c r="W131" s="1"/>
  <c r="AC131" s="1"/>
  <c r="DN130"/>
  <c r="CM130"/>
  <c r="BW130"/>
  <c r="BR130"/>
  <c r="AM130"/>
  <c r="G130"/>
  <c r="E130" i="29" s="1"/>
  <c r="CV127" i="17"/>
  <c r="CZ127" s="1"/>
  <c r="BX126"/>
  <c r="BY126" s="1"/>
  <c r="CE126" s="1"/>
  <c r="DA125"/>
  <c r="DC125" s="1"/>
  <c r="DD125" s="1"/>
  <c r="CC125"/>
  <c r="CD125" s="1"/>
  <c r="BI125"/>
  <c r="BA125"/>
  <c r="U125"/>
  <c r="I125"/>
  <c r="G125" i="29" s="1"/>
  <c r="BF124" i="17"/>
  <c r="BG124" s="1"/>
  <c r="BM124" s="1"/>
  <c r="V124"/>
  <c r="W124" s="1"/>
  <c r="AC124" s="1"/>
  <c r="CU122"/>
  <c r="CW122" s="1"/>
  <c r="CM122"/>
  <c r="BW122"/>
  <c r="BX122" s="1"/>
  <c r="BY122" s="1"/>
  <c r="CE122" s="1"/>
  <c r="AQ122"/>
  <c r="AI122"/>
  <c r="K122"/>
  <c r="H122" i="29" s="1"/>
  <c r="C122" i="17"/>
  <c r="DI122" s="1"/>
  <c r="BF120"/>
  <c r="BG120" s="1"/>
  <c r="BM120" s="1"/>
  <c r="BT118"/>
  <c r="BU118" s="1"/>
  <c r="AP118"/>
  <c r="DO128"/>
  <c r="CU128"/>
  <c r="CM128"/>
  <c r="CA128"/>
  <c r="BW128"/>
  <c r="BX128" s="1"/>
  <c r="BY128" s="1"/>
  <c r="CE128" s="1"/>
  <c r="BS128"/>
  <c r="AQ128"/>
  <c r="AM128"/>
  <c r="AN128" s="1"/>
  <c r="AO128" s="1"/>
  <c r="AU128" s="1"/>
  <c r="AI128"/>
  <c r="AA128"/>
  <c r="AB128" s="1"/>
  <c r="K128"/>
  <c r="H128" i="29" s="1"/>
  <c r="G128" i="17"/>
  <c r="E128" i="29" s="1"/>
  <c r="DO124" i="17"/>
  <c r="CU124"/>
  <c r="CM124"/>
  <c r="CA124"/>
  <c r="BW124"/>
  <c r="BX124" s="1"/>
  <c r="BY124" s="1"/>
  <c r="CE124" s="1"/>
  <c r="BS124"/>
  <c r="AQ124"/>
  <c r="AM124"/>
  <c r="AI124"/>
  <c r="AA124"/>
  <c r="AB124" s="1"/>
  <c r="K124"/>
  <c r="H124" i="29" s="1"/>
  <c r="G124" i="17"/>
  <c r="E124" i="29" s="1"/>
  <c r="DO120" i="17"/>
  <c r="CU120"/>
  <c r="CM120"/>
  <c r="CA120"/>
  <c r="BW120"/>
  <c r="BS120"/>
  <c r="BK120"/>
  <c r="BL120" s="1"/>
  <c r="AQ120"/>
  <c r="AM120"/>
  <c r="AN120" s="1"/>
  <c r="AO120" s="1"/>
  <c r="AU120" s="1"/>
  <c r="AI120"/>
  <c r="K120"/>
  <c r="H120" i="29" s="1"/>
  <c r="G120" i="17"/>
  <c r="E120" i="29" s="1"/>
  <c r="DI118" i="17"/>
  <c r="DJ118" s="1"/>
  <c r="DE118"/>
  <c r="DG118" s="1"/>
  <c r="DH118" s="1"/>
  <c r="DA118"/>
  <c r="DC118" s="1"/>
  <c r="DD118" s="1"/>
  <c r="CW118"/>
  <c r="CG118"/>
  <c r="CC118"/>
  <c r="CD118" s="1"/>
  <c r="BI118"/>
  <c r="BE118"/>
  <c r="BA118"/>
  <c r="AS118"/>
  <c r="AT118" s="1"/>
  <c r="Y118"/>
  <c r="U118"/>
  <c r="Q118"/>
  <c r="I118"/>
  <c r="G118" i="29" s="1"/>
  <c r="E118" i="17"/>
  <c r="D118" i="29" s="1"/>
  <c r="DO116" i="17"/>
  <c r="CU116"/>
  <c r="CM116"/>
  <c r="CI116"/>
  <c r="CA116"/>
  <c r="BW116"/>
  <c r="BX116" s="1"/>
  <c r="BY116" s="1"/>
  <c r="CE116" s="1"/>
  <c r="BS116"/>
  <c r="BK116"/>
  <c r="BL116" s="1"/>
  <c r="AQ116"/>
  <c r="AM116"/>
  <c r="AN116" s="1"/>
  <c r="AO116" s="1"/>
  <c r="AU116" s="1"/>
  <c r="AI116"/>
  <c r="K116"/>
  <c r="H116" i="29" s="1"/>
  <c r="G116" i="17"/>
  <c r="E116" i="29" s="1"/>
  <c r="CP115" i="17"/>
  <c r="Z115"/>
  <c r="V115"/>
  <c r="W115" s="1"/>
  <c r="AC115" s="1"/>
  <c r="DI114"/>
  <c r="DJ114" s="1"/>
  <c r="DE114"/>
  <c r="DG114" s="1"/>
  <c r="DH114" s="1"/>
  <c r="DA114"/>
  <c r="DC114" s="1"/>
  <c r="DD114" s="1"/>
  <c r="CW114"/>
  <c r="CG114"/>
  <c r="CC114"/>
  <c r="CD114" s="1"/>
  <c r="BI114"/>
  <c r="BE114"/>
  <c r="BA114"/>
  <c r="AS114"/>
  <c r="AT114" s="1"/>
  <c r="Y114"/>
  <c r="U114"/>
  <c r="Q114"/>
  <c r="I114"/>
  <c r="G114" i="29" s="1"/>
  <c r="E114" i="17"/>
  <c r="D114" i="29" s="1"/>
  <c r="CN113" i="17"/>
  <c r="CF113"/>
  <c r="CB113"/>
  <c r="BD113"/>
  <c r="AZ113"/>
  <c r="T113"/>
  <c r="AA113" s="1"/>
  <c r="AB113" s="1"/>
  <c r="P113"/>
  <c r="H113"/>
  <c r="F113" i="29" s="1"/>
  <c r="D113" i="17"/>
  <c r="DO112"/>
  <c r="CU112"/>
  <c r="CM112"/>
  <c r="CI112"/>
  <c r="CA112"/>
  <c r="BW112"/>
  <c r="BX112" s="1"/>
  <c r="BY112" s="1"/>
  <c r="CE112" s="1"/>
  <c r="BS112"/>
  <c r="BK112"/>
  <c r="BL112" s="1"/>
  <c r="AQ112"/>
  <c r="AM112"/>
  <c r="AI112"/>
  <c r="AA112"/>
  <c r="AB112" s="1"/>
  <c r="K112"/>
  <c r="H112" i="29" s="1"/>
  <c r="G112" i="17"/>
  <c r="E112" i="29" s="1"/>
  <c r="BJ111" i="17"/>
  <c r="BF111"/>
  <c r="BG111" s="1"/>
  <c r="BM111" s="1"/>
  <c r="DI110"/>
  <c r="DJ110" s="1"/>
  <c r="DE110"/>
  <c r="DG110" s="1"/>
  <c r="DH110" s="1"/>
  <c r="DA110"/>
  <c r="DC110" s="1"/>
  <c r="DD110" s="1"/>
  <c r="CW110"/>
  <c r="CG110"/>
  <c r="CC110"/>
  <c r="CD110" s="1"/>
  <c r="BI110"/>
  <c r="BE110"/>
  <c r="BA110"/>
  <c r="AS110"/>
  <c r="AT110" s="1"/>
  <c r="Y110"/>
  <c r="U110"/>
  <c r="Q110"/>
  <c r="I110"/>
  <c r="G110" i="29" s="1"/>
  <c r="E110" i="17"/>
  <c r="D110" i="29" s="1"/>
  <c r="CN109" i="17"/>
  <c r="CF109"/>
  <c r="CB109"/>
  <c r="BD109"/>
  <c r="BK109" s="1"/>
  <c r="BL109" s="1"/>
  <c r="AZ109"/>
  <c r="AR109"/>
  <c r="T109"/>
  <c r="AA109" s="1"/>
  <c r="AB109" s="1"/>
  <c r="P109"/>
  <c r="H109"/>
  <c r="F109" i="29" s="1"/>
  <c r="D109" i="17"/>
  <c r="DO108"/>
  <c r="CU108"/>
  <c r="CM108"/>
  <c r="CA108"/>
  <c r="BW108"/>
  <c r="BX108" s="1"/>
  <c r="BY108" s="1"/>
  <c r="CE108" s="1"/>
  <c r="BS108"/>
  <c r="BK108"/>
  <c r="BL108" s="1"/>
  <c r="AQ108"/>
  <c r="AM108"/>
  <c r="AN108" s="1"/>
  <c r="AO108" s="1"/>
  <c r="AU108" s="1"/>
  <c r="AI108"/>
  <c r="K108"/>
  <c r="H108" i="29" s="1"/>
  <c r="G108" i="17"/>
  <c r="E108" i="29" s="1"/>
  <c r="CP107" i="17"/>
  <c r="CH107"/>
  <c r="CL107" s="1"/>
  <c r="Z107"/>
  <c r="V107"/>
  <c r="W107" s="1"/>
  <c r="AC107" s="1"/>
  <c r="DI106"/>
  <c r="DJ106" s="1"/>
  <c r="DE106"/>
  <c r="DG106" s="1"/>
  <c r="DH106" s="1"/>
  <c r="DA106"/>
  <c r="DC106" s="1"/>
  <c r="DD106" s="1"/>
  <c r="CW106"/>
  <c r="CG106"/>
  <c r="CC106"/>
  <c r="CD106" s="1"/>
  <c r="BI106"/>
  <c r="BE106"/>
  <c r="BA106"/>
  <c r="AS106"/>
  <c r="AT106" s="1"/>
  <c r="Y106"/>
  <c r="U106"/>
  <c r="Q106"/>
  <c r="I106"/>
  <c r="G106" i="29" s="1"/>
  <c r="E106" i="17"/>
  <c r="D106" i="29" s="1"/>
  <c r="CN105" i="17"/>
  <c r="CF105"/>
  <c r="BD105"/>
  <c r="BK105" s="1"/>
  <c r="BL105" s="1"/>
  <c r="AZ105"/>
  <c r="T105"/>
  <c r="AA105" s="1"/>
  <c r="AB105" s="1"/>
  <c r="P105"/>
  <c r="H105"/>
  <c r="F105" i="29" s="1"/>
  <c r="D105" i="17"/>
  <c r="DO104"/>
  <c r="CU104"/>
  <c r="CM104"/>
  <c r="CI104"/>
  <c r="CA104"/>
  <c r="BW104"/>
  <c r="BX104" s="1"/>
  <c r="BY104" s="1"/>
  <c r="CE104" s="1"/>
  <c r="BS104"/>
  <c r="BK104"/>
  <c r="BL104" s="1"/>
  <c r="AQ104"/>
  <c r="AM104"/>
  <c r="AI104"/>
  <c r="AA104"/>
  <c r="AB104" s="1"/>
  <c r="K104"/>
  <c r="H104" i="29" s="1"/>
  <c r="G104" i="17"/>
  <c r="E104" i="29" s="1"/>
  <c r="CX103" i="17"/>
  <c r="CH103"/>
  <c r="CL103" s="1"/>
  <c r="BJ103"/>
  <c r="BF103"/>
  <c r="BG103" s="1"/>
  <c r="BM103" s="1"/>
  <c r="Z103"/>
  <c r="V103"/>
  <c r="W103" s="1"/>
  <c r="AC103" s="1"/>
  <c r="DI102"/>
  <c r="DJ102" s="1"/>
  <c r="DE102"/>
  <c r="DG102" s="1"/>
  <c r="DH102" s="1"/>
  <c r="DA102"/>
  <c r="DC102" s="1"/>
  <c r="DD102" s="1"/>
  <c r="CW102"/>
  <c r="CG102"/>
  <c r="CC102"/>
  <c r="CD102" s="1"/>
  <c r="BI102"/>
  <c r="BE102"/>
  <c r="BA102"/>
  <c r="AS102"/>
  <c r="AT102" s="1"/>
  <c r="Y102"/>
  <c r="U102"/>
  <c r="Q102"/>
  <c r="I102"/>
  <c r="G102" i="29" s="1"/>
  <c r="E102" i="17"/>
  <c r="D102" i="29" s="1"/>
  <c r="CN101" i="17"/>
  <c r="CF101"/>
  <c r="BD101"/>
  <c r="BK101" s="1"/>
  <c r="BL101" s="1"/>
  <c r="AZ101"/>
  <c r="AR101"/>
  <c r="T101"/>
  <c r="AA101" s="1"/>
  <c r="AB101" s="1"/>
  <c r="P101"/>
  <c r="H101"/>
  <c r="F101" i="29" s="1"/>
  <c r="D101" i="17"/>
  <c r="DO100"/>
  <c r="CU100"/>
  <c r="CM100"/>
  <c r="CA100"/>
  <c r="BW100"/>
  <c r="BX100" s="1"/>
  <c r="BY100" s="1"/>
  <c r="CE100" s="1"/>
  <c r="BS100"/>
  <c r="BK100"/>
  <c r="BL100" s="1"/>
  <c r="AQ100"/>
  <c r="AM100"/>
  <c r="AN100" s="1"/>
  <c r="AO100" s="1"/>
  <c r="AU100" s="1"/>
  <c r="AI100"/>
  <c r="K100"/>
  <c r="H100" i="29" s="1"/>
  <c r="G100" i="17"/>
  <c r="E100" i="29" s="1"/>
  <c r="CP99" i="17"/>
  <c r="BJ99"/>
  <c r="BF99"/>
  <c r="BG99" s="1"/>
  <c r="BM99" s="1"/>
  <c r="V99"/>
  <c r="W99" s="1"/>
  <c r="AC99" s="1"/>
  <c r="DI98"/>
  <c r="DJ98" s="1"/>
  <c r="DE98"/>
  <c r="DG98" s="1"/>
  <c r="DH98" s="1"/>
  <c r="DA98"/>
  <c r="DC98" s="1"/>
  <c r="DD98" s="1"/>
  <c r="CW98"/>
  <c r="CG98"/>
  <c r="CC98"/>
  <c r="CD98" s="1"/>
  <c r="BI98"/>
  <c r="BE98"/>
  <c r="BA98"/>
  <c r="AS98"/>
  <c r="AT98" s="1"/>
  <c r="Y98"/>
  <c r="U98"/>
  <c r="Q98"/>
  <c r="I98"/>
  <c r="G98" i="29" s="1"/>
  <c r="E98" i="17"/>
  <c r="D98" i="29" s="1"/>
  <c r="CN97" i="17"/>
  <c r="CF97"/>
  <c r="BD97"/>
  <c r="BK97" s="1"/>
  <c r="BL97" s="1"/>
  <c r="U97"/>
  <c r="P97"/>
  <c r="BZ95"/>
  <c r="BK95"/>
  <c r="BL95" s="1"/>
  <c r="H95"/>
  <c r="F95" i="29" s="1"/>
  <c r="DB94" i="17"/>
  <c r="CG94"/>
  <c r="CA94"/>
  <c r="BV94"/>
  <c r="CC94" s="1"/>
  <c r="CD94" s="1"/>
  <c r="AM94"/>
  <c r="AH94"/>
  <c r="Y94"/>
  <c r="J94"/>
  <c r="I94" i="29" s="1"/>
  <c r="E94" i="17"/>
  <c r="D94" i="29" s="1"/>
  <c r="DN93" i="17"/>
  <c r="CN93"/>
  <c r="BR93"/>
  <c r="BI93"/>
  <c r="BD93"/>
  <c r="BK93" s="1"/>
  <c r="BL93" s="1"/>
  <c r="U93"/>
  <c r="P93"/>
  <c r="CP91"/>
  <c r="BZ91"/>
  <c r="BX90"/>
  <c r="BY90" s="1"/>
  <c r="CE90" s="1"/>
  <c r="AN90"/>
  <c r="AO90" s="1"/>
  <c r="AU90" s="1"/>
  <c r="CH88"/>
  <c r="CL88" s="1"/>
  <c r="BB88"/>
  <c r="BC88" s="1"/>
  <c r="C97"/>
  <c r="G97"/>
  <c r="E97" i="29" s="1"/>
  <c r="K97" i="17"/>
  <c r="H97" i="29" s="1"/>
  <c r="AI97" i="17"/>
  <c r="AM97"/>
  <c r="AQ97"/>
  <c r="C93"/>
  <c r="G93"/>
  <c r="E93" i="29" s="1"/>
  <c r="K93" i="17"/>
  <c r="H93" i="29" s="1"/>
  <c r="AI93" i="17"/>
  <c r="AM93"/>
  <c r="AN93" s="1"/>
  <c r="AO93" s="1"/>
  <c r="AU93" s="1"/>
  <c r="AQ93"/>
  <c r="BS93"/>
  <c r="BW93"/>
  <c r="CA93"/>
  <c r="CM93"/>
  <c r="CU93"/>
  <c r="CV93" s="1"/>
  <c r="CZ93" s="1"/>
  <c r="DO93"/>
  <c r="BT90"/>
  <c r="BU90" s="1"/>
  <c r="CB90"/>
  <c r="E85"/>
  <c r="D85" i="29" s="1"/>
  <c r="I85" i="17"/>
  <c r="G85" i="29" s="1"/>
  <c r="Q85" i="17"/>
  <c r="U85"/>
  <c r="Y85"/>
  <c r="BA85"/>
  <c r="BE85"/>
  <c r="BI85"/>
  <c r="CG85"/>
  <c r="DA85"/>
  <c r="DE85"/>
  <c r="DG85" s="1"/>
  <c r="DH85" s="1"/>
  <c r="D85"/>
  <c r="H85"/>
  <c r="F85" i="29" s="1"/>
  <c r="P85" i="17"/>
  <c r="T85"/>
  <c r="AZ85"/>
  <c r="BD85"/>
  <c r="BK85" s="1"/>
  <c r="BL85" s="1"/>
  <c r="CF85"/>
  <c r="CN85"/>
  <c r="C85"/>
  <c r="G85"/>
  <c r="E85" i="29" s="1"/>
  <c r="K85" i="17"/>
  <c r="H85" i="29" s="1"/>
  <c r="AI85" i="17"/>
  <c r="AM85"/>
  <c r="AQ85"/>
  <c r="BS85"/>
  <c r="BW85"/>
  <c r="CA85"/>
  <c r="CM85"/>
  <c r="CU85"/>
  <c r="CV85" s="1"/>
  <c r="CZ85" s="1"/>
  <c r="DO85"/>
  <c r="DE113"/>
  <c r="DG113" s="1"/>
  <c r="DH113" s="1"/>
  <c r="DA113"/>
  <c r="DC113" s="1"/>
  <c r="DD113" s="1"/>
  <c r="CG113"/>
  <c r="CC113"/>
  <c r="CD113" s="1"/>
  <c r="BI113"/>
  <c r="BE113"/>
  <c r="BA113"/>
  <c r="Y113"/>
  <c r="U113"/>
  <c r="Q113"/>
  <c r="I113"/>
  <c r="G113" i="29" s="1"/>
  <c r="E113" i="17"/>
  <c r="D113" i="29" s="1"/>
  <c r="DE109" i="17"/>
  <c r="DG109" s="1"/>
  <c r="DH109" s="1"/>
  <c r="DA109"/>
  <c r="DC109" s="1"/>
  <c r="DD109" s="1"/>
  <c r="CG109"/>
  <c r="CC109"/>
  <c r="CD109" s="1"/>
  <c r="BI109"/>
  <c r="BE109"/>
  <c r="BA109"/>
  <c r="AS109"/>
  <c r="AT109" s="1"/>
  <c r="Y109"/>
  <c r="U109"/>
  <c r="Q109"/>
  <c r="I109"/>
  <c r="G109" i="29" s="1"/>
  <c r="E109" i="17"/>
  <c r="D109" i="29" s="1"/>
  <c r="DE105" i="17"/>
  <c r="DG105" s="1"/>
  <c r="DH105" s="1"/>
  <c r="DA105"/>
  <c r="DC105" s="1"/>
  <c r="DD105" s="1"/>
  <c r="CG105"/>
  <c r="CC105"/>
  <c r="CD105" s="1"/>
  <c r="BI105"/>
  <c r="BE105"/>
  <c r="BA105"/>
  <c r="AS105"/>
  <c r="AT105" s="1"/>
  <c r="Y105"/>
  <c r="U105"/>
  <c r="Q105"/>
  <c r="I105"/>
  <c r="G105" i="29" s="1"/>
  <c r="E105" i="17"/>
  <c r="D105" i="29" s="1"/>
  <c r="DE101" i="17"/>
  <c r="DA101"/>
  <c r="CG101"/>
  <c r="BI101"/>
  <c r="BE101"/>
  <c r="BA101"/>
  <c r="AS101"/>
  <c r="AT101" s="1"/>
  <c r="Y101"/>
  <c r="U101"/>
  <c r="Q101"/>
  <c r="I101"/>
  <c r="G101" i="29" s="1"/>
  <c r="E101" i="17"/>
  <c r="D101" i="29" s="1"/>
  <c r="BF96" i="17"/>
  <c r="BG96" s="1"/>
  <c r="BM96" s="1"/>
  <c r="X96"/>
  <c r="DN94"/>
  <c r="CM94"/>
  <c r="BW94"/>
  <c r="BR94"/>
  <c r="BI94"/>
  <c r="AI94"/>
  <c r="U94"/>
  <c r="K94"/>
  <c r="H94" i="29" s="1"/>
  <c r="DG93" i="17"/>
  <c r="DH93" s="1"/>
  <c r="BB96"/>
  <c r="BC96" s="1"/>
  <c r="BJ96"/>
  <c r="D94"/>
  <c r="H94"/>
  <c r="F94" i="29" s="1"/>
  <c r="P94" i="17"/>
  <c r="T94"/>
  <c r="AZ94"/>
  <c r="BD94"/>
  <c r="BF94" s="1"/>
  <c r="BG94" s="1"/>
  <c r="BM94" s="1"/>
  <c r="CF94"/>
  <c r="CN94"/>
  <c r="E89"/>
  <c r="D89" i="29" s="1"/>
  <c r="I89" i="17"/>
  <c r="G89" i="29" s="1"/>
  <c r="Q89" i="17"/>
  <c r="U89"/>
  <c r="Y89"/>
  <c r="BA89"/>
  <c r="BE89"/>
  <c r="BI89"/>
  <c r="CC89"/>
  <c r="CD89" s="1"/>
  <c r="CG89"/>
  <c r="DA89"/>
  <c r="DC89" s="1"/>
  <c r="DD89" s="1"/>
  <c r="DE89"/>
  <c r="DG89" s="1"/>
  <c r="DH89" s="1"/>
  <c r="D89"/>
  <c r="H89"/>
  <c r="F89" i="29" s="1"/>
  <c r="P89" i="17"/>
  <c r="T89"/>
  <c r="AA89" s="1"/>
  <c r="AB89" s="1"/>
  <c r="C89"/>
  <c r="G89"/>
  <c r="E89" i="29" s="1"/>
  <c r="K89" i="17"/>
  <c r="H89" i="29" s="1"/>
  <c r="AI89" i="17"/>
  <c r="AJ89" s="1"/>
  <c r="AK89" s="1"/>
  <c r="AM89"/>
  <c r="AQ89"/>
  <c r="BS89"/>
  <c r="BW89"/>
  <c r="BX89" s="1"/>
  <c r="BY89" s="1"/>
  <c r="CE89" s="1"/>
  <c r="CA89"/>
  <c r="CM89"/>
  <c r="CU89"/>
  <c r="CW89" s="1"/>
  <c r="DO89"/>
  <c r="Z87"/>
  <c r="CV92"/>
  <c r="CZ92" s="1"/>
  <c r="BK92"/>
  <c r="BL92" s="1"/>
  <c r="CB91"/>
  <c r="AP90"/>
  <c r="AP86"/>
  <c r="DN85"/>
  <c r="BR85"/>
  <c r="F85"/>
  <c r="C85" i="29" s="1"/>
  <c r="R96" i="17"/>
  <c r="S96" s="1"/>
  <c r="Z96"/>
  <c r="E95"/>
  <c r="D95" i="29" s="1"/>
  <c r="I95" i="17"/>
  <c r="G95" i="29" s="1"/>
  <c r="Q95" i="17"/>
  <c r="U95"/>
  <c r="V95" s="1"/>
  <c r="W95" s="1"/>
  <c r="AC95" s="1"/>
  <c r="Y95"/>
  <c r="AS95"/>
  <c r="AT95" s="1"/>
  <c r="BA95"/>
  <c r="BE95"/>
  <c r="BF95" s="1"/>
  <c r="BG95" s="1"/>
  <c r="BM95" s="1"/>
  <c r="BI95"/>
  <c r="CC95"/>
  <c r="CD95" s="1"/>
  <c r="CG95"/>
  <c r="DA95"/>
  <c r="DC95" s="1"/>
  <c r="DD95" s="1"/>
  <c r="DE95"/>
  <c r="DG95" s="1"/>
  <c r="DH95" s="1"/>
  <c r="DI95"/>
  <c r="R92"/>
  <c r="S92" s="1"/>
  <c r="E91"/>
  <c r="D91" i="29" s="1"/>
  <c r="I91" i="17"/>
  <c r="G91" i="29" s="1"/>
  <c r="Q91" i="17"/>
  <c r="U91"/>
  <c r="Y91"/>
  <c r="AS91"/>
  <c r="AT91" s="1"/>
  <c r="BA91"/>
  <c r="BE91"/>
  <c r="BF91" s="1"/>
  <c r="BG91" s="1"/>
  <c r="BM91" s="1"/>
  <c r="BI91"/>
  <c r="CC91"/>
  <c r="CD91" s="1"/>
  <c r="CG91"/>
  <c r="DA91"/>
  <c r="DC91" s="1"/>
  <c r="DD91" s="1"/>
  <c r="DE91"/>
  <c r="DI91"/>
  <c r="DM91" s="1"/>
  <c r="BJ120"/>
  <c r="CN118"/>
  <c r="CO118" s="1"/>
  <c r="CS118" s="1"/>
  <c r="CF118"/>
  <c r="CB118"/>
  <c r="BD118"/>
  <c r="AZ118"/>
  <c r="AR118"/>
  <c r="T118"/>
  <c r="P118"/>
  <c r="H118"/>
  <c r="F118" i="29" s="1"/>
  <c r="BJ116" i="17"/>
  <c r="CN114"/>
  <c r="CO114" s="1"/>
  <c r="CS114" s="1"/>
  <c r="CF114"/>
  <c r="CB114"/>
  <c r="BD114"/>
  <c r="AZ114"/>
  <c r="AR114"/>
  <c r="T114"/>
  <c r="P114"/>
  <c r="H114"/>
  <c r="F114" i="29" s="1"/>
  <c r="DO113" i="17"/>
  <c r="CU113"/>
  <c r="CW113" s="1"/>
  <c r="CM113"/>
  <c r="CA113"/>
  <c r="BW113"/>
  <c r="BX113" s="1"/>
  <c r="BY113" s="1"/>
  <c r="CE113" s="1"/>
  <c r="BS113"/>
  <c r="BK113"/>
  <c r="BL113" s="1"/>
  <c r="AQ113"/>
  <c r="AM113"/>
  <c r="AI113"/>
  <c r="K113"/>
  <c r="H113" i="29" s="1"/>
  <c r="G113" i="17"/>
  <c r="E113" i="29" s="1"/>
  <c r="Z112" i="17"/>
  <c r="CN110"/>
  <c r="CP110" s="1"/>
  <c r="CF110"/>
  <c r="CB110"/>
  <c r="BD110"/>
  <c r="AZ110"/>
  <c r="AR110"/>
  <c r="T110"/>
  <c r="P110"/>
  <c r="H110"/>
  <c r="F110" i="29" s="1"/>
  <c r="DO109" i="17"/>
  <c r="CU109"/>
  <c r="CM109"/>
  <c r="CA109"/>
  <c r="BW109"/>
  <c r="BX109" s="1"/>
  <c r="BY109" s="1"/>
  <c r="CE109" s="1"/>
  <c r="BS109"/>
  <c r="AQ109"/>
  <c r="AM109"/>
  <c r="AN109" s="1"/>
  <c r="AO109" s="1"/>
  <c r="AU109" s="1"/>
  <c r="AI109"/>
  <c r="AJ109" s="1"/>
  <c r="AK109" s="1"/>
  <c r="K109"/>
  <c r="H109" i="29" s="1"/>
  <c r="G109" i="17"/>
  <c r="E109" i="29" s="1"/>
  <c r="BJ108" i="17"/>
  <c r="CN106"/>
  <c r="CP106" s="1"/>
  <c r="CF106"/>
  <c r="CB106"/>
  <c r="BD106"/>
  <c r="AZ106"/>
  <c r="AR106"/>
  <c r="T106"/>
  <c r="P106"/>
  <c r="H106"/>
  <c r="F106" i="29" s="1"/>
  <c r="DO105" i="17"/>
  <c r="CU105"/>
  <c r="CV105" s="1"/>
  <c r="CZ105" s="1"/>
  <c r="CM105"/>
  <c r="CA105"/>
  <c r="BW105"/>
  <c r="BX105" s="1"/>
  <c r="BY105" s="1"/>
  <c r="CE105" s="1"/>
  <c r="BS105"/>
  <c r="AQ105"/>
  <c r="AM105"/>
  <c r="AN105" s="1"/>
  <c r="AO105" s="1"/>
  <c r="AU105" s="1"/>
  <c r="AI105"/>
  <c r="K105"/>
  <c r="H105" i="29" s="1"/>
  <c r="G105" i="17"/>
  <c r="E105" i="29" s="1"/>
  <c r="Z104" i="17"/>
  <c r="CN102"/>
  <c r="CP102" s="1"/>
  <c r="CF102"/>
  <c r="CB102"/>
  <c r="BD102"/>
  <c r="AZ102"/>
  <c r="AR102"/>
  <c r="T102"/>
  <c r="P102"/>
  <c r="H102"/>
  <c r="F102" i="29" s="1"/>
  <c r="DO101" i="17"/>
  <c r="CU101"/>
  <c r="CV101" s="1"/>
  <c r="CZ101" s="1"/>
  <c r="CM101"/>
  <c r="CA101"/>
  <c r="BW101"/>
  <c r="BS101"/>
  <c r="AQ101"/>
  <c r="AM101"/>
  <c r="AN101" s="1"/>
  <c r="AO101" s="1"/>
  <c r="AU101" s="1"/>
  <c r="AI101"/>
  <c r="K101"/>
  <c r="H101" i="29" s="1"/>
  <c r="G101" i="17"/>
  <c r="E101" i="29" s="1"/>
  <c r="BJ100" i="17"/>
  <c r="CN98"/>
  <c r="CO98" s="1"/>
  <c r="CS98" s="1"/>
  <c r="CF98"/>
  <c r="CB98"/>
  <c r="BD98"/>
  <c r="AZ98"/>
  <c r="AR98"/>
  <c r="T98"/>
  <c r="P98"/>
  <c r="H98"/>
  <c r="F98" i="29" s="1"/>
  <c r="DO97" i="17"/>
  <c r="CU97"/>
  <c r="CW97" s="1"/>
  <c r="CM97"/>
  <c r="CA97"/>
  <c r="BW97"/>
  <c r="BX97" s="1"/>
  <c r="BY97" s="1"/>
  <c r="CE97" s="1"/>
  <c r="BS97"/>
  <c r="AS97"/>
  <c r="AT97" s="1"/>
  <c r="AH97"/>
  <c r="Y97"/>
  <c r="T97"/>
  <c r="V97" s="1"/>
  <c r="W97" s="1"/>
  <c r="AC97" s="1"/>
  <c r="J97"/>
  <c r="I97" i="29" s="1"/>
  <c r="E97" i="17"/>
  <c r="D97" i="29" s="1"/>
  <c r="AA96" i="17"/>
  <c r="AB96" s="1"/>
  <c r="AA95"/>
  <c r="AB95" s="1"/>
  <c r="DF94"/>
  <c r="DG94" s="1"/>
  <c r="DH94" s="1"/>
  <c r="DA94"/>
  <c r="CU94"/>
  <c r="CW94" s="1"/>
  <c r="BA94"/>
  <c r="AQ94"/>
  <c r="AL94"/>
  <c r="I94"/>
  <c r="G94" i="29" s="1"/>
  <c r="C94" i="17"/>
  <c r="DI94" s="1"/>
  <c r="DB93"/>
  <c r="DC93" s="1"/>
  <c r="DD93" s="1"/>
  <c r="CG93"/>
  <c r="CH93" s="1"/>
  <c r="CL93" s="1"/>
  <c r="BV93"/>
  <c r="AS93"/>
  <c r="AT93" s="1"/>
  <c r="AH93"/>
  <c r="Y93"/>
  <c r="T93"/>
  <c r="J93"/>
  <c r="I93" i="29" s="1"/>
  <c r="E93" i="17"/>
  <c r="D93" i="29" s="1"/>
  <c r="CW91" i="17"/>
  <c r="AA91"/>
  <c r="AB91" s="1"/>
  <c r="BZ90"/>
  <c r="CN89"/>
  <c r="CF89"/>
  <c r="BD89"/>
  <c r="F89"/>
  <c r="C89" i="29" s="1"/>
  <c r="BZ86" i="17"/>
  <c r="AN86"/>
  <c r="AO86" s="1"/>
  <c r="AU86" s="1"/>
  <c r="DI86"/>
  <c r="DJ86" s="1"/>
  <c r="DB85"/>
  <c r="BV85"/>
  <c r="BX85" s="1"/>
  <c r="BY85" s="1"/>
  <c r="CE85" s="1"/>
  <c r="AH85"/>
  <c r="J85"/>
  <c r="I85" i="29" s="1"/>
  <c r="E72" i="17"/>
  <c r="D72" i="29" s="1"/>
  <c r="I72" i="17"/>
  <c r="G72" i="29" s="1"/>
  <c r="Q72" i="17"/>
  <c r="U72"/>
  <c r="Y72"/>
  <c r="AS72"/>
  <c r="AT72" s="1"/>
  <c r="BA72"/>
  <c r="BE72"/>
  <c r="BI72"/>
  <c r="CC72"/>
  <c r="CD72" s="1"/>
  <c r="CG72"/>
  <c r="DA72"/>
  <c r="DC72" s="1"/>
  <c r="DD72" s="1"/>
  <c r="DE72"/>
  <c r="DG72" s="1"/>
  <c r="DH72" s="1"/>
  <c r="D72"/>
  <c r="H72"/>
  <c r="F72" i="29" s="1"/>
  <c r="P72" i="17"/>
  <c r="T72"/>
  <c r="AZ72"/>
  <c r="BD72"/>
  <c r="CF72"/>
  <c r="CN72"/>
  <c r="C72"/>
  <c r="G72"/>
  <c r="E72" i="29" s="1"/>
  <c r="K72" i="17"/>
  <c r="H72" i="29" s="1"/>
  <c r="AI72" i="17"/>
  <c r="AM72"/>
  <c r="AN72" s="1"/>
  <c r="AO72" s="1"/>
  <c r="AU72" s="1"/>
  <c r="AQ72"/>
  <c r="BS72"/>
  <c r="BW72"/>
  <c r="BX72" s="1"/>
  <c r="BY72" s="1"/>
  <c r="CE72" s="1"/>
  <c r="CA72"/>
  <c r="CM72"/>
  <c r="CU72"/>
  <c r="CW72" s="1"/>
  <c r="DO72"/>
  <c r="CN90"/>
  <c r="CP90" s="1"/>
  <c r="CF90"/>
  <c r="BD90"/>
  <c r="AZ90"/>
  <c r="AR90"/>
  <c r="T90"/>
  <c r="P90"/>
  <c r="H90"/>
  <c r="F90" i="29" s="1"/>
  <c r="BJ88" i="17"/>
  <c r="Z88"/>
  <c r="DE87"/>
  <c r="DG87" s="1"/>
  <c r="DH87" s="1"/>
  <c r="DA87"/>
  <c r="DC87" s="1"/>
  <c r="DD87" s="1"/>
  <c r="CG87"/>
  <c r="CH87" s="1"/>
  <c r="CL87" s="1"/>
  <c r="BI87"/>
  <c r="BE87"/>
  <c r="BF87" s="1"/>
  <c r="BG87" s="1"/>
  <c r="BM87" s="1"/>
  <c r="BA87"/>
  <c r="BB87" s="1"/>
  <c r="BC87" s="1"/>
  <c r="AS87"/>
  <c r="AT87" s="1"/>
  <c r="Y87"/>
  <c r="U87"/>
  <c r="V87" s="1"/>
  <c r="W87" s="1"/>
  <c r="AC87" s="1"/>
  <c r="Q87"/>
  <c r="I87"/>
  <c r="G87" i="29" s="1"/>
  <c r="E87" i="17"/>
  <c r="D87" i="29" s="1"/>
  <c r="CN86" i="17"/>
  <c r="CP86" s="1"/>
  <c r="CF86"/>
  <c r="CB86"/>
  <c r="BD86"/>
  <c r="AZ86"/>
  <c r="AR86"/>
  <c r="T86"/>
  <c r="P86"/>
  <c r="H86"/>
  <c r="F86" i="29" s="1"/>
  <c r="DE83" i="17"/>
  <c r="DG83" s="1"/>
  <c r="DH83" s="1"/>
  <c r="DA83"/>
  <c r="CG83"/>
  <c r="CI83" s="1"/>
  <c r="CC83"/>
  <c r="CD83" s="1"/>
  <c r="BI83"/>
  <c r="BE83"/>
  <c r="BA83"/>
  <c r="AS83"/>
  <c r="AT83" s="1"/>
  <c r="Y83"/>
  <c r="U83"/>
  <c r="V83" s="1"/>
  <c r="W83" s="1"/>
  <c r="AC83" s="1"/>
  <c r="Q83"/>
  <c r="I83"/>
  <c r="G83" i="29" s="1"/>
  <c r="E83" i="17"/>
  <c r="D83" i="29" s="1"/>
  <c r="CN82" i="17"/>
  <c r="CP82" s="1"/>
  <c r="CF82"/>
  <c r="CB82"/>
  <c r="BD82"/>
  <c r="AZ82"/>
  <c r="AR82"/>
  <c r="T82"/>
  <c r="P82"/>
  <c r="H82"/>
  <c r="F82" i="29" s="1"/>
  <c r="DO81" i="17"/>
  <c r="CU81"/>
  <c r="CW81" s="1"/>
  <c r="CM81"/>
  <c r="CA81"/>
  <c r="BW81"/>
  <c r="BX81" s="1"/>
  <c r="BY81" s="1"/>
  <c r="CE81" s="1"/>
  <c r="BS81"/>
  <c r="AQ81"/>
  <c r="AM81"/>
  <c r="AI81"/>
  <c r="K81"/>
  <c r="H81" i="29" s="1"/>
  <c r="G81" i="17"/>
  <c r="E81" i="29" s="1"/>
  <c r="C81" i="17"/>
  <c r="BJ80"/>
  <c r="DE79"/>
  <c r="DG79" s="1"/>
  <c r="DH79" s="1"/>
  <c r="DA79"/>
  <c r="DC79" s="1"/>
  <c r="DD79" s="1"/>
  <c r="CG79"/>
  <c r="CI79" s="1"/>
  <c r="CC79"/>
  <c r="CD79" s="1"/>
  <c r="BI79"/>
  <c r="BE79"/>
  <c r="BF79" s="1"/>
  <c r="BG79" s="1"/>
  <c r="BM79" s="1"/>
  <c r="BA79"/>
  <c r="AS79"/>
  <c r="AT79" s="1"/>
  <c r="Y79"/>
  <c r="J79"/>
  <c r="I79" i="29" s="1"/>
  <c r="DN78" i="17"/>
  <c r="CN78"/>
  <c r="CC78"/>
  <c r="CD78" s="1"/>
  <c r="BR78"/>
  <c r="BI78"/>
  <c r="BD78"/>
  <c r="BK78" s="1"/>
  <c r="BL78" s="1"/>
  <c r="U78"/>
  <c r="V78" s="1"/>
  <c r="W78" s="1"/>
  <c r="AC78" s="1"/>
  <c r="P78"/>
  <c r="DF76"/>
  <c r="CU76"/>
  <c r="BK76"/>
  <c r="BL76" s="1"/>
  <c r="AZ76"/>
  <c r="AQ76"/>
  <c r="AL76"/>
  <c r="AS76" s="1"/>
  <c r="AT76" s="1"/>
  <c r="P76"/>
  <c r="D76"/>
  <c r="BT75"/>
  <c r="BU75" s="1"/>
  <c r="CB74"/>
  <c r="C78"/>
  <c r="G78"/>
  <c r="E78" i="29" s="1"/>
  <c r="K78" i="17"/>
  <c r="H78" i="29" s="1"/>
  <c r="AA78" i="17"/>
  <c r="AB78" s="1"/>
  <c r="AI78"/>
  <c r="AJ78" s="1"/>
  <c r="AK78" s="1"/>
  <c r="AM78"/>
  <c r="AQ78"/>
  <c r="BS78"/>
  <c r="BW78"/>
  <c r="BX78" s="1"/>
  <c r="BY78" s="1"/>
  <c r="CE78" s="1"/>
  <c r="CA78"/>
  <c r="CM78"/>
  <c r="CU78"/>
  <c r="CW78" s="1"/>
  <c r="DO78"/>
  <c r="BZ73"/>
  <c r="BT73"/>
  <c r="BU73" s="1"/>
  <c r="CB72"/>
  <c r="BJ70"/>
  <c r="Z83"/>
  <c r="CN81"/>
  <c r="CF81"/>
  <c r="CB81"/>
  <c r="BD81"/>
  <c r="AZ81"/>
  <c r="T81"/>
  <c r="P81"/>
  <c r="H81"/>
  <c r="F81" i="29" s="1"/>
  <c r="D81" i="17"/>
  <c r="BJ79"/>
  <c r="DB76"/>
  <c r="CF76"/>
  <c r="CA76"/>
  <c r="BV76"/>
  <c r="CC76" s="1"/>
  <c r="CD76" s="1"/>
  <c r="AM76"/>
  <c r="AH76"/>
  <c r="F76"/>
  <c r="C76" i="29" s="1"/>
  <c r="D79" i="17"/>
  <c r="H79"/>
  <c r="F79" i="29" s="1"/>
  <c r="P79" i="17"/>
  <c r="T79"/>
  <c r="BB77"/>
  <c r="BC77" s="1"/>
  <c r="BJ77"/>
  <c r="DO87"/>
  <c r="CU87"/>
  <c r="CV87" s="1"/>
  <c r="CM87"/>
  <c r="CA87"/>
  <c r="BW87"/>
  <c r="BX87" s="1"/>
  <c r="BY87" s="1"/>
  <c r="CE87" s="1"/>
  <c r="BS87"/>
  <c r="BK87"/>
  <c r="BL87" s="1"/>
  <c r="AQ87"/>
  <c r="AM87"/>
  <c r="AN87" s="1"/>
  <c r="AO87" s="1"/>
  <c r="AU87" s="1"/>
  <c r="AI87"/>
  <c r="AA87"/>
  <c r="AB87" s="1"/>
  <c r="K87"/>
  <c r="H87" i="29" s="1"/>
  <c r="G87" i="17"/>
  <c r="E87" i="29" s="1"/>
  <c r="DO83" i="17"/>
  <c r="CU83"/>
  <c r="CM83"/>
  <c r="CA83"/>
  <c r="BW83"/>
  <c r="BX83" s="1"/>
  <c r="BY83" s="1"/>
  <c r="CE83" s="1"/>
  <c r="BS83"/>
  <c r="AQ83"/>
  <c r="AM83"/>
  <c r="AN83" s="1"/>
  <c r="AO83" s="1"/>
  <c r="AU83" s="1"/>
  <c r="AI83"/>
  <c r="AA83"/>
  <c r="AB83" s="1"/>
  <c r="K83"/>
  <c r="H83" i="29" s="1"/>
  <c r="G83" i="17"/>
  <c r="E83" i="29" s="1"/>
  <c r="DE81" i="17"/>
  <c r="DG81" s="1"/>
  <c r="DH81" s="1"/>
  <c r="DA81"/>
  <c r="DC81" s="1"/>
  <c r="DD81" s="1"/>
  <c r="CG81"/>
  <c r="CC81"/>
  <c r="CD81" s="1"/>
  <c r="BI81"/>
  <c r="BE81"/>
  <c r="BA81"/>
  <c r="Y81"/>
  <c r="U81"/>
  <c r="Q81"/>
  <c r="I81"/>
  <c r="G81" i="29" s="1"/>
  <c r="DF78" i="17"/>
  <c r="DG78" s="1"/>
  <c r="DH78" s="1"/>
  <c r="DA78"/>
  <c r="DC78" s="1"/>
  <c r="DD78" s="1"/>
  <c r="CF78"/>
  <c r="BA78"/>
  <c r="AL78"/>
  <c r="I78"/>
  <c r="G78" i="29" s="1"/>
  <c r="D78" i="17"/>
  <c r="CP77"/>
  <c r="BK77"/>
  <c r="BL77" s="1"/>
  <c r="V77"/>
  <c r="W77" s="1"/>
  <c r="AC77" s="1"/>
  <c r="DN76"/>
  <c r="CM76"/>
  <c r="BW76"/>
  <c r="BR76"/>
  <c r="AI76"/>
  <c r="T76"/>
  <c r="AR74"/>
  <c r="R77"/>
  <c r="S77" s="1"/>
  <c r="Z77"/>
  <c r="E76"/>
  <c r="D76" i="29" s="1"/>
  <c r="I76" i="17"/>
  <c r="G76" i="29" s="1"/>
  <c r="Q76" i="17"/>
  <c r="U76"/>
  <c r="Y76"/>
  <c r="BA76"/>
  <c r="BE76"/>
  <c r="BF76" s="1"/>
  <c r="BG76" s="1"/>
  <c r="BM76" s="1"/>
  <c r="BI76"/>
  <c r="CG76"/>
  <c r="DA76"/>
  <c r="DE76"/>
  <c r="C76"/>
  <c r="G76"/>
  <c r="E76" i="29" s="1"/>
  <c r="K76" i="17"/>
  <c r="H76" i="29" s="1"/>
  <c r="CP73" i="17"/>
  <c r="CO73"/>
  <c r="CS73" s="1"/>
  <c r="C63"/>
  <c r="G63"/>
  <c r="E63" i="29" s="1"/>
  <c r="K63" i="17"/>
  <c r="H63" i="29" s="1"/>
  <c r="AI63" i="17"/>
  <c r="AM63"/>
  <c r="AQ63"/>
  <c r="BK63"/>
  <c r="BL63" s="1"/>
  <c r="BS63"/>
  <c r="BW63"/>
  <c r="BX63" s="1"/>
  <c r="BY63" s="1"/>
  <c r="CE63" s="1"/>
  <c r="CA63"/>
  <c r="CM63"/>
  <c r="CU63"/>
  <c r="CV63" s="1"/>
  <c r="DO63"/>
  <c r="D60"/>
  <c r="H60"/>
  <c r="F60" i="29" s="1"/>
  <c r="P60" i="17"/>
  <c r="T60"/>
  <c r="V60" s="1"/>
  <c r="W60" s="1"/>
  <c r="AC60" s="1"/>
  <c r="AZ60"/>
  <c r="BD60"/>
  <c r="CF60"/>
  <c r="CN60"/>
  <c r="C60"/>
  <c r="G60"/>
  <c r="E60" i="29" s="1"/>
  <c r="K60" i="17"/>
  <c r="H60" i="29" s="1"/>
  <c r="AI60" i="17"/>
  <c r="AJ60" s="1"/>
  <c r="AK60" s="1"/>
  <c r="AM60"/>
  <c r="AQ60"/>
  <c r="BS60"/>
  <c r="BW60"/>
  <c r="CA60"/>
  <c r="CM60"/>
  <c r="CU60"/>
  <c r="CV60" s="1"/>
  <c r="CZ60" s="1"/>
  <c r="DO60"/>
  <c r="CP58"/>
  <c r="BB58"/>
  <c r="BC58" s="1"/>
  <c r="BJ58"/>
  <c r="R58"/>
  <c r="S58" s="1"/>
  <c r="Z58"/>
  <c r="CB57"/>
  <c r="CI55"/>
  <c r="BB55"/>
  <c r="BC55" s="1"/>
  <c r="BJ55"/>
  <c r="DE74"/>
  <c r="DG74" s="1"/>
  <c r="DH74" s="1"/>
  <c r="DA74"/>
  <c r="DC74" s="1"/>
  <c r="DD74" s="1"/>
  <c r="CG74"/>
  <c r="CH74" s="1"/>
  <c r="CC74"/>
  <c r="CD74" s="1"/>
  <c r="BI74"/>
  <c r="BE74"/>
  <c r="BF74" s="1"/>
  <c r="BG74" s="1"/>
  <c r="BM74" s="1"/>
  <c r="BA74"/>
  <c r="AS74"/>
  <c r="AT74" s="1"/>
  <c r="Y74"/>
  <c r="U74"/>
  <c r="V74" s="1"/>
  <c r="W74" s="1"/>
  <c r="AC74" s="1"/>
  <c r="Q74"/>
  <c r="I74"/>
  <c r="G74" i="29" s="1"/>
  <c r="E74" i="17"/>
  <c r="D74" i="29" s="1"/>
  <c r="DE70" i="17"/>
  <c r="DG70" s="1"/>
  <c r="DH70" s="1"/>
  <c r="DA70"/>
  <c r="DC70" s="1"/>
  <c r="DD70" s="1"/>
  <c r="CG70"/>
  <c r="CH70" s="1"/>
  <c r="CL70" s="1"/>
  <c r="CC70"/>
  <c r="CD70" s="1"/>
  <c r="BI70"/>
  <c r="BE70"/>
  <c r="BF70" s="1"/>
  <c r="BG70" s="1"/>
  <c r="BM70" s="1"/>
  <c r="BA70"/>
  <c r="BB70" s="1"/>
  <c r="BC70" s="1"/>
  <c r="AS70"/>
  <c r="AT70" s="1"/>
  <c r="Y70"/>
  <c r="U70"/>
  <c r="V70" s="1"/>
  <c r="W70" s="1"/>
  <c r="AC70" s="1"/>
  <c r="Q70"/>
  <c r="I70"/>
  <c r="G70" i="29" s="1"/>
  <c r="E70" i="17"/>
  <c r="D70" i="29" s="1"/>
  <c r="BT69" i="17"/>
  <c r="BU69" s="1"/>
  <c r="AJ69"/>
  <c r="AK69" s="1"/>
  <c r="DO68"/>
  <c r="CU68"/>
  <c r="CW68" s="1"/>
  <c r="CM68"/>
  <c r="CA68"/>
  <c r="BW68"/>
  <c r="BS68"/>
  <c r="AQ68"/>
  <c r="AM68"/>
  <c r="AN68" s="1"/>
  <c r="AO68" s="1"/>
  <c r="AU68" s="1"/>
  <c r="AI68"/>
  <c r="K68"/>
  <c r="H68" i="29" s="1"/>
  <c r="G68" i="17"/>
  <c r="E68" i="29" s="1"/>
  <c r="C68" i="17"/>
  <c r="DE66"/>
  <c r="DG66" s="1"/>
  <c r="DH66" s="1"/>
  <c r="DA66"/>
  <c r="DC66" s="1"/>
  <c r="DD66" s="1"/>
  <c r="CG66"/>
  <c r="CI66" s="1"/>
  <c r="CC66"/>
  <c r="CD66" s="1"/>
  <c r="BI66"/>
  <c r="BE66"/>
  <c r="BF66" s="1"/>
  <c r="BG66" s="1"/>
  <c r="BM66" s="1"/>
  <c r="BA66"/>
  <c r="AS66"/>
  <c r="AT66" s="1"/>
  <c r="Y66"/>
  <c r="U66"/>
  <c r="V66" s="1"/>
  <c r="W66" s="1"/>
  <c r="AC66" s="1"/>
  <c r="Q66"/>
  <c r="I66"/>
  <c r="G66" i="29" s="1"/>
  <c r="E66" i="17"/>
  <c r="D66" i="29" s="1"/>
  <c r="DO64" i="17"/>
  <c r="CU64"/>
  <c r="CW64" s="1"/>
  <c r="CM64"/>
  <c r="CA64"/>
  <c r="BW64"/>
  <c r="BX64" s="1"/>
  <c r="BY64" s="1"/>
  <c r="CE64" s="1"/>
  <c r="BS64"/>
  <c r="BK64"/>
  <c r="BL64" s="1"/>
  <c r="AQ64"/>
  <c r="AM64"/>
  <c r="AN64" s="1"/>
  <c r="AO64" s="1"/>
  <c r="AU64" s="1"/>
  <c r="AI64"/>
  <c r="AA64"/>
  <c r="AB64" s="1"/>
  <c r="K64"/>
  <c r="H64" i="29" s="1"/>
  <c r="DG63" i="17"/>
  <c r="DH63" s="1"/>
  <c r="BJ63"/>
  <c r="CH62"/>
  <c r="CL62" s="1"/>
  <c r="BF62"/>
  <c r="BG62" s="1"/>
  <c r="BM62" s="1"/>
  <c r="DB61"/>
  <c r="CF61"/>
  <c r="CA61"/>
  <c r="BV61"/>
  <c r="CC61" s="1"/>
  <c r="CD61" s="1"/>
  <c r="AM61"/>
  <c r="AN61" s="1"/>
  <c r="AO61" s="1"/>
  <c r="AU61" s="1"/>
  <c r="AH61"/>
  <c r="K61"/>
  <c r="H61" i="29" s="1"/>
  <c r="C61" i="17"/>
  <c r="DI61" s="1"/>
  <c r="DJ61" s="1"/>
  <c r="BT58"/>
  <c r="BU58" s="1"/>
  <c r="BK58"/>
  <c r="BL58" s="1"/>
  <c r="AJ58"/>
  <c r="AK58" s="1"/>
  <c r="AA58"/>
  <c r="AB58" s="1"/>
  <c r="DE56"/>
  <c r="CG56"/>
  <c r="BE56"/>
  <c r="Y56"/>
  <c r="Q56"/>
  <c r="E56"/>
  <c r="D56" i="29" s="1"/>
  <c r="D64" i="17"/>
  <c r="H64"/>
  <c r="F64" i="29" s="1"/>
  <c r="BB62" i="17"/>
  <c r="BC62" s="1"/>
  <c r="BJ62"/>
  <c r="CI59"/>
  <c r="CH59"/>
  <c r="CL59" s="1"/>
  <c r="BB59"/>
  <c r="BC59" s="1"/>
  <c r="R59"/>
  <c r="S59" s="1"/>
  <c r="Z59"/>
  <c r="CW54"/>
  <c r="CV54"/>
  <c r="CZ54" s="1"/>
  <c r="CP54"/>
  <c r="CO54"/>
  <c r="CS54" s="1"/>
  <c r="Z70"/>
  <c r="CN68"/>
  <c r="CF68"/>
  <c r="BD68"/>
  <c r="BK68" s="1"/>
  <c r="BL68" s="1"/>
  <c r="AZ68"/>
  <c r="AR68"/>
  <c r="T68"/>
  <c r="AA68" s="1"/>
  <c r="AB68" s="1"/>
  <c r="P68"/>
  <c r="H68"/>
  <c r="F68" i="29" s="1"/>
  <c r="D68" i="17"/>
  <c r="BJ66"/>
  <c r="Z66"/>
  <c r="BZ62"/>
  <c r="DN61"/>
  <c r="CM61"/>
  <c r="BW61"/>
  <c r="BR61"/>
  <c r="AI61"/>
  <c r="F61"/>
  <c r="C61" i="29" s="1"/>
  <c r="BH59" i="17"/>
  <c r="X59"/>
  <c r="DN56"/>
  <c r="DF56"/>
  <c r="BR56"/>
  <c r="AL56"/>
  <c r="AS56" s="1"/>
  <c r="AT56" s="1"/>
  <c r="F56"/>
  <c r="C56" i="29" s="1"/>
  <c r="R62" i="17"/>
  <c r="S62" s="1"/>
  <c r="Z62"/>
  <c r="CV57"/>
  <c r="CZ57" s="1"/>
  <c r="AJ57"/>
  <c r="AK57" s="1"/>
  <c r="AR57"/>
  <c r="E57"/>
  <c r="D57" i="29" s="1"/>
  <c r="I57" i="17"/>
  <c r="G57" i="29" s="1"/>
  <c r="Q57" i="17"/>
  <c r="U57"/>
  <c r="Y57"/>
  <c r="AS57"/>
  <c r="AT57" s="1"/>
  <c r="BA57"/>
  <c r="BE57"/>
  <c r="BI57"/>
  <c r="CC57"/>
  <c r="CD57" s="1"/>
  <c r="CG57"/>
  <c r="DA57"/>
  <c r="DC57" s="1"/>
  <c r="DD57" s="1"/>
  <c r="DE57"/>
  <c r="DI57"/>
  <c r="DJ57" s="1"/>
  <c r="D57"/>
  <c r="H57"/>
  <c r="F57" i="29" s="1"/>
  <c r="P57" i="17"/>
  <c r="T57"/>
  <c r="AZ57"/>
  <c r="BD57"/>
  <c r="CF57"/>
  <c r="CN57"/>
  <c r="CP57" s="1"/>
  <c r="AJ54"/>
  <c r="AK54" s="1"/>
  <c r="CN75"/>
  <c r="CO75" s="1"/>
  <c r="CF75"/>
  <c r="CB75"/>
  <c r="BD75"/>
  <c r="AZ75"/>
  <c r="AR75"/>
  <c r="T75"/>
  <c r="P75"/>
  <c r="H75"/>
  <c r="F75" i="29" s="1"/>
  <c r="DO74" i="17"/>
  <c r="CU74"/>
  <c r="CW74" s="1"/>
  <c r="CM74"/>
  <c r="CA74"/>
  <c r="BW74"/>
  <c r="BX74" s="1"/>
  <c r="BY74" s="1"/>
  <c r="CE74" s="1"/>
  <c r="BS74"/>
  <c r="BK74"/>
  <c r="BL74" s="1"/>
  <c r="AQ74"/>
  <c r="AM74"/>
  <c r="AN74" s="1"/>
  <c r="AO74" s="1"/>
  <c r="AU74" s="1"/>
  <c r="AI74"/>
  <c r="AA74"/>
  <c r="AB74" s="1"/>
  <c r="K74"/>
  <c r="H74" i="29" s="1"/>
  <c r="G74" i="17"/>
  <c r="E74" i="29" s="1"/>
  <c r="BJ73" i="17"/>
  <c r="Z73"/>
  <c r="CN71"/>
  <c r="CO71" s="1"/>
  <c r="CF71"/>
  <c r="CB71"/>
  <c r="BD71"/>
  <c r="AZ71"/>
  <c r="AR71"/>
  <c r="T71"/>
  <c r="P71"/>
  <c r="H71"/>
  <c r="F71" i="29" s="1"/>
  <c r="DO70" i="17"/>
  <c r="CU70"/>
  <c r="CV70" s="1"/>
  <c r="CM70"/>
  <c r="CA70"/>
  <c r="BW70"/>
  <c r="BX70" s="1"/>
  <c r="BY70" s="1"/>
  <c r="CE70" s="1"/>
  <c r="BS70"/>
  <c r="BK70"/>
  <c r="BL70" s="1"/>
  <c r="AQ70"/>
  <c r="AM70"/>
  <c r="AN70" s="1"/>
  <c r="AO70" s="1"/>
  <c r="AU70" s="1"/>
  <c r="AI70"/>
  <c r="AA70"/>
  <c r="AB70" s="1"/>
  <c r="K70"/>
  <c r="H70" i="29" s="1"/>
  <c r="G70" i="17"/>
  <c r="BJ69"/>
  <c r="DE68"/>
  <c r="DA68"/>
  <c r="DC68" s="1"/>
  <c r="DD68" s="1"/>
  <c r="CG68"/>
  <c r="BI68"/>
  <c r="BE68"/>
  <c r="BA68"/>
  <c r="AS68"/>
  <c r="AT68" s="1"/>
  <c r="Y68"/>
  <c r="U68"/>
  <c r="Q68"/>
  <c r="I68"/>
  <c r="G68" i="29" s="1"/>
  <c r="CN67" i="17"/>
  <c r="CF67"/>
  <c r="CB67"/>
  <c r="BD67"/>
  <c r="AZ67"/>
  <c r="AR67"/>
  <c r="T67"/>
  <c r="P67"/>
  <c r="H67"/>
  <c r="F67" i="29" s="1"/>
  <c r="DO66" i="17"/>
  <c r="CU66"/>
  <c r="CV66" s="1"/>
  <c r="CM66"/>
  <c r="CA66"/>
  <c r="BW66"/>
  <c r="BX66" s="1"/>
  <c r="BY66" s="1"/>
  <c r="CE66" s="1"/>
  <c r="BS66"/>
  <c r="BK66"/>
  <c r="BL66" s="1"/>
  <c r="AQ66"/>
  <c r="AM66"/>
  <c r="AN66" s="1"/>
  <c r="AO66" s="1"/>
  <c r="AU66" s="1"/>
  <c r="AI66"/>
  <c r="AA66"/>
  <c r="AB66" s="1"/>
  <c r="K66"/>
  <c r="H66" i="29" s="1"/>
  <c r="G66" i="17"/>
  <c r="DE64"/>
  <c r="DG64" s="1"/>
  <c r="DH64" s="1"/>
  <c r="DA64"/>
  <c r="DC64" s="1"/>
  <c r="DD64" s="1"/>
  <c r="CG64"/>
  <c r="CH64" s="1"/>
  <c r="BI64"/>
  <c r="BE64"/>
  <c r="BF64" s="1"/>
  <c r="BG64" s="1"/>
  <c r="BM64" s="1"/>
  <c r="BA64"/>
  <c r="AS64"/>
  <c r="AT64" s="1"/>
  <c r="Y64"/>
  <c r="U64"/>
  <c r="V64" s="1"/>
  <c r="W64" s="1"/>
  <c r="AC64" s="1"/>
  <c r="Q64"/>
  <c r="I64"/>
  <c r="G64" i="29" s="1"/>
  <c r="C64" i="17"/>
  <c r="DI64" s="1"/>
  <c r="BH63"/>
  <c r="AH63"/>
  <c r="Y63"/>
  <c r="T63"/>
  <c r="AA63" s="1"/>
  <c r="AB63" s="1"/>
  <c r="J63"/>
  <c r="I63" i="29" s="1"/>
  <c r="E63" i="17"/>
  <c r="D63" i="29" s="1"/>
  <c r="CI62" i="17"/>
  <c r="BT62"/>
  <c r="BU62" s="1"/>
  <c r="AP62"/>
  <c r="AA62"/>
  <c r="AB62" s="1"/>
  <c r="DO61"/>
  <c r="CT61"/>
  <c r="CN61"/>
  <c r="BS61"/>
  <c r="BD61"/>
  <c r="DN60"/>
  <c r="DF60"/>
  <c r="BR60"/>
  <c r="AL60"/>
  <c r="F60"/>
  <c r="C60" i="29" s="1"/>
  <c r="CV58" i="17"/>
  <c r="CZ58" s="1"/>
  <c r="CI58"/>
  <c r="BH58"/>
  <c r="X58"/>
  <c r="DA56"/>
  <c r="DC56" s="1"/>
  <c r="DD56" s="1"/>
  <c r="BI56"/>
  <c r="BA56"/>
  <c r="U56"/>
  <c r="BF55"/>
  <c r="BG55" s="1"/>
  <c r="BM55" s="1"/>
  <c r="E61"/>
  <c r="D61" i="29" s="1"/>
  <c r="I61" i="17"/>
  <c r="G61" i="29" s="1"/>
  <c r="Q61" i="17"/>
  <c r="U61"/>
  <c r="Y61"/>
  <c r="AS61"/>
  <c r="AT61" s="1"/>
  <c r="BA61"/>
  <c r="BE61"/>
  <c r="BI61"/>
  <c r="CG61"/>
  <c r="DA61"/>
  <c r="DE61"/>
  <c r="D61"/>
  <c r="H61"/>
  <c r="F61" i="29" s="1"/>
  <c r="P61" i="17"/>
  <c r="T61"/>
  <c r="D56"/>
  <c r="H56"/>
  <c r="F56" i="29" s="1"/>
  <c r="P56" i="17"/>
  <c r="T56"/>
  <c r="AZ56"/>
  <c r="BD56"/>
  <c r="CF56"/>
  <c r="CN56"/>
  <c r="C56"/>
  <c r="G56"/>
  <c r="E56" i="29" s="1"/>
  <c r="K56" i="17"/>
  <c r="H56" i="29" s="1"/>
  <c r="AA56" i="17"/>
  <c r="AB56" s="1"/>
  <c r="AI56"/>
  <c r="AJ56" s="1"/>
  <c r="AK56" s="1"/>
  <c r="AM56"/>
  <c r="AQ56"/>
  <c r="BS56"/>
  <c r="BW56"/>
  <c r="CA56"/>
  <c r="CM56"/>
  <c r="CU56"/>
  <c r="CW56" s="1"/>
  <c r="DO56"/>
  <c r="R55"/>
  <c r="S55" s="1"/>
  <c r="Z55"/>
  <c r="BZ54"/>
  <c r="BT54"/>
  <c r="BU54" s="1"/>
  <c r="DI54"/>
  <c r="DJ54" s="1"/>
  <c r="R44"/>
  <c r="S44" s="1"/>
  <c r="Z43"/>
  <c r="CW42"/>
  <c r="CV42"/>
  <c r="AJ42"/>
  <c r="AK42" s="1"/>
  <c r="E42"/>
  <c r="D42" i="29" s="1"/>
  <c r="I42" i="17"/>
  <c r="G42" i="29" s="1"/>
  <c r="Q42" i="17"/>
  <c r="U42"/>
  <c r="Y42"/>
  <c r="BA42"/>
  <c r="BE42"/>
  <c r="BI42"/>
  <c r="CC42"/>
  <c r="CD42" s="1"/>
  <c r="CG42"/>
  <c r="DA42"/>
  <c r="DC42" s="1"/>
  <c r="DD42" s="1"/>
  <c r="DE42"/>
  <c r="DG42" s="1"/>
  <c r="DH42" s="1"/>
  <c r="D42"/>
  <c r="H42"/>
  <c r="F42" i="29" s="1"/>
  <c r="P42" i="17"/>
  <c r="T42"/>
  <c r="V42" s="1"/>
  <c r="W42" s="1"/>
  <c r="AC42" s="1"/>
  <c r="AZ42"/>
  <c r="BD42"/>
  <c r="CF42"/>
  <c r="CN42"/>
  <c r="CP42" s="1"/>
  <c r="BB40"/>
  <c r="BC40" s="1"/>
  <c r="BJ39"/>
  <c r="AA39"/>
  <c r="AB39" s="1"/>
  <c r="D37"/>
  <c r="H37"/>
  <c r="F37" i="29" s="1"/>
  <c r="P37" i="17"/>
  <c r="T37"/>
  <c r="AZ37"/>
  <c r="BD37"/>
  <c r="CF37"/>
  <c r="CN37"/>
  <c r="C37"/>
  <c r="G37"/>
  <c r="E37" i="29" s="1"/>
  <c r="K37" i="17"/>
  <c r="H37" i="29" s="1"/>
  <c r="AI37" i="17"/>
  <c r="AJ37" s="1"/>
  <c r="AK37" s="1"/>
  <c r="AM37"/>
  <c r="BS37"/>
  <c r="BW37"/>
  <c r="BX37" s="1"/>
  <c r="CM37"/>
  <c r="CU37"/>
  <c r="CW37" s="1"/>
  <c r="DO37"/>
  <c r="E37"/>
  <c r="D37" i="29" s="1"/>
  <c r="I37" i="17"/>
  <c r="G37" i="29" s="1"/>
  <c r="Q37" i="17"/>
  <c r="U37"/>
  <c r="BA37"/>
  <c r="BE37"/>
  <c r="CG37"/>
  <c r="DA37"/>
  <c r="DE37"/>
  <c r="AN46"/>
  <c r="AO46" s="1"/>
  <c r="AU46" s="1"/>
  <c r="CW43"/>
  <c r="BJ43"/>
  <c r="BX42"/>
  <c r="BY42" s="1"/>
  <c r="CE42" s="1"/>
  <c r="DA41"/>
  <c r="DC41" s="1"/>
  <c r="DD41" s="1"/>
  <c r="CC41"/>
  <c r="CD41" s="1"/>
  <c r="BI41"/>
  <c r="BA41"/>
  <c r="U41"/>
  <c r="AJ46"/>
  <c r="AK46" s="1"/>
  <c r="AR46"/>
  <c r="D41"/>
  <c r="H41"/>
  <c r="F41" i="29" s="1"/>
  <c r="P41" i="17"/>
  <c r="T41"/>
  <c r="AZ41"/>
  <c r="BD41"/>
  <c r="CF41"/>
  <c r="CN41"/>
  <c r="C41"/>
  <c r="G41"/>
  <c r="E41" i="29" s="1"/>
  <c r="K41" i="17"/>
  <c r="H41" i="29" s="1"/>
  <c r="AA41" i="17"/>
  <c r="AB41" s="1"/>
  <c r="AI41"/>
  <c r="AM41"/>
  <c r="AQ41"/>
  <c r="BS41"/>
  <c r="BW41"/>
  <c r="CA41"/>
  <c r="CM41"/>
  <c r="CU41"/>
  <c r="CV41" s="1"/>
  <c r="CZ41" s="1"/>
  <c r="DO41"/>
  <c r="Z40"/>
  <c r="DO53"/>
  <c r="CU53"/>
  <c r="CM53"/>
  <c r="CA53"/>
  <c r="BW53"/>
  <c r="BS53"/>
  <c r="AQ53"/>
  <c r="AM53"/>
  <c r="AN53" s="1"/>
  <c r="AO53" s="1"/>
  <c r="AU53" s="1"/>
  <c r="AI53"/>
  <c r="K53"/>
  <c r="H53" i="29" s="1"/>
  <c r="G53" i="17"/>
  <c r="E53" i="29" s="1"/>
  <c r="C53" i="17"/>
  <c r="BT50"/>
  <c r="BU50" s="1"/>
  <c r="DO49"/>
  <c r="CU49"/>
  <c r="CW49" s="1"/>
  <c r="CM49"/>
  <c r="CA49"/>
  <c r="BW49"/>
  <c r="BS49"/>
  <c r="AQ49"/>
  <c r="AM49"/>
  <c r="AI49"/>
  <c r="K49"/>
  <c r="H49" i="29" s="1"/>
  <c r="G49" i="17"/>
  <c r="E49" i="29" s="1"/>
  <c r="C49" i="17"/>
  <c r="CV46"/>
  <c r="CZ46" s="1"/>
  <c r="C45"/>
  <c r="G45"/>
  <c r="E45" i="29" s="1"/>
  <c r="K45" i="17"/>
  <c r="H45" i="29" s="1"/>
  <c r="AA45" i="17"/>
  <c r="AB45" s="1"/>
  <c r="AI45"/>
  <c r="AJ45" s="1"/>
  <c r="AK45" s="1"/>
  <c r="AM45"/>
  <c r="AQ45"/>
  <c r="BK45"/>
  <c r="BL45" s="1"/>
  <c r="BS45"/>
  <c r="BW45"/>
  <c r="CA45"/>
  <c r="CM45"/>
  <c r="CU45"/>
  <c r="CW45" s="1"/>
  <c r="DO45"/>
  <c r="CN53"/>
  <c r="CF53"/>
  <c r="BD53"/>
  <c r="AZ53"/>
  <c r="T53"/>
  <c r="P53"/>
  <c r="H53"/>
  <c r="F53" i="29" s="1"/>
  <c r="D53" i="17"/>
  <c r="DO52"/>
  <c r="CU52"/>
  <c r="CM52"/>
  <c r="CA52"/>
  <c r="BW52"/>
  <c r="BX52" s="1"/>
  <c r="BY52" s="1"/>
  <c r="CE52" s="1"/>
  <c r="BS52"/>
  <c r="AQ52"/>
  <c r="AM52"/>
  <c r="AI52"/>
  <c r="K52"/>
  <c r="H52" i="29" s="1"/>
  <c r="G52" i="17"/>
  <c r="E52" i="29" s="1"/>
  <c r="C52" i="17"/>
  <c r="CH51"/>
  <c r="CL51" s="1"/>
  <c r="BJ51"/>
  <c r="Z51"/>
  <c r="CO50"/>
  <c r="CS50" s="1"/>
  <c r="CN49"/>
  <c r="CF49"/>
  <c r="BD49"/>
  <c r="AZ49"/>
  <c r="T49"/>
  <c r="P49"/>
  <c r="H49"/>
  <c r="F49" i="29" s="1"/>
  <c r="D49" i="17"/>
  <c r="DO48"/>
  <c r="CU48"/>
  <c r="CW48" s="1"/>
  <c r="CM48"/>
  <c r="CA48"/>
  <c r="BW48"/>
  <c r="BS48"/>
  <c r="BT48" s="1"/>
  <c r="BU48" s="1"/>
  <c r="AQ48"/>
  <c r="AM48"/>
  <c r="AN48" s="1"/>
  <c r="AO48" s="1"/>
  <c r="AU48" s="1"/>
  <c r="AI48"/>
  <c r="K48"/>
  <c r="H48" i="29" s="1"/>
  <c r="G48" i="17"/>
  <c r="E48" i="29" s="1"/>
  <c r="C48" i="17"/>
  <c r="CH47"/>
  <c r="CL47" s="1"/>
  <c r="BJ47"/>
  <c r="CC46"/>
  <c r="CD46" s="1"/>
  <c r="CQ44"/>
  <c r="CV43"/>
  <c r="CZ43" s="1"/>
  <c r="BR42"/>
  <c r="AL42"/>
  <c r="AS42" s="1"/>
  <c r="AT42" s="1"/>
  <c r="F42"/>
  <c r="C42" i="29" s="1"/>
  <c r="DE41" i="17"/>
  <c r="CG41"/>
  <c r="BE41"/>
  <c r="Y41"/>
  <c r="Q41"/>
  <c r="E41"/>
  <c r="D41" i="29" s="1"/>
  <c r="D46" i="17"/>
  <c r="H46"/>
  <c r="F46" i="29" s="1"/>
  <c r="P46" i="17"/>
  <c r="T46"/>
  <c r="AZ46"/>
  <c r="BD46"/>
  <c r="CF46"/>
  <c r="CN46"/>
  <c r="CP46" s="1"/>
  <c r="BJ44"/>
  <c r="AA40"/>
  <c r="AB40" s="1"/>
  <c r="V40"/>
  <c r="W40" s="1"/>
  <c r="AC40" s="1"/>
  <c r="CP39"/>
  <c r="Z39"/>
  <c r="DO59"/>
  <c r="CU59"/>
  <c r="CM59"/>
  <c r="CA59"/>
  <c r="BW59"/>
  <c r="BX59" s="1"/>
  <c r="BY59" s="1"/>
  <c r="CE59" s="1"/>
  <c r="BS59"/>
  <c r="AQ59"/>
  <c r="AM59"/>
  <c r="AI59"/>
  <c r="AA59"/>
  <c r="AB59" s="1"/>
  <c r="K59"/>
  <c r="H59" i="29" s="1"/>
  <c r="G59" i="17"/>
  <c r="E59" i="29" s="1"/>
  <c r="DO55" i="17"/>
  <c r="CU55"/>
  <c r="CM55"/>
  <c r="CA55"/>
  <c r="BW55"/>
  <c r="BX55" s="1"/>
  <c r="BY55" s="1"/>
  <c r="CE55" s="1"/>
  <c r="BS55"/>
  <c r="BK55"/>
  <c r="BL55" s="1"/>
  <c r="AQ55"/>
  <c r="AM55"/>
  <c r="AN55" s="1"/>
  <c r="AO55" s="1"/>
  <c r="AU55" s="1"/>
  <c r="AI55"/>
  <c r="AA55"/>
  <c r="AB55" s="1"/>
  <c r="K55"/>
  <c r="H55" i="29" s="1"/>
  <c r="G55" i="17"/>
  <c r="E55" i="29" s="1"/>
  <c r="BJ54" i="17"/>
  <c r="Z54"/>
  <c r="DE53"/>
  <c r="DG53" s="1"/>
  <c r="DH53" s="1"/>
  <c r="DA53"/>
  <c r="DC53" s="1"/>
  <c r="DD53" s="1"/>
  <c r="CG53"/>
  <c r="BI53"/>
  <c r="BE53"/>
  <c r="BA53"/>
  <c r="AS53"/>
  <c r="AT53" s="1"/>
  <c r="Y53"/>
  <c r="U53"/>
  <c r="Q53"/>
  <c r="I53"/>
  <c r="G53" i="29" s="1"/>
  <c r="CN52" i="17"/>
  <c r="CF52"/>
  <c r="CB52"/>
  <c r="BD52"/>
  <c r="BF52" s="1"/>
  <c r="BG52" s="1"/>
  <c r="BM52" s="1"/>
  <c r="AZ52"/>
  <c r="T52"/>
  <c r="V52" s="1"/>
  <c r="W52" s="1"/>
  <c r="AC52" s="1"/>
  <c r="P52"/>
  <c r="H52"/>
  <c r="F52" i="29" s="1"/>
  <c r="DO51" i="17"/>
  <c r="CU51"/>
  <c r="CM51"/>
  <c r="CA51"/>
  <c r="BW51"/>
  <c r="BX51" s="1"/>
  <c r="BY51" s="1"/>
  <c r="CE51" s="1"/>
  <c r="BS51"/>
  <c r="BK51"/>
  <c r="BL51" s="1"/>
  <c r="AQ51"/>
  <c r="AM51"/>
  <c r="AN51" s="1"/>
  <c r="AO51" s="1"/>
  <c r="AU51" s="1"/>
  <c r="AI51"/>
  <c r="AA51"/>
  <c r="AB51" s="1"/>
  <c r="K51"/>
  <c r="H51" i="29" s="1"/>
  <c r="G51" i="17"/>
  <c r="E51" i="29" s="1"/>
  <c r="BJ50" i="17"/>
  <c r="DE49"/>
  <c r="DA49"/>
  <c r="DC49" s="1"/>
  <c r="DD49" s="1"/>
  <c r="CG49"/>
  <c r="BI49"/>
  <c r="BE49"/>
  <c r="BA49"/>
  <c r="AS49"/>
  <c r="AT49" s="1"/>
  <c r="Y49"/>
  <c r="U49"/>
  <c r="Q49"/>
  <c r="I49"/>
  <c r="G49" i="29" s="1"/>
  <c r="CN48" i="17"/>
  <c r="CF48"/>
  <c r="BD48"/>
  <c r="BF48" s="1"/>
  <c r="BG48" s="1"/>
  <c r="BM48" s="1"/>
  <c r="AZ48"/>
  <c r="AR48"/>
  <c r="T48"/>
  <c r="P48"/>
  <c r="H48"/>
  <c r="F48" i="29" s="1"/>
  <c r="DO47" i="17"/>
  <c r="CU47"/>
  <c r="CM47"/>
  <c r="CA47"/>
  <c r="BW47"/>
  <c r="BS47"/>
  <c r="BK47"/>
  <c r="BL47" s="1"/>
  <c r="AQ47"/>
  <c r="AM47"/>
  <c r="AI47"/>
  <c r="AA47"/>
  <c r="AB47" s="1"/>
  <c r="K47"/>
  <c r="H47" i="29" s="1"/>
  <c r="G47" i="17"/>
  <c r="E47" i="29" s="1"/>
  <c r="AP46" i="17"/>
  <c r="DF45"/>
  <c r="DG45" s="1"/>
  <c r="DH45" s="1"/>
  <c r="DA45"/>
  <c r="DC45" s="1"/>
  <c r="DD45" s="1"/>
  <c r="CF45"/>
  <c r="BA45"/>
  <c r="AL45"/>
  <c r="I45"/>
  <c r="G45" i="29" s="1"/>
  <c r="D45" i="17"/>
  <c r="CP44"/>
  <c r="CO43"/>
  <c r="CS43" s="1"/>
  <c r="DO42"/>
  <c r="CA42"/>
  <c r="BS42"/>
  <c r="AM42"/>
  <c r="G42"/>
  <c r="E42" i="29" s="1"/>
  <c r="DN41" i="17"/>
  <c r="DF41"/>
  <c r="BR41"/>
  <c r="AL41"/>
  <c r="F41"/>
  <c r="C41" i="29" s="1"/>
  <c r="CW39" i="17"/>
  <c r="AJ38"/>
  <c r="AK38" s="1"/>
  <c r="DF37"/>
  <c r="AL37"/>
  <c r="BJ27"/>
  <c r="DE33"/>
  <c r="DA33"/>
  <c r="DC33" s="1"/>
  <c r="DD33" s="1"/>
  <c r="CG33"/>
  <c r="BE33"/>
  <c r="BA33"/>
  <c r="U33"/>
  <c r="Q33"/>
  <c r="I33"/>
  <c r="G33" i="29" s="1"/>
  <c r="E33" i="17"/>
  <c r="D33" i="29" s="1"/>
  <c r="DE29" i="17"/>
  <c r="DG29" s="1"/>
  <c r="DH29" s="1"/>
  <c r="DA29"/>
  <c r="DC29" s="1"/>
  <c r="DD29" s="1"/>
  <c r="CG29"/>
  <c r="BE29"/>
  <c r="BA29"/>
  <c r="U29"/>
  <c r="Q29"/>
  <c r="I29"/>
  <c r="G29" i="29" s="1"/>
  <c r="E29" i="17"/>
  <c r="D29" i="29" s="1"/>
  <c r="DC28" i="17"/>
  <c r="DD28" s="1"/>
  <c r="CI28"/>
  <c r="AR28"/>
  <c r="CP27"/>
  <c r="BZ27"/>
  <c r="CA27" s="1"/>
  <c r="V27"/>
  <c r="DN26"/>
  <c r="CM26"/>
  <c r="BW26"/>
  <c r="BR26"/>
  <c r="AI26"/>
  <c r="T26"/>
  <c r="Z26" s="1"/>
  <c r="K26"/>
  <c r="H26" i="29" s="1"/>
  <c r="DB24" i="17"/>
  <c r="CT24"/>
  <c r="BV24"/>
  <c r="BJ24"/>
  <c r="R27"/>
  <c r="S27" s="1"/>
  <c r="Z27"/>
  <c r="E26"/>
  <c r="D26" i="29" s="1"/>
  <c r="I26" i="17"/>
  <c r="G26" i="29" s="1"/>
  <c r="Q26" i="17"/>
  <c r="R26" s="1"/>
  <c r="S26" s="1"/>
  <c r="U26"/>
  <c r="BA26"/>
  <c r="BE26"/>
  <c r="BF26" s="1"/>
  <c r="CG26"/>
  <c r="DA26"/>
  <c r="DE26"/>
  <c r="D24"/>
  <c r="H24"/>
  <c r="F24" i="29" s="1"/>
  <c r="P24" i="17"/>
  <c r="T24"/>
  <c r="C24"/>
  <c r="G24"/>
  <c r="E24" i="29" s="1"/>
  <c r="K24" i="17"/>
  <c r="H24" i="29" s="1"/>
  <c r="AI24" i="17"/>
  <c r="AM24"/>
  <c r="BS24"/>
  <c r="BW24"/>
  <c r="CM24"/>
  <c r="CU24"/>
  <c r="DO24"/>
  <c r="E24"/>
  <c r="D24" i="29" s="1"/>
  <c r="I24" i="17"/>
  <c r="G24" i="29" s="1"/>
  <c r="Q24" i="17"/>
  <c r="U24"/>
  <c r="BA24"/>
  <c r="BE24"/>
  <c r="BF24" s="1"/>
  <c r="CG24"/>
  <c r="CI24" s="1"/>
  <c r="DA24"/>
  <c r="DC24" s="1"/>
  <c r="DD24" s="1"/>
  <c r="DE24"/>
  <c r="AP27"/>
  <c r="AQ27" s="1"/>
  <c r="DE43"/>
  <c r="DG43" s="1"/>
  <c r="DH43" s="1"/>
  <c r="DA43"/>
  <c r="DC43" s="1"/>
  <c r="DD43" s="1"/>
  <c r="CG43"/>
  <c r="CI43" s="1"/>
  <c r="BI43"/>
  <c r="BE43"/>
  <c r="BF43" s="1"/>
  <c r="BG43" s="1"/>
  <c r="BM43" s="1"/>
  <c r="BA43"/>
  <c r="AS43"/>
  <c r="AT43" s="1"/>
  <c r="Y43"/>
  <c r="U43"/>
  <c r="V43" s="1"/>
  <c r="W43" s="1"/>
  <c r="AC43" s="1"/>
  <c r="Q43"/>
  <c r="I43"/>
  <c r="G43" i="29" s="1"/>
  <c r="DE39" i="17"/>
  <c r="DG39" s="1"/>
  <c r="DH39" s="1"/>
  <c r="DA39"/>
  <c r="DC39" s="1"/>
  <c r="DD39" s="1"/>
  <c r="CG39"/>
  <c r="CI39" s="1"/>
  <c r="BI39"/>
  <c r="BE39"/>
  <c r="BF39" s="1"/>
  <c r="BG39" s="1"/>
  <c r="BM39" s="1"/>
  <c r="BA39"/>
  <c r="AS39"/>
  <c r="AT39" s="1"/>
  <c r="Y39"/>
  <c r="U39"/>
  <c r="V39" s="1"/>
  <c r="W39" s="1"/>
  <c r="AC39" s="1"/>
  <c r="Q39"/>
  <c r="I39"/>
  <c r="G39" i="29" s="1"/>
  <c r="CV38" i="17"/>
  <c r="CZ38" s="1"/>
  <c r="CN38"/>
  <c r="CP38" s="1"/>
  <c r="CF38"/>
  <c r="CB38"/>
  <c r="BD38"/>
  <c r="AZ38"/>
  <c r="AR38"/>
  <c r="T38"/>
  <c r="P38"/>
  <c r="H38"/>
  <c r="F38" i="29" s="1"/>
  <c r="D38" i="17"/>
  <c r="CH36"/>
  <c r="BJ36"/>
  <c r="BF36"/>
  <c r="Z36"/>
  <c r="V36"/>
  <c r="DE35"/>
  <c r="DG35" s="1"/>
  <c r="DH35" s="1"/>
  <c r="DA35"/>
  <c r="DC35" s="1"/>
  <c r="DD35" s="1"/>
  <c r="CG35"/>
  <c r="BE35"/>
  <c r="BF35" s="1"/>
  <c r="BA35"/>
  <c r="U35"/>
  <c r="V35" s="1"/>
  <c r="Q35"/>
  <c r="I35"/>
  <c r="G35" i="29" s="1"/>
  <c r="CV34" i="17"/>
  <c r="CN34"/>
  <c r="CO34" s="1"/>
  <c r="CF34"/>
  <c r="CB34"/>
  <c r="BD34"/>
  <c r="AZ34"/>
  <c r="AR34"/>
  <c r="T34"/>
  <c r="P34"/>
  <c r="H34"/>
  <c r="F34" i="29" s="1"/>
  <c r="D34" i="17"/>
  <c r="DO33"/>
  <c r="CU33"/>
  <c r="CV33" s="1"/>
  <c r="CM33"/>
  <c r="BW33"/>
  <c r="BX33" s="1"/>
  <c r="BS33"/>
  <c r="AM33"/>
  <c r="AI33"/>
  <c r="K33"/>
  <c r="H33" i="29" s="1"/>
  <c r="G33" i="17"/>
  <c r="E33" i="29" s="1"/>
  <c r="C33" i="17"/>
  <c r="BF32"/>
  <c r="Z32"/>
  <c r="V32"/>
  <c r="DE31"/>
  <c r="DG31" s="1"/>
  <c r="DH31" s="1"/>
  <c r="DA31"/>
  <c r="DC31" s="1"/>
  <c r="DD31" s="1"/>
  <c r="CO31"/>
  <c r="CG31"/>
  <c r="CH31" s="1"/>
  <c r="BE31"/>
  <c r="BA31"/>
  <c r="U31"/>
  <c r="V31" s="1"/>
  <c r="Q31"/>
  <c r="I31"/>
  <c r="G31" i="29" s="1"/>
  <c r="CV30" i="17"/>
  <c r="CN30"/>
  <c r="CP30" s="1"/>
  <c r="CF30"/>
  <c r="CB30"/>
  <c r="BD30"/>
  <c r="AZ30"/>
  <c r="AR30"/>
  <c r="T30"/>
  <c r="P30"/>
  <c r="H30"/>
  <c r="F30" i="29" s="1"/>
  <c r="D30" i="17"/>
  <c r="DO29"/>
  <c r="CU29"/>
  <c r="CM29"/>
  <c r="BW29"/>
  <c r="BX29" s="1"/>
  <c r="BS29"/>
  <c r="AM29"/>
  <c r="AN29" s="1"/>
  <c r="AI29"/>
  <c r="K29"/>
  <c r="H29" i="29" s="1"/>
  <c r="G29" i="17"/>
  <c r="E29" i="29" s="1"/>
  <c r="C29" i="17"/>
  <c r="DN28"/>
  <c r="CN28"/>
  <c r="BR28"/>
  <c r="BD28"/>
  <c r="U28"/>
  <c r="V28" s="1"/>
  <c r="P28"/>
  <c r="CO27"/>
  <c r="DF26"/>
  <c r="CU26"/>
  <c r="CW26" s="1"/>
  <c r="AZ26"/>
  <c r="AL26"/>
  <c r="H26"/>
  <c r="F26" i="29" s="1"/>
  <c r="C26" i="17"/>
  <c r="BX25"/>
  <c r="AN25"/>
  <c r="DN24"/>
  <c r="DF24"/>
  <c r="BR24"/>
  <c r="AL24"/>
  <c r="F24"/>
  <c r="C24" i="29" s="1"/>
  <c r="C28" i="17"/>
  <c r="G28"/>
  <c r="E28" i="29" s="1"/>
  <c r="K28" i="17"/>
  <c r="H28" i="29" s="1"/>
  <c r="AI28" i="17"/>
  <c r="AM28"/>
  <c r="AN28" s="1"/>
  <c r="BS28"/>
  <c r="BW28"/>
  <c r="BX28" s="1"/>
  <c r="CM28"/>
  <c r="CU28"/>
  <c r="BT25"/>
  <c r="BU25" s="1"/>
  <c r="CB25"/>
  <c r="DI38"/>
  <c r="DJ38" s="1"/>
  <c r="DE38"/>
  <c r="DG38" s="1"/>
  <c r="DH38" s="1"/>
  <c r="DA38"/>
  <c r="DC38" s="1"/>
  <c r="DD38" s="1"/>
  <c r="CG38"/>
  <c r="CC38"/>
  <c r="CD38" s="1"/>
  <c r="BI38"/>
  <c r="BE38"/>
  <c r="BA38"/>
  <c r="AS38"/>
  <c r="AT38" s="1"/>
  <c r="Y38"/>
  <c r="U38"/>
  <c r="Q38"/>
  <c r="I38"/>
  <c r="G38" i="29" s="1"/>
  <c r="BJ35" i="17"/>
  <c r="Z35"/>
  <c r="DE34"/>
  <c r="DA34"/>
  <c r="DC34" s="1"/>
  <c r="DD34" s="1"/>
  <c r="CG34"/>
  <c r="BE34"/>
  <c r="BA34"/>
  <c r="U34"/>
  <c r="Q34"/>
  <c r="I34"/>
  <c r="G34" i="29" s="1"/>
  <c r="CN33" i="17"/>
  <c r="CF33"/>
  <c r="CB33"/>
  <c r="BD33"/>
  <c r="BF33" s="1"/>
  <c r="AZ33"/>
  <c r="T33"/>
  <c r="P33"/>
  <c r="H33"/>
  <c r="F33" i="29" s="1"/>
  <c r="BJ31" i="17"/>
  <c r="Z31"/>
  <c r="DE30"/>
  <c r="DG30" s="1"/>
  <c r="DH30" s="1"/>
  <c r="DA30"/>
  <c r="DC30" s="1"/>
  <c r="DD30" s="1"/>
  <c r="CG30"/>
  <c r="BE30"/>
  <c r="BA30"/>
  <c r="U30"/>
  <c r="Q30"/>
  <c r="I30"/>
  <c r="G30" i="29" s="1"/>
  <c r="CN29" i="17"/>
  <c r="CF29"/>
  <c r="BD29"/>
  <c r="BF29" s="1"/>
  <c r="AZ29"/>
  <c r="T29"/>
  <c r="V29" s="1"/>
  <c r="P29"/>
  <c r="H29"/>
  <c r="F29" i="29" s="1"/>
  <c r="DG28" i="17"/>
  <c r="DH28" s="1"/>
  <c r="CH27"/>
  <c r="DB26"/>
  <c r="CF26"/>
  <c r="BV26"/>
  <c r="AM26"/>
  <c r="AH26"/>
  <c r="J26"/>
  <c r="I26" i="29" s="1"/>
  <c r="D26" i="17"/>
  <c r="C19"/>
  <c r="G19"/>
  <c r="E19" i="29" s="1"/>
  <c r="K19" i="17"/>
  <c r="H19" i="29" s="1"/>
  <c r="AI19" i="17"/>
  <c r="AM19"/>
  <c r="AN19" s="1"/>
  <c r="BS19"/>
  <c r="BT19" s="1"/>
  <c r="BU19" s="1"/>
  <c r="BW19"/>
  <c r="CM19"/>
  <c r="CU19"/>
  <c r="CV19" s="1"/>
  <c r="DO19"/>
  <c r="CO17"/>
  <c r="CP17"/>
  <c r="BT23"/>
  <c r="BU23" s="1"/>
  <c r="BY23" s="1"/>
  <c r="AJ23"/>
  <c r="AK23" s="1"/>
  <c r="DO22"/>
  <c r="CU22"/>
  <c r="CV22" s="1"/>
  <c r="CM22"/>
  <c r="BW22"/>
  <c r="BX22" s="1"/>
  <c r="BS22"/>
  <c r="AM22"/>
  <c r="AN22" s="1"/>
  <c r="AI22"/>
  <c r="K22"/>
  <c r="H22" i="29" s="1"/>
  <c r="G22" i="17"/>
  <c r="E22" i="29" s="1"/>
  <c r="C22" i="17"/>
  <c r="DE20"/>
  <c r="DG20" s="1"/>
  <c r="DH20" s="1"/>
  <c r="DA20"/>
  <c r="DC20" s="1"/>
  <c r="DD20" s="1"/>
  <c r="CG20"/>
  <c r="AI20"/>
  <c r="U20"/>
  <c r="K20"/>
  <c r="H20" i="29" s="1"/>
  <c r="DG19" i="17"/>
  <c r="DH19" s="1"/>
  <c r="CH18"/>
  <c r="X18"/>
  <c r="Y18" s="1"/>
  <c r="D20"/>
  <c r="H20"/>
  <c r="F20" i="29" s="1"/>
  <c r="P20" i="17"/>
  <c r="T20"/>
  <c r="AZ20"/>
  <c r="BD20"/>
  <c r="BF20" s="1"/>
  <c r="BB18"/>
  <c r="BC18" s="1"/>
  <c r="BJ18"/>
  <c r="CB15"/>
  <c r="BZ18"/>
  <c r="CA18" s="1"/>
  <c r="R18"/>
  <c r="S18" s="1"/>
  <c r="Z18"/>
  <c r="CN25"/>
  <c r="CP25" s="1"/>
  <c r="CF25"/>
  <c r="BD25"/>
  <c r="AZ25"/>
  <c r="T25"/>
  <c r="P25"/>
  <c r="H25"/>
  <c r="F25" i="29" s="1"/>
  <c r="BJ23" i="17"/>
  <c r="Z23"/>
  <c r="DE22"/>
  <c r="DG22" s="1"/>
  <c r="DH22" s="1"/>
  <c r="DA22"/>
  <c r="DC22" s="1"/>
  <c r="DD22" s="1"/>
  <c r="CG22"/>
  <c r="CH22" s="1"/>
  <c r="BE22"/>
  <c r="BF22" s="1"/>
  <c r="BA22"/>
  <c r="U22"/>
  <c r="Q22"/>
  <c r="I22"/>
  <c r="G22" i="29" s="1"/>
  <c r="CN21" i="17"/>
  <c r="CO21" s="1"/>
  <c r="CF21"/>
  <c r="CB21"/>
  <c r="BD21"/>
  <c r="AZ21"/>
  <c r="AR21"/>
  <c r="T21"/>
  <c r="P21"/>
  <c r="H21"/>
  <c r="F21" i="29" s="1"/>
  <c r="DO20" i="17"/>
  <c r="CU20"/>
  <c r="CV20" s="1"/>
  <c r="CM20"/>
  <c r="BW20"/>
  <c r="BX20" s="1"/>
  <c r="BS20"/>
  <c r="BA20"/>
  <c r="AL20"/>
  <c r="I20"/>
  <c r="G20" i="29" s="1"/>
  <c r="C20" i="17"/>
  <c r="DB19"/>
  <c r="DC19" s="1"/>
  <c r="DD19" s="1"/>
  <c r="CG19"/>
  <c r="CI19" s="1"/>
  <c r="BV19"/>
  <c r="AH19"/>
  <c r="T19"/>
  <c r="J19"/>
  <c r="I19" i="29" s="1"/>
  <c r="E19" i="17"/>
  <c r="D19" i="29" s="1"/>
  <c r="CI18" i="17"/>
  <c r="BT18"/>
  <c r="BU18" s="1"/>
  <c r="AP18"/>
  <c r="AQ18" s="1"/>
  <c r="Z22"/>
  <c r="CN20"/>
  <c r="CF20"/>
  <c r="AM20"/>
  <c r="AH20"/>
  <c r="J20"/>
  <c r="I20" i="29" s="1"/>
  <c r="E20" i="17"/>
  <c r="D20" i="29" s="1"/>
  <c r="CH19" i="17"/>
  <c r="CW16"/>
  <c r="BA16"/>
  <c r="U16"/>
  <c r="Q16"/>
  <c r="I16"/>
  <c r="G16" i="29" s="1"/>
  <c r="E16" i="17"/>
  <c r="D16" i="29" s="1"/>
  <c r="CN15" i="17"/>
  <c r="CF15"/>
  <c r="BD15"/>
  <c r="AZ15"/>
  <c r="AR15"/>
  <c r="T15"/>
  <c r="P15"/>
  <c r="H15"/>
  <c r="F15" i="29" s="1"/>
  <c r="D15" i="17"/>
  <c r="CI14"/>
  <c r="BJ13"/>
  <c r="Z13"/>
  <c r="CW12"/>
  <c r="CO12"/>
  <c r="CN11"/>
  <c r="CF11"/>
  <c r="CB11"/>
  <c r="BD11"/>
  <c r="AZ11"/>
  <c r="T11"/>
  <c r="P11"/>
  <c r="H11"/>
  <c r="F11" i="29" s="1"/>
  <c r="D11" i="17"/>
  <c r="CI10"/>
  <c r="DE15"/>
  <c r="DG15" s="1"/>
  <c r="DA15"/>
  <c r="CG15"/>
  <c r="BE15"/>
  <c r="BA15"/>
  <c r="U15"/>
  <c r="Q15"/>
  <c r="I15"/>
  <c r="G15" i="29" s="1"/>
  <c r="E15" i="17"/>
  <c r="D15" i="29" s="1"/>
  <c r="DE11" i="17"/>
  <c r="DG11" s="1"/>
  <c r="DA11"/>
  <c r="DC11" s="1"/>
  <c r="CG11"/>
  <c r="BE11"/>
  <c r="BA11"/>
  <c r="U11"/>
  <c r="Q11"/>
  <c r="I11"/>
  <c r="G11" i="29" s="1"/>
  <c r="E11" i="17"/>
  <c r="D11" i="29" s="1"/>
  <c r="BT10" i="17"/>
  <c r="BU10" s="1"/>
  <c r="AJ10"/>
  <c r="AK10" s="1"/>
  <c r="BW9"/>
  <c r="BS9"/>
  <c r="AM9"/>
  <c r="AN9" s="1"/>
  <c r="AI9"/>
  <c r="K9"/>
  <c r="H9" i="29" s="1"/>
  <c r="G9" i="17"/>
  <c r="E9" i="29" s="1"/>
  <c r="C9" i="17"/>
  <c r="T9"/>
  <c r="P9"/>
  <c r="H9"/>
  <c r="F9" i="29" s="1"/>
  <c r="D9" i="17"/>
  <c r="DE17"/>
  <c r="DA17"/>
  <c r="DC17" s="1"/>
  <c r="CG17"/>
  <c r="CH17" s="1"/>
  <c r="BE17"/>
  <c r="BF17" s="1"/>
  <c r="BA17"/>
  <c r="U17"/>
  <c r="V17" s="1"/>
  <c r="Q17"/>
  <c r="I17"/>
  <c r="G17" i="29" s="1"/>
  <c r="CN16" i="17"/>
  <c r="CP16" s="1"/>
  <c r="CF16"/>
  <c r="CB16"/>
  <c r="BD16"/>
  <c r="AZ16"/>
  <c r="T16"/>
  <c r="P16"/>
  <c r="H16"/>
  <c r="F16" i="29" s="1"/>
  <c r="DO15" i="17"/>
  <c r="CU15"/>
  <c r="CM15"/>
  <c r="BW15"/>
  <c r="BX15" s="1"/>
  <c r="BS15"/>
  <c r="AM15"/>
  <c r="AN15" s="1"/>
  <c r="AI15"/>
  <c r="K15"/>
  <c r="H15" i="29" s="1"/>
  <c r="G15" i="17"/>
  <c r="E15" i="29" s="1"/>
  <c r="BJ14" i="17"/>
  <c r="Z14"/>
  <c r="DE13"/>
  <c r="DG13" s="1"/>
  <c r="DA13"/>
  <c r="CG13"/>
  <c r="BE13"/>
  <c r="BF13" s="1"/>
  <c r="BA13"/>
  <c r="U13"/>
  <c r="Q13"/>
  <c r="I13"/>
  <c r="G13" i="29" s="1"/>
  <c r="AR12" i="17"/>
  <c r="T12"/>
  <c r="P12"/>
  <c r="H12"/>
  <c r="F12" i="29" s="1"/>
  <c r="DO11" i="17"/>
  <c r="CU11"/>
  <c r="CW11" s="1"/>
  <c r="CM11"/>
  <c r="BW11"/>
  <c r="BS11"/>
  <c r="AM11"/>
  <c r="AN11" s="1"/>
  <c r="AI11"/>
  <c r="K11"/>
  <c r="H11" i="29" s="1"/>
  <c r="G11" i="17"/>
  <c r="E11" i="29" s="1"/>
  <c r="BJ10" i="17"/>
  <c r="Z10"/>
  <c r="CG9"/>
  <c r="BE9"/>
  <c r="BF9" s="1"/>
  <c r="BA9"/>
  <c r="U9"/>
  <c r="Q9"/>
  <c r="I9"/>
  <c r="G9" i="29" s="1"/>
  <c r="BX8" i="17"/>
  <c r="U8"/>
  <c r="P8"/>
  <c r="T8"/>
  <c r="AA63" i="27"/>
  <c r="V63"/>
  <c r="R63"/>
  <c r="K63"/>
  <c r="F63"/>
  <c r="B63"/>
  <c r="R42"/>
  <c r="B42"/>
  <c r="Z40"/>
  <c r="R40"/>
  <c r="J40"/>
  <c r="B40"/>
  <c r="Z39"/>
  <c r="R39"/>
  <c r="J39"/>
  <c r="B39"/>
  <c r="Z38"/>
  <c r="R38"/>
  <c r="J38"/>
  <c r="B38"/>
  <c r="Z37"/>
  <c r="U37"/>
  <c r="R37"/>
  <c r="J37"/>
  <c r="E37"/>
  <c r="B37"/>
  <c r="R35"/>
  <c r="B35"/>
  <c r="R34"/>
  <c r="B34"/>
  <c r="R33"/>
  <c r="B33"/>
  <c r="AA31"/>
  <c r="V31"/>
  <c r="R31"/>
  <c r="K31"/>
  <c r="F31"/>
  <c r="B31"/>
  <c r="R29"/>
  <c r="B29"/>
  <c r="Y28"/>
  <c r="R28"/>
  <c r="I28"/>
  <c r="B28"/>
  <c r="Y27"/>
  <c r="R27"/>
  <c r="I27"/>
  <c r="B27"/>
  <c r="Y26"/>
  <c r="R26"/>
  <c r="I26"/>
  <c r="B26"/>
  <c r="AB25"/>
  <c r="W25"/>
  <c r="R25"/>
  <c r="L25"/>
  <c r="G25"/>
  <c r="B25"/>
  <c r="AF24"/>
  <c r="AD24"/>
  <c r="AB24"/>
  <c r="AA24"/>
  <c r="Y24"/>
  <c r="W24"/>
  <c r="V24"/>
  <c r="T24"/>
  <c r="R24"/>
  <c r="P24"/>
  <c r="N24"/>
  <c r="L24"/>
  <c r="K24"/>
  <c r="I24"/>
  <c r="G24"/>
  <c r="F24"/>
  <c r="D24"/>
  <c r="B24"/>
  <c r="L11"/>
  <c r="K11"/>
  <c r="R10"/>
  <c r="P10"/>
  <c r="O10"/>
  <c r="B10"/>
  <c r="Z8"/>
  <c r="R8"/>
  <c r="J8"/>
  <c r="B8"/>
  <c r="Z7"/>
  <c r="R7"/>
  <c r="J7"/>
  <c r="B7"/>
  <c r="Z6"/>
  <c r="R6"/>
  <c r="J6"/>
  <c r="B6"/>
  <c r="Z5"/>
  <c r="U5"/>
  <c r="R5"/>
  <c r="J5"/>
  <c r="E5"/>
  <c r="B5"/>
  <c r="R3"/>
  <c r="B3"/>
  <c r="R2"/>
  <c r="B2"/>
  <c r="R1"/>
  <c r="B1"/>
  <c r="DA3" i="17"/>
  <c r="CH190" l="1"/>
  <c r="X45"/>
  <c r="Z165"/>
  <c r="BJ165"/>
  <c r="BJ173"/>
  <c r="AR201"/>
  <c r="CO205"/>
  <c r="CS205" s="1"/>
  <c r="CP157"/>
  <c r="CP161"/>
  <c r="CO135"/>
  <c r="CS135" s="1"/>
  <c r="DI66"/>
  <c r="DJ66" s="1"/>
  <c r="E66" i="29"/>
  <c r="CY63" i="17"/>
  <c r="CZ63"/>
  <c r="CY190"/>
  <c r="CZ190"/>
  <c r="CY194"/>
  <c r="CZ194"/>
  <c r="DI202"/>
  <c r="DJ202" s="1"/>
  <c r="E202" i="29"/>
  <c r="CY206" i="17"/>
  <c r="CZ206"/>
  <c r="CK190"/>
  <c r="CL190"/>
  <c r="CR44"/>
  <c r="CS44"/>
  <c r="S41" i="29"/>
  <c r="U41"/>
  <c r="V41" s="1"/>
  <c r="L41"/>
  <c r="M41" s="1"/>
  <c r="P41"/>
  <c r="Q41" s="1"/>
  <c r="W41" s="1"/>
  <c r="L49"/>
  <c r="M49" s="1"/>
  <c r="S49"/>
  <c r="U49"/>
  <c r="V49" s="1"/>
  <c r="P49"/>
  <c r="Q49" s="1"/>
  <c r="W49" s="1"/>
  <c r="L57"/>
  <c r="M57" s="1"/>
  <c r="P57"/>
  <c r="Q57" s="1"/>
  <c r="W57" s="1"/>
  <c r="S57"/>
  <c r="U57"/>
  <c r="V57" s="1"/>
  <c r="U65"/>
  <c r="V65" s="1"/>
  <c r="L65"/>
  <c r="M65" s="1"/>
  <c r="S65"/>
  <c r="P65"/>
  <c r="Q65" s="1"/>
  <c r="W65" s="1"/>
  <c r="P73"/>
  <c r="Q73" s="1"/>
  <c r="W73" s="1"/>
  <c r="L73"/>
  <c r="M73" s="1"/>
  <c r="S73"/>
  <c r="U73"/>
  <c r="V73" s="1"/>
  <c r="U81"/>
  <c r="V81" s="1"/>
  <c r="S81"/>
  <c r="P81"/>
  <c r="Q81" s="1"/>
  <c r="W81" s="1"/>
  <c r="L81"/>
  <c r="M81" s="1"/>
  <c r="P89"/>
  <c r="Q89" s="1"/>
  <c r="W89" s="1"/>
  <c r="S89"/>
  <c r="L89"/>
  <c r="M89" s="1"/>
  <c r="U89"/>
  <c r="V89" s="1"/>
  <c r="U97"/>
  <c r="V97" s="1"/>
  <c r="L97"/>
  <c r="M97" s="1"/>
  <c r="S97"/>
  <c r="P97"/>
  <c r="Q97" s="1"/>
  <c r="W97" s="1"/>
  <c r="P105"/>
  <c r="Q105" s="1"/>
  <c r="W105" s="1"/>
  <c r="L105"/>
  <c r="M105" s="1"/>
  <c r="U105"/>
  <c r="V105" s="1"/>
  <c r="S105"/>
  <c r="U113"/>
  <c r="V113" s="1"/>
  <c r="S113"/>
  <c r="P113"/>
  <c r="Q113" s="1"/>
  <c r="W113" s="1"/>
  <c r="L113"/>
  <c r="M113" s="1"/>
  <c r="P121"/>
  <c r="Q121" s="1"/>
  <c r="W121" s="1"/>
  <c r="L121"/>
  <c r="M121" s="1"/>
  <c r="S121"/>
  <c r="U121"/>
  <c r="V121" s="1"/>
  <c r="S129"/>
  <c r="U129"/>
  <c r="V129" s="1"/>
  <c r="L129"/>
  <c r="M129" s="1"/>
  <c r="P129"/>
  <c r="Q129" s="1"/>
  <c r="W129" s="1"/>
  <c r="U137"/>
  <c r="V137" s="1"/>
  <c r="L137"/>
  <c r="M137" s="1"/>
  <c r="P137"/>
  <c r="Q137" s="1"/>
  <c r="W137" s="1"/>
  <c r="S137"/>
  <c r="U145"/>
  <c r="V145" s="1"/>
  <c r="L145"/>
  <c r="M145" s="1"/>
  <c r="S145"/>
  <c r="P145"/>
  <c r="Q145" s="1"/>
  <c r="W145" s="1"/>
  <c r="U153"/>
  <c r="V153" s="1"/>
  <c r="L153"/>
  <c r="M153" s="1"/>
  <c r="P153"/>
  <c r="Q153" s="1"/>
  <c r="W153" s="1"/>
  <c r="S153"/>
  <c r="U161"/>
  <c r="V161" s="1"/>
  <c r="L161"/>
  <c r="M161" s="1"/>
  <c r="P161"/>
  <c r="Q161" s="1"/>
  <c r="W161" s="1"/>
  <c r="S161"/>
  <c r="U169"/>
  <c r="V169" s="1"/>
  <c r="P169"/>
  <c r="Q169" s="1"/>
  <c r="W169" s="1"/>
  <c r="L169"/>
  <c r="M169" s="1"/>
  <c r="S169"/>
  <c r="U177"/>
  <c r="V177" s="1"/>
  <c r="L177"/>
  <c r="M177" s="1"/>
  <c r="S177"/>
  <c r="P177"/>
  <c r="Q177" s="1"/>
  <c r="W177" s="1"/>
  <c r="U185"/>
  <c r="V185" s="1"/>
  <c r="L185"/>
  <c r="M185" s="1"/>
  <c r="P185"/>
  <c r="Q185" s="1"/>
  <c r="W185" s="1"/>
  <c r="S185"/>
  <c r="U193"/>
  <c r="V193" s="1"/>
  <c r="P193"/>
  <c r="Q193" s="1"/>
  <c r="W193" s="1"/>
  <c r="L193"/>
  <c r="M193" s="1"/>
  <c r="S193"/>
  <c r="U201"/>
  <c r="V201" s="1"/>
  <c r="P201"/>
  <c r="Q201" s="1"/>
  <c r="W201" s="1"/>
  <c r="L201"/>
  <c r="M201" s="1"/>
  <c r="S201"/>
  <c r="L44"/>
  <c r="M44" s="1"/>
  <c r="U44"/>
  <c r="V44" s="1"/>
  <c r="S44"/>
  <c r="P44"/>
  <c r="Q44" s="1"/>
  <c r="W44" s="1"/>
  <c r="L52"/>
  <c r="M52" s="1"/>
  <c r="U52"/>
  <c r="V52" s="1"/>
  <c r="P52"/>
  <c r="Q52" s="1"/>
  <c r="W52" s="1"/>
  <c r="S52"/>
  <c r="L60"/>
  <c r="M60" s="1"/>
  <c r="U60"/>
  <c r="V60" s="1"/>
  <c r="S60"/>
  <c r="P60"/>
  <c r="Q60" s="1"/>
  <c r="W60" s="1"/>
  <c r="U68"/>
  <c r="V68" s="1"/>
  <c r="L68"/>
  <c r="M68" s="1"/>
  <c r="S68"/>
  <c r="P68"/>
  <c r="Q68" s="1"/>
  <c r="W68" s="1"/>
  <c r="U76"/>
  <c r="V76" s="1"/>
  <c r="L76"/>
  <c r="M76" s="1"/>
  <c r="P76"/>
  <c r="Q76" s="1"/>
  <c r="W76" s="1"/>
  <c r="S76"/>
  <c r="U84"/>
  <c r="V84" s="1"/>
  <c r="L84"/>
  <c r="M84" s="1"/>
  <c r="S84"/>
  <c r="P84"/>
  <c r="Q84" s="1"/>
  <c r="W84" s="1"/>
  <c r="U92"/>
  <c r="V92" s="1"/>
  <c r="P92"/>
  <c r="Q92" s="1"/>
  <c r="W92" s="1"/>
  <c r="L92"/>
  <c r="M92" s="1"/>
  <c r="S92"/>
  <c r="U100"/>
  <c r="V100" s="1"/>
  <c r="L100"/>
  <c r="M100" s="1"/>
  <c r="P100"/>
  <c r="Q100" s="1"/>
  <c r="W100" s="1"/>
  <c r="S100"/>
  <c r="U108"/>
  <c r="V108" s="1"/>
  <c r="P108"/>
  <c r="Q108" s="1"/>
  <c r="W108" s="1"/>
  <c r="L108"/>
  <c r="M108" s="1"/>
  <c r="S108"/>
  <c r="U116"/>
  <c r="V116" s="1"/>
  <c r="L116"/>
  <c r="M116" s="1"/>
  <c r="P116"/>
  <c r="Q116" s="1"/>
  <c r="W116" s="1"/>
  <c r="S116"/>
  <c r="U124"/>
  <c r="V124" s="1"/>
  <c r="P124"/>
  <c r="Q124" s="1"/>
  <c r="W124" s="1"/>
  <c r="L124"/>
  <c r="M124" s="1"/>
  <c r="S124"/>
  <c r="U132"/>
  <c r="V132" s="1"/>
  <c r="L132"/>
  <c r="M132" s="1"/>
  <c r="S132"/>
  <c r="P132"/>
  <c r="Q132" s="1"/>
  <c r="W132" s="1"/>
  <c r="U140"/>
  <c r="V140" s="1"/>
  <c r="P140"/>
  <c r="Q140" s="1"/>
  <c r="W140" s="1"/>
  <c r="L140"/>
  <c r="M140" s="1"/>
  <c r="S140"/>
  <c r="U148"/>
  <c r="V148" s="1"/>
  <c r="L148"/>
  <c r="M148" s="1"/>
  <c r="P148"/>
  <c r="Q148" s="1"/>
  <c r="W148" s="1"/>
  <c r="S148"/>
  <c r="U156"/>
  <c r="V156" s="1"/>
  <c r="P156"/>
  <c r="Q156" s="1"/>
  <c r="W156" s="1"/>
  <c r="L156"/>
  <c r="M156" s="1"/>
  <c r="S156"/>
  <c r="U164"/>
  <c r="V164" s="1"/>
  <c r="P164"/>
  <c r="Q164" s="1"/>
  <c r="W164" s="1"/>
  <c r="L164"/>
  <c r="M164" s="1"/>
  <c r="S164"/>
  <c r="U172"/>
  <c r="V172" s="1"/>
  <c r="P172"/>
  <c r="Q172" s="1"/>
  <c r="W172" s="1"/>
  <c r="L172"/>
  <c r="M172" s="1"/>
  <c r="S172"/>
  <c r="U180"/>
  <c r="V180" s="1"/>
  <c r="P180"/>
  <c r="Q180" s="1"/>
  <c r="W180" s="1"/>
  <c r="L180"/>
  <c r="M180" s="1"/>
  <c r="S180"/>
  <c r="U188"/>
  <c r="V188" s="1"/>
  <c r="L188"/>
  <c r="M188" s="1"/>
  <c r="S188"/>
  <c r="P188"/>
  <c r="Q188" s="1"/>
  <c r="W188" s="1"/>
  <c r="U196"/>
  <c r="V196" s="1"/>
  <c r="L196"/>
  <c r="M196" s="1"/>
  <c r="P196"/>
  <c r="Q196" s="1"/>
  <c r="W196" s="1"/>
  <c r="S196"/>
  <c r="U204"/>
  <c r="V204" s="1"/>
  <c r="P204"/>
  <c r="Q204" s="1"/>
  <c r="W204" s="1"/>
  <c r="L204"/>
  <c r="M204" s="1"/>
  <c r="S204"/>
  <c r="U43"/>
  <c r="V43" s="1"/>
  <c r="L43"/>
  <c r="M43" s="1"/>
  <c r="P43"/>
  <c r="Q43" s="1"/>
  <c r="W43" s="1"/>
  <c r="S43"/>
  <c r="U51"/>
  <c r="V51" s="1"/>
  <c r="L51"/>
  <c r="M51" s="1"/>
  <c r="P51"/>
  <c r="Q51" s="1"/>
  <c r="W51" s="1"/>
  <c r="S51"/>
  <c r="U59"/>
  <c r="V59" s="1"/>
  <c r="L59"/>
  <c r="M59" s="1"/>
  <c r="P59"/>
  <c r="Q59" s="1"/>
  <c r="W59" s="1"/>
  <c r="S59"/>
  <c r="U67"/>
  <c r="V67" s="1"/>
  <c r="P67"/>
  <c r="Q67" s="1"/>
  <c r="W67" s="1"/>
  <c r="S67"/>
  <c r="L67"/>
  <c r="M67" s="1"/>
  <c r="U75"/>
  <c r="V75" s="1"/>
  <c r="L75"/>
  <c r="M75" s="1"/>
  <c r="P75"/>
  <c r="Q75" s="1"/>
  <c r="W75" s="1"/>
  <c r="S75"/>
  <c r="U83"/>
  <c r="V83" s="1"/>
  <c r="P83"/>
  <c r="Q83" s="1"/>
  <c r="W83" s="1"/>
  <c r="L83"/>
  <c r="M83" s="1"/>
  <c r="S83"/>
  <c r="U91"/>
  <c r="V91" s="1"/>
  <c r="L91"/>
  <c r="M91" s="1"/>
  <c r="P91"/>
  <c r="Q91" s="1"/>
  <c r="W91" s="1"/>
  <c r="S91"/>
  <c r="U99"/>
  <c r="V99" s="1"/>
  <c r="L99"/>
  <c r="M99" s="1"/>
  <c r="P99"/>
  <c r="Q99" s="1"/>
  <c r="W99" s="1"/>
  <c r="S99"/>
  <c r="U107"/>
  <c r="V107" s="1"/>
  <c r="L107"/>
  <c r="M107" s="1"/>
  <c r="P107"/>
  <c r="Q107" s="1"/>
  <c r="W107" s="1"/>
  <c r="S107"/>
  <c r="U115"/>
  <c r="V115" s="1"/>
  <c r="P115"/>
  <c r="Q115" s="1"/>
  <c r="W115" s="1"/>
  <c r="S115"/>
  <c r="L115"/>
  <c r="M115" s="1"/>
  <c r="U123"/>
  <c r="V123" s="1"/>
  <c r="S123"/>
  <c r="L123"/>
  <c r="M123" s="1"/>
  <c r="P123"/>
  <c r="Q123" s="1"/>
  <c r="W123" s="1"/>
  <c r="U131"/>
  <c r="V131" s="1"/>
  <c r="P131"/>
  <c r="Q131" s="1"/>
  <c r="W131" s="1"/>
  <c r="S131"/>
  <c r="L131"/>
  <c r="M131" s="1"/>
  <c r="P139"/>
  <c r="Q139" s="1"/>
  <c r="W139" s="1"/>
  <c r="U139"/>
  <c r="V139" s="1"/>
  <c r="S139"/>
  <c r="L139"/>
  <c r="M139" s="1"/>
  <c r="P147"/>
  <c r="Q147" s="1"/>
  <c r="W147" s="1"/>
  <c r="L147"/>
  <c r="M147" s="1"/>
  <c r="U147"/>
  <c r="V147" s="1"/>
  <c r="S147"/>
  <c r="P155"/>
  <c r="Q155" s="1"/>
  <c r="W155" s="1"/>
  <c r="U155"/>
  <c r="V155" s="1"/>
  <c r="S155"/>
  <c r="L155"/>
  <c r="M155" s="1"/>
  <c r="P163"/>
  <c r="Q163" s="1"/>
  <c r="W163" s="1"/>
  <c r="L163"/>
  <c r="M163" s="1"/>
  <c r="S163"/>
  <c r="U163"/>
  <c r="V163" s="1"/>
  <c r="P171"/>
  <c r="Q171" s="1"/>
  <c r="W171" s="1"/>
  <c r="U171"/>
  <c r="V171" s="1"/>
  <c r="L171"/>
  <c r="M171" s="1"/>
  <c r="S171"/>
  <c r="P179"/>
  <c r="Q179" s="1"/>
  <c r="W179" s="1"/>
  <c r="L179"/>
  <c r="M179" s="1"/>
  <c r="S179"/>
  <c r="U179"/>
  <c r="V179" s="1"/>
  <c r="P187"/>
  <c r="Q187" s="1"/>
  <c r="W187" s="1"/>
  <c r="U187"/>
  <c r="V187" s="1"/>
  <c r="L187"/>
  <c r="M187" s="1"/>
  <c r="S187"/>
  <c r="P195"/>
  <c r="Q195" s="1"/>
  <c r="W195" s="1"/>
  <c r="L195"/>
  <c r="M195" s="1"/>
  <c r="S195"/>
  <c r="U195"/>
  <c r="V195" s="1"/>
  <c r="P203"/>
  <c r="Q203" s="1"/>
  <c r="W203" s="1"/>
  <c r="U203"/>
  <c r="V203" s="1"/>
  <c r="L203"/>
  <c r="M203" s="1"/>
  <c r="S203"/>
  <c r="DP66" i="17"/>
  <c r="DP98"/>
  <c r="DP106"/>
  <c r="DP114"/>
  <c r="DP122"/>
  <c r="DP138"/>
  <c r="DP186"/>
  <c r="DP202"/>
  <c r="CY66"/>
  <c r="CZ66"/>
  <c r="CR71"/>
  <c r="CS71"/>
  <c r="CR75"/>
  <c r="CS75"/>
  <c r="CK74"/>
  <c r="CL74"/>
  <c r="CX133"/>
  <c r="CZ133"/>
  <c r="CK185"/>
  <c r="CL185"/>
  <c r="CY146"/>
  <c r="CZ146"/>
  <c r="CY202"/>
  <c r="CZ202"/>
  <c r="P42" i="29"/>
  <c r="Q42" s="1"/>
  <c r="W42" s="1"/>
  <c r="S42"/>
  <c r="L42"/>
  <c r="M42" s="1"/>
  <c r="U42"/>
  <c r="V42" s="1"/>
  <c r="U50"/>
  <c r="V50" s="1"/>
  <c r="P50"/>
  <c r="Q50" s="1"/>
  <c r="W50" s="1"/>
  <c r="L50"/>
  <c r="M50" s="1"/>
  <c r="S50"/>
  <c r="P58"/>
  <c r="Q58" s="1"/>
  <c r="W58" s="1"/>
  <c r="S58"/>
  <c r="U58"/>
  <c r="V58" s="1"/>
  <c r="L58"/>
  <c r="M58" s="1"/>
  <c r="P66"/>
  <c r="Q66" s="1"/>
  <c r="W66" s="1"/>
  <c r="U66"/>
  <c r="V66" s="1"/>
  <c r="L66"/>
  <c r="M66" s="1"/>
  <c r="S66"/>
  <c r="P74"/>
  <c r="Q74" s="1"/>
  <c r="W74" s="1"/>
  <c r="L74"/>
  <c r="M74" s="1"/>
  <c r="S74"/>
  <c r="U74"/>
  <c r="V74" s="1"/>
  <c r="P82"/>
  <c r="Q82" s="1"/>
  <c r="W82" s="1"/>
  <c r="U82"/>
  <c r="V82" s="1"/>
  <c r="L82"/>
  <c r="M82" s="1"/>
  <c r="S82"/>
  <c r="P90"/>
  <c r="Q90" s="1"/>
  <c r="W90" s="1"/>
  <c r="L90"/>
  <c r="M90" s="1"/>
  <c r="S90"/>
  <c r="U90"/>
  <c r="V90" s="1"/>
  <c r="P98"/>
  <c r="Q98" s="1"/>
  <c r="W98" s="1"/>
  <c r="U98"/>
  <c r="V98" s="1"/>
  <c r="L98"/>
  <c r="M98" s="1"/>
  <c r="S98"/>
  <c r="P106"/>
  <c r="Q106" s="1"/>
  <c r="W106" s="1"/>
  <c r="L106"/>
  <c r="M106" s="1"/>
  <c r="S106"/>
  <c r="U106"/>
  <c r="V106" s="1"/>
  <c r="P114"/>
  <c r="Q114" s="1"/>
  <c r="W114" s="1"/>
  <c r="U114"/>
  <c r="V114" s="1"/>
  <c r="L114"/>
  <c r="M114" s="1"/>
  <c r="S114"/>
  <c r="P122"/>
  <c r="Q122" s="1"/>
  <c r="W122" s="1"/>
  <c r="L122"/>
  <c r="M122" s="1"/>
  <c r="S122"/>
  <c r="U122"/>
  <c r="V122" s="1"/>
  <c r="P130"/>
  <c r="Q130" s="1"/>
  <c r="W130" s="1"/>
  <c r="U130"/>
  <c r="V130" s="1"/>
  <c r="S130"/>
  <c r="L130"/>
  <c r="M130" s="1"/>
  <c r="P138"/>
  <c r="Q138" s="1"/>
  <c r="W138" s="1"/>
  <c r="L138"/>
  <c r="M138" s="1"/>
  <c r="S138"/>
  <c r="U138"/>
  <c r="V138" s="1"/>
  <c r="U146"/>
  <c r="V146" s="1"/>
  <c r="S146"/>
  <c r="P146"/>
  <c r="Q146" s="1"/>
  <c r="W146" s="1"/>
  <c r="L146"/>
  <c r="M146" s="1"/>
  <c r="P154"/>
  <c r="Q154" s="1"/>
  <c r="W154" s="1"/>
  <c r="L154"/>
  <c r="M154" s="1"/>
  <c r="U154"/>
  <c r="V154" s="1"/>
  <c r="S154"/>
  <c r="S162"/>
  <c r="U162"/>
  <c r="V162" s="1"/>
  <c r="L162"/>
  <c r="M162" s="1"/>
  <c r="P162"/>
  <c r="Q162" s="1"/>
  <c r="W162" s="1"/>
  <c r="P170"/>
  <c r="Q170" s="1"/>
  <c r="W170" s="1"/>
  <c r="L170"/>
  <c r="M170" s="1"/>
  <c r="S170"/>
  <c r="U170"/>
  <c r="V170" s="1"/>
  <c r="S178"/>
  <c r="U178"/>
  <c r="V178" s="1"/>
  <c r="P178"/>
  <c r="Q178" s="1"/>
  <c r="W178" s="1"/>
  <c r="L178"/>
  <c r="M178" s="1"/>
  <c r="P186"/>
  <c r="Q186" s="1"/>
  <c r="W186" s="1"/>
  <c r="L186"/>
  <c r="M186" s="1"/>
  <c r="S186"/>
  <c r="U186"/>
  <c r="V186" s="1"/>
  <c r="S194"/>
  <c r="U194"/>
  <c r="V194" s="1"/>
  <c r="L194"/>
  <c r="M194" s="1"/>
  <c r="P194"/>
  <c r="Q194" s="1"/>
  <c r="W194" s="1"/>
  <c r="P202"/>
  <c r="Q202" s="1"/>
  <c r="W202" s="1"/>
  <c r="L202"/>
  <c r="M202" s="1"/>
  <c r="S202"/>
  <c r="U202"/>
  <c r="V202" s="1"/>
  <c r="P207"/>
  <c r="Q207" s="1"/>
  <c r="W207" s="1"/>
  <c r="U207"/>
  <c r="V207" s="1"/>
  <c r="S207"/>
  <c r="L207"/>
  <c r="M207" s="1"/>
  <c r="DP61" i="17"/>
  <c r="DP133"/>
  <c r="DP165"/>
  <c r="DP181"/>
  <c r="DP64"/>
  <c r="DP39"/>
  <c r="DP95"/>
  <c r="DI70"/>
  <c r="DJ70" s="1"/>
  <c r="E70" i="29"/>
  <c r="DI163" i="17"/>
  <c r="DJ163" s="1"/>
  <c r="E163" i="29"/>
  <c r="CY198" i="17"/>
  <c r="CZ198"/>
  <c r="CJ100"/>
  <c r="CL100"/>
  <c r="CK108"/>
  <c r="CL108"/>
  <c r="DI43"/>
  <c r="E43" i="29"/>
  <c r="CX62" i="17"/>
  <c r="CZ62"/>
  <c r="CX205"/>
  <c r="CZ205"/>
  <c r="U45" i="29"/>
  <c r="V45" s="1"/>
  <c r="P45"/>
  <c r="Q45" s="1"/>
  <c r="W45" s="1"/>
  <c r="S45"/>
  <c r="L45"/>
  <c r="M45" s="1"/>
  <c r="L53"/>
  <c r="M53" s="1"/>
  <c r="P53"/>
  <c r="Q53" s="1"/>
  <c r="W53" s="1"/>
  <c r="U53"/>
  <c r="V53" s="1"/>
  <c r="S53"/>
  <c r="L61"/>
  <c r="M61" s="1"/>
  <c r="S61"/>
  <c r="U61"/>
  <c r="V61" s="1"/>
  <c r="P61"/>
  <c r="Q61" s="1"/>
  <c r="W61" s="1"/>
  <c r="L69"/>
  <c r="M69" s="1"/>
  <c r="U69"/>
  <c r="V69" s="1"/>
  <c r="P69"/>
  <c r="Q69" s="1"/>
  <c r="W69" s="1"/>
  <c r="S69"/>
  <c r="P77"/>
  <c r="Q77" s="1"/>
  <c r="W77" s="1"/>
  <c r="S77"/>
  <c r="U77"/>
  <c r="V77" s="1"/>
  <c r="L77"/>
  <c r="M77" s="1"/>
  <c r="U85"/>
  <c r="V85" s="1"/>
  <c r="P85"/>
  <c r="Q85" s="1"/>
  <c r="W85" s="1"/>
  <c r="L85"/>
  <c r="M85" s="1"/>
  <c r="S85"/>
  <c r="P93"/>
  <c r="Q93" s="1"/>
  <c r="W93" s="1"/>
  <c r="L93"/>
  <c r="M93" s="1"/>
  <c r="S93"/>
  <c r="U93"/>
  <c r="V93" s="1"/>
  <c r="L101"/>
  <c r="M101" s="1"/>
  <c r="U101"/>
  <c r="V101" s="1"/>
  <c r="P101"/>
  <c r="Q101" s="1"/>
  <c r="W101" s="1"/>
  <c r="S101"/>
  <c r="P109"/>
  <c r="Q109" s="1"/>
  <c r="W109" s="1"/>
  <c r="S109"/>
  <c r="U109"/>
  <c r="V109" s="1"/>
  <c r="L109"/>
  <c r="M109" s="1"/>
  <c r="S117"/>
  <c r="U117"/>
  <c r="V117" s="1"/>
  <c r="P117"/>
  <c r="Q117" s="1"/>
  <c r="W117" s="1"/>
  <c r="L117"/>
  <c r="M117" s="1"/>
  <c r="P125"/>
  <c r="Q125" s="1"/>
  <c r="W125" s="1"/>
  <c r="L125"/>
  <c r="M125" s="1"/>
  <c r="S125"/>
  <c r="U125"/>
  <c r="V125" s="1"/>
  <c r="L133"/>
  <c r="M133" s="1"/>
  <c r="S133"/>
  <c r="U133"/>
  <c r="V133" s="1"/>
  <c r="P133"/>
  <c r="Q133" s="1"/>
  <c r="W133" s="1"/>
  <c r="U141"/>
  <c r="V141" s="1"/>
  <c r="L141"/>
  <c r="M141" s="1"/>
  <c r="P141"/>
  <c r="Q141" s="1"/>
  <c r="W141" s="1"/>
  <c r="S141"/>
  <c r="U149"/>
  <c r="V149" s="1"/>
  <c r="L149"/>
  <c r="M149" s="1"/>
  <c r="S149"/>
  <c r="P149"/>
  <c r="Q149" s="1"/>
  <c r="W149" s="1"/>
  <c r="U157"/>
  <c r="V157" s="1"/>
  <c r="L157"/>
  <c r="M157" s="1"/>
  <c r="P157"/>
  <c r="Q157" s="1"/>
  <c r="W157" s="1"/>
  <c r="S157"/>
  <c r="U165"/>
  <c r="V165" s="1"/>
  <c r="L165"/>
  <c r="M165" s="1"/>
  <c r="P165"/>
  <c r="Q165" s="1"/>
  <c r="W165" s="1"/>
  <c r="S165"/>
  <c r="U173"/>
  <c r="V173" s="1"/>
  <c r="L173"/>
  <c r="M173" s="1"/>
  <c r="S173"/>
  <c r="P173"/>
  <c r="Q173" s="1"/>
  <c r="W173" s="1"/>
  <c r="U181"/>
  <c r="V181" s="1"/>
  <c r="L181"/>
  <c r="M181" s="1"/>
  <c r="P181"/>
  <c r="Q181" s="1"/>
  <c r="W181" s="1"/>
  <c r="S181"/>
  <c r="U189"/>
  <c r="V189" s="1"/>
  <c r="L189"/>
  <c r="M189" s="1"/>
  <c r="P189"/>
  <c r="Q189" s="1"/>
  <c r="W189" s="1"/>
  <c r="S189"/>
  <c r="U197"/>
  <c r="V197" s="1"/>
  <c r="P197"/>
  <c r="Q197" s="1"/>
  <c r="W197" s="1"/>
  <c r="L197"/>
  <c r="M197" s="1"/>
  <c r="S197"/>
  <c r="U205"/>
  <c r="V205" s="1"/>
  <c r="L205"/>
  <c r="M205" s="1"/>
  <c r="P205"/>
  <c r="Q205" s="1"/>
  <c r="W205" s="1"/>
  <c r="S205"/>
  <c r="L40"/>
  <c r="M40" s="1"/>
  <c r="P40"/>
  <c r="Q40" s="1"/>
  <c r="W40" s="1"/>
  <c r="U40"/>
  <c r="V40" s="1"/>
  <c r="S40"/>
  <c r="L48"/>
  <c r="M48" s="1"/>
  <c r="P48"/>
  <c r="Q48" s="1"/>
  <c r="W48" s="1"/>
  <c r="S48"/>
  <c r="U48"/>
  <c r="V48" s="1"/>
  <c r="L56"/>
  <c r="M56" s="1"/>
  <c r="P56"/>
  <c r="Q56" s="1"/>
  <c r="W56" s="1"/>
  <c r="U56"/>
  <c r="V56" s="1"/>
  <c r="S56"/>
  <c r="U64"/>
  <c r="V64" s="1"/>
  <c r="L64"/>
  <c r="M64" s="1"/>
  <c r="S64"/>
  <c r="P64"/>
  <c r="Q64" s="1"/>
  <c r="W64" s="1"/>
  <c r="U72"/>
  <c r="V72" s="1"/>
  <c r="L72"/>
  <c r="M72" s="1"/>
  <c r="P72"/>
  <c r="Q72" s="1"/>
  <c r="W72" s="1"/>
  <c r="S72"/>
  <c r="U80"/>
  <c r="V80" s="1"/>
  <c r="L80"/>
  <c r="M80" s="1"/>
  <c r="P80"/>
  <c r="Q80" s="1"/>
  <c r="W80" s="1"/>
  <c r="S80"/>
  <c r="U88"/>
  <c r="V88" s="1"/>
  <c r="L88"/>
  <c r="M88" s="1"/>
  <c r="P88"/>
  <c r="Q88" s="1"/>
  <c r="W88" s="1"/>
  <c r="S88"/>
  <c r="U96"/>
  <c r="V96" s="1"/>
  <c r="L96"/>
  <c r="M96" s="1"/>
  <c r="P96"/>
  <c r="Q96" s="1"/>
  <c r="W96" s="1"/>
  <c r="S96"/>
  <c r="U104"/>
  <c r="V104" s="1"/>
  <c r="L104"/>
  <c r="M104" s="1"/>
  <c r="P104"/>
  <c r="Q104" s="1"/>
  <c r="W104" s="1"/>
  <c r="S104"/>
  <c r="U112"/>
  <c r="V112" s="1"/>
  <c r="L112"/>
  <c r="M112" s="1"/>
  <c r="S112"/>
  <c r="P112"/>
  <c r="Q112" s="1"/>
  <c r="W112" s="1"/>
  <c r="U120"/>
  <c r="V120" s="1"/>
  <c r="L120"/>
  <c r="M120" s="1"/>
  <c r="S120"/>
  <c r="P120"/>
  <c r="Q120" s="1"/>
  <c r="W120" s="1"/>
  <c r="U128"/>
  <c r="V128" s="1"/>
  <c r="L128"/>
  <c r="M128" s="1"/>
  <c r="S128"/>
  <c r="P128"/>
  <c r="Q128" s="1"/>
  <c r="W128" s="1"/>
  <c r="U136"/>
  <c r="V136" s="1"/>
  <c r="L136"/>
  <c r="M136" s="1"/>
  <c r="P136"/>
  <c r="Q136" s="1"/>
  <c r="W136" s="1"/>
  <c r="S136"/>
  <c r="U144"/>
  <c r="V144" s="1"/>
  <c r="P144"/>
  <c r="Q144" s="1"/>
  <c r="W144" s="1"/>
  <c r="L144"/>
  <c r="M144" s="1"/>
  <c r="S144"/>
  <c r="U152"/>
  <c r="V152" s="1"/>
  <c r="L152"/>
  <c r="M152" s="1"/>
  <c r="P152"/>
  <c r="Q152" s="1"/>
  <c r="W152" s="1"/>
  <c r="S152"/>
  <c r="U160"/>
  <c r="V160" s="1"/>
  <c r="L160"/>
  <c r="M160" s="1"/>
  <c r="P160"/>
  <c r="Q160" s="1"/>
  <c r="W160" s="1"/>
  <c r="S160"/>
  <c r="U168"/>
  <c r="V168" s="1"/>
  <c r="L168"/>
  <c r="M168" s="1"/>
  <c r="P168"/>
  <c r="Q168" s="1"/>
  <c r="W168" s="1"/>
  <c r="S168"/>
  <c r="U176"/>
  <c r="V176" s="1"/>
  <c r="P176"/>
  <c r="Q176" s="1"/>
  <c r="W176" s="1"/>
  <c r="L176"/>
  <c r="M176" s="1"/>
  <c r="S176"/>
  <c r="U184"/>
  <c r="V184" s="1"/>
  <c r="L184"/>
  <c r="M184" s="1"/>
  <c r="S184"/>
  <c r="P184"/>
  <c r="Q184" s="1"/>
  <c r="W184" s="1"/>
  <c r="U192"/>
  <c r="V192" s="1"/>
  <c r="P192"/>
  <c r="Q192" s="1"/>
  <c r="W192" s="1"/>
  <c r="L192"/>
  <c r="M192" s="1"/>
  <c r="S192"/>
  <c r="U200"/>
  <c r="V200" s="1"/>
  <c r="L200"/>
  <c r="M200" s="1"/>
  <c r="S200"/>
  <c r="P200"/>
  <c r="Q200" s="1"/>
  <c r="W200" s="1"/>
  <c r="U39"/>
  <c r="V39" s="1"/>
  <c r="P39"/>
  <c r="Q39" s="1"/>
  <c r="W39" s="1"/>
  <c r="L39"/>
  <c r="M39" s="1"/>
  <c r="S39"/>
  <c r="U47"/>
  <c r="V47" s="1"/>
  <c r="P47"/>
  <c r="Q47" s="1"/>
  <c r="W47" s="1"/>
  <c r="L47"/>
  <c r="M47" s="1"/>
  <c r="S47"/>
  <c r="U55"/>
  <c r="V55" s="1"/>
  <c r="P55"/>
  <c r="Q55" s="1"/>
  <c r="W55" s="1"/>
  <c r="L55"/>
  <c r="M55" s="1"/>
  <c r="S55"/>
  <c r="U63"/>
  <c r="V63" s="1"/>
  <c r="L63"/>
  <c r="M63" s="1"/>
  <c r="S63"/>
  <c r="P63"/>
  <c r="Q63" s="1"/>
  <c r="W63" s="1"/>
  <c r="U71"/>
  <c r="V71" s="1"/>
  <c r="S71"/>
  <c r="L71"/>
  <c r="M71" s="1"/>
  <c r="P71"/>
  <c r="Q71" s="1"/>
  <c r="W71" s="1"/>
  <c r="U79"/>
  <c r="V79" s="1"/>
  <c r="L79"/>
  <c r="M79" s="1"/>
  <c r="P79"/>
  <c r="Q79" s="1"/>
  <c r="W79" s="1"/>
  <c r="S79"/>
  <c r="U87"/>
  <c r="V87" s="1"/>
  <c r="L87"/>
  <c r="M87" s="1"/>
  <c r="P87"/>
  <c r="Q87" s="1"/>
  <c r="W87" s="1"/>
  <c r="S87"/>
  <c r="U95"/>
  <c r="V95" s="1"/>
  <c r="L95"/>
  <c r="M95" s="1"/>
  <c r="P95"/>
  <c r="Q95" s="1"/>
  <c r="W95" s="1"/>
  <c r="S95"/>
  <c r="U103"/>
  <c r="V103" s="1"/>
  <c r="L103"/>
  <c r="M103" s="1"/>
  <c r="P103"/>
  <c r="Q103" s="1"/>
  <c r="W103" s="1"/>
  <c r="S103"/>
  <c r="U111"/>
  <c r="V111" s="1"/>
  <c r="P111"/>
  <c r="Q111" s="1"/>
  <c r="W111" s="1"/>
  <c r="S111"/>
  <c r="L111"/>
  <c r="M111" s="1"/>
  <c r="U119"/>
  <c r="V119" s="1"/>
  <c r="P119"/>
  <c r="Q119" s="1"/>
  <c r="W119" s="1"/>
  <c r="L119"/>
  <c r="M119" s="1"/>
  <c r="S119"/>
  <c r="U127"/>
  <c r="V127" s="1"/>
  <c r="L127"/>
  <c r="M127" s="1"/>
  <c r="S127"/>
  <c r="P127"/>
  <c r="Q127" s="1"/>
  <c r="W127" s="1"/>
  <c r="L135"/>
  <c r="M135" s="1"/>
  <c r="U135"/>
  <c r="V135" s="1"/>
  <c r="P135"/>
  <c r="Q135" s="1"/>
  <c r="W135" s="1"/>
  <c r="S135"/>
  <c r="P143"/>
  <c r="Q143" s="1"/>
  <c r="W143" s="1"/>
  <c r="U143"/>
  <c r="V143" s="1"/>
  <c r="S143"/>
  <c r="L143"/>
  <c r="M143" s="1"/>
  <c r="P151"/>
  <c r="Q151" s="1"/>
  <c r="W151" s="1"/>
  <c r="L151"/>
  <c r="M151" s="1"/>
  <c r="U151"/>
  <c r="V151" s="1"/>
  <c r="S151"/>
  <c r="P159"/>
  <c r="Q159" s="1"/>
  <c r="W159" s="1"/>
  <c r="U159"/>
  <c r="V159" s="1"/>
  <c r="S159"/>
  <c r="L159"/>
  <c r="M159" s="1"/>
  <c r="P167"/>
  <c r="Q167" s="1"/>
  <c r="W167" s="1"/>
  <c r="L167"/>
  <c r="M167" s="1"/>
  <c r="U167"/>
  <c r="V167" s="1"/>
  <c r="S167"/>
  <c r="P175"/>
  <c r="Q175" s="1"/>
  <c r="W175" s="1"/>
  <c r="U175"/>
  <c r="V175" s="1"/>
  <c r="S175"/>
  <c r="L175"/>
  <c r="M175" s="1"/>
  <c r="P183"/>
  <c r="Q183" s="1"/>
  <c r="W183" s="1"/>
  <c r="L183"/>
  <c r="M183" s="1"/>
  <c r="S183"/>
  <c r="U183"/>
  <c r="V183" s="1"/>
  <c r="P191"/>
  <c r="Q191" s="1"/>
  <c r="W191" s="1"/>
  <c r="U191"/>
  <c r="V191" s="1"/>
  <c r="S191"/>
  <c r="L191"/>
  <c r="M191" s="1"/>
  <c r="P199"/>
  <c r="Q199" s="1"/>
  <c r="W199" s="1"/>
  <c r="L199"/>
  <c r="M199" s="1"/>
  <c r="S199"/>
  <c r="U199"/>
  <c r="V199" s="1"/>
  <c r="DP38" i="17"/>
  <c r="DP54"/>
  <c r="DP86"/>
  <c r="DP94"/>
  <c r="DP102"/>
  <c r="DP110"/>
  <c r="DP118"/>
  <c r="DP126"/>
  <c r="DP134"/>
  <c r="DP142"/>
  <c r="DP158"/>
  <c r="CY42"/>
  <c r="CZ42"/>
  <c r="CK64"/>
  <c r="CL64"/>
  <c r="CY70"/>
  <c r="CZ70"/>
  <c r="CY87"/>
  <c r="CZ87"/>
  <c r="DI194"/>
  <c r="DJ194" s="1"/>
  <c r="E194" i="29"/>
  <c r="P38"/>
  <c r="Q38" s="1"/>
  <c r="W38" s="1"/>
  <c r="L38"/>
  <c r="M38" s="1"/>
  <c r="S38"/>
  <c r="U38"/>
  <c r="V38" s="1"/>
  <c r="U46"/>
  <c r="V46" s="1"/>
  <c r="L46"/>
  <c r="M46" s="1"/>
  <c r="P46"/>
  <c r="Q46" s="1"/>
  <c r="W46" s="1"/>
  <c r="S46"/>
  <c r="P54"/>
  <c r="Q54" s="1"/>
  <c r="W54" s="1"/>
  <c r="L54"/>
  <c r="M54" s="1"/>
  <c r="S54"/>
  <c r="U54"/>
  <c r="V54" s="1"/>
  <c r="S62"/>
  <c r="U62"/>
  <c r="V62" s="1"/>
  <c r="L62"/>
  <c r="M62" s="1"/>
  <c r="P62"/>
  <c r="Q62" s="1"/>
  <c r="W62" s="1"/>
  <c r="P70"/>
  <c r="Q70" s="1"/>
  <c r="W70" s="1"/>
  <c r="L70"/>
  <c r="M70" s="1"/>
  <c r="S70"/>
  <c r="U70"/>
  <c r="V70" s="1"/>
  <c r="P78"/>
  <c r="Q78" s="1"/>
  <c r="W78" s="1"/>
  <c r="S78"/>
  <c r="U78"/>
  <c r="V78" s="1"/>
  <c r="L78"/>
  <c r="M78" s="1"/>
  <c r="P86"/>
  <c r="Q86" s="1"/>
  <c r="W86" s="1"/>
  <c r="L86"/>
  <c r="M86" s="1"/>
  <c r="S86"/>
  <c r="U86"/>
  <c r="V86" s="1"/>
  <c r="P94"/>
  <c r="Q94" s="1"/>
  <c r="W94" s="1"/>
  <c r="S94"/>
  <c r="U94"/>
  <c r="V94" s="1"/>
  <c r="L94"/>
  <c r="M94" s="1"/>
  <c r="P102"/>
  <c r="Q102" s="1"/>
  <c r="W102" s="1"/>
  <c r="L102"/>
  <c r="M102" s="1"/>
  <c r="S102"/>
  <c r="U102"/>
  <c r="V102" s="1"/>
  <c r="P110"/>
  <c r="Q110" s="1"/>
  <c r="W110" s="1"/>
  <c r="S110"/>
  <c r="U110"/>
  <c r="V110" s="1"/>
  <c r="L110"/>
  <c r="M110" s="1"/>
  <c r="P118"/>
  <c r="Q118" s="1"/>
  <c r="W118" s="1"/>
  <c r="L118"/>
  <c r="M118" s="1"/>
  <c r="S118"/>
  <c r="U118"/>
  <c r="V118" s="1"/>
  <c r="P126"/>
  <c r="Q126" s="1"/>
  <c r="W126" s="1"/>
  <c r="U126"/>
  <c r="V126" s="1"/>
  <c r="L126"/>
  <c r="M126" s="1"/>
  <c r="S126"/>
  <c r="P134"/>
  <c r="Q134" s="1"/>
  <c r="W134" s="1"/>
  <c r="L134"/>
  <c r="M134" s="1"/>
  <c r="S134"/>
  <c r="U134"/>
  <c r="V134" s="1"/>
  <c r="L142"/>
  <c r="M142" s="1"/>
  <c r="U142"/>
  <c r="V142" s="1"/>
  <c r="P142"/>
  <c r="Q142" s="1"/>
  <c r="W142" s="1"/>
  <c r="S142"/>
  <c r="U150"/>
  <c r="V150" s="1"/>
  <c r="S150"/>
  <c r="L150"/>
  <c r="M150" s="1"/>
  <c r="P150"/>
  <c r="Q150" s="1"/>
  <c r="W150" s="1"/>
  <c r="L158"/>
  <c r="M158" s="1"/>
  <c r="P158"/>
  <c r="Q158" s="1"/>
  <c r="W158" s="1"/>
  <c r="U158"/>
  <c r="V158" s="1"/>
  <c r="S158"/>
  <c r="P166"/>
  <c r="Q166" s="1"/>
  <c r="W166" s="1"/>
  <c r="U166"/>
  <c r="V166" s="1"/>
  <c r="L166"/>
  <c r="M166" s="1"/>
  <c r="S166"/>
  <c r="L174"/>
  <c r="M174" s="1"/>
  <c r="S174"/>
  <c r="U174"/>
  <c r="V174" s="1"/>
  <c r="P174"/>
  <c r="Q174" s="1"/>
  <c r="W174" s="1"/>
  <c r="U182"/>
  <c r="V182" s="1"/>
  <c r="L182"/>
  <c r="M182" s="1"/>
  <c r="P182"/>
  <c r="Q182" s="1"/>
  <c r="W182" s="1"/>
  <c r="S182"/>
  <c r="L190"/>
  <c r="M190" s="1"/>
  <c r="S190"/>
  <c r="P190"/>
  <c r="Q190" s="1"/>
  <c r="W190" s="1"/>
  <c r="U190"/>
  <c r="V190" s="1"/>
  <c r="P198"/>
  <c r="Q198" s="1"/>
  <c r="W198" s="1"/>
  <c r="U198"/>
  <c r="V198" s="1"/>
  <c r="L198"/>
  <c r="M198" s="1"/>
  <c r="S198"/>
  <c r="L206"/>
  <c r="M206" s="1"/>
  <c r="S206"/>
  <c r="U206"/>
  <c r="V206" s="1"/>
  <c r="P206"/>
  <c r="Q206" s="1"/>
  <c r="W206" s="1"/>
  <c r="DI200" i="17"/>
  <c r="DJ200" s="1"/>
  <c r="DP57"/>
  <c r="DP153"/>
  <c r="DP161"/>
  <c r="DP177"/>
  <c r="DP172"/>
  <c r="DP43"/>
  <c r="DP91"/>
  <c r="DP139"/>
  <c r="DP163"/>
  <c r="DI143"/>
  <c r="DP143" s="1"/>
  <c r="DG187"/>
  <c r="DH187" s="1"/>
  <c r="DI204"/>
  <c r="DJ204" s="1"/>
  <c r="CP177"/>
  <c r="CH120"/>
  <c r="CL120" s="1"/>
  <c r="DG132"/>
  <c r="DH132" s="1"/>
  <c r="CI136"/>
  <c r="R136"/>
  <c r="S136" s="1"/>
  <c r="DG136"/>
  <c r="DH136" s="1"/>
  <c r="BJ144"/>
  <c r="AN152"/>
  <c r="AO152" s="1"/>
  <c r="AU152" s="1"/>
  <c r="AJ152"/>
  <c r="AK152" s="1"/>
  <c r="AJ156"/>
  <c r="AK156" s="1"/>
  <c r="BT156"/>
  <c r="BU156" s="1"/>
  <c r="AN164"/>
  <c r="AO164" s="1"/>
  <c r="AU164" s="1"/>
  <c r="AN168"/>
  <c r="AO168" s="1"/>
  <c r="AU168" s="1"/>
  <c r="AJ168"/>
  <c r="AK168" s="1"/>
  <c r="AR29"/>
  <c r="AR33"/>
  <c r="AR49"/>
  <c r="CW57"/>
  <c r="CP143"/>
  <c r="CO147"/>
  <c r="CS147" s="1"/>
  <c r="CB163"/>
  <c r="CB175"/>
  <c r="CV191"/>
  <c r="CZ191" s="1"/>
  <c r="DI203"/>
  <c r="DJ203" s="1"/>
  <c r="DK203" s="1"/>
  <c r="DC77"/>
  <c r="DD77" s="1"/>
  <c r="CI40"/>
  <c r="DI92"/>
  <c r="DP92" s="1"/>
  <c r="BJ124"/>
  <c r="BB144"/>
  <c r="BC144" s="1"/>
  <c r="DI160"/>
  <c r="DJ160" s="1"/>
  <c r="DI176"/>
  <c r="DP176" s="1"/>
  <c r="BJ87"/>
  <c r="R135"/>
  <c r="S135" s="1"/>
  <c r="Z177"/>
  <c r="DC144"/>
  <c r="DD144" s="1"/>
  <c r="R144"/>
  <c r="S144" s="1"/>
  <c r="R148"/>
  <c r="S148" s="1"/>
  <c r="DI148"/>
  <c r="DJ148" s="1"/>
  <c r="BT152"/>
  <c r="BU152" s="1"/>
  <c r="DI164"/>
  <c r="DJ164" s="1"/>
  <c r="BT168"/>
  <c r="BU168" s="1"/>
  <c r="BZ180"/>
  <c r="DI180"/>
  <c r="DJ180" s="1"/>
  <c r="DI184"/>
  <c r="DJ184" s="1"/>
  <c r="BJ182"/>
  <c r="CV64"/>
  <c r="Z50"/>
  <c r="CV50"/>
  <c r="CZ50" s="1"/>
  <c r="BH120"/>
  <c r="BB128"/>
  <c r="BC128" s="1"/>
  <c r="DC132"/>
  <c r="DD132" s="1"/>
  <c r="CH144"/>
  <c r="CL144" s="1"/>
  <c r="DI152"/>
  <c r="DJ152" s="1"/>
  <c r="DI168"/>
  <c r="DJ168" s="1"/>
  <c r="AN184"/>
  <c r="AO184" s="1"/>
  <c r="AU184" s="1"/>
  <c r="CB192"/>
  <c r="BF145"/>
  <c r="BG145" s="1"/>
  <c r="BM145" s="1"/>
  <c r="AN183"/>
  <c r="AO183" s="1"/>
  <c r="AU183" s="1"/>
  <c r="R40"/>
  <c r="S40" s="1"/>
  <c r="BB44"/>
  <c r="BC44" s="1"/>
  <c r="AP44"/>
  <c r="BZ84"/>
  <c r="AP92"/>
  <c r="CH116"/>
  <c r="CL116" s="1"/>
  <c r="R120"/>
  <c r="S120" s="1"/>
  <c r="CI124"/>
  <c r="R128"/>
  <c r="S128" s="1"/>
  <c r="CP144"/>
  <c r="BB148"/>
  <c r="BC148" s="1"/>
  <c r="DI156"/>
  <c r="DJ156" s="1"/>
  <c r="AR164"/>
  <c r="BX176"/>
  <c r="BY176" s="1"/>
  <c r="CE176" s="1"/>
  <c r="AN180"/>
  <c r="AO180" s="1"/>
  <c r="AU180" s="1"/>
  <c r="CV184"/>
  <c r="CZ184" s="1"/>
  <c r="AJ184"/>
  <c r="AK184" s="1"/>
  <c r="BT184"/>
  <c r="BU184" s="1"/>
  <c r="CB196"/>
  <c r="CH119"/>
  <c r="CL119" s="1"/>
  <c r="BB123"/>
  <c r="BC123" s="1"/>
  <c r="CP127"/>
  <c r="BJ127"/>
  <c r="X127"/>
  <c r="CP131"/>
  <c r="DC135"/>
  <c r="DD135" s="1"/>
  <c r="BJ135"/>
  <c r="Z139"/>
  <c r="CW147"/>
  <c r="CB151"/>
  <c r="AR155"/>
  <c r="CB167"/>
  <c r="X187"/>
  <c r="AP195"/>
  <c r="BZ199"/>
  <c r="Z199"/>
  <c r="CB58"/>
  <c r="Z207"/>
  <c r="CW145"/>
  <c r="X77"/>
  <c r="CW10"/>
  <c r="AJ50"/>
  <c r="AK50" s="1"/>
  <c r="X39"/>
  <c r="CH66"/>
  <c r="Z157"/>
  <c r="BJ181"/>
  <c r="R189"/>
  <c r="S189" s="1"/>
  <c r="BT72"/>
  <c r="BU72" s="1"/>
  <c r="AP88"/>
  <c r="AP96"/>
  <c r="AR160"/>
  <c r="CB160"/>
  <c r="AR176"/>
  <c r="CB176"/>
  <c r="Z111"/>
  <c r="BF115"/>
  <c r="BG115" s="1"/>
  <c r="BM115" s="1"/>
  <c r="BB119"/>
  <c r="BC119" s="1"/>
  <c r="AP131"/>
  <c r="AN175"/>
  <c r="AO175" s="1"/>
  <c r="AU175" s="1"/>
  <c r="AP199"/>
  <c r="CI170"/>
  <c r="BJ202"/>
  <c r="Z206"/>
  <c r="BX93"/>
  <c r="BY93" s="1"/>
  <c r="CE93" s="1"/>
  <c r="CV196"/>
  <c r="CZ196" s="1"/>
  <c r="CO201"/>
  <c r="CS201" s="1"/>
  <c r="DI179"/>
  <c r="DJ179" s="1"/>
  <c r="V73"/>
  <c r="W73" s="1"/>
  <c r="AC73" s="1"/>
  <c r="CB89"/>
  <c r="BX26"/>
  <c r="AN41"/>
  <c r="AO41" s="1"/>
  <c r="AU41" s="1"/>
  <c r="CO42"/>
  <c r="CS42" s="1"/>
  <c r="CV137"/>
  <c r="CZ137" s="1"/>
  <c r="DI183"/>
  <c r="DJ183" s="1"/>
  <c r="BJ9"/>
  <c r="CW25"/>
  <c r="CB37"/>
  <c r="CB49"/>
  <c r="AR53"/>
  <c r="BT57"/>
  <c r="BU57" s="1"/>
  <c r="BX57"/>
  <c r="BY57" s="1"/>
  <c r="CE57" s="1"/>
  <c r="CO65"/>
  <c r="CS65" s="1"/>
  <c r="AJ65"/>
  <c r="AK65" s="1"/>
  <c r="BT65"/>
  <c r="BU65" s="1"/>
  <c r="DI73"/>
  <c r="DJ73" s="1"/>
  <c r="AJ73"/>
  <c r="AK73" s="1"/>
  <c r="BX77"/>
  <c r="BY77" s="1"/>
  <c r="CE77" s="1"/>
  <c r="AR121"/>
  <c r="CB129"/>
  <c r="DC129"/>
  <c r="DD129" s="1"/>
  <c r="CP149"/>
  <c r="CP153"/>
  <c r="CO169"/>
  <c r="CS169" s="1"/>
  <c r="DI169"/>
  <c r="DP169" s="1"/>
  <c r="BZ173"/>
  <c r="CP181"/>
  <c r="DI185"/>
  <c r="DM185" s="1"/>
  <c r="AR193"/>
  <c r="CH9"/>
  <c r="AN24"/>
  <c r="AO25"/>
  <c r="CV29"/>
  <c r="AN37"/>
  <c r="BK44"/>
  <c r="BL44" s="1"/>
  <c r="CC49"/>
  <c r="CD49" s="1"/>
  <c r="CW52"/>
  <c r="BX56"/>
  <c r="BY56" s="1"/>
  <c r="CE56" s="1"/>
  <c r="DG61"/>
  <c r="DH61" s="1"/>
  <c r="DG68"/>
  <c r="DH68" s="1"/>
  <c r="BX60"/>
  <c r="BY60" s="1"/>
  <c r="CE60" s="1"/>
  <c r="AJ72"/>
  <c r="AK72" s="1"/>
  <c r="CB101"/>
  <c r="CV117"/>
  <c r="CZ117" s="1"/>
  <c r="AR126"/>
  <c r="BB120"/>
  <c r="BC120" s="1"/>
  <c r="CC143"/>
  <c r="CD143" s="1"/>
  <c r="CH124"/>
  <c r="CL124" s="1"/>
  <c r="CI119"/>
  <c r="BH149"/>
  <c r="CW151"/>
  <c r="CP152"/>
  <c r="AN155"/>
  <c r="AO155" s="1"/>
  <c r="AU155" s="1"/>
  <c r="CB172"/>
  <c r="CI144"/>
  <c r="CC167"/>
  <c r="CD167" s="1"/>
  <c r="DI145"/>
  <c r="DJ145" s="1"/>
  <c r="DC156"/>
  <c r="DD156" s="1"/>
  <c r="DG146"/>
  <c r="DH146" s="1"/>
  <c r="AJ149"/>
  <c r="AK149" s="1"/>
  <c r="BX194"/>
  <c r="BY194" s="1"/>
  <c r="CE194" s="1"/>
  <c r="DG200"/>
  <c r="DH200" s="1"/>
  <c r="AJ176"/>
  <c r="AK176" s="1"/>
  <c r="Z198"/>
  <c r="BX188"/>
  <c r="BY188" s="1"/>
  <c r="CE188" s="1"/>
  <c r="BZ191"/>
  <c r="CI194"/>
  <c r="V198"/>
  <c r="W198" s="1"/>
  <c r="AC198" s="1"/>
  <c r="BF198"/>
  <c r="BG198" s="1"/>
  <c r="BM198" s="1"/>
  <c r="BX200"/>
  <c r="BY200" s="1"/>
  <c r="CE200" s="1"/>
  <c r="AN204"/>
  <c r="AO204" s="1"/>
  <c r="AU204" s="1"/>
  <c r="DC206"/>
  <c r="DD206" s="1"/>
  <c r="BX179"/>
  <c r="BY179" s="1"/>
  <c r="CE179" s="1"/>
  <c r="CY205"/>
  <c r="CV203"/>
  <c r="CZ203" s="1"/>
  <c r="Z17"/>
  <c r="CO69"/>
  <c r="CS69" s="1"/>
  <c r="CV25"/>
  <c r="DG49"/>
  <c r="DH49" s="1"/>
  <c r="BX41"/>
  <c r="BY41" s="1"/>
  <c r="CE41" s="1"/>
  <c r="AJ41"/>
  <c r="AK41" s="1"/>
  <c r="DM61"/>
  <c r="AP73"/>
  <c r="AP80"/>
  <c r="AN113"/>
  <c r="AO113" s="1"/>
  <c r="AU113" s="1"/>
  <c r="CI108"/>
  <c r="BX120"/>
  <c r="BY120" s="1"/>
  <c r="CE120" s="1"/>
  <c r="CV130"/>
  <c r="AJ132"/>
  <c r="AK132" s="1"/>
  <c r="BH148"/>
  <c r="AS155"/>
  <c r="AT155" s="1"/>
  <c r="DG167"/>
  <c r="DH167" s="1"/>
  <c r="DC183"/>
  <c r="DD183" s="1"/>
  <c r="DG179"/>
  <c r="DH179" s="1"/>
  <c r="BT176"/>
  <c r="BU176" s="1"/>
  <c r="AJ187"/>
  <c r="AK187" s="1"/>
  <c r="DL203"/>
  <c r="DM203"/>
  <c r="X120"/>
  <c r="Z128"/>
  <c r="BH128"/>
  <c r="CI132"/>
  <c r="CH140"/>
  <c r="CL140" s="1"/>
  <c r="R140"/>
  <c r="S140" s="1"/>
  <c r="BZ148"/>
  <c r="CH148"/>
  <c r="CL148" s="1"/>
  <c r="AP148"/>
  <c r="BX152"/>
  <c r="BY152" s="1"/>
  <c r="CE152" s="1"/>
  <c r="CB164"/>
  <c r="BX168"/>
  <c r="BY168" s="1"/>
  <c r="CE168" s="1"/>
  <c r="BZ172"/>
  <c r="AP172"/>
  <c r="AP180"/>
  <c r="CV180"/>
  <c r="CZ180" s="1"/>
  <c r="CW184"/>
  <c r="AR192"/>
  <c r="AR11"/>
  <c r="X27"/>
  <c r="Y27" s="1"/>
  <c r="CO39"/>
  <c r="CS39" s="1"/>
  <c r="DC47"/>
  <c r="DD47" s="1"/>
  <c r="V33"/>
  <c r="V13"/>
  <c r="DG17"/>
  <c r="DG33"/>
  <c r="DH33" s="1"/>
  <c r="AA42"/>
  <c r="AB42" s="1"/>
  <c r="V48"/>
  <c r="W48" s="1"/>
  <c r="AC48" s="1"/>
  <c r="AN52"/>
  <c r="AO52" s="1"/>
  <c r="AU52" s="1"/>
  <c r="BX49"/>
  <c r="BY49" s="1"/>
  <c r="CE49" s="1"/>
  <c r="DC37"/>
  <c r="DD37" s="1"/>
  <c r="BF60"/>
  <c r="BG60" s="1"/>
  <c r="BM60" s="1"/>
  <c r="AP122"/>
  <c r="DC147"/>
  <c r="DD147" s="1"/>
  <c r="Z123"/>
  <c r="DC161"/>
  <c r="DD161" s="1"/>
  <c r="AJ163"/>
  <c r="AK163" s="1"/>
  <c r="CP164"/>
  <c r="BX167"/>
  <c r="BY167" s="1"/>
  <c r="CE167" s="1"/>
  <c r="DG173"/>
  <c r="DH173" s="1"/>
  <c r="V141"/>
  <c r="W141" s="1"/>
  <c r="AC141" s="1"/>
  <c r="CC151"/>
  <c r="CD151" s="1"/>
  <c r="BX202"/>
  <c r="BY202" s="1"/>
  <c r="CE202" s="1"/>
  <c r="DG180"/>
  <c r="DH180" s="1"/>
  <c r="AN179"/>
  <c r="AO179" s="1"/>
  <c r="AU179" s="1"/>
  <c r="AA178"/>
  <c r="AB178" s="1"/>
  <c r="AN189"/>
  <c r="AO189" s="1"/>
  <c r="AU189" s="1"/>
  <c r="DC178"/>
  <c r="DD178" s="1"/>
  <c r="AR89"/>
  <c r="CB97"/>
  <c r="AR105"/>
  <c r="AP173"/>
  <c r="BJ177"/>
  <c r="Z185"/>
  <c r="AR197"/>
  <c r="CB12"/>
  <c r="CB20"/>
  <c r="CP40"/>
  <c r="CH99"/>
  <c r="CL99" s="1"/>
  <c r="DI178"/>
  <c r="DJ178" s="1"/>
  <c r="AP49"/>
  <c r="DI175"/>
  <c r="DJ175" s="1"/>
  <c r="AN13"/>
  <c r="BJ17"/>
  <c r="AR25"/>
  <c r="CB29"/>
  <c r="BJ45"/>
  <c r="CB53"/>
  <c r="Z65"/>
  <c r="BJ65"/>
  <c r="DI65"/>
  <c r="DJ65" s="1"/>
  <c r="CH40"/>
  <c r="CL40" s="1"/>
  <c r="BZ44"/>
  <c r="AR52"/>
  <c r="CW88"/>
  <c r="BX10"/>
  <c r="BY10" s="1"/>
  <c r="V166"/>
  <c r="W166" s="1"/>
  <c r="AC166" s="1"/>
  <c r="DI207"/>
  <c r="DP207" s="1"/>
  <c r="BZ52"/>
  <c r="DI49"/>
  <c r="DJ49" s="1"/>
  <c r="DI53"/>
  <c r="DJ53" s="1"/>
  <c r="CV192"/>
  <c r="CZ192" s="1"/>
  <c r="BZ144"/>
  <c r="DC59"/>
  <c r="DD59" s="1"/>
  <c r="BJ59"/>
  <c r="DI71"/>
  <c r="DP71" s="1"/>
  <c r="DM142"/>
  <c r="CB48"/>
  <c r="AR56"/>
  <c r="DM43"/>
  <c r="BT63"/>
  <c r="BU63" s="1"/>
  <c r="CH24"/>
  <c r="CW41"/>
  <c r="DI68"/>
  <c r="DJ68" s="1"/>
  <c r="X87"/>
  <c r="CW125"/>
  <c r="CO193"/>
  <c r="AP192"/>
  <c r="AP200"/>
  <c r="V45"/>
  <c r="W45" s="1"/>
  <c r="AC45" s="1"/>
  <c r="AR64"/>
  <c r="AR72"/>
  <c r="BZ80"/>
  <c r="Z80"/>
  <c r="CI51"/>
  <c r="AJ75"/>
  <c r="AK75" s="1"/>
  <c r="CV75"/>
  <c r="CZ75" s="1"/>
  <c r="DI79"/>
  <c r="DP79" s="1"/>
  <c r="BJ83"/>
  <c r="AP91"/>
  <c r="AP95"/>
  <c r="Z99"/>
  <c r="CP103"/>
  <c r="V111"/>
  <c r="W111" s="1"/>
  <c r="AC111" s="1"/>
  <c r="CO111"/>
  <c r="CS111" s="1"/>
  <c r="BJ115"/>
  <c r="CO119"/>
  <c r="CS119" s="1"/>
  <c r="BZ123"/>
  <c r="BJ123"/>
  <c r="CI123"/>
  <c r="BH127"/>
  <c r="Z127"/>
  <c r="CH131"/>
  <c r="CL131" s="1"/>
  <c r="BJ131"/>
  <c r="AJ131"/>
  <c r="AK131" s="1"/>
  <c r="BZ131"/>
  <c r="V135"/>
  <c r="W135" s="1"/>
  <c r="AC135" s="1"/>
  <c r="CW143"/>
  <c r="DI147"/>
  <c r="DJ147" s="1"/>
  <c r="CB159"/>
  <c r="AR163"/>
  <c r="AR175"/>
  <c r="BX183"/>
  <c r="BY183" s="1"/>
  <c r="CE183" s="1"/>
  <c r="BJ187"/>
  <c r="BZ187"/>
  <c r="BJ191"/>
  <c r="BZ195"/>
  <c r="DI170"/>
  <c r="DP170" s="1"/>
  <c r="DG178"/>
  <c r="DH178" s="1"/>
  <c r="AP205"/>
  <c r="AN205"/>
  <c r="AO205" s="1"/>
  <c r="AU205" s="1"/>
  <c r="BF56"/>
  <c r="BG56" s="1"/>
  <c r="BM56" s="1"/>
  <c r="CV68"/>
  <c r="CZ68" s="1"/>
  <c r="CW85"/>
  <c r="CV204"/>
  <c r="Z69"/>
  <c r="AP84"/>
  <c r="BJ84"/>
  <c r="DI88"/>
  <c r="DM88" s="1"/>
  <c r="BZ92"/>
  <c r="CO92"/>
  <c r="CS92" s="1"/>
  <c r="BB92"/>
  <c r="BC92" s="1"/>
  <c r="V92"/>
  <c r="W92" s="1"/>
  <c r="AC92" s="1"/>
  <c r="DG96"/>
  <c r="DH96" s="1"/>
  <c r="CO96"/>
  <c r="CS96" s="1"/>
  <c r="CI96"/>
  <c r="DG100"/>
  <c r="DH100" s="1"/>
  <c r="BJ104"/>
  <c r="Z108"/>
  <c r="BJ112"/>
  <c r="V116"/>
  <c r="W116" s="1"/>
  <c r="AC116" s="1"/>
  <c r="BX119"/>
  <c r="BY119" s="1"/>
  <c r="CE119" s="1"/>
  <c r="X119"/>
  <c r="AR195"/>
  <c r="CO58"/>
  <c r="CS58" s="1"/>
  <c r="BF58"/>
  <c r="BG58" s="1"/>
  <c r="BM58" s="1"/>
  <c r="AJ82"/>
  <c r="AK82" s="1"/>
  <c r="BT86"/>
  <c r="BU86" s="1"/>
  <c r="DI174"/>
  <c r="DM174" s="1"/>
  <c r="DC182"/>
  <c r="DD182" s="1"/>
  <c r="CV56"/>
  <c r="CZ56" s="1"/>
  <c r="DI149"/>
  <c r="DJ149" s="1"/>
  <c r="DI196"/>
  <c r="DJ196" s="1"/>
  <c r="CV73"/>
  <c r="CZ73" s="1"/>
  <c r="AP77"/>
  <c r="AR81"/>
  <c r="BH93"/>
  <c r="CB105"/>
  <c r="CB137"/>
  <c r="AP149"/>
  <c r="DI157"/>
  <c r="DM157" s="1"/>
  <c r="CP165"/>
  <c r="CP169"/>
  <c r="DM169"/>
  <c r="DI173"/>
  <c r="DP173" s="1"/>
  <c r="BZ177"/>
  <c r="AP177"/>
  <c r="AP185"/>
  <c r="BZ16"/>
  <c r="CA16" s="1"/>
  <c r="AR16"/>
  <c r="CH32"/>
  <c r="DC96"/>
  <c r="DD96" s="1"/>
  <c r="AR116"/>
  <c r="DI131"/>
  <c r="DP131" s="1"/>
  <c r="AJ191"/>
  <c r="AK191" s="1"/>
  <c r="CW195"/>
  <c r="AN10"/>
  <c r="AO10" s="1"/>
  <c r="DI46"/>
  <c r="DP46" s="1"/>
  <c r="BT46"/>
  <c r="BU46" s="1"/>
  <c r="AP182"/>
  <c r="DI182"/>
  <c r="DP182" s="1"/>
  <c r="BZ37"/>
  <c r="CA37" s="1"/>
  <c r="BH27"/>
  <c r="BI27" s="1"/>
  <c r="CH28"/>
  <c r="BJ32"/>
  <c r="AJ14"/>
  <c r="AK14" s="1"/>
  <c r="BJ22"/>
  <c r="CB10"/>
  <c r="CV8"/>
  <c r="DJ176"/>
  <c r="CH13"/>
  <c r="CV15"/>
  <c r="R17"/>
  <c r="S17" s="1"/>
  <c r="BY25"/>
  <c r="BZ29"/>
  <c r="BF31"/>
  <c r="CI35"/>
  <c r="CC39"/>
  <c r="CD39" s="1"/>
  <c r="BH24"/>
  <c r="BB27"/>
  <c r="BC27" s="1"/>
  <c r="DI42"/>
  <c r="DJ42" s="1"/>
  <c r="V44"/>
  <c r="W44" s="1"/>
  <c r="AC44" s="1"/>
  <c r="CC53"/>
  <c r="CD53" s="1"/>
  <c r="AN59"/>
  <c r="AO59" s="1"/>
  <c r="AU59" s="1"/>
  <c r="BX48"/>
  <c r="BY48" s="1"/>
  <c r="CE48" s="1"/>
  <c r="BF40"/>
  <c r="BG40" s="1"/>
  <c r="BM40" s="1"/>
  <c r="CB46"/>
  <c r="AN49"/>
  <c r="AO49" s="1"/>
  <c r="AU49" s="1"/>
  <c r="BT37"/>
  <c r="BU37" s="1"/>
  <c r="BJ40"/>
  <c r="BJ61"/>
  <c r="CO67"/>
  <c r="DG57"/>
  <c r="DH57" s="1"/>
  <c r="CW60"/>
  <c r="BZ63"/>
  <c r="CB68"/>
  <c r="AN63"/>
  <c r="AO63" s="1"/>
  <c r="AU63" s="1"/>
  <c r="BK83"/>
  <c r="BL83" s="1"/>
  <c r="BT92"/>
  <c r="BU92" s="1"/>
  <c r="BT96"/>
  <c r="BU96" s="1"/>
  <c r="Z100"/>
  <c r="Z120"/>
  <c r="DG91"/>
  <c r="DH91" s="1"/>
  <c r="BZ96"/>
  <c r="BJ92"/>
  <c r="CH96"/>
  <c r="CL96" s="1"/>
  <c r="DC101"/>
  <c r="DD101" s="1"/>
  <c r="AN85"/>
  <c r="AO85" s="1"/>
  <c r="AU85" s="1"/>
  <c r="BH92"/>
  <c r="CI100"/>
  <c r="AN104"/>
  <c r="AO104" s="1"/>
  <c r="AU104" s="1"/>
  <c r="CH111"/>
  <c r="CL111" s="1"/>
  <c r="AR113"/>
  <c r="AA120"/>
  <c r="AB120" s="1"/>
  <c r="CI120"/>
  <c r="AN124"/>
  <c r="AO124" s="1"/>
  <c r="AU124" s="1"/>
  <c r="AP123"/>
  <c r="BH123"/>
  <c r="X135"/>
  <c r="AA127"/>
  <c r="AB127" s="1"/>
  <c r="CV129"/>
  <c r="CZ129" s="1"/>
  <c r="V139"/>
  <c r="W139" s="1"/>
  <c r="AC139" s="1"/>
  <c r="BF139"/>
  <c r="BG139" s="1"/>
  <c r="BM139" s="1"/>
  <c r="V140"/>
  <c r="W140" s="1"/>
  <c r="AC140" s="1"/>
  <c r="CC147"/>
  <c r="CD147" s="1"/>
  <c r="AP135"/>
  <c r="CJ108"/>
  <c r="AJ148"/>
  <c r="AK148" s="1"/>
  <c r="DC149"/>
  <c r="DD149" s="1"/>
  <c r="CB152"/>
  <c r="CP160"/>
  <c r="AN163"/>
  <c r="AO163" s="1"/>
  <c r="AU163" s="1"/>
  <c r="DC165"/>
  <c r="DD165" s="1"/>
  <c r="CB168"/>
  <c r="CC169"/>
  <c r="CD169" s="1"/>
  <c r="V181"/>
  <c r="W181" s="1"/>
  <c r="AC181" s="1"/>
  <c r="CO143"/>
  <c r="CS143" s="1"/>
  <c r="BF144"/>
  <c r="BG144" s="1"/>
  <c r="BM144" s="1"/>
  <c r="DG159"/>
  <c r="DH159" s="1"/>
  <c r="DC160"/>
  <c r="DD160" s="1"/>
  <c r="AS164"/>
  <c r="AT164" s="1"/>
  <c r="CC164"/>
  <c r="CD164" s="1"/>
  <c r="AN172"/>
  <c r="AO172" s="1"/>
  <c r="AU172" s="1"/>
  <c r="AP181"/>
  <c r="BH187"/>
  <c r="AS192"/>
  <c r="AT192" s="1"/>
  <c r="CO176"/>
  <c r="CS176" s="1"/>
  <c r="CW180"/>
  <c r="CH206"/>
  <c r="AJ172"/>
  <c r="AK172" s="1"/>
  <c r="DI192"/>
  <c r="DP192" s="1"/>
  <c r="AN192"/>
  <c r="AO192" s="1"/>
  <c r="AU192" s="1"/>
  <c r="BJ195"/>
  <c r="BZ196"/>
  <c r="BK187"/>
  <c r="BL187" s="1"/>
  <c r="AN69"/>
  <c r="AO69" s="1"/>
  <c r="AU69" s="1"/>
  <c r="BX69"/>
  <c r="BY69" s="1"/>
  <c r="CE69" s="1"/>
  <c r="AR69"/>
  <c r="BZ153"/>
  <c r="BZ169"/>
  <c r="AN201"/>
  <c r="AO201" s="1"/>
  <c r="AU201" s="1"/>
  <c r="BK84"/>
  <c r="BL84" s="1"/>
  <c r="AJ84"/>
  <c r="AK84" s="1"/>
  <c r="DI84"/>
  <c r="DP84" s="1"/>
  <c r="DI96"/>
  <c r="DP96" s="1"/>
  <c r="CB120"/>
  <c r="CW23"/>
  <c r="CV39"/>
  <c r="CZ39" s="1"/>
  <c r="CI47"/>
  <c r="DI67"/>
  <c r="DP67" s="1"/>
  <c r="DI119"/>
  <c r="DJ119" s="1"/>
  <c r="DI195"/>
  <c r="DJ195" s="1"/>
  <c r="DK195" s="1"/>
  <c r="R199"/>
  <c r="S199" s="1"/>
  <c r="DG199"/>
  <c r="DH199" s="1"/>
  <c r="DG10"/>
  <c r="BB10"/>
  <c r="BC10" s="1"/>
  <c r="BX14"/>
  <c r="AA54"/>
  <c r="AB54" s="1"/>
  <c r="DI58"/>
  <c r="DP58" s="1"/>
  <c r="BF154"/>
  <c r="BG154" s="1"/>
  <c r="BM154" s="1"/>
  <c r="DM176"/>
  <c r="DC15"/>
  <c r="V22"/>
  <c r="CV26"/>
  <c r="DG34"/>
  <c r="DH34" s="1"/>
  <c r="AN33"/>
  <c r="BH43"/>
  <c r="AP25"/>
  <c r="AQ25" s="1"/>
  <c r="AS25" s="1"/>
  <c r="BK59"/>
  <c r="BL59" s="1"/>
  <c r="X44"/>
  <c r="BX45"/>
  <c r="BY45" s="1"/>
  <c r="CE45" s="1"/>
  <c r="BX53"/>
  <c r="BY53" s="1"/>
  <c r="CE53" s="1"/>
  <c r="CP35"/>
  <c r="Z44"/>
  <c r="DJ46"/>
  <c r="BK56"/>
  <c r="BL56" s="1"/>
  <c r="V56"/>
  <c r="W56" s="1"/>
  <c r="AC56" s="1"/>
  <c r="DG60"/>
  <c r="DH60" s="1"/>
  <c r="AP54"/>
  <c r="BX68"/>
  <c r="BY68" s="1"/>
  <c r="CE68" s="1"/>
  <c r="CW73"/>
  <c r="CH83"/>
  <c r="CL83" s="1"/>
  <c r="DI81"/>
  <c r="DJ81" s="1"/>
  <c r="AN81"/>
  <c r="AO81" s="1"/>
  <c r="AU81" s="1"/>
  <c r="BF83"/>
  <c r="BG83" s="1"/>
  <c r="BM83" s="1"/>
  <c r="DC83"/>
  <c r="DD83" s="1"/>
  <c r="BF89"/>
  <c r="BG89" s="1"/>
  <c r="BM89" s="1"/>
  <c r="AA92"/>
  <c r="AB92" s="1"/>
  <c r="AN94"/>
  <c r="AO94" s="1"/>
  <c r="AU94" s="1"/>
  <c r="DC94"/>
  <c r="DD94" s="1"/>
  <c r="BX101"/>
  <c r="BY101" s="1"/>
  <c r="CE101" s="1"/>
  <c r="AP105"/>
  <c r="BZ105"/>
  <c r="CV109"/>
  <c r="CZ109" s="1"/>
  <c r="CH91"/>
  <c r="CL91" s="1"/>
  <c r="CH95"/>
  <c r="CL95" s="1"/>
  <c r="X95"/>
  <c r="AS89"/>
  <c r="AT89" s="1"/>
  <c r="BJ107"/>
  <c r="AN112"/>
  <c r="AO112" s="1"/>
  <c r="AU112" s="1"/>
  <c r="AA116"/>
  <c r="AB116" s="1"/>
  <c r="BK124"/>
  <c r="BL124" s="1"/>
  <c r="BH115"/>
  <c r="V120"/>
  <c r="W120" s="1"/>
  <c r="AC120" s="1"/>
  <c r="BB115"/>
  <c r="BC115" s="1"/>
  <c r="DC117"/>
  <c r="DD117" s="1"/>
  <c r="BB131"/>
  <c r="BC131" s="1"/>
  <c r="CH128"/>
  <c r="CL128" s="1"/>
  <c r="V132"/>
  <c r="W132" s="1"/>
  <c r="AC132" s="1"/>
  <c r="CH136"/>
  <c r="CL136" s="1"/>
  <c r="DG139"/>
  <c r="DH139" s="1"/>
  <c r="CR111"/>
  <c r="CK100"/>
  <c r="AR156"/>
  <c r="CW159"/>
  <c r="BT163"/>
  <c r="BU163" s="1"/>
  <c r="AR172"/>
  <c r="AN141"/>
  <c r="AO141" s="1"/>
  <c r="AU141" s="1"/>
  <c r="CO146"/>
  <c r="CS146" s="1"/>
  <c r="AS163"/>
  <c r="AT163" s="1"/>
  <c r="DC145"/>
  <c r="DD145" s="1"/>
  <c r="AN149"/>
  <c r="AO149" s="1"/>
  <c r="AU149" s="1"/>
  <c r="CC183"/>
  <c r="CD183" s="1"/>
  <c r="BK188"/>
  <c r="BL188" s="1"/>
  <c r="Z181"/>
  <c r="CH194"/>
  <c r="DI171"/>
  <c r="DJ171" s="1"/>
  <c r="CO181"/>
  <c r="CS181" s="1"/>
  <c r="BZ192"/>
  <c r="AN196"/>
  <c r="AO196" s="1"/>
  <c r="AU196" s="1"/>
  <c r="CP197"/>
  <c r="BJ199"/>
  <c r="BZ200"/>
  <c r="CW200"/>
  <c r="CB201"/>
  <c r="Z203"/>
  <c r="CV183"/>
  <c r="CZ183" s="1"/>
  <c r="AJ183"/>
  <c r="AK183" s="1"/>
  <c r="CY191"/>
  <c r="DG65"/>
  <c r="DH65" s="1"/>
  <c r="DI77"/>
  <c r="DJ77" s="1"/>
  <c r="DI80"/>
  <c r="DP80" s="1"/>
  <c r="CB203"/>
  <c r="DM71"/>
  <c r="AN75"/>
  <c r="AO75" s="1"/>
  <c r="AU75" s="1"/>
  <c r="AN158"/>
  <c r="AO158" s="1"/>
  <c r="AU158" s="1"/>
  <c r="BF166"/>
  <c r="BG166" s="1"/>
  <c r="BM166" s="1"/>
  <c r="DC170"/>
  <c r="DD170" s="1"/>
  <c r="DC13"/>
  <c r="BX9"/>
  <c r="AP33"/>
  <c r="BH39"/>
  <c r="AN47"/>
  <c r="AO47" s="1"/>
  <c r="AU47" s="1"/>
  <c r="BX47"/>
  <c r="BY47" s="1"/>
  <c r="CE47" s="1"/>
  <c r="CV53"/>
  <c r="CZ53" s="1"/>
  <c r="CB45"/>
  <c r="DC61"/>
  <c r="DD61" s="1"/>
  <c r="BB61"/>
  <c r="BC61" s="1"/>
  <c r="DM65"/>
  <c r="BZ77"/>
  <c r="CV83"/>
  <c r="CV76"/>
  <c r="CZ76" s="1"/>
  <c r="BZ88"/>
  <c r="CV89"/>
  <c r="Z116"/>
  <c r="V91"/>
  <c r="W91" s="1"/>
  <c r="AC91" s="1"/>
  <c r="Z92"/>
  <c r="AN89"/>
  <c r="AO89" s="1"/>
  <c r="AU89" s="1"/>
  <c r="DG101"/>
  <c r="DH101" s="1"/>
  <c r="AN97"/>
  <c r="AO97" s="1"/>
  <c r="AU97" s="1"/>
  <c r="BF107"/>
  <c r="BG107" s="1"/>
  <c r="BM107" s="1"/>
  <c r="CP111"/>
  <c r="CP119"/>
  <c r="Z140"/>
  <c r="DC143"/>
  <c r="DD143" s="1"/>
  <c r="DG145"/>
  <c r="DH145" s="1"/>
  <c r="DI151"/>
  <c r="DJ151" s="1"/>
  <c r="AR152"/>
  <c r="AJ155"/>
  <c r="AK155" s="1"/>
  <c r="CB156"/>
  <c r="AS157"/>
  <c r="AT157" s="1"/>
  <c r="CC157"/>
  <c r="CD157" s="1"/>
  <c r="AS161"/>
  <c r="AT161" s="1"/>
  <c r="AR168"/>
  <c r="DC185"/>
  <c r="DD185" s="1"/>
  <c r="BK144"/>
  <c r="BL144" s="1"/>
  <c r="DC151"/>
  <c r="DD151" s="1"/>
  <c r="CC159"/>
  <c r="CD159" s="1"/>
  <c r="DC167"/>
  <c r="DD167" s="1"/>
  <c r="DG172"/>
  <c r="DH172" s="1"/>
  <c r="BZ168"/>
  <c r="DC179"/>
  <c r="DD179" s="1"/>
  <c r="DI188"/>
  <c r="DP188" s="1"/>
  <c r="DC200"/>
  <c r="DD200" s="1"/>
  <c r="CH202"/>
  <c r="AP191"/>
  <c r="BZ203"/>
  <c r="BT180"/>
  <c r="BU180" s="1"/>
  <c r="AP175"/>
  <c r="CV44"/>
  <c r="CZ44" s="1"/>
  <c r="DI135"/>
  <c r="DP135" s="1"/>
  <c r="DJ182"/>
  <c r="DJ131"/>
  <c r="DJ158"/>
  <c r="X13"/>
  <c r="AP81"/>
  <c r="DI89"/>
  <c r="DJ89" s="1"/>
  <c r="V80"/>
  <c r="W80" s="1"/>
  <c r="AC80" s="1"/>
  <c r="X186"/>
  <c r="BH9"/>
  <c r="BH22"/>
  <c r="DC76"/>
  <c r="DD76" s="1"/>
  <c r="CH79"/>
  <c r="CL79" s="1"/>
  <c r="BZ81"/>
  <c r="V72"/>
  <c r="W72" s="1"/>
  <c r="AC72" s="1"/>
  <c r="DI85"/>
  <c r="DJ85" s="1"/>
  <c r="DM114"/>
  <c r="BF117"/>
  <c r="BG117" s="1"/>
  <c r="BM117" s="1"/>
  <c r="DM133"/>
  <c r="AP132"/>
  <c r="X173"/>
  <c r="BH173"/>
  <c r="X185"/>
  <c r="DM180"/>
  <c r="AP204"/>
  <c r="CY203"/>
  <c r="CO9"/>
  <c r="CV17"/>
  <c r="CP65"/>
  <c r="BB93"/>
  <c r="BC93" s="1"/>
  <c r="DI189"/>
  <c r="DP189" s="1"/>
  <c r="AN193"/>
  <c r="AO193" s="1"/>
  <c r="AU193" s="1"/>
  <c r="DG32"/>
  <c r="DH32" s="1"/>
  <c r="BB32"/>
  <c r="BC32" s="1"/>
  <c r="BG32" s="1"/>
  <c r="DG84"/>
  <c r="DH84" s="1"/>
  <c r="CP96"/>
  <c r="BH104"/>
  <c r="BF104"/>
  <c r="BG104" s="1"/>
  <c r="BM104" s="1"/>
  <c r="DG104"/>
  <c r="DH104" s="1"/>
  <c r="DG112"/>
  <c r="DH112" s="1"/>
  <c r="BF128"/>
  <c r="BG128" s="1"/>
  <c r="BM128" s="1"/>
  <c r="X148"/>
  <c r="CV152"/>
  <c r="CZ152" s="1"/>
  <c r="DC51"/>
  <c r="DD51" s="1"/>
  <c r="BB63"/>
  <c r="BC63" s="1"/>
  <c r="DC63"/>
  <c r="DD63" s="1"/>
  <c r="CW99"/>
  <c r="BX103"/>
  <c r="BY103" s="1"/>
  <c r="CE103" s="1"/>
  <c r="CW119"/>
  <c r="DC123"/>
  <c r="DD123" s="1"/>
  <c r="BF131"/>
  <c r="BG131" s="1"/>
  <c r="BM131" s="1"/>
  <c r="AR135"/>
  <c r="DI199"/>
  <c r="DJ199" s="1"/>
  <c r="DL199" s="1"/>
  <c r="BZ50"/>
  <c r="AR58"/>
  <c r="DG62"/>
  <c r="DH62" s="1"/>
  <c r="CB62"/>
  <c r="DI62"/>
  <c r="DP62" s="1"/>
  <c r="AN98"/>
  <c r="AO98" s="1"/>
  <c r="AU98" s="1"/>
  <c r="AJ98"/>
  <c r="AK98" s="1"/>
  <c r="BT98"/>
  <c r="BU98" s="1"/>
  <c r="AJ102"/>
  <c r="AK102" s="1"/>
  <c r="BT102"/>
  <c r="BU102" s="1"/>
  <c r="AN110"/>
  <c r="AO110" s="1"/>
  <c r="AU110" s="1"/>
  <c r="AN114"/>
  <c r="AO114" s="1"/>
  <c r="AU114" s="1"/>
  <c r="AJ114"/>
  <c r="AK114" s="1"/>
  <c r="X150"/>
  <c r="R154"/>
  <c r="S154" s="1"/>
  <c r="DG154"/>
  <c r="DH154" s="1"/>
  <c r="AP158"/>
  <c r="DC162"/>
  <c r="DD162" s="1"/>
  <c r="DC166"/>
  <c r="DD166" s="1"/>
  <c r="BX186"/>
  <c r="BY186" s="1"/>
  <c r="CE186" s="1"/>
  <c r="AR198"/>
  <c r="CO82"/>
  <c r="DM102"/>
  <c r="AP121"/>
  <c r="BZ129"/>
  <c r="CX203"/>
  <c r="DG9"/>
  <c r="BB65"/>
  <c r="BC65" s="1"/>
  <c r="CB69"/>
  <c r="DG69"/>
  <c r="DH69" s="1"/>
  <c r="BX173"/>
  <c r="BY173" s="1"/>
  <c r="CE173" s="1"/>
  <c r="BT193"/>
  <c r="BU193" s="1"/>
  <c r="AJ201"/>
  <c r="AK201" s="1"/>
  <c r="BF12"/>
  <c r="R36"/>
  <c r="S36" s="1"/>
  <c r="W36" s="1"/>
  <c r="DC36"/>
  <c r="DD36" s="1"/>
  <c r="AN36"/>
  <c r="DC80"/>
  <c r="DD80" s="1"/>
  <c r="BF80"/>
  <c r="BG80" s="1"/>
  <c r="BM80" s="1"/>
  <c r="CH84"/>
  <c r="CL84" s="1"/>
  <c r="X140"/>
  <c r="CI23"/>
  <c r="DC27"/>
  <c r="DD27" s="1"/>
  <c r="CP31"/>
  <c r="CW123"/>
  <c r="AR127"/>
  <c r="BX131"/>
  <c r="BY131" s="1"/>
  <c r="CE131" s="1"/>
  <c r="BF187"/>
  <c r="BG187" s="1"/>
  <c r="BM187" s="1"/>
  <c r="CB187"/>
  <c r="BX195"/>
  <c r="BY195" s="1"/>
  <c r="CE195" s="1"/>
  <c r="CB195"/>
  <c r="CW199"/>
  <c r="V199"/>
  <c r="W199" s="1"/>
  <c r="AC199" s="1"/>
  <c r="CW50"/>
  <c r="DG58"/>
  <c r="DH58" s="1"/>
  <c r="AN58"/>
  <c r="AO58" s="1"/>
  <c r="AU58" s="1"/>
  <c r="CV98"/>
  <c r="CZ98" s="1"/>
  <c r="CV114"/>
  <c r="CZ114" s="1"/>
  <c r="AN170"/>
  <c r="AO170" s="1"/>
  <c r="AU170" s="1"/>
  <c r="BH182"/>
  <c r="AN186"/>
  <c r="AO186" s="1"/>
  <c r="AU186" s="1"/>
  <c r="BG12"/>
  <c r="AO37"/>
  <c r="BZ45"/>
  <c r="DI117"/>
  <c r="DP117" s="1"/>
  <c r="DI125"/>
  <c r="DJ125" s="1"/>
  <c r="BX177"/>
  <c r="BY177" s="1"/>
  <c r="CE177" s="1"/>
  <c r="DG189"/>
  <c r="DH189" s="1"/>
  <c r="DG36"/>
  <c r="DH36" s="1"/>
  <c r="BH36"/>
  <c r="AP40"/>
  <c r="CW80"/>
  <c r="CW84"/>
  <c r="R108"/>
  <c r="S108" s="1"/>
  <c r="CO144"/>
  <c r="CS144" s="1"/>
  <c r="CI148"/>
  <c r="DG59"/>
  <c r="DH59" s="1"/>
  <c r="CO95"/>
  <c r="CS95" s="1"/>
  <c r="Z95"/>
  <c r="CI99"/>
  <c r="DC107"/>
  <c r="DD107" s="1"/>
  <c r="BF123"/>
  <c r="BG123" s="1"/>
  <c r="BM123" s="1"/>
  <c r="CI131"/>
  <c r="V187"/>
  <c r="W187" s="1"/>
  <c r="AC187" s="1"/>
  <c r="X191"/>
  <c r="CH195"/>
  <c r="CL195" s="1"/>
  <c r="R195"/>
  <c r="S195" s="1"/>
  <c r="DG195"/>
  <c r="DH195" s="1"/>
  <c r="R203"/>
  <c r="S203" s="1"/>
  <c r="AR54"/>
  <c r="CH58"/>
  <c r="CL58" s="1"/>
  <c r="BT106"/>
  <c r="BU106" s="1"/>
  <c r="BB154"/>
  <c r="BC154" s="1"/>
  <c r="BF158"/>
  <c r="BG158" s="1"/>
  <c r="BM158" s="1"/>
  <c r="DJ92"/>
  <c r="DM92"/>
  <c r="DJ62"/>
  <c r="DK62" s="1"/>
  <c r="CX60"/>
  <c r="DJ96"/>
  <c r="BH17"/>
  <c r="BH31"/>
  <c r="AP53"/>
  <c r="DM57"/>
  <c r="AP101"/>
  <c r="BZ101"/>
  <c r="V85"/>
  <c r="W85" s="1"/>
  <c r="AC85" s="1"/>
  <c r="DI137"/>
  <c r="DJ137" s="1"/>
  <c r="DK137" s="1"/>
  <c r="BK145"/>
  <c r="BL145" s="1"/>
  <c r="DM200"/>
  <c r="V171"/>
  <c r="W171" s="1"/>
  <c r="AC171" s="1"/>
  <c r="CP13"/>
  <c r="AN17"/>
  <c r="DG21"/>
  <c r="DH21" s="1"/>
  <c r="R65"/>
  <c r="S65" s="1"/>
  <c r="CP69"/>
  <c r="BB69"/>
  <c r="BC69" s="1"/>
  <c r="R69"/>
  <c r="S69" s="1"/>
  <c r="DC73"/>
  <c r="DD73" s="1"/>
  <c r="AA73"/>
  <c r="AB73" s="1"/>
  <c r="DG73"/>
  <c r="DH73" s="1"/>
  <c r="BB97"/>
  <c r="BC97" s="1"/>
  <c r="AN177"/>
  <c r="AO177" s="1"/>
  <c r="AU177" s="1"/>
  <c r="BJ189"/>
  <c r="DC189"/>
  <c r="DD189" s="1"/>
  <c r="AN197"/>
  <c r="AO197" s="1"/>
  <c r="AU197" s="1"/>
  <c r="CW201"/>
  <c r="BX12"/>
  <c r="CP12"/>
  <c r="AP12"/>
  <c r="AQ12" s="1"/>
  <c r="BX16"/>
  <c r="DC32"/>
  <c r="DD32" s="1"/>
  <c r="DI40"/>
  <c r="DP40" s="1"/>
  <c r="DC44"/>
  <c r="DD44" s="1"/>
  <c r="DG88"/>
  <c r="DH88" s="1"/>
  <c r="BF88"/>
  <c r="BG88" s="1"/>
  <c r="BM88" s="1"/>
  <c r="BF100"/>
  <c r="BG100" s="1"/>
  <c r="BM100" s="1"/>
  <c r="AR104"/>
  <c r="DG108"/>
  <c r="DH108" s="1"/>
  <c r="R112"/>
  <c r="S112" s="1"/>
  <c r="AR128"/>
  <c r="BB132"/>
  <c r="BC132" s="1"/>
  <c r="CH132"/>
  <c r="CL132" s="1"/>
  <c r="DI144"/>
  <c r="DM144" s="1"/>
  <c r="BH55"/>
  <c r="AJ67"/>
  <c r="AK67" s="1"/>
  <c r="AR87"/>
  <c r="AN91"/>
  <c r="AO91" s="1"/>
  <c r="AU91" s="1"/>
  <c r="BJ95"/>
  <c r="DI103"/>
  <c r="DP103" s="1"/>
  <c r="DI107"/>
  <c r="DP107" s="1"/>
  <c r="CW111"/>
  <c r="DI115"/>
  <c r="DP115" s="1"/>
  <c r="DI123"/>
  <c r="DJ123" s="1"/>
  <c r="DG123"/>
  <c r="DH123" s="1"/>
  <c r="CC131"/>
  <c r="CD131" s="1"/>
  <c r="DG135"/>
  <c r="DH135" s="1"/>
  <c r="BH191"/>
  <c r="AN199"/>
  <c r="AO199" s="1"/>
  <c r="AU199" s="1"/>
  <c r="AR199"/>
  <c r="CH10"/>
  <c r="V10"/>
  <c r="W10" s="1"/>
  <c r="AP14"/>
  <c r="AQ14" s="1"/>
  <c r="BH14"/>
  <c r="BI14" s="1"/>
  <c r="AR14"/>
  <c r="V18"/>
  <c r="W18" s="1"/>
  <c r="AP30"/>
  <c r="AQ30" s="1"/>
  <c r="AP34"/>
  <c r="AQ34" s="1"/>
  <c r="CW38"/>
  <c r="DG46"/>
  <c r="DH46" s="1"/>
  <c r="AR50"/>
  <c r="DC54"/>
  <c r="DD54" s="1"/>
  <c r="AN54"/>
  <c r="AO54" s="1"/>
  <c r="AU54" s="1"/>
  <c r="DG54"/>
  <c r="DH54" s="1"/>
  <c r="X62"/>
  <c r="DI82"/>
  <c r="DP82" s="1"/>
  <c r="CW86"/>
  <c r="BX154"/>
  <c r="BY154" s="1"/>
  <c r="CE154" s="1"/>
  <c r="DI154"/>
  <c r="DM154" s="1"/>
  <c r="DM158"/>
  <c r="R158"/>
  <c r="S158" s="1"/>
  <c r="W17"/>
  <c r="AP52"/>
  <c r="BF37"/>
  <c r="AP68"/>
  <c r="X74"/>
  <c r="BH79"/>
  <c r="BZ121"/>
  <c r="DM126"/>
  <c r="DM138"/>
  <c r="V145"/>
  <c r="W145" s="1"/>
  <c r="AC145" s="1"/>
  <c r="BF163"/>
  <c r="BG163" s="1"/>
  <c r="BM163" s="1"/>
  <c r="DM171"/>
  <c r="DC21"/>
  <c r="DD21" s="1"/>
  <c r="BZ21"/>
  <c r="CA21" s="1"/>
  <c r="V65"/>
  <c r="W65" s="1"/>
  <c r="AC65" s="1"/>
  <c r="BF65"/>
  <c r="BG65" s="1"/>
  <c r="BM65" s="1"/>
  <c r="R73"/>
  <c r="S73" s="1"/>
  <c r="AR77"/>
  <c r="CV77"/>
  <c r="CZ77" s="1"/>
  <c r="DG129"/>
  <c r="DH129" s="1"/>
  <c r="AJ193"/>
  <c r="AK193" s="1"/>
  <c r="CW193"/>
  <c r="DC193"/>
  <c r="DD193" s="1"/>
  <c r="BT197"/>
  <c r="BU197" s="1"/>
  <c r="BT201"/>
  <c r="BU201" s="1"/>
  <c r="AN12"/>
  <c r="DG12"/>
  <c r="DC12"/>
  <c r="BH12"/>
  <c r="BI12" s="1"/>
  <c r="CV16"/>
  <c r="R32"/>
  <c r="S32" s="1"/>
  <c r="W32" s="1"/>
  <c r="BZ32"/>
  <c r="CA32" s="1"/>
  <c r="BZ36"/>
  <c r="CA36" s="1"/>
  <c r="X80"/>
  <c r="BX88"/>
  <c r="BY88" s="1"/>
  <c r="CE88" s="1"/>
  <c r="AN88"/>
  <c r="AO88" s="1"/>
  <c r="AU88" s="1"/>
  <c r="BH112"/>
  <c r="BF112"/>
  <c r="BG112" s="1"/>
  <c r="BM112" s="1"/>
  <c r="AS140"/>
  <c r="AT140" s="1"/>
  <c r="X144"/>
  <c r="AP23"/>
  <c r="AQ23" s="1"/>
  <c r="BF27"/>
  <c r="CI27"/>
  <c r="BZ31"/>
  <c r="CA31" s="1"/>
  <c r="AN35"/>
  <c r="CP79"/>
  <c r="AN95"/>
  <c r="AO95" s="1"/>
  <c r="AU95" s="1"/>
  <c r="AP99"/>
  <c r="CV115"/>
  <c r="CZ115" s="1"/>
  <c r="BX115"/>
  <c r="BY115" s="1"/>
  <c r="CE115" s="1"/>
  <c r="BH119"/>
  <c r="AP127"/>
  <c r="DI127"/>
  <c r="DP127" s="1"/>
  <c r="CO131"/>
  <c r="CS131" s="1"/>
  <c r="CP135"/>
  <c r="AN139"/>
  <c r="AO139" s="1"/>
  <c r="AU139" s="1"/>
  <c r="V191"/>
  <c r="W191" s="1"/>
  <c r="AC191" s="1"/>
  <c r="CI191"/>
  <c r="BT191"/>
  <c r="BU191" s="1"/>
  <c r="CB199"/>
  <c r="AR203"/>
  <c r="BF10"/>
  <c r="BZ14"/>
  <c r="CA14" s="1"/>
  <c r="BX38"/>
  <c r="BY38" s="1"/>
  <c r="CE38" s="1"/>
  <c r="CP50"/>
  <c r="BF54"/>
  <c r="BG54" s="1"/>
  <c r="BM54" s="1"/>
  <c r="BX98"/>
  <c r="BY98" s="1"/>
  <c r="CE98" s="1"/>
  <c r="BX114"/>
  <c r="BY114" s="1"/>
  <c r="CE114" s="1"/>
  <c r="BT114"/>
  <c r="BU114" s="1"/>
  <c r="CW138"/>
  <c r="BF150"/>
  <c r="BG150" s="1"/>
  <c r="BM150" s="1"/>
  <c r="CH170"/>
  <c r="CL170" s="1"/>
  <c r="R170"/>
  <c r="S170" s="1"/>
  <c r="AP178"/>
  <c r="BF207"/>
  <c r="BG207" s="1"/>
  <c r="BM207" s="1"/>
  <c r="AP72"/>
  <c r="X147"/>
  <c r="BH147"/>
  <c r="X157"/>
  <c r="BH157"/>
  <c r="X161"/>
  <c r="BF171"/>
  <c r="BG171" s="1"/>
  <c r="BM171" s="1"/>
  <c r="BZ175"/>
  <c r="DI69"/>
  <c r="DP69" s="1"/>
  <c r="AN77"/>
  <c r="AO77" s="1"/>
  <c r="AU77" s="1"/>
  <c r="AP157"/>
  <c r="CO157"/>
  <c r="CS157" s="1"/>
  <c r="CO161"/>
  <c r="CS161" s="1"/>
  <c r="DI201"/>
  <c r="DP201" s="1"/>
  <c r="BI36"/>
  <c r="X40"/>
  <c r="BH40"/>
  <c r="CO40"/>
  <c r="CS40" s="1"/>
  <c r="AS44"/>
  <c r="AT44" s="1"/>
  <c r="DI44"/>
  <c r="DJ44" s="1"/>
  <c r="AA80"/>
  <c r="AB80" s="1"/>
  <c r="V88"/>
  <c r="W88" s="1"/>
  <c r="AC88" s="1"/>
  <c r="CW96"/>
  <c r="AR96"/>
  <c r="R104"/>
  <c r="S104" s="1"/>
  <c r="BF108"/>
  <c r="BG108" s="1"/>
  <c r="BM108" s="1"/>
  <c r="AR112"/>
  <c r="DG120"/>
  <c r="DH120" s="1"/>
  <c r="AR120"/>
  <c r="DG124"/>
  <c r="DH124" s="1"/>
  <c r="DC124"/>
  <c r="DD124" s="1"/>
  <c r="DI140"/>
  <c r="DP140" s="1"/>
  <c r="BB140"/>
  <c r="BC140" s="1"/>
  <c r="BX144"/>
  <c r="BY144" s="1"/>
  <c r="CE144" s="1"/>
  <c r="R23"/>
  <c r="S23" s="1"/>
  <c r="W23" s="1"/>
  <c r="R63"/>
  <c r="S63" s="1"/>
  <c r="AS67"/>
  <c r="AT67" s="1"/>
  <c r="AP71"/>
  <c r="BX75"/>
  <c r="BY75" s="1"/>
  <c r="CE75" s="1"/>
  <c r="AN79"/>
  <c r="AO79" s="1"/>
  <c r="AU79" s="1"/>
  <c r="Z91"/>
  <c r="DG99"/>
  <c r="DH99" s="1"/>
  <c r="CV107"/>
  <c r="BZ115"/>
  <c r="DM123"/>
  <c r="BK123"/>
  <c r="BL123" s="1"/>
  <c r="CB127"/>
  <c r="BB187"/>
  <c r="BC187" s="1"/>
  <c r="DC191"/>
  <c r="DD191" s="1"/>
  <c r="BF191"/>
  <c r="BG191" s="1"/>
  <c r="BM191" s="1"/>
  <c r="AN195"/>
  <c r="AO195" s="1"/>
  <c r="AU195" s="1"/>
  <c r="BB203"/>
  <c r="BC203" s="1"/>
  <c r="V50"/>
  <c r="W50" s="1"/>
  <c r="AC50" s="1"/>
  <c r="DC50"/>
  <c r="DD50" s="1"/>
  <c r="AP58"/>
  <c r="AS58"/>
  <c r="AT58" s="1"/>
  <c r="CW82"/>
  <c r="DI90"/>
  <c r="DP90" s="1"/>
  <c r="AN138"/>
  <c r="AO138" s="1"/>
  <c r="AU138" s="1"/>
  <c r="BZ150"/>
  <c r="V150"/>
  <c r="W150" s="1"/>
  <c r="AC150" s="1"/>
  <c r="BB158"/>
  <c r="BC158" s="1"/>
  <c r="BH162"/>
  <c r="X162"/>
  <c r="BZ162"/>
  <c r="X166"/>
  <c r="V170"/>
  <c r="W170" s="1"/>
  <c r="AC170" s="1"/>
  <c r="AN174"/>
  <c r="AO174" s="1"/>
  <c r="AU174" s="1"/>
  <c r="BX178"/>
  <c r="BY178" s="1"/>
  <c r="CE178" s="1"/>
  <c r="X178"/>
  <c r="AR206"/>
  <c r="AS205"/>
  <c r="AT205" s="1"/>
  <c r="X35"/>
  <c r="CY93"/>
  <c r="BF122"/>
  <c r="BG122" s="1"/>
  <c r="BM122" s="1"/>
  <c r="CW197"/>
  <c r="X84"/>
  <c r="AR148"/>
  <c r="BZ67"/>
  <c r="BT82"/>
  <c r="BU82" s="1"/>
  <c r="DI205"/>
  <c r="DP205" s="1"/>
  <c r="CC205"/>
  <c r="CD205" s="1"/>
  <c r="BT207"/>
  <c r="BU207" s="1"/>
  <c r="DJ144"/>
  <c r="DJ71"/>
  <c r="DM170"/>
  <c r="DJ170"/>
  <c r="DJ207"/>
  <c r="DM207"/>
  <c r="CX41"/>
  <c r="DJ192"/>
  <c r="DM192"/>
  <c r="DJ80"/>
  <c r="DK80" s="1"/>
  <c r="DJ67"/>
  <c r="DM80"/>
  <c r="BT17"/>
  <c r="BU17" s="1"/>
  <c r="BY17" s="1"/>
  <c r="CB17"/>
  <c r="CB77"/>
  <c r="BT77"/>
  <c r="BU77" s="1"/>
  <c r="AJ173"/>
  <c r="AK173" s="1"/>
  <c r="AR173"/>
  <c r="BT177"/>
  <c r="BU177" s="1"/>
  <c r="CB177"/>
  <c r="CW181"/>
  <c r="CV181"/>
  <c r="CZ181" s="1"/>
  <c r="CB185"/>
  <c r="BT185"/>
  <c r="BU185" s="1"/>
  <c r="BZ185"/>
  <c r="CP32"/>
  <c r="CO32"/>
  <c r="CV36"/>
  <c r="CW36"/>
  <c r="AJ36"/>
  <c r="AK36" s="1"/>
  <c r="AR36"/>
  <c r="CW40"/>
  <c r="CV40"/>
  <c r="CZ40" s="1"/>
  <c r="BT44"/>
  <c r="BU44" s="1"/>
  <c r="CB44"/>
  <c r="AJ44"/>
  <c r="AK44" s="1"/>
  <c r="AR44"/>
  <c r="CB136"/>
  <c r="BT136"/>
  <c r="BU136" s="1"/>
  <c r="AR136"/>
  <c r="AJ136"/>
  <c r="AK136" s="1"/>
  <c r="CW140"/>
  <c r="CV140"/>
  <c r="CZ140" s="1"/>
  <c r="BT140"/>
  <c r="BU140" s="1"/>
  <c r="CB140"/>
  <c r="AJ140"/>
  <c r="AK140" s="1"/>
  <c r="AR140"/>
  <c r="CB148"/>
  <c r="BT148"/>
  <c r="BU148" s="1"/>
  <c r="DL148"/>
  <c r="DK148"/>
  <c r="BJ19"/>
  <c r="BF19"/>
  <c r="BT27"/>
  <c r="BU27" s="1"/>
  <c r="CB27"/>
  <c r="CW31"/>
  <c r="CV31"/>
  <c r="AJ31"/>
  <c r="AK31" s="1"/>
  <c r="AR31"/>
  <c r="BT35"/>
  <c r="BU35" s="1"/>
  <c r="BY35" s="1"/>
  <c r="CB35"/>
  <c r="CB99"/>
  <c r="BT99"/>
  <c r="BU99" s="1"/>
  <c r="AR99"/>
  <c r="AJ99"/>
  <c r="AK99" s="1"/>
  <c r="R103"/>
  <c r="S103" s="1"/>
  <c r="X103"/>
  <c r="R107"/>
  <c r="S107" s="1"/>
  <c r="X107"/>
  <c r="BT119"/>
  <c r="BU119" s="1"/>
  <c r="CB119"/>
  <c r="AR119"/>
  <c r="AJ119"/>
  <c r="AK119" s="1"/>
  <c r="DK119"/>
  <c r="DL119"/>
  <c r="BT123"/>
  <c r="BU123" s="1"/>
  <c r="CB123"/>
  <c r="DL131"/>
  <c r="DK131"/>
  <c r="BT143"/>
  <c r="BU143" s="1"/>
  <c r="CB143"/>
  <c r="CB147"/>
  <c r="BT147"/>
  <c r="BU147" s="1"/>
  <c r="R187"/>
  <c r="S187" s="1"/>
  <c r="Z187"/>
  <c r="CI187"/>
  <c r="CH187"/>
  <c r="CL187" s="1"/>
  <c r="CP191"/>
  <c r="CO191"/>
  <c r="CS191" s="1"/>
  <c r="R54"/>
  <c r="S54" s="1"/>
  <c r="X54"/>
  <c r="AJ62"/>
  <c r="AK62" s="1"/>
  <c r="AR62"/>
  <c r="BT142"/>
  <c r="BU142" s="1"/>
  <c r="BZ142"/>
  <c r="CW150"/>
  <c r="CV150"/>
  <c r="CZ150" s="1"/>
  <c r="CP154"/>
  <c r="CO154"/>
  <c r="CS154" s="1"/>
  <c r="CW166"/>
  <c r="CV166"/>
  <c r="CZ166" s="1"/>
  <c r="BT170"/>
  <c r="BU170" s="1"/>
  <c r="CB170"/>
  <c r="AJ170"/>
  <c r="AK170" s="1"/>
  <c r="AR170"/>
  <c r="BT174"/>
  <c r="BU174" s="1"/>
  <c r="CB174"/>
  <c r="AR186"/>
  <c r="AJ186"/>
  <c r="AK186" s="1"/>
  <c r="CP186"/>
  <c r="CO186"/>
  <c r="CS186" s="1"/>
  <c r="AP21"/>
  <c r="AQ21" s="1"/>
  <c r="CW65"/>
  <c r="AN65"/>
  <c r="AO65" s="1"/>
  <c r="AU65" s="1"/>
  <c r="AP153"/>
  <c r="AP169"/>
  <c r="CW203"/>
  <c r="DC16"/>
  <c r="BZ40"/>
  <c r="CV80"/>
  <c r="CZ80" s="1"/>
  <c r="BH80"/>
  <c r="CV84"/>
  <c r="CZ84" s="1"/>
  <c r="X88"/>
  <c r="CW92"/>
  <c r="BX96"/>
  <c r="BY96" s="1"/>
  <c r="CE96" s="1"/>
  <c r="DC116"/>
  <c r="DD116" s="1"/>
  <c r="BH124"/>
  <c r="AP136"/>
  <c r="AP140"/>
  <c r="BH144"/>
  <c r="BX164"/>
  <c r="BY164" s="1"/>
  <c r="CE164" s="1"/>
  <c r="BF23"/>
  <c r="BG23" s="1"/>
  <c r="BF63"/>
  <c r="BG63" s="1"/>
  <c r="BM63" s="1"/>
  <c r="AP75"/>
  <c r="CW75"/>
  <c r="BZ99"/>
  <c r="CC107"/>
  <c r="CD107" s="1"/>
  <c r="AS107"/>
  <c r="AT107" s="1"/>
  <c r="AP111"/>
  <c r="BZ119"/>
  <c r="DC127"/>
  <c r="DD127" s="1"/>
  <c r="BZ127"/>
  <c r="CC135"/>
  <c r="CD135" s="1"/>
  <c r="X203"/>
  <c r="CH203"/>
  <c r="CL203" s="1"/>
  <c r="CW18"/>
  <c r="AN18"/>
  <c r="BZ46"/>
  <c r="BX110"/>
  <c r="BY110" s="1"/>
  <c r="CE110" s="1"/>
  <c r="BH150"/>
  <c r="BX158"/>
  <c r="BY158" s="1"/>
  <c r="CE158" s="1"/>
  <c r="BH166"/>
  <c r="BZ170"/>
  <c r="X174"/>
  <c r="DG174"/>
  <c r="DH174" s="1"/>
  <c r="BZ178"/>
  <c r="DM182"/>
  <c r="CB186"/>
  <c r="AR190"/>
  <c r="DG205"/>
  <c r="DH205" s="1"/>
  <c r="DG207"/>
  <c r="DH207" s="1"/>
  <c r="R207"/>
  <c r="S207" s="1"/>
  <c r="CH207"/>
  <c r="CL207" s="1"/>
  <c r="CW9"/>
  <c r="CV9"/>
  <c r="AJ13"/>
  <c r="AK13" s="1"/>
  <c r="AO13" s="1"/>
  <c r="AP13"/>
  <c r="AQ13" s="1"/>
  <c r="AR13"/>
  <c r="CW13"/>
  <c r="CV13"/>
  <c r="R45"/>
  <c r="S45" s="1"/>
  <c r="Z45"/>
  <c r="CH69"/>
  <c r="CL69" s="1"/>
  <c r="CI69"/>
  <c r="CH73"/>
  <c r="CL73" s="1"/>
  <c r="CI73"/>
  <c r="CW149"/>
  <c r="CV149"/>
  <c r="CZ149" s="1"/>
  <c r="CB153"/>
  <c r="BT153"/>
  <c r="BU153" s="1"/>
  <c r="BT157"/>
  <c r="BU157" s="1"/>
  <c r="CB157"/>
  <c r="AR157"/>
  <c r="AJ157"/>
  <c r="AK157" s="1"/>
  <c r="AJ161"/>
  <c r="AK161" s="1"/>
  <c r="AR161"/>
  <c r="CW161"/>
  <c r="CV161"/>
  <c r="CZ161" s="1"/>
  <c r="CW165"/>
  <c r="CV165"/>
  <c r="CZ165" s="1"/>
  <c r="CB169"/>
  <c r="BT169"/>
  <c r="BU169" s="1"/>
  <c r="BT173"/>
  <c r="BU173" s="1"/>
  <c r="CB173"/>
  <c r="AJ181"/>
  <c r="AK181" s="1"/>
  <c r="AR181"/>
  <c r="CP203"/>
  <c r="CO203"/>
  <c r="CS203" s="1"/>
  <c r="AJ32"/>
  <c r="AK32" s="1"/>
  <c r="AR32"/>
  <c r="CP36"/>
  <c r="CO36"/>
  <c r="AJ92"/>
  <c r="AK92" s="1"/>
  <c r="AR92"/>
  <c r="CP136"/>
  <c r="CO136"/>
  <c r="CS136" s="1"/>
  <c r="CW144"/>
  <c r="CV144"/>
  <c r="CZ144" s="1"/>
  <c r="CB144"/>
  <c r="BT144"/>
  <c r="BU144" s="1"/>
  <c r="AJ144"/>
  <c r="AK144" s="1"/>
  <c r="AR144"/>
  <c r="CP23"/>
  <c r="CO23"/>
  <c r="CB39"/>
  <c r="BT39"/>
  <c r="BU39" s="1"/>
  <c r="CB43"/>
  <c r="BX43"/>
  <c r="BY43" s="1"/>
  <c r="CE43" s="1"/>
  <c r="BT43"/>
  <c r="BU43" s="1"/>
  <c r="BZ43"/>
  <c r="R47"/>
  <c r="S47" s="1"/>
  <c r="X47"/>
  <c r="BB47"/>
  <c r="BC47" s="1"/>
  <c r="BH47"/>
  <c r="R51"/>
  <c r="S51" s="1"/>
  <c r="X51"/>
  <c r="BB51"/>
  <c r="BC51" s="1"/>
  <c r="BH51"/>
  <c r="AJ79"/>
  <c r="AK79" s="1"/>
  <c r="AP79"/>
  <c r="AR79"/>
  <c r="CW79"/>
  <c r="CV79"/>
  <c r="CZ79" s="1"/>
  <c r="AJ91"/>
  <c r="AK91" s="1"/>
  <c r="AR91"/>
  <c r="CW95"/>
  <c r="CV95"/>
  <c r="CZ95" s="1"/>
  <c r="AJ95"/>
  <c r="AK95" s="1"/>
  <c r="AR95"/>
  <c r="BB99"/>
  <c r="BC99" s="1"/>
  <c r="BH99"/>
  <c r="CB103"/>
  <c r="BT103"/>
  <c r="BU103" s="1"/>
  <c r="AJ103"/>
  <c r="AK103" s="1"/>
  <c r="AR103"/>
  <c r="BB111"/>
  <c r="BC111" s="1"/>
  <c r="BH111"/>
  <c r="R115"/>
  <c r="S115" s="1"/>
  <c r="X115"/>
  <c r="AR139"/>
  <c r="AJ139"/>
  <c r="AK139" s="1"/>
  <c r="CW139"/>
  <c r="CV139"/>
  <c r="CZ139" s="1"/>
  <c r="CP10"/>
  <c r="CO10"/>
  <c r="CW14"/>
  <c r="CV14"/>
  <c r="R50"/>
  <c r="S50" s="1"/>
  <c r="X50"/>
  <c r="CH54"/>
  <c r="CL54" s="1"/>
  <c r="CI54"/>
  <c r="BB54"/>
  <c r="BC54" s="1"/>
  <c r="BH54"/>
  <c r="CP62"/>
  <c r="CO62"/>
  <c r="CS62" s="1"/>
  <c r="BT150"/>
  <c r="BU150" s="1"/>
  <c r="CB150"/>
  <c r="AJ150"/>
  <c r="AK150" s="1"/>
  <c r="AR150"/>
  <c r="CW154"/>
  <c r="CV154"/>
  <c r="CZ154" s="1"/>
  <c r="CP158"/>
  <c r="CO158"/>
  <c r="CS158" s="1"/>
  <c r="BT162"/>
  <c r="BU162" s="1"/>
  <c r="CB162"/>
  <c r="AJ162"/>
  <c r="AK162" s="1"/>
  <c r="AR162"/>
  <c r="BT166"/>
  <c r="BU166" s="1"/>
  <c r="CB166"/>
  <c r="AJ166"/>
  <c r="AK166" s="1"/>
  <c r="AR166"/>
  <c r="CP174"/>
  <c r="CO174"/>
  <c r="CS174" s="1"/>
  <c r="AJ174"/>
  <c r="AK174" s="1"/>
  <c r="AR174"/>
  <c r="CP182"/>
  <c r="CO182"/>
  <c r="CS182" s="1"/>
  <c r="AR182"/>
  <c r="AJ182"/>
  <c r="AK182" s="1"/>
  <c r="BH13"/>
  <c r="X22"/>
  <c r="BZ49"/>
  <c r="BZ53"/>
  <c r="X70"/>
  <c r="AA85"/>
  <c r="AB85" s="1"/>
  <c r="DM85"/>
  <c r="CX125"/>
  <c r="CV134"/>
  <c r="BH139"/>
  <c r="X153"/>
  <c r="BH153"/>
  <c r="V146"/>
  <c r="W146" s="1"/>
  <c r="AC146" s="1"/>
  <c r="DM183"/>
  <c r="CW179"/>
  <c r="BZ204"/>
  <c r="CV175"/>
  <c r="DG25"/>
  <c r="DH25" s="1"/>
  <c r="AN57"/>
  <c r="AO57" s="1"/>
  <c r="AU57" s="1"/>
  <c r="AR65"/>
  <c r="AN73"/>
  <c r="AO73" s="1"/>
  <c r="AU73" s="1"/>
  <c r="CW77"/>
  <c r="DG77"/>
  <c r="DH77" s="1"/>
  <c r="CW133"/>
  <c r="BZ149"/>
  <c r="BZ165"/>
  <c r="AN173"/>
  <c r="AO173" s="1"/>
  <c r="AU173" s="1"/>
  <c r="BJ185"/>
  <c r="CV193"/>
  <c r="CZ193" s="1"/>
  <c r="AP193"/>
  <c r="DG193"/>
  <c r="DH193" s="1"/>
  <c r="BX193"/>
  <c r="BY193" s="1"/>
  <c r="CE193" s="1"/>
  <c r="CV197"/>
  <c r="CZ197" s="1"/>
  <c r="AP197"/>
  <c r="DG197"/>
  <c r="DH197" s="1"/>
  <c r="DG201"/>
  <c r="DH201" s="1"/>
  <c r="CV12"/>
  <c r="AJ12"/>
  <c r="AK12" s="1"/>
  <c r="AN16"/>
  <c r="BB28"/>
  <c r="BC28" s="1"/>
  <c r="AO36"/>
  <c r="AP36"/>
  <c r="AQ36" s="1"/>
  <c r="CW44"/>
  <c r="BX44"/>
  <c r="BY44" s="1"/>
  <c r="CE44" s="1"/>
  <c r="DC48"/>
  <c r="DD48" s="1"/>
  <c r="DC52"/>
  <c r="DD52" s="1"/>
  <c r="BJ64"/>
  <c r="R80"/>
  <c r="S80" s="1"/>
  <c r="DG80"/>
  <c r="DH80" s="1"/>
  <c r="BK80"/>
  <c r="BL80" s="1"/>
  <c r="R84"/>
  <c r="S84" s="1"/>
  <c r="BH84"/>
  <c r="CI84"/>
  <c r="CB92"/>
  <c r="V96"/>
  <c r="W96" s="1"/>
  <c r="AC96" s="1"/>
  <c r="AN96"/>
  <c r="AO96" s="1"/>
  <c r="AU96" s="1"/>
  <c r="BH100"/>
  <c r="BB104"/>
  <c r="BC104" s="1"/>
  <c r="BH108"/>
  <c r="BB112"/>
  <c r="BC112" s="1"/>
  <c r="BF116"/>
  <c r="BG116" s="1"/>
  <c r="BM116" s="1"/>
  <c r="DC120"/>
  <c r="DD120" s="1"/>
  <c r="CB124"/>
  <c r="DG128"/>
  <c r="DH128" s="1"/>
  <c r="DI136"/>
  <c r="DP136" s="1"/>
  <c r="BX136"/>
  <c r="BY136" s="1"/>
  <c r="CE136" s="1"/>
  <c r="DG140"/>
  <c r="DH140" s="1"/>
  <c r="BX140"/>
  <c r="BY140" s="1"/>
  <c r="CE140" s="1"/>
  <c r="DM148"/>
  <c r="AN148"/>
  <c r="AO148" s="1"/>
  <c r="AU148" s="1"/>
  <c r="BZ152"/>
  <c r="AP160"/>
  <c r="AP164"/>
  <c r="BZ164"/>
  <c r="CV164"/>
  <c r="CZ164" s="1"/>
  <c r="AP176"/>
  <c r="R19"/>
  <c r="S19" s="1"/>
  <c r="BB19"/>
  <c r="BC19" s="1"/>
  <c r="BZ23"/>
  <c r="CA23" s="1"/>
  <c r="AP31"/>
  <c r="AQ31" s="1"/>
  <c r="V55"/>
  <c r="W55" s="1"/>
  <c r="AC55" s="1"/>
  <c r="X55"/>
  <c r="CB59"/>
  <c r="BT67"/>
  <c r="BU67" s="1"/>
  <c r="CC67"/>
  <c r="CD67" s="1"/>
  <c r="DC67"/>
  <c r="DD67" s="1"/>
  <c r="DM67"/>
  <c r="CC71"/>
  <c r="CD71" s="1"/>
  <c r="DC71"/>
  <c r="DD71" s="1"/>
  <c r="BZ71"/>
  <c r="AS75"/>
  <c r="AT75" s="1"/>
  <c r="DG75"/>
  <c r="DH75" s="1"/>
  <c r="CO91"/>
  <c r="CS91" s="1"/>
  <c r="DI99"/>
  <c r="DP99" s="1"/>
  <c r="DG103"/>
  <c r="DH103" s="1"/>
  <c r="BZ103"/>
  <c r="CO103"/>
  <c r="CS103" s="1"/>
  <c r="AN111"/>
  <c r="AO111" s="1"/>
  <c r="AU111" s="1"/>
  <c r="CV111"/>
  <c r="CZ111" s="1"/>
  <c r="AS111"/>
  <c r="AT111" s="1"/>
  <c r="DI111"/>
  <c r="DP111" s="1"/>
  <c r="DG119"/>
  <c r="DH119" s="1"/>
  <c r="BX123"/>
  <c r="BY123" s="1"/>
  <c r="CE123" s="1"/>
  <c r="BX127"/>
  <c r="BY127" s="1"/>
  <c r="CE127" s="1"/>
  <c r="CC127"/>
  <c r="CD127" s="1"/>
  <c r="DM131"/>
  <c r="BZ139"/>
  <c r="AN143"/>
  <c r="AO143" s="1"/>
  <c r="AU143" s="1"/>
  <c r="BZ147"/>
  <c r="DG191"/>
  <c r="DH191" s="1"/>
  <c r="CW191"/>
  <c r="BT195"/>
  <c r="BU195" s="1"/>
  <c r="DM199"/>
  <c r="BT199"/>
  <c r="BU199" s="1"/>
  <c r="BX199"/>
  <c r="BY199" s="1"/>
  <c r="CE199" s="1"/>
  <c r="BT203"/>
  <c r="BU203" s="1"/>
  <c r="AA203"/>
  <c r="AB203" s="1"/>
  <c r="BX203"/>
  <c r="BY203" s="1"/>
  <c r="CE203" s="1"/>
  <c r="AJ203"/>
  <c r="AK203" s="1"/>
  <c r="X10"/>
  <c r="Y10" s="1"/>
  <c r="DC10"/>
  <c r="DG14"/>
  <c r="BB14"/>
  <c r="BC14" s="1"/>
  <c r="DG18"/>
  <c r="DH18" s="1"/>
  <c r="BH18"/>
  <c r="BI18" s="1"/>
  <c r="AJ30"/>
  <c r="AK30" s="1"/>
  <c r="AO30" s="1"/>
  <c r="BZ30"/>
  <c r="CA30" s="1"/>
  <c r="BZ34"/>
  <c r="CA34" s="1"/>
  <c r="AJ34"/>
  <c r="AK34" s="1"/>
  <c r="AO34" s="1"/>
  <c r="AA50"/>
  <c r="AB50" s="1"/>
  <c r="BX50"/>
  <c r="BY50" s="1"/>
  <c r="CE50" s="1"/>
  <c r="Z74"/>
  <c r="BJ74"/>
  <c r="DG82"/>
  <c r="DH82" s="1"/>
  <c r="DG90"/>
  <c r="DH90" s="1"/>
  <c r="BZ98"/>
  <c r="AP106"/>
  <c r="AP110"/>
  <c r="BZ110"/>
  <c r="CV110"/>
  <c r="CZ110" s="1"/>
  <c r="BZ114"/>
  <c r="BZ118"/>
  <c r="CH150"/>
  <c r="CL150" s="1"/>
  <c r="R150"/>
  <c r="S150" s="1"/>
  <c r="DG150"/>
  <c r="DH150" s="1"/>
  <c r="AS154"/>
  <c r="AT154" s="1"/>
  <c r="CH162"/>
  <c r="CL162" s="1"/>
  <c r="R162"/>
  <c r="S162" s="1"/>
  <c r="DG162"/>
  <c r="DH162" s="1"/>
  <c r="AP162"/>
  <c r="DI162"/>
  <c r="DP162" s="1"/>
  <c r="CH166"/>
  <c r="CL166" s="1"/>
  <c r="R166"/>
  <c r="S166" s="1"/>
  <c r="DG166"/>
  <c r="DH166" s="1"/>
  <c r="AP170"/>
  <c r="CC170"/>
  <c r="CD170" s="1"/>
  <c r="AP174"/>
  <c r="BX174"/>
  <c r="BY174" s="1"/>
  <c r="CE174" s="1"/>
  <c r="DM178"/>
  <c r="BZ205"/>
  <c r="AJ205"/>
  <c r="AK205" s="1"/>
  <c r="X207"/>
  <c r="DC207"/>
  <c r="DD207" s="1"/>
  <c r="BH207"/>
  <c r="AJ17"/>
  <c r="AK17" s="1"/>
  <c r="AO17" s="1"/>
  <c r="AR17"/>
  <c r="BZ25"/>
  <c r="CA25" s="1"/>
  <c r="CC25" s="1"/>
  <c r="CH65"/>
  <c r="CL65" s="1"/>
  <c r="CI65"/>
  <c r="CH77"/>
  <c r="CL77" s="1"/>
  <c r="CI77"/>
  <c r="CW177"/>
  <c r="CV177"/>
  <c r="CZ177" s="1"/>
  <c r="BT181"/>
  <c r="BU181" s="1"/>
  <c r="CB181"/>
  <c r="AJ185"/>
  <c r="AK185" s="1"/>
  <c r="AR185"/>
  <c r="CO189"/>
  <c r="CS189" s="1"/>
  <c r="CP189"/>
  <c r="CW32"/>
  <c r="CV32"/>
  <c r="CB32"/>
  <c r="BT32"/>
  <c r="BU32" s="1"/>
  <c r="CB36"/>
  <c r="BT36"/>
  <c r="BU36" s="1"/>
  <c r="AJ40"/>
  <c r="AK40" s="1"/>
  <c r="AR40"/>
  <c r="CP88"/>
  <c r="CO88"/>
  <c r="CS88" s="1"/>
  <c r="CW136"/>
  <c r="CV136"/>
  <c r="CZ136" s="1"/>
  <c r="CW148"/>
  <c r="CV148"/>
  <c r="CZ148" s="1"/>
  <c r="BT31"/>
  <c r="BU31" s="1"/>
  <c r="CB31"/>
  <c r="AJ35"/>
  <c r="AK35" s="1"/>
  <c r="AR35"/>
  <c r="CW35"/>
  <c r="CV35"/>
  <c r="R99"/>
  <c r="S99" s="1"/>
  <c r="X99"/>
  <c r="CB107"/>
  <c r="BT107"/>
  <c r="BU107" s="1"/>
  <c r="AR107"/>
  <c r="AJ107"/>
  <c r="AK107" s="1"/>
  <c r="R111"/>
  <c r="S111" s="1"/>
  <c r="X111"/>
  <c r="CB115"/>
  <c r="BT115"/>
  <c r="BU115" s="1"/>
  <c r="AJ123"/>
  <c r="AK123" s="1"/>
  <c r="AR123"/>
  <c r="CH127"/>
  <c r="CL127" s="1"/>
  <c r="CI127"/>
  <c r="CV131"/>
  <c r="CZ131" s="1"/>
  <c r="CW131"/>
  <c r="CB131"/>
  <c r="BT131"/>
  <c r="BU131" s="1"/>
  <c r="CW135"/>
  <c r="CV135"/>
  <c r="CZ135" s="1"/>
  <c r="CB135"/>
  <c r="BT135"/>
  <c r="BU135" s="1"/>
  <c r="AJ147"/>
  <c r="AK147" s="1"/>
  <c r="AR147"/>
  <c r="CP195"/>
  <c r="CO195"/>
  <c r="CS195" s="1"/>
  <c r="CP199"/>
  <c r="CO199"/>
  <c r="CS199" s="1"/>
  <c r="BT14"/>
  <c r="BU14" s="1"/>
  <c r="CB14"/>
  <c r="CP14"/>
  <c r="CO14"/>
  <c r="CH50"/>
  <c r="CL50" s="1"/>
  <c r="CI50"/>
  <c r="CW158"/>
  <c r="CV158"/>
  <c r="CZ158" s="1"/>
  <c r="CP162"/>
  <c r="CO162"/>
  <c r="CS162" s="1"/>
  <c r="CP170"/>
  <c r="CO170"/>
  <c r="CS170" s="1"/>
  <c r="CW174"/>
  <c r="CV174"/>
  <c r="CZ174" s="1"/>
  <c r="CP178"/>
  <c r="CO178"/>
  <c r="CS178" s="1"/>
  <c r="AR178"/>
  <c r="AJ178"/>
  <c r="AK178" s="1"/>
  <c r="CW182"/>
  <c r="CV182"/>
  <c r="CZ182" s="1"/>
  <c r="BT182"/>
  <c r="BU182" s="1"/>
  <c r="CB182"/>
  <c r="CP207"/>
  <c r="CO207"/>
  <c r="CS207" s="1"/>
  <c r="AP11"/>
  <c r="BZ33"/>
  <c r="CA33" s="1"/>
  <c r="BH35"/>
  <c r="BF11"/>
  <c r="X31"/>
  <c r="AP24"/>
  <c r="BT45"/>
  <c r="BU45" s="1"/>
  <c r="AP48"/>
  <c r="DI41"/>
  <c r="DM41" s="1"/>
  <c r="AP56"/>
  <c r="AP74"/>
  <c r="BZ74"/>
  <c r="AP64"/>
  <c r="BZ64"/>
  <c r="X66"/>
  <c r="BH66"/>
  <c r="CW76"/>
  <c r="DG76"/>
  <c r="DH76" s="1"/>
  <c r="DM79"/>
  <c r="X83"/>
  <c r="BH83"/>
  <c r="DI72"/>
  <c r="DJ72" s="1"/>
  <c r="BK94"/>
  <c r="BL94" s="1"/>
  <c r="BF85"/>
  <c r="BG85" s="1"/>
  <c r="BM85" s="1"/>
  <c r="DI97"/>
  <c r="DJ97" s="1"/>
  <c r="AP117"/>
  <c r="BK122"/>
  <c r="BL122" s="1"/>
  <c r="AS126"/>
  <c r="AT126" s="1"/>
  <c r="V122"/>
  <c r="W122" s="1"/>
  <c r="AC122" s="1"/>
  <c r="X143"/>
  <c r="BH143"/>
  <c r="AP129"/>
  <c r="X169"/>
  <c r="DI141"/>
  <c r="DJ141" s="1"/>
  <c r="DK141" s="1"/>
  <c r="BF141"/>
  <c r="BG141" s="1"/>
  <c r="BM141" s="1"/>
  <c r="DM179"/>
  <c r="CX183"/>
  <c r="CO197"/>
  <c r="V204"/>
  <c r="W204" s="1"/>
  <c r="AC204" s="1"/>
  <c r="DC171"/>
  <c r="DD171" s="1"/>
  <c r="AP196"/>
  <c r="CB9"/>
  <c r="CP9"/>
  <c r="DC9"/>
  <c r="AR9"/>
  <c r="CW17"/>
  <c r="BZ17"/>
  <c r="CA17" s="1"/>
  <c r="AN21"/>
  <c r="AO21" s="1"/>
  <c r="AP57"/>
  <c r="DC65"/>
  <c r="DD65" s="1"/>
  <c r="X65"/>
  <c r="DC69"/>
  <c r="DD69" s="1"/>
  <c r="X69"/>
  <c r="BH69"/>
  <c r="AP69"/>
  <c r="BZ69"/>
  <c r="X73"/>
  <c r="BF73"/>
  <c r="BG73" s="1"/>
  <c r="BM73" s="1"/>
  <c r="AR73"/>
  <c r="BH77"/>
  <c r="CC77"/>
  <c r="CD77" s="1"/>
  <c r="AJ77"/>
  <c r="AK77" s="1"/>
  <c r="DC121"/>
  <c r="DD121" s="1"/>
  <c r="CO149"/>
  <c r="CS149" s="1"/>
  <c r="AR149"/>
  <c r="CO153"/>
  <c r="CS153" s="1"/>
  <c r="AP161"/>
  <c r="AP165"/>
  <c r="CO165"/>
  <c r="CS165" s="1"/>
  <c r="AN181"/>
  <c r="AO181" s="1"/>
  <c r="AU181" s="1"/>
  <c r="BX185"/>
  <c r="BY185" s="1"/>
  <c r="CE185" s="1"/>
  <c r="Z189"/>
  <c r="AS193"/>
  <c r="AT193" s="1"/>
  <c r="BZ193"/>
  <c r="AS197"/>
  <c r="AT197" s="1"/>
  <c r="BZ197"/>
  <c r="AJ197"/>
  <c r="AK197" s="1"/>
  <c r="BZ201"/>
  <c r="CV201"/>
  <c r="CZ201" s="1"/>
  <c r="AP201"/>
  <c r="BJ12"/>
  <c r="BK12" s="1"/>
  <c r="BL12" s="1"/>
  <c r="BT12"/>
  <c r="BU12" s="1"/>
  <c r="AJ16"/>
  <c r="AK16" s="1"/>
  <c r="BT16"/>
  <c r="BU16" s="1"/>
  <c r="BY16" s="1"/>
  <c r="AN32"/>
  <c r="AO32" s="1"/>
  <c r="X32"/>
  <c r="Y32" s="1"/>
  <c r="CI32"/>
  <c r="CI36"/>
  <c r="DG40"/>
  <c r="DH40" s="1"/>
  <c r="DC40"/>
  <c r="DD40" s="1"/>
  <c r="BT80"/>
  <c r="BU80" s="1"/>
  <c r="AN80"/>
  <c r="AO80" s="1"/>
  <c r="AU80" s="1"/>
  <c r="BX80"/>
  <c r="BY80" s="1"/>
  <c r="CE80" s="1"/>
  <c r="AR80"/>
  <c r="BT84"/>
  <c r="BU84" s="1"/>
  <c r="AN84"/>
  <c r="AO84" s="1"/>
  <c r="AU84" s="1"/>
  <c r="V84"/>
  <c r="W84" s="1"/>
  <c r="AC84" s="1"/>
  <c r="DC84"/>
  <c r="DD84" s="1"/>
  <c r="BF84"/>
  <c r="BG84" s="1"/>
  <c r="BM84" s="1"/>
  <c r="AJ88"/>
  <c r="AK88" s="1"/>
  <c r="CI88"/>
  <c r="CP92"/>
  <c r="BX92"/>
  <c r="BY92" s="1"/>
  <c r="CE92" s="1"/>
  <c r="AN92"/>
  <c r="AO92" s="1"/>
  <c r="AU92" s="1"/>
  <c r="AJ96"/>
  <c r="AK96" s="1"/>
  <c r="DM96"/>
  <c r="BH96"/>
  <c r="CV96"/>
  <c r="CZ96" s="1"/>
  <c r="V104"/>
  <c r="W104" s="1"/>
  <c r="AC104" s="1"/>
  <c r="V112"/>
  <c r="W112" s="1"/>
  <c r="AC112" s="1"/>
  <c r="BH116"/>
  <c r="CB116"/>
  <c r="X124"/>
  <c r="V128"/>
  <c r="W128" s="1"/>
  <c r="AC128" s="1"/>
  <c r="AR132"/>
  <c r="BB136"/>
  <c r="BC136" s="1"/>
  <c r="CC140"/>
  <c r="CD140" s="1"/>
  <c r="AP144"/>
  <c r="AN144"/>
  <c r="AO144" s="1"/>
  <c r="AU144" s="1"/>
  <c r="BX148"/>
  <c r="BY148" s="1"/>
  <c r="CE148" s="1"/>
  <c r="AN156"/>
  <c r="AO156" s="1"/>
  <c r="AU156" s="1"/>
  <c r="BX156"/>
  <c r="BY156" s="1"/>
  <c r="CE156" s="1"/>
  <c r="AN160"/>
  <c r="AO160" s="1"/>
  <c r="AU160" s="1"/>
  <c r="BX160"/>
  <c r="BY160" s="1"/>
  <c r="CE160" s="1"/>
  <c r="AJ160"/>
  <c r="AK160" s="1"/>
  <c r="BT160"/>
  <c r="BU160" s="1"/>
  <c r="AJ164"/>
  <c r="AK164" s="1"/>
  <c r="BT164"/>
  <c r="BU164" s="1"/>
  <c r="BX172"/>
  <c r="BY172" s="1"/>
  <c r="CE172" s="1"/>
  <c r="AP184"/>
  <c r="BZ184"/>
  <c r="X23"/>
  <c r="CV23"/>
  <c r="BH23"/>
  <c r="BI23" s="1"/>
  <c r="BK23" s="1"/>
  <c r="CH23"/>
  <c r="Y23"/>
  <c r="AN31"/>
  <c r="AO31" s="1"/>
  <c r="BZ35"/>
  <c r="CA35" s="1"/>
  <c r="BZ39"/>
  <c r="BF47"/>
  <c r="BG47" s="1"/>
  <c r="BM47" s="1"/>
  <c r="BF51"/>
  <c r="BG51" s="1"/>
  <c r="BM51" s="1"/>
  <c r="DG55"/>
  <c r="DH55" s="1"/>
  <c r="AR55"/>
  <c r="AJ71"/>
  <c r="AK71" s="1"/>
  <c r="BT71"/>
  <c r="BU71" s="1"/>
  <c r="DI75"/>
  <c r="DP75" s="1"/>
  <c r="BZ75"/>
  <c r="CO79"/>
  <c r="CS79" s="1"/>
  <c r="BX79"/>
  <c r="BY79" s="1"/>
  <c r="CE79" s="1"/>
  <c r="AR83"/>
  <c r="CV91"/>
  <c r="CZ91" s="1"/>
  <c r="BX99"/>
  <c r="BY99" s="1"/>
  <c r="CE99" s="1"/>
  <c r="CC99"/>
  <c r="CD99" s="1"/>
  <c r="AN99"/>
  <c r="AO99" s="1"/>
  <c r="AU99" s="1"/>
  <c r="CV99"/>
  <c r="CZ99" s="1"/>
  <c r="AS99"/>
  <c r="AT99" s="1"/>
  <c r="CI103"/>
  <c r="CW103"/>
  <c r="AP103"/>
  <c r="CW107"/>
  <c r="AP107"/>
  <c r="DG107"/>
  <c r="DH107" s="1"/>
  <c r="BZ107"/>
  <c r="DC111"/>
  <c r="DD111" s="1"/>
  <c r="BX111"/>
  <c r="BY111" s="1"/>
  <c r="CE111" s="1"/>
  <c r="DC115"/>
  <c r="DD115" s="1"/>
  <c r="CO115"/>
  <c r="CS115" s="1"/>
  <c r="AP115"/>
  <c r="AN115"/>
  <c r="AO115" s="1"/>
  <c r="AU115" s="1"/>
  <c r="DM119"/>
  <c r="CC119"/>
  <c r="CD119" s="1"/>
  <c r="AN119"/>
  <c r="AO119" s="1"/>
  <c r="AU119" s="1"/>
  <c r="CV119"/>
  <c r="CZ119" s="1"/>
  <c r="AS119"/>
  <c r="AT119" s="1"/>
  <c r="CH123"/>
  <c r="CL123" s="1"/>
  <c r="CW127"/>
  <c r="AN127"/>
  <c r="AO127" s="1"/>
  <c r="AU127" s="1"/>
  <c r="AS127"/>
  <c r="AT127" s="1"/>
  <c r="AN131"/>
  <c r="AO131" s="1"/>
  <c r="AU131" s="1"/>
  <c r="DG131"/>
  <c r="DH131" s="1"/>
  <c r="CI135"/>
  <c r="AN135"/>
  <c r="AO135" s="1"/>
  <c r="AU135" s="1"/>
  <c r="AP139"/>
  <c r="CP139"/>
  <c r="CV143"/>
  <c r="CZ143" s="1"/>
  <c r="BZ143"/>
  <c r="CV147"/>
  <c r="CZ147" s="1"/>
  <c r="DC187"/>
  <c r="DD187" s="1"/>
  <c r="AR187"/>
  <c r="AN191"/>
  <c r="AO191" s="1"/>
  <c r="AU191" s="1"/>
  <c r="BX191"/>
  <c r="BY191" s="1"/>
  <c r="CE191" s="1"/>
  <c r="AR191"/>
  <c r="DI191"/>
  <c r="DJ191" s="1"/>
  <c r="CB191"/>
  <c r="R191"/>
  <c r="S191" s="1"/>
  <c r="BH195"/>
  <c r="CI195"/>
  <c r="AJ195"/>
  <c r="AK195" s="1"/>
  <c r="BB195"/>
  <c r="BC195" s="1"/>
  <c r="AJ199"/>
  <c r="AK199" s="1"/>
  <c r="BB199"/>
  <c r="BC199" s="1"/>
  <c r="CH199"/>
  <c r="CL199" s="1"/>
  <c r="AN203"/>
  <c r="AO203" s="1"/>
  <c r="AU203" s="1"/>
  <c r="CV10"/>
  <c r="AR10"/>
  <c r="AP10"/>
  <c r="AQ10" s="1"/>
  <c r="BH10"/>
  <c r="BI10" s="1"/>
  <c r="V14"/>
  <c r="DC14"/>
  <c r="AN14"/>
  <c r="AO14" s="1"/>
  <c r="DC18"/>
  <c r="DD18" s="1"/>
  <c r="BX18"/>
  <c r="BY18" s="1"/>
  <c r="BT30"/>
  <c r="BU30" s="1"/>
  <c r="BY30" s="1"/>
  <c r="CW30"/>
  <c r="CW34"/>
  <c r="BT34"/>
  <c r="BU34" s="1"/>
  <c r="BY34" s="1"/>
  <c r="AP38"/>
  <c r="DG50"/>
  <c r="DH50" s="1"/>
  <c r="AN50"/>
  <c r="AO50" s="1"/>
  <c r="AU50" s="1"/>
  <c r="DI50"/>
  <c r="DP50" s="1"/>
  <c r="AP50"/>
  <c r="CB50"/>
  <c r="BK54"/>
  <c r="BL54" s="1"/>
  <c r="BZ58"/>
  <c r="BX62"/>
  <c r="BY62" s="1"/>
  <c r="CE62" s="1"/>
  <c r="CW62"/>
  <c r="BZ82"/>
  <c r="CV82"/>
  <c r="CZ82" s="1"/>
  <c r="AP82"/>
  <c r="AN102"/>
  <c r="AO102" s="1"/>
  <c r="AU102" s="1"/>
  <c r="BX102"/>
  <c r="BY102" s="1"/>
  <c r="CE102" s="1"/>
  <c r="AN106"/>
  <c r="AO106" s="1"/>
  <c r="AU106" s="1"/>
  <c r="BX106"/>
  <c r="BY106" s="1"/>
  <c r="CE106" s="1"/>
  <c r="AJ106"/>
  <c r="AK106" s="1"/>
  <c r="AJ110"/>
  <c r="AK110" s="1"/>
  <c r="BT110"/>
  <c r="BU110" s="1"/>
  <c r="BX118"/>
  <c r="BY118" s="1"/>
  <c r="CE118" s="1"/>
  <c r="AJ118"/>
  <c r="AK118" s="1"/>
  <c r="AP138"/>
  <c r="BZ138"/>
  <c r="AP142"/>
  <c r="AP150"/>
  <c r="DI150"/>
  <c r="DP150" s="1"/>
  <c r="BX150"/>
  <c r="BY150" s="1"/>
  <c r="CE150" s="1"/>
  <c r="AN150"/>
  <c r="AO150" s="1"/>
  <c r="AU150" s="1"/>
  <c r="BH154"/>
  <c r="X154"/>
  <c r="BZ154"/>
  <c r="V154"/>
  <c r="W154" s="1"/>
  <c r="AC154" s="1"/>
  <c r="DC154"/>
  <c r="DD154" s="1"/>
  <c r="AS158"/>
  <c r="AT158" s="1"/>
  <c r="BH158"/>
  <c r="X158"/>
  <c r="BX162"/>
  <c r="BY162" s="1"/>
  <c r="CE162" s="1"/>
  <c r="AP166"/>
  <c r="DI166"/>
  <c r="DP166" s="1"/>
  <c r="BX166"/>
  <c r="BY166" s="1"/>
  <c r="CE166" s="1"/>
  <c r="AN166"/>
  <c r="AO166" s="1"/>
  <c r="AU166" s="1"/>
  <c r="BH178"/>
  <c r="AN178"/>
  <c r="AO178" s="1"/>
  <c r="AU178" s="1"/>
  <c r="CC178"/>
  <c r="CD178" s="1"/>
  <c r="CI186"/>
  <c r="AS186"/>
  <c r="AT186" s="1"/>
  <c r="DC186"/>
  <c r="DD186" s="1"/>
  <c r="BH186"/>
  <c r="DM186"/>
  <c r="AR194"/>
  <c r="CB194"/>
  <c r="BK207"/>
  <c r="BL207" s="1"/>
  <c r="V207"/>
  <c r="W207" s="1"/>
  <c r="AC207" s="1"/>
  <c r="CB13"/>
  <c r="BT13"/>
  <c r="BU13" s="1"/>
  <c r="BY13" s="1"/>
  <c r="BZ13"/>
  <c r="CA13" s="1"/>
  <c r="DL77"/>
  <c r="DK77"/>
  <c r="BT149"/>
  <c r="BU149" s="1"/>
  <c r="CB149"/>
  <c r="AJ153"/>
  <c r="AK153" s="1"/>
  <c r="AR153"/>
  <c r="CW153"/>
  <c r="CV153"/>
  <c r="CZ153" s="1"/>
  <c r="CW157"/>
  <c r="CV157"/>
  <c r="CZ157" s="1"/>
  <c r="CB161"/>
  <c r="BT161"/>
  <c r="BU161" s="1"/>
  <c r="BT165"/>
  <c r="BU165" s="1"/>
  <c r="CB165"/>
  <c r="AR165"/>
  <c r="AJ165"/>
  <c r="AK165" s="1"/>
  <c r="AJ169"/>
  <c r="AK169" s="1"/>
  <c r="AR169"/>
  <c r="CW169"/>
  <c r="CV169"/>
  <c r="CZ169" s="1"/>
  <c r="CW173"/>
  <c r="CV173"/>
  <c r="CZ173" s="1"/>
  <c r="AJ177"/>
  <c r="AK177" s="1"/>
  <c r="AR177"/>
  <c r="CO185"/>
  <c r="CS185" s="1"/>
  <c r="CP185"/>
  <c r="CI12"/>
  <c r="CH12"/>
  <c r="CB40"/>
  <c r="BT40"/>
  <c r="BU40" s="1"/>
  <c r="CH44"/>
  <c r="CL44" s="1"/>
  <c r="CI44"/>
  <c r="CP80"/>
  <c r="CO80"/>
  <c r="CS80" s="1"/>
  <c r="CP84"/>
  <c r="CO84"/>
  <c r="CS84" s="1"/>
  <c r="CP140"/>
  <c r="CO140"/>
  <c r="CS140" s="1"/>
  <c r="CW27"/>
  <c r="CV27"/>
  <c r="AR39"/>
  <c r="AJ39"/>
  <c r="AK39" s="1"/>
  <c r="AJ43"/>
  <c r="AK43" s="1"/>
  <c r="AR43"/>
  <c r="CI63"/>
  <c r="CH63"/>
  <c r="CL63" s="1"/>
  <c r="CV67"/>
  <c r="CZ67" s="1"/>
  <c r="CW67"/>
  <c r="CV71"/>
  <c r="CZ71" s="1"/>
  <c r="CW71"/>
  <c r="CB79"/>
  <c r="BT79"/>
  <c r="BU79" s="1"/>
  <c r="BZ79"/>
  <c r="BT95"/>
  <c r="BU95" s="1"/>
  <c r="CB95"/>
  <c r="CY103"/>
  <c r="BB103"/>
  <c r="BC103" s="1"/>
  <c r="BH103"/>
  <c r="BB107"/>
  <c r="BC107" s="1"/>
  <c r="BH107"/>
  <c r="CB111"/>
  <c r="BT111"/>
  <c r="BU111" s="1"/>
  <c r="AJ111"/>
  <c r="AK111" s="1"/>
  <c r="AR111"/>
  <c r="AR115"/>
  <c r="AJ115"/>
  <c r="AK115" s="1"/>
  <c r="DK123"/>
  <c r="DL123"/>
  <c r="CB139"/>
  <c r="BT139"/>
  <c r="BU139" s="1"/>
  <c r="AR143"/>
  <c r="AJ143"/>
  <c r="AK143" s="1"/>
  <c r="AJ18"/>
  <c r="AK18" s="1"/>
  <c r="AR18"/>
  <c r="CP18"/>
  <c r="CO18"/>
  <c r="BB50"/>
  <c r="BC50" s="1"/>
  <c r="BH50"/>
  <c r="CV90"/>
  <c r="CZ90" s="1"/>
  <c r="CW90"/>
  <c r="CP150"/>
  <c r="CO150"/>
  <c r="CS150" s="1"/>
  <c r="BT154"/>
  <c r="BU154" s="1"/>
  <c r="CB154"/>
  <c r="AJ154"/>
  <c r="AK154" s="1"/>
  <c r="AR154"/>
  <c r="BT158"/>
  <c r="BU158" s="1"/>
  <c r="CB158"/>
  <c r="AJ158"/>
  <c r="AK158" s="1"/>
  <c r="AR158"/>
  <c r="CW162"/>
  <c r="CV162"/>
  <c r="CZ162" s="1"/>
  <c r="CP166"/>
  <c r="CO166"/>
  <c r="CS166" s="1"/>
  <c r="CV170"/>
  <c r="CZ170" s="1"/>
  <c r="CW170"/>
  <c r="CW178"/>
  <c r="CV178"/>
  <c r="CZ178" s="1"/>
  <c r="BT178"/>
  <c r="BU178" s="1"/>
  <c r="CB178"/>
  <c r="DK186"/>
  <c r="DL186"/>
  <c r="CW186"/>
  <c r="CV186"/>
  <c r="CZ186" s="1"/>
  <c r="AA10"/>
  <c r="AB10" s="1"/>
  <c r="AP29"/>
  <c r="AP28"/>
  <c r="AQ28" s="1"/>
  <c r="CQ42"/>
  <c r="BY37"/>
  <c r="CV49"/>
  <c r="AP37"/>
  <c r="AQ37" s="1"/>
  <c r="CO57"/>
  <c r="CS57" s="1"/>
  <c r="CY56"/>
  <c r="DI56"/>
  <c r="DP56" s="1"/>
  <c r="V61"/>
  <c r="W61" s="1"/>
  <c r="AC61" s="1"/>
  <c r="CV81"/>
  <c r="CZ81" s="1"/>
  <c r="V93"/>
  <c r="W93" s="1"/>
  <c r="AC93" s="1"/>
  <c r="V89"/>
  <c r="W89" s="1"/>
  <c r="AC89" s="1"/>
  <c r="DM98"/>
  <c r="DM110"/>
  <c r="DM118"/>
  <c r="CV121"/>
  <c r="V117"/>
  <c r="W117" s="1"/>
  <c r="AC117" s="1"/>
  <c r="DM117"/>
  <c r="BK121"/>
  <c r="BL121" s="1"/>
  <c r="AJ121"/>
  <c r="AK121" s="1"/>
  <c r="BT129"/>
  <c r="BU129" s="1"/>
  <c r="AN125"/>
  <c r="AO125" s="1"/>
  <c r="AU125" s="1"/>
  <c r="DM122"/>
  <c r="DM149"/>
  <c r="BK163"/>
  <c r="BL163" s="1"/>
  <c r="DC141"/>
  <c r="DD141" s="1"/>
  <c r="DM168"/>
  <c r="DM172"/>
  <c r="DM184"/>
  <c r="CH198"/>
  <c r="CL198" s="1"/>
  <c r="CV200"/>
  <c r="DG171"/>
  <c r="DH171" s="1"/>
  <c r="BT175"/>
  <c r="BU175" s="1"/>
  <c r="CO13"/>
  <c r="AP17"/>
  <c r="AQ17" s="1"/>
  <c r="BT21"/>
  <c r="BU21" s="1"/>
  <c r="BY21" s="1"/>
  <c r="CW21"/>
  <c r="BF45"/>
  <c r="BG45" s="1"/>
  <c r="BM45" s="1"/>
  <c r="BZ57"/>
  <c r="BH65"/>
  <c r="AP65"/>
  <c r="BZ65"/>
  <c r="AA65"/>
  <c r="AB65" s="1"/>
  <c r="V69"/>
  <c r="W69" s="1"/>
  <c r="AC69" s="1"/>
  <c r="BF69"/>
  <c r="BG69" s="1"/>
  <c r="BM69" s="1"/>
  <c r="CW69"/>
  <c r="BX73"/>
  <c r="BY73" s="1"/>
  <c r="CE73" s="1"/>
  <c r="CB73"/>
  <c r="BH73"/>
  <c r="CO77"/>
  <c r="CS77" s="1"/>
  <c r="BF77"/>
  <c r="BG77" s="1"/>
  <c r="BM77" s="1"/>
  <c r="DC97"/>
  <c r="DD97" s="1"/>
  <c r="DG121"/>
  <c r="DH121" s="1"/>
  <c r="BZ157"/>
  <c r="BZ161"/>
  <c r="BX181"/>
  <c r="BY181" s="1"/>
  <c r="CE181" s="1"/>
  <c r="CV185"/>
  <c r="CZ185" s="1"/>
  <c r="AN185"/>
  <c r="AO185" s="1"/>
  <c r="AU185" s="1"/>
  <c r="CW189"/>
  <c r="DI193"/>
  <c r="DP193" s="1"/>
  <c r="CC193"/>
  <c r="CD193" s="1"/>
  <c r="DI197"/>
  <c r="DP197" s="1"/>
  <c r="CC197"/>
  <c r="CD197" s="1"/>
  <c r="CC201"/>
  <c r="CD201" s="1"/>
  <c r="AS201"/>
  <c r="AT201" s="1"/>
  <c r="BZ12"/>
  <c r="CA12" s="1"/>
  <c r="DG16"/>
  <c r="AP16"/>
  <c r="AQ16" s="1"/>
  <c r="BX32"/>
  <c r="AP32"/>
  <c r="AQ32" s="1"/>
  <c r="BH32"/>
  <c r="BI32" s="1"/>
  <c r="X36"/>
  <c r="Y36" s="1"/>
  <c r="BB36"/>
  <c r="BC36" s="1"/>
  <c r="BG36" s="1"/>
  <c r="BX36"/>
  <c r="DM40"/>
  <c r="BX40"/>
  <c r="BY40" s="1"/>
  <c r="CE40" s="1"/>
  <c r="AN40"/>
  <c r="AO40" s="1"/>
  <c r="AU40" s="1"/>
  <c r="DG44"/>
  <c r="DH44" s="1"/>
  <c r="BH44"/>
  <c r="DM44"/>
  <c r="DG48"/>
  <c r="DH48" s="1"/>
  <c r="DG52"/>
  <c r="DH52" s="1"/>
  <c r="DC60"/>
  <c r="DD60" s="1"/>
  <c r="BB80"/>
  <c r="BC80" s="1"/>
  <c r="CH80"/>
  <c r="CL80" s="1"/>
  <c r="BB84"/>
  <c r="BC84" s="1"/>
  <c r="BX84"/>
  <c r="BY84" s="1"/>
  <c r="CE84" s="1"/>
  <c r="AR84"/>
  <c r="CB84"/>
  <c r="DC88"/>
  <c r="DD88" s="1"/>
  <c r="BH88"/>
  <c r="CV88"/>
  <c r="CZ88" s="1"/>
  <c r="CB88"/>
  <c r="AR88"/>
  <c r="X92"/>
  <c r="DC92"/>
  <c r="DD92" s="1"/>
  <c r="CH92"/>
  <c r="CL92" s="1"/>
  <c r="X100"/>
  <c r="V100"/>
  <c r="W100" s="1"/>
  <c r="AC100" s="1"/>
  <c r="X104"/>
  <c r="X108"/>
  <c r="V108"/>
  <c r="W108" s="1"/>
  <c r="AC108" s="1"/>
  <c r="X112"/>
  <c r="X116"/>
  <c r="R116"/>
  <c r="S116" s="1"/>
  <c r="AS136"/>
  <c r="AT136" s="1"/>
  <c r="BH136"/>
  <c r="X136"/>
  <c r="BZ136"/>
  <c r="DC140"/>
  <c r="DD140" s="1"/>
  <c r="BH140"/>
  <c r="BZ140"/>
  <c r="CI140"/>
  <c r="DG144"/>
  <c r="DH144" s="1"/>
  <c r="CC144"/>
  <c r="CD144" s="1"/>
  <c r="DC148"/>
  <c r="DD148" s="1"/>
  <c r="AP152"/>
  <c r="AP156"/>
  <c r="BZ156"/>
  <c r="CV156"/>
  <c r="CZ156" s="1"/>
  <c r="BZ160"/>
  <c r="CV160"/>
  <c r="CZ160" s="1"/>
  <c r="AP168"/>
  <c r="BZ176"/>
  <c r="DC203"/>
  <c r="DD203" s="1"/>
  <c r="AR23"/>
  <c r="DG23"/>
  <c r="DH23" s="1"/>
  <c r="CB23"/>
  <c r="CC23" s="1"/>
  <c r="CD23" s="1"/>
  <c r="DC23"/>
  <c r="DD23" s="1"/>
  <c r="AN23"/>
  <c r="AO23" s="1"/>
  <c r="AN27"/>
  <c r="AO27" s="1"/>
  <c r="BX27"/>
  <c r="BY27" s="1"/>
  <c r="BY31"/>
  <c r="AP35"/>
  <c r="AQ35" s="1"/>
  <c r="AP39"/>
  <c r="AN43"/>
  <c r="AO43" s="1"/>
  <c r="AU43" s="1"/>
  <c r="AP43"/>
  <c r="CB47"/>
  <c r="DG47"/>
  <c r="DH47" s="1"/>
  <c r="CB51"/>
  <c r="DG51"/>
  <c r="DH51" s="1"/>
  <c r="BF59"/>
  <c r="BG59" s="1"/>
  <c r="BM59" s="1"/>
  <c r="CB63"/>
  <c r="AP67"/>
  <c r="AN71"/>
  <c r="AO71" s="1"/>
  <c r="AU71" s="1"/>
  <c r="CC75"/>
  <c r="CD75" s="1"/>
  <c r="DC75"/>
  <c r="DD75" s="1"/>
  <c r="DC99"/>
  <c r="DD99" s="1"/>
  <c r="CC103"/>
  <c r="CD103" s="1"/>
  <c r="AS103"/>
  <c r="AT103" s="1"/>
  <c r="CI107"/>
  <c r="BZ111"/>
  <c r="DG115"/>
  <c r="DH115" s="1"/>
  <c r="CW115"/>
  <c r="AP119"/>
  <c r="AN123"/>
  <c r="AO123" s="1"/>
  <c r="AU123" s="1"/>
  <c r="CV123"/>
  <c r="CZ123" s="1"/>
  <c r="V123"/>
  <c r="W123" s="1"/>
  <c r="AC123" s="1"/>
  <c r="V127"/>
  <c r="W127" s="1"/>
  <c r="AC127" s="1"/>
  <c r="DG127"/>
  <c r="DH127" s="1"/>
  <c r="BF127"/>
  <c r="BG127" s="1"/>
  <c r="BM127" s="1"/>
  <c r="DC131"/>
  <c r="DD131" s="1"/>
  <c r="BH131"/>
  <c r="AR131"/>
  <c r="BH135"/>
  <c r="DM135"/>
  <c r="AP143"/>
  <c r="AP147"/>
  <c r="BB191"/>
  <c r="BC191" s="1"/>
  <c r="CH191"/>
  <c r="CL191" s="1"/>
  <c r="V195"/>
  <c r="W195" s="1"/>
  <c r="AC195" s="1"/>
  <c r="DC195"/>
  <c r="DD195" s="1"/>
  <c r="BF195"/>
  <c r="BG195" s="1"/>
  <c r="BM195" s="1"/>
  <c r="CV195"/>
  <c r="CZ195" s="1"/>
  <c r="X195"/>
  <c r="DC199"/>
  <c r="DD199" s="1"/>
  <c r="BF199"/>
  <c r="BG199" s="1"/>
  <c r="BM199" s="1"/>
  <c r="CV199"/>
  <c r="CZ199" s="1"/>
  <c r="X199"/>
  <c r="BH199"/>
  <c r="BH203"/>
  <c r="BZ10"/>
  <c r="CA10" s="1"/>
  <c r="BY14"/>
  <c r="X14"/>
  <c r="Y14" s="1"/>
  <c r="CH14"/>
  <c r="BF14"/>
  <c r="BG14" s="1"/>
  <c r="R14"/>
  <c r="S14" s="1"/>
  <c r="BF18"/>
  <c r="BG18" s="1"/>
  <c r="AR22"/>
  <c r="BZ38"/>
  <c r="CW46"/>
  <c r="BF50"/>
  <c r="BG50" s="1"/>
  <c r="BM50" s="1"/>
  <c r="BX54"/>
  <c r="BY54" s="1"/>
  <c r="CE54" s="1"/>
  <c r="CB54"/>
  <c r="CW58"/>
  <c r="BX58"/>
  <c r="BY58" s="1"/>
  <c r="CE58" s="1"/>
  <c r="AN62"/>
  <c r="AO62" s="1"/>
  <c r="AU62" s="1"/>
  <c r="V62"/>
  <c r="W62" s="1"/>
  <c r="AC62" s="1"/>
  <c r="BH62"/>
  <c r="AR66"/>
  <c r="CB66"/>
  <c r="AR70"/>
  <c r="CC82"/>
  <c r="CD82" s="1"/>
  <c r="AS82"/>
  <c r="AT82" s="1"/>
  <c r="BX86"/>
  <c r="BY86" s="1"/>
  <c r="CE86" s="1"/>
  <c r="CV86"/>
  <c r="CZ86" s="1"/>
  <c r="AP98"/>
  <c r="AP102"/>
  <c r="BZ102"/>
  <c r="CV102"/>
  <c r="CZ102" s="1"/>
  <c r="BZ106"/>
  <c r="CV106"/>
  <c r="CZ106" s="1"/>
  <c r="AP114"/>
  <c r="BX138"/>
  <c r="BY138" s="1"/>
  <c r="CE138" s="1"/>
  <c r="AJ138"/>
  <c r="AK138" s="1"/>
  <c r="BT138"/>
  <c r="BU138" s="1"/>
  <c r="AN142"/>
  <c r="AO142" s="1"/>
  <c r="AU142" s="1"/>
  <c r="AJ142"/>
  <c r="AK142" s="1"/>
  <c r="BB150"/>
  <c r="BC150" s="1"/>
  <c r="CH154"/>
  <c r="CL154" s="1"/>
  <c r="AP154"/>
  <c r="CC154"/>
  <c r="CD154" s="1"/>
  <c r="BZ158"/>
  <c r="V158"/>
  <c r="W158" s="1"/>
  <c r="AC158" s="1"/>
  <c r="DC158"/>
  <c r="DD158" s="1"/>
  <c r="CH158"/>
  <c r="CL158" s="1"/>
  <c r="DG158"/>
  <c r="DH158" s="1"/>
  <c r="BB162"/>
  <c r="BC162" s="1"/>
  <c r="BF162"/>
  <c r="BG162" s="1"/>
  <c r="BM162" s="1"/>
  <c r="AS162"/>
  <c r="AT162" s="1"/>
  <c r="BB166"/>
  <c r="BC166" s="1"/>
  <c r="BH170"/>
  <c r="X170"/>
  <c r="AS170"/>
  <c r="AT170" s="1"/>
  <c r="DC174"/>
  <c r="DD174" s="1"/>
  <c r="BZ174"/>
  <c r="AS174"/>
  <c r="AT174" s="1"/>
  <c r="BH174"/>
  <c r="BX182"/>
  <c r="BY182" s="1"/>
  <c r="CE182" s="1"/>
  <c r="X182"/>
  <c r="BZ182"/>
  <c r="DG182"/>
  <c r="DH182" s="1"/>
  <c r="AS182"/>
  <c r="AT182" s="1"/>
  <c r="V186"/>
  <c r="W186" s="1"/>
  <c r="AC186" s="1"/>
  <c r="CW205"/>
  <c r="CV207"/>
  <c r="CZ207" s="1"/>
  <c r="AN207"/>
  <c r="AO207" s="1"/>
  <c r="AU207" s="1"/>
  <c r="BX207"/>
  <c r="BY207" s="1"/>
  <c r="CE207" s="1"/>
  <c r="AR207"/>
  <c r="CQ34"/>
  <c r="CR34"/>
  <c r="CS34" s="1"/>
  <c r="CX29"/>
  <c r="CY29"/>
  <c r="CJ31"/>
  <c r="CK31"/>
  <c r="CL31" s="1"/>
  <c r="DL42"/>
  <c r="DK42"/>
  <c r="DL66"/>
  <c r="DK66"/>
  <c r="CX101"/>
  <c r="CY101"/>
  <c r="CJ91"/>
  <c r="CK91"/>
  <c r="CX117"/>
  <c r="CY117"/>
  <c r="CQ126"/>
  <c r="CR126"/>
  <c r="CQ138"/>
  <c r="CR138"/>
  <c r="CX155"/>
  <c r="CY155"/>
  <c r="CJ161"/>
  <c r="CK161"/>
  <c r="CQ180"/>
  <c r="CR180"/>
  <c r="DK171"/>
  <c r="DL171"/>
  <c r="DM94"/>
  <c r="DM134"/>
  <c r="CJ22"/>
  <c r="CK22"/>
  <c r="CL22" s="1"/>
  <c r="CX53"/>
  <c r="CY53"/>
  <c r="CJ70"/>
  <c r="CK70"/>
  <c r="CY76"/>
  <c r="CX76"/>
  <c r="CK93"/>
  <c r="CJ93"/>
  <c r="CJ139"/>
  <c r="CK139"/>
  <c r="DK151"/>
  <c r="DL151"/>
  <c r="DK163"/>
  <c r="DL163"/>
  <c r="CJ165"/>
  <c r="CK165"/>
  <c r="DK194"/>
  <c r="DL194"/>
  <c r="CY171"/>
  <c r="CX171"/>
  <c r="CX33"/>
  <c r="CY33"/>
  <c r="CZ33" s="1"/>
  <c r="DJ41"/>
  <c r="DK70"/>
  <c r="DL70"/>
  <c r="DL72"/>
  <c r="DK72"/>
  <c r="CX109"/>
  <c r="CY109"/>
  <c r="CX85"/>
  <c r="CY85"/>
  <c r="DJ122"/>
  <c r="CX163"/>
  <c r="CY163"/>
  <c r="CJ169"/>
  <c r="CK169"/>
  <c r="DL141"/>
  <c r="CQ184"/>
  <c r="CR184"/>
  <c r="DM56"/>
  <c r="DJ56"/>
  <c r="DJ64"/>
  <c r="DM64"/>
  <c r="CJ87"/>
  <c r="CK87"/>
  <c r="DJ94"/>
  <c r="CQ98"/>
  <c r="CR98"/>
  <c r="CX105"/>
  <c r="CY105"/>
  <c r="CQ114"/>
  <c r="CR114"/>
  <c r="CQ118"/>
  <c r="CR118"/>
  <c r="DJ134"/>
  <c r="CJ157"/>
  <c r="CK157"/>
  <c r="CQ172"/>
  <c r="CR172"/>
  <c r="CX141"/>
  <c r="CY141"/>
  <c r="DL145"/>
  <c r="DK145"/>
  <c r="DJ188"/>
  <c r="DK202"/>
  <c r="DL202"/>
  <c r="CQ176"/>
  <c r="CR176"/>
  <c r="X12"/>
  <c r="Y12" s="1"/>
  <c r="R12"/>
  <c r="S12" s="1"/>
  <c r="Z12"/>
  <c r="BH16"/>
  <c r="BI16" s="1"/>
  <c r="BB16"/>
  <c r="BC16" s="1"/>
  <c r="BJ16"/>
  <c r="BB11"/>
  <c r="BC11" s="1"/>
  <c r="BJ11"/>
  <c r="BH11"/>
  <c r="R15"/>
  <c r="S15" s="1"/>
  <c r="Z15"/>
  <c r="X15"/>
  <c r="Y15" s="1"/>
  <c r="Z19"/>
  <c r="X19"/>
  <c r="Y19" s="1"/>
  <c r="V19"/>
  <c r="W19" s="1"/>
  <c r="BH21"/>
  <c r="BI21" s="1"/>
  <c r="BB21"/>
  <c r="BC21" s="1"/>
  <c r="BJ21"/>
  <c r="CP19"/>
  <c r="CO19"/>
  <c r="CK27"/>
  <c r="CL27" s="1"/>
  <c r="CJ27"/>
  <c r="X29"/>
  <c r="R29"/>
  <c r="S29" s="1"/>
  <c r="Z29"/>
  <c r="BH33"/>
  <c r="BB33"/>
  <c r="BC33" s="1"/>
  <c r="BJ33"/>
  <c r="CO28"/>
  <c r="CP28"/>
  <c r="CJ24"/>
  <c r="BB26"/>
  <c r="BC26" s="1"/>
  <c r="BG26" s="1"/>
  <c r="BJ26"/>
  <c r="BH26"/>
  <c r="CQ27"/>
  <c r="CR27"/>
  <c r="CS27" s="1"/>
  <c r="X30"/>
  <c r="Y30" s="1"/>
  <c r="R30"/>
  <c r="S30" s="1"/>
  <c r="Z30"/>
  <c r="BF30"/>
  <c r="CK32"/>
  <c r="CJ32"/>
  <c r="X34"/>
  <c r="Y34" s="1"/>
  <c r="R34"/>
  <c r="S34" s="1"/>
  <c r="Z34"/>
  <c r="BF34"/>
  <c r="CJ36"/>
  <c r="CK36"/>
  <c r="CL36" s="1"/>
  <c r="X38"/>
  <c r="R38"/>
  <c r="S38" s="1"/>
  <c r="Z38"/>
  <c r="BF38"/>
  <c r="BG38" s="1"/>
  <c r="BM38" s="1"/>
  <c r="BK38"/>
  <c r="BL38" s="1"/>
  <c r="DJ43"/>
  <c r="CO24"/>
  <c r="CP24"/>
  <c r="V26"/>
  <c r="W26" s="1"/>
  <c r="BT41"/>
  <c r="BU41" s="1"/>
  <c r="CB41"/>
  <c r="BZ41"/>
  <c r="CR43"/>
  <c r="CQ43"/>
  <c r="AN45"/>
  <c r="AO45" s="1"/>
  <c r="AU45" s="1"/>
  <c r="AS45"/>
  <c r="AT45" s="1"/>
  <c r="CP59"/>
  <c r="CO59"/>
  <c r="CS59" s="1"/>
  <c r="BH46"/>
  <c r="BJ46"/>
  <c r="BB46"/>
  <c r="BC46" s="1"/>
  <c r="CK47"/>
  <c r="CJ47"/>
  <c r="CP48"/>
  <c r="CO48"/>
  <c r="CS48" s="1"/>
  <c r="BH53"/>
  <c r="BB53"/>
  <c r="BC53" s="1"/>
  <c r="BJ53"/>
  <c r="CX50"/>
  <c r="CY50"/>
  <c r="BH37"/>
  <c r="BI37" s="1"/>
  <c r="BB37"/>
  <c r="BC37" s="1"/>
  <c r="BJ37"/>
  <c r="DL46"/>
  <c r="DK46"/>
  <c r="AN60"/>
  <c r="AO60" s="1"/>
  <c r="AU60" s="1"/>
  <c r="AS60"/>
  <c r="AT60" s="1"/>
  <c r="AJ63"/>
  <c r="AK63" s="1"/>
  <c r="AR63"/>
  <c r="AP63"/>
  <c r="AJ66"/>
  <c r="AK66" s="1"/>
  <c r="AP66"/>
  <c r="BT66"/>
  <c r="BU66" s="1"/>
  <c r="BZ66"/>
  <c r="BH67"/>
  <c r="BB67"/>
  <c r="BC67" s="1"/>
  <c r="BJ67"/>
  <c r="AJ70"/>
  <c r="AK70" s="1"/>
  <c r="AP70"/>
  <c r="BZ70"/>
  <c r="BT70"/>
  <c r="BU70" s="1"/>
  <c r="BH71"/>
  <c r="BB71"/>
  <c r="BC71" s="1"/>
  <c r="BJ71"/>
  <c r="CO74"/>
  <c r="CS74" s="1"/>
  <c r="CP74"/>
  <c r="CH75"/>
  <c r="CL75" s="1"/>
  <c r="CI75"/>
  <c r="V57"/>
  <c r="W57" s="1"/>
  <c r="AC57" s="1"/>
  <c r="AA57"/>
  <c r="AB57" s="1"/>
  <c r="BT61"/>
  <c r="BU61" s="1"/>
  <c r="BZ61"/>
  <c r="CB61"/>
  <c r="BB68"/>
  <c r="BC68" s="1"/>
  <c r="BJ68"/>
  <c r="BH68"/>
  <c r="CR58"/>
  <c r="CQ58"/>
  <c r="BH60"/>
  <c r="BB60"/>
  <c r="BC60" s="1"/>
  <c r="BJ60"/>
  <c r="CR73"/>
  <c r="CQ73"/>
  <c r="V76"/>
  <c r="W76" s="1"/>
  <c r="AC76" s="1"/>
  <c r="AA76"/>
  <c r="AB76" s="1"/>
  <c r="CO76"/>
  <c r="CS76" s="1"/>
  <c r="CP76"/>
  <c r="CI78"/>
  <c r="CH78"/>
  <c r="CL78" s="1"/>
  <c r="CP87"/>
  <c r="CO87"/>
  <c r="CS87" s="1"/>
  <c r="Z76"/>
  <c r="R76"/>
  <c r="S76" s="1"/>
  <c r="X76"/>
  <c r="DJ79"/>
  <c r="R82"/>
  <c r="S82" s="1"/>
  <c r="Z82"/>
  <c r="X82"/>
  <c r="BK82"/>
  <c r="BL82" s="1"/>
  <c r="BF82"/>
  <c r="BG82" s="1"/>
  <c r="BM82" s="1"/>
  <c r="R86"/>
  <c r="S86" s="1"/>
  <c r="Z86"/>
  <c r="X86"/>
  <c r="BF86"/>
  <c r="BG86" s="1"/>
  <c r="BM86" s="1"/>
  <c r="BK86"/>
  <c r="BL86" s="1"/>
  <c r="R90"/>
  <c r="S90" s="1"/>
  <c r="Z90"/>
  <c r="X90"/>
  <c r="BF90"/>
  <c r="BG90" s="1"/>
  <c r="BM90" s="1"/>
  <c r="BK90"/>
  <c r="BL90" s="1"/>
  <c r="CI89"/>
  <c r="CH89"/>
  <c r="CL89" s="1"/>
  <c r="AA98"/>
  <c r="AB98" s="1"/>
  <c r="V98"/>
  <c r="W98" s="1"/>
  <c r="AC98" s="1"/>
  <c r="X102"/>
  <c r="R102"/>
  <c r="S102" s="1"/>
  <c r="Z102"/>
  <c r="BK102"/>
  <c r="BL102" s="1"/>
  <c r="BF102"/>
  <c r="BG102" s="1"/>
  <c r="BM102" s="1"/>
  <c r="BH106"/>
  <c r="BB106"/>
  <c r="BC106" s="1"/>
  <c r="BJ106"/>
  <c r="CP109"/>
  <c r="CO109"/>
  <c r="CS109" s="1"/>
  <c r="CI110"/>
  <c r="CH110"/>
  <c r="CL110" s="1"/>
  <c r="AA114"/>
  <c r="AB114" s="1"/>
  <c r="V114"/>
  <c r="W114" s="1"/>
  <c r="AC114" s="1"/>
  <c r="BH118"/>
  <c r="BB118"/>
  <c r="BC118" s="1"/>
  <c r="BJ118"/>
  <c r="BT85"/>
  <c r="BU85" s="1"/>
  <c r="CB85"/>
  <c r="BZ85"/>
  <c r="CI94"/>
  <c r="CH94"/>
  <c r="CL94" s="1"/>
  <c r="X94"/>
  <c r="R94"/>
  <c r="S94" s="1"/>
  <c r="Z94"/>
  <c r="CK96"/>
  <c r="CJ96"/>
  <c r="CR92"/>
  <c r="CQ92"/>
  <c r="AJ94"/>
  <c r="AK94" s="1"/>
  <c r="AR94"/>
  <c r="AP94"/>
  <c r="BF97"/>
  <c r="BG97" s="1"/>
  <c r="BM97" s="1"/>
  <c r="BJ97"/>
  <c r="CI97"/>
  <c r="CH97"/>
  <c r="CL97" s="1"/>
  <c r="CK99"/>
  <c r="CJ99"/>
  <c r="CW100"/>
  <c r="CV100"/>
  <c r="CZ100" s="1"/>
  <c r="BB101"/>
  <c r="BC101" s="1"/>
  <c r="BJ101"/>
  <c r="BH101"/>
  <c r="R105"/>
  <c r="S105" s="1"/>
  <c r="Z105"/>
  <c r="X105"/>
  <c r="DL106"/>
  <c r="DK106"/>
  <c r="AP108"/>
  <c r="AJ108"/>
  <c r="AK108" s="1"/>
  <c r="BZ108"/>
  <c r="BT108"/>
  <c r="BU108" s="1"/>
  <c r="CP108"/>
  <c r="CO108"/>
  <c r="CS108" s="1"/>
  <c r="DI112"/>
  <c r="DJ112" s="1"/>
  <c r="CI113"/>
  <c r="CH113"/>
  <c r="CL113" s="1"/>
  <c r="CV116"/>
  <c r="CZ116" s="1"/>
  <c r="CW116"/>
  <c r="AP120"/>
  <c r="AJ120"/>
  <c r="AK120" s="1"/>
  <c r="BZ120"/>
  <c r="BT120"/>
  <c r="BU120" s="1"/>
  <c r="CP120"/>
  <c r="CO120"/>
  <c r="CS120" s="1"/>
  <c r="AP124"/>
  <c r="AJ124"/>
  <c r="AK124" s="1"/>
  <c r="BZ124"/>
  <c r="BT124"/>
  <c r="BU124" s="1"/>
  <c r="DI128"/>
  <c r="DJ128" s="1"/>
  <c r="CV128"/>
  <c r="CZ128" s="1"/>
  <c r="CW128"/>
  <c r="CO130"/>
  <c r="CS130" s="1"/>
  <c r="CP130"/>
  <c r="DL137"/>
  <c r="CI121"/>
  <c r="CH121"/>
  <c r="CL121" s="1"/>
  <c r="X121"/>
  <c r="R121"/>
  <c r="S121" s="1"/>
  <c r="Z121"/>
  <c r="V126"/>
  <c r="W126" s="1"/>
  <c r="AC126" s="1"/>
  <c r="AA126"/>
  <c r="AB126" s="1"/>
  <c r="CI133"/>
  <c r="CH133"/>
  <c r="CL133" s="1"/>
  <c r="X133"/>
  <c r="Z133"/>
  <c r="R133"/>
  <c r="S133" s="1"/>
  <c r="CK131"/>
  <c r="CJ131"/>
  <c r="BT133"/>
  <c r="BU133" s="1"/>
  <c r="CB133"/>
  <c r="BZ133"/>
  <c r="CY134"/>
  <c r="CK135"/>
  <c r="CJ135"/>
  <c r="BH137"/>
  <c r="BB137"/>
  <c r="BC137" s="1"/>
  <c r="BJ137"/>
  <c r="CV132"/>
  <c r="CZ132" s="1"/>
  <c r="CW132"/>
  <c r="CJ120"/>
  <c r="CK120"/>
  <c r="R132"/>
  <c r="S132" s="1"/>
  <c r="X132"/>
  <c r="Z132"/>
  <c r="BH134"/>
  <c r="BB134"/>
  <c r="BC134" s="1"/>
  <c r="BJ134"/>
  <c r="CJ136"/>
  <c r="CK136"/>
  <c r="BB138"/>
  <c r="BC138" s="1"/>
  <c r="BJ138"/>
  <c r="BH138"/>
  <c r="CQ139"/>
  <c r="CR139"/>
  <c r="BB142"/>
  <c r="BC142" s="1"/>
  <c r="BJ142"/>
  <c r="BH142"/>
  <c r="DK147"/>
  <c r="DL147"/>
  <c r="BH129"/>
  <c r="BB129"/>
  <c r="BC129" s="1"/>
  <c r="BJ129"/>
  <c r="CJ116"/>
  <c r="CK116"/>
  <c r="CI125"/>
  <c r="CH125"/>
  <c r="CL125" s="1"/>
  <c r="X125"/>
  <c r="R125"/>
  <c r="S125" s="1"/>
  <c r="Z125"/>
  <c r="X130"/>
  <c r="R130"/>
  <c r="S130" s="1"/>
  <c r="Z130"/>
  <c r="BT141"/>
  <c r="BU141" s="1"/>
  <c r="CB141"/>
  <c r="BZ141"/>
  <c r="AN145"/>
  <c r="AO145" s="1"/>
  <c r="AU145" s="1"/>
  <c r="AS145"/>
  <c r="AT145" s="1"/>
  <c r="Z149"/>
  <c r="R149"/>
  <c r="S149" s="1"/>
  <c r="X149"/>
  <c r="AA152"/>
  <c r="AB152" s="1"/>
  <c r="V152"/>
  <c r="W152" s="1"/>
  <c r="AC152" s="1"/>
  <c r="AA156"/>
  <c r="AB156" s="1"/>
  <c r="V156"/>
  <c r="W156" s="1"/>
  <c r="AC156" s="1"/>
  <c r="AA160"/>
  <c r="AB160" s="1"/>
  <c r="V160"/>
  <c r="W160" s="1"/>
  <c r="AC160" s="1"/>
  <c r="AA164"/>
  <c r="AB164" s="1"/>
  <c r="V164"/>
  <c r="W164" s="1"/>
  <c r="AC164" s="1"/>
  <c r="V168"/>
  <c r="W168" s="1"/>
  <c r="AC168" s="1"/>
  <c r="AA168"/>
  <c r="AB168" s="1"/>
  <c r="X172"/>
  <c r="R172"/>
  <c r="S172" s="1"/>
  <c r="Z172"/>
  <c r="BF172"/>
  <c r="BG172" s="1"/>
  <c r="BM172" s="1"/>
  <c r="BK172"/>
  <c r="BL172" s="1"/>
  <c r="DJ173"/>
  <c r="BH141"/>
  <c r="BJ141"/>
  <c r="BB141"/>
  <c r="BC141" s="1"/>
  <c r="R151"/>
  <c r="S151" s="1"/>
  <c r="Z151"/>
  <c r="X151"/>
  <c r="DL152"/>
  <c r="DK152"/>
  <c r="R155"/>
  <c r="S155" s="1"/>
  <c r="Z155"/>
  <c r="X155"/>
  <c r="DL156"/>
  <c r="DK156"/>
  <c r="R159"/>
  <c r="S159" s="1"/>
  <c r="Z159"/>
  <c r="X159"/>
  <c r="DL160"/>
  <c r="DK160"/>
  <c r="R163"/>
  <c r="S163" s="1"/>
  <c r="Z163"/>
  <c r="X163"/>
  <c r="DL164"/>
  <c r="DK164"/>
  <c r="R167"/>
  <c r="S167" s="1"/>
  <c r="Z167"/>
  <c r="X167"/>
  <c r="CY142"/>
  <c r="CX142"/>
  <c r="CI146"/>
  <c r="CH146"/>
  <c r="CL146" s="1"/>
  <c r="X146"/>
  <c r="R146"/>
  <c r="S146" s="1"/>
  <c r="Z146"/>
  <c r="CX168"/>
  <c r="CY168"/>
  <c r="DK179"/>
  <c r="DL179"/>
  <c r="AP194"/>
  <c r="AJ194"/>
  <c r="AK194" s="1"/>
  <c r="BZ194"/>
  <c r="BT194"/>
  <c r="BU194" s="1"/>
  <c r="AP202"/>
  <c r="AJ202"/>
  <c r="AK202" s="1"/>
  <c r="BZ202"/>
  <c r="BT202"/>
  <c r="BU202" s="1"/>
  <c r="CI176"/>
  <c r="CH176"/>
  <c r="CL176" s="1"/>
  <c r="X176"/>
  <c r="R176"/>
  <c r="S176" s="1"/>
  <c r="Z176"/>
  <c r="V180"/>
  <c r="W180" s="1"/>
  <c r="AC180" s="1"/>
  <c r="AA180"/>
  <c r="AB180" s="1"/>
  <c r="BH184"/>
  <c r="BB184"/>
  <c r="BC184" s="1"/>
  <c r="BJ184"/>
  <c r="CY184"/>
  <c r="CX184"/>
  <c r="CI192"/>
  <c r="CH192"/>
  <c r="CL192" s="1"/>
  <c r="CX192"/>
  <c r="BH196"/>
  <c r="BB196"/>
  <c r="BC196" s="1"/>
  <c r="BJ196"/>
  <c r="CJ198"/>
  <c r="X200"/>
  <c r="R200"/>
  <c r="S200" s="1"/>
  <c r="Z200"/>
  <c r="CQ201"/>
  <c r="BH171"/>
  <c r="BJ171"/>
  <c r="BB171"/>
  <c r="BC171" s="1"/>
  <c r="CR173"/>
  <c r="CQ173"/>
  <c r="CK174"/>
  <c r="CJ174"/>
  <c r="CR177"/>
  <c r="CQ177"/>
  <c r="CK178"/>
  <c r="CJ178"/>
  <c r="V188"/>
  <c r="W188" s="1"/>
  <c r="AC188" s="1"/>
  <c r="AA188"/>
  <c r="AB188" s="1"/>
  <c r="CP188"/>
  <c r="CO188"/>
  <c r="CS188" s="1"/>
  <c r="BX189"/>
  <c r="BY189" s="1"/>
  <c r="CE189" s="1"/>
  <c r="CB189"/>
  <c r="BZ189"/>
  <c r="CO192"/>
  <c r="CS192" s="1"/>
  <c r="CP192"/>
  <c r="CH193"/>
  <c r="CL193" s="1"/>
  <c r="CI193"/>
  <c r="CO196"/>
  <c r="CS196" s="1"/>
  <c r="CP196"/>
  <c r="CH197"/>
  <c r="CL197" s="1"/>
  <c r="CI197"/>
  <c r="CO200"/>
  <c r="CS200" s="1"/>
  <c r="CP200"/>
  <c r="CH201"/>
  <c r="CL201" s="1"/>
  <c r="CI201"/>
  <c r="CO204"/>
  <c r="CS204" s="1"/>
  <c r="CP204"/>
  <c r="CH205"/>
  <c r="CL205" s="1"/>
  <c r="CI205"/>
  <c r="CW187"/>
  <c r="CV187"/>
  <c r="CZ187" s="1"/>
  <c r="DI187"/>
  <c r="DJ187" s="1"/>
  <c r="AJ171"/>
  <c r="AK171" s="1"/>
  <c r="AR171"/>
  <c r="AP171"/>
  <c r="BH175"/>
  <c r="BB175"/>
  <c r="BC175" s="1"/>
  <c r="BJ175"/>
  <c r="CP179"/>
  <c r="CO179"/>
  <c r="CS179" s="1"/>
  <c r="CI183"/>
  <c r="CH183"/>
  <c r="CL183" s="1"/>
  <c r="X183"/>
  <c r="R183"/>
  <c r="S183" s="1"/>
  <c r="Z183"/>
  <c r="AP15"/>
  <c r="BZ15"/>
  <c r="BI11"/>
  <c r="BF15"/>
  <c r="CI9"/>
  <c r="CI13"/>
  <c r="BB9"/>
  <c r="BC9" s="1"/>
  <c r="BG9" s="1"/>
  <c r="AN20"/>
  <c r="BZ20"/>
  <c r="CA20" s="1"/>
  <c r="BB13"/>
  <c r="BC13" s="1"/>
  <c r="BG13" s="1"/>
  <c r="CO16"/>
  <c r="CW20"/>
  <c r="X17"/>
  <c r="Y17" s="1"/>
  <c r="AA17" s="1"/>
  <c r="CW22"/>
  <c r="CI22"/>
  <c r="AJ28"/>
  <c r="AK28" s="1"/>
  <c r="AQ29"/>
  <c r="CA29"/>
  <c r="AQ33"/>
  <c r="X43"/>
  <c r="CW19"/>
  <c r="CK24"/>
  <c r="V24"/>
  <c r="Y29"/>
  <c r="CW29"/>
  <c r="CI31"/>
  <c r="CP34"/>
  <c r="BT33"/>
  <c r="BU33" s="1"/>
  <c r="BY33" s="1"/>
  <c r="DM49"/>
  <c r="DM53"/>
  <c r="CO38"/>
  <c r="CS38" s="1"/>
  <c r="R35"/>
  <c r="S35" s="1"/>
  <c r="W35" s="1"/>
  <c r="AA48"/>
  <c r="AB48" s="1"/>
  <c r="BK48"/>
  <c r="BL48" s="1"/>
  <c r="V49"/>
  <c r="W49" s="1"/>
  <c r="AC49" s="1"/>
  <c r="DI52"/>
  <c r="DM52" s="1"/>
  <c r="CH35"/>
  <c r="X26"/>
  <c r="Y26" s="1"/>
  <c r="AA26" s="1"/>
  <c r="AB26" s="1"/>
  <c r="AJ33"/>
  <c r="AK33" s="1"/>
  <c r="AO33" s="1"/>
  <c r="AJ24"/>
  <c r="AK24" s="1"/>
  <c r="CY41"/>
  <c r="BF41"/>
  <c r="BG41" s="1"/>
  <c r="BM41" s="1"/>
  <c r="BB31"/>
  <c r="BC31" s="1"/>
  <c r="BG31" s="1"/>
  <c r="DG37"/>
  <c r="DH37" s="1"/>
  <c r="DM42"/>
  <c r="AR42"/>
  <c r="AJ53"/>
  <c r="AK53" s="1"/>
  <c r="CV52"/>
  <c r="CZ52" s="1"/>
  <c r="CX56"/>
  <c r="X63"/>
  <c r="BT53"/>
  <c r="BU53" s="1"/>
  <c r="AR45"/>
  <c r="BX61"/>
  <c r="BY61" s="1"/>
  <c r="CE61" s="1"/>
  <c r="BZ68"/>
  <c r="DI60"/>
  <c r="DJ60" s="1"/>
  <c r="R66"/>
  <c r="S66" s="1"/>
  <c r="R74"/>
  <c r="S74" s="1"/>
  <c r="DI76"/>
  <c r="DP76" s="1"/>
  <c r="BT68"/>
  <c r="BU68" s="1"/>
  <c r="CI70"/>
  <c r="CI64"/>
  <c r="V81"/>
  <c r="W81" s="1"/>
  <c r="AC81" s="1"/>
  <c r="BZ72"/>
  <c r="CV72"/>
  <c r="CZ72" s="1"/>
  <c r="BB79"/>
  <c r="BC79" s="1"/>
  <c r="CO86"/>
  <c r="CS86" s="1"/>
  <c r="CO90"/>
  <c r="CS90" s="1"/>
  <c r="DI101"/>
  <c r="DJ101" s="1"/>
  <c r="DI105"/>
  <c r="DJ105" s="1"/>
  <c r="DI109"/>
  <c r="DJ109" s="1"/>
  <c r="DI113"/>
  <c r="DJ113" s="1"/>
  <c r="CC85"/>
  <c r="CD85" s="1"/>
  <c r="BT74"/>
  <c r="BU74" s="1"/>
  <c r="CC93"/>
  <c r="CD93" s="1"/>
  <c r="CV97"/>
  <c r="CZ97" s="1"/>
  <c r="BF105"/>
  <c r="BG105" s="1"/>
  <c r="BM105" s="1"/>
  <c r="CO106"/>
  <c r="CS106" s="1"/>
  <c r="V109"/>
  <c r="W109" s="1"/>
  <c r="AC109" s="1"/>
  <c r="CV113"/>
  <c r="CZ113" s="1"/>
  <c r="CI87"/>
  <c r="CP98"/>
  <c r="CP114"/>
  <c r="AN130"/>
  <c r="AO130" s="1"/>
  <c r="AU130" s="1"/>
  <c r="BX134"/>
  <c r="BY134" s="1"/>
  <c r="CE134" s="1"/>
  <c r="CP118"/>
  <c r="CW93"/>
  <c r="BZ122"/>
  <c r="AS125"/>
  <c r="AT125" s="1"/>
  <c r="DG125"/>
  <c r="DH125" s="1"/>
  <c r="CP126"/>
  <c r="DM97"/>
  <c r="CW101"/>
  <c r="CW109"/>
  <c r="CY125"/>
  <c r="DC130"/>
  <c r="DD130" s="1"/>
  <c r="X139"/>
  <c r="AN146"/>
  <c r="AO146" s="1"/>
  <c r="AU146" s="1"/>
  <c r="BT146"/>
  <c r="BU146" s="1"/>
  <c r="CO142"/>
  <c r="CS142" s="1"/>
  <c r="DI159"/>
  <c r="DJ159" s="1"/>
  <c r="CP138"/>
  <c r="BB139"/>
  <c r="BC139" s="1"/>
  <c r="AP145"/>
  <c r="AR145"/>
  <c r="BF151"/>
  <c r="BG151" s="1"/>
  <c r="BM151" s="1"/>
  <c r="CO152"/>
  <c r="CS152" s="1"/>
  <c r="BF155"/>
  <c r="BG155" s="1"/>
  <c r="BM155" s="1"/>
  <c r="CO156"/>
  <c r="CS156" s="1"/>
  <c r="BF159"/>
  <c r="BG159" s="1"/>
  <c r="BM159" s="1"/>
  <c r="CO160"/>
  <c r="CS160" s="1"/>
  <c r="CO164"/>
  <c r="CS164" s="1"/>
  <c r="BF167"/>
  <c r="BG167" s="1"/>
  <c r="BM167" s="1"/>
  <c r="DI146"/>
  <c r="DJ146" s="1"/>
  <c r="R147"/>
  <c r="S147" s="1"/>
  <c r="BB153"/>
  <c r="BC153" s="1"/>
  <c r="CI165"/>
  <c r="CH181"/>
  <c r="CL181" s="1"/>
  <c r="BF200"/>
  <c r="BG200" s="1"/>
  <c r="BM200" s="1"/>
  <c r="CV167"/>
  <c r="CZ167" s="1"/>
  <c r="BB157"/>
  <c r="BC157" s="1"/>
  <c r="CP172"/>
  <c r="DM194"/>
  <c r="CK198"/>
  <c r="BK200"/>
  <c r="BL200" s="1"/>
  <c r="DM202"/>
  <c r="AA204"/>
  <c r="AB204" s="1"/>
  <c r="CO168"/>
  <c r="CS168" s="1"/>
  <c r="CW155"/>
  <c r="CW163"/>
  <c r="V179"/>
  <c r="W179" s="1"/>
  <c r="AC179" s="1"/>
  <c r="AA179"/>
  <c r="AB179" s="1"/>
  <c r="AR179"/>
  <c r="CY183"/>
  <c r="CW194"/>
  <c r="BT192"/>
  <c r="BU192" s="1"/>
  <c r="CW198"/>
  <c r="CO15"/>
  <c r="CP15"/>
  <c r="CH16"/>
  <c r="CI16"/>
  <c r="AJ9"/>
  <c r="AK9" s="1"/>
  <c r="AO9" s="1"/>
  <c r="AP9"/>
  <c r="AQ9" s="1"/>
  <c r="BT9"/>
  <c r="BU9" s="1"/>
  <c r="BY9" s="1"/>
  <c r="BZ9"/>
  <c r="CA9" s="1"/>
  <c r="CI11"/>
  <c r="CH11"/>
  <c r="BH15"/>
  <c r="BI15" s="1"/>
  <c r="BB15"/>
  <c r="BC15" s="1"/>
  <c r="BJ15"/>
  <c r="AJ20"/>
  <c r="AK20" s="1"/>
  <c r="AR20"/>
  <c r="AP20"/>
  <c r="AQ20" s="1"/>
  <c r="CI20"/>
  <c r="CH20"/>
  <c r="CP20"/>
  <c r="CO20"/>
  <c r="CI21"/>
  <c r="CH21"/>
  <c r="V25"/>
  <c r="CH25"/>
  <c r="CI25"/>
  <c r="X20"/>
  <c r="Y20" s="1"/>
  <c r="R20"/>
  <c r="S20" s="1"/>
  <c r="Z20"/>
  <c r="AR26"/>
  <c r="AJ26"/>
  <c r="AK26" s="1"/>
  <c r="AP26"/>
  <c r="AQ26" s="1"/>
  <c r="CI26"/>
  <c r="CH26"/>
  <c r="BH29"/>
  <c r="BI29" s="1"/>
  <c r="BB29"/>
  <c r="BC29" s="1"/>
  <c r="BG29" s="1"/>
  <c r="BJ29"/>
  <c r="CI33"/>
  <c r="CH33"/>
  <c r="BT24"/>
  <c r="BU24" s="1"/>
  <c r="CB24"/>
  <c r="BZ24"/>
  <c r="BT28"/>
  <c r="BU28" s="1"/>
  <c r="BY28" s="1"/>
  <c r="CB28"/>
  <c r="BZ28"/>
  <c r="CA28" s="1"/>
  <c r="BH30"/>
  <c r="BI30" s="1"/>
  <c r="BB30"/>
  <c r="BC30" s="1"/>
  <c r="BJ30"/>
  <c r="CR31"/>
  <c r="CS31" s="1"/>
  <c r="CQ31"/>
  <c r="BH34"/>
  <c r="BI34" s="1"/>
  <c r="BB34"/>
  <c r="BC34" s="1"/>
  <c r="BJ34"/>
  <c r="CQ35"/>
  <c r="CR35"/>
  <c r="CS35" s="1"/>
  <c r="BH38"/>
  <c r="BB38"/>
  <c r="BC38" s="1"/>
  <c r="BJ38"/>
  <c r="CW24"/>
  <c r="CV24"/>
  <c r="BT26"/>
  <c r="BU26" s="1"/>
  <c r="BZ26"/>
  <c r="CA26" s="1"/>
  <c r="CB26"/>
  <c r="DI47"/>
  <c r="DJ47" s="1"/>
  <c r="CW47"/>
  <c r="CV47"/>
  <c r="CZ47" s="1"/>
  <c r="X48"/>
  <c r="R48"/>
  <c r="S48" s="1"/>
  <c r="Z48"/>
  <c r="DL49"/>
  <c r="DK49"/>
  <c r="DI51"/>
  <c r="DJ51" s="1"/>
  <c r="CW51"/>
  <c r="CV51"/>
  <c r="CZ51" s="1"/>
  <c r="X52"/>
  <c r="R52"/>
  <c r="S52" s="1"/>
  <c r="Z52"/>
  <c r="DL53"/>
  <c r="DK53"/>
  <c r="DI55"/>
  <c r="DJ55" s="1"/>
  <c r="CW55"/>
  <c r="CV55"/>
  <c r="CZ55" s="1"/>
  <c r="CR39"/>
  <c r="CQ39"/>
  <c r="CK40"/>
  <c r="CJ40"/>
  <c r="BF46"/>
  <c r="BG46" s="1"/>
  <c r="BM46" s="1"/>
  <c r="BK46"/>
  <c r="BL46" s="1"/>
  <c r="X49"/>
  <c r="R49"/>
  <c r="S49" s="1"/>
  <c r="Z49"/>
  <c r="CR50"/>
  <c r="CQ50"/>
  <c r="DI45"/>
  <c r="DJ45" s="1"/>
  <c r="CP41"/>
  <c r="CO41"/>
  <c r="CS41" s="1"/>
  <c r="CI41"/>
  <c r="CH41"/>
  <c r="CL41" s="1"/>
  <c r="X41"/>
  <c r="R41"/>
  <c r="S41" s="1"/>
  <c r="Z41"/>
  <c r="BH42"/>
  <c r="BB42"/>
  <c r="BC42" s="1"/>
  <c r="BJ42"/>
  <c r="CQ57"/>
  <c r="CP56"/>
  <c r="CO56"/>
  <c r="CS56" s="1"/>
  <c r="CI56"/>
  <c r="CH56"/>
  <c r="CL56" s="1"/>
  <c r="X56"/>
  <c r="R56"/>
  <c r="S56" s="1"/>
  <c r="Z56"/>
  <c r="CP66"/>
  <c r="CO66"/>
  <c r="CS66" s="1"/>
  <c r="CI67"/>
  <c r="CH67"/>
  <c r="CL67" s="1"/>
  <c r="CP70"/>
  <c r="CO70"/>
  <c r="CS70" s="1"/>
  <c r="CI71"/>
  <c r="CH71"/>
  <c r="CL71" s="1"/>
  <c r="V75"/>
  <c r="W75" s="1"/>
  <c r="AC75" s="1"/>
  <c r="AA75"/>
  <c r="AB75" s="1"/>
  <c r="BH57"/>
  <c r="BB57"/>
  <c r="BC57" s="1"/>
  <c r="BJ57"/>
  <c r="BT56"/>
  <c r="BU56" s="1"/>
  <c r="CB56"/>
  <c r="BZ56"/>
  <c r="CH68"/>
  <c r="CL68" s="1"/>
  <c r="CI68"/>
  <c r="CX68"/>
  <c r="CX54"/>
  <c r="CY54"/>
  <c r="CP64"/>
  <c r="CO64"/>
  <c r="CS64" s="1"/>
  <c r="CP68"/>
  <c r="CO68"/>
  <c r="CS68" s="1"/>
  <c r="CP63"/>
  <c r="CO63"/>
  <c r="CS63" s="1"/>
  <c r="DL73"/>
  <c r="DK73"/>
  <c r="BB78"/>
  <c r="BC78" s="1"/>
  <c r="BH78"/>
  <c r="CX83"/>
  <c r="AJ76"/>
  <c r="AK76" s="1"/>
  <c r="AP76"/>
  <c r="AR76"/>
  <c r="CI76"/>
  <c r="CH76"/>
  <c r="CL76" s="1"/>
  <c r="R81"/>
  <c r="S81" s="1"/>
  <c r="Z81"/>
  <c r="X81"/>
  <c r="BJ76"/>
  <c r="BH76"/>
  <c r="BB76"/>
  <c r="BC76" s="1"/>
  <c r="CB78"/>
  <c r="BZ78"/>
  <c r="BT78"/>
  <c r="BU78" s="1"/>
  <c r="BB82"/>
  <c r="BC82" s="1"/>
  <c r="BJ82"/>
  <c r="BH82"/>
  <c r="BB86"/>
  <c r="BC86" s="1"/>
  <c r="BJ86"/>
  <c r="BH86"/>
  <c r="BB90"/>
  <c r="BC90" s="1"/>
  <c r="BJ90"/>
  <c r="BH90"/>
  <c r="BH72"/>
  <c r="BB72"/>
  <c r="BC72" s="1"/>
  <c r="BJ72"/>
  <c r="AJ85"/>
  <c r="AK85" s="1"/>
  <c r="AR85"/>
  <c r="AP85"/>
  <c r="DL86"/>
  <c r="DK86"/>
  <c r="AR93"/>
  <c r="AP93"/>
  <c r="AJ93"/>
  <c r="AK93" s="1"/>
  <c r="AR97"/>
  <c r="AP97"/>
  <c r="AJ97"/>
  <c r="AK97" s="1"/>
  <c r="X98"/>
  <c r="R98"/>
  <c r="S98" s="1"/>
  <c r="Z98"/>
  <c r="BK98"/>
  <c r="BL98" s="1"/>
  <c r="BF98"/>
  <c r="BG98" s="1"/>
  <c r="BM98" s="1"/>
  <c r="BH102"/>
  <c r="BB102"/>
  <c r="BC102" s="1"/>
  <c r="BJ102"/>
  <c r="CP105"/>
  <c r="CO105"/>
  <c r="CS105" s="1"/>
  <c r="CI106"/>
  <c r="CH106"/>
  <c r="CL106" s="1"/>
  <c r="AA110"/>
  <c r="AB110" s="1"/>
  <c r="V110"/>
  <c r="W110" s="1"/>
  <c r="AC110" s="1"/>
  <c r="X114"/>
  <c r="R114"/>
  <c r="S114" s="1"/>
  <c r="Z114"/>
  <c r="BK114"/>
  <c r="BL114" s="1"/>
  <c r="BF114"/>
  <c r="BG114" s="1"/>
  <c r="BM114" s="1"/>
  <c r="CH118"/>
  <c r="CL118" s="1"/>
  <c r="CI118"/>
  <c r="DJ95"/>
  <c r="CJ95"/>
  <c r="BH95"/>
  <c r="BB95"/>
  <c r="BC95" s="1"/>
  <c r="X89"/>
  <c r="R89"/>
  <c r="S89" s="1"/>
  <c r="Z89"/>
  <c r="DK89"/>
  <c r="DL89"/>
  <c r="V94"/>
  <c r="W94" s="1"/>
  <c r="AC94" s="1"/>
  <c r="AA94"/>
  <c r="AB94" s="1"/>
  <c r="CO85"/>
  <c r="CS85" s="1"/>
  <c r="CP85"/>
  <c r="CI85"/>
  <c r="CH85"/>
  <c r="CL85" s="1"/>
  <c r="X85"/>
  <c r="Z85"/>
  <c r="R85"/>
  <c r="S85" s="1"/>
  <c r="DL85"/>
  <c r="DK85"/>
  <c r="DK97"/>
  <c r="DL97"/>
  <c r="CJ88"/>
  <c r="CK88"/>
  <c r="R93"/>
  <c r="S93" s="1"/>
  <c r="X93"/>
  <c r="Z93"/>
  <c r="CB93"/>
  <c r="BZ93"/>
  <c r="BT93"/>
  <c r="BU93" s="1"/>
  <c r="DI100"/>
  <c r="DJ100" s="1"/>
  <c r="CI101"/>
  <c r="CH101"/>
  <c r="CL101" s="1"/>
  <c r="CK103"/>
  <c r="CJ103"/>
  <c r="CW104"/>
  <c r="CV104"/>
  <c r="CZ104" s="1"/>
  <c r="BB105"/>
  <c r="BC105" s="1"/>
  <c r="BJ105"/>
  <c r="BH105"/>
  <c r="R109"/>
  <c r="S109" s="1"/>
  <c r="Z109"/>
  <c r="X109"/>
  <c r="DL110"/>
  <c r="DK110"/>
  <c r="AP112"/>
  <c r="AJ112"/>
  <c r="AK112" s="1"/>
  <c r="BZ112"/>
  <c r="BT112"/>
  <c r="BU112" s="1"/>
  <c r="CP112"/>
  <c r="CO112"/>
  <c r="CS112" s="1"/>
  <c r="DI116"/>
  <c r="DJ116" s="1"/>
  <c r="CP124"/>
  <c r="CO124"/>
  <c r="CS124" s="1"/>
  <c r="AP128"/>
  <c r="AJ128"/>
  <c r="AK128" s="1"/>
  <c r="BZ128"/>
  <c r="BT128"/>
  <c r="BU128" s="1"/>
  <c r="CQ119"/>
  <c r="CR119"/>
  <c r="CB134"/>
  <c r="BT134"/>
  <c r="BU134" s="1"/>
  <c r="BZ134"/>
  <c r="CK115"/>
  <c r="CJ115"/>
  <c r="CI117"/>
  <c r="CH117"/>
  <c r="CL117" s="1"/>
  <c r="X117"/>
  <c r="R117"/>
  <c r="S117" s="1"/>
  <c r="Z117"/>
  <c r="CP121"/>
  <c r="CO121"/>
  <c r="CS121" s="1"/>
  <c r="BH126"/>
  <c r="BB126"/>
  <c r="BC126" s="1"/>
  <c r="BJ126"/>
  <c r="CY126"/>
  <c r="CX126"/>
  <c r="V133"/>
  <c r="W133" s="1"/>
  <c r="AC133" s="1"/>
  <c r="AA133"/>
  <c r="AB133" s="1"/>
  <c r="BT125"/>
  <c r="BU125" s="1"/>
  <c r="CB125"/>
  <c r="BZ125"/>
  <c r="CH130"/>
  <c r="CL130" s="1"/>
  <c r="CI130"/>
  <c r="CO133"/>
  <c r="CS133" s="1"/>
  <c r="CP133"/>
  <c r="CI137"/>
  <c r="CH137"/>
  <c r="CL137" s="1"/>
  <c r="CX137"/>
  <c r="BH122"/>
  <c r="BB122"/>
  <c r="BC122" s="1"/>
  <c r="BJ122"/>
  <c r="BT126"/>
  <c r="BU126" s="1"/>
  <c r="CB126"/>
  <c r="BZ126"/>
  <c r="CX129"/>
  <c r="BF132"/>
  <c r="BG132" s="1"/>
  <c r="BM132" s="1"/>
  <c r="BJ132"/>
  <c r="BH132"/>
  <c r="CQ135"/>
  <c r="CR135"/>
  <c r="CH138"/>
  <c r="CL138" s="1"/>
  <c r="CI138"/>
  <c r="CX138"/>
  <c r="CY138"/>
  <c r="DJ139"/>
  <c r="CI142"/>
  <c r="CH142"/>
  <c r="CL142" s="1"/>
  <c r="CR123"/>
  <c r="CQ123"/>
  <c r="CP125"/>
  <c r="CO125"/>
  <c r="CS125" s="1"/>
  <c r="DL149"/>
  <c r="DK149"/>
  <c r="X152"/>
  <c r="R152"/>
  <c r="S152" s="1"/>
  <c r="Z152"/>
  <c r="BK152"/>
  <c r="BL152" s="1"/>
  <c r="BF152"/>
  <c r="BG152" s="1"/>
  <c r="BM152" s="1"/>
  <c r="DJ153"/>
  <c r="X156"/>
  <c r="R156"/>
  <c r="S156" s="1"/>
  <c r="Z156"/>
  <c r="BK156"/>
  <c r="BL156" s="1"/>
  <c r="BF156"/>
  <c r="BG156" s="1"/>
  <c r="BM156" s="1"/>
  <c r="DJ157"/>
  <c r="X160"/>
  <c r="R160"/>
  <c r="S160" s="1"/>
  <c r="Z160"/>
  <c r="BK160"/>
  <c r="BL160" s="1"/>
  <c r="BF160"/>
  <c r="BG160" s="1"/>
  <c r="BM160" s="1"/>
  <c r="DJ161"/>
  <c r="X164"/>
  <c r="R164"/>
  <c r="S164" s="1"/>
  <c r="Z164"/>
  <c r="BK164"/>
  <c r="BL164" s="1"/>
  <c r="BF164"/>
  <c r="BG164" s="1"/>
  <c r="BM164" s="1"/>
  <c r="DJ165"/>
  <c r="X168"/>
  <c r="R168"/>
  <c r="S168" s="1"/>
  <c r="Z168"/>
  <c r="BF168"/>
  <c r="BG168" s="1"/>
  <c r="BM168" s="1"/>
  <c r="BK168"/>
  <c r="BL168" s="1"/>
  <c r="DJ169"/>
  <c r="BH172"/>
  <c r="BB172"/>
  <c r="BC172" s="1"/>
  <c r="BJ172"/>
  <c r="DJ177"/>
  <c r="CR147"/>
  <c r="CQ147"/>
  <c r="BH145"/>
  <c r="BB145"/>
  <c r="BC145" s="1"/>
  <c r="BJ145"/>
  <c r="BB151"/>
  <c r="BC151" s="1"/>
  <c r="BJ151"/>
  <c r="BH151"/>
  <c r="BB155"/>
  <c r="BC155" s="1"/>
  <c r="BJ155"/>
  <c r="BH155"/>
  <c r="BB159"/>
  <c r="BC159" s="1"/>
  <c r="BJ159"/>
  <c r="BH159"/>
  <c r="BB163"/>
  <c r="BC163" s="1"/>
  <c r="BJ163"/>
  <c r="BH163"/>
  <c r="BB167"/>
  <c r="BC167" s="1"/>
  <c r="BJ167"/>
  <c r="BH167"/>
  <c r="DL172"/>
  <c r="DK172"/>
  <c r="CQ169"/>
  <c r="CR169"/>
  <c r="BT171"/>
  <c r="BU171" s="1"/>
  <c r="CB171"/>
  <c r="BZ171"/>
  <c r="DK183"/>
  <c r="DL183"/>
  <c r="CX190"/>
  <c r="DL192"/>
  <c r="DK192"/>
  <c r="CP194"/>
  <c r="CO194"/>
  <c r="CS194" s="1"/>
  <c r="CX198"/>
  <c r="DL200"/>
  <c r="DK200"/>
  <c r="CP202"/>
  <c r="CO202"/>
  <c r="CS202" s="1"/>
  <c r="CX206"/>
  <c r="V176"/>
  <c r="W176" s="1"/>
  <c r="AC176" s="1"/>
  <c r="AA176"/>
  <c r="AB176" s="1"/>
  <c r="BH180"/>
  <c r="BB180"/>
  <c r="BC180" s="1"/>
  <c r="BJ180"/>
  <c r="CY180"/>
  <c r="CX180"/>
  <c r="DL184"/>
  <c r="DK184"/>
  <c r="BF184"/>
  <c r="BG184" s="1"/>
  <c r="BM184" s="1"/>
  <c r="BK184"/>
  <c r="BL184" s="1"/>
  <c r="BT183"/>
  <c r="BU183" s="1"/>
  <c r="CB183"/>
  <c r="BZ183"/>
  <c r="CI196"/>
  <c r="CH196"/>
  <c r="CL196" s="1"/>
  <c r="CX196"/>
  <c r="BH200"/>
  <c r="BB200"/>
  <c r="BC200" s="1"/>
  <c r="BJ200"/>
  <c r="CJ202"/>
  <c r="X204"/>
  <c r="R204"/>
  <c r="S204" s="1"/>
  <c r="Z204"/>
  <c r="CQ205"/>
  <c r="BH188"/>
  <c r="BJ188"/>
  <c r="BB188"/>
  <c r="BC188" s="1"/>
  <c r="V193"/>
  <c r="W193" s="1"/>
  <c r="AC193" s="1"/>
  <c r="AA193"/>
  <c r="AB193" s="1"/>
  <c r="V197"/>
  <c r="W197" s="1"/>
  <c r="AC197" s="1"/>
  <c r="AA197"/>
  <c r="AB197" s="1"/>
  <c r="V201"/>
  <c r="W201" s="1"/>
  <c r="AC201" s="1"/>
  <c r="AA201"/>
  <c r="AB201" s="1"/>
  <c r="V205"/>
  <c r="W205" s="1"/>
  <c r="AC205" s="1"/>
  <c r="AA205"/>
  <c r="AB205" s="1"/>
  <c r="BH179"/>
  <c r="BB179"/>
  <c r="BC179" s="1"/>
  <c r="BJ179"/>
  <c r="CP183"/>
  <c r="CO183"/>
  <c r="CS183" s="1"/>
  <c r="BZ11"/>
  <c r="CA11" s="1"/>
  <c r="Y13"/>
  <c r="BI13"/>
  <c r="BI17"/>
  <c r="CV11"/>
  <c r="R13"/>
  <c r="S13" s="1"/>
  <c r="W13" s="1"/>
  <c r="Y22"/>
  <c r="BI22"/>
  <c r="BT15"/>
  <c r="BU15" s="1"/>
  <c r="BY15" s="1"/>
  <c r="CW15"/>
  <c r="BZ19"/>
  <c r="DM38"/>
  <c r="Y31"/>
  <c r="BI31"/>
  <c r="Y35"/>
  <c r="BI35"/>
  <c r="BI24"/>
  <c r="DC26"/>
  <c r="DD26" s="1"/>
  <c r="BI26"/>
  <c r="BI33"/>
  <c r="CW33"/>
  <c r="BB35"/>
  <c r="BC35" s="1"/>
  <c r="BG35" s="1"/>
  <c r="BF49"/>
  <c r="BG49" s="1"/>
  <c r="BM49" s="1"/>
  <c r="AR37"/>
  <c r="AR24"/>
  <c r="BK41"/>
  <c r="BL41" s="1"/>
  <c r="CH39"/>
  <c r="CL39" s="1"/>
  <c r="BG37"/>
  <c r="CV45"/>
  <c r="CZ45" s="1"/>
  <c r="BT52"/>
  <c r="BU52" s="1"/>
  <c r="CO46"/>
  <c r="CS46" s="1"/>
  <c r="BH61"/>
  <c r="AP42"/>
  <c r="DM54"/>
  <c r="DM66"/>
  <c r="DM70"/>
  <c r="CW53"/>
  <c r="CY60"/>
  <c r="CP67"/>
  <c r="CP71"/>
  <c r="CV74"/>
  <c r="CZ74" s="1"/>
  <c r="BF81"/>
  <c r="BG81" s="1"/>
  <c r="BM81" s="1"/>
  <c r="CW63"/>
  <c r="AJ68"/>
  <c r="AK68" s="1"/>
  <c r="DI78"/>
  <c r="DJ78" s="1"/>
  <c r="CV78"/>
  <c r="CZ78" s="1"/>
  <c r="CI93"/>
  <c r="R87"/>
  <c r="S87" s="1"/>
  <c r="BH89"/>
  <c r="AJ81"/>
  <c r="AK81" s="1"/>
  <c r="BB83"/>
  <c r="BC83" s="1"/>
  <c r="DI93"/>
  <c r="DP93" s="1"/>
  <c r="BX94"/>
  <c r="BY94" s="1"/>
  <c r="CE94" s="1"/>
  <c r="BF109"/>
  <c r="BG109" s="1"/>
  <c r="BM109" s="1"/>
  <c r="CO110"/>
  <c r="CS110" s="1"/>
  <c r="V113"/>
  <c r="W113" s="1"/>
  <c r="AC113" s="1"/>
  <c r="R95"/>
  <c r="S95" s="1"/>
  <c r="CW117"/>
  <c r="AA121"/>
  <c r="AB121" s="1"/>
  <c r="CI95"/>
  <c r="CW105"/>
  <c r="CV122"/>
  <c r="CZ122" s="1"/>
  <c r="CI91"/>
  <c r="AP137"/>
  <c r="BZ137"/>
  <c r="BT121"/>
  <c r="BU121" s="1"/>
  <c r="DI129"/>
  <c r="DJ129" s="1"/>
  <c r="AJ101"/>
  <c r="AK101" s="1"/>
  <c r="BT122"/>
  <c r="BU122" s="1"/>
  <c r="V125"/>
  <c r="W125" s="1"/>
  <c r="AC125" s="1"/>
  <c r="AA125"/>
  <c r="AB125" s="1"/>
  <c r="AR125"/>
  <c r="DG130"/>
  <c r="DH130" s="1"/>
  <c r="AS130"/>
  <c r="AT130" s="1"/>
  <c r="V130"/>
  <c r="W130" s="1"/>
  <c r="AC130" s="1"/>
  <c r="AR130"/>
  <c r="BT137"/>
  <c r="BU137" s="1"/>
  <c r="BH161"/>
  <c r="X165"/>
  <c r="BH165"/>
  <c r="X177"/>
  <c r="BH177"/>
  <c r="AP126"/>
  <c r="DM151"/>
  <c r="DI155"/>
  <c r="DJ155" s="1"/>
  <c r="DM145"/>
  <c r="BX141"/>
  <c r="BY141" s="1"/>
  <c r="CE141" s="1"/>
  <c r="CH147"/>
  <c r="CL147" s="1"/>
  <c r="R143"/>
  <c r="S143" s="1"/>
  <c r="CI157"/>
  <c r="R165"/>
  <c r="S165" s="1"/>
  <c r="R173"/>
  <c r="S173" s="1"/>
  <c r="BH185"/>
  <c r="BH189"/>
  <c r="V192"/>
  <c r="W192" s="1"/>
  <c r="AC192" s="1"/>
  <c r="BF204"/>
  <c r="BG204" s="1"/>
  <c r="BM204" s="1"/>
  <c r="DM188"/>
  <c r="BB149"/>
  <c r="BC149" s="1"/>
  <c r="CI161"/>
  <c r="CP176"/>
  <c r="AS179"/>
  <c r="AT179" s="1"/>
  <c r="X190"/>
  <c r="BH190"/>
  <c r="DI190"/>
  <c r="DJ190" s="1"/>
  <c r="CY192"/>
  <c r="X194"/>
  <c r="BH194"/>
  <c r="CY196"/>
  <c r="X198"/>
  <c r="BH198"/>
  <c r="DI198"/>
  <c r="DJ198" s="1"/>
  <c r="CR201"/>
  <c r="X202"/>
  <c r="BH202"/>
  <c r="CR205"/>
  <c r="X206"/>
  <c r="BH206"/>
  <c r="DI206"/>
  <c r="DJ206" s="1"/>
  <c r="R169"/>
  <c r="S169" s="1"/>
  <c r="CI169"/>
  <c r="BF175"/>
  <c r="BG175" s="1"/>
  <c r="BM175" s="1"/>
  <c r="AP179"/>
  <c r="V183"/>
  <c r="W183" s="1"/>
  <c r="AC183" s="1"/>
  <c r="AA183"/>
  <c r="AB183" s="1"/>
  <c r="AR183"/>
  <c r="AJ192"/>
  <c r="AK192" s="1"/>
  <c r="BB194"/>
  <c r="BC194" s="1"/>
  <c r="BT200"/>
  <c r="BU200" s="1"/>
  <c r="CW206"/>
  <c r="X189"/>
  <c r="R194"/>
  <c r="S194" s="1"/>
  <c r="CI185"/>
  <c r="R198"/>
  <c r="S198" s="1"/>
  <c r="AJ204"/>
  <c r="AK204" s="1"/>
  <c r="BB206"/>
  <c r="BC206" s="1"/>
  <c r="CP11"/>
  <c r="CO11"/>
  <c r="V16"/>
  <c r="AJ19"/>
  <c r="AK19" s="1"/>
  <c r="AO19" s="1"/>
  <c r="AR19"/>
  <c r="AP19"/>
  <c r="V21"/>
  <c r="X25"/>
  <c r="Y25" s="1"/>
  <c r="R25"/>
  <c r="S25" s="1"/>
  <c r="Z25"/>
  <c r="BF25"/>
  <c r="V20"/>
  <c r="AP22"/>
  <c r="AQ22" s="1"/>
  <c r="AJ22"/>
  <c r="AK22" s="1"/>
  <c r="AO22" s="1"/>
  <c r="BZ22"/>
  <c r="CA22" s="1"/>
  <c r="BT22"/>
  <c r="BU22" s="1"/>
  <c r="BY22" s="1"/>
  <c r="CI29"/>
  <c r="CH29"/>
  <c r="DL38"/>
  <c r="DK38"/>
  <c r="CW28"/>
  <c r="CV28"/>
  <c r="Z28"/>
  <c r="R28"/>
  <c r="S28" s="1"/>
  <c r="W28" s="1"/>
  <c r="X28"/>
  <c r="Y28" s="1"/>
  <c r="CI30"/>
  <c r="CH30"/>
  <c r="CY30"/>
  <c r="CZ30" s="1"/>
  <c r="CX30"/>
  <c r="CI34"/>
  <c r="CH34"/>
  <c r="CY34"/>
  <c r="CZ34" s="1"/>
  <c r="CX34"/>
  <c r="CH38"/>
  <c r="CL38" s="1"/>
  <c r="CI38"/>
  <c r="CX38"/>
  <c r="CY38"/>
  <c r="CI45"/>
  <c r="CH45"/>
  <c r="CL45" s="1"/>
  <c r="AP47"/>
  <c r="AJ47"/>
  <c r="AK47" s="1"/>
  <c r="BZ47"/>
  <c r="BT47"/>
  <c r="BU47" s="1"/>
  <c r="BH48"/>
  <c r="BB48"/>
  <c r="BC48" s="1"/>
  <c r="BJ48"/>
  <c r="AP51"/>
  <c r="AJ51"/>
  <c r="AK51" s="1"/>
  <c r="BZ51"/>
  <c r="BT51"/>
  <c r="BU51" s="1"/>
  <c r="BH52"/>
  <c r="BB52"/>
  <c r="BC52" s="1"/>
  <c r="BJ52"/>
  <c r="AP55"/>
  <c r="AJ55"/>
  <c r="AK55" s="1"/>
  <c r="BZ55"/>
  <c r="BT55"/>
  <c r="BU55" s="1"/>
  <c r="DI59"/>
  <c r="DJ59" s="1"/>
  <c r="CW59"/>
  <c r="CV59"/>
  <c r="CZ59" s="1"/>
  <c r="CI46"/>
  <c r="CH46"/>
  <c r="CL46" s="1"/>
  <c r="X46"/>
  <c r="Z46"/>
  <c r="R46"/>
  <c r="S46" s="1"/>
  <c r="BT42"/>
  <c r="BU42" s="1"/>
  <c r="CB42"/>
  <c r="BZ42"/>
  <c r="CX43"/>
  <c r="CY43"/>
  <c r="BH49"/>
  <c r="BB49"/>
  <c r="BC49" s="1"/>
  <c r="BJ49"/>
  <c r="CK51"/>
  <c r="CJ51"/>
  <c r="CP52"/>
  <c r="CO52"/>
  <c r="CS52" s="1"/>
  <c r="CI53"/>
  <c r="CH53"/>
  <c r="CL53" s="1"/>
  <c r="CO37"/>
  <c r="CP37"/>
  <c r="CI37"/>
  <c r="CH37"/>
  <c r="X37"/>
  <c r="Y37" s="1"/>
  <c r="R37"/>
  <c r="S37" s="1"/>
  <c r="Z37"/>
  <c r="BF42"/>
  <c r="BG42" s="1"/>
  <c r="BM42" s="1"/>
  <c r="BK42"/>
  <c r="BL42" s="1"/>
  <c r="CX42"/>
  <c r="DL54"/>
  <c r="DK54"/>
  <c r="CX58"/>
  <c r="CY58"/>
  <c r="BF61"/>
  <c r="BG61" s="1"/>
  <c r="BM61" s="1"/>
  <c r="BK61"/>
  <c r="BL61" s="1"/>
  <c r="Z63"/>
  <c r="V63"/>
  <c r="W63" s="1"/>
  <c r="AC63" s="1"/>
  <c r="AA67"/>
  <c r="AB67" s="1"/>
  <c r="V67"/>
  <c r="W67" s="1"/>
  <c r="AC67" s="1"/>
  <c r="AA71"/>
  <c r="AB71" s="1"/>
  <c r="V71"/>
  <c r="W71" s="1"/>
  <c r="AC71" s="1"/>
  <c r="X75"/>
  <c r="R75"/>
  <c r="S75" s="1"/>
  <c r="Z75"/>
  <c r="BF75"/>
  <c r="BG75" s="1"/>
  <c r="BM75" s="1"/>
  <c r="BK75"/>
  <c r="BL75" s="1"/>
  <c r="CQ75"/>
  <c r="BK57"/>
  <c r="BL57" s="1"/>
  <c r="BF57"/>
  <c r="BG57" s="1"/>
  <c r="BM57" s="1"/>
  <c r="CY57"/>
  <c r="CX57"/>
  <c r="CO61"/>
  <c r="CS61" s="1"/>
  <c r="CP61"/>
  <c r="CQ65"/>
  <c r="CR65"/>
  <c r="CJ66"/>
  <c r="CI61"/>
  <c r="CH61"/>
  <c r="CL61" s="1"/>
  <c r="CJ62"/>
  <c r="CK62"/>
  <c r="CY65"/>
  <c r="CX65"/>
  <c r="CY69"/>
  <c r="CX69"/>
  <c r="BB74"/>
  <c r="BC74" s="1"/>
  <c r="BH74"/>
  <c r="CJ74"/>
  <c r="CK55"/>
  <c r="CJ55"/>
  <c r="CP60"/>
  <c r="CO60"/>
  <c r="CS60" s="1"/>
  <c r="CI60"/>
  <c r="CH60"/>
  <c r="CL60" s="1"/>
  <c r="X60"/>
  <c r="R60"/>
  <c r="S60" s="1"/>
  <c r="Z60"/>
  <c r="CX73"/>
  <c r="CY73"/>
  <c r="CB76"/>
  <c r="BT76"/>
  <c r="BU76" s="1"/>
  <c r="BZ76"/>
  <c r="AN78"/>
  <c r="AO78" s="1"/>
  <c r="AU78" s="1"/>
  <c r="AS78"/>
  <c r="AT78" s="1"/>
  <c r="AJ83"/>
  <c r="AK83" s="1"/>
  <c r="AP83"/>
  <c r="BT83"/>
  <c r="BU83" s="1"/>
  <c r="BZ83"/>
  <c r="CX87"/>
  <c r="X79"/>
  <c r="R79"/>
  <c r="S79" s="1"/>
  <c r="Z79"/>
  <c r="CJ79"/>
  <c r="BB81"/>
  <c r="BC81" s="1"/>
  <c r="BJ81"/>
  <c r="BH81"/>
  <c r="CJ83"/>
  <c r="CX75"/>
  <c r="CY75"/>
  <c r="R78"/>
  <c r="S78" s="1"/>
  <c r="X78"/>
  <c r="Z78"/>
  <c r="CP81"/>
  <c r="CO81"/>
  <c r="CS81" s="1"/>
  <c r="CI82"/>
  <c r="CH82"/>
  <c r="CL82" s="1"/>
  <c r="CH86"/>
  <c r="CL86" s="1"/>
  <c r="CI86"/>
  <c r="CX89"/>
  <c r="BH98"/>
  <c r="BB98"/>
  <c r="BC98" s="1"/>
  <c r="BJ98"/>
  <c r="CP101"/>
  <c r="CO101"/>
  <c r="CS101" s="1"/>
  <c r="CI102"/>
  <c r="CH102"/>
  <c r="CL102" s="1"/>
  <c r="AA106"/>
  <c r="AB106" s="1"/>
  <c r="V106"/>
  <c r="W106" s="1"/>
  <c r="AC106" s="1"/>
  <c r="X110"/>
  <c r="R110"/>
  <c r="S110" s="1"/>
  <c r="Z110"/>
  <c r="BK110"/>
  <c r="BL110" s="1"/>
  <c r="BF110"/>
  <c r="BG110" s="1"/>
  <c r="BM110" s="1"/>
  <c r="BH114"/>
  <c r="BB114"/>
  <c r="BC114" s="1"/>
  <c r="BJ114"/>
  <c r="V118"/>
  <c r="W118" s="1"/>
  <c r="AC118" s="1"/>
  <c r="AA118"/>
  <c r="AB118" s="1"/>
  <c r="CX92"/>
  <c r="CY92"/>
  <c r="CO89"/>
  <c r="CS89" s="1"/>
  <c r="CP89"/>
  <c r="BH94"/>
  <c r="BJ94"/>
  <c r="BB94"/>
  <c r="BC94" s="1"/>
  <c r="BT94"/>
  <c r="BU94" s="1"/>
  <c r="CB94"/>
  <c r="BZ94"/>
  <c r="CP93"/>
  <c r="CO93"/>
  <c r="CS93" s="1"/>
  <c r="CR96"/>
  <c r="CQ96"/>
  <c r="R97"/>
  <c r="S97" s="1"/>
  <c r="X97"/>
  <c r="Z97"/>
  <c r="DL98"/>
  <c r="DK98"/>
  <c r="AP100"/>
  <c r="AJ100"/>
  <c r="AK100" s="1"/>
  <c r="BZ100"/>
  <c r="BT100"/>
  <c r="BU100" s="1"/>
  <c r="CP100"/>
  <c r="CO100"/>
  <c r="CS100" s="1"/>
  <c r="DI104"/>
  <c r="DJ104" s="1"/>
  <c r="CI105"/>
  <c r="CH105"/>
  <c r="CL105" s="1"/>
  <c r="CK107"/>
  <c r="CJ107"/>
  <c r="CW108"/>
  <c r="CV108"/>
  <c r="CZ108" s="1"/>
  <c r="BB109"/>
  <c r="BC109" s="1"/>
  <c r="BJ109"/>
  <c r="BH109"/>
  <c r="R113"/>
  <c r="S113" s="1"/>
  <c r="Z113"/>
  <c r="X113"/>
  <c r="DL114"/>
  <c r="DK114"/>
  <c r="AP116"/>
  <c r="AJ116"/>
  <c r="AK116" s="1"/>
  <c r="BZ116"/>
  <c r="BT116"/>
  <c r="BU116" s="1"/>
  <c r="CP116"/>
  <c r="CO116"/>
  <c r="CS116" s="1"/>
  <c r="DL118"/>
  <c r="DK118"/>
  <c r="CW120"/>
  <c r="CV120"/>
  <c r="CZ120" s="1"/>
  <c r="CP128"/>
  <c r="CO128"/>
  <c r="CS128" s="1"/>
  <c r="CO122"/>
  <c r="CS122" s="1"/>
  <c r="CP122"/>
  <c r="CB130"/>
  <c r="BT130"/>
  <c r="BU130" s="1"/>
  <c r="BZ130"/>
  <c r="CY133"/>
  <c r="CO117"/>
  <c r="CS117" s="1"/>
  <c r="CP117"/>
  <c r="BH121"/>
  <c r="BB121"/>
  <c r="BC121" s="1"/>
  <c r="BJ121"/>
  <c r="DL126"/>
  <c r="DK126"/>
  <c r="BF126"/>
  <c r="BG126" s="1"/>
  <c r="BM126" s="1"/>
  <c r="BK126"/>
  <c r="BL126" s="1"/>
  <c r="BH133"/>
  <c r="BJ133"/>
  <c r="BB133"/>
  <c r="BC133" s="1"/>
  <c r="AR134"/>
  <c r="AJ134"/>
  <c r="AK134" s="1"/>
  <c r="AP134"/>
  <c r="CH134"/>
  <c r="CL134" s="1"/>
  <c r="CI134"/>
  <c r="DL138"/>
  <c r="DK138"/>
  <c r="CP132"/>
  <c r="CO132"/>
  <c r="CS132" s="1"/>
  <c r="AJ133"/>
  <c r="AK133" s="1"/>
  <c r="AR133"/>
  <c r="AP133"/>
  <c r="CO137"/>
  <c r="CS137" s="1"/>
  <c r="CP137"/>
  <c r="V138"/>
  <c r="W138" s="1"/>
  <c r="AC138" s="1"/>
  <c r="AA138"/>
  <c r="AB138" s="1"/>
  <c r="V142"/>
  <c r="W142" s="1"/>
  <c r="AC142" s="1"/>
  <c r="AA142"/>
  <c r="AB142" s="1"/>
  <c r="CI129"/>
  <c r="CH129"/>
  <c r="CL129" s="1"/>
  <c r="X129"/>
  <c r="R129"/>
  <c r="S129" s="1"/>
  <c r="Z129"/>
  <c r="CX118"/>
  <c r="CY118"/>
  <c r="CK119"/>
  <c r="CJ119"/>
  <c r="BH125"/>
  <c r="BB125"/>
  <c r="BC125" s="1"/>
  <c r="BJ125"/>
  <c r="BH130"/>
  <c r="BB130"/>
  <c r="BC130" s="1"/>
  <c r="BJ130"/>
  <c r="BH152"/>
  <c r="BB152"/>
  <c r="BC152" s="1"/>
  <c r="BJ152"/>
  <c r="BH156"/>
  <c r="BB156"/>
  <c r="BC156" s="1"/>
  <c r="BJ156"/>
  <c r="BH160"/>
  <c r="BB160"/>
  <c r="BC160" s="1"/>
  <c r="BJ160"/>
  <c r="BH164"/>
  <c r="BB164"/>
  <c r="BC164" s="1"/>
  <c r="BJ164"/>
  <c r="BH168"/>
  <c r="BB168"/>
  <c r="BC168" s="1"/>
  <c r="BJ168"/>
  <c r="CI172"/>
  <c r="CH172"/>
  <c r="CL172" s="1"/>
  <c r="DJ181"/>
  <c r="CO141"/>
  <c r="CS141" s="1"/>
  <c r="CP141"/>
  <c r="CI141"/>
  <c r="CH141"/>
  <c r="CL141" s="1"/>
  <c r="X141"/>
  <c r="Z141"/>
  <c r="R141"/>
  <c r="S141" s="1"/>
  <c r="AJ141"/>
  <c r="AK141" s="1"/>
  <c r="AR141"/>
  <c r="AP141"/>
  <c r="CI151"/>
  <c r="CH151"/>
  <c r="CL151" s="1"/>
  <c r="CI155"/>
  <c r="CH155"/>
  <c r="CL155" s="1"/>
  <c r="CI159"/>
  <c r="CH159"/>
  <c r="CL159" s="1"/>
  <c r="CI163"/>
  <c r="CH163"/>
  <c r="CL163" s="1"/>
  <c r="CI167"/>
  <c r="CH167"/>
  <c r="CL167" s="1"/>
  <c r="DL168"/>
  <c r="DK168"/>
  <c r="BH146"/>
  <c r="BB146"/>
  <c r="BC146" s="1"/>
  <c r="BJ146"/>
  <c r="AN188"/>
  <c r="AO188" s="1"/>
  <c r="AU188" s="1"/>
  <c r="AS188"/>
  <c r="AT188" s="1"/>
  <c r="AP190"/>
  <c r="AJ190"/>
  <c r="AK190" s="1"/>
  <c r="BZ190"/>
  <c r="BT190"/>
  <c r="BU190" s="1"/>
  <c r="AP198"/>
  <c r="AJ198"/>
  <c r="AK198" s="1"/>
  <c r="BZ198"/>
  <c r="BT198"/>
  <c r="BU198" s="1"/>
  <c r="AP206"/>
  <c r="AJ206"/>
  <c r="AK206" s="1"/>
  <c r="BZ206"/>
  <c r="BT206"/>
  <c r="BU206" s="1"/>
  <c r="BH176"/>
  <c r="BB176"/>
  <c r="BC176" s="1"/>
  <c r="BJ176"/>
  <c r="CY176"/>
  <c r="CX176"/>
  <c r="DL180"/>
  <c r="DK180"/>
  <c r="BF180"/>
  <c r="BG180" s="1"/>
  <c r="BM180" s="1"/>
  <c r="BK180"/>
  <c r="BL180" s="1"/>
  <c r="CI184"/>
  <c r="CH184"/>
  <c r="CL184" s="1"/>
  <c r="X184"/>
  <c r="R184"/>
  <c r="S184" s="1"/>
  <c r="Z184"/>
  <c r="BT179"/>
  <c r="BU179" s="1"/>
  <c r="CB179"/>
  <c r="BZ179"/>
  <c r="CJ190"/>
  <c r="X192"/>
  <c r="R192"/>
  <c r="S192" s="1"/>
  <c r="Z192"/>
  <c r="CQ193"/>
  <c r="CI200"/>
  <c r="CH200"/>
  <c r="CL200" s="1"/>
  <c r="BH204"/>
  <c r="BB204"/>
  <c r="BC204" s="1"/>
  <c r="BJ204"/>
  <c r="CJ206"/>
  <c r="CI171"/>
  <c r="CH171"/>
  <c r="CL171" s="1"/>
  <c r="X171"/>
  <c r="Z171"/>
  <c r="R171"/>
  <c r="S171" s="1"/>
  <c r="CR181"/>
  <c r="CQ181"/>
  <c r="CK182"/>
  <c r="CJ182"/>
  <c r="CK186"/>
  <c r="CJ186"/>
  <c r="CI189"/>
  <c r="CH189"/>
  <c r="CL189" s="1"/>
  <c r="R193"/>
  <c r="S193" s="1"/>
  <c r="Z193"/>
  <c r="X193"/>
  <c r="BF193"/>
  <c r="BG193" s="1"/>
  <c r="BM193" s="1"/>
  <c r="BK193"/>
  <c r="BL193" s="1"/>
  <c r="R197"/>
  <c r="S197" s="1"/>
  <c r="Z197"/>
  <c r="X197"/>
  <c r="BF197"/>
  <c r="BG197" s="1"/>
  <c r="BM197" s="1"/>
  <c r="BK197"/>
  <c r="BL197" s="1"/>
  <c r="R201"/>
  <c r="S201" s="1"/>
  <c r="Z201"/>
  <c r="X201"/>
  <c r="BF201"/>
  <c r="BG201" s="1"/>
  <c r="BM201" s="1"/>
  <c r="BK201"/>
  <c r="BL201" s="1"/>
  <c r="R205"/>
  <c r="S205" s="1"/>
  <c r="Z205"/>
  <c r="X205"/>
  <c r="BF205"/>
  <c r="BG205" s="1"/>
  <c r="BM205" s="1"/>
  <c r="BK205"/>
  <c r="BL205" s="1"/>
  <c r="CP187"/>
  <c r="CO187"/>
  <c r="CS187" s="1"/>
  <c r="CI175"/>
  <c r="CH175"/>
  <c r="CL175" s="1"/>
  <c r="X175"/>
  <c r="R175"/>
  <c r="S175" s="1"/>
  <c r="Z175"/>
  <c r="BH183"/>
  <c r="BB183"/>
  <c r="BC183" s="1"/>
  <c r="BJ183"/>
  <c r="BI9"/>
  <c r="AQ15"/>
  <c r="CA15"/>
  <c r="V9"/>
  <c r="V11"/>
  <c r="BX11"/>
  <c r="AO28"/>
  <c r="AS28" s="1"/>
  <c r="AT28" s="1"/>
  <c r="BT20"/>
  <c r="BU20" s="1"/>
  <c r="BY20" s="1"/>
  <c r="AO24"/>
  <c r="AN26"/>
  <c r="AO26" s="1"/>
  <c r="BB22"/>
  <c r="BC22" s="1"/>
  <c r="BG22" s="1"/>
  <c r="R22"/>
  <c r="S22" s="1"/>
  <c r="W22" s="1"/>
  <c r="DG24"/>
  <c r="DH24" s="1"/>
  <c r="DG26"/>
  <c r="DH26" s="1"/>
  <c r="BX24"/>
  <c r="R39"/>
  <c r="S39" s="1"/>
  <c r="CO25"/>
  <c r="AJ29"/>
  <c r="AK29" s="1"/>
  <c r="AO29" s="1"/>
  <c r="AS41"/>
  <c r="AT41" s="1"/>
  <c r="DG41"/>
  <c r="DH41" s="1"/>
  <c r="DI48"/>
  <c r="DM48" s="1"/>
  <c r="AA52"/>
  <c r="AB52" s="1"/>
  <c r="BK52"/>
  <c r="BL52" s="1"/>
  <c r="V53"/>
  <c r="W53" s="1"/>
  <c r="AC53" s="1"/>
  <c r="AP41"/>
  <c r="V41"/>
  <c r="W41" s="1"/>
  <c r="AC41" s="1"/>
  <c r="AR41"/>
  <c r="CO30"/>
  <c r="CV37"/>
  <c r="BB39"/>
  <c r="BC39" s="1"/>
  <c r="CR42"/>
  <c r="CH43"/>
  <c r="CL43" s="1"/>
  <c r="DM68"/>
  <c r="CR57"/>
  <c r="AN56"/>
  <c r="AO56" s="1"/>
  <c r="AU56" s="1"/>
  <c r="V68"/>
  <c r="W68" s="1"/>
  <c r="AC68" s="1"/>
  <c r="AJ48"/>
  <c r="AK48" s="1"/>
  <c r="DG56"/>
  <c r="DH56" s="1"/>
  <c r="CY68"/>
  <c r="BH70"/>
  <c r="DI74"/>
  <c r="DJ74" s="1"/>
  <c r="BK60"/>
  <c r="BL60" s="1"/>
  <c r="AA60"/>
  <c r="AB60" s="1"/>
  <c r="BT64"/>
  <c r="BU64" s="1"/>
  <c r="DM73"/>
  <c r="AJ64"/>
  <c r="AK64" s="1"/>
  <c r="CW70"/>
  <c r="CI74"/>
  <c r="DM81"/>
  <c r="AP78"/>
  <c r="BB66"/>
  <c r="BC66" s="1"/>
  <c r="AA81"/>
  <c r="AB81" s="1"/>
  <c r="BK81"/>
  <c r="BL81" s="1"/>
  <c r="CK83"/>
  <c r="BF72"/>
  <c r="BG72" s="1"/>
  <c r="BM72" s="1"/>
  <c r="DM86"/>
  <c r="BZ97"/>
  <c r="AP113"/>
  <c r="BZ113"/>
  <c r="DM95"/>
  <c r="CK95"/>
  <c r="BK89"/>
  <c r="BL89" s="1"/>
  <c r="DM89"/>
  <c r="AA93"/>
  <c r="AB93" s="1"/>
  <c r="CW83"/>
  <c r="CX93"/>
  <c r="AS94"/>
  <c r="AT94" s="1"/>
  <c r="V101"/>
  <c r="W101" s="1"/>
  <c r="AC101" s="1"/>
  <c r="BF113"/>
  <c r="BG113" s="1"/>
  <c r="BM113" s="1"/>
  <c r="BK117"/>
  <c r="BL117" s="1"/>
  <c r="AA117"/>
  <c r="AB117" s="1"/>
  <c r="AJ105"/>
  <c r="AK105" s="1"/>
  <c r="AJ113"/>
  <c r="AK113" s="1"/>
  <c r="BZ117"/>
  <c r="V137"/>
  <c r="W137" s="1"/>
  <c r="AC137" s="1"/>
  <c r="BB89"/>
  <c r="BC89" s="1"/>
  <c r="AA122"/>
  <c r="AB122" s="1"/>
  <c r="AP130"/>
  <c r="AN134"/>
  <c r="AO134" s="1"/>
  <c r="AU134" s="1"/>
  <c r="AA137"/>
  <c r="AB137" s="1"/>
  <c r="CY129"/>
  <c r="AJ129"/>
  <c r="AK129" s="1"/>
  <c r="BT105"/>
  <c r="BU105" s="1"/>
  <c r="BT113"/>
  <c r="BU113" s="1"/>
  <c r="AP125"/>
  <c r="DI130"/>
  <c r="DJ130" s="1"/>
  <c r="DC134"/>
  <c r="DD134" s="1"/>
  <c r="AP151"/>
  <c r="BZ151"/>
  <c r="AP155"/>
  <c r="BZ155"/>
  <c r="AP159"/>
  <c r="BZ159"/>
  <c r="AP163"/>
  <c r="BZ163"/>
  <c r="AP167"/>
  <c r="BZ167"/>
  <c r="X181"/>
  <c r="BH181"/>
  <c r="BK141"/>
  <c r="BL141" s="1"/>
  <c r="AA141"/>
  <c r="AB141" s="1"/>
  <c r="CW141"/>
  <c r="CV145"/>
  <c r="CZ145" s="1"/>
  <c r="DM163"/>
  <c r="DI167"/>
  <c r="DJ167" s="1"/>
  <c r="CI139"/>
  <c r="CH143"/>
  <c r="CL143" s="1"/>
  <c r="CH149"/>
  <c r="CL149" s="1"/>
  <c r="CV151"/>
  <c r="CZ151" s="1"/>
  <c r="CH153"/>
  <c r="CL153" s="1"/>
  <c r="CV159"/>
  <c r="CZ159" s="1"/>
  <c r="BB147"/>
  <c r="BC147" s="1"/>
  <c r="R157"/>
  <c r="S157" s="1"/>
  <c r="BH169"/>
  <c r="CH173"/>
  <c r="CL173" s="1"/>
  <c r="DM196"/>
  <c r="DM204"/>
  <c r="BB177"/>
  <c r="BC177" s="1"/>
  <c r="R185"/>
  <c r="S185" s="1"/>
  <c r="CV188"/>
  <c r="CZ188" s="1"/>
  <c r="BF192"/>
  <c r="BG192" s="1"/>
  <c r="BM192" s="1"/>
  <c r="V196"/>
  <c r="W196" s="1"/>
  <c r="AC196" s="1"/>
  <c r="CW171"/>
  <c r="R161"/>
  <c r="S161" s="1"/>
  <c r="CP180"/>
  <c r="AS183"/>
  <c r="AT183" s="1"/>
  <c r="DG183"/>
  <c r="DH183" s="1"/>
  <c r="BT151"/>
  <c r="BU151" s="1"/>
  <c r="BT159"/>
  <c r="BU159" s="1"/>
  <c r="BT167"/>
  <c r="BU167" s="1"/>
  <c r="AJ175"/>
  <c r="AK175" s="1"/>
  <c r="BF179"/>
  <c r="BG179" s="1"/>
  <c r="BM179" s="1"/>
  <c r="AP183"/>
  <c r="CW190"/>
  <c r="R206"/>
  <c r="S206" s="1"/>
  <c r="BB190"/>
  <c r="BC190" s="1"/>
  <c r="BT196"/>
  <c r="BU196" s="1"/>
  <c r="CW202"/>
  <c r="V12"/>
  <c r="W12" s="1"/>
  <c r="X16"/>
  <c r="Y16" s="1"/>
  <c r="R16"/>
  <c r="S16" s="1"/>
  <c r="Z16"/>
  <c r="BF16"/>
  <c r="X9"/>
  <c r="Y9" s="1"/>
  <c r="R9"/>
  <c r="S9" s="1"/>
  <c r="Z9"/>
  <c r="R11"/>
  <c r="S11" s="1"/>
  <c r="Z11"/>
  <c r="X11"/>
  <c r="Y11" s="1"/>
  <c r="CI15"/>
  <c r="CH15"/>
  <c r="BX19"/>
  <c r="BY19" s="1"/>
  <c r="X21"/>
  <c r="Y21" s="1"/>
  <c r="R21"/>
  <c r="S21" s="1"/>
  <c r="Z21"/>
  <c r="BF21"/>
  <c r="BG21" s="1"/>
  <c r="BH25"/>
  <c r="BI25" s="1"/>
  <c r="BB25"/>
  <c r="BC25" s="1"/>
  <c r="BJ25"/>
  <c r="BH20"/>
  <c r="BI20" s="1"/>
  <c r="BB20"/>
  <c r="BC20" s="1"/>
  <c r="BG20" s="1"/>
  <c r="BJ20"/>
  <c r="CP22"/>
  <c r="CO22"/>
  <c r="X33"/>
  <c r="Y33" s="1"/>
  <c r="R33"/>
  <c r="S33" s="1"/>
  <c r="W33" s="1"/>
  <c r="Z33"/>
  <c r="BJ28"/>
  <c r="BH28"/>
  <c r="BI28" s="1"/>
  <c r="BF28"/>
  <c r="CJ28"/>
  <c r="CK28"/>
  <c r="CP29"/>
  <c r="CO29"/>
  <c r="V30"/>
  <c r="W30" s="1"/>
  <c r="CP33"/>
  <c r="CO33"/>
  <c r="V34"/>
  <c r="W34" s="1"/>
  <c r="V38"/>
  <c r="W38" s="1"/>
  <c r="AC38" s="1"/>
  <c r="AA38"/>
  <c r="AB38" s="1"/>
  <c r="DJ39"/>
  <c r="X24"/>
  <c r="Y24" s="1"/>
  <c r="Z24"/>
  <c r="R24"/>
  <c r="S24" s="1"/>
  <c r="CO26"/>
  <c r="CP26"/>
  <c r="BB45"/>
  <c r="BC45" s="1"/>
  <c r="BH45"/>
  <c r="CP47"/>
  <c r="CO47"/>
  <c r="CS47" s="1"/>
  <c r="CI48"/>
  <c r="CH48"/>
  <c r="CL48" s="1"/>
  <c r="CP51"/>
  <c r="CO51"/>
  <c r="CS51" s="1"/>
  <c r="CI52"/>
  <c r="CH52"/>
  <c r="CL52" s="1"/>
  <c r="CP55"/>
  <c r="CO55"/>
  <c r="CS55" s="1"/>
  <c r="AP59"/>
  <c r="AJ59"/>
  <c r="AK59" s="1"/>
  <c r="BZ59"/>
  <c r="BT59"/>
  <c r="BU59" s="1"/>
  <c r="V46"/>
  <c r="W46" s="1"/>
  <c r="AC46" s="1"/>
  <c r="AA46"/>
  <c r="AB46" s="1"/>
  <c r="CI49"/>
  <c r="CH49"/>
  <c r="CL49" s="1"/>
  <c r="CX49"/>
  <c r="X53"/>
  <c r="R53"/>
  <c r="S53" s="1"/>
  <c r="Z53"/>
  <c r="CP45"/>
  <c r="CO45"/>
  <c r="CS45" s="1"/>
  <c r="CX46"/>
  <c r="CY46"/>
  <c r="CO49"/>
  <c r="CS49" s="1"/>
  <c r="CP49"/>
  <c r="CO53"/>
  <c r="CS53" s="1"/>
  <c r="CP53"/>
  <c r="BH41"/>
  <c r="BB41"/>
  <c r="BC41" s="1"/>
  <c r="BJ41"/>
  <c r="CI42"/>
  <c r="CH42"/>
  <c r="CL42" s="1"/>
  <c r="X42"/>
  <c r="R42"/>
  <c r="S42" s="1"/>
  <c r="Z42"/>
  <c r="BH56"/>
  <c r="BB56"/>
  <c r="BC56" s="1"/>
  <c r="BJ56"/>
  <c r="X61"/>
  <c r="R61"/>
  <c r="S61" s="1"/>
  <c r="Z61"/>
  <c r="DK61"/>
  <c r="DL61"/>
  <c r="BT60"/>
  <c r="BU60" s="1"/>
  <c r="CB60"/>
  <c r="BZ60"/>
  <c r="CW61"/>
  <c r="CV61"/>
  <c r="CZ61" s="1"/>
  <c r="R64"/>
  <c r="S64" s="1"/>
  <c r="X64"/>
  <c r="BB64"/>
  <c r="BC64" s="1"/>
  <c r="BH64"/>
  <c r="CJ64"/>
  <c r="CX66"/>
  <c r="X67"/>
  <c r="R67"/>
  <c r="S67" s="1"/>
  <c r="Z67"/>
  <c r="BK67"/>
  <c r="BL67" s="1"/>
  <c r="BF67"/>
  <c r="BG67" s="1"/>
  <c r="BM67" s="1"/>
  <c r="CQ67"/>
  <c r="DL68"/>
  <c r="DK68"/>
  <c r="CX70"/>
  <c r="X71"/>
  <c r="R71"/>
  <c r="S71" s="1"/>
  <c r="Z71"/>
  <c r="BK71"/>
  <c r="BL71" s="1"/>
  <c r="BF71"/>
  <c r="BG71" s="1"/>
  <c r="BM71" s="1"/>
  <c r="CQ71"/>
  <c r="BH75"/>
  <c r="BB75"/>
  <c r="BC75" s="1"/>
  <c r="BJ75"/>
  <c r="CI57"/>
  <c r="CH57"/>
  <c r="CL57" s="1"/>
  <c r="X57"/>
  <c r="R57"/>
  <c r="S57" s="1"/>
  <c r="Z57"/>
  <c r="DL57"/>
  <c r="DK57"/>
  <c r="CX64"/>
  <c r="R68"/>
  <c r="S68" s="1"/>
  <c r="Z68"/>
  <c r="X68"/>
  <c r="CQ69"/>
  <c r="CR69"/>
  <c r="CR54"/>
  <c r="CQ54"/>
  <c r="CJ59"/>
  <c r="CK59"/>
  <c r="AJ61"/>
  <c r="AK61" s="1"/>
  <c r="AP61"/>
  <c r="AR61"/>
  <c r="CX63"/>
  <c r="DI63"/>
  <c r="DJ63" s="1"/>
  <c r="DL81"/>
  <c r="DK81"/>
  <c r="CP83"/>
  <c r="CO83"/>
  <c r="CS83" s="1"/>
  <c r="AP87"/>
  <c r="AJ87"/>
  <c r="AK87" s="1"/>
  <c r="BZ87"/>
  <c r="BT87"/>
  <c r="BU87" s="1"/>
  <c r="V79"/>
  <c r="W79" s="1"/>
  <c r="AC79" s="1"/>
  <c r="AA79"/>
  <c r="AB79" s="1"/>
  <c r="CH81"/>
  <c r="CL81" s="1"/>
  <c r="CI81"/>
  <c r="CX81"/>
  <c r="CP78"/>
  <c r="CO78"/>
  <c r="CS78" s="1"/>
  <c r="BF78"/>
  <c r="BG78" s="1"/>
  <c r="BM78" s="1"/>
  <c r="BJ78"/>
  <c r="AA82"/>
  <c r="AB82" s="1"/>
  <c r="V82"/>
  <c r="W82" s="1"/>
  <c r="AC82" s="1"/>
  <c r="V86"/>
  <c r="W86" s="1"/>
  <c r="AC86" s="1"/>
  <c r="AA86"/>
  <c r="AB86" s="1"/>
  <c r="V90"/>
  <c r="W90" s="1"/>
  <c r="AC90" s="1"/>
  <c r="AA90"/>
  <c r="AB90" s="1"/>
  <c r="CI90"/>
  <c r="CH90"/>
  <c r="CL90" s="1"/>
  <c r="CO72"/>
  <c r="CS72" s="1"/>
  <c r="CP72"/>
  <c r="CI72"/>
  <c r="CH72"/>
  <c r="CL72" s="1"/>
  <c r="X72"/>
  <c r="R72"/>
  <c r="S72" s="1"/>
  <c r="Z72"/>
  <c r="CP97"/>
  <c r="CO97"/>
  <c r="CS97" s="1"/>
  <c r="CI98"/>
  <c r="CH98"/>
  <c r="CL98" s="1"/>
  <c r="AA102"/>
  <c r="AB102" s="1"/>
  <c r="V102"/>
  <c r="W102" s="1"/>
  <c r="AC102" s="1"/>
  <c r="X106"/>
  <c r="R106"/>
  <c r="S106" s="1"/>
  <c r="Z106"/>
  <c r="BK106"/>
  <c r="BL106" s="1"/>
  <c r="BF106"/>
  <c r="BG106" s="1"/>
  <c r="BM106" s="1"/>
  <c r="BH110"/>
  <c r="BB110"/>
  <c r="BC110" s="1"/>
  <c r="BJ110"/>
  <c r="CP113"/>
  <c r="CO113"/>
  <c r="CS113" s="1"/>
  <c r="CI114"/>
  <c r="CH114"/>
  <c r="CL114" s="1"/>
  <c r="X118"/>
  <c r="R118"/>
  <c r="S118" s="1"/>
  <c r="Z118"/>
  <c r="BF118"/>
  <c r="BG118" s="1"/>
  <c r="BM118" s="1"/>
  <c r="BK118"/>
  <c r="BL118" s="1"/>
  <c r="DJ91"/>
  <c r="BH91"/>
  <c r="BB91"/>
  <c r="BC91" s="1"/>
  <c r="X91"/>
  <c r="R91"/>
  <c r="S91" s="1"/>
  <c r="BT89"/>
  <c r="BU89" s="1"/>
  <c r="BZ89"/>
  <c r="CP94"/>
  <c r="CO94"/>
  <c r="CS94" s="1"/>
  <c r="BH85"/>
  <c r="BB85"/>
  <c r="BC85" s="1"/>
  <c r="BJ85"/>
  <c r="BF93"/>
  <c r="BG93" s="1"/>
  <c r="BM93" s="1"/>
  <c r="BJ93"/>
  <c r="R101"/>
  <c r="S101" s="1"/>
  <c r="Z101"/>
  <c r="X101"/>
  <c r="DL102"/>
  <c r="DK102"/>
  <c r="AP104"/>
  <c r="AJ104"/>
  <c r="AK104" s="1"/>
  <c r="BZ104"/>
  <c r="BT104"/>
  <c r="BU104" s="1"/>
  <c r="CP104"/>
  <c r="CO104"/>
  <c r="CS104" s="1"/>
  <c r="DI108"/>
  <c r="DJ108" s="1"/>
  <c r="CI109"/>
  <c r="CH109"/>
  <c r="CL109" s="1"/>
  <c r="CK111"/>
  <c r="CJ111"/>
  <c r="CW112"/>
  <c r="CV112"/>
  <c r="CZ112" s="1"/>
  <c r="BB113"/>
  <c r="BC113" s="1"/>
  <c r="BJ113"/>
  <c r="BH113"/>
  <c r="DI120"/>
  <c r="DJ120" s="1"/>
  <c r="DI124"/>
  <c r="DJ124" s="1"/>
  <c r="CW124"/>
  <c r="CV124"/>
  <c r="CZ124" s="1"/>
  <c r="DK125"/>
  <c r="DL125"/>
  <c r="CX127"/>
  <c r="CY127"/>
  <c r="V134"/>
  <c r="W134" s="1"/>
  <c r="AC134" s="1"/>
  <c r="AA134"/>
  <c r="AB134" s="1"/>
  <c r="CO134"/>
  <c r="CS134" s="1"/>
  <c r="CP134"/>
  <c r="BH117"/>
  <c r="BJ117"/>
  <c r="BB117"/>
  <c r="BC117" s="1"/>
  <c r="CI126"/>
  <c r="CH126"/>
  <c r="CL126" s="1"/>
  <c r="X126"/>
  <c r="R126"/>
  <c r="S126" s="1"/>
  <c r="Z126"/>
  <c r="BF133"/>
  <c r="BG133" s="1"/>
  <c r="BM133" s="1"/>
  <c r="BK133"/>
  <c r="BL133" s="1"/>
  <c r="CY130"/>
  <c r="DL133"/>
  <c r="DK133"/>
  <c r="X137"/>
  <c r="R137"/>
  <c r="S137" s="1"/>
  <c r="Z137"/>
  <c r="DL142"/>
  <c r="DK142"/>
  <c r="CI122"/>
  <c r="CH122"/>
  <c r="CL122" s="1"/>
  <c r="X122"/>
  <c r="R122"/>
  <c r="S122" s="1"/>
  <c r="Z122"/>
  <c r="CK128"/>
  <c r="CJ128"/>
  <c r="BZ132"/>
  <c r="BT132"/>
  <c r="BU132" s="1"/>
  <c r="CB132"/>
  <c r="R138"/>
  <c r="S138" s="1"/>
  <c r="Z138"/>
  <c r="X138"/>
  <c r="BF138"/>
  <c r="BG138" s="1"/>
  <c r="BM138" s="1"/>
  <c r="BK138"/>
  <c r="BL138" s="1"/>
  <c r="CJ140"/>
  <c r="CK140"/>
  <c r="R142"/>
  <c r="S142" s="1"/>
  <c r="Z142"/>
  <c r="X142"/>
  <c r="BF142"/>
  <c r="BG142" s="1"/>
  <c r="BM142" s="1"/>
  <c r="BK142"/>
  <c r="BL142" s="1"/>
  <c r="DJ143"/>
  <c r="CJ124"/>
  <c r="CK124"/>
  <c r="CQ127"/>
  <c r="CR127"/>
  <c r="CP129"/>
  <c r="CO129"/>
  <c r="CS129" s="1"/>
  <c r="BT145"/>
  <c r="BU145" s="1"/>
  <c r="CB145"/>
  <c r="BZ145"/>
  <c r="CR148"/>
  <c r="CQ148"/>
  <c r="CP151"/>
  <c r="CO151"/>
  <c r="CS151" s="1"/>
  <c r="CI152"/>
  <c r="CH152"/>
  <c r="CL152" s="1"/>
  <c r="CP155"/>
  <c r="CO155"/>
  <c r="CS155" s="1"/>
  <c r="CI156"/>
  <c r="CH156"/>
  <c r="CL156" s="1"/>
  <c r="CP159"/>
  <c r="CO159"/>
  <c r="CS159" s="1"/>
  <c r="CI160"/>
  <c r="CH160"/>
  <c r="CL160" s="1"/>
  <c r="CP163"/>
  <c r="CO163"/>
  <c r="CS163" s="1"/>
  <c r="CI164"/>
  <c r="CH164"/>
  <c r="CL164" s="1"/>
  <c r="CP167"/>
  <c r="CO167"/>
  <c r="CS167" s="1"/>
  <c r="CH168"/>
  <c r="CL168" s="1"/>
  <c r="CI168"/>
  <c r="V172"/>
  <c r="W172" s="1"/>
  <c r="AC172" s="1"/>
  <c r="AA172"/>
  <c r="AB172" s="1"/>
  <c r="CJ185"/>
  <c r="DJ185"/>
  <c r="CR143"/>
  <c r="CQ143"/>
  <c r="CK144"/>
  <c r="CJ144"/>
  <c r="CP145"/>
  <c r="CO145"/>
  <c r="CS145" s="1"/>
  <c r="CI145"/>
  <c r="CH145"/>
  <c r="CL145" s="1"/>
  <c r="X145"/>
  <c r="R145"/>
  <c r="S145" s="1"/>
  <c r="Z145"/>
  <c r="CJ148"/>
  <c r="CK148"/>
  <c r="BF146"/>
  <c r="BG146" s="1"/>
  <c r="BM146" s="1"/>
  <c r="BK146"/>
  <c r="BL146" s="1"/>
  <c r="CX146"/>
  <c r="DK175"/>
  <c r="DL175"/>
  <c r="CP190"/>
  <c r="CO190"/>
  <c r="CS190" s="1"/>
  <c r="CX194"/>
  <c r="DL196"/>
  <c r="DK196"/>
  <c r="CP198"/>
  <c r="CO198"/>
  <c r="CS198" s="1"/>
  <c r="CX202"/>
  <c r="DL204"/>
  <c r="DK204"/>
  <c r="CP206"/>
  <c r="CO206"/>
  <c r="CS206" s="1"/>
  <c r="CY172"/>
  <c r="CX172"/>
  <c r="DL176"/>
  <c r="DK176"/>
  <c r="BF176"/>
  <c r="BG176" s="1"/>
  <c r="BM176" s="1"/>
  <c r="BK176"/>
  <c r="BL176" s="1"/>
  <c r="CI180"/>
  <c r="CH180"/>
  <c r="CL180" s="1"/>
  <c r="X180"/>
  <c r="R180"/>
  <c r="S180" s="1"/>
  <c r="Z180"/>
  <c r="V184"/>
  <c r="W184" s="1"/>
  <c r="AC184" s="1"/>
  <c r="AA184"/>
  <c r="AB184" s="1"/>
  <c r="BH192"/>
  <c r="BB192"/>
  <c r="BC192" s="1"/>
  <c r="BJ192"/>
  <c r="CJ194"/>
  <c r="X196"/>
  <c r="R196"/>
  <c r="S196" s="1"/>
  <c r="Z196"/>
  <c r="CI204"/>
  <c r="CH204"/>
  <c r="CL204" s="1"/>
  <c r="CX204"/>
  <c r="DL170"/>
  <c r="DK170"/>
  <c r="CO171"/>
  <c r="CS171" s="1"/>
  <c r="CP171"/>
  <c r="CI188"/>
  <c r="CH188"/>
  <c r="CL188" s="1"/>
  <c r="X188"/>
  <c r="R188"/>
  <c r="S188" s="1"/>
  <c r="Z188"/>
  <c r="BT188"/>
  <c r="BU188" s="1"/>
  <c r="CB188"/>
  <c r="BZ188"/>
  <c r="AJ189"/>
  <c r="AK189" s="1"/>
  <c r="AP189"/>
  <c r="AR189"/>
  <c r="BB193"/>
  <c r="BC193" s="1"/>
  <c r="BJ193"/>
  <c r="BH193"/>
  <c r="BB197"/>
  <c r="BC197" s="1"/>
  <c r="BJ197"/>
  <c r="BH197"/>
  <c r="BB201"/>
  <c r="BC201" s="1"/>
  <c r="BJ201"/>
  <c r="BH201"/>
  <c r="BB205"/>
  <c r="BC205" s="1"/>
  <c r="BJ205"/>
  <c r="BH205"/>
  <c r="CX179"/>
  <c r="CP175"/>
  <c r="CO175"/>
  <c r="CS175" s="1"/>
  <c r="CI179"/>
  <c r="CH179"/>
  <c r="CL179" s="1"/>
  <c r="X179"/>
  <c r="R179"/>
  <c r="S179" s="1"/>
  <c r="Z179"/>
  <c r="AQ11"/>
  <c r="BG11"/>
  <c r="V15"/>
  <c r="W15" s="1"/>
  <c r="AJ15"/>
  <c r="AK15" s="1"/>
  <c r="AO15" s="1"/>
  <c r="BT11"/>
  <c r="BU11" s="1"/>
  <c r="CI17"/>
  <c r="BB17"/>
  <c r="BC17" s="1"/>
  <c r="BG17" s="1"/>
  <c r="AJ11"/>
  <c r="AK11" s="1"/>
  <c r="AO11" s="1"/>
  <c r="CP21"/>
  <c r="CA19"/>
  <c r="AQ19"/>
  <c r="BY26"/>
  <c r="W29"/>
  <c r="BG33"/>
  <c r="CB19"/>
  <c r="CA24"/>
  <c r="AQ24"/>
  <c r="W27"/>
  <c r="BB24"/>
  <c r="BC24" s="1"/>
  <c r="BG24" s="1"/>
  <c r="R31"/>
  <c r="S31" s="1"/>
  <c r="W31" s="1"/>
  <c r="AN42"/>
  <c r="AO42" s="1"/>
  <c r="AU42" s="1"/>
  <c r="BB43"/>
  <c r="BC43" s="1"/>
  <c r="AP45"/>
  <c r="BZ48"/>
  <c r="BF53"/>
  <c r="BG53" s="1"/>
  <c r="BM53" s="1"/>
  <c r="AA49"/>
  <c r="AB49" s="1"/>
  <c r="BK49"/>
  <c r="BL49" s="1"/>
  <c r="AA53"/>
  <c r="AB53" s="1"/>
  <c r="BK53"/>
  <c r="BL53" s="1"/>
  <c r="BT29"/>
  <c r="BU29" s="1"/>
  <c r="BY29" s="1"/>
  <c r="V37"/>
  <c r="W37" s="1"/>
  <c r="R43"/>
  <c r="S43" s="1"/>
  <c r="AJ49"/>
  <c r="AK49" s="1"/>
  <c r="CV48"/>
  <c r="CZ48" s="1"/>
  <c r="AA61"/>
  <c r="AB61" s="1"/>
  <c r="BT49"/>
  <c r="BU49" s="1"/>
  <c r="BF68"/>
  <c r="BG68" s="1"/>
  <c r="BM68" s="1"/>
  <c r="AJ52"/>
  <c r="AK52" s="1"/>
  <c r="AP60"/>
  <c r="AR60"/>
  <c r="CW66"/>
  <c r="BX76"/>
  <c r="BY76" s="1"/>
  <c r="CE76" s="1"/>
  <c r="R70"/>
  <c r="S70" s="1"/>
  <c r="CP75"/>
  <c r="AN76"/>
  <c r="AO76" s="1"/>
  <c r="AU76" s="1"/>
  <c r="CK79"/>
  <c r="CY81"/>
  <c r="CR82"/>
  <c r="DI83"/>
  <c r="DJ83" s="1"/>
  <c r="BH87"/>
  <c r="DI87"/>
  <c r="DJ87" s="1"/>
  <c r="BK72"/>
  <c r="BL72" s="1"/>
  <c r="AA72"/>
  <c r="AB72" s="1"/>
  <c r="AJ74"/>
  <c r="AK74" s="1"/>
  <c r="BT81"/>
  <c r="BU81" s="1"/>
  <c r="AP109"/>
  <c r="BZ109"/>
  <c r="AR78"/>
  <c r="BJ89"/>
  <c r="CV94"/>
  <c r="CZ94" s="1"/>
  <c r="AP89"/>
  <c r="DM113"/>
  <c r="DC85"/>
  <c r="DD85" s="1"/>
  <c r="AA97"/>
  <c r="AB97" s="1"/>
  <c r="R83"/>
  <c r="S83" s="1"/>
  <c r="CW87"/>
  <c r="BH97"/>
  <c r="BF101"/>
  <c r="BG101" s="1"/>
  <c r="BM101" s="1"/>
  <c r="CO102"/>
  <c r="CS102" s="1"/>
  <c r="V105"/>
  <c r="W105" s="1"/>
  <c r="AC105" s="1"/>
  <c r="DM106"/>
  <c r="DM137"/>
  <c r="DI121"/>
  <c r="DP121" s="1"/>
  <c r="BT101"/>
  <c r="BU101" s="1"/>
  <c r="BT109"/>
  <c r="BU109" s="1"/>
  <c r="BX130"/>
  <c r="BY130" s="1"/>
  <c r="CE130" s="1"/>
  <c r="X134"/>
  <c r="BF137"/>
  <c r="BG137" s="1"/>
  <c r="BM137" s="1"/>
  <c r="AJ122"/>
  <c r="AK122" s="1"/>
  <c r="BT97"/>
  <c r="BU97" s="1"/>
  <c r="DI132"/>
  <c r="DJ132" s="1"/>
  <c r="BX133"/>
  <c r="BY133" s="1"/>
  <c r="CE133" s="1"/>
  <c r="CY137"/>
  <c r="DM147"/>
  <c r="BK129"/>
  <c r="BL129" s="1"/>
  <c r="AA129"/>
  <c r="AB129" s="1"/>
  <c r="BF125"/>
  <c r="BG125" s="1"/>
  <c r="BM125" s="1"/>
  <c r="BF130"/>
  <c r="BG130" s="1"/>
  <c r="BM130" s="1"/>
  <c r="DG134"/>
  <c r="DH134" s="1"/>
  <c r="CC134"/>
  <c r="CD134" s="1"/>
  <c r="AS134"/>
  <c r="AT134" s="1"/>
  <c r="DM173"/>
  <c r="DM128"/>
  <c r="AJ137"/>
  <c r="AK137" s="1"/>
  <c r="AA145"/>
  <c r="AB145" s="1"/>
  <c r="AJ145"/>
  <c r="AK145" s="1"/>
  <c r="V151"/>
  <c r="W151" s="1"/>
  <c r="AC151" s="1"/>
  <c r="DM152"/>
  <c r="V155"/>
  <c r="W155" s="1"/>
  <c r="AC155" s="1"/>
  <c r="DM156"/>
  <c r="V159"/>
  <c r="W159" s="1"/>
  <c r="AC159" s="1"/>
  <c r="DM160"/>
  <c r="V163"/>
  <c r="W163" s="1"/>
  <c r="AC163" s="1"/>
  <c r="DM164"/>
  <c r="V167"/>
  <c r="W167" s="1"/>
  <c r="AC167" s="1"/>
  <c r="BB143"/>
  <c r="BC143" s="1"/>
  <c r="CR146"/>
  <c r="BB161"/>
  <c r="BC161" s="1"/>
  <c r="CH177"/>
  <c r="CL177" s="1"/>
  <c r="BB173"/>
  <c r="BC173" s="1"/>
  <c r="R181"/>
  <c r="S181" s="1"/>
  <c r="AJ151"/>
  <c r="AK151" s="1"/>
  <c r="AJ159"/>
  <c r="AK159" s="1"/>
  <c r="AJ167"/>
  <c r="AK167" s="1"/>
  <c r="AP188"/>
  <c r="BF196"/>
  <c r="BG196" s="1"/>
  <c r="BM196" s="1"/>
  <c r="V200"/>
  <c r="W200" s="1"/>
  <c r="AC200" s="1"/>
  <c r="BK171"/>
  <c r="BL171" s="1"/>
  <c r="AA171"/>
  <c r="AB171" s="1"/>
  <c r="R153"/>
  <c r="S153" s="1"/>
  <c r="BB165"/>
  <c r="BC165" s="1"/>
  <c r="DM175"/>
  <c r="CP184"/>
  <c r="BX171"/>
  <c r="BY171" s="1"/>
  <c r="CE171" s="1"/>
  <c r="V175"/>
  <c r="W175" s="1"/>
  <c r="AC175" s="1"/>
  <c r="AA175"/>
  <c r="AB175" s="1"/>
  <c r="CY179"/>
  <c r="AJ179"/>
  <c r="AK179" s="1"/>
  <c r="BF183"/>
  <c r="BG183" s="1"/>
  <c r="BM183" s="1"/>
  <c r="AR188"/>
  <c r="R190"/>
  <c r="S190" s="1"/>
  <c r="AJ196"/>
  <c r="AK196" s="1"/>
  <c r="BB198"/>
  <c r="BC198" s="1"/>
  <c r="BT204"/>
  <c r="BU204" s="1"/>
  <c r="AP187"/>
  <c r="AJ200"/>
  <c r="AK200" s="1"/>
  <c r="BB202"/>
  <c r="BC202" s="1"/>
  <c r="R202"/>
  <c r="S202" s="1"/>
  <c r="DG7"/>
  <c r="DH15" s="1"/>
  <c r="DC7"/>
  <c r="DD17" s="1"/>
  <c r="DH16" l="1"/>
  <c r="DD10"/>
  <c r="DD16"/>
  <c r="DH12"/>
  <c r="DD8"/>
  <c r="DH11"/>
  <c r="DH14"/>
  <c r="DD12"/>
  <c r="DM62"/>
  <c r="DD13"/>
  <c r="DH17"/>
  <c r="DD11"/>
  <c r="DH13"/>
  <c r="DD9"/>
  <c r="DA212" s="1"/>
  <c r="F13" i="23" s="1"/>
  <c r="DM84" i="17"/>
  <c r="DM195"/>
  <c r="DH9"/>
  <c r="DL195"/>
  <c r="DD15"/>
  <c r="DP70"/>
  <c r="DD14"/>
  <c r="DJ140"/>
  <c r="DJ84"/>
  <c r="BG10"/>
  <c r="BK10" s="1"/>
  <c r="BG27"/>
  <c r="DH10"/>
  <c r="DM143"/>
  <c r="CC18"/>
  <c r="CD18" s="1"/>
  <c r="CX107"/>
  <c r="CZ107"/>
  <c r="BK27"/>
  <c r="BL27" s="1"/>
  <c r="CK202"/>
  <c r="CL202"/>
  <c r="BM23"/>
  <c r="CL32"/>
  <c r="CZ29"/>
  <c r="DP203"/>
  <c r="DP171"/>
  <c r="DP180"/>
  <c r="DP148"/>
  <c r="DP116"/>
  <c r="DP52"/>
  <c r="DP185"/>
  <c r="DP89"/>
  <c r="DP206"/>
  <c r="DP174"/>
  <c r="DP78"/>
  <c r="DP175"/>
  <c r="DP47"/>
  <c r="DP144"/>
  <c r="DP112"/>
  <c r="DP48"/>
  <c r="DP149"/>
  <c r="DP85"/>
  <c r="DP53"/>
  <c r="DP154"/>
  <c r="DP194"/>
  <c r="BK14"/>
  <c r="BM14" s="1"/>
  <c r="CY89"/>
  <c r="CZ89"/>
  <c r="CR67"/>
  <c r="CS67"/>
  <c r="CK66"/>
  <c r="CL66"/>
  <c r="CY64"/>
  <c r="CZ64"/>
  <c r="AC26"/>
  <c r="CL28"/>
  <c r="CL24"/>
  <c r="DP179"/>
  <c r="DP147"/>
  <c r="DP83"/>
  <c r="DP51"/>
  <c r="DP156"/>
  <c r="DP124"/>
  <c r="DP60"/>
  <c r="DP129"/>
  <c r="DP97"/>
  <c r="DP65"/>
  <c r="DP183"/>
  <c r="DP151"/>
  <c r="DP119"/>
  <c r="DP87"/>
  <c r="DP55"/>
  <c r="DP184"/>
  <c r="DP152"/>
  <c r="DP120"/>
  <c r="DP88"/>
  <c r="DP157"/>
  <c r="DP125"/>
  <c r="DP130"/>
  <c r="AA27"/>
  <c r="AB27" s="1"/>
  <c r="BK33"/>
  <c r="BL33" s="1"/>
  <c r="CY200"/>
  <c r="CZ200"/>
  <c r="CC37"/>
  <c r="CE37" s="1"/>
  <c r="CR197"/>
  <c r="CS197"/>
  <c r="CX175"/>
  <c r="CZ175"/>
  <c r="CX134"/>
  <c r="CZ134"/>
  <c r="CQ82"/>
  <c r="CS82"/>
  <c r="CY83"/>
  <c r="CZ83"/>
  <c r="CK206"/>
  <c r="CL206"/>
  <c r="CY204"/>
  <c r="CZ204"/>
  <c r="CR193"/>
  <c r="CS193"/>
  <c r="DB212"/>
  <c r="G13" i="23" s="1"/>
  <c r="AU28" i="17"/>
  <c r="BM12"/>
  <c r="DP187"/>
  <c r="DP155"/>
  <c r="DP123"/>
  <c r="DP59"/>
  <c r="DP196"/>
  <c r="DP164"/>
  <c r="DP132"/>
  <c r="DP100"/>
  <c r="DP68"/>
  <c r="DP137"/>
  <c r="DP105"/>
  <c r="DP73"/>
  <c r="DP41"/>
  <c r="DP190"/>
  <c r="CE23"/>
  <c r="DP191"/>
  <c r="DP159"/>
  <c r="DP63"/>
  <c r="DP160"/>
  <c r="DP128"/>
  <c r="DP101"/>
  <c r="DP74"/>
  <c r="DP42"/>
  <c r="CC27"/>
  <c r="CE27" s="1"/>
  <c r="CY121"/>
  <c r="CZ121"/>
  <c r="CY49"/>
  <c r="CZ49"/>
  <c r="AS30"/>
  <c r="AT30" s="1"/>
  <c r="CK194"/>
  <c r="CL194"/>
  <c r="CX130"/>
  <c r="CZ130"/>
  <c r="DJ154"/>
  <c r="AC17"/>
  <c r="AC10"/>
  <c r="CE25"/>
  <c r="AU25"/>
  <c r="DP195"/>
  <c r="DP204"/>
  <c r="DP108"/>
  <c r="DP44"/>
  <c r="DP145"/>
  <c r="DP113"/>
  <c r="DP81"/>
  <c r="DP49"/>
  <c r="DP198"/>
  <c r="DP199"/>
  <c r="DP167"/>
  <c r="DP200"/>
  <c r="DP168"/>
  <c r="DP104"/>
  <c r="DP72"/>
  <c r="DP141"/>
  <c r="DP109"/>
  <c r="DP77"/>
  <c r="DP45"/>
  <c r="DP178"/>
  <c r="DP146"/>
  <c r="DA210"/>
  <c r="C13" i="23" s="1"/>
  <c r="DC212" i="17"/>
  <c r="H13" i="23" s="1"/>
  <c r="CX191" i="17"/>
  <c r="DJ117"/>
  <c r="DI10"/>
  <c r="DP10" s="1"/>
  <c r="CC34"/>
  <c r="CD34" s="1"/>
  <c r="AS10"/>
  <c r="AT10" s="1"/>
  <c r="DJ90"/>
  <c r="DJ174"/>
  <c r="DK174" s="1"/>
  <c r="DL62"/>
  <c r="DM90"/>
  <c r="DM77"/>
  <c r="DK199"/>
  <c r="DJ88"/>
  <c r="DL65"/>
  <c r="DK65"/>
  <c r="CC10"/>
  <c r="CD10" s="1"/>
  <c r="BY32"/>
  <c r="CC32" s="1"/>
  <c r="CD32" s="1"/>
  <c r="DK178"/>
  <c r="DL178"/>
  <c r="CQ111"/>
  <c r="DM46"/>
  <c r="AA32"/>
  <c r="AB32" s="1"/>
  <c r="DI32"/>
  <c r="DP32" s="1"/>
  <c r="AT25"/>
  <c r="DJ58"/>
  <c r="DM58"/>
  <c r="AA29"/>
  <c r="AB29" s="1"/>
  <c r="AA19"/>
  <c r="AB19" s="1"/>
  <c r="CY39"/>
  <c r="CX39"/>
  <c r="CC30"/>
  <c r="CD30" s="1"/>
  <c r="CY44"/>
  <c r="CX44"/>
  <c r="CQ146"/>
  <c r="DJ135"/>
  <c r="BK37"/>
  <c r="BL37" s="1"/>
  <c r="AS21"/>
  <c r="AT21" s="1"/>
  <c r="CJ195"/>
  <c r="CK195"/>
  <c r="CQ95"/>
  <c r="CX114"/>
  <c r="CY114"/>
  <c r="CX152"/>
  <c r="CY152"/>
  <c r="DK158"/>
  <c r="DL158"/>
  <c r="DK182"/>
  <c r="DL182"/>
  <c r="CQ144"/>
  <c r="CR144"/>
  <c r="DM59"/>
  <c r="BY24"/>
  <c r="W20"/>
  <c r="DM100"/>
  <c r="BY36"/>
  <c r="CC36" s="1"/>
  <c r="CD36" s="1"/>
  <c r="AS32"/>
  <c r="AT32" s="1"/>
  <c r="BY12"/>
  <c r="CC12" s="1"/>
  <c r="CD12" s="1"/>
  <c r="CY107"/>
  <c r="DJ189"/>
  <c r="DL189" s="1"/>
  <c r="CJ58"/>
  <c r="CK58"/>
  <c r="CJ84"/>
  <c r="CK84"/>
  <c r="CQ197"/>
  <c r="BG28"/>
  <c r="CY175"/>
  <c r="CX200"/>
  <c r="DL80"/>
  <c r="DM51"/>
  <c r="DM55"/>
  <c r="BK32"/>
  <c r="BM32" s="1"/>
  <c r="DM189"/>
  <c r="AO12"/>
  <c r="DM140"/>
  <c r="DJ40"/>
  <c r="DL40" s="1"/>
  <c r="CX98"/>
  <c r="CY98"/>
  <c r="AS26"/>
  <c r="AT26" s="1"/>
  <c r="DM45"/>
  <c r="BG16"/>
  <c r="CX121"/>
  <c r="DM187"/>
  <c r="AA36"/>
  <c r="AC36" s="1"/>
  <c r="AA23"/>
  <c r="AC23" s="1"/>
  <c r="AO35"/>
  <c r="AS34"/>
  <c r="AU34" s="1"/>
  <c r="CR95"/>
  <c r="DM125"/>
  <c r="AA18"/>
  <c r="AB18" s="1"/>
  <c r="DJ205"/>
  <c r="DM205"/>
  <c r="CQ40"/>
  <c r="CR40"/>
  <c r="DJ201"/>
  <c r="DM201"/>
  <c r="CK170"/>
  <c r="CJ170"/>
  <c r="DK92"/>
  <c r="DL92"/>
  <c r="AS37"/>
  <c r="AU37" s="1"/>
  <c r="DM60"/>
  <c r="DJ127"/>
  <c r="DM127"/>
  <c r="CX115"/>
  <c r="CY115"/>
  <c r="DJ82"/>
  <c r="DM82"/>
  <c r="DJ115"/>
  <c r="DM115"/>
  <c r="DK96"/>
  <c r="DL96"/>
  <c r="CC13"/>
  <c r="CE13" s="1"/>
  <c r="CQ157"/>
  <c r="CR157"/>
  <c r="CR131"/>
  <c r="CQ131"/>
  <c r="CK10"/>
  <c r="CL10" s="1"/>
  <c r="DJ103"/>
  <c r="DM103"/>
  <c r="AA12"/>
  <c r="AB12" s="1"/>
  <c r="CQ161"/>
  <c r="CR161"/>
  <c r="DJ69"/>
  <c r="DM69"/>
  <c r="CY77"/>
  <c r="CX77"/>
  <c r="DJ107"/>
  <c r="DM107"/>
  <c r="CK132"/>
  <c r="CJ132"/>
  <c r="CC14"/>
  <c r="CD14" s="1"/>
  <c r="AS13"/>
  <c r="AU13" s="1"/>
  <c r="BK18"/>
  <c r="BL18" s="1"/>
  <c r="AS27"/>
  <c r="AT27" s="1"/>
  <c r="BL23"/>
  <c r="AS14"/>
  <c r="AT14" s="1"/>
  <c r="CD27"/>
  <c r="DI36"/>
  <c r="DP36" s="1"/>
  <c r="BK36"/>
  <c r="BL36" s="1"/>
  <c r="BL14"/>
  <c r="CC21"/>
  <c r="CD21" s="1"/>
  <c r="CD25"/>
  <c r="AS23"/>
  <c r="AT23" s="1"/>
  <c r="DI23"/>
  <c r="DP23" s="1"/>
  <c r="CD37"/>
  <c r="AB23"/>
  <c r="CC16"/>
  <c r="CD16" s="1"/>
  <c r="AT34"/>
  <c r="CJ158"/>
  <c r="CK158"/>
  <c r="CY102"/>
  <c r="CX102"/>
  <c r="CX86"/>
  <c r="CY86"/>
  <c r="CX199"/>
  <c r="CY199"/>
  <c r="CY160"/>
  <c r="CX160"/>
  <c r="CY178"/>
  <c r="CX178"/>
  <c r="CR166"/>
  <c r="CQ166"/>
  <c r="CR150"/>
  <c r="CQ150"/>
  <c r="CX67"/>
  <c r="CY67"/>
  <c r="CJ44"/>
  <c r="CK44"/>
  <c r="CK199"/>
  <c r="CJ199"/>
  <c r="CQ79"/>
  <c r="CR79"/>
  <c r="CX96"/>
  <c r="CY96"/>
  <c r="CQ165"/>
  <c r="CR165"/>
  <c r="CX131"/>
  <c r="CY131"/>
  <c r="CR189"/>
  <c r="CQ189"/>
  <c r="CK77"/>
  <c r="CJ77"/>
  <c r="DJ162"/>
  <c r="CK162"/>
  <c r="CJ162"/>
  <c r="CK150"/>
  <c r="CJ150"/>
  <c r="DJ99"/>
  <c r="DM99"/>
  <c r="CY164"/>
  <c r="CX164"/>
  <c r="CR158"/>
  <c r="CQ158"/>
  <c r="CQ62"/>
  <c r="CR62"/>
  <c r="CX139"/>
  <c r="CY139"/>
  <c r="CY95"/>
  <c r="CX95"/>
  <c r="CY79"/>
  <c r="CX79"/>
  <c r="CJ69"/>
  <c r="CK69"/>
  <c r="CK203"/>
  <c r="CJ203"/>
  <c r="CY84"/>
  <c r="CX84"/>
  <c r="CR186"/>
  <c r="CQ186"/>
  <c r="CR154"/>
  <c r="CQ154"/>
  <c r="CR191"/>
  <c r="CQ191"/>
  <c r="CX31"/>
  <c r="CY31"/>
  <c r="CZ31" s="1"/>
  <c r="CY40"/>
  <c r="CX40"/>
  <c r="DK207"/>
  <c r="DL207"/>
  <c r="DK71"/>
  <c r="DL71"/>
  <c r="CC19"/>
  <c r="CD19" s="1"/>
  <c r="BK28"/>
  <c r="BL28" s="1"/>
  <c r="DM47"/>
  <c r="AA30"/>
  <c r="AB30" s="1"/>
  <c r="CC35"/>
  <c r="CE35" s="1"/>
  <c r="BG19"/>
  <c r="CY207"/>
  <c r="CX207"/>
  <c r="CX123"/>
  <c r="CY123"/>
  <c r="DJ193"/>
  <c r="DM193"/>
  <c r="CX185"/>
  <c r="CY185"/>
  <c r="CQ77"/>
  <c r="CR77"/>
  <c r="CX170"/>
  <c r="CY170"/>
  <c r="CX90"/>
  <c r="CY90"/>
  <c r="CX27"/>
  <c r="CY27"/>
  <c r="CZ27" s="1"/>
  <c r="CR84"/>
  <c r="CQ84"/>
  <c r="CX169"/>
  <c r="CY169"/>
  <c r="CY153"/>
  <c r="CX153"/>
  <c r="CX147"/>
  <c r="CY147"/>
  <c r="CK123"/>
  <c r="CJ123"/>
  <c r="CQ153"/>
  <c r="CR153"/>
  <c r="CR207"/>
  <c r="CQ207"/>
  <c r="CY182"/>
  <c r="CX182"/>
  <c r="CQ178"/>
  <c r="CR178"/>
  <c r="CQ170"/>
  <c r="CR170"/>
  <c r="CX158"/>
  <c r="CY158"/>
  <c r="CR199"/>
  <c r="CQ199"/>
  <c r="CY135"/>
  <c r="CX135"/>
  <c r="CY35"/>
  <c r="CZ35" s="1"/>
  <c r="CX35"/>
  <c r="CY136"/>
  <c r="CX136"/>
  <c r="CK166"/>
  <c r="CJ166"/>
  <c r="CX110"/>
  <c r="CY110"/>
  <c r="CY111"/>
  <c r="CX111"/>
  <c r="DJ136"/>
  <c r="AS36"/>
  <c r="AT36" s="1"/>
  <c r="CX197"/>
  <c r="CY197"/>
  <c r="CY193"/>
  <c r="CX193"/>
  <c r="CR136"/>
  <c r="CQ136"/>
  <c r="CR36"/>
  <c r="CS36" s="1"/>
  <c r="CQ36"/>
  <c r="CR203"/>
  <c r="CQ203"/>
  <c r="CY165"/>
  <c r="CX165"/>
  <c r="CY149"/>
  <c r="CX149"/>
  <c r="CX181"/>
  <c r="CY181"/>
  <c r="DM108"/>
  <c r="DM104"/>
  <c r="DM116"/>
  <c r="AA34"/>
  <c r="AB34" s="1"/>
  <c r="CC31"/>
  <c r="CE31" s="1"/>
  <c r="DM72"/>
  <c r="CC17"/>
  <c r="CE17" s="1"/>
  <c r="DM162"/>
  <c r="CJ154"/>
  <c r="CK154"/>
  <c r="CX106"/>
  <c r="CY106"/>
  <c r="CK191"/>
  <c r="CJ191"/>
  <c r="CX156"/>
  <c r="CY156"/>
  <c r="CX88"/>
  <c r="CY88"/>
  <c r="CX186"/>
  <c r="CY186"/>
  <c r="CX162"/>
  <c r="CY162"/>
  <c r="CX71"/>
  <c r="CY71"/>
  <c r="CR185"/>
  <c r="CQ185"/>
  <c r="DJ150"/>
  <c r="CX119"/>
  <c r="CY119"/>
  <c r="DJ75"/>
  <c r="DM75"/>
  <c r="CX201"/>
  <c r="CY201"/>
  <c r="CK50"/>
  <c r="CJ50"/>
  <c r="CJ127"/>
  <c r="CK127"/>
  <c r="CK65"/>
  <c r="CJ65"/>
  <c r="CQ91"/>
  <c r="CR91"/>
  <c r="CQ182"/>
  <c r="CR182"/>
  <c r="CQ174"/>
  <c r="CR174"/>
  <c r="CX154"/>
  <c r="CY154"/>
  <c r="CJ73"/>
  <c r="CK73"/>
  <c r="CK207"/>
  <c r="CJ207"/>
  <c r="CX80"/>
  <c r="CY80"/>
  <c r="CX166"/>
  <c r="CY166"/>
  <c r="CX150"/>
  <c r="CY150"/>
  <c r="CK187"/>
  <c r="CJ187"/>
  <c r="CY140"/>
  <c r="CX140"/>
  <c r="CQ32"/>
  <c r="CR32"/>
  <c r="CS32" s="1"/>
  <c r="DK67"/>
  <c r="DL67"/>
  <c r="DL44"/>
  <c r="DK44"/>
  <c r="DK154"/>
  <c r="DL154"/>
  <c r="DK144"/>
  <c r="DL144"/>
  <c r="BK21"/>
  <c r="BL21" s="1"/>
  <c r="AO18"/>
  <c r="AS31"/>
  <c r="AU31" s="1"/>
  <c r="DM191"/>
  <c r="DM136"/>
  <c r="CX195"/>
  <c r="CY195"/>
  <c r="CK92"/>
  <c r="CJ92"/>
  <c r="CK80"/>
  <c r="CJ80"/>
  <c r="DJ197"/>
  <c r="DM197"/>
  <c r="CK63"/>
  <c r="CJ63"/>
  <c r="CQ140"/>
  <c r="CR140"/>
  <c r="CR80"/>
  <c r="CQ80"/>
  <c r="CX173"/>
  <c r="CY173"/>
  <c r="CY157"/>
  <c r="CX157"/>
  <c r="DJ166"/>
  <c r="CX82"/>
  <c r="CY82"/>
  <c r="DJ50"/>
  <c r="DM50"/>
  <c r="DL191"/>
  <c r="DK191"/>
  <c r="CX143"/>
  <c r="CY143"/>
  <c r="CR115"/>
  <c r="CQ115"/>
  <c r="CY99"/>
  <c r="CX99"/>
  <c r="CY91"/>
  <c r="CX91"/>
  <c r="CK23"/>
  <c r="CL23" s="1"/>
  <c r="CJ23"/>
  <c r="CQ149"/>
  <c r="CR149"/>
  <c r="CY174"/>
  <c r="CX174"/>
  <c r="CR162"/>
  <c r="CQ162"/>
  <c r="CR195"/>
  <c r="CQ195"/>
  <c r="CX148"/>
  <c r="CY148"/>
  <c r="CR88"/>
  <c r="CQ88"/>
  <c r="CY32"/>
  <c r="CZ32" s="1"/>
  <c r="CX32"/>
  <c r="CX177"/>
  <c r="CY177"/>
  <c r="DJ111"/>
  <c r="DM111"/>
  <c r="CQ103"/>
  <c r="CR103"/>
  <c r="CK54"/>
  <c r="CJ54"/>
  <c r="CX144"/>
  <c r="CY144"/>
  <c r="CY161"/>
  <c r="CX161"/>
  <c r="CY36"/>
  <c r="CZ36" s="1"/>
  <c r="CX36"/>
  <c r="DK90"/>
  <c r="DL90"/>
  <c r="AS24"/>
  <c r="AT24" s="1"/>
  <c r="W14"/>
  <c r="AS35"/>
  <c r="AT35" s="1"/>
  <c r="AS17"/>
  <c r="AU17" s="1"/>
  <c r="AO16"/>
  <c r="DM141"/>
  <c r="DM150"/>
  <c r="DM166"/>
  <c r="CC29"/>
  <c r="CD29" s="1"/>
  <c r="CC22"/>
  <c r="CD22" s="1"/>
  <c r="AB17"/>
  <c r="CC33"/>
  <c r="CD33" s="1"/>
  <c r="BK9"/>
  <c r="BL9" s="1"/>
  <c r="BK17"/>
  <c r="BL17" s="1"/>
  <c r="DI17"/>
  <c r="DP17" s="1"/>
  <c r="CC20"/>
  <c r="CD20" s="1"/>
  <c r="DI28"/>
  <c r="DP28" s="1"/>
  <c r="BK35"/>
  <c r="BL35" s="1"/>
  <c r="AS9"/>
  <c r="AT9" s="1"/>
  <c r="AS33"/>
  <c r="AT33" s="1"/>
  <c r="DI35"/>
  <c r="DP35" s="1"/>
  <c r="AA35"/>
  <c r="AB35" s="1"/>
  <c r="AS15"/>
  <c r="AT15" s="1"/>
  <c r="DI33"/>
  <c r="DP33" s="1"/>
  <c r="AA33"/>
  <c r="AB33" s="1"/>
  <c r="BK24"/>
  <c r="BL24" s="1"/>
  <c r="AS11"/>
  <c r="AT11" s="1"/>
  <c r="BK22"/>
  <c r="BL22" s="1"/>
  <c r="AS22"/>
  <c r="AT22" s="1"/>
  <c r="BK31"/>
  <c r="BL31" s="1"/>
  <c r="DI31"/>
  <c r="DP31" s="1"/>
  <c r="AA31"/>
  <c r="AB31" s="1"/>
  <c r="AS29"/>
  <c r="AT29" s="1"/>
  <c r="DI22"/>
  <c r="DP22" s="1"/>
  <c r="AA22"/>
  <c r="AB22" s="1"/>
  <c r="DI19"/>
  <c r="DP19" s="1"/>
  <c r="AT37"/>
  <c r="CC15"/>
  <c r="CD15" s="1"/>
  <c r="DI13"/>
  <c r="DP13" s="1"/>
  <c r="AA13"/>
  <c r="AB13" s="1"/>
  <c r="CC9"/>
  <c r="CD9" s="1"/>
  <c r="BK13"/>
  <c r="BL13" s="1"/>
  <c r="DK132"/>
  <c r="DL132"/>
  <c r="CJ177"/>
  <c r="CK177"/>
  <c r="CY94"/>
  <c r="CX94"/>
  <c r="DL83"/>
  <c r="DK83"/>
  <c r="CX48"/>
  <c r="CY48"/>
  <c r="CR206"/>
  <c r="CQ206"/>
  <c r="CR190"/>
  <c r="CQ190"/>
  <c r="CK145"/>
  <c r="CJ145"/>
  <c r="CJ164"/>
  <c r="CK164"/>
  <c r="CJ160"/>
  <c r="CK160"/>
  <c r="CJ156"/>
  <c r="CK156"/>
  <c r="CJ152"/>
  <c r="CK152"/>
  <c r="CR129"/>
  <c r="CQ129"/>
  <c r="CK122"/>
  <c r="CJ122"/>
  <c r="CK126"/>
  <c r="CJ126"/>
  <c r="CK114"/>
  <c r="CJ114"/>
  <c r="CQ97"/>
  <c r="CR97"/>
  <c r="CR72"/>
  <c r="CQ72"/>
  <c r="CJ81"/>
  <c r="CK81"/>
  <c r="DK63"/>
  <c r="DL63"/>
  <c r="CY61"/>
  <c r="CX61"/>
  <c r="CK42"/>
  <c r="CJ42"/>
  <c r="CQ49"/>
  <c r="CR49"/>
  <c r="CR45"/>
  <c r="CQ45"/>
  <c r="CR26"/>
  <c r="CS26" s="1"/>
  <c r="CQ26"/>
  <c r="CJ173"/>
  <c r="CK173"/>
  <c r="CX159"/>
  <c r="CY159"/>
  <c r="CJ143"/>
  <c r="CK143"/>
  <c r="CY145"/>
  <c r="CX145"/>
  <c r="DK74"/>
  <c r="DL74"/>
  <c r="CQ30"/>
  <c r="CR30"/>
  <c r="CS30" s="1"/>
  <c r="CJ200"/>
  <c r="CK200"/>
  <c r="CK163"/>
  <c r="CJ163"/>
  <c r="CJ155"/>
  <c r="CK155"/>
  <c r="CJ172"/>
  <c r="CK172"/>
  <c r="CJ134"/>
  <c r="CK134"/>
  <c r="CK105"/>
  <c r="CJ105"/>
  <c r="DL104"/>
  <c r="DK104"/>
  <c r="CR89"/>
  <c r="CQ89"/>
  <c r="CJ102"/>
  <c r="CK102"/>
  <c r="CQ60"/>
  <c r="CR60"/>
  <c r="CX59"/>
  <c r="CY59"/>
  <c r="CK30"/>
  <c r="CL30" s="1"/>
  <c r="CJ30"/>
  <c r="CY28"/>
  <c r="CZ28" s="1"/>
  <c r="CX28"/>
  <c r="CK29"/>
  <c r="CL29" s="1"/>
  <c r="CJ29"/>
  <c r="CQ110"/>
  <c r="CR110"/>
  <c r="DJ93"/>
  <c r="DM93"/>
  <c r="CQ46"/>
  <c r="CR46"/>
  <c r="CR194"/>
  <c r="CQ194"/>
  <c r="DL161"/>
  <c r="DK161"/>
  <c r="CK142"/>
  <c r="CJ142"/>
  <c r="CK138"/>
  <c r="CJ138"/>
  <c r="CK130"/>
  <c r="CJ130"/>
  <c r="CR121"/>
  <c r="CQ121"/>
  <c r="CR124"/>
  <c r="CQ124"/>
  <c r="CK101"/>
  <c r="CJ101"/>
  <c r="DL100"/>
  <c r="DK100"/>
  <c r="CQ85"/>
  <c r="CR85"/>
  <c r="CR63"/>
  <c r="CQ63"/>
  <c r="CR64"/>
  <c r="CQ64"/>
  <c r="CK68"/>
  <c r="CJ68"/>
  <c r="CJ56"/>
  <c r="CK56"/>
  <c r="CJ41"/>
  <c r="CK41"/>
  <c r="DK45"/>
  <c r="DL45"/>
  <c r="CX55"/>
  <c r="CY55"/>
  <c r="DK55"/>
  <c r="DL55"/>
  <c r="CK33"/>
  <c r="CL33" s="1"/>
  <c r="CJ33"/>
  <c r="CK21"/>
  <c r="CL21" s="1"/>
  <c r="CQ168"/>
  <c r="CR168"/>
  <c r="CX167"/>
  <c r="CY167"/>
  <c r="CQ156"/>
  <c r="CR156"/>
  <c r="DK159"/>
  <c r="DL159"/>
  <c r="CQ106"/>
  <c r="CR106"/>
  <c r="DK113"/>
  <c r="DL113"/>
  <c r="CX72"/>
  <c r="CY72"/>
  <c r="CX52"/>
  <c r="CY52"/>
  <c r="CQ204"/>
  <c r="CR204"/>
  <c r="CQ200"/>
  <c r="CR200"/>
  <c r="CQ196"/>
  <c r="CR196"/>
  <c r="CQ192"/>
  <c r="CR192"/>
  <c r="CQ188"/>
  <c r="CR188"/>
  <c r="CJ176"/>
  <c r="CK176"/>
  <c r="DL173"/>
  <c r="DK173"/>
  <c r="CY132"/>
  <c r="CX132"/>
  <c r="CK133"/>
  <c r="CJ133"/>
  <c r="CR130"/>
  <c r="CQ130"/>
  <c r="DK128"/>
  <c r="DL128"/>
  <c r="CX116"/>
  <c r="CY116"/>
  <c r="CX100"/>
  <c r="CY100"/>
  <c r="DL79"/>
  <c r="DK79"/>
  <c r="CQ48"/>
  <c r="CR48"/>
  <c r="CR59"/>
  <c r="CQ59"/>
  <c r="DJ36"/>
  <c r="DM36"/>
  <c r="DL134"/>
  <c r="DK134"/>
  <c r="DL64"/>
  <c r="DK64"/>
  <c r="DM124"/>
  <c r="BK20"/>
  <c r="BL20" s="1"/>
  <c r="AA37"/>
  <c r="AB37" s="1"/>
  <c r="DM167"/>
  <c r="AO20"/>
  <c r="BG15"/>
  <c r="DM112"/>
  <c r="BG30"/>
  <c r="DM146"/>
  <c r="DM130"/>
  <c r="DI37"/>
  <c r="DP37" s="1"/>
  <c r="CR175"/>
  <c r="CQ175"/>
  <c r="DI27"/>
  <c r="DP27" s="1"/>
  <c r="CK179"/>
  <c r="CJ179"/>
  <c r="CK180"/>
  <c r="CJ180"/>
  <c r="DL185"/>
  <c r="DK185"/>
  <c r="CR104"/>
  <c r="CQ104"/>
  <c r="CR78"/>
  <c r="CQ78"/>
  <c r="CR83"/>
  <c r="CQ83"/>
  <c r="CJ49"/>
  <c r="CK49"/>
  <c r="CR55"/>
  <c r="CQ55"/>
  <c r="CR51"/>
  <c r="CQ51"/>
  <c r="CR47"/>
  <c r="CQ47"/>
  <c r="CJ149"/>
  <c r="CK149"/>
  <c r="CQ25"/>
  <c r="CR25"/>
  <c r="CS25" s="1"/>
  <c r="CJ175"/>
  <c r="CK175"/>
  <c r="CR187"/>
  <c r="CQ187"/>
  <c r="CK171"/>
  <c r="CJ171"/>
  <c r="CJ184"/>
  <c r="CK184"/>
  <c r="DL181"/>
  <c r="DK181"/>
  <c r="CR132"/>
  <c r="CQ132"/>
  <c r="CQ117"/>
  <c r="CR117"/>
  <c r="CR128"/>
  <c r="CQ128"/>
  <c r="CX108"/>
  <c r="CY108"/>
  <c r="CQ93"/>
  <c r="CR93"/>
  <c r="CK82"/>
  <c r="CJ82"/>
  <c r="CJ37"/>
  <c r="CK37"/>
  <c r="CL37" s="1"/>
  <c r="CJ53"/>
  <c r="CK53"/>
  <c r="DK59"/>
  <c r="DL59"/>
  <c r="CJ38"/>
  <c r="CK38"/>
  <c r="CK34"/>
  <c r="CL34" s="1"/>
  <c r="CJ34"/>
  <c r="DK206"/>
  <c r="DL206"/>
  <c r="DK129"/>
  <c r="DL129"/>
  <c r="DK78"/>
  <c r="DL78"/>
  <c r="CR183"/>
  <c r="CQ183"/>
  <c r="CK196"/>
  <c r="CJ196"/>
  <c r="DK169"/>
  <c r="DL169"/>
  <c r="DL157"/>
  <c r="DK157"/>
  <c r="CR125"/>
  <c r="CQ125"/>
  <c r="DK139"/>
  <c r="DL139"/>
  <c r="CK137"/>
  <c r="CJ137"/>
  <c r="CK117"/>
  <c r="CJ117"/>
  <c r="CX104"/>
  <c r="CY104"/>
  <c r="CK118"/>
  <c r="CJ118"/>
  <c r="CK106"/>
  <c r="CJ106"/>
  <c r="CR70"/>
  <c r="CQ70"/>
  <c r="CR66"/>
  <c r="CQ66"/>
  <c r="CX47"/>
  <c r="CY47"/>
  <c r="DK47"/>
  <c r="DL47"/>
  <c r="CK11"/>
  <c r="CL11" s="1"/>
  <c r="CX97"/>
  <c r="CY97"/>
  <c r="DK101"/>
  <c r="DL101"/>
  <c r="DJ76"/>
  <c r="DM76"/>
  <c r="DL60"/>
  <c r="DK60"/>
  <c r="CK183"/>
  <c r="CJ183"/>
  <c r="CX187"/>
  <c r="CY187"/>
  <c r="CJ192"/>
  <c r="CK192"/>
  <c r="CK121"/>
  <c r="CJ121"/>
  <c r="CQ109"/>
  <c r="CR109"/>
  <c r="CJ89"/>
  <c r="CK89"/>
  <c r="CJ78"/>
  <c r="CK78"/>
  <c r="CK75"/>
  <c r="CJ75"/>
  <c r="DL188"/>
  <c r="DK188"/>
  <c r="DJ10"/>
  <c r="DM10"/>
  <c r="DM120"/>
  <c r="W11"/>
  <c r="W16"/>
  <c r="CC28"/>
  <c r="CD28" s="1"/>
  <c r="W25"/>
  <c r="AS20"/>
  <c r="AT20" s="1"/>
  <c r="DM129"/>
  <c r="DM101"/>
  <c r="DM190"/>
  <c r="DM74"/>
  <c r="DI20"/>
  <c r="DP20" s="1"/>
  <c r="DJ121"/>
  <c r="CQ102"/>
  <c r="CR102"/>
  <c r="DK87"/>
  <c r="DL87"/>
  <c r="CK188"/>
  <c r="CJ188"/>
  <c r="CJ204"/>
  <c r="CK204"/>
  <c r="CR198"/>
  <c r="CQ198"/>
  <c r="CR145"/>
  <c r="CQ145"/>
  <c r="CR167"/>
  <c r="CQ167"/>
  <c r="CR163"/>
  <c r="CQ163"/>
  <c r="CR159"/>
  <c r="CQ159"/>
  <c r="CR155"/>
  <c r="CQ155"/>
  <c r="CR151"/>
  <c r="CQ151"/>
  <c r="CR134"/>
  <c r="CQ134"/>
  <c r="CX124"/>
  <c r="CY124"/>
  <c r="DK124"/>
  <c r="DL124"/>
  <c r="CK109"/>
  <c r="CJ109"/>
  <c r="DL108"/>
  <c r="DK108"/>
  <c r="DL91"/>
  <c r="DK91"/>
  <c r="CQ113"/>
  <c r="CR113"/>
  <c r="CK98"/>
  <c r="CJ98"/>
  <c r="CR53"/>
  <c r="CQ53"/>
  <c r="CQ33"/>
  <c r="CR33"/>
  <c r="CS33" s="1"/>
  <c r="CR29"/>
  <c r="CS29" s="1"/>
  <c r="CQ29"/>
  <c r="DI12"/>
  <c r="DP12" s="1"/>
  <c r="CY188"/>
  <c r="CX188"/>
  <c r="CX151"/>
  <c r="CY151"/>
  <c r="DK167"/>
  <c r="DL167"/>
  <c r="DL130"/>
  <c r="DK130"/>
  <c r="CJ43"/>
  <c r="CK43"/>
  <c r="DJ48"/>
  <c r="CJ167"/>
  <c r="CK167"/>
  <c r="CK159"/>
  <c r="CJ159"/>
  <c r="CJ151"/>
  <c r="CK151"/>
  <c r="CK141"/>
  <c r="CJ141"/>
  <c r="CK129"/>
  <c r="CJ129"/>
  <c r="CQ122"/>
  <c r="CR122"/>
  <c r="CR101"/>
  <c r="CQ101"/>
  <c r="CK86"/>
  <c r="CJ86"/>
  <c r="CK60"/>
  <c r="CJ60"/>
  <c r="CJ61"/>
  <c r="CK61"/>
  <c r="CQ61"/>
  <c r="CR61"/>
  <c r="CQ37"/>
  <c r="CR37"/>
  <c r="CS37" s="1"/>
  <c r="CK46"/>
  <c r="CJ46"/>
  <c r="CJ45"/>
  <c r="CK45"/>
  <c r="DK198"/>
  <c r="DL198"/>
  <c r="CX78"/>
  <c r="CY78"/>
  <c r="CX45"/>
  <c r="CY45"/>
  <c r="CR202"/>
  <c r="CQ202"/>
  <c r="DL177"/>
  <c r="DK177"/>
  <c r="DL153"/>
  <c r="DK153"/>
  <c r="CR133"/>
  <c r="CQ133"/>
  <c r="DL116"/>
  <c r="DK116"/>
  <c r="CR68"/>
  <c r="CQ68"/>
  <c r="CQ56"/>
  <c r="CR56"/>
  <c r="CQ41"/>
  <c r="CR41"/>
  <c r="CX51"/>
  <c r="CY51"/>
  <c r="DJ23"/>
  <c r="DM23"/>
  <c r="CJ181"/>
  <c r="CK181"/>
  <c r="DL146"/>
  <c r="DK146"/>
  <c r="CQ160"/>
  <c r="CR160"/>
  <c r="CQ152"/>
  <c r="CR152"/>
  <c r="CQ142"/>
  <c r="CR142"/>
  <c r="CX113"/>
  <c r="CY113"/>
  <c r="DK105"/>
  <c r="DL105"/>
  <c r="CQ86"/>
  <c r="CR86"/>
  <c r="DJ52"/>
  <c r="CK205"/>
  <c r="CJ205"/>
  <c r="CK201"/>
  <c r="CJ201"/>
  <c r="CK197"/>
  <c r="CJ197"/>
  <c r="CK193"/>
  <c r="CJ193"/>
  <c r="CK146"/>
  <c r="CJ146"/>
  <c r="CJ125"/>
  <c r="CK125"/>
  <c r="CX128"/>
  <c r="CY128"/>
  <c r="CR108"/>
  <c r="CQ108"/>
  <c r="CR76"/>
  <c r="CQ76"/>
  <c r="DL43"/>
  <c r="DK43"/>
  <c r="DJ32"/>
  <c r="DM32"/>
  <c r="CR28"/>
  <c r="CS28" s="1"/>
  <c r="CQ28"/>
  <c r="DL94"/>
  <c r="DK94"/>
  <c r="DL56"/>
  <c r="DK56"/>
  <c r="DM121"/>
  <c r="DM83"/>
  <c r="BY11"/>
  <c r="W21"/>
  <c r="CC24"/>
  <c r="CD24" s="1"/>
  <c r="BK29"/>
  <c r="BL29" s="1"/>
  <c r="DI15"/>
  <c r="DP15" s="1"/>
  <c r="BG34"/>
  <c r="AA15"/>
  <c r="AB15" s="1"/>
  <c r="DM105"/>
  <c r="DI26"/>
  <c r="DP26" s="1"/>
  <c r="DM206"/>
  <c r="DM63"/>
  <c r="DM159"/>
  <c r="CR171"/>
  <c r="CQ171"/>
  <c r="CK168"/>
  <c r="CJ168"/>
  <c r="DL143"/>
  <c r="DK143"/>
  <c r="DK120"/>
  <c r="DL120"/>
  <c r="CX112"/>
  <c r="CY112"/>
  <c r="CR94"/>
  <c r="CQ94"/>
  <c r="CK72"/>
  <c r="CJ72"/>
  <c r="CK90"/>
  <c r="CJ90"/>
  <c r="CK57"/>
  <c r="CJ57"/>
  <c r="CK52"/>
  <c r="CJ52"/>
  <c r="CK48"/>
  <c r="CJ48"/>
  <c r="DL39"/>
  <c r="DK39"/>
  <c r="CJ153"/>
  <c r="CK153"/>
  <c r="CX37"/>
  <c r="CY37"/>
  <c r="CZ37" s="1"/>
  <c r="CJ189"/>
  <c r="CK189"/>
  <c r="CQ141"/>
  <c r="CR141"/>
  <c r="CR137"/>
  <c r="CQ137"/>
  <c r="CX120"/>
  <c r="CY120"/>
  <c r="CR116"/>
  <c r="CQ116"/>
  <c r="CR100"/>
  <c r="CQ100"/>
  <c r="CQ81"/>
  <c r="CR81"/>
  <c r="CQ52"/>
  <c r="CR52"/>
  <c r="DK190"/>
  <c r="DL190"/>
  <c r="CJ147"/>
  <c r="CK147"/>
  <c r="DK155"/>
  <c r="DL155"/>
  <c r="CX122"/>
  <c r="CY122"/>
  <c r="CX74"/>
  <c r="CY74"/>
  <c r="CJ39"/>
  <c r="CK39"/>
  <c r="DL165"/>
  <c r="DK165"/>
  <c r="CR112"/>
  <c r="CQ112"/>
  <c r="CK85"/>
  <c r="CJ85"/>
  <c r="DL95"/>
  <c r="DK95"/>
  <c r="CR105"/>
  <c r="CQ105"/>
  <c r="CJ76"/>
  <c r="CK76"/>
  <c r="CK71"/>
  <c r="CJ71"/>
  <c r="CK67"/>
  <c r="CJ67"/>
  <c r="DK51"/>
  <c r="DL51"/>
  <c r="CJ26"/>
  <c r="CK26"/>
  <c r="CL26" s="1"/>
  <c r="CK25"/>
  <c r="CL25" s="1"/>
  <c r="CJ25"/>
  <c r="CQ164"/>
  <c r="CR164"/>
  <c r="DK109"/>
  <c r="DL109"/>
  <c r="CQ90"/>
  <c r="CR90"/>
  <c r="CJ35"/>
  <c r="CK35"/>
  <c r="CL35" s="1"/>
  <c r="CQ38"/>
  <c r="CR38"/>
  <c r="CR179"/>
  <c r="CQ179"/>
  <c r="DK187"/>
  <c r="DL187"/>
  <c r="CR120"/>
  <c r="CQ120"/>
  <c r="CJ113"/>
  <c r="CK113"/>
  <c r="DL112"/>
  <c r="DK112"/>
  <c r="CK97"/>
  <c r="CJ97"/>
  <c r="CK94"/>
  <c r="CJ94"/>
  <c r="CJ110"/>
  <c r="CK110"/>
  <c r="CR87"/>
  <c r="CQ87"/>
  <c r="CR74"/>
  <c r="CQ74"/>
  <c r="CR24"/>
  <c r="CS24" s="1"/>
  <c r="CQ24"/>
  <c r="DL122"/>
  <c r="DK122"/>
  <c r="DL41"/>
  <c r="DK41"/>
  <c r="DM87"/>
  <c r="CC26"/>
  <c r="CD26" s="1"/>
  <c r="W9"/>
  <c r="AA28"/>
  <c r="AB28" s="1"/>
  <c r="BG25"/>
  <c r="AS19"/>
  <c r="AT19" s="1"/>
  <c r="DM155"/>
  <c r="DM78"/>
  <c r="W24"/>
  <c r="DM132"/>
  <c r="BK26"/>
  <c r="BL26" s="1"/>
  <c r="BK11"/>
  <c r="BL11" s="1"/>
  <c r="DM198"/>
  <c r="DI29"/>
  <c r="DP29" s="1"/>
  <c r="DM109"/>
  <c r="BR4"/>
  <c r="AJ11" i="29" s="1"/>
  <c r="AZ4" i="17"/>
  <c r="AJ10" i="29" s="1"/>
  <c r="AH4" i="17"/>
  <c r="AJ9" i="29" s="1"/>
  <c r="P4" i="17"/>
  <c r="AJ8" i="29" s="1"/>
  <c r="AW5" i="21"/>
  <c r="AV5"/>
  <c r="AU5"/>
  <c r="AT5"/>
  <c r="AT1"/>
  <c r="AW5" i="10"/>
  <c r="AU5"/>
  <c r="AV5"/>
  <c r="AT5"/>
  <c r="AT1"/>
  <c r="AC27" i="17" l="1"/>
  <c r="BL10"/>
  <c r="BM10"/>
  <c r="DL84"/>
  <c r="DK84"/>
  <c r="DD212"/>
  <c r="I13" i="23" s="1"/>
  <c r="DK140" i="17"/>
  <c r="DL140"/>
  <c r="DK40"/>
  <c r="BL32"/>
  <c r="BM27"/>
  <c r="CE18"/>
  <c r="AB36"/>
  <c r="DL174"/>
  <c r="AU10"/>
  <c r="BM33"/>
  <c r="AA25"/>
  <c r="AB25" s="1"/>
  <c r="BM18"/>
  <c r="CE28"/>
  <c r="CE19"/>
  <c r="BM17"/>
  <c r="CE14"/>
  <c r="AC12"/>
  <c r="AC37"/>
  <c r="CE10"/>
  <c r="AU26"/>
  <c r="AC34"/>
  <c r="AU21"/>
  <c r="AU33"/>
  <c r="BM29"/>
  <c r="AU20"/>
  <c r="CE36"/>
  <c r="CE32"/>
  <c r="CE21"/>
  <c r="BM13"/>
  <c r="AC28"/>
  <c r="AC15"/>
  <c r="AU27"/>
  <c r="AU9"/>
  <c r="BM22"/>
  <c r="BM11"/>
  <c r="BM24"/>
  <c r="AU32"/>
  <c r="AU23"/>
  <c r="AC35"/>
  <c r="CE15"/>
  <c r="AU11"/>
  <c r="CE34"/>
  <c r="CE9"/>
  <c r="AU24"/>
  <c r="AA16"/>
  <c r="AB16" s="1"/>
  <c r="BK15"/>
  <c r="BL15" s="1"/>
  <c r="BK16"/>
  <c r="BL16" s="1"/>
  <c r="CE24"/>
  <c r="CE22"/>
  <c r="AC22"/>
  <c r="AU30"/>
  <c r="AU36"/>
  <c r="AU14"/>
  <c r="BM35"/>
  <c r="AC30"/>
  <c r="CE26"/>
  <c r="AC32"/>
  <c r="CE30"/>
  <c r="CE33"/>
  <c r="AC33"/>
  <c r="AC31"/>
  <c r="BM9"/>
  <c r="BM37"/>
  <c r="BM20"/>
  <c r="AA24"/>
  <c r="AB24" s="1"/>
  <c r="AA20"/>
  <c r="AB20" s="1"/>
  <c r="AU35"/>
  <c r="BM28"/>
  <c r="CE12"/>
  <c r="AC18"/>
  <c r="AC19"/>
  <c r="AU19"/>
  <c r="CE20"/>
  <c r="BM21"/>
  <c r="CE29"/>
  <c r="AC13"/>
  <c r="AU15"/>
  <c r="AU22"/>
  <c r="AU29"/>
  <c r="AC29"/>
  <c r="CE16"/>
  <c r="BM36"/>
  <c r="BM26"/>
  <c r="BM31"/>
  <c r="D13" i="23"/>
  <c r="DA213" i="17"/>
  <c r="E13" i="23" s="1"/>
  <c r="K7" i="29"/>
  <c r="N204"/>
  <c r="N200"/>
  <c r="N196"/>
  <c r="N192"/>
  <c r="N188"/>
  <c r="N184"/>
  <c r="N180"/>
  <c r="N176"/>
  <c r="N172"/>
  <c r="N168"/>
  <c r="N164"/>
  <c r="N160"/>
  <c r="N156"/>
  <c r="N152"/>
  <c r="N148"/>
  <c r="N144"/>
  <c r="N140"/>
  <c r="N136"/>
  <c r="J204"/>
  <c r="J200"/>
  <c r="J196"/>
  <c r="J192"/>
  <c r="J188"/>
  <c r="J184"/>
  <c r="J180"/>
  <c r="J176"/>
  <c r="J172"/>
  <c r="J168"/>
  <c r="J164"/>
  <c r="J160"/>
  <c r="J156"/>
  <c r="J152"/>
  <c r="J148"/>
  <c r="J144"/>
  <c r="J140"/>
  <c r="J136"/>
  <c r="J207"/>
  <c r="J203"/>
  <c r="J199"/>
  <c r="J195"/>
  <c r="J191"/>
  <c r="J187"/>
  <c r="J183"/>
  <c r="J179"/>
  <c r="J175"/>
  <c r="J171"/>
  <c r="J167"/>
  <c r="J163"/>
  <c r="J159"/>
  <c r="J155"/>
  <c r="J151"/>
  <c r="J147"/>
  <c r="J143"/>
  <c r="J139"/>
  <c r="K207"/>
  <c r="K203"/>
  <c r="K199"/>
  <c r="K195"/>
  <c r="K191"/>
  <c r="K187"/>
  <c r="K183"/>
  <c r="K179"/>
  <c r="K175"/>
  <c r="K171"/>
  <c r="K167"/>
  <c r="K163"/>
  <c r="K159"/>
  <c r="K155"/>
  <c r="K151"/>
  <c r="K147"/>
  <c r="K143"/>
  <c r="K139"/>
  <c r="K133"/>
  <c r="K129"/>
  <c r="K125"/>
  <c r="K121"/>
  <c r="K117"/>
  <c r="K113"/>
  <c r="K109"/>
  <c r="K105"/>
  <c r="K101"/>
  <c r="K97"/>
  <c r="K93"/>
  <c r="K89"/>
  <c r="K85"/>
  <c r="K81"/>
  <c r="K77"/>
  <c r="K73"/>
  <c r="K69"/>
  <c r="K65"/>
  <c r="J135"/>
  <c r="J131"/>
  <c r="J127"/>
  <c r="J123"/>
  <c r="J119"/>
  <c r="J115"/>
  <c r="J111"/>
  <c r="J107"/>
  <c r="J103"/>
  <c r="J99"/>
  <c r="J95"/>
  <c r="J91"/>
  <c r="J87"/>
  <c r="J83"/>
  <c r="J79"/>
  <c r="J75"/>
  <c r="J71"/>
  <c r="J67"/>
  <c r="J63"/>
  <c r="J134"/>
  <c r="J130"/>
  <c r="J126"/>
  <c r="J122"/>
  <c r="J118"/>
  <c r="J114"/>
  <c r="J110"/>
  <c r="J106"/>
  <c r="J102"/>
  <c r="J98"/>
  <c r="J94"/>
  <c r="J90"/>
  <c r="J86"/>
  <c r="J82"/>
  <c r="J78"/>
  <c r="J74"/>
  <c r="J70"/>
  <c r="J66"/>
  <c r="J62"/>
  <c r="N132"/>
  <c r="N128"/>
  <c r="N124"/>
  <c r="N120"/>
  <c r="N116"/>
  <c r="N112"/>
  <c r="N108"/>
  <c r="N104"/>
  <c r="N100"/>
  <c r="N96"/>
  <c r="N92"/>
  <c r="N88"/>
  <c r="N84"/>
  <c r="N80"/>
  <c r="N76"/>
  <c r="N72"/>
  <c r="N68"/>
  <c r="N64"/>
  <c r="N18"/>
  <c r="O19"/>
  <c r="N22"/>
  <c r="O23"/>
  <c r="N26"/>
  <c r="O27"/>
  <c r="N30"/>
  <c r="O31"/>
  <c r="N34"/>
  <c r="O35"/>
  <c r="N38"/>
  <c r="O39"/>
  <c r="N42"/>
  <c r="O43"/>
  <c r="N46"/>
  <c r="O47"/>
  <c r="N50"/>
  <c r="O51"/>
  <c r="N54"/>
  <c r="O55"/>
  <c r="N58"/>
  <c r="O59"/>
  <c r="K10"/>
  <c r="K14"/>
  <c r="N40"/>
  <c r="O41"/>
  <c r="J45"/>
  <c r="K46"/>
  <c r="N56"/>
  <c r="O57"/>
  <c r="J61"/>
  <c r="N10"/>
  <c r="N14"/>
  <c r="J18"/>
  <c r="K19"/>
  <c r="J26"/>
  <c r="K27"/>
  <c r="J34"/>
  <c r="K35"/>
  <c r="J42"/>
  <c r="K43"/>
  <c r="J50"/>
  <c r="K51"/>
  <c r="J58"/>
  <c r="K59"/>
  <c r="J205"/>
  <c r="J201"/>
  <c r="J197"/>
  <c r="J193"/>
  <c r="J189"/>
  <c r="J185"/>
  <c r="J181"/>
  <c r="J177"/>
  <c r="J173"/>
  <c r="J169"/>
  <c r="J165"/>
  <c r="J161"/>
  <c r="J157"/>
  <c r="J153"/>
  <c r="J149"/>
  <c r="J145"/>
  <c r="J141"/>
  <c r="J137"/>
  <c r="O204"/>
  <c r="O200"/>
  <c r="O196"/>
  <c r="O192"/>
  <c r="O188"/>
  <c r="O184"/>
  <c r="O180"/>
  <c r="O176"/>
  <c r="O172"/>
  <c r="O168"/>
  <c r="O164"/>
  <c r="O160"/>
  <c r="O156"/>
  <c r="O152"/>
  <c r="O148"/>
  <c r="O144"/>
  <c r="O140"/>
  <c r="O136"/>
  <c r="O207"/>
  <c r="O203"/>
  <c r="O199"/>
  <c r="O195"/>
  <c r="O191"/>
  <c r="O187"/>
  <c r="O183"/>
  <c r="O179"/>
  <c r="O175"/>
  <c r="O171"/>
  <c r="O167"/>
  <c r="O163"/>
  <c r="O159"/>
  <c r="O155"/>
  <c r="O151"/>
  <c r="O147"/>
  <c r="O143"/>
  <c r="O139"/>
  <c r="O135"/>
  <c r="N205"/>
  <c r="T205" s="1"/>
  <c r="N201"/>
  <c r="N197"/>
  <c r="T197" s="1"/>
  <c r="N193"/>
  <c r="T193" s="1"/>
  <c r="N189"/>
  <c r="T189" s="1"/>
  <c r="N185"/>
  <c r="N181"/>
  <c r="T181" s="1"/>
  <c r="N177"/>
  <c r="T177" s="1"/>
  <c r="N173"/>
  <c r="T173" s="1"/>
  <c r="N169"/>
  <c r="N165"/>
  <c r="T165" s="1"/>
  <c r="N161"/>
  <c r="T161" s="1"/>
  <c r="N157"/>
  <c r="T157" s="1"/>
  <c r="N153"/>
  <c r="N149"/>
  <c r="T149" s="1"/>
  <c r="N145"/>
  <c r="T145" s="1"/>
  <c r="N141"/>
  <c r="T141" s="1"/>
  <c r="N137"/>
  <c r="N131"/>
  <c r="T131" s="1"/>
  <c r="N127"/>
  <c r="N123"/>
  <c r="T123" s="1"/>
  <c r="N119"/>
  <c r="T119" s="1"/>
  <c r="N115"/>
  <c r="T115" s="1"/>
  <c r="N111"/>
  <c r="N107"/>
  <c r="T107" s="1"/>
  <c r="N103"/>
  <c r="T103" s="1"/>
  <c r="N99"/>
  <c r="T99" s="1"/>
  <c r="N95"/>
  <c r="N91"/>
  <c r="T91" s="1"/>
  <c r="N87"/>
  <c r="T87" s="1"/>
  <c r="N83"/>
  <c r="T83" s="1"/>
  <c r="N79"/>
  <c r="N75"/>
  <c r="T75" s="1"/>
  <c r="N71"/>
  <c r="T71" s="1"/>
  <c r="N67"/>
  <c r="T67" s="1"/>
  <c r="N63"/>
  <c r="O131"/>
  <c r="O127"/>
  <c r="O123"/>
  <c r="O119"/>
  <c r="O115"/>
  <c r="O111"/>
  <c r="O107"/>
  <c r="O103"/>
  <c r="O99"/>
  <c r="O95"/>
  <c r="O91"/>
  <c r="O87"/>
  <c r="O83"/>
  <c r="O79"/>
  <c r="O75"/>
  <c r="O71"/>
  <c r="O67"/>
  <c r="O63"/>
  <c r="O134"/>
  <c r="O130"/>
  <c r="O126"/>
  <c r="O122"/>
  <c r="O118"/>
  <c r="O114"/>
  <c r="O110"/>
  <c r="O106"/>
  <c r="O102"/>
  <c r="O98"/>
  <c r="O94"/>
  <c r="O90"/>
  <c r="O86"/>
  <c r="O82"/>
  <c r="O78"/>
  <c r="O74"/>
  <c r="O70"/>
  <c r="O66"/>
  <c r="O62"/>
  <c r="J133"/>
  <c r="J129"/>
  <c r="J125"/>
  <c r="J121"/>
  <c r="J117"/>
  <c r="J113"/>
  <c r="J109"/>
  <c r="J105"/>
  <c r="J101"/>
  <c r="J97"/>
  <c r="J93"/>
  <c r="J89"/>
  <c r="J85"/>
  <c r="J81"/>
  <c r="J77"/>
  <c r="J73"/>
  <c r="J69"/>
  <c r="J65"/>
  <c r="J19"/>
  <c r="K20"/>
  <c r="J23"/>
  <c r="K24"/>
  <c r="J27"/>
  <c r="K28"/>
  <c r="J31"/>
  <c r="K32"/>
  <c r="J35"/>
  <c r="K36"/>
  <c r="J39"/>
  <c r="K40"/>
  <c r="J43"/>
  <c r="K44"/>
  <c r="J47"/>
  <c r="K48"/>
  <c r="J51"/>
  <c r="K52"/>
  <c r="J55"/>
  <c r="K56"/>
  <c r="J59"/>
  <c r="K60"/>
  <c r="O7"/>
  <c r="K11"/>
  <c r="K15"/>
  <c r="N7"/>
  <c r="O8"/>
  <c r="O9"/>
  <c r="O10"/>
  <c r="O11"/>
  <c r="O12"/>
  <c r="O13"/>
  <c r="O14"/>
  <c r="O15"/>
  <c r="O16"/>
  <c r="O17"/>
  <c r="N20"/>
  <c r="O21"/>
  <c r="N24"/>
  <c r="O25"/>
  <c r="N28"/>
  <c r="O29"/>
  <c r="N32"/>
  <c r="O33"/>
  <c r="N36"/>
  <c r="O37"/>
  <c r="J41"/>
  <c r="K42"/>
  <c r="N52"/>
  <c r="O53"/>
  <c r="J57"/>
  <c r="K58"/>
  <c r="N11"/>
  <c r="N15"/>
  <c r="N21"/>
  <c r="O22"/>
  <c r="N29"/>
  <c r="O30"/>
  <c r="N37"/>
  <c r="O38"/>
  <c r="N45"/>
  <c r="O46"/>
  <c r="N53"/>
  <c r="O54"/>
  <c r="N61"/>
  <c r="O205"/>
  <c r="O201"/>
  <c r="O197"/>
  <c r="O193"/>
  <c r="O189"/>
  <c r="O185"/>
  <c r="O181"/>
  <c r="O177"/>
  <c r="O173"/>
  <c r="O169"/>
  <c r="O165"/>
  <c r="O161"/>
  <c r="O157"/>
  <c r="O153"/>
  <c r="O149"/>
  <c r="O145"/>
  <c r="O141"/>
  <c r="O137"/>
  <c r="K205"/>
  <c r="K201"/>
  <c r="K197"/>
  <c r="K193"/>
  <c r="K189"/>
  <c r="K185"/>
  <c r="K181"/>
  <c r="K177"/>
  <c r="K173"/>
  <c r="K169"/>
  <c r="K165"/>
  <c r="K161"/>
  <c r="K157"/>
  <c r="K153"/>
  <c r="K149"/>
  <c r="K145"/>
  <c r="K141"/>
  <c r="K137"/>
  <c r="H210"/>
  <c r="K204"/>
  <c r="K200"/>
  <c r="K196"/>
  <c r="K192"/>
  <c r="K188"/>
  <c r="K184"/>
  <c r="K180"/>
  <c r="K176"/>
  <c r="K172"/>
  <c r="K168"/>
  <c r="K164"/>
  <c r="K160"/>
  <c r="K156"/>
  <c r="K152"/>
  <c r="K148"/>
  <c r="K144"/>
  <c r="K140"/>
  <c r="K136"/>
  <c r="J206"/>
  <c r="J202"/>
  <c r="J198"/>
  <c r="J194"/>
  <c r="J190"/>
  <c r="J186"/>
  <c r="J182"/>
  <c r="J178"/>
  <c r="J174"/>
  <c r="J170"/>
  <c r="J166"/>
  <c r="J162"/>
  <c r="J158"/>
  <c r="J154"/>
  <c r="J150"/>
  <c r="J146"/>
  <c r="J142"/>
  <c r="J138"/>
  <c r="J132"/>
  <c r="J128"/>
  <c r="J124"/>
  <c r="J120"/>
  <c r="J116"/>
  <c r="J112"/>
  <c r="J108"/>
  <c r="J104"/>
  <c r="J100"/>
  <c r="J96"/>
  <c r="J92"/>
  <c r="J88"/>
  <c r="J84"/>
  <c r="J80"/>
  <c r="J76"/>
  <c r="J72"/>
  <c r="J68"/>
  <c r="J64"/>
  <c r="K132"/>
  <c r="K128"/>
  <c r="K124"/>
  <c r="K120"/>
  <c r="K116"/>
  <c r="K112"/>
  <c r="K108"/>
  <c r="K104"/>
  <c r="K100"/>
  <c r="K96"/>
  <c r="K92"/>
  <c r="K88"/>
  <c r="K84"/>
  <c r="K80"/>
  <c r="K76"/>
  <c r="K72"/>
  <c r="K68"/>
  <c r="K64"/>
  <c r="K135"/>
  <c r="K131"/>
  <c r="K127"/>
  <c r="K123"/>
  <c r="K119"/>
  <c r="K115"/>
  <c r="K111"/>
  <c r="K107"/>
  <c r="K103"/>
  <c r="K99"/>
  <c r="K95"/>
  <c r="K91"/>
  <c r="K87"/>
  <c r="K83"/>
  <c r="K79"/>
  <c r="K75"/>
  <c r="K71"/>
  <c r="K67"/>
  <c r="K63"/>
  <c r="O133"/>
  <c r="O129"/>
  <c r="O125"/>
  <c r="O121"/>
  <c r="O117"/>
  <c r="O113"/>
  <c r="O109"/>
  <c r="O105"/>
  <c r="O101"/>
  <c r="O97"/>
  <c r="O93"/>
  <c r="O89"/>
  <c r="O85"/>
  <c r="O81"/>
  <c r="O77"/>
  <c r="O73"/>
  <c r="O69"/>
  <c r="O65"/>
  <c r="J7"/>
  <c r="K8"/>
  <c r="K12"/>
  <c r="K16"/>
  <c r="N19"/>
  <c r="O20"/>
  <c r="N23"/>
  <c r="O24"/>
  <c r="N27"/>
  <c r="O28"/>
  <c r="N31"/>
  <c r="O32"/>
  <c r="N35"/>
  <c r="O36"/>
  <c r="N39"/>
  <c r="T39" s="1"/>
  <c r="O40"/>
  <c r="N43"/>
  <c r="T43" s="1"/>
  <c r="O44"/>
  <c r="N47"/>
  <c r="T47" s="1"/>
  <c r="O48"/>
  <c r="N51"/>
  <c r="T51" s="1"/>
  <c r="O52"/>
  <c r="N55"/>
  <c r="T55" s="1"/>
  <c r="O56"/>
  <c r="N59"/>
  <c r="T59" s="1"/>
  <c r="O60"/>
  <c r="J8"/>
  <c r="J9"/>
  <c r="J10"/>
  <c r="J11"/>
  <c r="J12"/>
  <c r="J13"/>
  <c r="J14"/>
  <c r="J15"/>
  <c r="J16"/>
  <c r="J17"/>
  <c r="K18"/>
  <c r="J21"/>
  <c r="K22"/>
  <c r="J25"/>
  <c r="K26"/>
  <c r="J29"/>
  <c r="K30"/>
  <c r="J33"/>
  <c r="K34"/>
  <c r="J37"/>
  <c r="K38"/>
  <c r="N48"/>
  <c r="O49"/>
  <c r="J53"/>
  <c r="K54"/>
  <c r="N8"/>
  <c r="N12"/>
  <c r="N16"/>
  <c r="J22"/>
  <c r="K23"/>
  <c r="J30"/>
  <c r="K31"/>
  <c r="J38"/>
  <c r="K39"/>
  <c r="J46"/>
  <c r="K47"/>
  <c r="J54"/>
  <c r="K55"/>
  <c r="K206"/>
  <c r="K202"/>
  <c r="K198"/>
  <c r="K194"/>
  <c r="K190"/>
  <c r="K186"/>
  <c r="K182"/>
  <c r="K178"/>
  <c r="K174"/>
  <c r="K170"/>
  <c r="K166"/>
  <c r="K162"/>
  <c r="K158"/>
  <c r="K154"/>
  <c r="K150"/>
  <c r="K146"/>
  <c r="K142"/>
  <c r="K138"/>
  <c r="N207"/>
  <c r="T207" s="1"/>
  <c r="N203"/>
  <c r="T203" s="1"/>
  <c r="N199"/>
  <c r="T199" s="1"/>
  <c r="N195"/>
  <c r="T195" s="1"/>
  <c r="N191"/>
  <c r="T191" s="1"/>
  <c r="N187"/>
  <c r="T187" s="1"/>
  <c r="N183"/>
  <c r="T183" s="1"/>
  <c r="N179"/>
  <c r="T179" s="1"/>
  <c r="N175"/>
  <c r="N171"/>
  <c r="T171" s="1"/>
  <c r="N167"/>
  <c r="T167" s="1"/>
  <c r="N163"/>
  <c r="T163" s="1"/>
  <c r="N159"/>
  <c r="N155"/>
  <c r="T155" s="1"/>
  <c r="N151"/>
  <c r="T151" s="1"/>
  <c r="N147"/>
  <c r="T147" s="1"/>
  <c r="N143"/>
  <c r="N139"/>
  <c r="T139" s="1"/>
  <c r="N135"/>
  <c r="T135" s="1"/>
  <c r="N206"/>
  <c r="T206" s="1"/>
  <c r="N202"/>
  <c r="T202" s="1"/>
  <c r="N198"/>
  <c r="T198" s="1"/>
  <c r="N194"/>
  <c r="T194" s="1"/>
  <c r="N190"/>
  <c r="T190" s="1"/>
  <c r="N186"/>
  <c r="T186" s="1"/>
  <c r="N182"/>
  <c r="T182" s="1"/>
  <c r="N178"/>
  <c r="T178" s="1"/>
  <c r="N174"/>
  <c r="T174" s="1"/>
  <c r="N170"/>
  <c r="T170" s="1"/>
  <c r="N166"/>
  <c r="T166" s="1"/>
  <c r="N162"/>
  <c r="T162" s="1"/>
  <c r="N158"/>
  <c r="T158" s="1"/>
  <c r="N154"/>
  <c r="T154" s="1"/>
  <c r="N150"/>
  <c r="T150" s="1"/>
  <c r="N146"/>
  <c r="T146" s="1"/>
  <c r="N142"/>
  <c r="T142" s="1"/>
  <c r="N138"/>
  <c r="T138" s="1"/>
  <c r="O206"/>
  <c r="O202"/>
  <c r="O198"/>
  <c r="O194"/>
  <c r="O190"/>
  <c r="O186"/>
  <c r="O182"/>
  <c r="O178"/>
  <c r="O174"/>
  <c r="O170"/>
  <c r="O166"/>
  <c r="O162"/>
  <c r="O158"/>
  <c r="O154"/>
  <c r="O150"/>
  <c r="O146"/>
  <c r="O142"/>
  <c r="O138"/>
  <c r="O132"/>
  <c r="O128"/>
  <c r="O124"/>
  <c r="O120"/>
  <c r="O116"/>
  <c r="O112"/>
  <c r="O108"/>
  <c r="O104"/>
  <c r="O100"/>
  <c r="O96"/>
  <c r="O92"/>
  <c r="O88"/>
  <c r="O84"/>
  <c r="O80"/>
  <c r="O76"/>
  <c r="O72"/>
  <c r="O68"/>
  <c r="O64"/>
  <c r="N134"/>
  <c r="T134" s="1"/>
  <c r="N130"/>
  <c r="T130" s="1"/>
  <c r="N126"/>
  <c r="T126" s="1"/>
  <c r="N122"/>
  <c r="N118"/>
  <c r="T118" s="1"/>
  <c r="N114"/>
  <c r="T114" s="1"/>
  <c r="N110"/>
  <c r="T110" s="1"/>
  <c r="N106"/>
  <c r="N102"/>
  <c r="T102" s="1"/>
  <c r="N98"/>
  <c r="T98" s="1"/>
  <c r="N94"/>
  <c r="T94" s="1"/>
  <c r="N90"/>
  <c r="N86"/>
  <c r="T86" s="1"/>
  <c r="N82"/>
  <c r="T82" s="1"/>
  <c r="N78"/>
  <c r="T78" s="1"/>
  <c r="N74"/>
  <c r="N70"/>
  <c r="T70" s="1"/>
  <c r="N66"/>
  <c r="T66" s="1"/>
  <c r="N62"/>
  <c r="T62" s="1"/>
  <c r="N133"/>
  <c r="T133" s="1"/>
  <c r="N129"/>
  <c r="N125"/>
  <c r="T125" s="1"/>
  <c r="N121"/>
  <c r="T121" s="1"/>
  <c r="N117"/>
  <c r="T117" s="1"/>
  <c r="N113"/>
  <c r="N109"/>
  <c r="T109" s="1"/>
  <c r="N105"/>
  <c r="T105" s="1"/>
  <c r="N101"/>
  <c r="T101" s="1"/>
  <c r="N97"/>
  <c r="N93"/>
  <c r="T93" s="1"/>
  <c r="N89"/>
  <c r="T89" s="1"/>
  <c r="N85"/>
  <c r="T85" s="1"/>
  <c r="N81"/>
  <c r="N77"/>
  <c r="T77" s="1"/>
  <c r="N73"/>
  <c r="T73" s="1"/>
  <c r="N69"/>
  <c r="T69" s="1"/>
  <c r="N65"/>
  <c r="K134"/>
  <c r="K130"/>
  <c r="K126"/>
  <c r="K122"/>
  <c r="K118"/>
  <c r="K114"/>
  <c r="K110"/>
  <c r="K106"/>
  <c r="K102"/>
  <c r="K98"/>
  <c r="K94"/>
  <c r="K90"/>
  <c r="K86"/>
  <c r="K82"/>
  <c r="K78"/>
  <c r="K74"/>
  <c r="K70"/>
  <c r="K66"/>
  <c r="K62"/>
  <c r="K9"/>
  <c r="K13"/>
  <c r="K17"/>
  <c r="J20"/>
  <c r="K21"/>
  <c r="J24"/>
  <c r="K25"/>
  <c r="J28"/>
  <c r="K29"/>
  <c r="J32"/>
  <c r="K33"/>
  <c r="J36"/>
  <c r="K37"/>
  <c r="J40"/>
  <c r="K41"/>
  <c r="J44"/>
  <c r="K45"/>
  <c r="J48"/>
  <c r="K49"/>
  <c r="J52"/>
  <c r="K53"/>
  <c r="J56"/>
  <c r="K57"/>
  <c r="J60"/>
  <c r="K61"/>
  <c r="N44"/>
  <c r="O45"/>
  <c r="J49"/>
  <c r="K50"/>
  <c r="N60"/>
  <c r="O61"/>
  <c r="N9"/>
  <c r="N13"/>
  <c r="N17"/>
  <c r="O18"/>
  <c r="N25"/>
  <c r="O26"/>
  <c r="N33"/>
  <c r="O34"/>
  <c r="N41"/>
  <c r="T41" s="1"/>
  <c r="O42"/>
  <c r="N49"/>
  <c r="O50"/>
  <c r="N57"/>
  <c r="T57" s="1"/>
  <c r="O58"/>
  <c r="DK189" i="17"/>
  <c r="DK117"/>
  <c r="DL117"/>
  <c r="DK88"/>
  <c r="DL88"/>
  <c r="DK135"/>
  <c r="DL135"/>
  <c r="DL58"/>
  <c r="DK58"/>
  <c r="AS12"/>
  <c r="AT12" s="1"/>
  <c r="DL201"/>
  <c r="DK201"/>
  <c r="DK107"/>
  <c r="DL107"/>
  <c r="DL127"/>
  <c r="DK127"/>
  <c r="AT13"/>
  <c r="CD13"/>
  <c r="DL115"/>
  <c r="DK115"/>
  <c r="DL205"/>
  <c r="DK205"/>
  <c r="DL69"/>
  <c r="DK69"/>
  <c r="DK103"/>
  <c r="DL103"/>
  <c r="DL82"/>
  <c r="DK82"/>
  <c r="DL50"/>
  <c r="DK50"/>
  <c r="AS18"/>
  <c r="AT18" s="1"/>
  <c r="DI18"/>
  <c r="DP18" s="1"/>
  <c r="CD17"/>
  <c r="CD31"/>
  <c r="DK136"/>
  <c r="DL136"/>
  <c r="AT17"/>
  <c r="DK111"/>
  <c r="DL111"/>
  <c r="DK197"/>
  <c r="DL197"/>
  <c r="AT31"/>
  <c r="DK150"/>
  <c r="DL150"/>
  <c r="DL193"/>
  <c r="DK193"/>
  <c r="CD35"/>
  <c r="DK99"/>
  <c r="DL99"/>
  <c r="DK162"/>
  <c r="DL162"/>
  <c r="AS16"/>
  <c r="AT16" s="1"/>
  <c r="DK75"/>
  <c r="DL75"/>
  <c r="BK19"/>
  <c r="BL19" s="1"/>
  <c r="AA14"/>
  <c r="AB14" s="1"/>
  <c r="DI14"/>
  <c r="DP14" s="1"/>
  <c r="DK166"/>
  <c r="DL166"/>
  <c r="DL52"/>
  <c r="DK52"/>
  <c r="DI11"/>
  <c r="DP11" s="1"/>
  <c r="DJ37"/>
  <c r="DM37"/>
  <c r="DJ19"/>
  <c r="DM19"/>
  <c r="DJ31"/>
  <c r="DM31"/>
  <c r="DJ35"/>
  <c r="DM35"/>
  <c r="DJ28"/>
  <c r="DM28"/>
  <c r="DJ17"/>
  <c r="DM17"/>
  <c r="AA11"/>
  <c r="AB11" s="1"/>
  <c r="DI30"/>
  <c r="DP30" s="1"/>
  <c r="BK30"/>
  <c r="BL30" s="1"/>
  <c r="DI9"/>
  <c r="DP9" s="1"/>
  <c r="DJ26"/>
  <c r="DM26"/>
  <c r="DJ15"/>
  <c r="DM15"/>
  <c r="DI21"/>
  <c r="DP21" s="1"/>
  <c r="DK23"/>
  <c r="DL48"/>
  <c r="DK48"/>
  <c r="DJ20"/>
  <c r="DM20"/>
  <c r="DL76"/>
  <c r="DK76"/>
  <c r="DJ27"/>
  <c r="DM27"/>
  <c r="DK93"/>
  <c r="DL93"/>
  <c r="DJ22"/>
  <c r="DM22"/>
  <c r="DJ33"/>
  <c r="DM33"/>
  <c r="BK34"/>
  <c r="BL34" s="1"/>
  <c r="DI24"/>
  <c r="DP24" s="1"/>
  <c r="DJ29"/>
  <c r="DM29"/>
  <c r="DK121"/>
  <c r="DL121"/>
  <c r="DI25"/>
  <c r="DP25" s="1"/>
  <c r="DI16"/>
  <c r="DP16" s="1"/>
  <c r="DK36"/>
  <c r="DJ13"/>
  <c r="DM13"/>
  <c r="DI34"/>
  <c r="DP34" s="1"/>
  <c r="AA9"/>
  <c r="AB9" s="1"/>
  <c r="CC11"/>
  <c r="CD11" s="1"/>
  <c r="DK32"/>
  <c r="DJ12"/>
  <c r="DM12"/>
  <c r="DK10"/>
  <c r="BK25"/>
  <c r="BL25" s="1"/>
  <c r="AA21"/>
  <c r="AB21" s="1"/>
  <c r="B18" i="26"/>
  <c r="B8"/>
  <c r="K339"/>
  <c r="F339"/>
  <c r="B339"/>
  <c r="B315"/>
  <c r="J314"/>
  <c r="B314"/>
  <c r="J313"/>
  <c r="B313"/>
  <c r="J312"/>
  <c r="B312"/>
  <c r="J311"/>
  <c r="E311"/>
  <c r="B311"/>
  <c r="B309"/>
  <c r="B308"/>
  <c r="B307"/>
  <c r="K305"/>
  <c r="F305"/>
  <c r="B305"/>
  <c r="B281"/>
  <c r="J280"/>
  <c r="B280"/>
  <c r="J279"/>
  <c r="B279"/>
  <c r="J278"/>
  <c r="B278"/>
  <c r="J277"/>
  <c r="E277"/>
  <c r="B277"/>
  <c r="B275"/>
  <c r="B274"/>
  <c r="B273"/>
  <c r="K271"/>
  <c r="F271"/>
  <c r="B271"/>
  <c r="B247"/>
  <c r="J246"/>
  <c r="B246"/>
  <c r="J245"/>
  <c r="B245"/>
  <c r="J244"/>
  <c r="B244"/>
  <c r="J243"/>
  <c r="E243"/>
  <c r="B243"/>
  <c r="B241"/>
  <c r="B240"/>
  <c r="B239"/>
  <c r="K237"/>
  <c r="F237"/>
  <c r="B237"/>
  <c r="B213"/>
  <c r="J212"/>
  <c r="B212"/>
  <c r="J211"/>
  <c r="B211"/>
  <c r="J210"/>
  <c r="B210"/>
  <c r="J209"/>
  <c r="E209"/>
  <c r="B209"/>
  <c r="B207"/>
  <c r="B206"/>
  <c r="B205"/>
  <c r="K203"/>
  <c r="F203"/>
  <c r="B203"/>
  <c r="B179"/>
  <c r="J178"/>
  <c r="B178"/>
  <c r="J177"/>
  <c r="B177"/>
  <c r="J176"/>
  <c r="B176"/>
  <c r="J175"/>
  <c r="E175"/>
  <c r="B175"/>
  <c r="B173"/>
  <c r="B172"/>
  <c r="B171"/>
  <c r="K169"/>
  <c r="F169"/>
  <c r="B169"/>
  <c r="B145"/>
  <c r="J144"/>
  <c r="B144"/>
  <c r="J143"/>
  <c r="B143"/>
  <c r="J142"/>
  <c r="B142"/>
  <c r="J141"/>
  <c r="E141"/>
  <c r="B141"/>
  <c r="B139"/>
  <c r="B138"/>
  <c r="B137"/>
  <c r="K135"/>
  <c r="F135"/>
  <c r="B135"/>
  <c r="B111"/>
  <c r="J110"/>
  <c r="B110"/>
  <c r="J109"/>
  <c r="B109"/>
  <c r="J108"/>
  <c r="B108"/>
  <c r="J107"/>
  <c r="E107"/>
  <c r="B107"/>
  <c r="B105"/>
  <c r="B104"/>
  <c r="B103"/>
  <c r="K101"/>
  <c r="F101"/>
  <c r="B101"/>
  <c r="B77"/>
  <c r="J76"/>
  <c r="B76"/>
  <c r="J75"/>
  <c r="B75"/>
  <c r="J74"/>
  <c r="B74"/>
  <c r="J73"/>
  <c r="E73"/>
  <c r="B73"/>
  <c r="B71"/>
  <c r="B70"/>
  <c r="B69"/>
  <c r="K67"/>
  <c r="F67"/>
  <c r="B67"/>
  <c r="B65"/>
  <c r="I64"/>
  <c r="B64"/>
  <c r="I63"/>
  <c r="B63"/>
  <c r="I62"/>
  <c r="B62"/>
  <c r="B45"/>
  <c r="B43"/>
  <c r="J42"/>
  <c r="B42"/>
  <c r="J41"/>
  <c r="B41"/>
  <c r="J40"/>
  <c r="B40"/>
  <c r="J39"/>
  <c r="E39"/>
  <c r="B39"/>
  <c r="B37"/>
  <c r="B36"/>
  <c r="B35"/>
  <c r="B9"/>
  <c r="AC25" i="17" l="1"/>
  <c r="AC14"/>
  <c r="AC24"/>
  <c r="AU16"/>
  <c r="BM16"/>
  <c r="AC16"/>
  <c r="CE11"/>
  <c r="BM19"/>
  <c r="AC9"/>
  <c r="AC11"/>
  <c r="AU12"/>
  <c r="AC20"/>
  <c r="BM34"/>
  <c r="BM15"/>
  <c r="BM30"/>
  <c r="BM25"/>
  <c r="AC21"/>
  <c r="AU18"/>
  <c r="T61" i="29"/>
  <c r="T45"/>
  <c r="T63"/>
  <c r="T79"/>
  <c r="T95"/>
  <c r="T111"/>
  <c r="T127"/>
  <c r="T74"/>
  <c r="T90"/>
  <c r="T106"/>
  <c r="T122"/>
  <c r="T143"/>
  <c r="T159"/>
  <c r="T175"/>
  <c r="T65"/>
  <c r="T81"/>
  <c r="T97"/>
  <c r="T113"/>
  <c r="T129"/>
  <c r="T137"/>
  <c r="T153"/>
  <c r="T169"/>
  <c r="T185"/>
  <c r="T201"/>
  <c r="T8"/>
  <c r="T37"/>
  <c r="T21"/>
  <c r="T32"/>
  <c r="T24"/>
  <c r="R22"/>
  <c r="R38"/>
  <c r="R54"/>
  <c r="R70"/>
  <c r="R86"/>
  <c r="R102"/>
  <c r="R118"/>
  <c r="R134"/>
  <c r="R150"/>
  <c r="R166"/>
  <c r="R182"/>
  <c r="R198"/>
  <c r="R12"/>
  <c r="R29"/>
  <c r="R45"/>
  <c r="R61"/>
  <c r="R77"/>
  <c r="R93"/>
  <c r="R109"/>
  <c r="R125"/>
  <c r="R141"/>
  <c r="R157"/>
  <c r="R173"/>
  <c r="R189"/>
  <c r="R205"/>
  <c r="R24"/>
  <c r="R40"/>
  <c r="R56"/>
  <c r="R72"/>
  <c r="R88"/>
  <c r="R104"/>
  <c r="R120"/>
  <c r="R136"/>
  <c r="R152"/>
  <c r="R168"/>
  <c r="R184"/>
  <c r="R200"/>
  <c r="R15"/>
  <c r="R31"/>
  <c r="R47"/>
  <c r="R63"/>
  <c r="R79"/>
  <c r="R95"/>
  <c r="R111"/>
  <c r="R127"/>
  <c r="R143"/>
  <c r="R159"/>
  <c r="R175"/>
  <c r="R191"/>
  <c r="R207"/>
  <c r="R18"/>
  <c r="R34"/>
  <c r="R50"/>
  <c r="R66"/>
  <c r="R82"/>
  <c r="R98"/>
  <c r="R114"/>
  <c r="R130"/>
  <c r="R146"/>
  <c r="R162"/>
  <c r="R178"/>
  <c r="R194"/>
  <c r="R14"/>
  <c r="R25"/>
  <c r="R41"/>
  <c r="R57"/>
  <c r="R73"/>
  <c r="R89"/>
  <c r="R105"/>
  <c r="R121"/>
  <c r="R137"/>
  <c r="R153"/>
  <c r="R169"/>
  <c r="R185"/>
  <c r="R201"/>
  <c r="R20"/>
  <c r="R36"/>
  <c r="R52"/>
  <c r="R68"/>
  <c r="R84"/>
  <c r="R100"/>
  <c r="R116"/>
  <c r="R132"/>
  <c r="R148"/>
  <c r="R164"/>
  <c r="R180"/>
  <c r="R196"/>
  <c r="R10"/>
  <c r="R27"/>
  <c r="R43"/>
  <c r="R59"/>
  <c r="R75"/>
  <c r="R91"/>
  <c r="R107"/>
  <c r="R123"/>
  <c r="R139"/>
  <c r="R155"/>
  <c r="R171"/>
  <c r="R187"/>
  <c r="R203"/>
  <c r="R13"/>
  <c r="R30"/>
  <c r="R46"/>
  <c r="R62"/>
  <c r="R78"/>
  <c r="R94"/>
  <c r="R110"/>
  <c r="R126"/>
  <c r="R142"/>
  <c r="R158"/>
  <c r="R174"/>
  <c r="R190"/>
  <c r="R206"/>
  <c r="R21"/>
  <c r="R37"/>
  <c r="R53"/>
  <c r="R69"/>
  <c r="R85"/>
  <c r="R101"/>
  <c r="R117"/>
  <c r="R133"/>
  <c r="R149"/>
  <c r="R165"/>
  <c r="R181"/>
  <c r="R197"/>
  <c r="R16"/>
  <c r="R32"/>
  <c r="R48"/>
  <c r="R64"/>
  <c r="R80"/>
  <c r="R96"/>
  <c r="R112"/>
  <c r="R128"/>
  <c r="R144"/>
  <c r="R160"/>
  <c r="R176"/>
  <c r="R192"/>
  <c r="R8"/>
  <c r="R23"/>
  <c r="R39"/>
  <c r="R55"/>
  <c r="R71"/>
  <c r="R87"/>
  <c r="R103"/>
  <c r="R119"/>
  <c r="R135"/>
  <c r="R151"/>
  <c r="R167"/>
  <c r="R183"/>
  <c r="R199"/>
  <c r="R9"/>
  <c r="R26"/>
  <c r="R42"/>
  <c r="R58"/>
  <c r="R74"/>
  <c r="R90"/>
  <c r="R106"/>
  <c r="R122"/>
  <c r="R138"/>
  <c r="R154"/>
  <c r="R170"/>
  <c r="R186"/>
  <c r="R202"/>
  <c r="R17"/>
  <c r="R33"/>
  <c r="R49"/>
  <c r="R65"/>
  <c r="R81"/>
  <c r="R97"/>
  <c r="R113"/>
  <c r="R129"/>
  <c r="R145"/>
  <c r="R161"/>
  <c r="R177"/>
  <c r="R193"/>
  <c r="R11"/>
  <c r="R28"/>
  <c r="R44"/>
  <c r="R60"/>
  <c r="R76"/>
  <c r="R92"/>
  <c r="R108"/>
  <c r="R124"/>
  <c r="R140"/>
  <c r="R156"/>
  <c r="R172"/>
  <c r="R188"/>
  <c r="R204"/>
  <c r="R19"/>
  <c r="R35"/>
  <c r="R51"/>
  <c r="R67"/>
  <c r="R83"/>
  <c r="R99"/>
  <c r="R115"/>
  <c r="R131"/>
  <c r="R147"/>
  <c r="R163"/>
  <c r="R179"/>
  <c r="R195"/>
  <c r="T48"/>
  <c r="T53"/>
  <c r="T72"/>
  <c r="T88"/>
  <c r="T104"/>
  <c r="T120"/>
  <c r="T144"/>
  <c r="T160"/>
  <c r="T176"/>
  <c r="T192"/>
  <c r="T13"/>
  <c r="T33"/>
  <c r="T17"/>
  <c r="T12"/>
  <c r="T35"/>
  <c r="T27"/>
  <c r="T19"/>
  <c r="T30"/>
  <c r="T22"/>
  <c r="T49"/>
  <c r="T60"/>
  <c r="T44"/>
  <c r="T54"/>
  <c r="T46"/>
  <c r="T38"/>
  <c r="T68"/>
  <c r="T84"/>
  <c r="T100"/>
  <c r="T116"/>
  <c r="T132"/>
  <c r="T140"/>
  <c r="T156"/>
  <c r="T172"/>
  <c r="T188"/>
  <c r="T204"/>
  <c r="T16"/>
  <c r="T29"/>
  <c r="T11"/>
  <c r="T36"/>
  <c r="T28"/>
  <c r="T20"/>
  <c r="T10"/>
  <c r="T52"/>
  <c r="T64"/>
  <c r="T80"/>
  <c r="T96"/>
  <c r="T112"/>
  <c r="T128"/>
  <c r="T136"/>
  <c r="T152"/>
  <c r="T168"/>
  <c r="T184"/>
  <c r="T200"/>
  <c r="T25"/>
  <c r="T9"/>
  <c r="T31"/>
  <c r="T23"/>
  <c r="T15"/>
  <c r="T14"/>
  <c r="T34"/>
  <c r="T26"/>
  <c r="T18"/>
  <c r="T56"/>
  <c r="T40"/>
  <c r="T58"/>
  <c r="T50"/>
  <c r="T42"/>
  <c r="T76"/>
  <c r="T92"/>
  <c r="T108"/>
  <c r="T124"/>
  <c r="T148"/>
  <c r="T164"/>
  <c r="T180"/>
  <c r="T196"/>
  <c r="DJ14" i="17"/>
  <c r="DK14" s="1"/>
  <c r="DM14"/>
  <c r="DM18"/>
  <c r="DJ18"/>
  <c r="DK18" s="1"/>
  <c r="DJ24"/>
  <c r="DM24"/>
  <c r="DK33"/>
  <c r="DK27"/>
  <c r="DK13"/>
  <c r="DJ16"/>
  <c r="DM16"/>
  <c r="DK29"/>
  <c r="DK22"/>
  <c r="DJ30"/>
  <c r="DM30"/>
  <c r="DK28"/>
  <c r="DK37"/>
  <c r="DJ34"/>
  <c r="DM34"/>
  <c r="DM25"/>
  <c r="DJ25"/>
  <c r="DJ21"/>
  <c r="DM21"/>
  <c r="DK15"/>
  <c r="DJ9"/>
  <c r="DM9"/>
  <c r="DK35"/>
  <c r="DK20"/>
  <c r="DK26"/>
  <c r="DK31"/>
  <c r="DK12"/>
  <c r="DK17"/>
  <c r="DK19"/>
  <c r="DJ11"/>
  <c r="DM11"/>
  <c r="K33" i="26"/>
  <c r="F33"/>
  <c r="B33"/>
  <c r="B31"/>
  <c r="I30"/>
  <c r="B30"/>
  <c r="I29"/>
  <c r="B29"/>
  <c r="I28"/>
  <c r="B28"/>
  <c r="B20"/>
  <c r="B14"/>
  <c r="B11"/>
  <c r="J8"/>
  <c r="J7"/>
  <c r="B7"/>
  <c r="J6"/>
  <c r="B6"/>
  <c r="J5"/>
  <c r="E5"/>
  <c r="B5"/>
  <c r="B3"/>
  <c r="B2"/>
  <c r="B1"/>
  <c r="DK21" i="17" l="1"/>
  <c r="DK30"/>
  <c r="DK24"/>
  <c r="DK16"/>
  <c r="DK11"/>
  <c r="DK9"/>
  <c r="DK25"/>
  <c r="DK34"/>
  <c r="AR3" i="10"/>
  <c r="AP3"/>
  <c r="O4"/>
  <c r="AY4" i="21"/>
  <c r="AX4"/>
  <c r="AX3"/>
  <c r="I4"/>
  <c r="G4"/>
  <c r="F4"/>
  <c r="E4"/>
  <c r="D4"/>
  <c r="C4"/>
  <c r="A4"/>
  <c r="I3"/>
  <c r="A3"/>
  <c r="A2"/>
  <c r="DN7" i="17"/>
  <c r="I8" l="1"/>
  <c r="G8" i="29" s="1"/>
  <c r="D8" i="17"/>
  <c r="C8"/>
  <c r="H8"/>
  <c r="F8" i="29" s="1"/>
  <c r="E8" i="17"/>
  <c r="D8" i="29" s="1"/>
  <c r="G8" i="17"/>
  <c r="E8" i="29" s="1"/>
  <c r="J8" i="17"/>
  <c r="I8" i="29" s="1"/>
  <c r="F8" i="17"/>
  <c r="C8" i="29" s="1"/>
  <c r="K8" i="17"/>
  <c r="H8" i="29" s="1"/>
  <c r="AN5" i="27"/>
  <c r="N8" s="1"/>
  <c r="E8" s="1"/>
  <c r="AN7"/>
  <c r="DG8" i="17"/>
  <c r="DH8" s="1"/>
  <c r="Y5" i="26"/>
  <c r="N8" s="1"/>
  <c r="Y6"/>
  <c r="DO213" i="17"/>
  <c r="DM211"/>
  <c r="DM217"/>
  <c r="J17" i="23"/>
  <c r="A17"/>
  <c r="DL4" i="17"/>
  <c r="DK4"/>
  <c r="DJ4"/>
  <c r="DO6"/>
  <c r="DN6"/>
  <c r="CT4"/>
  <c r="AJ14" i="29" s="1"/>
  <c r="CM4" i="17"/>
  <c r="AJ13" i="29" s="1"/>
  <c r="CF4" i="17"/>
  <c r="AJ12" i="29" s="1"/>
  <c r="K2" i="24"/>
  <c r="B4" i="23"/>
  <c r="CZ5" i="17"/>
  <c r="W5"/>
  <c r="T5"/>
  <c r="S5"/>
  <c r="P5"/>
  <c r="O4" i="23"/>
  <c r="U2" i="24"/>
  <c r="S2"/>
  <c r="Q2"/>
  <c r="O2"/>
  <c r="B3"/>
  <c r="D2"/>
  <c r="C3"/>
  <c r="G2"/>
  <c r="F2"/>
  <c r="E2"/>
  <c r="H2"/>
  <c r="A1"/>
  <c r="F2" i="17"/>
  <c r="A2"/>
  <c r="H3" i="24"/>
  <c r="DE210" i="17" l="1"/>
  <c r="C14" i="23" s="1"/>
  <c r="DG212" i="17"/>
  <c r="H14" i="23" s="1"/>
  <c r="DF212" i="17"/>
  <c r="G14" i="23" s="1"/>
  <c r="DE212" i="17"/>
  <c r="DH212"/>
  <c r="I14" i="23" s="1"/>
  <c r="N212" i="29"/>
  <c r="P212"/>
  <c r="J212"/>
  <c r="L212"/>
  <c r="H212"/>
  <c r="P37"/>
  <c r="P32"/>
  <c r="P19"/>
  <c r="L21"/>
  <c r="M21" s="1"/>
  <c r="L18"/>
  <c r="M18" s="1"/>
  <c r="L35"/>
  <c r="M35" s="1"/>
  <c r="L17"/>
  <c r="M17" s="1"/>
  <c r="L15"/>
  <c r="M15" s="1"/>
  <c r="P31"/>
  <c r="P18"/>
  <c r="L12"/>
  <c r="M12" s="1"/>
  <c r="L20"/>
  <c r="M20" s="1"/>
  <c r="L11"/>
  <c r="M11" s="1"/>
  <c r="L31"/>
  <c r="M31" s="1"/>
  <c r="P25"/>
  <c r="L23"/>
  <c r="M23" s="1"/>
  <c r="L7"/>
  <c r="M7" s="1"/>
  <c r="P33"/>
  <c r="P12"/>
  <c r="Q12" s="1"/>
  <c r="P27"/>
  <c r="P30"/>
  <c r="L29"/>
  <c r="M29" s="1"/>
  <c r="L26"/>
  <c r="M26" s="1"/>
  <c r="L24"/>
  <c r="M24" s="1"/>
  <c r="P29"/>
  <c r="P36"/>
  <c r="P20"/>
  <c r="L25"/>
  <c r="M25" s="1"/>
  <c r="P9"/>
  <c r="P14"/>
  <c r="P26"/>
  <c r="L22"/>
  <c r="M22" s="1"/>
  <c r="L28"/>
  <c r="M28" s="1"/>
  <c r="P17"/>
  <c r="P16"/>
  <c r="P11"/>
  <c r="P28"/>
  <c r="Q28" s="1"/>
  <c r="P10"/>
  <c r="P15"/>
  <c r="P7"/>
  <c r="P8"/>
  <c r="P21"/>
  <c r="P24"/>
  <c r="L37"/>
  <c r="M37" s="1"/>
  <c r="L34"/>
  <c r="M34" s="1"/>
  <c r="L32"/>
  <c r="M32" s="1"/>
  <c r="L10"/>
  <c r="M10" s="1"/>
  <c r="L33"/>
  <c r="M33" s="1"/>
  <c r="L8"/>
  <c r="M8" s="1"/>
  <c r="P23"/>
  <c r="L30"/>
  <c r="M30" s="1"/>
  <c r="L36"/>
  <c r="M36" s="1"/>
  <c r="L16"/>
  <c r="M16" s="1"/>
  <c r="P13"/>
  <c r="P35"/>
  <c r="P22"/>
  <c r="L9"/>
  <c r="M9" s="1"/>
  <c r="L19"/>
  <c r="M19" s="1"/>
  <c r="P34"/>
  <c r="L13"/>
  <c r="M13" s="1"/>
  <c r="L14"/>
  <c r="M14" s="1"/>
  <c r="L27"/>
  <c r="M27" s="1"/>
  <c r="C16" i="27"/>
  <c r="G14"/>
  <c r="C13"/>
  <c r="E16"/>
  <c r="I14"/>
  <c r="E13"/>
  <c r="C19"/>
  <c r="G16"/>
  <c r="C14"/>
  <c r="G13"/>
  <c r="G19"/>
  <c r="I16"/>
  <c r="E14"/>
  <c r="I13"/>
  <c r="L13" s="1"/>
  <c r="E17" i="26"/>
  <c r="I15"/>
  <c r="G17"/>
  <c r="I17"/>
  <c r="E15"/>
  <c r="C17"/>
  <c r="C15"/>
  <c r="G15"/>
  <c r="O23" i="27"/>
  <c r="M23"/>
  <c r="I23"/>
  <c r="K30"/>
  <c r="E4"/>
  <c r="H5"/>
  <c r="F30"/>
  <c r="N5"/>
  <c r="B23"/>
  <c r="E6"/>
  <c r="N6"/>
  <c r="AD8"/>
  <c r="M26"/>
  <c r="E26"/>
  <c r="K23"/>
  <c r="E7"/>
  <c r="N7"/>
  <c r="C23"/>
  <c r="E3"/>
  <c r="E29"/>
  <c r="C5"/>
  <c r="G23"/>
  <c r="M28" i="26"/>
  <c r="E28"/>
  <c r="M24"/>
  <c r="O24"/>
  <c r="I24"/>
  <c r="B24"/>
  <c r="K24"/>
  <c r="C24"/>
  <c r="G20"/>
  <c r="I14"/>
  <c r="E14"/>
  <c r="C14"/>
  <c r="C20"/>
  <c r="K20" s="1"/>
  <c r="G14"/>
  <c r="H5"/>
  <c r="E8"/>
  <c r="C5"/>
  <c r="N7"/>
  <c r="AH5" s="1"/>
  <c r="AI6" s="1"/>
  <c r="E7"/>
  <c r="N6"/>
  <c r="N42"/>
  <c r="C39" s="1"/>
  <c r="E6"/>
  <c r="E3"/>
  <c r="F32"/>
  <c r="K32"/>
  <c r="N5"/>
  <c r="E4"/>
  <c r="AN8" i="17"/>
  <c r="AJ8"/>
  <c r="A1" i="23"/>
  <c r="A22"/>
  <c r="A1" i="21"/>
  <c r="A1" i="10"/>
  <c r="I3"/>
  <c r="D213" i="24"/>
  <c r="A34" i="23"/>
  <c r="D212" i="24"/>
  <c r="A31" i="23"/>
  <c r="D211" i="24"/>
  <c r="D210"/>
  <c r="D209"/>
  <c r="D208"/>
  <c r="D207"/>
  <c r="A26" i="23"/>
  <c r="D206" i="24"/>
  <c r="A33" i="23"/>
  <c r="M212" i="24"/>
  <c r="DO215" i="17"/>
  <c r="J212" i="24"/>
  <c r="DM215" i="17"/>
  <c r="S212" i="24"/>
  <c r="M210"/>
  <c r="J210"/>
  <c r="DM213" i="17"/>
  <c r="M206" i="24"/>
  <c r="M208"/>
  <c r="J208"/>
  <c r="DO209" i="17"/>
  <c r="J206" i="24"/>
  <c r="DM209" i="17"/>
  <c r="A6" i="24"/>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5"/>
  <c r="N1"/>
  <c r="V4"/>
  <c r="U4"/>
  <c r="T4"/>
  <c r="S4"/>
  <c r="R4"/>
  <c r="Q4"/>
  <c r="P4"/>
  <c r="O4"/>
  <c r="W2"/>
  <c r="DN4" i="17"/>
  <c r="B8" i="23"/>
  <c r="B7"/>
  <c r="B6"/>
  <c r="B5"/>
  <c r="N2" i="24"/>
  <c r="M2"/>
  <c r="L2"/>
  <c r="J3"/>
  <c r="I3"/>
  <c r="J6" i="17"/>
  <c r="K6"/>
  <c r="I5"/>
  <c r="H5"/>
  <c r="G5"/>
  <c r="E5"/>
  <c r="F5"/>
  <c r="B5"/>
  <c r="A3" i="24"/>
  <c r="A4" i="10"/>
  <c r="A5" i="17"/>
  <c r="J2" i="23"/>
  <c r="F2"/>
  <c r="E4"/>
  <c r="D4"/>
  <c r="C4"/>
  <c r="DI208" i="17"/>
  <c r="A32" i="23"/>
  <c r="DI216" i="17"/>
  <c r="A30" i="23"/>
  <c r="J4"/>
  <c r="A29"/>
  <c r="I4"/>
  <c r="A28"/>
  <c r="H4"/>
  <c r="A27"/>
  <c r="G4"/>
  <c r="F4"/>
  <c r="A25"/>
  <c r="L24"/>
  <c r="G24"/>
  <c r="A24"/>
  <c r="A2"/>
  <c r="A37"/>
  <c r="J37"/>
  <c r="BN208" i="17"/>
  <c r="AV208"/>
  <c r="AD208"/>
  <c r="B12" i="23"/>
  <c r="CT208" i="17"/>
  <c r="B11" i="23"/>
  <c r="CM208" i="17"/>
  <c r="B10" i="23"/>
  <c r="CF208" i="17"/>
  <c r="H2" i="23"/>
  <c r="A3" i="17"/>
  <c r="G3"/>
  <c r="DI218"/>
  <c r="N4" i="23"/>
  <c r="DI217" i="17"/>
  <c r="M4" i="23"/>
  <c r="F217" i="29"/>
  <c r="L4" i="23"/>
  <c r="F218" i="29"/>
  <c r="K4" i="23"/>
  <c r="DI214" i="17"/>
  <c r="A4" i="23"/>
  <c r="DM208" i="17"/>
  <c r="DI215"/>
  <c r="DI213"/>
  <c r="DI212"/>
  <c r="DI211"/>
  <c r="DI210"/>
  <c r="DI209"/>
  <c r="A11" i="23"/>
  <c r="A10"/>
  <c r="K208" i="17"/>
  <c r="F219" i="29"/>
  <c r="F216"/>
  <c r="F215"/>
  <c r="H213" i="17"/>
  <c r="F214" i="29" s="1"/>
  <c r="H211" i="17"/>
  <c r="F212" i="29" s="1"/>
  <c r="H212" i="17"/>
  <c r="F213" i="29" s="1"/>
  <c r="AU5" i="17"/>
  <c r="H210"/>
  <c r="F211" i="29" s="1"/>
  <c r="H209" i="17"/>
  <c r="F210" i="29" s="1"/>
  <c r="H208" i="17"/>
  <c r="F209" i="29" s="1"/>
  <c r="A208" i="17"/>
  <c r="DQ4"/>
  <c r="DP4"/>
  <c r="DI4"/>
  <c r="BY5"/>
  <c r="CS5"/>
  <c r="CL5"/>
  <c r="W4" i="24"/>
  <c r="CV5" i="17"/>
  <c r="CU5"/>
  <c r="CT5"/>
  <c r="CO5"/>
  <c r="CN5"/>
  <c r="CM5"/>
  <c r="CH5"/>
  <c r="BX6"/>
  <c r="CG5"/>
  <c r="AO5" i="21"/>
  <c r="CF5" i="17"/>
  <c r="AN5" i="10"/>
  <c r="CJ2" i="21"/>
  <c r="CJ3"/>
  <c r="AN3" i="10"/>
  <c r="CJ1" i="21"/>
  <c r="CE5" i="17"/>
  <c r="BM5"/>
  <c r="BW6"/>
  <c r="BV6"/>
  <c r="BT6"/>
  <c r="BS6"/>
  <c r="BR6"/>
  <c r="BV5"/>
  <c r="BU5"/>
  <c r="BR5"/>
  <c r="BF6"/>
  <c r="BE6"/>
  <c r="BD6"/>
  <c r="BB6"/>
  <c r="BA6"/>
  <c r="AZ6"/>
  <c r="BG5"/>
  <c r="BD5"/>
  <c r="BC5"/>
  <c r="AZ5"/>
  <c r="AN6"/>
  <c r="AM6"/>
  <c r="AL6"/>
  <c r="AJ6"/>
  <c r="AI6"/>
  <c r="AH6"/>
  <c r="AO5"/>
  <c r="AL5"/>
  <c r="AK5"/>
  <c r="AH5"/>
  <c r="K4" i="21"/>
  <c r="J4"/>
  <c r="H4"/>
  <c r="D5" i="17"/>
  <c r="C5"/>
  <c r="B4" i="21"/>
  <c r="A4" i="17"/>
  <c r="AC5"/>
  <c r="V6"/>
  <c r="R6"/>
  <c r="U6"/>
  <c r="Q6"/>
  <c r="T6"/>
  <c r="P6"/>
  <c r="Q4" i="10"/>
  <c r="P5"/>
  <c r="O5"/>
  <c r="CD206" i="21"/>
  <c r="CE206" s="1"/>
  <c r="CB206"/>
  <c r="CC206" s="1"/>
  <c r="BZ206"/>
  <c r="CA206" s="1"/>
  <c r="BX206"/>
  <c r="BY206" s="1"/>
  <c r="BV206"/>
  <c r="BW206" s="1"/>
  <c r="BT206"/>
  <c r="BU206" s="1"/>
  <c r="BR206"/>
  <c r="BS206" s="1"/>
  <c r="BQ206"/>
  <c r="CD205"/>
  <c r="CE205" s="1"/>
  <c r="CB205"/>
  <c r="CC205" s="1"/>
  <c r="BZ205"/>
  <c r="CA205" s="1"/>
  <c r="BX205"/>
  <c r="BY205" s="1"/>
  <c r="BV205"/>
  <c r="BW205" s="1"/>
  <c r="BT205"/>
  <c r="BU205" s="1"/>
  <c r="BR205"/>
  <c r="BS205" s="1"/>
  <c r="BQ205"/>
  <c r="CD204"/>
  <c r="CE204" s="1"/>
  <c r="CB204"/>
  <c r="CC204" s="1"/>
  <c r="BZ204"/>
  <c r="CA204" s="1"/>
  <c r="BX204"/>
  <c r="BY204" s="1"/>
  <c r="BV204"/>
  <c r="BW204" s="1"/>
  <c r="BT204"/>
  <c r="BU204" s="1"/>
  <c r="BR204"/>
  <c r="BS204" s="1"/>
  <c r="BQ204"/>
  <c r="CD203"/>
  <c r="CE203" s="1"/>
  <c r="CB203"/>
  <c r="CC203" s="1"/>
  <c r="BZ203"/>
  <c r="CA203" s="1"/>
  <c r="BX203"/>
  <c r="BY203" s="1"/>
  <c r="BV203"/>
  <c r="BW203" s="1"/>
  <c r="BT203"/>
  <c r="BU203" s="1"/>
  <c r="BR203"/>
  <c r="BS203" s="1"/>
  <c r="BQ203"/>
  <c r="CD202"/>
  <c r="CE202" s="1"/>
  <c r="CB202"/>
  <c r="CC202" s="1"/>
  <c r="BZ202"/>
  <c r="CA202" s="1"/>
  <c r="BX202"/>
  <c r="BY202" s="1"/>
  <c r="BV202"/>
  <c r="BW202" s="1"/>
  <c r="BT202"/>
  <c r="BU202" s="1"/>
  <c r="BR202"/>
  <c r="BS202" s="1"/>
  <c r="BQ202"/>
  <c r="CD201"/>
  <c r="CE201" s="1"/>
  <c r="CB201"/>
  <c r="CC201" s="1"/>
  <c r="BZ201"/>
  <c r="CA201" s="1"/>
  <c r="BX201"/>
  <c r="BY201" s="1"/>
  <c r="BV201"/>
  <c r="BW201" s="1"/>
  <c r="BT201"/>
  <c r="BU201" s="1"/>
  <c r="BR201"/>
  <c r="BS201" s="1"/>
  <c r="BQ201"/>
  <c r="CD200"/>
  <c r="CE200" s="1"/>
  <c r="CB200"/>
  <c r="CC200" s="1"/>
  <c r="BZ200"/>
  <c r="CA200" s="1"/>
  <c r="BX200"/>
  <c r="BY200" s="1"/>
  <c r="BV200"/>
  <c r="BW200" s="1"/>
  <c r="BT200"/>
  <c r="BU200" s="1"/>
  <c r="BR200"/>
  <c r="BS200" s="1"/>
  <c r="BQ200"/>
  <c r="CD199"/>
  <c r="CE199" s="1"/>
  <c r="CB199"/>
  <c r="CC199" s="1"/>
  <c r="BZ199"/>
  <c r="CA199" s="1"/>
  <c r="BX199"/>
  <c r="BY199" s="1"/>
  <c r="BV199"/>
  <c r="BW199" s="1"/>
  <c r="BT199"/>
  <c r="BU199" s="1"/>
  <c r="BR199"/>
  <c r="BS199" s="1"/>
  <c r="BQ199"/>
  <c r="CD198"/>
  <c r="CE198" s="1"/>
  <c r="CB198"/>
  <c r="CC198" s="1"/>
  <c r="BZ198"/>
  <c r="CA198" s="1"/>
  <c r="BX198"/>
  <c r="BY198" s="1"/>
  <c r="BV198"/>
  <c r="BW198" s="1"/>
  <c r="BT198"/>
  <c r="BU198" s="1"/>
  <c r="BR198"/>
  <c r="BS198" s="1"/>
  <c r="BQ198"/>
  <c r="CD197"/>
  <c r="CE197" s="1"/>
  <c r="CB197"/>
  <c r="CC197" s="1"/>
  <c r="BZ197"/>
  <c r="CA197" s="1"/>
  <c r="BX197"/>
  <c r="BY197" s="1"/>
  <c r="BV197"/>
  <c r="BW197" s="1"/>
  <c r="BT197"/>
  <c r="BU197" s="1"/>
  <c r="BR197"/>
  <c r="BS197" s="1"/>
  <c r="BQ197"/>
  <c r="CD196"/>
  <c r="CE196" s="1"/>
  <c r="CB196"/>
  <c r="CC196" s="1"/>
  <c r="BZ196"/>
  <c r="CA196" s="1"/>
  <c r="BX196"/>
  <c r="BY196" s="1"/>
  <c r="BV196"/>
  <c r="BW196" s="1"/>
  <c r="BT196"/>
  <c r="BU196" s="1"/>
  <c r="BR196"/>
  <c r="BS196" s="1"/>
  <c r="BQ196"/>
  <c r="CD195"/>
  <c r="CE195" s="1"/>
  <c r="CB195"/>
  <c r="CC195" s="1"/>
  <c r="BZ195"/>
  <c r="CA195" s="1"/>
  <c r="BX195"/>
  <c r="BY195" s="1"/>
  <c r="BV195"/>
  <c r="BW195" s="1"/>
  <c r="BT195"/>
  <c r="BU195" s="1"/>
  <c r="BR195"/>
  <c r="BS195" s="1"/>
  <c r="BQ195"/>
  <c r="CD194"/>
  <c r="CE194" s="1"/>
  <c r="CB194"/>
  <c r="CC194" s="1"/>
  <c r="BZ194"/>
  <c r="CA194" s="1"/>
  <c r="BX194"/>
  <c r="BY194" s="1"/>
  <c r="BV194"/>
  <c r="BW194" s="1"/>
  <c r="BT194"/>
  <c r="BU194" s="1"/>
  <c r="BR194"/>
  <c r="BS194" s="1"/>
  <c r="BQ194"/>
  <c r="CD193"/>
  <c r="CE193" s="1"/>
  <c r="CB193"/>
  <c r="CC193" s="1"/>
  <c r="BZ193"/>
  <c r="CA193" s="1"/>
  <c r="BX193"/>
  <c r="BY193" s="1"/>
  <c r="BV193"/>
  <c r="BW193" s="1"/>
  <c r="BT193"/>
  <c r="BU193" s="1"/>
  <c r="BR193"/>
  <c r="BS193" s="1"/>
  <c r="BQ193"/>
  <c r="CD192"/>
  <c r="CE192" s="1"/>
  <c r="CB192"/>
  <c r="CC192" s="1"/>
  <c r="BZ192"/>
  <c r="CA192" s="1"/>
  <c r="BX192"/>
  <c r="BY192" s="1"/>
  <c r="BV192"/>
  <c r="BW192" s="1"/>
  <c r="BT192"/>
  <c r="BU192" s="1"/>
  <c r="BR192"/>
  <c r="BS192" s="1"/>
  <c r="BQ192"/>
  <c r="CD191"/>
  <c r="CE191" s="1"/>
  <c r="CB191"/>
  <c r="CC191" s="1"/>
  <c r="BZ191"/>
  <c r="CA191" s="1"/>
  <c r="BX191"/>
  <c r="BY191" s="1"/>
  <c r="BV191"/>
  <c r="BW191" s="1"/>
  <c r="BT191"/>
  <c r="BU191" s="1"/>
  <c r="BR191"/>
  <c r="BS191" s="1"/>
  <c r="BQ191"/>
  <c r="CD190"/>
  <c r="CE190" s="1"/>
  <c r="CB190"/>
  <c r="CC190" s="1"/>
  <c r="BZ190"/>
  <c r="CA190" s="1"/>
  <c r="BX190"/>
  <c r="BY190" s="1"/>
  <c r="BV190"/>
  <c r="BW190" s="1"/>
  <c r="BT190"/>
  <c r="BU190" s="1"/>
  <c r="BR190"/>
  <c r="BS190" s="1"/>
  <c r="BQ190"/>
  <c r="CD189"/>
  <c r="CE189" s="1"/>
  <c r="CB189"/>
  <c r="CC189" s="1"/>
  <c r="BZ189"/>
  <c r="CA189" s="1"/>
  <c r="BX189"/>
  <c r="BY189" s="1"/>
  <c r="BV189"/>
  <c r="BW189" s="1"/>
  <c r="BT189"/>
  <c r="BU189" s="1"/>
  <c r="BR189"/>
  <c r="BS189" s="1"/>
  <c r="BQ189"/>
  <c r="CD188"/>
  <c r="CE188" s="1"/>
  <c r="CB188"/>
  <c r="CC188" s="1"/>
  <c r="BZ188"/>
  <c r="CA188" s="1"/>
  <c r="BX188"/>
  <c r="BY188" s="1"/>
  <c r="BV188"/>
  <c r="BW188" s="1"/>
  <c r="BT188"/>
  <c r="BU188" s="1"/>
  <c r="BR188"/>
  <c r="BS188" s="1"/>
  <c r="BQ188"/>
  <c r="CD187"/>
  <c r="CE187" s="1"/>
  <c r="CB187"/>
  <c r="CC187" s="1"/>
  <c r="BZ187"/>
  <c r="CA187" s="1"/>
  <c r="BX187"/>
  <c r="BY187" s="1"/>
  <c r="BV187"/>
  <c r="BW187" s="1"/>
  <c r="BT187"/>
  <c r="BU187" s="1"/>
  <c r="BR187"/>
  <c r="BS187" s="1"/>
  <c r="BQ187"/>
  <c r="CD186"/>
  <c r="CE186" s="1"/>
  <c r="CB186"/>
  <c r="CC186" s="1"/>
  <c r="BZ186"/>
  <c r="CA186" s="1"/>
  <c r="BX186"/>
  <c r="BY186" s="1"/>
  <c r="BV186"/>
  <c r="BW186" s="1"/>
  <c r="BT186"/>
  <c r="BU186" s="1"/>
  <c r="BR186"/>
  <c r="BS186" s="1"/>
  <c r="BQ186"/>
  <c r="CD185"/>
  <c r="CE185" s="1"/>
  <c r="CB185"/>
  <c r="CC185" s="1"/>
  <c r="BZ185"/>
  <c r="CA185" s="1"/>
  <c r="BX185"/>
  <c r="BY185" s="1"/>
  <c r="BV185"/>
  <c r="BW185" s="1"/>
  <c r="BT185"/>
  <c r="BU185" s="1"/>
  <c r="BR185"/>
  <c r="BS185" s="1"/>
  <c r="BQ185"/>
  <c r="CD184"/>
  <c r="CE184" s="1"/>
  <c r="CB184"/>
  <c r="CC184" s="1"/>
  <c r="BZ184"/>
  <c r="CA184" s="1"/>
  <c r="BX184"/>
  <c r="BY184" s="1"/>
  <c r="BV184"/>
  <c r="BW184" s="1"/>
  <c r="BT184"/>
  <c r="BU184" s="1"/>
  <c r="BR184"/>
  <c r="BS184" s="1"/>
  <c r="BQ184"/>
  <c r="CD183"/>
  <c r="CE183" s="1"/>
  <c r="CB183"/>
  <c r="CC183" s="1"/>
  <c r="BZ183"/>
  <c r="CA183" s="1"/>
  <c r="BX183"/>
  <c r="BY183" s="1"/>
  <c r="BV183"/>
  <c r="BW183" s="1"/>
  <c r="BT183"/>
  <c r="BU183" s="1"/>
  <c r="BR183"/>
  <c r="BS183" s="1"/>
  <c r="BQ183"/>
  <c r="CD182"/>
  <c r="CE182" s="1"/>
  <c r="CB182"/>
  <c r="CC182" s="1"/>
  <c r="BZ182"/>
  <c r="CA182" s="1"/>
  <c r="BX182"/>
  <c r="BY182" s="1"/>
  <c r="BV182"/>
  <c r="BW182" s="1"/>
  <c r="BT182"/>
  <c r="BU182" s="1"/>
  <c r="BR182"/>
  <c r="BS182" s="1"/>
  <c r="BQ182"/>
  <c r="CD181"/>
  <c r="CE181" s="1"/>
  <c r="CB181"/>
  <c r="CC181" s="1"/>
  <c r="BZ181"/>
  <c r="CA181" s="1"/>
  <c r="BX181"/>
  <c r="BY181" s="1"/>
  <c r="BV181"/>
  <c r="BW181" s="1"/>
  <c r="BT181"/>
  <c r="BU181" s="1"/>
  <c r="BR181"/>
  <c r="BS181" s="1"/>
  <c r="BQ181"/>
  <c r="CD180"/>
  <c r="CE180" s="1"/>
  <c r="CB180"/>
  <c r="CC180" s="1"/>
  <c r="BZ180"/>
  <c r="CA180" s="1"/>
  <c r="BX180"/>
  <c r="BY180" s="1"/>
  <c r="BV180"/>
  <c r="BW180" s="1"/>
  <c r="BT180"/>
  <c r="BU180" s="1"/>
  <c r="BR180"/>
  <c r="BS180" s="1"/>
  <c r="BQ180"/>
  <c r="CD179"/>
  <c r="CE179" s="1"/>
  <c r="CB179"/>
  <c r="CC179" s="1"/>
  <c r="BZ179"/>
  <c r="CA179" s="1"/>
  <c r="BX179"/>
  <c r="BY179" s="1"/>
  <c r="BV179"/>
  <c r="BW179" s="1"/>
  <c r="BT179"/>
  <c r="BU179" s="1"/>
  <c r="BR179"/>
  <c r="BS179" s="1"/>
  <c r="BQ179"/>
  <c r="CD178"/>
  <c r="CE178" s="1"/>
  <c r="CB178"/>
  <c r="CC178" s="1"/>
  <c r="BZ178"/>
  <c r="CA178" s="1"/>
  <c r="BX178"/>
  <c r="BY178" s="1"/>
  <c r="BV178"/>
  <c r="BW178" s="1"/>
  <c r="BT178"/>
  <c r="BU178" s="1"/>
  <c r="BR178"/>
  <c r="BS178" s="1"/>
  <c r="BQ178"/>
  <c r="CD177"/>
  <c r="CE177" s="1"/>
  <c r="CB177"/>
  <c r="CC177" s="1"/>
  <c r="BZ177"/>
  <c r="CA177" s="1"/>
  <c r="BX177"/>
  <c r="BY177" s="1"/>
  <c r="BV177"/>
  <c r="BW177" s="1"/>
  <c r="BT177"/>
  <c r="BU177" s="1"/>
  <c r="BR177"/>
  <c r="BS177" s="1"/>
  <c r="BQ177"/>
  <c r="CD176"/>
  <c r="CE176" s="1"/>
  <c r="CB176"/>
  <c r="CC176" s="1"/>
  <c r="BZ176"/>
  <c r="CA176" s="1"/>
  <c r="BX176"/>
  <c r="BY176" s="1"/>
  <c r="BV176"/>
  <c r="BW176" s="1"/>
  <c r="BT176"/>
  <c r="BU176" s="1"/>
  <c r="BR176"/>
  <c r="BS176" s="1"/>
  <c r="BQ176"/>
  <c r="CD175"/>
  <c r="CE175" s="1"/>
  <c r="CB175"/>
  <c r="CC175" s="1"/>
  <c r="BZ175"/>
  <c r="CA175" s="1"/>
  <c r="BX175"/>
  <c r="BY175" s="1"/>
  <c r="BV175"/>
  <c r="BW175" s="1"/>
  <c r="BT175"/>
  <c r="BU175" s="1"/>
  <c r="BR175"/>
  <c r="BS175" s="1"/>
  <c r="BQ175"/>
  <c r="CD174"/>
  <c r="CE174" s="1"/>
  <c r="CB174"/>
  <c r="CC174" s="1"/>
  <c r="BZ174"/>
  <c r="CA174" s="1"/>
  <c r="BX174"/>
  <c r="BY174" s="1"/>
  <c r="BV174"/>
  <c r="BW174" s="1"/>
  <c r="BT174"/>
  <c r="BU174" s="1"/>
  <c r="BS174"/>
  <c r="BR174"/>
  <c r="BQ174"/>
  <c r="CD173"/>
  <c r="CE173" s="1"/>
  <c r="CB173"/>
  <c r="CC173" s="1"/>
  <c r="BZ173"/>
  <c r="CA173" s="1"/>
  <c r="BX173"/>
  <c r="BY173" s="1"/>
  <c r="BV173"/>
  <c r="BW173" s="1"/>
  <c r="BT173"/>
  <c r="BU173" s="1"/>
  <c r="BR173"/>
  <c r="BS173" s="1"/>
  <c r="BQ173"/>
  <c r="CD172"/>
  <c r="CE172" s="1"/>
  <c r="CB172"/>
  <c r="CC172" s="1"/>
  <c r="BZ172"/>
  <c r="CA172" s="1"/>
  <c r="BX172"/>
  <c r="BY172" s="1"/>
  <c r="BV172"/>
  <c r="BW172" s="1"/>
  <c r="BT172"/>
  <c r="BU172" s="1"/>
  <c r="BR172"/>
  <c r="BS172" s="1"/>
  <c r="BQ172"/>
  <c r="CD171"/>
  <c r="CE171" s="1"/>
  <c r="CB171"/>
  <c r="CC171" s="1"/>
  <c r="BZ171"/>
  <c r="CA171" s="1"/>
  <c r="BX171"/>
  <c r="BY171" s="1"/>
  <c r="BV171"/>
  <c r="BW171" s="1"/>
  <c r="BT171"/>
  <c r="BU171" s="1"/>
  <c r="BR171"/>
  <c r="BS171" s="1"/>
  <c r="BQ171"/>
  <c r="CD170"/>
  <c r="CE170" s="1"/>
  <c r="CC170"/>
  <c r="CB170"/>
  <c r="BZ170"/>
  <c r="CA170" s="1"/>
  <c r="BX170"/>
  <c r="BY170" s="1"/>
  <c r="BV170"/>
  <c r="BW170" s="1"/>
  <c r="BT170"/>
  <c r="BU170" s="1"/>
  <c r="BR170"/>
  <c r="BS170" s="1"/>
  <c r="BQ170"/>
  <c r="CD169"/>
  <c r="CE169" s="1"/>
  <c r="CB169"/>
  <c r="CC169" s="1"/>
  <c r="BZ169"/>
  <c r="CA169" s="1"/>
  <c r="BX169"/>
  <c r="BY169" s="1"/>
  <c r="BV169"/>
  <c r="BW169" s="1"/>
  <c r="BT169"/>
  <c r="BU169" s="1"/>
  <c r="BR169"/>
  <c r="BS169" s="1"/>
  <c r="BQ169"/>
  <c r="CD168"/>
  <c r="CE168" s="1"/>
  <c r="CB168"/>
  <c r="CC168" s="1"/>
  <c r="BZ168"/>
  <c r="CA168" s="1"/>
  <c r="BX168"/>
  <c r="BY168" s="1"/>
  <c r="BV168"/>
  <c r="BW168" s="1"/>
  <c r="BT168"/>
  <c r="BU168" s="1"/>
  <c r="BR168"/>
  <c r="BS168" s="1"/>
  <c r="BQ168"/>
  <c r="CD167"/>
  <c r="CE167" s="1"/>
  <c r="CB167"/>
  <c r="CC167" s="1"/>
  <c r="BZ167"/>
  <c r="CA167" s="1"/>
  <c r="BX167"/>
  <c r="BY167" s="1"/>
  <c r="BV167"/>
  <c r="BW167" s="1"/>
  <c r="BT167"/>
  <c r="BU167" s="1"/>
  <c r="BR167"/>
  <c r="BS167" s="1"/>
  <c r="BQ167"/>
  <c r="CD166"/>
  <c r="CE166" s="1"/>
  <c r="CB166"/>
  <c r="CC166" s="1"/>
  <c r="BZ166"/>
  <c r="CA166" s="1"/>
  <c r="BX166"/>
  <c r="BY166" s="1"/>
  <c r="BV166"/>
  <c r="BW166" s="1"/>
  <c r="BT166"/>
  <c r="BU166" s="1"/>
  <c r="BR166"/>
  <c r="BS166" s="1"/>
  <c r="BQ166"/>
  <c r="CD165"/>
  <c r="CE165" s="1"/>
  <c r="CB165"/>
  <c r="CC165" s="1"/>
  <c r="BZ165"/>
  <c r="CA165" s="1"/>
  <c r="BX165"/>
  <c r="BY165" s="1"/>
  <c r="BV165"/>
  <c r="BW165" s="1"/>
  <c r="BT165"/>
  <c r="BU165" s="1"/>
  <c r="BR165"/>
  <c r="BS165" s="1"/>
  <c r="BQ165"/>
  <c r="CD164"/>
  <c r="CE164" s="1"/>
  <c r="CB164"/>
  <c r="CC164" s="1"/>
  <c r="BZ164"/>
  <c r="CA164" s="1"/>
  <c r="BX164"/>
  <c r="BY164" s="1"/>
  <c r="BV164"/>
  <c r="BW164" s="1"/>
  <c r="BT164"/>
  <c r="BU164" s="1"/>
  <c r="BR164"/>
  <c r="BS164" s="1"/>
  <c r="BQ164"/>
  <c r="CD163"/>
  <c r="CE163" s="1"/>
  <c r="CB163"/>
  <c r="CC163" s="1"/>
  <c r="BZ163"/>
  <c r="CA163" s="1"/>
  <c r="BX163"/>
  <c r="BY163" s="1"/>
  <c r="BV163"/>
  <c r="BW163" s="1"/>
  <c r="BT163"/>
  <c r="BU163" s="1"/>
  <c r="BR163"/>
  <c r="BS163" s="1"/>
  <c r="BQ163"/>
  <c r="CD162"/>
  <c r="CE162" s="1"/>
  <c r="CB162"/>
  <c r="CC162" s="1"/>
  <c r="BZ162"/>
  <c r="CA162" s="1"/>
  <c r="BX162"/>
  <c r="BY162" s="1"/>
  <c r="BV162"/>
  <c r="BW162" s="1"/>
  <c r="BT162"/>
  <c r="BU162" s="1"/>
  <c r="BR162"/>
  <c r="BS162" s="1"/>
  <c r="BQ162"/>
  <c r="CD161"/>
  <c r="CE161" s="1"/>
  <c r="CB161"/>
  <c r="CC161" s="1"/>
  <c r="BZ161"/>
  <c r="CA161" s="1"/>
  <c r="BX161"/>
  <c r="BY161" s="1"/>
  <c r="BV161"/>
  <c r="BW161" s="1"/>
  <c r="BT161"/>
  <c r="BU161" s="1"/>
  <c r="BR161"/>
  <c r="BS161" s="1"/>
  <c r="BQ161"/>
  <c r="CD160"/>
  <c r="CE160" s="1"/>
  <c r="CB160"/>
  <c r="CC160" s="1"/>
  <c r="BZ160"/>
  <c r="CA160" s="1"/>
  <c r="BX160"/>
  <c r="BY160" s="1"/>
  <c r="BV160"/>
  <c r="BW160" s="1"/>
  <c r="BT160"/>
  <c r="BU160" s="1"/>
  <c r="BR160"/>
  <c r="BS160" s="1"/>
  <c r="BQ160"/>
  <c r="CD159"/>
  <c r="CE159" s="1"/>
  <c r="CB159"/>
  <c r="CC159" s="1"/>
  <c r="BZ159"/>
  <c r="CA159" s="1"/>
  <c r="BX159"/>
  <c r="BY159" s="1"/>
  <c r="BV159"/>
  <c r="BW159" s="1"/>
  <c r="BT159"/>
  <c r="BU159" s="1"/>
  <c r="BR159"/>
  <c r="BS159" s="1"/>
  <c r="BQ159"/>
  <c r="CD158"/>
  <c r="CE158" s="1"/>
  <c r="CB158"/>
  <c r="CC158" s="1"/>
  <c r="BZ158"/>
  <c r="CA158" s="1"/>
  <c r="BX158"/>
  <c r="BY158" s="1"/>
  <c r="BV158"/>
  <c r="BW158" s="1"/>
  <c r="BT158"/>
  <c r="BU158" s="1"/>
  <c r="BS158"/>
  <c r="BR158"/>
  <c r="BQ158"/>
  <c r="CD157"/>
  <c r="CE157" s="1"/>
  <c r="CB157"/>
  <c r="CC157" s="1"/>
  <c r="BZ157"/>
  <c r="CA157" s="1"/>
  <c r="BX157"/>
  <c r="BY157" s="1"/>
  <c r="BV157"/>
  <c r="BW157" s="1"/>
  <c r="BT157"/>
  <c r="BU157" s="1"/>
  <c r="BR157"/>
  <c r="BS157" s="1"/>
  <c r="BQ157"/>
  <c r="CD156"/>
  <c r="CE156" s="1"/>
  <c r="CB156"/>
  <c r="CC156" s="1"/>
  <c r="BZ156"/>
  <c r="CA156" s="1"/>
  <c r="BX156"/>
  <c r="BY156" s="1"/>
  <c r="BV156"/>
  <c r="BW156" s="1"/>
  <c r="BT156"/>
  <c r="BU156" s="1"/>
  <c r="BR156"/>
  <c r="BS156" s="1"/>
  <c r="BQ156"/>
  <c r="CD155"/>
  <c r="CE155" s="1"/>
  <c r="CB155"/>
  <c r="CC155" s="1"/>
  <c r="BZ155"/>
  <c r="CA155" s="1"/>
  <c r="BX155"/>
  <c r="BY155" s="1"/>
  <c r="BV155"/>
  <c r="BW155" s="1"/>
  <c r="BT155"/>
  <c r="BU155" s="1"/>
  <c r="BR155"/>
  <c r="BS155" s="1"/>
  <c r="BQ155"/>
  <c r="CD154"/>
  <c r="CE154" s="1"/>
  <c r="CB154"/>
  <c r="CC154" s="1"/>
  <c r="BZ154"/>
  <c r="CA154" s="1"/>
  <c r="BX154"/>
  <c r="BY154" s="1"/>
  <c r="BV154"/>
  <c r="BW154" s="1"/>
  <c r="BT154"/>
  <c r="BU154" s="1"/>
  <c r="BR154"/>
  <c r="BS154" s="1"/>
  <c r="BQ154"/>
  <c r="CD153"/>
  <c r="CE153" s="1"/>
  <c r="CB153"/>
  <c r="CC153" s="1"/>
  <c r="BZ153"/>
  <c r="CA153" s="1"/>
  <c r="BX153"/>
  <c r="BY153" s="1"/>
  <c r="BV153"/>
  <c r="BW153" s="1"/>
  <c r="BT153"/>
  <c r="BU153" s="1"/>
  <c r="BR153"/>
  <c r="BS153" s="1"/>
  <c r="BQ153"/>
  <c r="CD152"/>
  <c r="CE152" s="1"/>
  <c r="CB152"/>
  <c r="CC152" s="1"/>
  <c r="BZ152"/>
  <c r="CA152" s="1"/>
  <c r="BX152"/>
  <c r="BY152" s="1"/>
  <c r="BV152"/>
  <c r="BW152" s="1"/>
  <c r="BT152"/>
  <c r="BU152" s="1"/>
  <c r="BR152"/>
  <c r="BS152" s="1"/>
  <c r="BQ152"/>
  <c r="CD151"/>
  <c r="CE151" s="1"/>
  <c r="CB151"/>
  <c r="CC151" s="1"/>
  <c r="BZ151"/>
  <c r="CA151" s="1"/>
  <c r="BX151"/>
  <c r="BY151" s="1"/>
  <c r="BV151"/>
  <c r="BW151" s="1"/>
  <c r="BT151"/>
  <c r="BU151" s="1"/>
  <c r="BR151"/>
  <c r="BS151" s="1"/>
  <c r="BQ151"/>
  <c r="CD150"/>
  <c r="CE150" s="1"/>
  <c r="CB150"/>
  <c r="CC150" s="1"/>
  <c r="BZ150"/>
  <c r="CA150" s="1"/>
  <c r="BX150"/>
  <c r="BY150" s="1"/>
  <c r="BV150"/>
  <c r="BW150" s="1"/>
  <c r="BT150"/>
  <c r="BU150" s="1"/>
  <c r="BS150"/>
  <c r="BR150"/>
  <c r="BQ150"/>
  <c r="CD149"/>
  <c r="CE149" s="1"/>
  <c r="CB149"/>
  <c r="CC149" s="1"/>
  <c r="BZ149"/>
  <c r="CA149" s="1"/>
  <c r="BX149"/>
  <c r="BY149" s="1"/>
  <c r="BV149"/>
  <c r="BW149" s="1"/>
  <c r="BT149"/>
  <c r="BU149" s="1"/>
  <c r="BR149"/>
  <c r="BS149" s="1"/>
  <c r="BQ149"/>
  <c r="CD148"/>
  <c r="CE148" s="1"/>
  <c r="CB148"/>
  <c r="CC148" s="1"/>
  <c r="BZ148"/>
  <c r="CA148" s="1"/>
  <c r="BX148"/>
  <c r="BY148" s="1"/>
  <c r="BV148"/>
  <c r="BW148" s="1"/>
  <c r="BT148"/>
  <c r="BU148" s="1"/>
  <c r="BR148"/>
  <c r="BS148" s="1"/>
  <c r="BQ148"/>
  <c r="CD147"/>
  <c r="CE147" s="1"/>
  <c r="CB147"/>
  <c r="CC147" s="1"/>
  <c r="BZ147"/>
  <c r="CA147" s="1"/>
  <c r="BX147"/>
  <c r="BY147" s="1"/>
  <c r="BV147"/>
  <c r="BW147" s="1"/>
  <c r="BT147"/>
  <c r="BU147" s="1"/>
  <c r="BR147"/>
  <c r="BS147" s="1"/>
  <c r="BQ147"/>
  <c r="CD146"/>
  <c r="CE146" s="1"/>
  <c r="CB146"/>
  <c r="CC146" s="1"/>
  <c r="BZ146"/>
  <c r="CA146" s="1"/>
  <c r="BX146"/>
  <c r="BY146" s="1"/>
  <c r="BV146"/>
  <c r="BW146" s="1"/>
  <c r="BT146"/>
  <c r="BU146" s="1"/>
  <c r="BR146"/>
  <c r="BS146" s="1"/>
  <c r="BQ146"/>
  <c r="CD145"/>
  <c r="CE145" s="1"/>
  <c r="CB145"/>
  <c r="CC145" s="1"/>
  <c r="BZ145"/>
  <c r="CA145" s="1"/>
  <c r="BX145"/>
  <c r="BY145" s="1"/>
  <c r="BV145"/>
  <c r="BW145" s="1"/>
  <c r="BT145"/>
  <c r="BU145" s="1"/>
  <c r="BR145"/>
  <c r="BS145" s="1"/>
  <c r="BQ145"/>
  <c r="CD144"/>
  <c r="CE144" s="1"/>
  <c r="CB144"/>
  <c r="CC144" s="1"/>
  <c r="BZ144"/>
  <c r="CA144" s="1"/>
  <c r="BX144"/>
  <c r="BY144" s="1"/>
  <c r="BV144"/>
  <c r="BW144" s="1"/>
  <c r="BT144"/>
  <c r="BU144" s="1"/>
  <c r="BR144"/>
  <c r="BS144" s="1"/>
  <c r="BQ144"/>
  <c r="CD143"/>
  <c r="CE143" s="1"/>
  <c r="CB143"/>
  <c r="CC143" s="1"/>
  <c r="BZ143"/>
  <c r="CA143" s="1"/>
  <c r="BX143"/>
  <c r="BY143" s="1"/>
  <c r="BV143"/>
  <c r="BW143" s="1"/>
  <c r="BT143"/>
  <c r="BU143" s="1"/>
  <c r="BR143"/>
  <c r="BS143" s="1"/>
  <c r="BQ143"/>
  <c r="CD142"/>
  <c r="CE142" s="1"/>
  <c r="CB142"/>
  <c r="CC142" s="1"/>
  <c r="BZ142"/>
  <c r="CA142" s="1"/>
  <c r="BX142"/>
  <c r="BY142" s="1"/>
  <c r="BV142"/>
  <c r="BW142" s="1"/>
  <c r="BT142"/>
  <c r="BU142" s="1"/>
  <c r="BR142"/>
  <c r="BS142" s="1"/>
  <c r="BQ142"/>
  <c r="CD141"/>
  <c r="CE141" s="1"/>
  <c r="CB141"/>
  <c r="CC141" s="1"/>
  <c r="BZ141"/>
  <c r="CA141" s="1"/>
  <c r="BX141"/>
  <c r="BY141" s="1"/>
  <c r="BV141"/>
  <c r="BW141" s="1"/>
  <c r="BT141"/>
  <c r="BU141" s="1"/>
  <c r="BR141"/>
  <c r="BS141" s="1"/>
  <c r="BQ141"/>
  <c r="CD140"/>
  <c r="CE140" s="1"/>
  <c r="CB140"/>
  <c r="CC140" s="1"/>
  <c r="BZ140"/>
  <c r="CA140" s="1"/>
  <c r="BX140"/>
  <c r="BY140" s="1"/>
  <c r="BV140"/>
  <c r="BW140" s="1"/>
  <c r="BT140"/>
  <c r="BU140" s="1"/>
  <c r="BR140"/>
  <c r="BS140" s="1"/>
  <c r="BQ140"/>
  <c r="CD139"/>
  <c r="CE139" s="1"/>
  <c r="CB139"/>
  <c r="CC139" s="1"/>
  <c r="BZ139"/>
  <c r="CA139" s="1"/>
  <c r="BX139"/>
  <c r="BY139" s="1"/>
  <c r="BV139"/>
  <c r="BW139" s="1"/>
  <c r="BT139"/>
  <c r="BU139" s="1"/>
  <c r="BR139"/>
  <c r="BS139" s="1"/>
  <c r="BQ139"/>
  <c r="CD138"/>
  <c r="CE138" s="1"/>
  <c r="CC138"/>
  <c r="CB138"/>
  <c r="BZ138"/>
  <c r="CA138" s="1"/>
  <c r="BY138"/>
  <c r="BX138"/>
  <c r="BV138"/>
  <c r="BW138" s="1"/>
  <c r="BT138"/>
  <c r="BU138" s="1"/>
  <c r="BR138"/>
  <c r="BS138" s="1"/>
  <c r="BQ138"/>
  <c r="CD137"/>
  <c r="CE137" s="1"/>
  <c r="CB137"/>
  <c r="CC137" s="1"/>
  <c r="BZ137"/>
  <c r="CA137" s="1"/>
  <c r="BX137"/>
  <c r="BY137" s="1"/>
  <c r="BV137"/>
  <c r="BW137" s="1"/>
  <c r="BT137"/>
  <c r="BU137" s="1"/>
  <c r="BR137"/>
  <c r="BS137" s="1"/>
  <c r="BQ137"/>
  <c r="CD136"/>
  <c r="CE136" s="1"/>
  <c r="CB136"/>
  <c r="CC136" s="1"/>
  <c r="BZ136"/>
  <c r="CA136" s="1"/>
  <c r="BX136"/>
  <c r="BY136" s="1"/>
  <c r="BV136"/>
  <c r="BW136" s="1"/>
  <c r="BT136"/>
  <c r="BU136" s="1"/>
  <c r="BR136"/>
  <c r="BS136" s="1"/>
  <c r="BQ136"/>
  <c r="CD135"/>
  <c r="CE135" s="1"/>
  <c r="CB135"/>
  <c r="CC135" s="1"/>
  <c r="BZ135"/>
  <c r="CA135" s="1"/>
  <c r="BX135"/>
  <c r="BY135" s="1"/>
  <c r="BV135"/>
  <c r="BW135" s="1"/>
  <c r="BT135"/>
  <c r="BU135" s="1"/>
  <c r="BR135"/>
  <c r="BS135" s="1"/>
  <c r="BQ135"/>
  <c r="CD134"/>
  <c r="CE134" s="1"/>
  <c r="CB134"/>
  <c r="CC134" s="1"/>
  <c r="BZ134"/>
  <c r="CA134" s="1"/>
  <c r="BX134"/>
  <c r="BY134" s="1"/>
  <c r="BV134"/>
  <c r="BW134" s="1"/>
  <c r="BT134"/>
  <c r="BU134" s="1"/>
  <c r="BR134"/>
  <c r="BS134" s="1"/>
  <c r="BQ134"/>
  <c r="CD133"/>
  <c r="CE133" s="1"/>
  <c r="CB133"/>
  <c r="CC133" s="1"/>
  <c r="BZ133"/>
  <c r="CA133" s="1"/>
  <c r="BX133"/>
  <c r="BY133" s="1"/>
  <c r="BV133"/>
  <c r="BW133" s="1"/>
  <c r="BT133"/>
  <c r="BU133" s="1"/>
  <c r="BR133"/>
  <c r="BS133" s="1"/>
  <c r="BQ133"/>
  <c r="CD132"/>
  <c r="CE132" s="1"/>
  <c r="CB132"/>
  <c r="CC132" s="1"/>
  <c r="BZ132"/>
  <c r="CA132" s="1"/>
  <c r="BX132"/>
  <c r="BY132" s="1"/>
  <c r="BV132"/>
  <c r="BW132" s="1"/>
  <c r="BT132"/>
  <c r="BU132" s="1"/>
  <c r="BR132"/>
  <c r="BS132" s="1"/>
  <c r="BQ132"/>
  <c r="CD131"/>
  <c r="CE131" s="1"/>
  <c r="CB131"/>
  <c r="CC131" s="1"/>
  <c r="BZ131"/>
  <c r="CA131" s="1"/>
  <c r="BX131"/>
  <c r="BY131" s="1"/>
  <c r="BV131"/>
  <c r="BW131" s="1"/>
  <c r="BT131"/>
  <c r="BU131" s="1"/>
  <c r="BR131"/>
  <c r="BS131" s="1"/>
  <c r="BQ131"/>
  <c r="CD130"/>
  <c r="CE130" s="1"/>
  <c r="CB130"/>
  <c r="CC130" s="1"/>
  <c r="BZ130"/>
  <c r="CA130" s="1"/>
  <c r="BX130"/>
  <c r="BY130" s="1"/>
  <c r="BV130"/>
  <c r="BW130" s="1"/>
  <c r="BT130"/>
  <c r="BU130" s="1"/>
  <c r="BS130"/>
  <c r="BR130"/>
  <c r="BQ130"/>
  <c r="CD129"/>
  <c r="CE129" s="1"/>
  <c r="CB129"/>
  <c r="CC129" s="1"/>
  <c r="BZ129"/>
  <c r="CA129" s="1"/>
  <c r="BX129"/>
  <c r="BY129" s="1"/>
  <c r="BV129"/>
  <c r="BW129" s="1"/>
  <c r="BT129"/>
  <c r="BU129" s="1"/>
  <c r="BR129"/>
  <c r="BS129" s="1"/>
  <c r="BQ129"/>
  <c r="CD128"/>
  <c r="CE128" s="1"/>
  <c r="CB128"/>
  <c r="CC128" s="1"/>
  <c r="BZ128"/>
  <c r="CA128" s="1"/>
  <c r="BX128"/>
  <c r="BY128" s="1"/>
  <c r="BV128"/>
  <c r="BW128" s="1"/>
  <c r="BT128"/>
  <c r="BU128" s="1"/>
  <c r="BR128"/>
  <c r="BS128" s="1"/>
  <c r="BQ128"/>
  <c r="CD127"/>
  <c r="CE127" s="1"/>
  <c r="CB127"/>
  <c r="CC127" s="1"/>
  <c r="BZ127"/>
  <c r="CA127" s="1"/>
  <c r="BX127"/>
  <c r="BY127" s="1"/>
  <c r="BV127"/>
  <c r="BW127" s="1"/>
  <c r="BT127"/>
  <c r="BU127" s="1"/>
  <c r="BR127"/>
  <c r="BS127" s="1"/>
  <c r="BQ127"/>
  <c r="CB126"/>
  <c r="CC126" s="1"/>
  <c r="BZ126"/>
  <c r="CA126" s="1"/>
  <c r="BX126"/>
  <c r="BY126" s="1"/>
  <c r="BV126"/>
  <c r="BW126" s="1"/>
  <c r="BT126"/>
  <c r="BU126" s="1"/>
  <c r="BR126"/>
  <c r="BS126" s="1"/>
  <c r="BQ126"/>
  <c r="CB125"/>
  <c r="CC125" s="1"/>
  <c r="BZ125"/>
  <c r="CA125" s="1"/>
  <c r="BX125"/>
  <c r="BY125" s="1"/>
  <c r="BV125"/>
  <c r="BW125" s="1"/>
  <c r="BT125"/>
  <c r="BU125" s="1"/>
  <c r="BR125"/>
  <c r="BS125" s="1"/>
  <c r="BQ125"/>
  <c r="CB124"/>
  <c r="CC124" s="1"/>
  <c r="BZ124"/>
  <c r="CA124" s="1"/>
  <c r="BX124"/>
  <c r="BY124" s="1"/>
  <c r="BW124"/>
  <c r="BV124"/>
  <c r="BT124"/>
  <c r="BU124" s="1"/>
  <c r="BR124"/>
  <c r="BS124" s="1"/>
  <c r="BQ124"/>
  <c r="CB123"/>
  <c r="CC123" s="1"/>
  <c r="BZ123"/>
  <c r="CA123" s="1"/>
  <c r="BX123"/>
  <c r="BY123" s="1"/>
  <c r="BV123"/>
  <c r="BW123" s="1"/>
  <c r="BT123"/>
  <c r="BU123" s="1"/>
  <c r="BR123"/>
  <c r="BS123" s="1"/>
  <c r="BQ123"/>
  <c r="CB122"/>
  <c r="CC122" s="1"/>
  <c r="BZ122"/>
  <c r="CA122" s="1"/>
  <c r="BX122"/>
  <c r="BY122" s="1"/>
  <c r="BV122"/>
  <c r="BW122" s="1"/>
  <c r="BT122"/>
  <c r="BU122" s="1"/>
  <c r="BR122"/>
  <c r="BS122" s="1"/>
  <c r="BQ122"/>
  <c r="CB121"/>
  <c r="CC121" s="1"/>
  <c r="BZ121"/>
  <c r="CA121" s="1"/>
  <c r="BX121"/>
  <c r="BY121" s="1"/>
  <c r="BV121"/>
  <c r="BW121" s="1"/>
  <c r="BT121"/>
  <c r="BU121" s="1"/>
  <c r="BR121"/>
  <c r="BS121" s="1"/>
  <c r="BQ121"/>
  <c r="CB120"/>
  <c r="CC120" s="1"/>
  <c r="BZ120"/>
  <c r="CA120" s="1"/>
  <c r="BX120"/>
  <c r="BY120" s="1"/>
  <c r="BV120"/>
  <c r="BW120" s="1"/>
  <c r="BT120"/>
  <c r="BU120" s="1"/>
  <c r="BR120"/>
  <c r="BS120" s="1"/>
  <c r="BQ120"/>
  <c r="CB119"/>
  <c r="CC119" s="1"/>
  <c r="BZ119"/>
  <c r="CA119" s="1"/>
  <c r="BX119"/>
  <c r="BY119" s="1"/>
  <c r="BV119"/>
  <c r="BW119" s="1"/>
  <c r="BT119"/>
  <c r="BU119" s="1"/>
  <c r="BR119"/>
  <c r="BS119" s="1"/>
  <c r="BQ119"/>
  <c r="CC118"/>
  <c r="CB118"/>
  <c r="BZ118"/>
  <c r="CA118" s="1"/>
  <c r="BX118"/>
  <c r="BY118" s="1"/>
  <c r="BV118"/>
  <c r="BW118" s="1"/>
  <c r="BT118"/>
  <c r="BU118" s="1"/>
  <c r="BR118"/>
  <c r="BS118" s="1"/>
  <c r="BQ118"/>
  <c r="CB117"/>
  <c r="CC117" s="1"/>
  <c r="BZ117"/>
  <c r="CA117" s="1"/>
  <c r="BX117"/>
  <c r="BY117" s="1"/>
  <c r="BV117"/>
  <c r="BW117" s="1"/>
  <c r="BT117"/>
  <c r="BU117" s="1"/>
  <c r="BR117"/>
  <c r="BS117" s="1"/>
  <c r="BQ117"/>
  <c r="CB116"/>
  <c r="CC116" s="1"/>
  <c r="BZ116"/>
  <c r="CA116" s="1"/>
  <c r="BX116"/>
  <c r="BY116" s="1"/>
  <c r="BV116"/>
  <c r="BW116" s="1"/>
  <c r="BT116"/>
  <c r="BU116" s="1"/>
  <c r="BR116"/>
  <c r="BS116" s="1"/>
  <c r="BQ116"/>
  <c r="CB115"/>
  <c r="CC115" s="1"/>
  <c r="BZ115"/>
  <c r="CA115" s="1"/>
  <c r="BX115"/>
  <c r="BY115" s="1"/>
  <c r="BV115"/>
  <c r="BW115" s="1"/>
  <c r="BT115"/>
  <c r="BU115" s="1"/>
  <c r="BR115"/>
  <c r="BS115" s="1"/>
  <c r="BQ115"/>
  <c r="CB114"/>
  <c r="CC114" s="1"/>
  <c r="BZ114"/>
  <c r="CA114" s="1"/>
  <c r="BX114"/>
  <c r="BY114" s="1"/>
  <c r="BV114"/>
  <c r="BW114" s="1"/>
  <c r="BT114"/>
  <c r="BU114" s="1"/>
  <c r="BR114"/>
  <c r="BS114" s="1"/>
  <c r="BQ114"/>
  <c r="CB113"/>
  <c r="CC113" s="1"/>
  <c r="BZ113"/>
  <c r="CA113" s="1"/>
  <c r="BX113"/>
  <c r="BY113" s="1"/>
  <c r="BV113"/>
  <c r="BW113" s="1"/>
  <c r="BT113"/>
  <c r="BU113" s="1"/>
  <c r="BR113"/>
  <c r="BS113" s="1"/>
  <c r="BQ113"/>
  <c r="CB112"/>
  <c r="CC112" s="1"/>
  <c r="BZ112"/>
  <c r="CA112" s="1"/>
  <c r="BX112"/>
  <c r="BY112" s="1"/>
  <c r="BV112"/>
  <c r="BW112" s="1"/>
  <c r="BT112"/>
  <c r="BU112" s="1"/>
  <c r="BR112"/>
  <c r="BS112" s="1"/>
  <c r="BQ112"/>
  <c r="CB111"/>
  <c r="CC111" s="1"/>
  <c r="BZ111"/>
  <c r="CA111" s="1"/>
  <c r="BX111"/>
  <c r="BY111" s="1"/>
  <c r="BV111"/>
  <c r="BW111" s="1"/>
  <c r="BT111"/>
  <c r="BU111" s="1"/>
  <c r="BR111"/>
  <c r="BS111" s="1"/>
  <c r="BQ111"/>
  <c r="CB110"/>
  <c r="CC110" s="1"/>
  <c r="BZ110"/>
  <c r="CA110" s="1"/>
  <c r="BX110"/>
  <c r="BY110" s="1"/>
  <c r="BV110"/>
  <c r="BW110" s="1"/>
  <c r="BT110"/>
  <c r="BU110" s="1"/>
  <c r="BR110"/>
  <c r="BS110" s="1"/>
  <c r="BQ110"/>
  <c r="CB109"/>
  <c r="CC109" s="1"/>
  <c r="BZ109"/>
  <c r="CA109" s="1"/>
  <c r="BX109"/>
  <c r="BY109" s="1"/>
  <c r="BV109"/>
  <c r="BW109" s="1"/>
  <c r="BT109"/>
  <c r="BU109" s="1"/>
  <c r="BR109"/>
  <c r="BS109" s="1"/>
  <c r="BQ109"/>
  <c r="CB108"/>
  <c r="CC108" s="1"/>
  <c r="BZ108"/>
  <c r="CA108" s="1"/>
  <c r="BX108"/>
  <c r="BY108" s="1"/>
  <c r="BV108"/>
  <c r="BW108" s="1"/>
  <c r="BT108"/>
  <c r="BU108" s="1"/>
  <c r="BR108"/>
  <c r="BS108" s="1"/>
  <c r="BQ108"/>
  <c r="CB107"/>
  <c r="CC107" s="1"/>
  <c r="BZ107"/>
  <c r="CA107" s="1"/>
  <c r="BX107"/>
  <c r="BY107" s="1"/>
  <c r="BV107"/>
  <c r="BW107" s="1"/>
  <c r="BT107"/>
  <c r="BU107" s="1"/>
  <c r="BR107"/>
  <c r="BS107" s="1"/>
  <c r="BQ107"/>
  <c r="CB106"/>
  <c r="CC106" s="1"/>
  <c r="BZ106"/>
  <c r="CA106" s="1"/>
  <c r="BX106"/>
  <c r="BY106" s="1"/>
  <c r="BV106"/>
  <c r="BW106" s="1"/>
  <c r="BT106"/>
  <c r="BU106" s="1"/>
  <c r="BR106"/>
  <c r="BS106" s="1"/>
  <c r="BQ106"/>
  <c r="CB105"/>
  <c r="CC105" s="1"/>
  <c r="BZ105"/>
  <c r="CA105" s="1"/>
  <c r="BX105"/>
  <c r="BY105" s="1"/>
  <c r="BV105"/>
  <c r="BW105" s="1"/>
  <c r="BT105"/>
  <c r="BU105" s="1"/>
  <c r="BR105"/>
  <c r="BS105" s="1"/>
  <c r="BQ105"/>
  <c r="CB104"/>
  <c r="CC104" s="1"/>
  <c r="BZ104"/>
  <c r="CA104" s="1"/>
  <c r="BX104"/>
  <c r="BY104" s="1"/>
  <c r="BV104"/>
  <c r="BW104" s="1"/>
  <c r="BT104"/>
  <c r="BU104" s="1"/>
  <c r="BR104"/>
  <c r="BS104" s="1"/>
  <c r="BQ104"/>
  <c r="CB103"/>
  <c r="CC103" s="1"/>
  <c r="BZ103"/>
  <c r="CA103" s="1"/>
  <c r="BX103"/>
  <c r="BY103" s="1"/>
  <c r="BV103"/>
  <c r="BW103" s="1"/>
  <c r="BT103"/>
  <c r="BU103" s="1"/>
  <c r="BR103"/>
  <c r="BS103" s="1"/>
  <c r="BQ103"/>
  <c r="CB102"/>
  <c r="CC102" s="1"/>
  <c r="BZ102"/>
  <c r="CA102" s="1"/>
  <c r="BX102"/>
  <c r="BY102" s="1"/>
  <c r="BV102"/>
  <c r="BW102" s="1"/>
  <c r="BT102"/>
  <c r="BU102" s="1"/>
  <c r="BR102"/>
  <c r="BS102" s="1"/>
  <c r="BQ102"/>
  <c r="CB101"/>
  <c r="CC101" s="1"/>
  <c r="BZ101"/>
  <c r="CA101" s="1"/>
  <c r="BX101"/>
  <c r="BY101" s="1"/>
  <c r="BV101"/>
  <c r="BW101" s="1"/>
  <c r="BT101"/>
  <c r="BU101" s="1"/>
  <c r="BR101"/>
  <c r="BS101" s="1"/>
  <c r="BQ101"/>
  <c r="CB100"/>
  <c r="CC100" s="1"/>
  <c r="BZ100"/>
  <c r="CA100" s="1"/>
  <c r="BX100"/>
  <c r="BY100" s="1"/>
  <c r="BV100"/>
  <c r="BW100" s="1"/>
  <c r="BT100"/>
  <c r="BU100" s="1"/>
  <c r="BR100"/>
  <c r="BS100" s="1"/>
  <c r="BQ100"/>
  <c r="CB99"/>
  <c r="CC99" s="1"/>
  <c r="BZ99"/>
  <c r="CA99" s="1"/>
  <c r="BX99"/>
  <c r="BY99" s="1"/>
  <c r="BV99"/>
  <c r="BW99" s="1"/>
  <c r="BT99"/>
  <c r="BU99" s="1"/>
  <c r="BR99"/>
  <c r="BS99" s="1"/>
  <c r="BQ99"/>
  <c r="CB98"/>
  <c r="CC98" s="1"/>
  <c r="BZ98"/>
  <c r="CA98" s="1"/>
  <c r="BX98"/>
  <c r="BY98" s="1"/>
  <c r="BV98"/>
  <c r="BW98" s="1"/>
  <c r="BT98"/>
  <c r="BU98" s="1"/>
  <c r="BR98"/>
  <c r="BS98" s="1"/>
  <c r="BQ98"/>
  <c r="CB97"/>
  <c r="CC97" s="1"/>
  <c r="BZ97"/>
  <c r="CA97" s="1"/>
  <c r="BX97"/>
  <c r="BY97" s="1"/>
  <c r="BV97"/>
  <c r="BW97" s="1"/>
  <c r="BT97"/>
  <c r="BU97" s="1"/>
  <c r="BR97"/>
  <c r="BS97" s="1"/>
  <c r="BQ97"/>
  <c r="CB96"/>
  <c r="CC96" s="1"/>
  <c r="BZ96"/>
  <c r="CA96" s="1"/>
  <c r="BX96"/>
  <c r="BY96" s="1"/>
  <c r="BV96"/>
  <c r="BW96" s="1"/>
  <c r="BT96"/>
  <c r="BU96" s="1"/>
  <c r="BR96"/>
  <c r="BS96" s="1"/>
  <c r="BQ96"/>
  <c r="CB95"/>
  <c r="CC95" s="1"/>
  <c r="BZ95"/>
  <c r="CA95" s="1"/>
  <c r="BX95"/>
  <c r="BY95" s="1"/>
  <c r="BV95"/>
  <c r="BW95" s="1"/>
  <c r="BT95"/>
  <c r="BU95" s="1"/>
  <c r="BR95"/>
  <c r="BS95" s="1"/>
  <c r="BQ95"/>
  <c r="CB94"/>
  <c r="CC94" s="1"/>
  <c r="BZ94"/>
  <c r="CA94" s="1"/>
  <c r="BX94"/>
  <c r="BY94" s="1"/>
  <c r="BV94"/>
  <c r="BW94" s="1"/>
  <c r="BT94"/>
  <c r="BU94" s="1"/>
  <c r="BR94"/>
  <c r="BS94" s="1"/>
  <c r="BQ94"/>
  <c r="CB93"/>
  <c r="CC93" s="1"/>
  <c r="BZ93"/>
  <c r="CA93" s="1"/>
  <c r="BX93"/>
  <c r="BY93" s="1"/>
  <c r="BV93"/>
  <c r="BW93" s="1"/>
  <c r="BT93"/>
  <c r="BU93" s="1"/>
  <c r="BR93"/>
  <c r="BS93" s="1"/>
  <c r="BQ93"/>
  <c r="CB92"/>
  <c r="CC92" s="1"/>
  <c r="BZ92"/>
  <c r="CA92" s="1"/>
  <c r="BX92"/>
  <c r="BY92" s="1"/>
  <c r="BV92"/>
  <c r="BW92" s="1"/>
  <c r="BT92"/>
  <c r="BU92" s="1"/>
  <c r="BR92"/>
  <c r="BS92" s="1"/>
  <c r="BQ92"/>
  <c r="CB91"/>
  <c r="CC91" s="1"/>
  <c r="BZ91"/>
  <c r="CA91" s="1"/>
  <c r="BX91"/>
  <c r="BY91" s="1"/>
  <c r="BV91"/>
  <c r="BW91" s="1"/>
  <c r="BT91"/>
  <c r="BU91" s="1"/>
  <c r="BR91"/>
  <c r="BS91" s="1"/>
  <c r="BQ91"/>
  <c r="CB90"/>
  <c r="CC90" s="1"/>
  <c r="BZ90"/>
  <c r="CA90" s="1"/>
  <c r="BX90"/>
  <c r="BY90" s="1"/>
  <c r="BV90"/>
  <c r="BW90" s="1"/>
  <c r="BT90"/>
  <c r="BU90" s="1"/>
  <c r="BR90"/>
  <c r="BS90" s="1"/>
  <c r="BQ90"/>
  <c r="CB89"/>
  <c r="CC89" s="1"/>
  <c r="BZ89"/>
  <c r="CA89" s="1"/>
  <c r="BX89"/>
  <c r="BY89" s="1"/>
  <c r="BV89"/>
  <c r="BW89" s="1"/>
  <c r="BT89"/>
  <c r="BU89" s="1"/>
  <c r="BR89"/>
  <c r="BS89" s="1"/>
  <c r="BQ89"/>
  <c r="CB88"/>
  <c r="CC88" s="1"/>
  <c r="BZ88"/>
  <c r="CA88" s="1"/>
  <c r="BX88"/>
  <c r="BY88" s="1"/>
  <c r="BV88"/>
  <c r="BW88" s="1"/>
  <c r="BT88"/>
  <c r="BU88" s="1"/>
  <c r="BR88"/>
  <c r="BS88" s="1"/>
  <c r="BQ88"/>
  <c r="CB87"/>
  <c r="CC87" s="1"/>
  <c r="BZ87"/>
  <c r="CA87" s="1"/>
  <c r="BX87"/>
  <c r="BY87" s="1"/>
  <c r="BV87"/>
  <c r="BW87" s="1"/>
  <c r="BT87"/>
  <c r="BU87" s="1"/>
  <c r="BR87"/>
  <c r="BS87" s="1"/>
  <c r="BQ87"/>
  <c r="CB86"/>
  <c r="CC86" s="1"/>
  <c r="BZ86"/>
  <c r="CA86" s="1"/>
  <c r="BX86"/>
  <c r="BY86" s="1"/>
  <c r="BV86"/>
  <c r="BW86" s="1"/>
  <c r="BT86"/>
  <c r="BU86" s="1"/>
  <c r="BR86"/>
  <c r="BS86" s="1"/>
  <c r="BQ86"/>
  <c r="CC85"/>
  <c r="CB85"/>
  <c r="BZ85"/>
  <c r="CA85" s="1"/>
  <c r="BY85"/>
  <c r="BX85"/>
  <c r="BV85"/>
  <c r="BW85" s="1"/>
  <c r="BT85"/>
  <c r="BU85" s="1"/>
  <c r="BR85"/>
  <c r="BS85" s="1"/>
  <c r="BQ85"/>
  <c r="CB84"/>
  <c r="CC84" s="1"/>
  <c r="BZ84"/>
  <c r="CA84" s="1"/>
  <c r="BX84"/>
  <c r="BY84" s="1"/>
  <c r="BV84"/>
  <c r="BW84" s="1"/>
  <c r="BT84"/>
  <c r="BU84" s="1"/>
  <c r="BR84"/>
  <c r="BS84" s="1"/>
  <c r="BQ84"/>
  <c r="CB83"/>
  <c r="CC83" s="1"/>
  <c r="BZ83"/>
  <c r="CA83" s="1"/>
  <c r="BX83"/>
  <c r="BY83" s="1"/>
  <c r="BV83"/>
  <c r="BW83" s="1"/>
  <c r="BT83"/>
  <c r="BU83" s="1"/>
  <c r="BR83"/>
  <c r="BS83" s="1"/>
  <c r="BQ83"/>
  <c r="CB82"/>
  <c r="CC82" s="1"/>
  <c r="BZ82"/>
  <c r="CA82" s="1"/>
  <c r="BX82"/>
  <c r="BY82" s="1"/>
  <c r="BV82"/>
  <c r="BW82" s="1"/>
  <c r="BT82"/>
  <c r="BU82" s="1"/>
  <c r="BR82"/>
  <c r="BS82" s="1"/>
  <c r="BQ82"/>
  <c r="CB81"/>
  <c r="CC81" s="1"/>
  <c r="BZ81"/>
  <c r="CA81" s="1"/>
  <c r="BX81"/>
  <c r="BY81" s="1"/>
  <c r="BV81"/>
  <c r="BW81" s="1"/>
  <c r="BT81"/>
  <c r="BU81" s="1"/>
  <c r="BR81"/>
  <c r="BS81" s="1"/>
  <c r="BQ81"/>
  <c r="CB80"/>
  <c r="CC80" s="1"/>
  <c r="BZ80"/>
  <c r="CA80" s="1"/>
  <c r="BX80"/>
  <c r="BY80" s="1"/>
  <c r="BV80"/>
  <c r="BW80" s="1"/>
  <c r="BT80"/>
  <c r="BU80" s="1"/>
  <c r="BR80"/>
  <c r="BS80" s="1"/>
  <c r="BQ80"/>
  <c r="CB79"/>
  <c r="CC79" s="1"/>
  <c r="BZ79"/>
  <c r="CA79" s="1"/>
  <c r="BX79"/>
  <c r="BY79" s="1"/>
  <c r="BV79"/>
  <c r="BW79" s="1"/>
  <c r="BT79"/>
  <c r="BU79" s="1"/>
  <c r="BR79"/>
  <c r="BS79" s="1"/>
  <c r="BQ79"/>
  <c r="CB78"/>
  <c r="CC78" s="1"/>
  <c r="BZ78"/>
  <c r="CA78" s="1"/>
  <c r="BX78"/>
  <c r="BY78" s="1"/>
  <c r="BV78"/>
  <c r="BW78" s="1"/>
  <c r="BT78"/>
  <c r="BU78" s="1"/>
  <c r="BR78"/>
  <c r="BS78" s="1"/>
  <c r="BQ78"/>
  <c r="CB77"/>
  <c r="CC77" s="1"/>
  <c r="BZ77"/>
  <c r="CA77" s="1"/>
  <c r="BX77"/>
  <c r="BY77" s="1"/>
  <c r="BV77"/>
  <c r="BW77" s="1"/>
  <c r="BT77"/>
  <c r="BU77" s="1"/>
  <c r="BR77"/>
  <c r="BS77" s="1"/>
  <c r="BQ77"/>
  <c r="CB76"/>
  <c r="CC76" s="1"/>
  <c r="BZ76"/>
  <c r="CA76" s="1"/>
  <c r="BX76"/>
  <c r="BY76" s="1"/>
  <c r="BV76"/>
  <c r="BW76" s="1"/>
  <c r="BT76"/>
  <c r="BU76" s="1"/>
  <c r="BR76"/>
  <c r="BS76" s="1"/>
  <c r="BQ76"/>
  <c r="CB75"/>
  <c r="CC75" s="1"/>
  <c r="BZ75"/>
  <c r="CA75" s="1"/>
  <c r="BX75"/>
  <c r="BY75" s="1"/>
  <c r="BV75"/>
  <c r="BW75" s="1"/>
  <c r="BT75"/>
  <c r="BU75" s="1"/>
  <c r="BR75"/>
  <c r="BS75" s="1"/>
  <c r="BQ75"/>
  <c r="CB74"/>
  <c r="CC74" s="1"/>
  <c r="BZ74"/>
  <c r="CA74" s="1"/>
  <c r="BX74"/>
  <c r="BY74" s="1"/>
  <c r="BV74"/>
  <c r="BW74" s="1"/>
  <c r="BT74"/>
  <c r="BU74" s="1"/>
  <c r="BR74"/>
  <c r="BS74" s="1"/>
  <c r="BQ74"/>
  <c r="CB73"/>
  <c r="CC73" s="1"/>
  <c r="BZ73"/>
  <c r="CA73" s="1"/>
  <c r="BX73"/>
  <c r="BY73" s="1"/>
  <c r="BV73"/>
  <c r="BW73" s="1"/>
  <c r="BT73"/>
  <c r="BU73" s="1"/>
  <c r="BR73"/>
  <c r="BS73" s="1"/>
  <c r="BQ73"/>
  <c r="CB72"/>
  <c r="CC72" s="1"/>
  <c r="BZ72"/>
  <c r="CA72" s="1"/>
  <c r="BX72"/>
  <c r="BY72" s="1"/>
  <c r="BV72"/>
  <c r="BW72" s="1"/>
  <c r="BT72"/>
  <c r="BU72" s="1"/>
  <c r="BR72"/>
  <c r="BS72" s="1"/>
  <c r="BQ72"/>
  <c r="CB71"/>
  <c r="CC71" s="1"/>
  <c r="BZ71"/>
  <c r="CA71" s="1"/>
  <c r="BX71"/>
  <c r="BY71" s="1"/>
  <c r="BV71"/>
  <c r="BW71" s="1"/>
  <c r="BT71"/>
  <c r="BU71" s="1"/>
  <c r="BR71"/>
  <c r="BS71" s="1"/>
  <c r="BQ71"/>
  <c r="CB70"/>
  <c r="CC70" s="1"/>
  <c r="BZ70"/>
  <c r="CA70" s="1"/>
  <c r="BX70"/>
  <c r="BY70" s="1"/>
  <c r="BV70"/>
  <c r="BW70" s="1"/>
  <c r="BT70"/>
  <c r="BU70" s="1"/>
  <c r="BR70"/>
  <c r="BS70" s="1"/>
  <c r="BQ70"/>
  <c r="CB69"/>
  <c r="CC69" s="1"/>
  <c r="BZ69"/>
  <c r="CA69" s="1"/>
  <c r="BX69"/>
  <c r="BY69" s="1"/>
  <c r="BV69"/>
  <c r="BW69" s="1"/>
  <c r="BT69"/>
  <c r="BU69" s="1"/>
  <c r="BR69"/>
  <c r="BS69" s="1"/>
  <c r="BQ69"/>
  <c r="CB68"/>
  <c r="CC68" s="1"/>
  <c r="BZ68"/>
  <c r="CA68" s="1"/>
  <c r="BX68"/>
  <c r="BY68" s="1"/>
  <c r="BV68"/>
  <c r="BW68" s="1"/>
  <c r="BT68"/>
  <c r="BU68" s="1"/>
  <c r="BR68"/>
  <c r="BS68" s="1"/>
  <c r="BQ68"/>
  <c r="CB67"/>
  <c r="CC67" s="1"/>
  <c r="BZ67"/>
  <c r="CA67" s="1"/>
  <c r="BX67"/>
  <c r="BY67" s="1"/>
  <c r="BV67"/>
  <c r="BW67" s="1"/>
  <c r="BT67"/>
  <c r="BU67" s="1"/>
  <c r="BR67"/>
  <c r="BS67" s="1"/>
  <c r="BQ67"/>
  <c r="CB66"/>
  <c r="CC66" s="1"/>
  <c r="BZ66"/>
  <c r="CA66" s="1"/>
  <c r="BX66"/>
  <c r="BY66" s="1"/>
  <c r="BV66"/>
  <c r="BW66" s="1"/>
  <c r="BT66"/>
  <c r="BU66" s="1"/>
  <c r="BR66"/>
  <c r="BS66" s="1"/>
  <c r="BQ66"/>
  <c r="CB65"/>
  <c r="CC65" s="1"/>
  <c r="BZ65"/>
  <c r="CA65" s="1"/>
  <c r="BX65"/>
  <c r="BY65" s="1"/>
  <c r="BV65"/>
  <c r="BW65" s="1"/>
  <c r="BT65"/>
  <c r="BU65" s="1"/>
  <c r="BR65"/>
  <c r="BS65" s="1"/>
  <c r="BQ65"/>
  <c r="CB64"/>
  <c r="CC64" s="1"/>
  <c r="BZ64"/>
  <c r="CA64" s="1"/>
  <c r="BX64"/>
  <c r="BY64" s="1"/>
  <c r="BV64"/>
  <c r="BW64" s="1"/>
  <c r="BT64"/>
  <c r="BU64" s="1"/>
  <c r="BR64"/>
  <c r="BS64" s="1"/>
  <c r="BQ64"/>
  <c r="CB63"/>
  <c r="CC63" s="1"/>
  <c r="BZ63"/>
  <c r="CA63" s="1"/>
  <c r="BX63"/>
  <c r="BY63" s="1"/>
  <c r="BV63"/>
  <c r="BW63" s="1"/>
  <c r="BT63"/>
  <c r="BU63" s="1"/>
  <c r="BR63"/>
  <c r="BS63" s="1"/>
  <c r="BQ63"/>
  <c r="CB62"/>
  <c r="CC62" s="1"/>
  <c r="BZ62"/>
  <c r="CA62" s="1"/>
  <c r="BX62"/>
  <c r="BY62" s="1"/>
  <c r="BV62"/>
  <c r="BW62" s="1"/>
  <c r="BT62"/>
  <c r="BU62" s="1"/>
  <c r="BR62"/>
  <c r="BS62" s="1"/>
  <c r="BQ62"/>
  <c r="CB61"/>
  <c r="CC61" s="1"/>
  <c r="BZ61"/>
  <c r="CA61" s="1"/>
  <c r="BX61"/>
  <c r="BY61" s="1"/>
  <c r="BV61"/>
  <c r="BW61" s="1"/>
  <c r="BT61"/>
  <c r="BU61" s="1"/>
  <c r="BR61"/>
  <c r="BS61" s="1"/>
  <c r="BQ61"/>
  <c r="CB60"/>
  <c r="CC60" s="1"/>
  <c r="BZ60"/>
  <c r="CA60" s="1"/>
  <c r="BX60"/>
  <c r="BY60" s="1"/>
  <c r="BV60"/>
  <c r="BW60" s="1"/>
  <c r="BT60"/>
  <c r="BU60" s="1"/>
  <c r="BR60"/>
  <c r="BS60" s="1"/>
  <c r="BQ60"/>
  <c r="CB59"/>
  <c r="CC59" s="1"/>
  <c r="BZ59"/>
  <c r="CA59" s="1"/>
  <c r="BX59"/>
  <c r="BY59" s="1"/>
  <c r="BV59"/>
  <c r="BW59" s="1"/>
  <c r="BT59"/>
  <c r="BU59" s="1"/>
  <c r="BR59"/>
  <c r="BS59" s="1"/>
  <c r="BQ59"/>
  <c r="CB58"/>
  <c r="CC58" s="1"/>
  <c r="BZ58"/>
  <c r="CA58" s="1"/>
  <c r="BX58"/>
  <c r="BY58" s="1"/>
  <c r="BV58"/>
  <c r="BW58" s="1"/>
  <c r="BT58"/>
  <c r="BU58" s="1"/>
  <c r="BR58"/>
  <c r="BS58" s="1"/>
  <c r="BQ58"/>
  <c r="CB57"/>
  <c r="CC57" s="1"/>
  <c r="BZ57"/>
  <c r="CA57" s="1"/>
  <c r="BX57"/>
  <c r="BY57" s="1"/>
  <c r="BV57"/>
  <c r="BW57" s="1"/>
  <c r="BT57"/>
  <c r="BU57" s="1"/>
  <c r="BR57"/>
  <c r="BS57" s="1"/>
  <c r="BQ57"/>
  <c r="CB56"/>
  <c r="CC56" s="1"/>
  <c r="BZ56"/>
  <c r="CA56" s="1"/>
  <c r="BX56"/>
  <c r="BY56" s="1"/>
  <c r="BV56"/>
  <c r="BW56" s="1"/>
  <c r="BT56"/>
  <c r="BU56" s="1"/>
  <c r="BR56"/>
  <c r="BS56" s="1"/>
  <c r="BQ56"/>
  <c r="CB55"/>
  <c r="CC55" s="1"/>
  <c r="BZ55"/>
  <c r="CA55" s="1"/>
  <c r="BX55"/>
  <c r="BY55" s="1"/>
  <c r="BV55"/>
  <c r="BW55" s="1"/>
  <c r="BT55"/>
  <c r="BU55" s="1"/>
  <c r="BR55"/>
  <c r="BS55" s="1"/>
  <c r="BQ55"/>
  <c r="CB54"/>
  <c r="CC54" s="1"/>
  <c r="BZ54"/>
  <c r="CA54" s="1"/>
  <c r="BX54"/>
  <c r="BY54" s="1"/>
  <c r="BV54"/>
  <c r="BW54" s="1"/>
  <c r="BT54"/>
  <c r="BU54" s="1"/>
  <c r="BR54"/>
  <c r="BS54" s="1"/>
  <c r="BQ54"/>
  <c r="CB53"/>
  <c r="CC53" s="1"/>
  <c r="BZ53"/>
  <c r="CA53" s="1"/>
  <c r="BX53"/>
  <c r="BY53" s="1"/>
  <c r="BV53"/>
  <c r="BW53" s="1"/>
  <c r="BT53"/>
  <c r="BU53" s="1"/>
  <c r="BR53"/>
  <c r="BS53" s="1"/>
  <c r="BQ53"/>
  <c r="CB52"/>
  <c r="CC52" s="1"/>
  <c r="BZ52"/>
  <c r="CA52" s="1"/>
  <c r="BX52"/>
  <c r="BY52" s="1"/>
  <c r="BV52"/>
  <c r="BW52" s="1"/>
  <c r="BT52"/>
  <c r="BU52" s="1"/>
  <c r="BR52"/>
  <c r="BS52" s="1"/>
  <c r="BQ52"/>
  <c r="CB51"/>
  <c r="CC51" s="1"/>
  <c r="BZ51"/>
  <c r="CA51" s="1"/>
  <c r="BX51"/>
  <c r="BY51" s="1"/>
  <c r="BV51"/>
  <c r="BW51" s="1"/>
  <c r="BT51"/>
  <c r="BU51" s="1"/>
  <c r="BR51"/>
  <c r="BS51" s="1"/>
  <c r="BQ51"/>
  <c r="CB50"/>
  <c r="CC50" s="1"/>
  <c r="BZ50"/>
  <c r="CA50" s="1"/>
  <c r="BX50"/>
  <c r="BY50" s="1"/>
  <c r="BV50"/>
  <c r="BW50" s="1"/>
  <c r="BT50"/>
  <c r="BU50" s="1"/>
  <c r="BR50"/>
  <c r="BS50" s="1"/>
  <c r="BQ50"/>
  <c r="CB49"/>
  <c r="CC49" s="1"/>
  <c r="BZ49"/>
  <c r="CA49" s="1"/>
  <c r="BX49"/>
  <c r="BY49" s="1"/>
  <c r="BV49"/>
  <c r="BW49" s="1"/>
  <c r="BT49"/>
  <c r="BU49" s="1"/>
  <c r="BS49"/>
  <c r="BR49"/>
  <c r="BQ49"/>
  <c r="CB48"/>
  <c r="CC48" s="1"/>
  <c r="BZ48"/>
  <c r="CA48" s="1"/>
  <c r="BX48"/>
  <c r="BY48" s="1"/>
  <c r="BV48"/>
  <c r="BW48" s="1"/>
  <c r="BT48"/>
  <c r="BU48" s="1"/>
  <c r="BR48"/>
  <c r="BS48" s="1"/>
  <c r="BQ48"/>
  <c r="CC47"/>
  <c r="CB47"/>
  <c r="BZ47"/>
  <c r="CA47" s="1"/>
  <c r="BX47"/>
  <c r="BY47" s="1"/>
  <c r="BW47"/>
  <c r="BV47"/>
  <c r="BT47"/>
  <c r="BU47" s="1"/>
  <c r="BR47"/>
  <c r="BS47" s="1"/>
  <c r="BQ47"/>
  <c r="CB46"/>
  <c r="CC46" s="1"/>
  <c r="BZ46"/>
  <c r="CA46" s="1"/>
  <c r="BX46"/>
  <c r="BY46" s="1"/>
  <c r="BV46"/>
  <c r="BW46" s="1"/>
  <c r="BT46"/>
  <c r="BU46" s="1"/>
  <c r="BR46"/>
  <c r="BS46" s="1"/>
  <c r="BQ46"/>
  <c r="CC45"/>
  <c r="CB45"/>
  <c r="BZ45"/>
  <c r="CA45" s="1"/>
  <c r="BX45"/>
  <c r="BY45" s="1"/>
  <c r="BW45"/>
  <c r="BV45"/>
  <c r="BT45"/>
  <c r="BU45" s="1"/>
  <c r="BR45"/>
  <c r="BS45" s="1"/>
  <c r="BQ45"/>
  <c r="CB44"/>
  <c r="CC44" s="1"/>
  <c r="BZ44"/>
  <c r="CA44" s="1"/>
  <c r="BX44"/>
  <c r="BY44" s="1"/>
  <c r="BV44"/>
  <c r="BW44" s="1"/>
  <c r="BT44"/>
  <c r="BU44" s="1"/>
  <c r="BR44"/>
  <c r="BS44" s="1"/>
  <c r="BQ44"/>
  <c r="CC43"/>
  <c r="CB43"/>
  <c r="BZ43"/>
  <c r="CA43" s="1"/>
  <c r="BX43"/>
  <c r="BY43" s="1"/>
  <c r="BW43"/>
  <c r="BV43"/>
  <c r="BT43"/>
  <c r="BU43" s="1"/>
  <c r="BR43"/>
  <c r="BS43" s="1"/>
  <c r="BQ43"/>
  <c r="CB42"/>
  <c r="CC42" s="1"/>
  <c r="BZ42"/>
  <c r="CA42" s="1"/>
  <c r="BX42"/>
  <c r="BY42" s="1"/>
  <c r="BV42"/>
  <c r="BW42" s="1"/>
  <c r="BT42"/>
  <c r="BU42" s="1"/>
  <c r="BR42"/>
  <c r="BS42" s="1"/>
  <c r="BQ42"/>
  <c r="CC41"/>
  <c r="CB41"/>
  <c r="BZ41"/>
  <c r="CA41" s="1"/>
  <c r="BX41"/>
  <c r="BY41" s="1"/>
  <c r="BW41"/>
  <c r="BV41"/>
  <c r="BT41"/>
  <c r="BU41" s="1"/>
  <c r="BR41"/>
  <c r="BS41" s="1"/>
  <c r="BQ41"/>
  <c r="CB40"/>
  <c r="CC40" s="1"/>
  <c r="BZ40"/>
  <c r="CA40" s="1"/>
  <c r="BX40"/>
  <c r="BY40" s="1"/>
  <c r="BV40"/>
  <c r="BW40" s="1"/>
  <c r="BT40"/>
  <c r="BU40" s="1"/>
  <c r="BR40"/>
  <c r="BS40" s="1"/>
  <c r="BQ40"/>
  <c r="CC39"/>
  <c r="CB39"/>
  <c r="BZ39"/>
  <c r="CA39" s="1"/>
  <c r="BX39"/>
  <c r="BY39" s="1"/>
  <c r="BW39"/>
  <c r="BV39"/>
  <c r="BT39"/>
  <c r="BU39" s="1"/>
  <c r="BR39"/>
  <c r="BS39" s="1"/>
  <c r="BQ39"/>
  <c r="CB38"/>
  <c r="CC38" s="1"/>
  <c r="BZ38"/>
  <c r="CA38" s="1"/>
  <c r="BX38"/>
  <c r="BY38" s="1"/>
  <c r="BV38"/>
  <c r="BW38" s="1"/>
  <c r="BT38"/>
  <c r="BU38" s="1"/>
  <c r="BR38"/>
  <c r="BS38" s="1"/>
  <c r="BQ38"/>
  <c r="CB37"/>
  <c r="CC37" s="1"/>
  <c r="BZ37"/>
  <c r="CA37" s="1"/>
  <c r="BX37"/>
  <c r="BY37" s="1"/>
  <c r="BV37"/>
  <c r="BW37" s="1"/>
  <c r="BT37"/>
  <c r="BU37" s="1"/>
  <c r="BR37"/>
  <c r="BS37" s="1"/>
  <c r="BQ37"/>
  <c r="CB36"/>
  <c r="CC36" s="1"/>
  <c r="BZ36"/>
  <c r="CA36" s="1"/>
  <c r="BX36"/>
  <c r="BY36" s="1"/>
  <c r="BV36"/>
  <c r="BW36" s="1"/>
  <c r="BT36"/>
  <c r="BU36" s="1"/>
  <c r="BR36"/>
  <c r="BS36" s="1"/>
  <c r="BQ36"/>
  <c r="CB35"/>
  <c r="CC35" s="1"/>
  <c r="BZ35"/>
  <c r="CA35" s="1"/>
  <c r="BX35"/>
  <c r="BY35" s="1"/>
  <c r="BV35"/>
  <c r="BW35" s="1"/>
  <c r="BT35"/>
  <c r="BU35" s="1"/>
  <c r="BR35"/>
  <c r="BS35" s="1"/>
  <c r="BQ35"/>
  <c r="CB34"/>
  <c r="CC34" s="1"/>
  <c r="BZ34"/>
  <c r="CA34" s="1"/>
  <c r="BX34"/>
  <c r="BY34" s="1"/>
  <c r="BV34"/>
  <c r="BW34" s="1"/>
  <c r="BT34"/>
  <c r="BU34" s="1"/>
  <c r="BR34"/>
  <c r="BS34" s="1"/>
  <c r="BQ34"/>
  <c r="CB33"/>
  <c r="CC33" s="1"/>
  <c r="BZ33"/>
  <c r="CA33" s="1"/>
  <c r="BX33"/>
  <c r="BY33" s="1"/>
  <c r="BV33"/>
  <c r="BW33" s="1"/>
  <c r="BT33"/>
  <c r="BU33" s="1"/>
  <c r="BR33"/>
  <c r="BS33" s="1"/>
  <c r="BQ33"/>
  <c r="CB32"/>
  <c r="CC32" s="1"/>
  <c r="BZ32"/>
  <c r="CA32" s="1"/>
  <c r="BX32"/>
  <c r="BY32" s="1"/>
  <c r="BV32"/>
  <c r="BW32" s="1"/>
  <c r="BT32"/>
  <c r="BU32" s="1"/>
  <c r="BR32"/>
  <c r="BS32" s="1"/>
  <c r="BQ32"/>
  <c r="CB31"/>
  <c r="CC31" s="1"/>
  <c r="BZ31"/>
  <c r="CA31" s="1"/>
  <c r="BX31"/>
  <c r="BY31" s="1"/>
  <c r="BV31"/>
  <c r="BW31" s="1"/>
  <c r="BT31"/>
  <c r="BU31" s="1"/>
  <c r="BR31"/>
  <c r="BS31" s="1"/>
  <c r="BQ31"/>
  <c r="CB30"/>
  <c r="CC30" s="1"/>
  <c r="BZ30"/>
  <c r="CA30" s="1"/>
  <c r="BX30"/>
  <c r="BY30" s="1"/>
  <c r="BV30"/>
  <c r="BW30" s="1"/>
  <c r="BT30"/>
  <c r="BU30" s="1"/>
  <c r="BR30"/>
  <c r="BS30" s="1"/>
  <c r="BQ30"/>
  <c r="CB29"/>
  <c r="CC29" s="1"/>
  <c r="BZ29"/>
  <c r="CA29" s="1"/>
  <c r="BX29"/>
  <c r="BY29" s="1"/>
  <c r="BV29"/>
  <c r="BW29" s="1"/>
  <c r="BT29"/>
  <c r="BU29" s="1"/>
  <c r="BR29"/>
  <c r="BS29" s="1"/>
  <c r="BQ29"/>
  <c r="CB28"/>
  <c r="CC28" s="1"/>
  <c r="BZ28"/>
  <c r="CA28" s="1"/>
  <c r="BX28"/>
  <c r="BY28" s="1"/>
  <c r="BV28"/>
  <c r="BW28" s="1"/>
  <c r="BT28"/>
  <c r="BU28" s="1"/>
  <c r="BR28"/>
  <c r="BS28" s="1"/>
  <c r="BQ28"/>
  <c r="CB27"/>
  <c r="CC27" s="1"/>
  <c r="BZ27"/>
  <c r="CA27" s="1"/>
  <c r="BX27"/>
  <c r="BY27" s="1"/>
  <c r="BV27"/>
  <c r="BW27" s="1"/>
  <c r="BT27"/>
  <c r="BU27" s="1"/>
  <c r="BR27"/>
  <c r="BS27" s="1"/>
  <c r="BQ27"/>
  <c r="CB26"/>
  <c r="CC26" s="1"/>
  <c r="BZ26"/>
  <c r="CA26" s="1"/>
  <c r="BX26"/>
  <c r="BY26" s="1"/>
  <c r="BV26"/>
  <c r="BW26" s="1"/>
  <c r="BT26"/>
  <c r="BU26" s="1"/>
  <c r="BR26"/>
  <c r="BS26" s="1"/>
  <c r="BQ26"/>
  <c r="CB25"/>
  <c r="CC25" s="1"/>
  <c r="BZ25"/>
  <c r="CA25" s="1"/>
  <c r="BX25"/>
  <c r="BY25" s="1"/>
  <c r="BV25"/>
  <c r="BW25" s="1"/>
  <c r="BT25"/>
  <c r="BU25" s="1"/>
  <c r="BR25"/>
  <c r="BS25" s="1"/>
  <c r="BQ25"/>
  <c r="CB24"/>
  <c r="CC24" s="1"/>
  <c r="BZ24"/>
  <c r="CA24" s="1"/>
  <c r="BX24"/>
  <c r="BY24" s="1"/>
  <c r="BV24"/>
  <c r="BW24" s="1"/>
  <c r="BT24"/>
  <c r="BU24" s="1"/>
  <c r="BR24"/>
  <c r="BS24" s="1"/>
  <c r="BQ24"/>
  <c r="CB23"/>
  <c r="CC23" s="1"/>
  <c r="BZ23"/>
  <c r="CA23" s="1"/>
  <c r="BX23"/>
  <c r="BY23" s="1"/>
  <c r="BV23"/>
  <c r="BW23" s="1"/>
  <c r="BT23"/>
  <c r="BU23" s="1"/>
  <c r="BR23"/>
  <c r="BS23" s="1"/>
  <c r="BQ23"/>
  <c r="CB22"/>
  <c r="CC22" s="1"/>
  <c r="BZ22"/>
  <c r="CA22" s="1"/>
  <c r="BX22"/>
  <c r="BY22" s="1"/>
  <c r="BV22"/>
  <c r="BW22" s="1"/>
  <c r="BT22"/>
  <c r="BU22" s="1"/>
  <c r="BR22"/>
  <c r="BS22" s="1"/>
  <c r="BQ22"/>
  <c r="CB21"/>
  <c r="CC21" s="1"/>
  <c r="BZ21"/>
  <c r="CA21" s="1"/>
  <c r="BX21"/>
  <c r="BY21" s="1"/>
  <c r="BV21"/>
  <c r="BW21" s="1"/>
  <c r="BT21"/>
  <c r="BU21" s="1"/>
  <c r="BR21"/>
  <c r="BS21" s="1"/>
  <c r="BQ21"/>
  <c r="CB20"/>
  <c r="CC20" s="1"/>
  <c r="BZ20"/>
  <c r="CA20" s="1"/>
  <c r="BX20"/>
  <c r="BY20" s="1"/>
  <c r="BV20"/>
  <c r="BW20" s="1"/>
  <c r="BT20"/>
  <c r="BU20" s="1"/>
  <c r="BR20"/>
  <c r="BS20" s="1"/>
  <c r="BQ20"/>
  <c r="CB19"/>
  <c r="CC19" s="1"/>
  <c r="BZ19"/>
  <c r="CA19" s="1"/>
  <c r="BX19"/>
  <c r="BY19" s="1"/>
  <c r="BV19"/>
  <c r="BW19" s="1"/>
  <c r="BT19"/>
  <c r="BU19" s="1"/>
  <c r="BR19"/>
  <c r="BS19" s="1"/>
  <c r="BQ19"/>
  <c r="CB18"/>
  <c r="CC18" s="1"/>
  <c r="BZ18"/>
  <c r="CA18" s="1"/>
  <c r="BX18"/>
  <c r="BY18" s="1"/>
  <c r="BV18"/>
  <c r="BW18" s="1"/>
  <c r="BT18"/>
  <c r="BU18" s="1"/>
  <c r="BR18"/>
  <c r="BS18" s="1"/>
  <c r="BQ18"/>
  <c r="CB17"/>
  <c r="CC17" s="1"/>
  <c r="BZ17"/>
  <c r="CA17" s="1"/>
  <c r="BX17"/>
  <c r="BY17" s="1"/>
  <c r="BV17"/>
  <c r="BW17" s="1"/>
  <c r="BT17"/>
  <c r="BU17" s="1"/>
  <c r="BR17"/>
  <c r="BS17" s="1"/>
  <c r="BQ17"/>
  <c r="CB16"/>
  <c r="CC16" s="1"/>
  <c r="BZ16"/>
  <c r="CA16" s="1"/>
  <c r="BX16"/>
  <c r="BY16" s="1"/>
  <c r="BV16"/>
  <c r="BW16" s="1"/>
  <c r="BT16"/>
  <c r="BU16" s="1"/>
  <c r="BR16"/>
  <c r="BS16" s="1"/>
  <c r="BQ16"/>
  <c r="CB15"/>
  <c r="CC15" s="1"/>
  <c r="BZ15"/>
  <c r="CA15" s="1"/>
  <c r="BX15"/>
  <c r="BY15" s="1"/>
  <c r="BV15"/>
  <c r="BW15" s="1"/>
  <c r="BT15"/>
  <c r="BU15" s="1"/>
  <c r="BR15"/>
  <c r="BS15" s="1"/>
  <c r="BQ15"/>
  <c r="CB14"/>
  <c r="CC14" s="1"/>
  <c r="BZ14"/>
  <c r="CA14" s="1"/>
  <c r="BX14"/>
  <c r="BY14" s="1"/>
  <c r="BV14"/>
  <c r="BW14" s="1"/>
  <c r="BT14"/>
  <c r="BU14" s="1"/>
  <c r="BR14"/>
  <c r="BS14" s="1"/>
  <c r="BQ14"/>
  <c r="CB13"/>
  <c r="CC13" s="1"/>
  <c r="BZ13"/>
  <c r="CA13" s="1"/>
  <c r="BX13"/>
  <c r="BY13" s="1"/>
  <c r="BV13"/>
  <c r="BW13" s="1"/>
  <c r="BT13"/>
  <c r="BU13" s="1"/>
  <c r="BR13"/>
  <c r="BS13" s="1"/>
  <c r="BQ13"/>
  <c r="CB12"/>
  <c r="CC12" s="1"/>
  <c r="BZ12"/>
  <c r="CA12" s="1"/>
  <c r="BX12"/>
  <c r="BY12" s="1"/>
  <c r="BV12"/>
  <c r="BW12" s="1"/>
  <c r="BT12"/>
  <c r="BU12" s="1"/>
  <c r="BR12"/>
  <c r="BS12" s="1"/>
  <c r="BQ12"/>
  <c r="CB11"/>
  <c r="CC11" s="1"/>
  <c r="BZ11"/>
  <c r="CA11" s="1"/>
  <c r="BX11"/>
  <c r="BY11" s="1"/>
  <c r="BV11"/>
  <c r="BW11" s="1"/>
  <c r="BT11"/>
  <c r="BU11" s="1"/>
  <c r="BR11"/>
  <c r="BS11" s="1"/>
  <c r="BQ11"/>
  <c r="CB10"/>
  <c r="CC10" s="1"/>
  <c r="BZ10"/>
  <c r="CA10" s="1"/>
  <c r="BX10"/>
  <c r="BY10" s="1"/>
  <c r="BV10"/>
  <c r="BW10" s="1"/>
  <c r="BT10"/>
  <c r="BU10" s="1"/>
  <c r="BR10"/>
  <c r="BS10" s="1"/>
  <c r="BQ10"/>
  <c r="CB9"/>
  <c r="CC9" s="1"/>
  <c r="BZ9"/>
  <c r="CA9" s="1"/>
  <c r="BX9"/>
  <c r="BY9" s="1"/>
  <c r="BV9"/>
  <c r="BW9" s="1"/>
  <c r="BT9"/>
  <c r="BU9" s="1"/>
  <c r="BR9"/>
  <c r="BS9" s="1"/>
  <c r="BQ9"/>
  <c r="CB8"/>
  <c r="CC8" s="1"/>
  <c r="BZ8"/>
  <c r="CA8" s="1"/>
  <c r="BX8"/>
  <c r="BY8" s="1"/>
  <c r="BV8"/>
  <c r="BW8" s="1"/>
  <c r="BT8"/>
  <c r="BU8" s="1"/>
  <c r="BR8"/>
  <c r="BS8" s="1"/>
  <c r="BQ8"/>
  <c r="CB7"/>
  <c r="CC7" s="1"/>
  <c r="BZ7"/>
  <c r="CA7" s="1"/>
  <c r="BX7"/>
  <c r="BY7" s="1"/>
  <c r="BV7"/>
  <c r="BW7" s="1"/>
  <c r="BT7"/>
  <c r="BU7" s="1"/>
  <c r="BR7"/>
  <c r="BS7" s="1"/>
  <c r="BQ7"/>
  <c r="CG6"/>
  <c r="CB5"/>
  <c r="BZ5"/>
  <c r="BX5"/>
  <c r="BV5"/>
  <c r="BT5"/>
  <c r="BR5"/>
  <c r="AS5"/>
  <c r="AR5"/>
  <c r="AQ5"/>
  <c r="AP5"/>
  <c r="AN5"/>
  <c r="AM5"/>
  <c r="AL5"/>
  <c r="AK5"/>
  <c r="AJ5"/>
  <c r="AF5"/>
  <c r="AE5"/>
  <c r="AD5"/>
  <c r="AC5"/>
  <c r="Y5"/>
  <c r="X5"/>
  <c r="W5"/>
  <c r="V5"/>
  <c r="R5"/>
  <c r="Q5"/>
  <c r="P5"/>
  <c r="O5"/>
  <c r="AL4"/>
  <c r="AJ4"/>
  <c r="AE4"/>
  <c r="AC4"/>
  <c r="X4"/>
  <c r="V4"/>
  <c r="Q4"/>
  <c r="O4"/>
  <c r="CG3"/>
  <c r="CG5"/>
  <c r="CG4"/>
  <c r="CG2"/>
  <c r="CG1"/>
  <c r="AY4" i="10"/>
  <c r="AX4"/>
  <c r="AX3"/>
  <c r="AR5"/>
  <c r="AS5"/>
  <c r="AQ5"/>
  <c r="AP5"/>
  <c r="AO5"/>
  <c r="AL4"/>
  <c r="AJ4"/>
  <c r="AM5"/>
  <c r="Q35" i="29" l="1"/>
  <c r="Q14"/>
  <c r="Q16"/>
  <c r="F14" i="23"/>
  <c r="D14"/>
  <c r="L14" i="27"/>
  <c r="DE213" i="17"/>
  <c r="E14" i="23" s="1"/>
  <c r="Q23" i="29"/>
  <c r="Q21"/>
  <c r="Q17"/>
  <c r="Q24"/>
  <c r="Q15"/>
  <c r="Q20"/>
  <c r="Q7"/>
  <c r="N41" i="26"/>
  <c r="AH39" s="1"/>
  <c r="AH40" s="1"/>
  <c r="E65"/>
  <c r="M63"/>
  <c r="E64"/>
  <c r="E60"/>
  <c r="G64"/>
  <c r="E62"/>
  <c r="M62"/>
  <c r="E63"/>
  <c r="Q13" i="29"/>
  <c r="Q22"/>
  <c r="Q9"/>
  <c r="Q29"/>
  <c r="Q30"/>
  <c r="Q19"/>
  <c r="Q34"/>
  <c r="Q8"/>
  <c r="Q36"/>
  <c r="Q33"/>
  <c r="Q25"/>
  <c r="Q10"/>
  <c r="Q26"/>
  <c r="Q31"/>
  <c r="Q18"/>
  <c r="Q37"/>
  <c r="Q27"/>
  <c r="Q11"/>
  <c r="Q32"/>
  <c r="AG6" i="26"/>
  <c r="AG7" s="1"/>
  <c r="F66"/>
  <c r="E24"/>
  <c r="H39"/>
  <c r="G24"/>
  <c r="G18"/>
  <c r="C18"/>
  <c r="I18"/>
  <c r="L15"/>
  <c r="K14" i="27"/>
  <c r="M14" s="1"/>
  <c r="C17"/>
  <c r="I17"/>
  <c r="G17"/>
  <c r="K13"/>
  <c r="M13" s="1"/>
  <c r="K19"/>
  <c r="L16"/>
  <c r="L17" s="1"/>
  <c r="K16"/>
  <c r="E17"/>
  <c r="L14" i="26"/>
  <c r="K17"/>
  <c r="E18"/>
  <c r="S19" i="27"/>
  <c r="U16"/>
  <c r="S14"/>
  <c r="Y13"/>
  <c r="W19"/>
  <c r="W16"/>
  <c r="U14"/>
  <c r="S13"/>
  <c r="S16"/>
  <c r="Y16"/>
  <c r="W14"/>
  <c r="U13"/>
  <c r="AB13" s="1"/>
  <c r="Y14"/>
  <c r="W13"/>
  <c r="K66" i="26"/>
  <c r="E41"/>
  <c r="N39"/>
  <c r="E38"/>
  <c r="E40"/>
  <c r="N76"/>
  <c r="O92" s="1"/>
  <c r="E42"/>
  <c r="A35"/>
  <c r="A36" s="1"/>
  <c r="A37" s="1"/>
  <c r="A38" s="1"/>
  <c r="A39" s="1"/>
  <c r="A40" s="1"/>
  <c r="A41" s="1"/>
  <c r="A42" s="1"/>
  <c r="A43" s="1"/>
  <c r="A44" s="1"/>
  <c r="A45" s="1"/>
  <c r="A46" s="1"/>
  <c r="A47" s="1"/>
  <c r="A48" s="1"/>
  <c r="A49" s="1"/>
  <c r="A50" s="1"/>
  <c r="A51" s="1"/>
  <c r="A52" s="1"/>
  <c r="A53" s="1"/>
  <c r="A54" s="1"/>
  <c r="A55" s="1"/>
  <c r="E37"/>
  <c r="N40"/>
  <c r="L17"/>
  <c r="K15"/>
  <c r="K14"/>
  <c r="C54"/>
  <c r="E51"/>
  <c r="C49"/>
  <c r="I48"/>
  <c r="G54"/>
  <c r="G51"/>
  <c r="E49"/>
  <c r="C48"/>
  <c r="I51"/>
  <c r="G49"/>
  <c r="E48"/>
  <c r="C51"/>
  <c r="I49"/>
  <c r="G48"/>
  <c r="E23" i="27"/>
  <c r="U23"/>
  <c r="S23"/>
  <c r="AC26"/>
  <c r="U6"/>
  <c r="S5"/>
  <c r="AD7"/>
  <c r="R23"/>
  <c r="AC23"/>
  <c r="AE23"/>
  <c r="U7"/>
  <c r="AD5"/>
  <c r="AA30"/>
  <c r="U3"/>
  <c r="U26"/>
  <c r="Y23"/>
  <c r="AA23"/>
  <c r="U8"/>
  <c r="V30"/>
  <c r="N40"/>
  <c r="X5"/>
  <c r="W23"/>
  <c r="U29"/>
  <c r="U4"/>
  <c r="AD6"/>
  <c r="O58" i="26"/>
  <c r="G58"/>
  <c r="I58"/>
  <c r="B58"/>
  <c r="K58"/>
  <c r="C58"/>
  <c r="M58"/>
  <c r="E58"/>
  <c r="BT7" i="17"/>
  <c r="AI7" i="26"/>
  <c r="AI9"/>
  <c r="AH6"/>
  <c r="AH7" s="1"/>
  <c r="AK8" i="17"/>
  <c r="B195" i="24"/>
  <c r="W195"/>
  <c r="B183"/>
  <c r="W183"/>
  <c r="B171"/>
  <c r="W171"/>
  <c r="B159"/>
  <c r="W159"/>
  <c r="B155"/>
  <c r="W155"/>
  <c r="B143"/>
  <c r="W143"/>
  <c r="B131"/>
  <c r="W131"/>
  <c r="B119"/>
  <c r="W119"/>
  <c r="B107"/>
  <c r="W107"/>
  <c r="B95"/>
  <c r="W95"/>
  <c r="B91"/>
  <c r="W91"/>
  <c r="B79"/>
  <c r="W79"/>
  <c r="B67"/>
  <c r="W67"/>
  <c r="B55"/>
  <c r="W55"/>
  <c r="B43"/>
  <c r="W43"/>
  <c r="B31"/>
  <c r="W31"/>
  <c r="B27"/>
  <c r="W27"/>
  <c r="B15"/>
  <c r="W15"/>
  <c r="H204"/>
  <c r="B204"/>
  <c r="W204"/>
  <c r="H200"/>
  <c r="B200"/>
  <c r="W200"/>
  <c r="H196"/>
  <c r="B196"/>
  <c r="W196"/>
  <c r="H192"/>
  <c r="B192"/>
  <c r="W192"/>
  <c r="H188"/>
  <c r="B188"/>
  <c r="W188"/>
  <c r="H184"/>
  <c r="B184"/>
  <c r="W184"/>
  <c r="H180"/>
  <c r="B180"/>
  <c r="W180"/>
  <c r="H176"/>
  <c r="B176"/>
  <c r="W176"/>
  <c r="B172"/>
  <c r="W172"/>
  <c r="B168"/>
  <c r="W168"/>
  <c r="B164"/>
  <c r="W164"/>
  <c r="B160"/>
  <c r="W160"/>
  <c r="B156"/>
  <c r="W156"/>
  <c r="B152"/>
  <c r="W152"/>
  <c r="B148"/>
  <c r="W148"/>
  <c r="B144"/>
  <c r="W144"/>
  <c r="B140"/>
  <c r="W140"/>
  <c r="B136"/>
  <c r="W136"/>
  <c r="B132"/>
  <c r="W132"/>
  <c r="B128"/>
  <c r="W128"/>
  <c r="B124"/>
  <c r="W124"/>
  <c r="B120"/>
  <c r="W120"/>
  <c r="B116"/>
  <c r="W116"/>
  <c r="B112"/>
  <c r="W112"/>
  <c r="B108"/>
  <c r="W108"/>
  <c r="B104"/>
  <c r="W104"/>
  <c r="B100"/>
  <c r="W100"/>
  <c r="B96"/>
  <c r="W96"/>
  <c r="B92"/>
  <c r="W92"/>
  <c r="B88"/>
  <c r="W88"/>
  <c r="B84"/>
  <c r="W84"/>
  <c r="B80"/>
  <c r="W80"/>
  <c r="B76"/>
  <c r="W76"/>
  <c r="B72"/>
  <c r="W72"/>
  <c r="B68"/>
  <c r="W68"/>
  <c r="B64"/>
  <c r="W64"/>
  <c r="B60"/>
  <c r="W60"/>
  <c r="B56"/>
  <c r="W56"/>
  <c r="B52"/>
  <c r="W52"/>
  <c r="B48"/>
  <c r="W48"/>
  <c r="B44"/>
  <c r="W44"/>
  <c r="B40"/>
  <c r="W40"/>
  <c r="B36"/>
  <c r="W36"/>
  <c r="B32"/>
  <c r="W32"/>
  <c r="B28"/>
  <c r="W28"/>
  <c r="B24"/>
  <c r="W24"/>
  <c r="B20"/>
  <c r="W20"/>
  <c r="B16"/>
  <c r="W16"/>
  <c r="B12"/>
  <c r="W12"/>
  <c r="B8"/>
  <c r="W8"/>
  <c r="CH8" i="17"/>
  <c r="B203" i="24"/>
  <c r="W203"/>
  <c r="B191"/>
  <c r="W191"/>
  <c r="B175"/>
  <c r="W175"/>
  <c r="B163"/>
  <c r="W163"/>
  <c r="B147"/>
  <c r="W147"/>
  <c r="B135"/>
  <c r="W135"/>
  <c r="B123"/>
  <c r="W123"/>
  <c r="B115"/>
  <c r="W115"/>
  <c r="B99"/>
  <c r="W99"/>
  <c r="B87"/>
  <c r="W87"/>
  <c r="B75"/>
  <c r="W75"/>
  <c r="B59"/>
  <c r="W59"/>
  <c r="B47"/>
  <c r="W47"/>
  <c r="B39"/>
  <c r="W39"/>
  <c r="B23"/>
  <c r="W23"/>
  <c r="B11"/>
  <c r="W11"/>
  <c r="B5"/>
  <c r="B201"/>
  <c r="W201"/>
  <c r="B197"/>
  <c r="W197"/>
  <c r="B193"/>
  <c r="W193"/>
  <c r="B189"/>
  <c r="W189"/>
  <c r="B185"/>
  <c r="W185"/>
  <c r="B181"/>
  <c r="W181"/>
  <c r="B177"/>
  <c r="W177"/>
  <c r="B173"/>
  <c r="W173"/>
  <c r="B169"/>
  <c r="W169"/>
  <c r="B165"/>
  <c r="W165"/>
  <c r="B161"/>
  <c r="W161"/>
  <c r="B157"/>
  <c r="W157"/>
  <c r="B153"/>
  <c r="W153"/>
  <c r="B149"/>
  <c r="W149"/>
  <c r="B145"/>
  <c r="W145"/>
  <c r="B141"/>
  <c r="W141"/>
  <c r="B137"/>
  <c r="W137"/>
  <c r="B133"/>
  <c r="W133"/>
  <c r="B129"/>
  <c r="W129"/>
  <c r="B125"/>
  <c r="W125"/>
  <c r="B121"/>
  <c r="W121"/>
  <c r="B117"/>
  <c r="W117"/>
  <c r="B113"/>
  <c r="W113"/>
  <c r="B109"/>
  <c r="W109"/>
  <c r="B105"/>
  <c r="W105"/>
  <c r="B101"/>
  <c r="W101"/>
  <c r="B97"/>
  <c r="W97"/>
  <c r="B93"/>
  <c r="W93"/>
  <c r="B89"/>
  <c r="W89"/>
  <c r="B85"/>
  <c r="W85"/>
  <c r="B81"/>
  <c r="W81"/>
  <c r="B77"/>
  <c r="W77"/>
  <c r="B73"/>
  <c r="W73"/>
  <c r="B69"/>
  <c r="W69"/>
  <c r="B65"/>
  <c r="W65"/>
  <c r="B61"/>
  <c r="W61"/>
  <c r="B57"/>
  <c r="W57"/>
  <c r="B53"/>
  <c r="W53"/>
  <c r="B49"/>
  <c r="W49"/>
  <c r="B45"/>
  <c r="W45"/>
  <c r="B41"/>
  <c r="W41"/>
  <c r="B37"/>
  <c r="W37"/>
  <c r="B33"/>
  <c r="W33"/>
  <c r="B29"/>
  <c r="W29"/>
  <c r="B25"/>
  <c r="W25"/>
  <c r="B21"/>
  <c r="W21"/>
  <c r="B17"/>
  <c r="W17"/>
  <c r="B13"/>
  <c r="W13"/>
  <c r="B9"/>
  <c r="W9"/>
  <c r="B199"/>
  <c r="W199"/>
  <c r="B187"/>
  <c r="W187"/>
  <c r="B179"/>
  <c r="W179"/>
  <c r="B167"/>
  <c r="W167"/>
  <c r="B151"/>
  <c r="W151"/>
  <c r="B139"/>
  <c r="W139"/>
  <c r="B127"/>
  <c r="W127"/>
  <c r="B111"/>
  <c r="W111"/>
  <c r="B103"/>
  <c r="W103"/>
  <c r="B83"/>
  <c r="W83"/>
  <c r="B71"/>
  <c r="W71"/>
  <c r="B63"/>
  <c r="W63"/>
  <c r="B51"/>
  <c r="W51"/>
  <c r="B35"/>
  <c r="W35"/>
  <c r="B19"/>
  <c r="W19"/>
  <c r="B7"/>
  <c r="W7"/>
  <c r="B202"/>
  <c r="W202"/>
  <c r="B198"/>
  <c r="W198"/>
  <c r="B194"/>
  <c r="W194"/>
  <c r="B190"/>
  <c r="W190"/>
  <c r="B186"/>
  <c r="W186"/>
  <c r="B182"/>
  <c r="W182"/>
  <c r="B178"/>
  <c r="W178"/>
  <c r="B174"/>
  <c r="W174"/>
  <c r="B170"/>
  <c r="W170"/>
  <c r="B166"/>
  <c r="W166"/>
  <c r="B162"/>
  <c r="W162"/>
  <c r="B158"/>
  <c r="W158"/>
  <c r="B154"/>
  <c r="W154"/>
  <c r="B150"/>
  <c r="W150"/>
  <c r="B146"/>
  <c r="W146"/>
  <c r="B142"/>
  <c r="W142"/>
  <c r="B138"/>
  <c r="W138"/>
  <c r="B134"/>
  <c r="W134"/>
  <c r="B130"/>
  <c r="W130"/>
  <c r="B126"/>
  <c r="W126"/>
  <c r="B122"/>
  <c r="W122"/>
  <c r="B118"/>
  <c r="W118"/>
  <c r="B114"/>
  <c r="W114"/>
  <c r="B110"/>
  <c r="W110"/>
  <c r="B106"/>
  <c r="W106"/>
  <c r="B102"/>
  <c r="W102"/>
  <c r="B98"/>
  <c r="W98"/>
  <c r="B94"/>
  <c r="W94"/>
  <c r="B90"/>
  <c r="W90"/>
  <c r="B86"/>
  <c r="W86"/>
  <c r="B82"/>
  <c r="W82"/>
  <c r="B78"/>
  <c r="W78"/>
  <c r="B74"/>
  <c r="W74"/>
  <c r="B70"/>
  <c r="W70"/>
  <c r="B66"/>
  <c r="W66"/>
  <c r="B62"/>
  <c r="W62"/>
  <c r="B58"/>
  <c r="W58"/>
  <c r="B54"/>
  <c r="W54"/>
  <c r="B50"/>
  <c r="W50"/>
  <c r="B46"/>
  <c r="W46"/>
  <c r="B42"/>
  <c r="W42"/>
  <c r="B38"/>
  <c r="W38"/>
  <c r="B34"/>
  <c r="W34"/>
  <c r="B30"/>
  <c r="W30"/>
  <c r="B26"/>
  <c r="W26"/>
  <c r="B22"/>
  <c r="W22"/>
  <c r="B18"/>
  <c r="W18"/>
  <c r="B14"/>
  <c r="W14"/>
  <c r="B10"/>
  <c r="W10"/>
  <c r="B6"/>
  <c r="W6"/>
  <c r="J60" i="26"/>
  <c r="AE25" i="27"/>
  <c r="BX7" i="17"/>
  <c r="AJ7"/>
  <c r="AK7" s="1"/>
  <c r="AO7" s="1"/>
  <c r="BF7"/>
  <c r="AN7"/>
  <c r="U170" i="24"/>
  <c r="V170"/>
  <c r="V166"/>
  <c r="U166"/>
  <c r="V162"/>
  <c r="U162"/>
  <c r="U158"/>
  <c r="U154"/>
  <c r="V154"/>
  <c r="V150"/>
  <c r="U150"/>
  <c r="V146"/>
  <c r="U146"/>
  <c r="U138"/>
  <c r="U130"/>
  <c r="U126"/>
  <c r="U122"/>
  <c r="U114"/>
  <c r="U110"/>
  <c r="U102"/>
  <c r="U98"/>
  <c r="U94"/>
  <c r="U90"/>
  <c r="U86"/>
  <c r="V82"/>
  <c r="V58"/>
  <c r="BT8" i="17"/>
  <c r="U173" i="24"/>
  <c r="U171"/>
  <c r="U167"/>
  <c r="U163"/>
  <c r="U159"/>
  <c r="U155"/>
  <c r="U151"/>
  <c r="U147"/>
  <c r="U143"/>
  <c r="U139"/>
  <c r="U135"/>
  <c r="U131"/>
  <c r="U127"/>
  <c r="U123"/>
  <c r="U119"/>
  <c r="U115"/>
  <c r="U111"/>
  <c r="U107"/>
  <c r="U103"/>
  <c r="U99"/>
  <c r="U95"/>
  <c r="U91"/>
  <c r="V91"/>
  <c r="U83"/>
  <c r="V83"/>
  <c r="U183"/>
  <c r="U177"/>
  <c r="U175"/>
  <c r="V173"/>
  <c r="H172"/>
  <c r="H168"/>
  <c r="U168"/>
  <c r="H164"/>
  <c r="H160"/>
  <c r="U160"/>
  <c r="H156"/>
  <c r="V156"/>
  <c r="U156"/>
  <c r="H152"/>
  <c r="U152"/>
  <c r="V144"/>
  <c r="U112"/>
  <c r="U108"/>
  <c r="V72"/>
  <c r="U203"/>
  <c r="U201"/>
  <c r="V183"/>
  <c r="U182"/>
  <c r="U181"/>
  <c r="U179"/>
  <c r="V177"/>
  <c r="V175"/>
  <c r="U172"/>
  <c r="U169"/>
  <c r="U165"/>
  <c r="U161"/>
  <c r="U157"/>
  <c r="U153"/>
  <c r="U149"/>
  <c r="U145"/>
  <c r="U141"/>
  <c r="U137"/>
  <c r="U133"/>
  <c r="U129"/>
  <c r="U125"/>
  <c r="U121"/>
  <c r="U117"/>
  <c r="U113"/>
  <c r="U109"/>
  <c r="V109"/>
  <c r="U105"/>
  <c r="V203"/>
  <c r="V201"/>
  <c r="U199"/>
  <c r="U195"/>
  <c r="U193"/>
  <c r="U191"/>
  <c r="U189"/>
  <c r="U187"/>
  <c r="V181"/>
  <c r="U180"/>
  <c r="V179"/>
  <c r="U176"/>
  <c r="U174"/>
  <c r="V172"/>
  <c r="V126"/>
  <c r="V180"/>
  <c r="V168"/>
  <c r="V160"/>
  <c r="V152"/>
  <c r="V182"/>
  <c r="V174"/>
  <c r="V158"/>
  <c r="U80"/>
  <c r="V80"/>
  <c r="U72"/>
  <c r="U64"/>
  <c r="V64"/>
  <c r="U56"/>
  <c r="V56"/>
  <c r="U40"/>
  <c r="V40"/>
  <c r="U82"/>
  <c r="U74"/>
  <c r="V74"/>
  <c r="U66"/>
  <c r="V66"/>
  <c r="U58"/>
  <c r="U50"/>
  <c r="V50"/>
  <c r="U42"/>
  <c r="V42"/>
  <c r="U76"/>
  <c r="V76"/>
  <c r="U60"/>
  <c r="V60"/>
  <c r="U52"/>
  <c r="V52"/>
  <c r="U44"/>
  <c r="V44"/>
  <c r="U36"/>
  <c r="V36"/>
  <c r="V98"/>
  <c r="V94"/>
  <c r="V90"/>
  <c r="V86"/>
  <c r="U78"/>
  <c r="V78"/>
  <c r="U70"/>
  <c r="V70"/>
  <c r="U62"/>
  <c r="V62"/>
  <c r="U54"/>
  <c r="V54"/>
  <c r="U46"/>
  <c r="V46"/>
  <c r="U38"/>
  <c r="V38"/>
  <c r="V99"/>
  <c r="V95"/>
  <c r="BU7" i="17"/>
  <c r="BY7" s="1"/>
  <c r="S99" i="24"/>
  <c r="S95"/>
  <c r="S91"/>
  <c r="S122"/>
  <c r="S100"/>
  <c r="T96"/>
  <c r="S88"/>
  <c r="S80"/>
  <c r="T76"/>
  <c r="S72"/>
  <c r="T60"/>
  <c r="S48"/>
  <c r="T44"/>
  <c r="S40"/>
  <c r="S203"/>
  <c r="S201"/>
  <c r="S197"/>
  <c r="S195"/>
  <c r="S193"/>
  <c r="S134"/>
  <c r="S132"/>
  <c r="T93"/>
  <c r="BB7" i="17"/>
  <c r="BC7" s="1"/>
  <c r="BG7" s="1"/>
  <c r="S187" i="24"/>
  <c r="S183"/>
  <c r="S179"/>
  <c r="S175"/>
  <c r="S171"/>
  <c r="S167"/>
  <c r="S163"/>
  <c r="S159"/>
  <c r="S130"/>
  <c r="T94"/>
  <c r="S86"/>
  <c r="T82"/>
  <c r="S78"/>
  <c r="T74"/>
  <c r="S70"/>
  <c r="T66"/>
  <c r="T54"/>
  <c r="T50"/>
  <c r="S46"/>
  <c r="T42"/>
  <c r="T38"/>
  <c r="S204"/>
  <c r="S202"/>
  <c r="S200"/>
  <c r="S198"/>
  <c r="S196"/>
  <c r="S194"/>
  <c r="S192"/>
  <c r="S188"/>
  <c r="S184"/>
  <c r="S180"/>
  <c r="T179"/>
  <c r="S176"/>
  <c r="T175"/>
  <c r="S172"/>
  <c r="S168"/>
  <c r="S164"/>
  <c r="T163"/>
  <c r="S160"/>
  <c r="T159"/>
  <c r="S156"/>
  <c r="S144"/>
  <c r="S142"/>
  <c r="S140"/>
  <c r="S126"/>
  <c r="S124"/>
  <c r="T148"/>
  <c r="S148"/>
  <c r="T150"/>
  <c r="S150"/>
  <c r="T118"/>
  <c r="S118"/>
  <c r="T152"/>
  <c r="S152"/>
  <c r="T144"/>
  <c r="S136"/>
  <c r="T120"/>
  <c r="S120"/>
  <c r="S154"/>
  <c r="T146"/>
  <c r="S146"/>
  <c r="T138"/>
  <c r="S138"/>
  <c r="T122"/>
  <c r="S96"/>
  <c r="S84"/>
  <c r="T84"/>
  <c r="S76"/>
  <c r="S68"/>
  <c r="T68"/>
  <c r="S60"/>
  <c r="S52"/>
  <c r="T52"/>
  <c r="S44"/>
  <c r="S36"/>
  <c r="T36"/>
  <c r="S116"/>
  <c r="S114"/>
  <c r="S112"/>
  <c r="S110"/>
  <c r="S108"/>
  <c r="S106"/>
  <c r="S104"/>
  <c r="S102"/>
  <c r="S94"/>
  <c r="T86"/>
  <c r="T70"/>
  <c r="S62"/>
  <c r="T100"/>
  <c r="S92"/>
  <c r="T92"/>
  <c r="T88"/>
  <c r="T80"/>
  <c r="T72"/>
  <c r="T64"/>
  <c r="T56"/>
  <c r="T48"/>
  <c r="T40"/>
  <c r="S90"/>
  <c r="T90"/>
  <c r="S82"/>
  <c r="S74"/>
  <c r="S66"/>
  <c r="S58"/>
  <c r="T58"/>
  <c r="S50"/>
  <c r="S42"/>
  <c r="Q106"/>
  <c r="Q102"/>
  <c r="Q98"/>
  <c r="R78"/>
  <c r="R62"/>
  <c r="R46"/>
  <c r="Q187"/>
  <c r="Q181"/>
  <c r="Q177"/>
  <c r="Q175"/>
  <c r="Q173"/>
  <c r="Q159"/>
  <c r="Q157"/>
  <c r="Q147"/>
  <c r="Q145"/>
  <c r="R143"/>
  <c r="Q137"/>
  <c r="Q135"/>
  <c r="Q133"/>
  <c r="R133"/>
  <c r="Q125"/>
  <c r="R123"/>
  <c r="Q115"/>
  <c r="R115"/>
  <c r="Q114"/>
  <c r="Q111"/>
  <c r="R111"/>
  <c r="Q110"/>
  <c r="Q107"/>
  <c r="Q103"/>
  <c r="Q189"/>
  <c r="Q185"/>
  <c r="Q183"/>
  <c r="R172"/>
  <c r="R170"/>
  <c r="R168"/>
  <c r="R166"/>
  <c r="Q163"/>
  <c r="Q161"/>
  <c r="R156"/>
  <c r="Q154"/>
  <c r="Q149"/>
  <c r="Q144"/>
  <c r="Q139"/>
  <c r="Q129"/>
  <c r="Q127"/>
  <c r="R124"/>
  <c r="Q122"/>
  <c r="Q117"/>
  <c r="Q113"/>
  <c r="Q108"/>
  <c r="Q104"/>
  <c r="R96"/>
  <c r="Q92"/>
  <c r="Q84"/>
  <c r="Q76"/>
  <c r="R72"/>
  <c r="Q64"/>
  <c r="Q60"/>
  <c r="Q56"/>
  <c r="Q44"/>
  <c r="Q40"/>
  <c r="Q36"/>
  <c r="R7" i="17"/>
  <c r="Q188" i="24"/>
  <c r="Q182"/>
  <c r="Q178"/>
  <c r="Q176"/>
  <c r="Q174"/>
  <c r="Q167"/>
  <c r="Q165"/>
  <c r="Q160"/>
  <c r="Q158"/>
  <c r="Q151"/>
  <c r="Q146"/>
  <c r="Q141"/>
  <c r="Q134"/>
  <c r="Q131"/>
  <c r="R122"/>
  <c r="Q121"/>
  <c r="Q119"/>
  <c r="Q116"/>
  <c r="Q112"/>
  <c r="Q105"/>
  <c r="Q200"/>
  <c r="Q196"/>
  <c r="Q194"/>
  <c r="Q190"/>
  <c r="Q186"/>
  <c r="Q179"/>
  <c r="R171"/>
  <c r="R169"/>
  <c r="Q164"/>
  <c r="R162"/>
  <c r="R155"/>
  <c r="Q153"/>
  <c r="Q143"/>
  <c r="R140"/>
  <c r="Q138"/>
  <c r="R128"/>
  <c r="R126"/>
  <c r="Q123"/>
  <c r="R154"/>
  <c r="Q130"/>
  <c r="R130"/>
  <c r="Q204"/>
  <c r="Q180"/>
  <c r="Q166"/>
  <c r="Q152"/>
  <c r="R144"/>
  <c r="Q120"/>
  <c r="Q150"/>
  <c r="Q142"/>
  <c r="Q118"/>
  <c r="Q184"/>
  <c r="Q168"/>
  <c r="Q156"/>
  <c r="Q148"/>
  <c r="Q132"/>
  <c r="R132"/>
  <c r="Q68"/>
  <c r="Q52"/>
  <c r="Q94"/>
  <c r="R94"/>
  <c r="Q86"/>
  <c r="R86"/>
  <c r="Q78"/>
  <c r="Q70"/>
  <c r="Q62"/>
  <c r="Q54"/>
  <c r="R54"/>
  <c r="Q46"/>
  <c r="Q38"/>
  <c r="Q88"/>
  <c r="Q80"/>
  <c r="R106"/>
  <c r="R102"/>
  <c r="R98"/>
  <c r="Q90"/>
  <c r="Q74"/>
  <c r="Q66"/>
  <c r="Q50"/>
  <c r="H148"/>
  <c r="H144"/>
  <c r="H140"/>
  <c r="H136"/>
  <c r="H132"/>
  <c r="H128"/>
  <c r="H124"/>
  <c r="H120"/>
  <c r="H116"/>
  <c r="H112"/>
  <c r="H108"/>
  <c r="H104"/>
  <c r="H100"/>
  <c r="H96"/>
  <c r="H92"/>
  <c r="H88"/>
  <c r="H84"/>
  <c r="H80"/>
  <c r="H76"/>
  <c r="H72"/>
  <c r="H68"/>
  <c r="H64"/>
  <c r="H60"/>
  <c r="H56"/>
  <c r="H52"/>
  <c r="H48"/>
  <c r="H44"/>
  <c r="H40"/>
  <c r="H36"/>
  <c r="H32"/>
  <c r="H28"/>
  <c r="H24"/>
  <c r="H20"/>
  <c r="H16"/>
  <c r="H12"/>
  <c r="H8"/>
  <c r="O202"/>
  <c r="O198"/>
  <c r="O194"/>
  <c r="O70"/>
  <c r="O66"/>
  <c r="O62"/>
  <c r="O58"/>
  <c r="I204"/>
  <c r="I202"/>
  <c r="I200"/>
  <c r="I198"/>
  <c r="I196"/>
  <c r="I194"/>
  <c r="I192"/>
  <c r="I190"/>
  <c r="I188"/>
  <c r="I186"/>
  <c r="I184"/>
  <c r="I182"/>
  <c r="I180"/>
  <c r="I178"/>
  <c r="I176"/>
  <c r="I174"/>
  <c r="I172"/>
  <c r="I170"/>
  <c r="I168"/>
  <c r="I166"/>
  <c r="I164"/>
  <c r="I162"/>
  <c r="I160"/>
  <c r="I158"/>
  <c r="I156"/>
  <c r="I154"/>
  <c r="I152"/>
  <c r="I150"/>
  <c r="I148"/>
  <c r="I146"/>
  <c r="I144"/>
  <c r="I142"/>
  <c r="I140"/>
  <c r="I138"/>
  <c r="I136"/>
  <c r="I134"/>
  <c r="I132"/>
  <c r="I130"/>
  <c r="I128"/>
  <c r="I126"/>
  <c r="I124"/>
  <c r="I122"/>
  <c r="I120"/>
  <c r="I118"/>
  <c r="I116"/>
  <c r="I114"/>
  <c r="I112"/>
  <c r="I110"/>
  <c r="I108"/>
  <c r="I106"/>
  <c r="I104"/>
  <c r="I102"/>
  <c r="I100"/>
  <c r="I98"/>
  <c r="I96"/>
  <c r="I94"/>
  <c r="I92"/>
  <c r="I90"/>
  <c r="I88"/>
  <c r="I86"/>
  <c r="I84"/>
  <c r="I82"/>
  <c r="I80"/>
  <c r="I78"/>
  <c r="I76"/>
  <c r="I74"/>
  <c r="I72"/>
  <c r="I70"/>
  <c r="I68"/>
  <c r="I66"/>
  <c r="I64"/>
  <c r="I62"/>
  <c r="I60"/>
  <c r="I58"/>
  <c r="I56"/>
  <c r="I54"/>
  <c r="I52"/>
  <c r="I50"/>
  <c r="I48"/>
  <c r="I46"/>
  <c r="I44"/>
  <c r="I42"/>
  <c r="I40"/>
  <c r="I38"/>
  <c r="I36"/>
  <c r="I34"/>
  <c r="I32"/>
  <c r="I30"/>
  <c r="I28"/>
  <c r="I26"/>
  <c r="I24"/>
  <c r="I22"/>
  <c r="I20"/>
  <c r="I18"/>
  <c r="I16"/>
  <c r="I14"/>
  <c r="I12"/>
  <c r="I10"/>
  <c r="I8"/>
  <c r="I6"/>
  <c r="O191"/>
  <c r="O175"/>
  <c r="H202"/>
  <c r="H198"/>
  <c r="H194"/>
  <c r="H190"/>
  <c r="H186"/>
  <c r="H182"/>
  <c r="H178"/>
  <c r="H174"/>
  <c r="H170"/>
  <c r="H166"/>
  <c r="H162"/>
  <c r="H158"/>
  <c r="H154"/>
  <c r="H150"/>
  <c r="H146"/>
  <c r="H142"/>
  <c r="H138"/>
  <c r="H134"/>
  <c r="H130"/>
  <c r="H126"/>
  <c r="H122"/>
  <c r="H118"/>
  <c r="H114"/>
  <c r="H110"/>
  <c r="H106"/>
  <c r="H102"/>
  <c r="H98"/>
  <c r="H94"/>
  <c r="H90"/>
  <c r="H86"/>
  <c r="H82"/>
  <c r="H78"/>
  <c r="H74"/>
  <c r="H70"/>
  <c r="H66"/>
  <c r="H62"/>
  <c r="H58"/>
  <c r="H54"/>
  <c r="H50"/>
  <c r="H46"/>
  <c r="H42"/>
  <c r="H38"/>
  <c r="H34"/>
  <c r="H30"/>
  <c r="H26"/>
  <c r="H22"/>
  <c r="H18"/>
  <c r="H14"/>
  <c r="H10"/>
  <c r="H6"/>
  <c r="O204"/>
  <c r="O200"/>
  <c r="O196"/>
  <c r="P108"/>
  <c r="O72"/>
  <c r="O68"/>
  <c r="O64"/>
  <c r="O60"/>
  <c r="O56"/>
  <c r="I203"/>
  <c r="I201"/>
  <c r="I199"/>
  <c r="I197"/>
  <c r="I195"/>
  <c r="I193"/>
  <c r="I191"/>
  <c r="I189"/>
  <c r="I187"/>
  <c r="I185"/>
  <c r="I183"/>
  <c r="I181"/>
  <c r="I179"/>
  <c r="I177"/>
  <c r="I175"/>
  <c r="I173"/>
  <c r="I171"/>
  <c r="I169"/>
  <c r="I167"/>
  <c r="I165"/>
  <c r="I163"/>
  <c r="I161"/>
  <c r="I159"/>
  <c r="I157"/>
  <c r="I155"/>
  <c r="I153"/>
  <c r="I151"/>
  <c r="I149"/>
  <c r="I147"/>
  <c r="I145"/>
  <c r="I143"/>
  <c r="I141"/>
  <c r="I139"/>
  <c r="I137"/>
  <c r="I135"/>
  <c r="I133"/>
  <c r="I131"/>
  <c r="I129"/>
  <c r="I127"/>
  <c r="I125"/>
  <c r="I123"/>
  <c r="I121"/>
  <c r="I119"/>
  <c r="I117"/>
  <c r="I115"/>
  <c r="I113"/>
  <c r="I111"/>
  <c r="I109"/>
  <c r="I107"/>
  <c r="I105"/>
  <c r="I103"/>
  <c r="I101"/>
  <c r="I99"/>
  <c r="I97"/>
  <c r="I95"/>
  <c r="I93"/>
  <c r="I91"/>
  <c r="I89"/>
  <c r="I87"/>
  <c r="I85"/>
  <c r="I83"/>
  <c r="I81"/>
  <c r="I79"/>
  <c r="I77"/>
  <c r="I75"/>
  <c r="I73"/>
  <c r="I71"/>
  <c r="I69"/>
  <c r="I67"/>
  <c r="I65"/>
  <c r="I63"/>
  <c r="I61"/>
  <c r="I59"/>
  <c r="I57"/>
  <c r="I55"/>
  <c r="I53"/>
  <c r="I51"/>
  <c r="I49"/>
  <c r="I47"/>
  <c r="I45"/>
  <c r="I43"/>
  <c r="I41"/>
  <c r="I39"/>
  <c r="I37"/>
  <c r="I35"/>
  <c r="I33"/>
  <c r="I31"/>
  <c r="I29"/>
  <c r="I27"/>
  <c r="I25"/>
  <c r="I23"/>
  <c r="I21"/>
  <c r="I19"/>
  <c r="I17"/>
  <c r="I15"/>
  <c r="I13"/>
  <c r="I11"/>
  <c r="I9"/>
  <c r="I7"/>
  <c r="O193"/>
  <c r="H203"/>
  <c r="H201"/>
  <c r="H199"/>
  <c r="H197"/>
  <c r="H195"/>
  <c r="H193"/>
  <c r="H191"/>
  <c r="H189"/>
  <c r="H187"/>
  <c r="H185"/>
  <c r="H183"/>
  <c r="H181"/>
  <c r="H179"/>
  <c r="H177"/>
  <c r="H175"/>
  <c r="H173"/>
  <c r="H171"/>
  <c r="H169"/>
  <c r="H167"/>
  <c r="H165"/>
  <c r="H163"/>
  <c r="H161"/>
  <c r="H159"/>
  <c r="H157"/>
  <c r="H155"/>
  <c r="H153"/>
  <c r="H151"/>
  <c r="H149"/>
  <c r="H147"/>
  <c r="H145"/>
  <c r="H143"/>
  <c r="H141"/>
  <c r="H139"/>
  <c r="H137"/>
  <c r="H135"/>
  <c r="H133"/>
  <c r="H131"/>
  <c r="H129"/>
  <c r="H127"/>
  <c r="H125"/>
  <c r="H123"/>
  <c r="H121"/>
  <c r="H119"/>
  <c r="H117"/>
  <c r="H115"/>
  <c r="H113"/>
  <c r="H111"/>
  <c r="H109"/>
  <c r="H107"/>
  <c r="H105"/>
  <c r="H103"/>
  <c r="H101"/>
  <c r="H99"/>
  <c r="H97"/>
  <c r="H95"/>
  <c r="H93"/>
  <c r="H91"/>
  <c r="H89"/>
  <c r="H87"/>
  <c r="H85"/>
  <c r="H83"/>
  <c r="H81"/>
  <c r="H79"/>
  <c r="H77"/>
  <c r="H75"/>
  <c r="H73"/>
  <c r="H71"/>
  <c r="H69"/>
  <c r="H67"/>
  <c r="H65"/>
  <c r="H63"/>
  <c r="H61"/>
  <c r="H59"/>
  <c r="H57"/>
  <c r="H55"/>
  <c r="H53"/>
  <c r="H51"/>
  <c r="H49"/>
  <c r="H47"/>
  <c r="H45"/>
  <c r="H43"/>
  <c r="H41"/>
  <c r="H39"/>
  <c r="H37"/>
  <c r="H35"/>
  <c r="H33"/>
  <c r="H31"/>
  <c r="H29"/>
  <c r="H27"/>
  <c r="H25"/>
  <c r="H23"/>
  <c r="H21"/>
  <c r="H19"/>
  <c r="H17"/>
  <c r="H15"/>
  <c r="H13"/>
  <c r="H11"/>
  <c r="H9"/>
  <c r="H7"/>
  <c r="P50"/>
  <c r="F202"/>
  <c r="G202"/>
  <c r="C202"/>
  <c r="D202"/>
  <c r="F198"/>
  <c r="G198"/>
  <c r="C198"/>
  <c r="D198"/>
  <c r="F194"/>
  <c r="G194"/>
  <c r="C194"/>
  <c r="D194"/>
  <c r="F190"/>
  <c r="G190"/>
  <c r="C190"/>
  <c r="D190"/>
  <c r="F186"/>
  <c r="G186"/>
  <c r="C186"/>
  <c r="D186"/>
  <c r="F182"/>
  <c r="G182"/>
  <c r="C182"/>
  <c r="D182"/>
  <c r="F178"/>
  <c r="G178"/>
  <c r="C178"/>
  <c r="D178"/>
  <c r="F174"/>
  <c r="G174"/>
  <c r="C174"/>
  <c r="D174"/>
  <c r="F170"/>
  <c r="G170"/>
  <c r="C170"/>
  <c r="D170"/>
  <c r="F166"/>
  <c r="G166"/>
  <c r="C166"/>
  <c r="D166"/>
  <c r="F162"/>
  <c r="G162"/>
  <c r="C162"/>
  <c r="D162"/>
  <c r="F158"/>
  <c r="G158"/>
  <c r="C158"/>
  <c r="D158"/>
  <c r="F154"/>
  <c r="G154"/>
  <c r="C154"/>
  <c r="D154"/>
  <c r="F150"/>
  <c r="G150"/>
  <c r="C150"/>
  <c r="D150"/>
  <c r="F146"/>
  <c r="G146"/>
  <c r="C146"/>
  <c r="D146"/>
  <c r="F142"/>
  <c r="G142"/>
  <c r="C142"/>
  <c r="D142"/>
  <c r="F138"/>
  <c r="G138"/>
  <c r="C138"/>
  <c r="D138"/>
  <c r="F134"/>
  <c r="G134"/>
  <c r="C134"/>
  <c r="D134"/>
  <c r="F130"/>
  <c r="G130"/>
  <c r="C130"/>
  <c r="D130"/>
  <c r="F126"/>
  <c r="G126"/>
  <c r="C126"/>
  <c r="D126"/>
  <c r="F122"/>
  <c r="G122"/>
  <c r="C122"/>
  <c r="D122"/>
  <c r="F118"/>
  <c r="G118"/>
  <c r="C118"/>
  <c r="D118"/>
  <c r="F114"/>
  <c r="G114"/>
  <c r="C114"/>
  <c r="D114"/>
  <c r="F110"/>
  <c r="G110"/>
  <c r="C110"/>
  <c r="D110"/>
  <c r="F106"/>
  <c r="G106"/>
  <c r="C106"/>
  <c r="D106"/>
  <c r="F102"/>
  <c r="G102"/>
  <c r="C102"/>
  <c r="D102"/>
  <c r="F98"/>
  <c r="G98"/>
  <c r="C98"/>
  <c r="D98"/>
  <c r="F94"/>
  <c r="G94"/>
  <c r="C94"/>
  <c r="D94"/>
  <c r="F90"/>
  <c r="G90"/>
  <c r="C90"/>
  <c r="D90"/>
  <c r="F86"/>
  <c r="G86"/>
  <c r="C86"/>
  <c r="D86"/>
  <c r="F82"/>
  <c r="G82"/>
  <c r="C82"/>
  <c r="D82"/>
  <c r="F78"/>
  <c r="G78"/>
  <c r="C78"/>
  <c r="D78"/>
  <c r="F74"/>
  <c r="G74"/>
  <c r="C74"/>
  <c r="D74"/>
  <c r="F70"/>
  <c r="G70"/>
  <c r="C70"/>
  <c r="D70"/>
  <c r="F66"/>
  <c r="G66"/>
  <c r="C66"/>
  <c r="D66"/>
  <c r="F62"/>
  <c r="G62"/>
  <c r="C62"/>
  <c r="D62"/>
  <c r="F58"/>
  <c r="G58"/>
  <c r="C58"/>
  <c r="D58"/>
  <c r="F54"/>
  <c r="G54"/>
  <c r="C54"/>
  <c r="D54"/>
  <c r="F50"/>
  <c r="G50"/>
  <c r="C50"/>
  <c r="D50"/>
  <c r="F46"/>
  <c r="G46"/>
  <c r="C46"/>
  <c r="D46"/>
  <c r="F42"/>
  <c r="G42"/>
  <c r="C42"/>
  <c r="D42"/>
  <c r="F38"/>
  <c r="G38"/>
  <c r="C38"/>
  <c r="D38"/>
  <c r="F34"/>
  <c r="G34"/>
  <c r="E34"/>
  <c r="C34"/>
  <c r="D34"/>
  <c r="F30"/>
  <c r="G30"/>
  <c r="E30"/>
  <c r="C30"/>
  <c r="D30"/>
  <c r="F26"/>
  <c r="G26"/>
  <c r="E26"/>
  <c r="C26"/>
  <c r="D26"/>
  <c r="F22"/>
  <c r="G22"/>
  <c r="E22"/>
  <c r="C22"/>
  <c r="D22"/>
  <c r="F18"/>
  <c r="G18"/>
  <c r="E18"/>
  <c r="C18"/>
  <c r="D18"/>
  <c r="F14"/>
  <c r="G14"/>
  <c r="E14"/>
  <c r="C14"/>
  <c r="D14"/>
  <c r="F10"/>
  <c r="G10"/>
  <c r="E10"/>
  <c r="C10"/>
  <c r="D10"/>
  <c r="G6"/>
  <c r="F6"/>
  <c r="E6"/>
  <c r="C6"/>
  <c r="D6"/>
  <c r="F203"/>
  <c r="G203"/>
  <c r="C203"/>
  <c r="D203"/>
  <c r="F199"/>
  <c r="G199"/>
  <c r="C199"/>
  <c r="D199"/>
  <c r="F195"/>
  <c r="G195"/>
  <c r="C195"/>
  <c r="D195"/>
  <c r="F191"/>
  <c r="G191"/>
  <c r="C191"/>
  <c r="D191"/>
  <c r="F187"/>
  <c r="G187"/>
  <c r="C187"/>
  <c r="D187"/>
  <c r="F183"/>
  <c r="G183"/>
  <c r="C183"/>
  <c r="D183"/>
  <c r="F179"/>
  <c r="G179"/>
  <c r="C179"/>
  <c r="D179"/>
  <c r="F175"/>
  <c r="G175"/>
  <c r="C175"/>
  <c r="D175"/>
  <c r="F171"/>
  <c r="G171"/>
  <c r="C171"/>
  <c r="D171"/>
  <c r="F167"/>
  <c r="G167"/>
  <c r="C167"/>
  <c r="D167"/>
  <c r="F163"/>
  <c r="G163"/>
  <c r="C163"/>
  <c r="D163"/>
  <c r="F159"/>
  <c r="G159"/>
  <c r="C159"/>
  <c r="D159"/>
  <c r="F155"/>
  <c r="G155"/>
  <c r="C155"/>
  <c r="D155"/>
  <c r="F151"/>
  <c r="G151"/>
  <c r="C151"/>
  <c r="D151"/>
  <c r="F147"/>
  <c r="G147"/>
  <c r="C147"/>
  <c r="D147"/>
  <c r="F143"/>
  <c r="G143"/>
  <c r="C143"/>
  <c r="D143"/>
  <c r="F139"/>
  <c r="G139"/>
  <c r="C139"/>
  <c r="D139"/>
  <c r="F135"/>
  <c r="G135"/>
  <c r="C135"/>
  <c r="D135"/>
  <c r="F131"/>
  <c r="G131"/>
  <c r="C131"/>
  <c r="D131"/>
  <c r="F127"/>
  <c r="G127"/>
  <c r="C127"/>
  <c r="D127"/>
  <c r="F123"/>
  <c r="G123"/>
  <c r="C123"/>
  <c r="D123"/>
  <c r="F119"/>
  <c r="G119"/>
  <c r="C119"/>
  <c r="D119"/>
  <c r="F115"/>
  <c r="G115"/>
  <c r="C115"/>
  <c r="D115"/>
  <c r="F111"/>
  <c r="G111"/>
  <c r="C111"/>
  <c r="D111"/>
  <c r="F107"/>
  <c r="G107"/>
  <c r="C107"/>
  <c r="D107"/>
  <c r="F103"/>
  <c r="G103"/>
  <c r="C103"/>
  <c r="D103"/>
  <c r="F99"/>
  <c r="G99"/>
  <c r="C99"/>
  <c r="D99"/>
  <c r="F95"/>
  <c r="G95"/>
  <c r="C95"/>
  <c r="D95"/>
  <c r="F91"/>
  <c r="G91"/>
  <c r="C91"/>
  <c r="D91"/>
  <c r="F87"/>
  <c r="G87"/>
  <c r="C87"/>
  <c r="D87"/>
  <c r="F83"/>
  <c r="G83"/>
  <c r="C83"/>
  <c r="D83"/>
  <c r="F79"/>
  <c r="G79"/>
  <c r="C79"/>
  <c r="D79"/>
  <c r="F75"/>
  <c r="G75"/>
  <c r="C75"/>
  <c r="D75"/>
  <c r="F71"/>
  <c r="G71"/>
  <c r="C71"/>
  <c r="D71"/>
  <c r="F67"/>
  <c r="G67"/>
  <c r="C67"/>
  <c r="D67"/>
  <c r="F63"/>
  <c r="G63"/>
  <c r="C63"/>
  <c r="D63"/>
  <c r="F59"/>
  <c r="G59"/>
  <c r="C59"/>
  <c r="D59"/>
  <c r="F55"/>
  <c r="G55"/>
  <c r="C55"/>
  <c r="D55"/>
  <c r="F51"/>
  <c r="G51"/>
  <c r="C51"/>
  <c r="D51"/>
  <c r="F47"/>
  <c r="G47"/>
  <c r="C47"/>
  <c r="D47"/>
  <c r="F43"/>
  <c r="G43"/>
  <c r="C43"/>
  <c r="D43"/>
  <c r="F39"/>
  <c r="G39"/>
  <c r="C39"/>
  <c r="D39"/>
  <c r="F35"/>
  <c r="G35"/>
  <c r="C35"/>
  <c r="D35"/>
  <c r="F31"/>
  <c r="G31"/>
  <c r="E31"/>
  <c r="C31"/>
  <c r="D31"/>
  <c r="F27"/>
  <c r="G27"/>
  <c r="E27"/>
  <c r="C27"/>
  <c r="D27"/>
  <c r="F23"/>
  <c r="G23"/>
  <c r="E23"/>
  <c r="C23"/>
  <c r="D23"/>
  <c r="F19"/>
  <c r="G19"/>
  <c r="E19"/>
  <c r="C19"/>
  <c r="D19"/>
  <c r="F15"/>
  <c r="G15"/>
  <c r="E15"/>
  <c r="C15"/>
  <c r="D15"/>
  <c r="F11"/>
  <c r="G11"/>
  <c r="E11"/>
  <c r="C11"/>
  <c r="D11"/>
  <c r="G7"/>
  <c r="F7"/>
  <c r="E7"/>
  <c r="C7"/>
  <c r="D7"/>
  <c r="F204"/>
  <c r="G204"/>
  <c r="C204"/>
  <c r="D204"/>
  <c r="F200"/>
  <c r="G200"/>
  <c r="C200"/>
  <c r="D200"/>
  <c r="F196"/>
  <c r="G196"/>
  <c r="C196"/>
  <c r="D196"/>
  <c r="F192"/>
  <c r="G192"/>
  <c r="C192"/>
  <c r="D192"/>
  <c r="F188"/>
  <c r="G188"/>
  <c r="C188"/>
  <c r="D188"/>
  <c r="F184"/>
  <c r="G184"/>
  <c r="C184"/>
  <c r="D184"/>
  <c r="F180"/>
  <c r="G180"/>
  <c r="C180"/>
  <c r="D180"/>
  <c r="F176"/>
  <c r="G176"/>
  <c r="C176"/>
  <c r="D176"/>
  <c r="F172"/>
  <c r="G172"/>
  <c r="C172"/>
  <c r="D172"/>
  <c r="F168"/>
  <c r="G168"/>
  <c r="C168"/>
  <c r="D168"/>
  <c r="F164"/>
  <c r="G164"/>
  <c r="C164"/>
  <c r="D164"/>
  <c r="F160"/>
  <c r="G160"/>
  <c r="C160"/>
  <c r="D160"/>
  <c r="F156"/>
  <c r="G156"/>
  <c r="C156"/>
  <c r="D156"/>
  <c r="F152"/>
  <c r="G152"/>
  <c r="C152"/>
  <c r="D152"/>
  <c r="F148"/>
  <c r="G148"/>
  <c r="C148"/>
  <c r="D148"/>
  <c r="F144"/>
  <c r="G144"/>
  <c r="C144"/>
  <c r="D144"/>
  <c r="F140"/>
  <c r="G140"/>
  <c r="C140"/>
  <c r="D140"/>
  <c r="F136"/>
  <c r="G136"/>
  <c r="C136"/>
  <c r="D136"/>
  <c r="F132"/>
  <c r="G132"/>
  <c r="C132"/>
  <c r="D132"/>
  <c r="F128"/>
  <c r="G128"/>
  <c r="C128"/>
  <c r="D128"/>
  <c r="F124"/>
  <c r="G124"/>
  <c r="C124"/>
  <c r="D124"/>
  <c r="F120"/>
  <c r="G120"/>
  <c r="C120"/>
  <c r="D120"/>
  <c r="F116"/>
  <c r="G116"/>
  <c r="C116"/>
  <c r="D116"/>
  <c r="F112"/>
  <c r="G112"/>
  <c r="C112"/>
  <c r="D112"/>
  <c r="F108"/>
  <c r="G108"/>
  <c r="C108"/>
  <c r="D108"/>
  <c r="F104"/>
  <c r="G104"/>
  <c r="C104"/>
  <c r="D104"/>
  <c r="F100"/>
  <c r="G100"/>
  <c r="C100"/>
  <c r="D100"/>
  <c r="F96"/>
  <c r="G96"/>
  <c r="C96"/>
  <c r="D96"/>
  <c r="F92"/>
  <c r="G92"/>
  <c r="C92"/>
  <c r="D92"/>
  <c r="F88"/>
  <c r="G88"/>
  <c r="C88"/>
  <c r="D88"/>
  <c r="F84"/>
  <c r="G84"/>
  <c r="C84"/>
  <c r="D84"/>
  <c r="F80"/>
  <c r="G80"/>
  <c r="C80"/>
  <c r="D80"/>
  <c r="F76"/>
  <c r="G76"/>
  <c r="C76"/>
  <c r="D76"/>
  <c r="F72"/>
  <c r="G72"/>
  <c r="C72"/>
  <c r="D72"/>
  <c r="F68"/>
  <c r="G68"/>
  <c r="C68"/>
  <c r="D68"/>
  <c r="F64"/>
  <c r="G64"/>
  <c r="C64"/>
  <c r="D64"/>
  <c r="F60"/>
  <c r="G60"/>
  <c r="C60"/>
  <c r="D60"/>
  <c r="F56"/>
  <c r="G56"/>
  <c r="C56"/>
  <c r="D56"/>
  <c r="F52"/>
  <c r="G52"/>
  <c r="C52"/>
  <c r="D52"/>
  <c r="F48"/>
  <c r="G48"/>
  <c r="C48"/>
  <c r="D48"/>
  <c r="F44"/>
  <c r="G44"/>
  <c r="C44"/>
  <c r="D44"/>
  <c r="F40"/>
  <c r="G40"/>
  <c r="C40"/>
  <c r="D40"/>
  <c r="F36"/>
  <c r="G36"/>
  <c r="C36"/>
  <c r="D36"/>
  <c r="F32"/>
  <c r="G32"/>
  <c r="E32"/>
  <c r="C32"/>
  <c r="D32"/>
  <c r="F28"/>
  <c r="G28"/>
  <c r="E28"/>
  <c r="C28"/>
  <c r="D28"/>
  <c r="F24"/>
  <c r="G24"/>
  <c r="E24"/>
  <c r="C24"/>
  <c r="D24"/>
  <c r="F20"/>
  <c r="G20"/>
  <c r="E20"/>
  <c r="C20"/>
  <c r="D20"/>
  <c r="F16"/>
  <c r="G16"/>
  <c r="E16"/>
  <c r="C16"/>
  <c r="D16"/>
  <c r="F12"/>
  <c r="G12"/>
  <c r="E12"/>
  <c r="C12"/>
  <c r="D12"/>
  <c r="G8"/>
  <c r="F8"/>
  <c r="E8"/>
  <c r="C8"/>
  <c r="D8"/>
  <c r="G201"/>
  <c r="C201"/>
  <c r="D201"/>
  <c r="F201"/>
  <c r="G197"/>
  <c r="C197"/>
  <c r="D197"/>
  <c r="F197"/>
  <c r="G193"/>
  <c r="C193"/>
  <c r="D193"/>
  <c r="F193"/>
  <c r="G189"/>
  <c r="C189"/>
  <c r="D189"/>
  <c r="F189"/>
  <c r="G185"/>
  <c r="C185"/>
  <c r="D185"/>
  <c r="F185"/>
  <c r="G181"/>
  <c r="C181"/>
  <c r="D181"/>
  <c r="F181"/>
  <c r="G177"/>
  <c r="C177"/>
  <c r="D177"/>
  <c r="F177"/>
  <c r="G173"/>
  <c r="C173"/>
  <c r="D173"/>
  <c r="F173"/>
  <c r="G169"/>
  <c r="C169"/>
  <c r="D169"/>
  <c r="F169"/>
  <c r="G165"/>
  <c r="C165"/>
  <c r="D165"/>
  <c r="F165"/>
  <c r="G161"/>
  <c r="C161"/>
  <c r="D161"/>
  <c r="F161"/>
  <c r="G157"/>
  <c r="C157"/>
  <c r="D157"/>
  <c r="F157"/>
  <c r="G153"/>
  <c r="C153"/>
  <c r="D153"/>
  <c r="F153"/>
  <c r="G149"/>
  <c r="C149"/>
  <c r="D149"/>
  <c r="F149"/>
  <c r="G145"/>
  <c r="C145"/>
  <c r="D145"/>
  <c r="F145"/>
  <c r="G141"/>
  <c r="C141"/>
  <c r="D141"/>
  <c r="F141"/>
  <c r="G137"/>
  <c r="C137"/>
  <c r="D137"/>
  <c r="F137"/>
  <c r="G133"/>
  <c r="C133"/>
  <c r="D133"/>
  <c r="F133"/>
  <c r="G129"/>
  <c r="C129"/>
  <c r="D129"/>
  <c r="F129"/>
  <c r="G125"/>
  <c r="C125"/>
  <c r="D125"/>
  <c r="F125"/>
  <c r="G121"/>
  <c r="C121"/>
  <c r="D121"/>
  <c r="F121"/>
  <c r="G117"/>
  <c r="C117"/>
  <c r="D117"/>
  <c r="F117"/>
  <c r="G113"/>
  <c r="C113"/>
  <c r="D113"/>
  <c r="F113"/>
  <c r="G109"/>
  <c r="C109"/>
  <c r="D109"/>
  <c r="F109"/>
  <c r="G105"/>
  <c r="C105"/>
  <c r="D105"/>
  <c r="F105"/>
  <c r="G101"/>
  <c r="C101"/>
  <c r="D101"/>
  <c r="F101"/>
  <c r="G97"/>
  <c r="C97"/>
  <c r="D97"/>
  <c r="F97"/>
  <c r="G93"/>
  <c r="C93"/>
  <c r="D93"/>
  <c r="F93"/>
  <c r="G89"/>
  <c r="C89"/>
  <c r="D89"/>
  <c r="F89"/>
  <c r="G85"/>
  <c r="C85"/>
  <c r="D85"/>
  <c r="F85"/>
  <c r="G81"/>
  <c r="C81"/>
  <c r="D81"/>
  <c r="F81"/>
  <c r="G77"/>
  <c r="C77"/>
  <c r="D77"/>
  <c r="F77"/>
  <c r="G73"/>
  <c r="C73"/>
  <c r="D73"/>
  <c r="F73"/>
  <c r="G69"/>
  <c r="C69"/>
  <c r="D69"/>
  <c r="F69"/>
  <c r="G65"/>
  <c r="C65"/>
  <c r="D65"/>
  <c r="F65"/>
  <c r="G61"/>
  <c r="C61"/>
  <c r="D61"/>
  <c r="F61"/>
  <c r="G57"/>
  <c r="C57"/>
  <c r="D57"/>
  <c r="F57"/>
  <c r="G53"/>
  <c r="C53"/>
  <c r="D53"/>
  <c r="F53"/>
  <c r="G49"/>
  <c r="C49"/>
  <c r="D49"/>
  <c r="F49"/>
  <c r="G45"/>
  <c r="C45"/>
  <c r="D45"/>
  <c r="F45"/>
  <c r="G41"/>
  <c r="C41"/>
  <c r="D41"/>
  <c r="F41"/>
  <c r="G37"/>
  <c r="C37"/>
  <c r="D37"/>
  <c r="F37"/>
  <c r="G33"/>
  <c r="E33"/>
  <c r="C33"/>
  <c r="D33"/>
  <c r="F33"/>
  <c r="G29"/>
  <c r="E29"/>
  <c r="C29"/>
  <c r="D29"/>
  <c r="F29"/>
  <c r="G25"/>
  <c r="E25"/>
  <c r="C25"/>
  <c r="D25"/>
  <c r="F25"/>
  <c r="G21"/>
  <c r="E21"/>
  <c r="C21"/>
  <c r="D21"/>
  <c r="F21"/>
  <c r="G17"/>
  <c r="E17"/>
  <c r="C17"/>
  <c r="D17"/>
  <c r="F17"/>
  <c r="G13"/>
  <c r="E13"/>
  <c r="C13"/>
  <c r="D13"/>
  <c r="F13"/>
  <c r="G9"/>
  <c r="E9"/>
  <c r="C9"/>
  <c r="D9"/>
  <c r="F9"/>
  <c r="G8" i="22"/>
  <c r="G7"/>
  <c r="AL5" i="10"/>
  <c r="AK5"/>
  <c r="AJ5"/>
  <c r="AF5"/>
  <c r="AE5"/>
  <c r="AD5"/>
  <c r="AC5"/>
  <c r="AE4"/>
  <c r="AC4"/>
  <c r="Y5"/>
  <c r="X5"/>
  <c r="W5"/>
  <c r="V5"/>
  <c r="X4"/>
  <c r="V4"/>
  <c r="R5"/>
  <c r="Q5"/>
  <c r="G6" i="22"/>
  <c r="K4" i="10"/>
  <c r="J4"/>
  <c r="I4"/>
  <c r="H4"/>
  <c r="G4"/>
  <c r="F4"/>
  <c r="E4"/>
  <c r="D4"/>
  <c r="B4"/>
  <c r="C4"/>
  <c r="A2"/>
  <c r="A3"/>
  <c r="G20" i="22"/>
  <c r="G19"/>
  <c r="G18"/>
  <c r="G17"/>
  <c r="K100" i="26" l="1"/>
  <c r="N75"/>
  <c r="AH73" s="1"/>
  <c r="N110"/>
  <c r="E92"/>
  <c r="AG40"/>
  <c r="AG43" s="1"/>
  <c r="I92"/>
  <c r="AI40"/>
  <c r="S8" i="29"/>
  <c r="S23"/>
  <c r="S32"/>
  <c r="U32" s="1"/>
  <c r="S13"/>
  <c r="S26"/>
  <c r="U26" s="1"/>
  <c r="S35"/>
  <c r="U35" s="1"/>
  <c r="S18"/>
  <c r="U18" s="1"/>
  <c r="S22"/>
  <c r="U22" s="1"/>
  <c r="S28"/>
  <c r="U28" s="1"/>
  <c r="V28" s="1"/>
  <c r="S12"/>
  <c r="S17"/>
  <c r="S24"/>
  <c r="S37"/>
  <c r="U37" s="1"/>
  <c r="S31"/>
  <c r="U31" s="1"/>
  <c r="S29"/>
  <c r="U29" s="1"/>
  <c r="S27"/>
  <c r="U27" s="1"/>
  <c r="S16"/>
  <c r="U16" s="1"/>
  <c r="S25"/>
  <c r="U25" s="1"/>
  <c r="S14"/>
  <c r="U14" s="1"/>
  <c r="S10"/>
  <c r="S36"/>
  <c r="U36" s="1"/>
  <c r="S11"/>
  <c r="U11" s="1"/>
  <c r="S30"/>
  <c r="U30" s="1"/>
  <c r="S33"/>
  <c r="U33" s="1"/>
  <c r="S34"/>
  <c r="U34" s="1"/>
  <c r="S9"/>
  <c r="S21"/>
  <c r="U21" s="1"/>
  <c r="S19"/>
  <c r="U19" s="1"/>
  <c r="S15"/>
  <c r="S20"/>
  <c r="U20" s="1"/>
  <c r="W28"/>
  <c r="K51" i="26"/>
  <c r="U8" i="29"/>
  <c r="V8" s="1"/>
  <c r="M131" i="26"/>
  <c r="K134"/>
  <c r="M130"/>
  <c r="E132"/>
  <c r="E133"/>
  <c r="G132"/>
  <c r="E130"/>
  <c r="F134"/>
  <c r="E131"/>
  <c r="E99"/>
  <c r="M97"/>
  <c r="E98"/>
  <c r="E94"/>
  <c r="G98"/>
  <c r="E96"/>
  <c r="M96"/>
  <c r="E97"/>
  <c r="U13" i="29"/>
  <c r="V13" s="1"/>
  <c r="U10"/>
  <c r="V10" s="1"/>
  <c r="U9"/>
  <c r="V9" s="1"/>
  <c r="AG9" i="26"/>
  <c r="M15"/>
  <c r="L48"/>
  <c r="W17" i="27"/>
  <c r="AA16"/>
  <c r="M16"/>
  <c r="M17" s="1"/>
  <c r="S17"/>
  <c r="K17"/>
  <c r="F206" i="24"/>
  <c r="L18" i="26"/>
  <c r="AA13" i="27"/>
  <c r="AA14"/>
  <c r="AA19"/>
  <c r="C51"/>
  <c r="E48"/>
  <c r="C46"/>
  <c r="I45"/>
  <c r="G51"/>
  <c r="G48"/>
  <c r="E46"/>
  <c r="C45"/>
  <c r="I48"/>
  <c r="G46"/>
  <c r="E45"/>
  <c r="C48"/>
  <c r="I46"/>
  <c r="G45"/>
  <c r="U17"/>
  <c r="Y17"/>
  <c r="AB14"/>
  <c r="AB16"/>
  <c r="C119" i="26"/>
  <c r="I117"/>
  <c r="G116"/>
  <c r="C122"/>
  <c r="E119"/>
  <c r="C117"/>
  <c r="I116"/>
  <c r="G122"/>
  <c r="G119"/>
  <c r="E117"/>
  <c r="C116"/>
  <c r="K116" s="1"/>
  <c r="I119"/>
  <c r="G117"/>
  <c r="E116"/>
  <c r="G88"/>
  <c r="G85"/>
  <c r="E83"/>
  <c r="C82"/>
  <c r="I85"/>
  <c r="G83"/>
  <c r="E82"/>
  <c r="C85"/>
  <c r="I83"/>
  <c r="G82"/>
  <c r="C88"/>
  <c r="E85"/>
  <c r="C83"/>
  <c r="I82"/>
  <c r="M17"/>
  <c r="E71"/>
  <c r="A69"/>
  <c r="A70" s="1"/>
  <c r="A71" s="1"/>
  <c r="A72" s="1"/>
  <c r="A73" s="1"/>
  <c r="A74" s="1"/>
  <c r="A75" s="1"/>
  <c r="A76" s="1"/>
  <c r="A77" s="1"/>
  <c r="A78" s="1"/>
  <c r="A79" s="1"/>
  <c r="A80" s="1"/>
  <c r="A81" s="1"/>
  <c r="A82" s="1"/>
  <c r="A83" s="1"/>
  <c r="A84" s="1"/>
  <c r="A85" s="1"/>
  <c r="A86" s="1"/>
  <c r="A87" s="1"/>
  <c r="A88" s="1"/>
  <c r="E74"/>
  <c r="B92"/>
  <c r="G92"/>
  <c r="O94"/>
  <c r="H73"/>
  <c r="E75"/>
  <c r="F100"/>
  <c r="N73"/>
  <c r="K92"/>
  <c r="C73"/>
  <c r="N74"/>
  <c r="E72"/>
  <c r="E76"/>
  <c r="C92"/>
  <c r="M92"/>
  <c r="K48"/>
  <c r="K49"/>
  <c r="K54"/>
  <c r="M14"/>
  <c r="K18"/>
  <c r="C52"/>
  <c r="G52"/>
  <c r="I52"/>
  <c r="L49"/>
  <c r="L51"/>
  <c r="M51" s="1"/>
  <c r="E52"/>
  <c r="E25" i="27"/>
  <c r="E26" i="26"/>
  <c r="E55" i="27"/>
  <c r="E58"/>
  <c r="C55"/>
  <c r="M58"/>
  <c r="F62"/>
  <c r="E40"/>
  <c r="C37"/>
  <c r="AD40"/>
  <c r="B55"/>
  <c r="M55"/>
  <c r="E61"/>
  <c r="O55"/>
  <c r="K62"/>
  <c r="N37"/>
  <c r="A33"/>
  <c r="A34" s="1"/>
  <c r="A35" s="1"/>
  <c r="A36" s="1"/>
  <c r="A37" s="1"/>
  <c r="A38" s="1"/>
  <c r="A39" s="1"/>
  <c r="A40" s="1"/>
  <c r="A41" s="1"/>
  <c r="A42" s="1"/>
  <c r="A43" s="1"/>
  <c r="A44" s="1"/>
  <c r="A45" s="1"/>
  <c r="A46" s="1"/>
  <c r="K55"/>
  <c r="G55"/>
  <c r="I55"/>
  <c r="H37"/>
  <c r="N39"/>
  <c r="E35"/>
  <c r="O57"/>
  <c r="E39"/>
  <c r="N38"/>
  <c r="E36"/>
  <c r="E38"/>
  <c r="Z25"/>
  <c r="U25"/>
  <c r="J128" i="26"/>
  <c r="K126"/>
  <c r="C126"/>
  <c r="M126"/>
  <c r="E126"/>
  <c r="O126"/>
  <c r="G126"/>
  <c r="I126"/>
  <c r="B126"/>
  <c r="O25" i="27"/>
  <c r="O26" i="26"/>
  <c r="O60"/>
  <c r="A56"/>
  <c r="A57" s="1"/>
  <c r="A58" s="1"/>
  <c r="A59" s="1"/>
  <c r="A60" s="1"/>
  <c r="A61" s="1"/>
  <c r="A62" s="1"/>
  <c r="A63" s="1"/>
  <c r="A64" s="1"/>
  <c r="A65" s="1"/>
  <c r="A66" s="1"/>
  <c r="A67" s="1"/>
  <c r="AH8"/>
  <c r="AH9"/>
  <c r="AH10" s="1"/>
  <c r="AO8" i="17"/>
  <c r="AH41" i="26"/>
  <c r="AH43"/>
  <c r="N109"/>
  <c r="AH107" s="1"/>
  <c r="C107"/>
  <c r="N108"/>
  <c r="A103"/>
  <c r="A104" s="1"/>
  <c r="A105" s="1"/>
  <c r="A106" s="1"/>
  <c r="A107" s="1"/>
  <c r="A108" s="1"/>
  <c r="A109" s="1"/>
  <c r="A110" s="1"/>
  <c r="A111" s="1"/>
  <c r="A112" s="1"/>
  <c r="A113" s="1"/>
  <c r="A114" s="1"/>
  <c r="E108"/>
  <c r="N144"/>
  <c r="N107"/>
  <c r="H107"/>
  <c r="E109"/>
  <c r="E105"/>
  <c r="E106"/>
  <c r="E110"/>
  <c r="AG41"/>
  <c r="AI74"/>
  <c r="AG74"/>
  <c r="AH74"/>
  <c r="AI41"/>
  <c r="AI43"/>
  <c r="P66" i="24"/>
  <c r="Q72"/>
  <c r="Q96"/>
  <c r="R142"/>
  <c r="R150"/>
  <c r="R152"/>
  <c r="R38"/>
  <c r="R70"/>
  <c r="T101"/>
  <c r="P70"/>
  <c r="Q124"/>
  <c r="R164"/>
  <c r="Q172"/>
  <c r="R134"/>
  <c r="Q162"/>
  <c r="Q170"/>
  <c r="R182"/>
  <c r="R202"/>
  <c r="S38"/>
  <c r="S54"/>
  <c r="Q140"/>
  <c r="R158"/>
  <c r="R174"/>
  <c r="R176"/>
  <c r="R118"/>
  <c r="R120"/>
  <c r="T130"/>
  <c r="T136"/>
  <c r="T154"/>
  <c r="CO8" i="17"/>
  <c r="E57" i="24"/>
  <c r="N57"/>
  <c r="E73"/>
  <c r="N73"/>
  <c r="E121"/>
  <c r="N121"/>
  <c r="E185"/>
  <c r="N185"/>
  <c r="E60"/>
  <c r="E92"/>
  <c r="N92"/>
  <c r="E140"/>
  <c r="N140"/>
  <c r="E172"/>
  <c r="N172"/>
  <c r="E204"/>
  <c r="E51"/>
  <c r="N51"/>
  <c r="E83"/>
  <c r="N83"/>
  <c r="E115"/>
  <c r="N115"/>
  <c r="E131"/>
  <c r="E163"/>
  <c r="N163"/>
  <c r="E195"/>
  <c r="N195"/>
  <c r="E42"/>
  <c r="N42"/>
  <c r="E74"/>
  <c r="N74"/>
  <c r="E106"/>
  <c r="N106"/>
  <c r="E154"/>
  <c r="N154"/>
  <c r="E170"/>
  <c r="N170"/>
  <c r="U185"/>
  <c r="V185"/>
  <c r="U197"/>
  <c r="V197"/>
  <c r="V48"/>
  <c r="U48"/>
  <c r="V68"/>
  <c r="U68"/>
  <c r="U148"/>
  <c r="V148"/>
  <c r="U164"/>
  <c r="V164"/>
  <c r="U178"/>
  <c r="V178"/>
  <c r="U87"/>
  <c r="V87"/>
  <c r="E41"/>
  <c r="N41"/>
  <c r="E89"/>
  <c r="N89"/>
  <c r="E153"/>
  <c r="E44"/>
  <c r="N44"/>
  <c r="E76"/>
  <c r="N76"/>
  <c r="E108"/>
  <c r="N108"/>
  <c r="E124"/>
  <c r="E156"/>
  <c r="N156"/>
  <c r="E188"/>
  <c r="N188"/>
  <c r="E35"/>
  <c r="N35"/>
  <c r="E67"/>
  <c r="N67"/>
  <c r="E99"/>
  <c r="N99"/>
  <c r="E147"/>
  <c r="N147"/>
  <c r="E179"/>
  <c r="N179"/>
  <c r="E58"/>
  <c r="N58"/>
  <c r="E90"/>
  <c r="N90"/>
  <c r="E122"/>
  <c r="N122"/>
  <c r="E138"/>
  <c r="N138"/>
  <c r="E186"/>
  <c r="E202"/>
  <c r="N202"/>
  <c r="E45"/>
  <c r="N45"/>
  <c r="E61"/>
  <c r="N61"/>
  <c r="E77"/>
  <c r="E93"/>
  <c r="N93"/>
  <c r="E109"/>
  <c r="N109"/>
  <c r="E125"/>
  <c r="N125"/>
  <c r="E141"/>
  <c r="E157"/>
  <c r="N157"/>
  <c r="E173"/>
  <c r="N173"/>
  <c r="E189"/>
  <c r="N189"/>
  <c r="E48"/>
  <c r="E64"/>
  <c r="N64"/>
  <c r="E80"/>
  <c r="N80"/>
  <c r="E96"/>
  <c r="N96"/>
  <c r="E112"/>
  <c r="E128"/>
  <c r="N128"/>
  <c r="E144"/>
  <c r="N144"/>
  <c r="E160"/>
  <c r="N160"/>
  <c r="E176"/>
  <c r="E192"/>
  <c r="N192"/>
  <c r="E39"/>
  <c r="N39"/>
  <c r="E55"/>
  <c r="N55"/>
  <c r="E71"/>
  <c r="E87"/>
  <c r="N87"/>
  <c r="E103"/>
  <c r="N103"/>
  <c r="E119"/>
  <c r="N119"/>
  <c r="E135"/>
  <c r="E151"/>
  <c r="N151"/>
  <c r="E167"/>
  <c r="N167"/>
  <c r="E183"/>
  <c r="N183"/>
  <c r="E199"/>
  <c r="E46"/>
  <c r="N46"/>
  <c r="E62"/>
  <c r="N62"/>
  <c r="E78"/>
  <c r="N78"/>
  <c r="E94"/>
  <c r="N94"/>
  <c r="E110"/>
  <c r="N110"/>
  <c r="E126"/>
  <c r="N126"/>
  <c r="E142"/>
  <c r="N142"/>
  <c r="E158"/>
  <c r="N158"/>
  <c r="E174"/>
  <c r="N174"/>
  <c r="E190"/>
  <c r="N190"/>
  <c r="R8" i="17"/>
  <c r="P38" i="24"/>
  <c r="P72"/>
  <c r="P46"/>
  <c r="P54"/>
  <c r="P62"/>
  <c r="R110"/>
  <c r="Q48"/>
  <c r="R116"/>
  <c r="R109"/>
  <c r="S64"/>
  <c r="V193"/>
  <c r="E105"/>
  <c r="N105"/>
  <c r="E169"/>
  <c r="E201"/>
  <c r="N201"/>
  <c r="E81"/>
  <c r="N81"/>
  <c r="E129"/>
  <c r="N129"/>
  <c r="E145"/>
  <c r="N145"/>
  <c r="E177"/>
  <c r="N177"/>
  <c r="E193"/>
  <c r="N193"/>
  <c r="E36"/>
  <c r="N36"/>
  <c r="E84"/>
  <c r="E116"/>
  <c r="N116"/>
  <c r="E132"/>
  <c r="N132"/>
  <c r="E180"/>
  <c r="N180"/>
  <c r="E107"/>
  <c r="E123"/>
  <c r="N123"/>
  <c r="E155"/>
  <c r="N155"/>
  <c r="E171"/>
  <c r="N171"/>
  <c r="E187"/>
  <c r="N187"/>
  <c r="E82"/>
  <c r="N82"/>
  <c r="E98"/>
  <c r="N98"/>
  <c r="E114"/>
  <c r="N114"/>
  <c r="E146"/>
  <c r="N146"/>
  <c r="E162"/>
  <c r="N162"/>
  <c r="E137"/>
  <c r="N137"/>
  <c r="E49"/>
  <c r="N49"/>
  <c r="E65"/>
  <c r="N65"/>
  <c r="E97"/>
  <c r="N97"/>
  <c r="E113"/>
  <c r="N113"/>
  <c r="E161"/>
  <c r="N161"/>
  <c r="E52"/>
  <c r="E68"/>
  <c r="N68"/>
  <c r="E100"/>
  <c r="N100"/>
  <c r="E148"/>
  <c r="N148"/>
  <c r="E164"/>
  <c r="E196"/>
  <c r="N196"/>
  <c r="E43"/>
  <c r="N43"/>
  <c r="E59"/>
  <c r="N59"/>
  <c r="E75"/>
  <c r="E91"/>
  <c r="N91"/>
  <c r="E139"/>
  <c r="N139"/>
  <c r="E203"/>
  <c r="N203"/>
  <c r="E50"/>
  <c r="N50"/>
  <c r="E66"/>
  <c r="N66"/>
  <c r="E130"/>
  <c r="N130"/>
  <c r="E178"/>
  <c r="N178"/>
  <c r="E194"/>
  <c r="N194"/>
  <c r="E37"/>
  <c r="N37"/>
  <c r="E53"/>
  <c r="N53"/>
  <c r="E69"/>
  <c r="N69"/>
  <c r="E85"/>
  <c r="N85"/>
  <c r="E101"/>
  <c r="N101"/>
  <c r="E117"/>
  <c r="N117"/>
  <c r="E133"/>
  <c r="N133"/>
  <c r="E149"/>
  <c r="N149"/>
  <c r="E165"/>
  <c r="N165"/>
  <c r="E181"/>
  <c r="N181"/>
  <c r="E197"/>
  <c r="N197"/>
  <c r="E40"/>
  <c r="E56"/>
  <c r="N56"/>
  <c r="E72"/>
  <c r="N72"/>
  <c r="E88"/>
  <c r="N88"/>
  <c r="E104"/>
  <c r="E120"/>
  <c r="N120"/>
  <c r="E136"/>
  <c r="N136"/>
  <c r="E152"/>
  <c r="N152"/>
  <c r="E168"/>
  <c r="E184"/>
  <c r="N184"/>
  <c r="E200"/>
  <c r="N200"/>
  <c r="E47"/>
  <c r="N47"/>
  <c r="E63"/>
  <c r="E79"/>
  <c r="N79"/>
  <c r="E95"/>
  <c r="N95"/>
  <c r="E111"/>
  <c r="N111"/>
  <c r="E127"/>
  <c r="E143"/>
  <c r="N143"/>
  <c r="E159"/>
  <c r="N159"/>
  <c r="E175"/>
  <c r="N175"/>
  <c r="E191"/>
  <c r="E38"/>
  <c r="N38"/>
  <c r="E54"/>
  <c r="N54"/>
  <c r="E70"/>
  <c r="N70"/>
  <c r="E86"/>
  <c r="N86"/>
  <c r="E102"/>
  <c r="N102"/>
  <c r="E118"/>
  <c r="N118"/>
  <c r="E134"/>
  <c r="N134"/>
  <c r="E150"/>
  <c r="N150"/>
  <c r="E166"/>
  <c r="N166"/>
  <c r="E182"/>
  <c r="N182"/>
  <c r="E198"/>
  <c r="N198"/>
  <c r="Q126"/>
  <c r="R187"/>
  <c r="R145"/>
  <c r="S56"/>
  <c r="J94" i="26"/>
  <c r="E128"/>
  <c r="O128"/>
  <c r="V119" i="24"/>
  <c r="R148"/>
  <c r="T132"/>
  <c r="T134"/>
  <c r="R146"/>
  <c r="V116"/>
  <c r="V132"/>
  <c r="V147"/>
  <c r="V118"/>
  <c r="V142"/>
  <c r="P81"/>
  <c r="P56"/>
  <c r="P88"/>
  <c r="P104"/>
  <c r="P120"/>
  <c r="P136"/>
  <c r="P152"/>
  <c r="V176"/>
  <c r="V129"/>
  <c r="V169"/>
  <c r="V163"/>
  <c r="T140"/>
  <c r="V104"/>
  <c r="V134"/>
  <c r="V157"/>
  <c r="V124"/>
  <c r="V140"/>
  <c r="V151"/>
  <c r="V167"/>
  <c r="T46"/>
  <c r="T62"/>
  <c r="T78"/>
  <c r="T98"/>
  <c r="V189"/>
  <c r="V105"/>
  <c r="V153"/>
  <c r="V120"/>
  <c r="V128"/>
  <c r="V136"/>
  <c r="V155"/>
  <c r="V171"/>
  <c r="U73"/>
  <c r="V73"/>
  <c r="U84"/>
  <c r="V84"/>
  <c r="U96"/>
  <c r="V96"/>
  <c r="U184"/>
  <c r="V184"/>
  <c r="U192"/>
  <c r="V192"/>
  <c r="U39"/>
  <c r="V39"/>
  <c r="U43"/>
  <c r="V43"/>
  <c r="U47"/>
  <c r="V47"/>
  <c r="U55"/>
  <c r="V55"/>
  <c r="U67"/>
  <c r="V67"/>
  <c r="U75"/>
  <c r="V75"/>
  <c r="U202"/>
  <c r="V202"/>
  <c r="U104"/>
  <c r="U120"/>
  <c r="U136"/>
  <c r="U144"/>
  <c r="V107"/>
  <c r="V111"/>
  <c r="CB8" i="17"/>
  <c r="BZ8"/>
  <c r="CA8" s="1"/>
  <c r="U37" i="24"/>
  <c r="V37"/>
  <c r="U53"/>
  <c r="V53"/>
  <c r="U57"/>
  <c r="V57"/>
  <c r="U65"/>
  <c r="V65"/>
  <c r="U77"/>
  <c r="V77"/>
  <c r="U85"/>
  <c r="V85"/>
  <c r="U89"/>
  <c r="V89"/>
  <c r="U93"/>
  <c r="V93"/>
  <c r="U100"/>
  <c r="V100"/>
  <c r="U186"/>
  <c r="V186"/>
  <c r="U194"/>
  <c r="V194"/>
  <c r="U51"/>
  <c r="V51"/>
  <c r="U204"/>
  <c r="V204"/>
  <c r="U41"/>
  <c r="V41"/>
  <c r="U61"/>
  <c r="V61"/>
  <c r="U97"/>
  <c r="V97"/>
  <c r="U88"/>
  <c r="V88"/>
  <c r="U188"/>
  <c r="V188"/>
  <c r="U196"/>
  <c r="V196"/>
  <c r="U35"/>
  <c r="V35"/>
  <c r="U59"/>
  <c r="V59"/>
  <c r="U71"/>
  <c r="V71"/>
  <c r="U79"/>
  <c r="V79"/>
  <c r="BF8" i="17"/>
  <c r="R183" i="24"/>
  <c r="T167"/>
  <c r="T183"/>
  <c r="T104"/>
  <c r="T108"/>
  <c r="V108"/>
  <c r="U116"/>
  <c r="U124"/>
  <c r="U128"/>
  <c r="U132"/>
  <c r="U140"/>
  <c r="V103"/>
  <c r="V135"/>
  <c r="V143"/>
  <c r="V114"/>
  <c r="V122"/>
  <c r="V130"/>
  <c r="V138"/>
  <c r="U45"/>
  <c r="V45"/>
  <c r="U49"/>
  <c r="V49"/>
  <c r="U69"/>
  <c r="V69"/>
  <c r="U81"/>
  <c r="V81"/>
  <c r="U101"/>
  <c r="V101"/>
  <c r="U92"/>
  <c r="V92"/>
  <c r="U190"/>
  <c r="V190"/>
  <c r="U198"/>
  <c r="V198"/>
  <c r="U63"/>
  <c r="V63"/>
  <c r="U200"/>
  <c r="V200"/>
  <c r="R42"/>
  <c r="R50"/>
  <c r="R58"/>
  <c r="R66"/>
  <c r="R74"/>
  <c r="R82"/>
  <c r="R90"/>
  <c r="V187"/>
  <c r="V191"/>
  <c r="V195"/>
  <c r="V199"/>
  <c r="V113"/>
  <c r="V117"/>
  <c r="V121"/>
  <c r="V125"/>
  <c r="V133"/>
  <c r="V137"/>
  <c r="V141"/>
  <c r="V145"/>
  <c r="V149"/>
  <c r="V161"/>
  <c r="V165"/>
  <c r="V112"/>
  <c r="V115"/>
  <c r="V123"/>
  <c r="V127"/>
  <c r="V131"/>
  <c r="V139"/>
  <c r="V159"/>
  <c r="V102"/>
  <c r="V106"/>
  <c r="U106"/>
  <c r="V110"/>
  <c r="U118"/>
  <c r="U134"/>
  <c r="U142"/>
  <c r="T172"/>
  <c r="T142"/>
  <c r="P145"/>
  <c r="R136"/>
  <c r="R190"/>
  <c r="T188"/>
  <c r="R36"/>
  <c r="R48"/>
  <c r="R52"/>
  <c r="R64"/>
  <c r="R68"/>
  <c r="R76"/>
  <c r="R80"/>
  <c r="R88"/>
  <c r="R104"/>
  <c r="R108"/>
  <c r="P92"/>
  <c r="P124"/>
  <c r="P140"/>
  <c r="P156"/>
  <c r="R186"/>
  <c r="T102"/>
  <c r="T106"/>
  <c r="P68"/>
  <c r="P36"/>
  <c r="P44"/>
  <c r="P52"/>
  <c r="P60"/>
  <c r="P84"/>
  <c r="P100"/>
  <c r="P116"/>
  <c r="P132"/>
  <c r="P148"/>
  <c r="P164"/>
  <c r="R114"/>
  <c r="R44"/>
  <c r="R60"/>
  <c r="R84"/>
  <c r="R92"/>
  <c r="Q192"/>
  <c r="R198"/>
  <c r="R200"/>
  <c r="S128"/>
  <c r="T168"/>
  <c r="T184"/>
  <c r="T156"/>
  <c r="P58"/>
  <c r="P73"/>
  <c r="P89"/>
  <c r="P97"/>
  <c r="P105"/>
  <c r="P113"/>
  <c r="P121"/>
  <c r="P129"/>
  <c r="P137"/>
  <c r="P153"/>
  <c r="P161"/>
  <c r="Q42"/>
  <c r="Q58"/>
  <c r="Q82"/>
  <c r="R112"/>
  <c r="R40"/>
  <c r="R56"/>
  <c r="Q128"/>
  <c r="Q136"/>
  <c r="Q198"/>
  <c r="R160"/>
  <c r="S98"/>
  <c r="T160"/>
  <c r="T176"/>
  <c r="T126"/>
  <c r="T124"/>
  <c r="T95"/>
  <c r="P42"/>
  <c r="P76"/>
  <c r="Q202"/>
  <c r="R178"/>
  <c r="R194"/>
  <c r="R196"/>
  <c r="T128"/>
  <c r="T164"/>
  <c r="T180"/>
  <c r="T171"/>
  <c r="T187"/>
  <c r="S115"/>
  <c r="T115"/>
  <c r="S135"/>
  <c r="T135"/>
  <c r="S147"/>
  <c r="T147"/>
  <c r="S158"/>
  <c r="T158"/>
  <c r="S162"/>
  <c r="T162"/>
  <c r="S166"/>
  <c r="T166"/>
  <c r="S170"/>
  <c r="T170"/>
  <c r="S174"/>
  <c r="T174"/>
  <c r="S178"/>
  <c r="T178"/>
  <c r="S182"/>
  <c r="T182"/>
  <c r="S186"/>
  <c r="T186"/>
  <c r="S190"/>
  <c r="T190"/>
  <c r="S127"/>
  <c r="T127"/>
  <c r="S139"/>
  <c r="T139"/>
  <c r="S161"/>
  <c r="T161"/>
  <c r="S177"/>
  <c r="T177"/>
  <c r="S103"/>
  <c r="T103"/>
  <c r="S107"/>
  <c r="T107"/>
  <c r="T97"/>
  <c r="T112"/>
  <c r="T114"/>
  <c r="T116"/>
  <c r="T199"/>
  <c r="T198"/>
  <c r="S117"/>
  <c r="T117"/>
  <c r="S149"/>
  <c r="T149"/>
  <c r="S121"/>
  <c r="T121"/>
  <c r="S153"/>
  <c r="T153"/>
  <c r="S41"/>
  <c r="T41"/>
  <c r="S49"/>
  <c r="T49"/>
  <c r="S57"/>
  <c r="T57"/>
  <c r="S65"/>
  <c r="T65"/>
  <c r="S73"/>
  <c r="T73"/>
  <c r="S81"/>
  <c r="T81"/>
  <c r="S89"/>
  <c r="T89"/>
  <c r="S141"/>
  <c r="T141"/>
  <c r="S165"/>
  <c r="T165"/>
  <c r="S181"/>
  <c r="T181"/>
  <c r="S129"/>
  <c r="T129"/>
  <c r="S39"/>
  <c r="T39"/>
  <c r="S47"/>
  <c r="T47"/>
  <c r="S55"/>
  <c r="T55"/>
  <c r="S63"/>
  <c r="T63"/>
  <c r="S71"/>
  <c r="T71"/>
  <c r="S79"/>
  <c r="T79"/>
  <c r="S87"/>
  <c r="T87"/>
  <c r="R138"/>
  <c r="Q169"/>
  <c r="R103"/>
  <c r="S93"/>
  <c r="S97"/>
  <c r="T197"/>
  <c r="T196"/>
  <c r="T204"/>
  <c r="T91"/>
  <c r="T99"/>
  <c r="S111"/>
  <c r="T111"/>
  <c r="S119"/>
  <c r="T119"/>
  <c r="S131"/>
  <c r="T131"/>
  <c r="S151"/>
  <c r="T151"/>
  <c r="S105"/>
  <c r="T105"/>
  <c r="S109"/>
  <c r="T109"/>
  <c r="S123"/>
  <c r="T123"/>
  <c r="S143"/>
  <c r="T143"/>
  <c r="S155"/>
  <c r="T155"/>
  <c r="S169"/>
  <c r="T169"/>
  <c r="S185"/>
  <c r="T185"/>
  <c r="T195"/>
  <c r="T203"/>
  <c r="T194"/>
  <c r="T202"/>
  <c r="S113"/>
  <c r="T113"/>
  <c r="S133"/>
  <c r="T133"/>
  <c r="S137"/>
  <c r="T137"/>
  <c r="S37"/>
  <c r="T37"/>
  <c r="S45"/>
  <c r="T45"/>
  <c r="S53"/>
  <c r="T53"/>
  <c r="S61"/>
  <c r="T61"/>
  <c r="S69"/>
  <c r="T69"/>
  <c r="S77"/>
  <c r="T77"/>
  <c r="S85"/>
  <c r="T85"/>
  <c r="S125"/>
  <c r="T125"/>
  <c r="S157"/>
  <c r="T157"/>
  <c r="S173"/>
  <c r="T173"/>
  <c r="S189"/>
  <c r="T189"/>
  <c r="S145"/>
  <c r="T145"/>
  <c r="S35"/>
  <c r="T35"/>
  <c r="S43"/>
  <c r="T43"/>
  <c r="S51"/>
  <c r="T51"/>
  <c r="S59"/>
  <c r="T59"/>
  <c r="S67"/>
  <c r="T67"/>
  <c r="S75"/>
  <c r="T75"/>
  <c r="S83"/>
  <c r="T83"/>
  <c r="T110"/>
  <c r="T191"/>
  <c r="S101"/>
  <c r="S191"/>
  <c r="T193"/>
  <c r="S199"/>
  <c r="T201"/>
  <c r="T192"/>
  <c r="T200"/>
  <c r="Q37"/>
  <c r="R37"/>
  <c r="Q49"/>
  <c r="R49"/>
  <c r="Q53"/>
  <c r="R53"/>
  <c r="Q65"/>
  <c r="R65"/>
  <c r="Q69"/>
  <c r="R69"/>
  <c r="Q73"/>
  <c r="R73"/>
  <c r="Q77"/>
  <c r="R77"/>
  <c r="Q89"/>
  <c r="R89"/>
  <c r="Q97"/>
  <c r="R97"/>
  <c r="Q199"/>
  <c r="R199"/>
  <c r="Q155"/>
  <c r="R105"/>
  <c r="BB8" i="17"/>
  <c r="Q109" i="24"/>
  <c r="R141"/>
  <c r="R161"/>
  <c r="R163"/>
  <c r="R173"/>
  <c r="R175"/>
  <c r="R177"/>
  <c r="BJ8" i="17"/>
  <c r="BH8"/>
  <c r="BI8" s="1"/>
  <c r="Q191" i="24"/>
  <c r="R191"/>
  <c r="Q193"/>
  <c r="R193"/>
  <c r="Q201"/>
  <c r="R201"/>
  <c r="Q39"/>
  <c r="R39"/>
  <c r="Q43"/>
  <c r="R43"/>
  <c r="Q55"/>
  <c r="R55"/>
  <c r="Q59"/>
  <c r="R59"/>
  <c r="Q71"/>
  <c r="R71"/>
  <c r="Q83"/>
  <c r="R83"/>
  <c r="Q87"/>
  <c r="R87"/>
  <c r="Q91"/>
  <c r="R91"/>
  <c r="Q95"/>
  <c r="R95"/>
  <c r="Q99"/>
  <c r="R99"/>
  <c r="R131"/>
  <c r="R165"/>
  <c r="R167"/>
  <c r="R188"/>
  <c r="R127"/>
  <c r="R129"/>
  <c r="R189"/>
  <c r="R135"/>
  <c r="R137"/>
  <c r="R184"/>
  <c r="R192"/>
  <c r="Q41"/>
  <c r="R41"/>
  <c r="Q45"/>
  <c r="R45"/>
  <c r="Q57"/>
  <c r="R57"/>
  <c r="Q61"/>
  <c r="R61"/>
  <c r="Q81"/>
  <c r="R81"/>
  <c r="Q85"/>
  <c r="R85"/>
  <c r="Q93"/>
  <c r="R93"/>
  <c r="Q100"/>
  <c r="R100"/>
  <c r="Q195"/>
  <c r="R195"/>
  <c r="Q171"/>
  <c r="R113"/>
  <c r="R117"/>
  <c r="R149"/>
  <c r="R180"/>
  <c r="R185"/>
  <c r="R107"/>
  <c r="R125"/>
  <c r="R157"/>
  <c r="R159"/>
  <c r="Q101"/>
  <c r="R101"/>
  <c r="Q197"/>
  <c r="R197"/>
  <c r="Q35"/>
  <c r="R35"/>
  <c r="Q47"/>
  <c r="R47"/>
  <c r="Q51"/>
  <c r="R51"/>
  <c r="Q63"/>
  <c r="R63"/>
  <c r="Q67"/>
  <c r="R67"/>
  <c r="Q75"/>
  <c r="R75"/>
  <c r="Q79"/>
  <c r="R79"/>
  <c r="Q203"/>
  <c r="R203"/>
  <c r="R119"/>
  <c r="R121"/>
  <c r="R151"/>
  <c r="R153"/>
  <c r="R204"/>
  <c r="R139"/>
  <c r="R147"/>
  <c r="R179"/>
  <c r="R181"/>
  <c r="AR8" i="17"/>
  <c r="AP8"/>
  <c r="AQ8" s="1"/>
  <c r="P64" i="24"/>
  <c r="P191"/>
  <c r="P183"/>
  <c r="O77"/>
  <c r="O93"/>
  <c r="O109"/>
  <c r="O125"/>
  <c r="O141"/>
  <c r="O157"/>
  <c r="O173"/>
  <c r="O189"/>
  <c r="O44"/>
  <c r="P77"/>
  <c r="P93"/>
  <c r="P109"/>
  <c r="P125"/>
  <c r="P141"/>
  <c r="P157"/>
  <c r="P192"/>
  <c r="O42"/>
  <c r="O170"/>
  <c r="O186"/>
  <c r="O40"/>
  <c r="O88"/>
  <c r="O104"/>
  <c r="O120"/>
  <c r="O136"/>
  <c r="O152"/>
  <c r="P80"/>
  <c r="P96"/>
  <c r="P112"/>
  <c r="P128"/>
  <c r="P144"/>
  <c r="P160"/>
  <c r="O73"/>
  <c r="O89"/>
  <c r="O105"/>
  <c r="O121"/>
  <c r="O137"/>
  <c r="O153"/>
  <c r="O169"/>
  <c r="O185"/>
  <c r="O76"/>
  <c r="O92"/>
  <c r="O108"/>
  <c r="O124"/>
  <c r="O140"/>
  <c r="O156"/>
  <c r="O172"/>
  <c r="O188"/>
  <c r="O179"/>
  <c r="O187"/>
  <c r="O85"/>
  <c r="O101"/>
  <c r="O117"/>
  <c r="O133"/>
  <c r="O149"/>
  <c r="O165"/>
  <c r="O181"/>
  <c r="O36"/>
  <c r="O52"/>
  <c r="O84"/>
  <c r="O100"/>
  <c r="O116"/>
  <c r="O132"/>
  <c r="O148"/>
  <c r="O164"/>
  <c r="O180"/>
  <c r="O50"/>
  <c r="O178"/>
  <c r="Z8" i="17"/>
  <c r="X8"/>
  <c r="Y8" s="1"/>
  <c r="P40" i="24"/>
  <c r="P48"/>
  <c r="P85"/>
  <c r="P101"/>
  <c r="P117"/>
  <c r="P133"/>
  <c r="P149"/>
  <c r="P165"/>
  <c r="O197"/>
  <c r="P204"/>
  <c r="O171"/>
  <c r="O38"/>
  <c r="O54"/>
  <c r="O167"/>
  <c r="O183"/>
  <c r="O199"/>
  <c r="O81"/>
  <c r="O97"/>
  <c r="O113"/>
  <c r="O129"/>
  <c r="O145"/>
  <c r="O161"/>
  <c r="O177"/>
  <c r="O48"/>
  <c r="O80"/>
  <c r="O96"/>
  <c r="O112"/>
  <c r="O128"/>
  <c r="O144"/>
  <c r="O160"/>
  <c r="O192"/>
  <c r="O46"/>
  <c r="P195"/>
  <c r="P190"/>
  <c r="V8" i="17"/>
  <c r="P167" i="24"/>
  <c r="O195"/>
  <c r="P182"/>
  <c r="P175"/>
  <c r="P176"/>
  <c r="P174"/>
  <c r="P184"/>
  <c r="P168"/>
  <c r="O37"/>
  <c r="P37"/>
  <c r="O53"/>
  <c r="P53"/>
  <c r="O65"/>
  <c r="P65"/>
  <c r="O47"/>
  <c r="P47"/>
  <c r="O63"/>
  <c r="P63"/>
  <c r="O79"/>
  <c r="P79"/>
  <c r="O95"/>
  <c r="P95"/>
  <c r="O111"/>
  <c r="P111"/>
  <c r="O127"/>
  <c r="P127"/>
  <c r="O143"/>
  <c r="P143"/>
  <c r="O159"/>
  <c r="P159"/>
  <c r="O78"/>
  <c r="P78"/>
  <c r="O94"/>
  <c r="P94"/>
  <c r="O110"/>
  <c r="P110"/>
  <c r="O126"/>
  <c r="P126"/>
  <c r="O142"/>
  <c r="P142"/>
  <c r="O158"/>
  <c r="P158"/>
  <c r="P169"/>
  <c r="P177"/>
  <c r="P185"/>
  <c r="P193"/>
  <c r="O168"/>
  <c r="O176"/>
  <c r="O184"/>
  <c r="P196"/>
  <c r="P171"/>
  <c r="P179"/>
  <c r="P187"/>
  <c r="P170"/>
  <c r="O174"/>
  <c r="P178"/>
  <c r="O182"/>
  <c r="P186"/>
  <c r="O190"/>
  <c r="P194"/>
  <c r="O41"/>
  <c r="P41"/>
  <c r="O69"/>
  <c r="P69"/>
  <c r="O35"/>
  <c r="P35"/>
  <c r="O51"/>
  <c r="P51"/>
  <c r="O67"/>
  <c r="P67"/>
  <c r="O83"/>
  <c r="P83"/>
  <c r="O99"/>
  <c r="P99"/>
  <c r="O115"/>
  <c r="P115"/>
  <c r="O131"/>
  <c r="P131"/>
  <c r="O147"/>
  <c r="P147"/>
  <c r="O163"/>
  <c r="P163"/>
  <c r="O82"/>
  <c r="P82"/>
  <c r="O98"/>
  <c r="P98"/>
  <c r="O114"/>
  <c r="P114"/>
  <c r="O130"/>
  <c r="P130"/>
  <c r="O146"/>
  <c r="P146"/>
  <c r="O162"/>
  <c r="P162"/>
  <c r="P173"/>
  <c r="P181"/>
  <c r="P189"/>
  <c r="O45"/>
  <c r="P45"/>
  <c r="O57"/>
  <c r="P57"/>
  <c r="O61"/>
  <c r="P61"/>
  <c r="O201"/>
  <c r="P201"/>
  <c r="O39"/>
  <c r="P39"/>
  <c r="O55"/>
  <c r="P55"/>
  <c r="O71"/>
  <c r="P71"/>
  <c r="O87"/>
  <c r="P87"/>
  <c r="O103"/>
  <c r="P103"/>
  <c r="O119"/>
  <c r="P119"/>
  <c r="O135"/>
  <c r="P135"/>
  <c r="O151"/>
  <c r="P151"/>
  <c r="O203"/>
  <c r="P203"/>
  <c r="O86"/>
  <c r="P86"/>
  <c r="O102"/>
  <c r="P102"/>
  <c r="O118"/>
  <c r="P118"/>
  <c r="O134"/>
  <c r="P134"/>
  <c r="O150"/>
  <c r="P150"/>
  <c r="O166"/>
  <c r="P166"/>
  <c r="P197"/>
  <c r="P172"/>
  <c r="P180"/>
  <c r="P188"/>
  <c r="P200"/>
  <c r="P199"/>
  <c r="P198"/>
  <c r="P202"/>
  <c r="O49"/>
  <c r="P49"/>
  <c r="O43"/>
  <c r="P43"/>
  <c r="O59"/>
  <c r="P59"/>
  <c r="O75"/>
  <c r="P75"/>
  <c r="O91"/>
  <c r="P91"/>
  <c r="O107"/>
  <c r="P107"/>
  <c r="O123"/>
  <c r="P123"/>
  <c r="O139"/>
  <c r="P139"/>
  <c r="O155"/>
  <c r="P155"/>
  <c r="O74"/>
  <c r="P74"/>
  <c r="O90"/>
  <c r="P90"/>
  <c r="O106"/>
  <c r="P106"/>
  <c r="O122"/>
  <c r="P122"/>
  <c r="O138"/>
  <c r="P138"/>
  <c r="O154"/>
  <c r="P154"/>
  <c r="O9" i="23"/>
  <c r="W8" i="29" l="1"/>
  <c r="V34"/>
  <c r="W34"/>
  <c r="V36"/>
  <c r="W36"/>
  <c r="V37"/>
  <c r="W37"/>
  <c r="V26"/>
  <c r="W26"/>
  <c r="V11"/>
  <c r="W11"/>
  <c r="W25"/>
  <c r="V25"/>
  <c r="V31"/>
  <c r="W31"/>
  <c r="V30"/>
  <c r="W30"/>
  <c r="V29"/>
  <c r="W29"/>
  <c r="V18"/>
  <c r="W18"/>
  <c r="V32"/>
  <c r="W32"/>
  <c r="W19"/>
  <c r="V19"/>
  <c r="V33"/>
  <c r="W33"/>
  <c r="W27"/>
  <c r="V27"/>
  <c r="V22"/>
  <c r="W22"/>
  <c r="U12"/>
  <c r="W12" s="1"/>
  <c r="V35"/>
  <c r="W35"/>
  <c r="U23"/>
  <c r="W23" s="1"/>
  <c r="U17"/>
  <c r="W17" s="1"/>
  <c r="U24"/>
  <c r="W24" s="1"/>
  <c r="U15"/>
  <c r="W20"/>
  <c r="V20"/>
  <c r="V21"/>
  <c r="W21"/>
  <c r="W14"/>
  <c r="V14"/>
  <c r="V16"/>
  <c r="W16"/>
  <c r="M165" i="26"/>
  <c r="M164"/>
  <c r="F168"/>
  <c r="E166"/>
  <c r="E164"/>
  <c r="K168"/>
  <c r="E167"/>
  <c r="G166"/>
  <c r="E165"/>
  <c r="W13" i="29"/>
  <c r="M48" i="26"/>
  <c r="W9" i="29"/>
  <c r="W10"/>
  <c r="E9" i="26"/>
  <c r="AC16" i="27"/>
  <c r="K82" i="26"/>
  <c r="K88"/>
  <c r="I86"/>
  <c r="M18"/>
  <c r="E49" i="27"/>
  <c r="L85" i="26"/>
  <c r="M49"/>
  <c r="L82"/>
  <c r="E120"/>
  <c r="C120"/>
  <c r="K83"/>
  <c r="L45" i="27"/>
  <c r="L52" i="26"/>
  <c r="K48" i="27"/>
  <c r="K122" i="26"/>
  <c r="K52"/>
  <c r="L117"/>
  <c r="AB17" i="27"/>
  <c r="G49"/>
  <c r="S51"/>
  <c r="U48"/>
  <c r="S46"/>
  <c r="Y45"/>
  <c r="W51"/>
  <c r="W48"/>
  <c r="U46"/>
  <c r="S45"/>
  <c r="Y48"/>
  <c r="W46"/>
  <c r="U45"/>
  <c r="S48"/>
  <c r="Y46"/>
  <c r="W45"/>
  <c r="K46"/>
  <c r="K51"/>
  <c r="K45"/>
  <c r="I49"/>
  <c r="AC13"/>
  <c r="AA17"/>
  <c r="C49"/>
  <c r="L48"/>
  <c r="L46"/>
  <c r="A47"/>
  <c r="A48" s="1"/>
  <c r="A49" s="1"/>
  <c r="AC14"/>
  <c r="I153" i="26"/>
  <c r="G151"/>
  <c r="E150"/>
  <c r="C153"/>
  <c r="I151"/>
  <c r="G150"/>
  <c r="C156"/>
  <c r="E153"/>
  <c r="C151"/>
  <c r="I150"/>
  <c r="G156"/>
  <c r="G153"/>
  <c r="E151"/>
  <c r="C150"/>
  <c r="G86"/>
  <c r="L116"/>
  <c r="I120"/>
  <c r="C86"/>
  <c r="L119"/>
  <c r="G120"/>
  <c r="K85"/>
  <c r="A115"/>
  <c r="A116" s="1"/>
  <c r="A117" s="1"/>
  <c r="A118" s="1"/>
  <c r="A119" s="1"/>
  <c r="A120" s="1"/>
  <c r="A121" s="1"/>
  <c r="A122" s="1"/>
  <c r="A123" s="1"/>
  <c r="A124" s="1"/>
  <c r="A125" s="1"/>
  <c r="A126" s="1"/>
  <c r="A127" s="1"/>
  <c r="A128" s="1"/>
  <c r="A129" s="1"/>
  <c r="A89"/>
  <c r="A90" s="1"/>
  <c r="A91" s="1"/>
  <c r="A92" s="1"/>
  <c r="A93" s="1"/>
  <c r="A94" s="1"/>
  <c r="A95" s="1"/>
  <c r="A96" s="1"/>
  <c r="A97" s="1"/>
  <c r="A98" s="1"/>
  <c r="A99" s="1"/>
  <c r="A100" s="1"/>
  <c r="A101" s="1"/>
  <c r="E86"/>
  <c r="L83"/>
  <c r="K117"/>
  <c r="K119"/>
  <c r="E57" i="27"/>
  <c r="J26" i="26"/>
  <c r="J25" i="27"/>
  <c r="AA55"/>
  <c r="U58"/>
  <c r="S55"/>
  <c r="Y55"/>
  <c r="AE55"/>
  <c r="AA62"/>
  <c r="U35"/>
  <c r="X37"/>
  <c r="U55"/>
  <c r="U61"/>
  <c r="N72"/>
  <c r="Z57"/>
  <c r="S37"/>
  <c r="AD39"/>
  <c r="U36"/>
  <c r="U57"/>
  <c r="R55"/>
  <c r="W55"/>
  <c r="AC55"/>
  <c r="AD37"/>
  <c r="AD38"/>
  <c r="U38"/>
  <c r="AE57"/>
  <c r="AC58"/>
  <c r="U39"/>
  <c r="U40"/>
  <c r="V62"/>
  <c r="AS8" i="17"/>
  <c r="AU8" s="1"/>
  <c r="J57" i="27"/>
  <c r="O162" i="26"/>
  <c r="I160"/>
  <c r="B160"/>
  <c r="J162"/>
  <c r="K160"/>
  <c r="C160"/>
  <c r="E162"/>
  <c r="M160"/>
  <c r="E160"/>
  <c r="O160"/>
  <c r="G160"/>
  <c r="Q29" i="24"/>
  <c r="Q22"/>
  <c r="O22"/>
  <c r="P153" i="26"/>
  <c r="Q14" i="24"/>
  <c r="U13"/>
  <c r="Q13"/>
  <c r="S11"/>
  <c r="Q31"/>
  <c r="L16"/>
  <c r="AI77" i="26"/>
  <c r="AI75"/>
  <c r="N178"/>
  <c r="N143"/>
  <c r="AH141" s="1"/>
  <c r="E142"/>
  <c r="E139"/>
  <c r="E144"/>
  <c r="H141"/>
  <c r="N141"/>
  <c r="N142"/>
  <c r="E143"/>
  <c r="A137"/>
  <c r="A138" s="1"/>
  <c r="A139" s="1"/>
  <c r="A140" s="1"/>
  <c r="A141" s="1"/>
  <c r="A142" s="1"/>
  <c r="A143" s="1"/>
  <c r="A144" s="1"/>
  <c r="A145" s="1"/>
  <c r="A146" s="1"/>
  <c r="A147" s="1"/>
  <c r="A148" s="1"/>
  <c r="A149" s="1"/>
  <c r="A150" s="1"/>
  <c r="A151" s="1"/>
  <c r="A152" s="1"/>
  <c r="A153" s="1"/>
  <c r="A154" s="1"/>
  <c r="A155" s="1"/>
  <c r="A156" s="1"/>
  <c r="C141"/>
  <c r="E140"/>
  <c r="AH42"/>
  <c r="AG75"/>
  <c r="AG77"/>
  <c r="AH44"/>
  <c r="AH75"/>
  <c r="AH77"/>
  <c r="AI108"/>
  <c r="AG108"/>
  <c r="AH108"/>
  <c r="P117"/>
  <c r="T32" i="24"/>
  <c r="Q33"/>
  <c r="S10"/>
  <c r="S29"/>
  <c r="BC8" i="17"/>
  <c r="S34" i="24"/>
  <c r="U23"/>
  <c r="T18"/>
  <c r="Q15"/>
  <c r="K16"/>
  <c r="U34"/>
  <c r="BU8" i="17"/>
  <c r="K182" i="24"/>
  <c r="K118"/>
  <c r="K54"/>
  <c r="K143"/>
  <c r="K184"/>
  <c r="K120"/>
  <c r="K56"/>
  <c r="K181"/>
  <c r="K117"/>
  <c r="K130"/>
  <c r="K91"/>
  <c r="K43"/>
  <c r="K196"/>
  <c r="K68"/>
  <c r="K113"/>
  <c r="K98"/>
  <c r="K123"/>
  <c r="K116"/>
  <c r="K193"/>
  <c r="K81"/>
  <c r="K190"/>
  <c r="K126"/>
  <c r="K62"/>
  <c r="K151"/>
  <c r="K87"/>
  <c r="K192"/>
  <c r="K128"/>
  <c r="K64"/>
  <c r="K157"/>
  <c r="K93"/>
  <c r="K45"/>
  <c r="K202"/>
  <c r="K122"/>
  <c r="K147"/>
  <c r="K99"/>
  <c r="K156"/>
  <c r="K44"/>
  <c r="K41"/>
  <c r="K154"/>
  <c r="K195"/>
  <c r="K51"/>
  <c r="K92"/>
  <c r="K73"/>
  <c r="K166"/>
  <c r="K102"/>
  <c r="K38"/>
  <c r="K191"/>
  <c r="K127"/>
  <c r="K79"/>
  <c r="K63"/>
  <c r="K168"/>
  <c r="K104"/>
  <c r="K40"/>
  <c r="K165"/>
  <c r="K101"/>
  <c r="K37"/>
  <c r="K66"/>
  <c r="K75"/>
  <c r="K164"/>
  <c r="K52"/>
  <c r="K97"/>
  <c r="K162"/>
  <c r="K82"/>
  <c r="K107"/>
  <c r="K84"/>
  <c r="K177"/>
  <c r="K201"/>
  <c r="K169"/>
  <c r="K174"/>
  <c r="K110"/>
  <c r="K46"/>
  <c r="K199"/>
  <c r="K135"/>
  <c r="K71"/>
  <c r="K176"/>
  <c r="K112"/>
  <c r="K48"/>
  <c r="K141"/>
  <c r="K77"/>
  <c r="K186"/>
  <c r="K90"/>
  <c r="K124"/>
  <c r="K153"/>
  <c r="K106"/>
  <c r="K163"/>
  <c r="K131"/>
  <c r="K204"/>
  <c r="K60"/>
  <c r="K150"/>
  <c r="K86"/>
  <c r="K111"/>
  <c r="K47"/>
  <c r="K152"/>
  <c r="K88"/>
  <c r="K149"/>
  <c r="K85"/>
  <c r="K194"/>
  <c r="K50"/>
  <c r="K59"/>
  <c r="K148"/>
  <c r="K65"/>
  <c r="K146"/>
  <c r="K187"/>
  <c r="K180"/>
  <c r="K145"/>
  <c r="K105"/>
  <c r="K158"/>
  <c r="K94"/>
  <c r="K119"/>
  <c r="K160"/>
  <c r="K96"/>
  <c r="K189"/>
  <c r="K125"/>
  <c r="K58"/>
  <c r="K179"/>
  <c r="K67"/>
  <c r="K35"/>
  <c r="K108"/>
  <c r="K89"/>
  <c r="K74"/>
  <c r="K172"/>
  <c r="K57"/>
  <c r="U27"/>
  <c r="N191"/>
  <c r="N127"/>
  <c r="N63"/>
  <c r="N168"/>
  <c r="N104"/>
  <c r="N40"/>
  <c r="N75"/>
  <c r="N164"/>
  <c r="N52"/>
  <c r="N107"/>
  <c r="N84"/>
  <c r="N169"/>
  <c r="N199"/>
  <c r="N135"/>
  <c r="N71"/>
  <c r="N176"/>
  <c r="N112"/>
  <c r="N48"/>
  <c r="N141"/>
  <c r="N77"/>
  <c r="N186"/>
  <c r="N124"/>
  <c r="N153"/>
  <c r="N131"/>
  <c r="N204"/>
  <c r="N60"/>
  <c r="K198"/>
  <c r="K134"/>
  <c r="K70"/>
  <c r="K175"/>
  <c r="K159"/>
  <c r="K95"/>
  <c r="K200"/>
  <c r="K136"/>
  <c r="K72"/>
  <c r="K197"/>
  <c r="K133"/>
  <c r="K69"/>
  <c r="K53"/>
  <c r="K178"/>
  <c r="K203"/>
  <c r="K139"/>
  <c r="K100"/>
  <c r="K161"/>
  <c r="K49"/>
  <c r="K137"/>
  <c r="K114"/>
  <c r="K171"/>
  <c r="K155"/>
  <c r="K132"/>
  <c r="K36"/>
  <c r="K129"/>
  <c r="K142"/>
  <c r="K78"/>
  <c r="K183"/>
  <c r="K167"/>
  <c r="K103"/>
  <c r="K55"/>
  <c r="K39"/>
  <c r="K144"/>
  <c r="K80"/>
  <c r="K173"/>
  <c r="K109"/>
  <c r="K61"/>
  <c r="K138"/>
  <c r="K188"/>
  <c r="K76"/>
  <c r="K170"/>
  <c r="K42"/>
  <c r="K115"/>
  <c r="K83"/>
  <c r="K140"/>
  <c r="K185"/>
  <c r="K121"/>
  <c r="U11"/>
  <c r="S21"/>
  <c r="S20"/>
  <c r="T16"/>
  <c r="U9"/>
  <c r="U15"/>
  <c r="V17"/>
  <c r="U21"/>
  <c r="U33"/>
  <c r="U31"/>
  <c r="U25"/>
  <c r="P122" i="26"/>
  <c r="U18" i="24"/>
  <c r="U10"/>
  <c r="U16"/>
  <c r="U24"/>
  <c r="U20"/>
  <c r="U26"/>
  <c r="U22"/>
  <c r="U32"/>
  <c r="U29"/>
  <c r="R16"/>
  <c r="BG8" i="17"/>
  <c r="V23" i="24"/>
  <c r="R32"/>
  <c r="S9"/>
  <c r="S17"/>
  <c r="S33"/>
  <c r="S23"/>
  <c r="S12"/>
  <c r="T12"/>
  <c r="S30"/>
  <c r="S26"/>
  <c r="S13"/>
  <c r="S15"/>
  <c r="S24"/>
  <c r="T24"/>
  <c r="T34"/>
  <c r="Q30"/>
  <c r="Q26"/>
  <c r="R33"/>
  <c r="O18"/>
  <c r="O12"/>
  <c r="P116" i="26"/>
  <c r="O10" i="24"/>
  <c r="O20"/>
  <c r="O14"/>
  <c r="O16"/>
  <c r="DK217" i="17"/>
  <c r="BK8" l="1"/>
  <c r="BM8" s="1"/>
  <c r="N13" i="23"/>
  <c r="O13" s="1"/>
  <c r="N14"/>
  <c r="O14" s="1"/>
  <c r="M52" i="26"/>
  <c r="H216" i="29"/>
  <c r="H215"/>
  <c r="H218"/>
  <c r="V15"/>
  <c r="H211"/>
  <c r="H217"/>
  <c r="W15"/>
  <c r="N213" s="1"/>
  <c r="V17"/>
  <c r="H219"/>
  <c r="V24"/>
  <c r="V23"/>
  <c r="V12"/>
  <c r="AA51" i="27"/>
  <c r="L213" i="29"/>
  <c r="F94" i="27"/>
  <c r="K94"/>
  <c r="A130" i="26"/>
  <c r="A131" s="1"/>
  <c r="A132" s="1"/>
  <c r="A133" s="1"/>
  <c r="A134" s="1"/>
  <c r="A135" s="1"/>
  <c r="M198"/>
  <c r="K202"/>
  <c r="E200"/>
  <c r="E201"/>
  <c r="G200"/>
  <c r="E198"/>
  <c r="M199"/>
  <c r="F202"/>
  <c r="E199"/>
  <c r="P213" i="29"/>
  <c r="M82" i="26"/>
  <c r="L86"/>
  <c r="M117"/>
  <c r="L150"/>
  <c r="K150"/>
  <c r="M48" i="27"/>
  <c r="L153" i="26"/>
  <c r="U49" i="27"/>
  <c r="M119" i="26"/>
  <c r="K151"/>
  <c r="AB45" i="27"/>
  <c r="L49"/>
  <c r="S49"/>
  <c r="L120" i="26"/>
  <c r="L151"/>
  <c r="I154"/>
  <c r="AA48" i="27"/>
  <c r="AF45"/>
  <c r="AF46"/>
  <c r="K120" i="26"/>
  <c r="AT8" i="17"/>
  <c r="P17" i="26"/>
  <c r="P16" i="27"/>
  <c r="P51" i="26"/>
  <c r="AF16" i="27"/>
  <c r="C154" i="26"/>
  <c r="G154"/>
  <c r="P156"/>
  <c r="W49" i="27"/>
  <c r="AF51"/>
  <c r="P151" i="26"/>
  <c r="A50" i="27"/>
  <c r="A51" s="1"/>
  <c r="A52" s="1"/>
  <c r="A53" s="1"/>
  <c r="A54" s="1"/>
  <c r="A55" s="1"/>
  <c r="A56" s="1"/>
  <c r="A57" s="1"/>
  <c r="A58" s="1"/>
  <c r="A59" s="1"/>
  <c r="A60" s="1"/>
  <c r="A61" s="1"/>
  <c r="A62" s="1"/>
  <c r="A63" s="1"/>
  <c r="AB46"/>
  <c r="AA46"/>
  <c r="O83"/>
  <c r="O80"/>
  <c r="C80"/>
  <c r="G78"/>
  <c r="O77"/>
  <c r="C77"/>
  <c r="P83"/>
  <c r="P80"/>
  <c r="E80"/>
  <c r="I78"/>
  <c r="P77"/>
  <c r="E77"/>
  <c r="C83"/>
  <c r="O81"/>
  <c r="G80"/>
  <c r="O78"/>
  <c r="C78"/>
  <c r="G77"/>
  <c r="G83"/>
  <c r="I80"/>
  <c r="P78"/>
  <c r="E78"/>
  <c r="I77"/>
  <c r="AC17"/>
  <c r="M46"/>
  <c r="Y49"/>
  <c r="AA45"/>
  <c r="AB48"/>
  <c r="K49"/>
  <c r="M45"/>
  <c r="M83" i="26"/>
  <c r="M85"/>
  <c r="K86"/>
  <c r="M116"/>
  <c r="C190"/>
  <c r="P187"/>
  <c r="E187"/>
  <c r="O185"/>
  <c r="C185"/>
  <c r="I184"/>
  <c r="G190"/>
  <c r="G187"/>
  <c r="P185"/>
  <c r="E185"/>
  <c r="O184"/>
  <c r="C184"/>
  <c r="O190"/>
  <c r="O188"/>
  <c r="I187"/>
  <c r="G185"/>
  <c r="P184"/>
  <c r="E184"/>
  <c r="P190"/>
  <c r="O187"/>
  <c r="C187"/>
  <c r="I185"/>
  <c r="G184"/>
  <c r="K153"/>
  <c r="E154"/>
  <c r="A157"/>
  <c r="A158" s="1"/>
  <c r="A159" s="1"/>
  <c r="A160" s="1"/>
  <c r="A161" s="1"/>
  <c r="A162" s="1"/>
  <c r="A163" s="1"/>
  <c r="K156"/>
  <c r="R28" i="24"/>
  <c r="Q28"/>
  <c r="Q17"/>
  <c r="R17"/>
  <c r="Q27"/>
  <c r="R27"/>
  <c r="O194" i="26"/>
  <c r="G194"/>
  <c r="O196"/>
  <c r="I194"/>
  <c r="B194"/>
  <c r="J196"/>
  <c r="K194"/>
  <c r="C194"/>
  <c r="E196"/>
  <c r="M194"/>
  <c r="E194"/>
  <c r="Q19" i="24"/>
  <c r="Q20"/>
  <c r="E68" i="27"/>
  <c r="C69"/>
  <c r="E93"/>
  <c r="K87"/>
  <c r="AD72"/>
  <c r="I87"/>
  <c r="E72"/>
  <c r="N71"/>
  <c r="E70"/>
  <c r="E89"/>
  <c r="E90"/>
  <c r="H69"/>
  <c r="C87"/>
  <c r="O87"/>
  <c r="E87"/>
  <c r="G87"/>
  <c r="N69"/>
  <c r="E71"/>
  <c r="B87"/>
  <c r="O89"/>
  <c r="J89"/>
  <c r="M90"/>
  <c r="A65"/>
  <c r="A66" s="1"/>
  <c r="A67" s="1"/>
  <c r="A68" s="1"/>
  <c r="A69" s="1"/>
  <c r="A70" s="1"/>
  <c r="A71" s="1"/>
  <c r="A72" s="1"/>
  <c r="A73" s="1"/>
  <c r="A74" s="1"/>
  <c r="A75" s="1"/>
  <c r="A76" s="1"/>
  <c r="A77" s="1"/>
  <c r="A78" s="1"/>
  <c r="A79" s="1"/>
  <c r="A80" s="1"/>
  <c r="A81" s="1"/>
  <c r="A82" s="1"/>
  <c r="A83" s="1"/>
  <c r="E67"/>
  <c r="N70"/>
  <c r="M87"/>
  <c r="Q23" i="24"/>
  <c r="Q21"/>
  <c r="Q12"/>
  <c r="Q11"/>
  <c r="R11"/>
  <c r="Q10"/>
  <c r="Q9"/>
  <c r="S8"/>
  <c r="T10"/>
  <c r="V27"/>
  <c r="Q16"/>
  <c r="M16"/>
  <c r="S16"/>
  <c r="R15"/>
  <c r="R31"/>
  <c r="Q25"/>
  <c r="R25"/>
  <c r="O153" i="26"/>
  <c r="T29" i="24"/>
  <c r="S18"/>
  <c r="S32"/>
  <c r="U8"/>
  <c r="O8"/>
  <c r="O154" i="26"/>
  <c r="Q6" i="24"/>
  <c r="N16"/>
  <c r="E43" i="26"/>
  <c r="N176"/>
  <c r="H175"/>
  <c r="E174"/>
  <c r="E173"/>
  <c r="E177"/>
  <c r="N175"/>
  <c r="N177"/>
  <c r="AH175" s="1"/>
  <c r="N212"/>
  <c r="E176"/>
  <c r="A171"/>
  <c r="A172" s="1"/>
  <c r="A173" s="1"/>
  <c r="A174" s="1"/>
  <c r="A175" s="1"/>
  <c r="A176" s="1"/>
  <c r="A177" s="1"/>
  <c r="A178" s="1"/>
  <c r="A179" s="1"/>
  <c r="A180" s="1"/>
  <c r="A181" s="1"/>
  <c r="A182" s="1"/>
  <c r="A183" s="1"/>
  <c r="A184" s="1"/>
  <c r="A185" s="1"/>
  <c r="A186" s="1"/>
  <c r="A187" s="1"/>
  <c r="A188" s="1"/>
  <c r="A189" s="1"/>
  <c r="A190" s="1"/>
  <c r="C175"/>
  <c r="E178"/>
  <c r="AH78"/>
  <c r="AI111"/>
  <c r="AI109"/>
  <c r="AG109"/>
  <c r="AG111"/>
  <c r="AH142"/>
  <c r="AI142"/>
  <c r="AG142"/>
  <c r="AH111"/>
  <c r="AH109"/>
  <c r="AH76"/>
  <c r="S19" i="24"/>
  <c r="T19"/>
  <c r="S27"/>
  <c r="T27"/>
  <c r="V31"/>
  <c r="V21"/>
  <c r="R29"/>
  <c r="V33"/>
  <c r="T20"/>
  <c r="S25"/>
  <c r="T21"/>
  <c r="T33"/>
  <c r="O26"/>
  <c r="U19"/>
  <c r="V19"/>
  <c r="K10"/>
  <c r="O156" i="26"/>
  <c r="Q32" i="24"/>
  <c r="V11"/>
  <c r="V29"/>
  <c r="V15"/>
  <c r="V25"/>
  <c r="R23"/>
  <c r="V13"/>
  <c r="V34"/>
  <c r="K18"/>
  <c r="K22"/>
  <c r="K14"/>
  <c r="K12"/>
  <c r="O29"/>
  <c r="O34"/>
  <c r="O11"/>
  <c r="L57"/>
  <c r="M57"/>
  <c r="L74"/>
  <c r="M74"/>
  <c r="L108"/>
  <c r="M108"/>
  <c r="L67"/>
  <c r="M67"/>
  <c r="L58"/>
  <c r="M58"/>
  <c r="L189"/>
  <c r="M189"/>
  <c r="L160"/>
  <c r="M160"/>
  <c r="L94"/>
  <c r="M94"/>
  <c r="L105"/>
  <c r="M105"/>
  <c r="L180"/>
  <c r="M180"/>
  <c r="L146"/>
  <c r="M146"/>
  <c r="L148"/>
  <c r="M148"/>
  <c r="L50"/>
  <c r="M50"/>
  <c r="L85"/>
  <c r="M85"/>
  <c r="L88"/>
  <c r="M88"/>
  <c r="L47"/>
  <c r="M47"/>
  <c r="L86"/>
  <c r="M86"/>
  <c r="L60"/>
  <c r="M60"/>
  <c r="L131"/>
  <c r="M131"/>
  <c r="L106"/>
  <c r="M106"/>
  <c r="L124"/>
  <c r="M124"/>
  <c r="L186"/>
  <c r="M186"/>
  <c r="L141"/>
  <c r="M141"/>
  <c r="L112"/>
  <c r="M112"/>
  <c r="L71"/>
  <c r="M71"/>
  <c r="L199"/>
  <c r="M199"/>
  <c r="L110"/>
  <c r="M110"/>
  <c r="L169"/>
  <c r="M169"/>
  <c r="L177"/>
  <c r="M177"/>
  <c r="L107"/>
  <c r="M107"/>
  <c r="L162"/>
  <c r="M162"/>
  <c r="L52"/>
  <c r="M52"/>
  <c r="L75"/>
  <c r="M75"/>
  <c r="L37"/>
  <c r="M37"/>
  <c r="L165"/>
  <c r="M165"/>
  <c r="L104"/>
  <c r="M104"/>
  <c r="L63"/>
  <c r="M63"/>
  <c r="L127"/>
  <c r="M127"/>
  <c r="L38"/>
  <c r="M38"/>
  <c r="L166"/>
  <c r="M166"/>
  <c r="O25"/>
  <c r="K26"/>
  <c r="P24"/>
  <c r="L185"/>
  <c r="M185"/>
  <c r="L83"/>
  <c r="M83"/>
  <c r="L42"/>
  <c r="M42"/>
  <c r="L76"/>
  <c r="M76"/>
  <c r="L138"/>
  <c r="M138"/>
  <c r="L109"/>
  <c r="M109"/>
  <c r="L80"/>
  <c r="M80"/>
  <c r="L39"/>
  <c r="M39"/>
  <c r="L103"/>
  <c r="M103"/>
  <c r="L183"/>
  <c r="M183"/>
  <c r="L142"/>
  <c r="M142"/>
  <c r="L36"/>
  <c r="M36"/>
  <c r="L155"/>
  <c r="M155"/>
  <c r="L114"/>
  <c r="M114"/>
  <c r="L49"/>
  <c r="M49"/>
  <c r="L100"/>
  <c r="M100"/>
  <c r="L203"/>
  <c r="M203"/>
  <c r="L53"/>
  <c r="M53"/>
  <c r="L133"/>
  <c r="M133"/>
  <c r="L72"/>
  <c r="M72"/>
  <c r="L200"/>
  <c r="M200"/>
  <c r="L159"/>
  <c r="M159"/>
  <c r="L70"/>
  <c r="M70"/>
  <c r="L198"/>
  <c r="M198"/>
  <c r="L92"/>
  <c r="M92"/>
  <c r="L195"/>
  <c r="M195"/>
  <c r="L41"/>
  <c r="M41"/>
  <c r="L156"/>
  <c r="M156"/>
  <c r="L147"/>
  <c r="M147"/>
  <c r="L202"/>
  <c r="M202"/>
  <c r="L93"/>
  <c r="M93"/>
  <c r="L64"/>
  <c r="M64"/>
  <c r="L192"/>
  <c r="M192"/>
  <c r="L151"/>
  <c r="M151"/>
  <c r="L126"/>
  <c r="M126"/>
  <c r="L81"/>
  <c r="M81"/>
  <c r="L116"/>
  <c r="M116"/>
  <c r="L98"/>
  <c r="M98"/>
  <c r="L68"/>
  <c r="M68"/>
  <c r="L43"/>
  <c r="M43"/>
  <c r="L130"/>
  <c r="M130"/>
  <c r="L181"/>
  <c r="M181"/>
  <c r="L120"/>
  <c r="M120"/>
  <c r="L143"/>
  <c r="M143"/>
  <c r="L118"/>
  <c r="M118"/>
  <c r="O15"/>
  <c r="O13"/>
  <c r="O17"/>
  <c r="O31"/>
  <c r="O33"/>
  <c r="P19"/>
  <c r="P27"/>
  <c r="O23"/>
  <c r="P150" i="26"/>
  <c r="L172" i="24"/>
  <c r="M172"/>
  <c r="L89"/>
  <c r="M89"/>
  <c r="L35"/>
  <c r="M35"/>
  <c r="L179"/>
  <c r="M179"/>
  <c r="L125"/>
  <c r="M125"/>
  <c r="L96"/>
  <c r="M96"/>
  <c r="L119"/>
  <c r="M119"/>
  <c r="L158"/>
  <c r="M158"/>
  <c r="L145"/>
  <c r="M145"/>
  <c r="L187"/>
  <c r="M187"/>
  <c r="L65"/>
  <c r="M65"/>
  <c r="L59"/>
  <c r="M59"/>
  <c r="L194"/>
  <c r="M194"/>
  <c r="L149"/>
  <c r="M149"/>
  <c r="L152"/>
  <c r="M152"/>
  <c r="L111"/>
  <c r="M111"/>
  <c r="L150"/>
  <c r="M150"/>
  <c r="L204"/>
  <c r="M204"/>
  <c r="L163"/>
  <c r="M163"/>
  <c r="L153"/>
  <c r="M153"/>
  <c r="L90"/>
  <c r="M90"/>
  <c r="L77"/>
  <c r="M77"/>
  <c r="L48"/>
  <c r="M48"/>
  <c r="L176"/>
  <c r="M176"/>
  <c r="L135"/>
  <c r="M135"/>
  <c r="L46"/>
  <c r="M46"/>
  <c r="L174"/>
  <c r="M174"/>
  <c r="L201"/>
  <c r="M201"/>
  <c r="L84"/>
  <c r="M84"/>
  <c r="L82"/>
  <c r="M82"/>
  <c r="L97"/>
  <c r="M97"/>
  <c r="L164"/>
  <c r="M164"/>
  <c r="L66"/>
  <c r="M66"/>
  <c r="L101"/>
  <c r="M101"/>
  <c r="L40"/>
  <c r="M40"/>
  <c r="L168"/>
  <c r="M168"/>
  <c r="L79"/>
  <c r="M79"/>
  <c r="L191"/>
  <c r="M191"/>
  <c r="L102"/>
  <c r="M102"/>
  <c r="BY8" i="17"/>
  <c r="R21" i="24"/>
  <c r="O28"/>
  <c r="O32"/>
  <c r="L121"/>
  <c r="M121"/>
  <c r="L140"/>
  <c r="M140"/>
  <c r="L115"/>
  <c r="M115"/>
  <c r="L170"/>
  <c r="M170"/>
  <c r="L188"/>
  <c r="M188"/>
  <c r="L61"/>
  <c r="M61"/>
  <c r="L173"/>
  <c r="M173"/>
  <c r="L144"/>
  <c r="M144"/>
  <c r="L55"/>
  <c r="M55"/>
  <c r="L167"/>
  <c r="M167"/>
  <c r="L78"/>
  <c r="M78"/>
  <c r="L129"/>
  <c r="M129"/>
  <c r="L132"/>
  <c r="M132"/>
  <c r="L171"/>
  <c r="M171"/>
  <c r="L137"/>
  <c r="M137"/>
  <c r="L161"/>
  <c r="M161"/>
  <c r="L139"/>
  <c r="M139"/>
  <c r="L178"/>
  <c r="M178"/>
  <c r="L69"/>
  <c r="M69"/>
  <c r="L197"/>
  <c r="M197"/>
  <c r="L136"/>
  <c r="M136"/>
  <c r="L95"/>
  <c r="M95"/>
  <c r="L175"/>
  <c r="M175"/>
  <c r="L134"/>
  <c r="M134"/>
  <c r="L73"/>
  <c r="M73"/>
  <c r="L51"/>
  <c r="M51"/>
  <c r="L154"/>
  <c r="M154"/>
  <c r="L44"/>
  <c r="M44"/>
  <c r="L99"/>
  <c r="M99"/>
  <c r="L122"/>
  <c r="M122"/>
  <c r="L45"/>
  <c r="M45"/>
  <c r="L157"/>
  <c r="M157"/>
  <c r="L128"/>
  <c r="M128"/>
  <c r="L87"/>
  <c r="M87"/>
  <c r="L62"/>
  <c r="M62"/>
  <c r="L190"/>
  <c r="M190"/>
  <c r="L193"/>
  <c r="M193"/>
  <c r="L123"/>
  <c r="M123"/>
  <c r="L113"/>
  <c r="M113"/>
  <c r="L196"/>
  <c r="M196"/>
  <c r="L91"/>
  <c r="M91"/>
  <c r="L117"/>
  <c r="M117"/>
  <c r="L56"/>
  <c r="M56"/>
  <c r="L184"/>
  <c r="M184"/>
  <c r="L54"/>
  <c r="M54"/>
  <c r="L182"/>
  <c r="M182"/>
  <c r="T13"/>
  <c r="T17"/>
  <c r="P12"/>
  <c r="O151" i="26"/>
  <c r="U17" i="24"/>
  <c r="V24"/>
  <c r="V20"/>
  <c r="V32"/>
  <c r="V26"/>
  <c r="V16"/>
  <c r="U12"/>
  <c r="U14"/>
  <c r="U28"/>
  <c r="U30"/>
  <c r="V22"/>
  <c r="V10"/>
  <c r="V18"/>
  <c r="S31"/>
  <c r="T31"/>
  <c r="R26"/>
  <c r="T15"/>
  <c r="R22"/>
  <c r="T23"/>
  <c r="P28"/>
  <c r="S22"/>
  <c r="S28"/>
  <c r="R19"/>
  <c r="T11"/>
  <c r="T26"/>
  <c r="T30"/>
  <c r="S14"/>
  <c r="Q24"/>
  <c r="Q18"/>
  <c r="R14"/>
  <c r="R20"/>
  <c r="R30"/>
  <c r="Q34"/>
  <c r="P10"/>
  <c r="P22"/>
  <c r="P33"/>
  <c r="O9"/>
  <c r="O21"/>
  <c r="P20"/>
  <c r="P14"/>
  <c r="P16"/>
  <c r="P18"/>
  <c r="O30"/>
  <c r="P23"/>
  <c r="I24" i="23"/>
  <c r="B2" i="24"/>
  <c r="BL8" i="17" l="1"/>
  <c r="S5" i="24" s="1"/>
  <c r="P14" i="27"/>
  <c r="P15" i="26"/>
  <c r="H213" i="29"/>
  <c r="J213"/>
  <c r="L154" i="26"/>
  <c r="AC48" i="27"/>
  <c r="M153" i="26"/>
  <c r="L78" i="27"/>
  <c r="E188" i="26"/>
  <c r="A164"/>
  <c r="A165" s="1"/>
  <c r="A166" s="1"/>
  <c r="A167" s="1"/>
  <c r="A168" s="1"/>
  <c r="A169" s="1"/>
  <c r="E234"/>
  <c r="E235"/>
  <c r="G234"/>
  <c r="E232"/>
  <c r="F236"/>
  <c r="M233"/>
  <c r="K236"/>
  <c r="M232"/>
  <c r="E233"/>
  <c r="V94" i="27"/>
  <c r="AA94"/>
  <c r="G81"/>
  <c r="K78"/>
  <c r="M151" i="26"/>
  <c r="M150"/>
  <c r="K77" i="27"/>
  <c r="I81"/>
  <c r="K83"/>
  <c r="K187" i="26"/>
  <c r="G188"/>
  <c r="M120"/>
  <c r="K184"/>
  <c r="L187"/>
  <c r="M187" s="1"/>
  <c r="K80" i="27"/>
  <c r="L184" i="26"/>
  <c r="C188"/>
  <c r="L77" i="27"/>
  <c r="E81"/>
  <c r="A191" i="26"/>
  <c r="A192" s="1"/>
  <c r="A193" s="1"/>
  <c r="A194" s="1"/>
  <c r="A195" s="1"/>
  <c r="A196" s="1"/>
  <c r="A197" s="1"/>
  <c r="A198" s="1"/>
  <c r="A199" s="1"/>
  <c r="A200" s="1"/>
  <c r="A201" s="1"/>
  <c r="A202" s="1"/>
  <c r="K185"/>
  <c r="K190"/>
  <c r="L80" i="27"/>
  <c r="A84"/>
  <c r="A85" s="1"/>
  <c r="A86" s="1"/>
  <c r="A87" s="1"/>
  <c r="A88" s="1"/>
  <c r="A89" s="1"/>
  <c r="A90" s="1"/>
  <c r="A91" s="1"/>
  <c r="A92" s="1"/>
  <c r="A93" s="1"/>
  <c r="L185" i="26"/>
  <c r="I188"/>
  <c r="C81" i="27"/>
  <c r="M86" i="26"/>
  <c r="M49" i="27"/>
  <c r="O45"/>
  <c r="O82" i="26"/>
  <c r="P119"/>
  <c r="AF48" i="27"/>
  <c r="P51"/>
  <c r="P88" i="26"/>
  <c r="AB49" i="27"/>
  <c r="O51" i="26"/>
  <c r="AE16" i="27"/>
  <c r="P48" i="26"/>
  <c r="AF13" i="27"/>
  <c r="O17" i="26"/>
  <c r="O16" i="27"/>
  <c r="AC46"/>
  <c r="O15" i="26"/>
  <c r="O14" i="27"/>
  <c r="O122" i="26"/>
  <c r="AE51" i="27"/>
  <c r="O116" i="26"/>
  <c r="AE45" i="27"/>
  <c r="P45"/>
  <c r="P82" i="26"/>
  <c r="O117"/>
  <c r="AE46" i="27"/>
  <c r="W83"/>
  <c r="AE81"/>
  <c r="AF80"/>
  <c r="U80"/>
  <c r="Y78"/>
  <c r="AF77"/>
  <c r="U77"/>
  <c r="AE83"/>
  <c r="W80"/>
  <c r="AE78"/>
  <c r="S78"/>
  <c r="W77"/>
  <c r="AF83"/>
  <c r="Y80"/>
  <c r="AF78"/>
  <c r="U78"/>
  <c r="Y77"/>
  <c r="S83"/>
  <c r="AE80"/>
  <c r="S80"/>
  <c r="W78"/>
  <c r="AE77"/>
  <c r="S77"/>
  <c r="AC45"/>
  <c r="AA49"/>
  <c r="K154" i="26"/>
  <c r="P224"/>
  <c r="O221"/>
  <c r="C221"/>
  <c r="I219"/>
  <c r="G218"/>
  <c r="C224"/>
  <c r="P221"/>
  <c r="E221"/>
  <c r="O219"/>
  <c r="C219"/>
  <c r="I218"/>
  <c r="G224"/>
  <c r="G221"/>
  <c r="P219"/>
  <c r="E219"/>
  <c r="O218"/>
  <c r="C218"/>
  <c r="O224"/>
  <c r="O222"/>
  <c r="I221"/>
  <c r="G219"/>
  <c r="P218"/>
  <c r="E218"/>
  <c r="AC27" i="27"/>
  <c r="U87"/>
  <c r="X69"/>
  <c r="S87"/>
  <c r="AD70"/>
  <c r="U68"/>
  <c r="AC90"/>
  <c r="AE87"/>
  <c r="AC87"/>
  <c r="AE89"/>
  <c r="U71"/>
  <c r="U72"/>
  <c r="W87"/>
  <c r="U70"/>
  <c r="U67"/>
  <c r="N104"/>
  <c r="U93"/>
  <c r="S69"/>
  <c r="AD71"/>
  <c r="AD69"/>
  <c r="U90"/>
  <c r="Y87"/>
  <c r="AA87"/>
  <c r="U89"/>
  <c r="Z89"/>
  <c r="R87"/>
  <c r="T9" i="24"/>
  <c r="P8"/>
  <c r="J230" i="26"/>
  <c r="K228"/>
  <c r="C228"/>
  <c r="E230"/>
  <c r="M228"/>
  <c r="E228"/>
  <c r="O228"/>
  <c r="G228"/>
  <c r="O230"/>
  <c r="I228"/>
  <c r="B228"/>
  <c r="T8" i="24"/>
  <c r="V9"/>
  <c r="Q7"/>
  <c r="R13"/>
  <c r="R12"/>
  <c r="AC91" i="27"/>
  <c r="W92"/>
  <c r="R10" i="24"/>
  <c r="M91" i="27"/>
  <c r="G92"/>
  <c r="R9" i="24"/>
  <c r="R6"/>
  <c r="N10"/>
  <c r="P29"/>
  <c r="O19"/>
  <c r="P7"/>
  <c r="V8"/>
  <c r="L10"/>
  <c r="O150" i="26"/>
  <c r="P26" i="24"/>
  <c r="Q8"/>
  <c r="U7"/>
  <c r="O6"/>
  <c r="N22"/>
  <c r="N26"/>
  <c r="N12"/>
  <c r="N14"/>
  <c r="N18"/>
  <c r="A203" i="26"/>
  <c r="E77"/>
  <c r="O24" i="24"/>
  <c r="AH143" i="26"/>
  <c r="AH145"/>
  <c r="N211"/>
  <c r="AH209" s="1"/>
  <c r="AG210" s="1"/>
  <c r="E207"/>
  <c r="C209"/>
  <c r="H209"/>
  <c r="E210"/>
  <c r="N210"/>
  <c r="N246"/>
  <c r="A205"/>
  <c r="A206" s="1"/>
  <c r="A207" s="1"/>
  <c r="A208" s="1"/>
  <c r="A209" s="1"/>
  <c r="A210" s="1"/>
  <c r="A211" s="1"/>
  <c r="A212" s="1"/>
  <c r="A213" s="1"/>
  <c r="A214" s="1"/>
  <c r="A215" s="1"/>
  <c r="A216" s="1"/>
  <c r="E208"/>
  <c r="E211"/>
  <c r="N209"/>
  <c r="E212"/>
  <c r="AI143"/>
  <c r="AI145"/>
  <c r="P32" i="24"/>
  <c r="AH112" i="26"/>
  <c r="AG143"/>
  <c r="AG145"/>
  <c r="AG176"/>
  <c r="AH176"/>
  <c r="AI176"/>
  <c r="AH110"/>
  <c r="E111" s="1"/>
  <c r="T25" i="24"/>
  <c r="P15"/>
  <c r="P31"/>
  <c r="P25"/>
  <c r="O27"/>
  <c r="Q5"/>
  <c r="K21"/>
  <c r="K30"/>
  <c r="K7"/>
  <c r="K29"/>
  <c r="M22"/>
  <c r="L22"/>
  <c r="T5"/>
  <c r="K28"/>
  <c r="K27"/>
  <c r="K6"/>
  <c r="K31"/>
  <c r="K13"/>
  <c r="K24"/>
  <c r="R5"/>
  <c r="CC8" i="17"/>
  <c r="P19" i="27" s="1"/>
  <c r="M26" i="24"/>
  <c r="L26"/>
  <c r="K25"/>
  <c r="K11"/>
  <c r="K34"/>
  <c r="L12"/>
  <c r="L14"/>
  <c r="K32"/>
  <c r="K20"/>
  <c r="K9"/>
  <c r="K23"/>
  <c r="K19"/>
  <c r="K33"/>
  <c r="K17"/>
  <c r="K15"/>
  <c r="O7"/>
  <c r="M18"/>
  <c r="L18"/>
  <c r="V14"/>
  <c r="V30"/>
  <c r="V28"/>
  <c r="V12"/>
  <c r="T22"/>
  <c r="R24"/>
  <c r="T14"/>
  <c r="T28"/>
  <c r="R34"/>
  <c r="R18"/>
  <c r="P30"/>
  <c r="P34"/>
  <c r="P17"/>
  <c r="P21"/>
  <c r="P11"/>
  <c r="P13"/>
  <c r="N9" i="23"/>
  <c r="A16"/>
  <c r="A36"/>
  <c r="J16"/>
  <c r="J36"/>
  <c r="S206" i="24"/>
  <c r="BQ209"/>
  <c r="BQ210"/>
  <c r="BQ211"/>
  <c r="BQ212"/>
  <c r="BQ213"/>
  <c r="BQ214"/>
  <c r="BQ215"/>
  <c r="BQ216"/>
  <c r="BQ217"/>
  <c r="BQ208"/>
  <c r="BQ3"/>
  <c r="DO217" i="17"/>
  <c r="CC207" i="24"/>
  <c r="CB207"/>
  <c r="CA207"/>
  <c r="BZ207"/>
  <c r="BY207"/>
  <c r="BX207"/>
  <c r="BW207"/>
  <c r="BV207"/>
  <c r="BU207"/>
  <c r="BT207"/>
  <c r="BS207"/>
  <c r="BR207"/>
  <c r="BR206"/>
  <c r="DO208" i="17"/>
  <c r="M78" i="27" l="1"/>
  <c r="U213" i="29"/>
  <c r="H214" s="1"/>
  <c r="CE8" i="17"/>
  <c r="A94" i="27"/>
  <c r="A95" s="1"/>
  <c r="E269" i="26"/>
  <c r="G268"/>
  <c r="E266"/>
  <c r="K270"/>
  <c r="M267"/>
  <c r="M266"/>
  <c r="E268"/>
  <c r="F270"/>
  <c r="E267"/>
  <c r="K126" i="27"/>
  <c r="F126"/>
  <c r="M154" i="26"/>
  <c r="M77" i="27"/>
  <c r="C222" i="26"/>
  <c r="AC49" i="27"/>
  <c r="E222" i="26"/>
  <c r="K81" i="27"/>
  <c r="AA83"/>
  <c r="U81"/>
  <c r="AA80"/>
  <c r="AB78"/>
  <c r="L219" i="26"/>
  <c r="I222"/>
  <c r="S81" i="27"/>
  <c r="L188" i="26"/>
  <c r="M184"/>
  <c r="K219"/>
  <c r="K224"/>
  <c r="K221"/>
  <c r="Y81" i="27"/>
  <c r="AB77"/>
  <c r="M185" i="26"/>
  <c r="K188"/>
  <c r="AA78" i="27"/>
  <c r="AB80"/>
  <c r="K218" i="26"/>
  <c r="L221"/>
  <c r="G222"/>
  <c r="AA77" i="27"/>
  <c r="W81"/>
  <c r="L81"/>
  <c r="M80"/>
  <c r="L218" i="26"/>
  <c r="A217"/>
  <c r="A218" s="1"/>
  <c r="A219" s="1"/>
  <c r="A220" s="1"/>
  <c r="A221" s="1"/>
  <c r="A222" s="1"/>
  <c r="A223" s="1"/>
  <c r="A224" s="1"/>
  <c r="A225" s="1"/>
  <c r="A226" s="1"/>
  <c r="A227" s="1"/>
  <c r="A228" s="1"/>
  <c r="A229" s="1"/>
  <c r="A230" s="1"/>
  <c r="A231" s="1"/>
  <c r="O119"/>
  <c r="AE48" i="27"/>
  <c r="AF19"/>
  <c r="P54" i="26"/>
  <c r="P46" i="27"/>
  <c r="P83" i="26"/>
  <c r="AE13" i="27"/>
  <c r="O48" i="26"/>
  <c r="P49"/>
  <c r="AF14" i="27"/>
  <c r="P48"/>
  <c r="P85" i="26"/>
  <c r="O51" i="27"/>
  <c r="O88" i="26"/>
  <c r="G115" i="27"/>
  <c r="I112"/>
  <c r="P110"/>
  <c r="E110"/>
  <c r="I109"/>
  <c r="O115"/>
  <c r="O112"/>
  <c r="C112"/>
  <c r="G110"/>
  <c r="O109"/>
  <c r="C109"/>
  <c r="P115"/>
  <c r="P112"/>
  <c r="E112"/>
  <c r="L112" s="1"/>
  <c r="I110"/>
  <c r="P109"/>
  <c r="E109"/>
  <c r="C115"/>
  <c r="O113"/>
  <c r="G112"/>
  <c r="O110"/>
  <c r="C110"/>
  <c r="G109"/>
  <c r="K109" s="1"/>
  <c r="O258" i="26"/>
  <c r="O256"/>
  <c r="I255"/>
  <c r="G253"/>
  <c r="P252"/>
  <c r="E252"/>
  <c r="P258"/>
  <c r="O255"/>
  <c r="C255"/>
  <c r="I253"/>
  <c r="G252"/>
  <c r="C258"/>
  <c r="P255"/>
  <c r="E255"/>
  <c r="O253"/>
  <c r="C253"/>
  <c r="K253" s="1"/>
  <c r="I252"/>
  <c r="G258"/>
  <c r="G255"/>
  <c r="P253"/>
  <c r="E253"/>
  <c r="O252"/>
  <c r="C252"/>
  <c r="P9" i="24"/>
  <c r="P20" i="26"/>
  <c r="J264"/>
  <c r="K262"/>
  <c r="C262"/>
  <c r="E264"/>
  <c r="M262"/>
  <c r="E262"/>
  <c r="O262"/>
  <c r="G262"/>
  <c r="O264"/>
  <c r="I262"/>
  <c r="B262"/>
  <c r="N101" i="27"/>
  <c r="H101"/>
  <c r="K119"/>
  <c r="G124"/>
  <c r="C119"/>
  <c r="J121"/>
  <c r="N102"/>
  <c r="E119"/>
  <c r="E121"/>
  <c r="E122"/>
  <c r="M122"/>
  <c r="E102"/>
  <c r="G119"/>
  <c r="M123"/>
  <c r="M119"/>
  <c r="B119"/>
  <c r="O119"/>
  <c r="E99"/>
  <c r="A97"/>
  <c r="A98" s="1"/>
  <c r="A99" s="1"/>
  <c r="A100" s="1"/>
  <c r="A101" s="1"/>
  <c r="A102" s="1"/>
  <c r="A103" s="1"/>
  <c r="A104" s="1"/>
  <c r="A105" s="1"/>
  <c r="A106" s="1"/>
  <c r="A107" s="1"/>
  <c r="A108" s="1"/>
  <c r="A109" s="1"/>
  <c r="A110" s="1"/>
  <c r="A111" s="1"/>
  <c r="A112" s="1"/>
  <c r="A113" s="1"/>
  <c r="A114" s="1"/>
  <c r="A115" s="1"/>
  <c r="AD104"/>
  <c r="N103"/>
  <c r="E103"/>
  <c r="C101"/>
  <c r="E100"/>
  <c r="E104"/>
  <c r="E123"/>
  <c r="I119"/>
  <c r="O121"/>
  <c r="E124"/>
  <c r="E125"/>
  <c r="P6" i="24"/>
  <c r="M14"/>
  <c r="M12"/>
  <c r="U92" i="27"/>
  <c r="G60"/>
  <c r="M59"/>
  <c r="V6" i="24"/>
  <c r="V7"/>
  <c r="S7"/>
  <c r="R8"/>
  <c r="BN210" i="17"/>
  <c r="M10" i="24"/>
  <c r="U6"/>
  <c r="S6"/>
  <c r="K8"/>
  <c r="N17"/>
  <c r="N24"/>
  <c r="N31"/>
  <c r="N21"/>
  <c r="N15"/>
  <c r="N25"/>
  <c r="N13"/>
  <c r="N27"/>
  <c r="N29"/>
  <c r="N19"/>
  <c r="N32"/>
  <c r="N34"/>
  <c r="N11"/>
  <c r="N28"/>
  <c r="N33"/>
  <c r="N23"/>
  <c r="N20"/>
  <c r="N30"/>
  <c r="AH144" i="26"/>
  <c r="AH179"/>
  <c r="AH177"/>
  <c r="AI210"/>
  <c r="AH210"/>
  <c r="AI179"/>
  <c r="AI177"/>
  <c r="N244"/>
  <c r="E245"/>
  <c r="A239"/>
  <c r="A240" s="1"/>
  <c r="A241" s="1"/>
  <c r="A242" s="1"/>
  <c r="A243" s="1"/>
  <c r="A244" s="1"/>
  <c r="A245" s="1"/>
  <c r="A246" s="1"/>
  <c r="A247" s="1"/>
  <c r="A248" s="1"/>
  <c r="A249" s="1"/>
  <c r="A250" s="1"/>
  <c r="N243"/>
  <c r="H243"/>
  <c r="N280"/>
  <c r="E241"/>
  <c r="E244"/>
  <c r="E242"/>
  <c r="N245"/>
  <c r="AH243" s="1"/>
  <c r="E246"/>
  <c r="C243"/>
  <c r="AG177"/>
  <c r="AG179"/>
  <c r="AH146"/>
  <c r="M19" i="24"/>
  <c r="L19"/>
  <c r="M32"/>
  <c r="L32"/>
  <c r="M23"/>
  <c r="L23"/>
  <c r="L15"/>
  <c r="M17"/>
  <c r="L17"/>
  <c r="L9"/>
  <c r="L11"/>
  <c r="M25"/>
  <c r="L25"/>
  <c r="L13"/>
  <c r="M31"/>
  <c r="L31"/>
  <c r="L7"/>
  <c r="M21"/>
  <c r="L21"/>
  <c r="N9"/>
  <c r="M27"/>
  <c r="L27"/>
  <c r="L29"/>
  <c r="M29"/>
  <c r="M30"/>
  <c r="L30"/>
  <c r="CD8" i="17"/>
  <c r="U5" i="24" s="1"/>
  <c r="O19" i="27"/>
  <c r="L6" i="24"/>
  <c r="L28"/>
  <c r="M28"/>
  <c r="N7"/>
  <c r="M33"/>
  <c r="L33"/>
  <c r="L20"/>
  <c r="M20"/>
  <c r="M34"/>
  <c r="L34"/>
  <c r="L24"/>
  <c r="M24"/>
  <c r="R67" i="22"/>
  <c r="R66"/>
  <c r="R65"/>
  <c r="R64"/>
  <c r="R63"/>
  <c r="R62"/>
  <c r="R61"/>
  <c r="R60"/>
  <c r="R59"/>
  <c r="R58"/>
  <c r="R57"/>
  <c r="R56"/>
  <c r="R55"/>
  <c r="R54"/>
  <c r="R53"/>
  <c r="R52"/>
  <c r="R51"/>
  <c r="R50"/>
  <c r="R49"/>
  <c r="R48"/>
  <c r="R47"/>
  <c r="R46"/>
  <c r="R45"/>
  <c r="R44"/>
  <c r="R43"/>
  <c r="R42"/>
  <c r="R41"/>
  <c r="R40"/>
  <c r="R39"/>
  <c r="R38"/>
  <c r="R37"/>
  <c r="R36"/>
  <c r="R35"/>
  <c r="R34"/>
  <c r="R33"/>
  <c r="R32"/>
  <c r="R31"/>
  <c r="R30"/>
  <c r="R29"/>
  <c r="R28"/>
  <c r="R27"/>
  <c r="R26"/>
  <c r="R25"/>
  <c r="R24"/>
  <c r="R20"/>
  <c r="R19"/>
  <c r="R18"/>
  <c r="R17"/>
  <c r="R16"/>
  <c r="R15"/>
  <c r="R14"/>
  <c r="R13"/>
  <c r="R9"/>
  <c r="R8"/>
  <c r="R7"/>
  <c r="R6"/>
  <c r="R5"/>
  <c r="R4"/>
  <c r="CD206" i="10"/>
  <c r="CE206" s="1"/>
  <c r="CB206"/>
  <c r="CC206" s="1"/>
  <c r="BZ206"/>
  <c r="CA206" s="1"/>
  <c r="BX206"/>
  <c r="BY206" s="1"/>
  <c r="BV206"/>
  <c r="BW206" s="1"/>
  <c r="BT206"/>
  <c r="BU206" s="1"/>
  <c r="BR206"/>
  <c r="BS206" s="1"/>
  <c r="CD205"/>
  <c r="CE205" s="1"/>
  <c r="CB205"/>
  <c r="CC205" s="1"/>
  <c r="BZ205"/>
  <c r="CA205" s="1"/>
  <c r="BX205"/>
  <c r="BY205" s="1"/>
  <c r="BV205"/>
  <c r="BW205" s="1"/>
  <c r="BT205"/>
  <c r="BU205" s="1"/>
  <c r="BR205"/>
  <c r="BS205" s="1"/>
  <c r="CD204"/>
  <c r="CE204" s="1"/>
  <c r="CB204"/>
  <c r="CC204" s="1"/>
  <c r="BZ204"/>
  <c r="CA204" s="1"/>
  <c r="BX204"/>
  <c r="BY204" s="1"/>
  <c r="BV204"/>
  <c r="BW204" s="1"/>
  <c r="BT204"/>
  <c r="BU204" s="1"/>
  <c r="BR204"/>
  <c r="BS204" s="1"/>
  <c r="CD203"/>
  <c r="CE203" s="1"/>
  <c r="CB203"/>
  <c r="CC203" s="1"/>
  <c r="BZ203"/>
  <c r="CA203" s="1"/>
  <c r="BX203"/>
  <c r="BY203" s="1"/>
  <c r="BV203"/>
  <c r="BW203" s="1"/>
  <c r="BT203"/>
  <c r="BU203" s="1"/>
  <c r="BR203"/>
  <c r="BS203" s="1"/>
  <c r="CD202"/>
  <c r="CE202" s="1"/>
  <c r="CB202"/>
  <c r="CC202" s="1"/>
  <c r="BZ202"/>
  <c r="CA202" s="1"/>
  <c r="BX202"/>
  <c r="BY202" s="1"/>
  <c r="BV202"/>
  <c r="BW202" s="1"/>
  <c r="BT202"/>
  <c r="BU202" s="1"/>
  <c r="BR202"/>
  <c r="BS202" s="1"/>
  <c r="CD201"/>
  <c r="CE201" s="1"/>
  <c r="CB201"/>
  <c r="CC201" s="1"/>
  <c r="BZ201"/>
  <c r="CA201" s="1"/>
  <c r="BX201"/>
  <c r="BY201" s="1"/>
  <c r="BV201"/>
  <c r="BW201" s="1"/>
  <c r="BT201"/>
  <c r="BU201" s="1"/>
  <c r="BR201"/>
  <c r="BS201" s="1"/>
  <c r="CD200"/>
  <c r="CE200" s="1"/>
  <c r="CB200"/>
  <c r="CC200" s="1"/>
  <c r="BZ200"/>
  <c r="CA200" s="1"/>
  <c r="BX200"/>
  <c r="BY200" s="1"/>
  <c r="BV200"/>
  <c r="BW200" s="1"/>
  <c r="BT200"/>
  <c r="BU200" s="1"/>
  <c r="BR200"/>
  <c r="BS200" s="1"/>
  <c r="CD199"/>
  <c r="CE199" s="1"/>
  <c r="CB199"/>
  <c r="CC199" s="1"/>
  <c r="BZ199"/>
  <c r="CA199" s="1"/>
  <c r="BX199"/>
  <c r="BY199" s="1"/>
  <c r="BV199"/>
  <c r="BW199" s="1"/>
  <c r="BT199"/>
  <c r="BU199" s="1"/>
  <c r="BR199"/>
  <c r="BS199" s="1"/>
  <c r="CD198"/>
  <c r="CE198" s="1"/>
  <c r="CB198"/>
  <c r="CC198" s="1"/>
  <c r="BZ198"/>
  <c r="CA198" s="1"/>
  <c r="BX198"/>
  <c r="BY198" s="1"/>
  <c r="BV198"/>
  <c r="BW198" s="1"/>
  <c r="BT198"/>
  <c r="BU198" s="1"/>
  <c r="BR198"/>
  <c r="BS198" s="1"/>
  <c r="CD197"/>
  <c r="CE197" s="1"/>
  <c r="CB197"/>
  <c r="CC197" s="1"/>
  <c r="BZ197"/>
  <c r="CA197" s="1"/>
  <c r="BX197"/>
  <c r="BY197" s="1"/>
  <c r="BV197"/>
  <c r="BW197" s="1"/>
  <c r="BT197"/>
  <c r="BU197" s="1"/>
  <c r="BR197"/>
  <c r="BS197" s="1"/>
  <c r="CD196"/>
  <c r="CE196" s="1"/>
  <c r="CB196"/>
  <c r="CC196" s="1"/>
  <c r="BZ196"/>
  <c r="CA196" s="1"/>
  <c r="BX196"/>
  <c r="BY196" s="1"/>
  <c r="BV196"/>
  <c r="BW196" s="1"/>
  <c r="BT196"/>
  <c r="BU196" s="1"/>
  <c r="BR196"/>
  <c r="BS196" s="1"/>
  <c r="CD195"/>
  <c r="CE195" s="1"/>
  <c r="CB195"/>
  <c r="CC195" s="1"/>
  <c r="BZ195"/>
  <c r="CA195" s="1"/>
  <c r="BX195"/>
  <c r="BY195" s="1"/>
  <c r="BV195"/>
  <c r="BW195" s="1"/>
  <c r="BT195"/>
  <c r="BU195" s="1"/>
  <c r="BR195"/>
  <c r="BS195" s="1"/>
  <c r="CD194"/>
  <c r="CE194" s="1"/>
  <c r="CB194"/>
  <c r="CC194" s="1"/>
  <c r="BZ194"/>
  <c r="CA194" s="1"/>
  <c r="BX194"/>
  <c r="BY194" s="1"/>
  <c r="BV194"/>
  <c r="BW194" s="1"/>
  <c r="BT194"/>
  <c r="BU194" s="1"/>
  <c r="BR194"/>
  <c r="BS194" s="1"/>
  <c r="CD193"/>
  <c r="CE193" s="1"/>
  <c r="CB193"/>
  <c r="CC193" s="1"/>
  <c r="BZ193"/>
  <c r="CA193" s="1"/>
  <c r="BX193"/>
  <c r="BY193" s="1"/>
  <c r="BV193"/>
  <c r="BW193" s="1"/>
  <c r="BT193"/>
  <c r="BU193" s="1"/>
  <c r="BR193"/>
  <c r="BS193" s="1"/>
  <c r="CD192"/>
  <c r="CE192" s="1"/>
  <c r="CB192"/>
  <c r="CC192" s="1"/>
  <c r="BZ192"/>
  <c r="CA192" s="1"/>
  <c r="BX192"/>
  <c r="BY192" s="1"/>
  <c r="BV192"/>
  <c r="BW192" s="1"/>
  <c r="BT192"/>
  <c r="BU192" s="1"/>
  <c r="BR192"/>
  <c r="BS192" s="1"/>
  <c r="CD191"/>
  <c r="CE191" s="1"/>
  <c r="CB191"/>
  <c r="CC191" s="1"/>
  <c r="BZ191"/>
  <c r="CA191" s="1"/>
  <c r="BX191"/>
  <c r="BY191" s="1"/>
  <c r="BV191"/>
  <c r="BW191" s="1"/>
  <c r="BT191"/>
  <c r="BU191" s="1"/>
  <c r="BR191"/>
  <c r="BS191" s="1"/>
  <c r="CD190"/>
  <c r="CE190" s="1"/>
  <c r="CB190"/>
  <c r="CC190" s="1"/>
  <c r="BZ190"/>
  <c r="CA190" s="1"/>
  <c r="BX190"/>
  <c r="BY190" s="1"/>
  <c r="BV190"/>
  <c r="BW190" s="1"/>
  <c r="BT190"/>
  <c r="BU190" s="1"/>
  <c r="BR190"/>
  <c r="BS190" s="1"/>
  <c r="CD189"/>
  <c r="CE189" s="1"/>
  <c r="CB189"/>
  <c r="CC189" s="1"/>
  <c r="BZ189"/>
  <c r="CA189" s="1"/>
  <c r="BX189"/>
  <c r="BY189" s="1"/>
  <c r="BV189"/>
  <c r="BW189" s="1"/>
  <c r="BT189"/>
  <c r="BU189" s="1"/>
  <c r="BR189"/>
  <c r="BS189" s="1"/>
  <c r="CD188"/>
  <c r="CE188" s="1"/>
  <c r="CB188"/>
  <c r="CC188" s="1"/>
  <c r="BZ188"/>
  <c r="CA188" s="1"/>
  <c r="BX188"/>
  <c r="BY188" s="1"/>
  <c r="BV188"/>
  <c r="BW188" s="1"/>
  <c r="BT188"/>
  <c r="BU188" s="1"/>
  <c r="BR188"/>
  <c r="BS188" s="1"/>
  <c r="CD187"/>
  <c r="CE187" s="1"/>
  <c r="CB187"/>
  <c r="CC187" s="1"/>
  <c r="BZ187"/>
  <c r="CA187" s="1"/>
  <c r="BX187"/>
  <c r="BY187" s="1"/>
  <c r="BV187"/>
  <c r="BW187" s="1"/>
  <c r="BT187"/>
  <c r="BU187" s="1"/>
  <c r="BR187"/>
  <c r="BS187" s="1"/>
  <c r="CD186"/>
  <c r="CE186" s="1"/>
  <c r="CB186"/>
  <c r="CC186" s="1"/>
  <c r="BZ186"/>
  <c r="CA186" s="1"/>
  <c r="BX186"/>
  <c r="BY186" s="1"/>
  <c r="BV186"/>
  <c r="BW186" s="1"/>
  <c r="BT186"/>
  <c r="BU186" s="1"/>
  <c r="BR186"/>
  <c r="BS186" s="1"/>
  <c r="CD185"/>
  <c r="CE185" s="1"/>
  <c r="CB185"/>
  <c r="CC185" s="1"/>
  <c r="BZ185"/>
  <c r="CA185" s="1"/>
  <c r="BX185"/>
  <c r="BY185" s="1"/>
  <c r="BV185"/>
  <c r="BW185" s="1"/>
  <c r="BT185"/>
  <c r="BU185" s="1"/>
  <c r="BR185"/>
  <c r="BS185" s="1"/>
  <c r="CD184"/>
  <c r="CE184" s="1"/>
  <c r="CB184"/>
  <c r="CC184" s="1"/>
  <c r="BZ184"/>
  <c r="CA184" s="1"/>
  <c r="BX184"/>
  <c r="BY184" s="1"/>
  <c r="BV184"/>
  <c r="BW184" s="1"/>
  <c r="BT184"/>
  <c r="BU184" s="1"/>
  <c r="BR184"/>
  <c r="BS184" s="1"/>
  <c r="CD183"/>
  <c r="CE183" s="1"/>
  <c r="CB183"/>
  <c r="CC183" s="1"/>
  <c r="BZ183"/>
  <c r="CA183" s="1"/>
  <c r="BX183"/>
  <c r="BY183" s="1"/>
  <c r="BV183"/>
  <c r="BW183" s="1"/>
  <c r="BT183"/>
  <c r="BU183" s="1"/>
  <c r="BR183"/>
  <c r="BS183" s="1"/>
  <c r="CD182"/>
  <c r="CE182" s="1"/>
  <c r="CB182"/>
  <c r="CC182" s="1"/>
  <c r="BZ182"/>
  <c r="CA182" s="1"/>
  <c r="BX182"/>
  <c r="BY182" s="1"/>
  <c r="BV182"/>
  <c r="BW182" s="1"/>
  <c r="BT182"/>
  <c r="BU182" s="1"/>
  <c r="BR182"/>
  <c r="BS182" s="1"/>
  <c r="CD181"/>
  <c r="CE181" s="1"/>
  <c r="CB181"/>
  <c r="CC181" s="1"/>
  <c r="BZ181"/>
  <c r="CA181" s="1"/>
  <c r="BX181"/>
  <c r="BY181" s="1"/>
  <c r="BV181"/>
  <c r="BW181" s="1"/>
  <c r="BT181"/>
  <c r="BU181" s="1"/>
  <c r="BR181"/>
  <c r="BS181" s="1"/>
  <c r="CD180"/>
  <c r="CE180" s="1"/>
  <c r="CB180"/>
  <c r="CC180" s="1"/>
  <c r="BZ180"/>
  <c r="CA180" s="1"/>
  <c r="BX180"/>
  <c r="BY180" s="1"/>
  <c r="BV180"/>
  <c r="BW180" s="1"/>
  <c r="BT180"/>
  <c r="BU180" s="1"/>
  <c r="BR180"/>
  <c r="BS180" s="1"/>
  <c r="CD179"/>
  <c r="CE179" s="1"/>
  <c r="CB179"/>
  <c r="CC179" s="1"/>
  <c r="BZ179"/>
  <c r="CA179" s="1"/>
  <c r="BX179"/>
  <c r="BY179" s="1"/>
  <c r="BV179"/>
  <c r="BW179" s="1"/>
  <c r="BT179"/>
  <c r="BU179" s="1"/>
  <c r="BR179"/>
  <c r="BS179" s="1"/>
  <c r="CD178"/>
  <c r="CE178" s="1"/>
  <c r="CB178"/>
  <c r="CC178" s="1"/>
  <c r="BZ178"/>
  <c r="CA178" s="1"/>
  <c r="BX178"/>
  <c r="BY178" s="1"/>
  <c r="BV178"/>
  <c r="BW178" s="1"/>
  <c r="BT178"/>
  <c r="BU178" s="1"/>
  <c r="BR178"/>
  <c r="BS178" s="1"/>
  <c r="CD177"/>
  <c r="CE177" s="1"/>
  <c r="CB177"/>
  <c r="CC177" s="1"/>
  <c r="BZ177"/>
  <c r="CA177" s="1"/>
  <c r="BX177"/>
  <c r="BY177" s="1"/>
  <c r="BV177"/>
  <c r="BW177" s="1"/>
  <c r="BT177"/>
  <c r="BU177" s="1"/>
  <c r="BR177"/>
  <c r="BS177" s="1"/>
  <c r="CD176"/>
  <c r="CE176" s="1"/>
  <c r="CB176"/>
  <c r="CC176" s="1"/>
  <c r="BZ176"/>
  <c r="CA176" s="1"/>
  <c r="BX176"/>
  <c r="BY176" s="1"/>
  <c r="BV176"/>
  <c r="BW176" s="1"/>
  <c r="BT176"/>
  <c r="BU176" s="1"/>
  <c r="BR176"/>
  <c r="BS176" s="1"/>
  <c r="CD175"/>
  <c r="CE175" s="1"/>
  <c r="CB175"/>
  <c r="CC175" s="1"/>
  <c r="BZ175"/>
  <c r="CA175" s="1"/>
  <c r="BX175"/>
  <c r="BY175" s="1"/>
  <c r="BV175"/>
  <c r="BW175" s="1"/>
  <c r="BT175"/>
  <c r="BU175" s="1"/>
  <c r="BR175"/>
  <c r="BS175" s="1"/>
  <c r="CD174"/>
  <c r="CE174" s="1"/>
  <c r="CB174"/>
  <c r="CC174" s="1"/>
  <c r="BZ174"/>
  <c r="CA174" s="1"/>
  <c r="BX174"/>
  <c r="BY174" s="1"/>
  <c r="BV174"/>
  <c r="BW174" s="1"/>
  <c r="BT174"/>
  <c r="BU174" s="1"/>
  <c r="BR174"/>
  <c r="BS174" s="1"/>
  <c r="CD173"/>
  <c r="CE173" s="1"/>
  <c r="CB173"/>
  <c r="CC173" s="1"/>
  <c r="BZ173"/>
  <c r="CA173" s="1"/>
  <c r="BX173"/>
  <c r="BY173" s="1"/>
  <c r="BV173"/>
  <c r="BW173" s="1"/>
  <c r="BT173"/>
  <c r="BU173" s="1"/>
  <c r="BR173"/>
  <c r="BS173" s="1"/>
  <c r="CD172"/>
  <c r="CE172" s="1"/>
  <c r="CB172"/>
  <c r="CC172" s="1"/>
  <c r="BZ172"/>
  <c r="CA172" s="1"/>
  <c r="BX172"/>
  <c r="BY172" s="1"/>
  <c r="BV172"/>
  <c r="BW172" s="1"/>
  <c r="BT172"/>
  <c r="BU172" s="1"/>
  <c r="BR172"/>
  <c r="BS172" s="1"/>
  <c r="CD171"/>
  <c r="CE171" s="1"/>
  <c r="CB171"/>
  <c r="CC171" s="1"/>
  <c r="BZ171"/>
  <c r="CA171" s="1"/>
  <c r="BX171"/>
  <c r="BY171" s="1"/>
  <c r="BV171"/>
  <c r="BW171" s="1"/>
  <c r="BT171"/>
  <c r="BU171" s="1"/>
  <c r="BR171"/>
  <c r="BS171" s="1"/>
  <c r="CD170"/>
  <c r="CE170" s="1"/>
  <c r="CB170"/>
  <c r="CC170" s="1"/>
  <c r="BZ170"/>
  <c r="CA170" s="1"/>
  <c r="BX170"/>
  <c r="BY170" s="1"/>
  <c r="BV170"/>
  <c r="BW170" s="1"/>
  <c r="BT170"/>
  <c r="BU170" s="1"/>
  <c r="BR170"/>
  <c r="BS170" s="1"/>
  <c r="CD169"/>
  <c r="CE169" s="1"/>
  <c r="CB169"/>
  <c r="CC169" s="1"/>
  <c r="BZ169"/>
  <c r="CA169" s="1"/>
  <c r="BX169"/>
  <c r="BY169" s="1"/>
  <c r="BV169"/>
  <c r="BW169" s="1"/>
  <c r="BT169"/>
  <c r="BU169" s="1"/>
  <c r="BR169"/>
  <c r="BS169" s="1"/>
  <c r="CD168"/>
  <c r="CE168" s="1"/>
  <c r="CB168"/>
  <c r="CC168" s="1"/>
  <c r="BZ168"/>
  <c r="CA168" s="1"/>
  <c r="BX168"/>
  <c r="BY168" s="1"/>
  <c r="BV168"/>
  <c r="BW168" s="1"/>
  <c r="BT168"/>
  <c r="BU168" s="1"/>
  <c r="BR168"/>
  <c r="BS168" s="1"/>
  <c r="CD167"/>
  <c r="CE167" s="1"/>
  <c r="CB167"/>
  <c r="CC167" s="1"/>
  <c r="BZ167"/>
  <c r="CA167" s="1"/>
  <c r="BX167"/>
  <c r="BY167" s="1"/>
  <c r="BV167"/>
  <c r="BW167" s="1"/>
  <c r="BT167"/>
  <c r="BU167" s="1"/>
  <c r="BR167"/>
  <c r="BS167" s="1"/>
  <c r="CD166"/>
  <c r="CE166" s="1"/>
  <c r="CB166"/>
  <c r="CC166" s="1"/>
  <c r="BZ166"/>
  <c r="CA166" s="1"/>
  <c r="BX166"/>
  <c r="BY166" s="1"/>
  <c r="BV166"/>
  <c r="BW166" s="1"/>
  <c r="BT166"/>
  <c r="BU166" s="1"/>
  <c r="BR166"/>
  <c r="BS166" s="1"/>
  <c r="CD165"/>
  <c r="CE165" s="1"/>
  <c r="CB165"/>
  <c r="CC165" s="1"/>
  <c r="BZ165"/>
  <c r="CA165" s="1"/>
  <c r="BX165"/>
  <c r="BY165" s="1"/>
  <c r="BV165"/>
  <c r="BW165" s="1"/>
  <c r="BT165"/>
  <c r="BU165" s="1"/>
  <c r="BR165"/>
  <c r="BS165" s="1"/>
  <c r="CD164"/>
  <c r="CE164" s="1"/>
  <c r="CB164"/>
  <c r="CC164" s="1"/>
  <c r="BZ164"/>
  <c r="CA164" s="1"/>
  <c r="BX164"/>
  <c r="BY164" s="1"/>
  <c r="BV164"/>
  <c r="BW164" s="1"/>
  <c r="BT164"/>
  <c r="BU164" s="1"/>
  <c r="BR164"/>
  <c r="BS164" s="1"/>
  <c r="CD163"/>
  <c r="CE163" s="1"/>
  <c r="CB163"/>
  <c r="CC163" s="1"/>
  <c r="BZ163"/>
  <c r="CA163" s="1"/>
  <c r="BX163"/>
  <c r="BY163" s="1"/>
  <c r="BV163"/>
  <c r="BW163" s="1"/>
  <c r="BT163"/>
  <c r="BU163" s="1"/>
  <c r="BR163"/>
  <c r="BS163" s="1"/>
  <c r="CD162"/>
  <c r="CE162" s="1"/>
  <c r="CB162"/>
  <c r="CC162" s="1"/>
  <c r="BZ162"/>
  <c r="CA162" s="1"/>
  <c r="BX162"/>
  <c r="BY162" s="1"/>
  <c r="BV162"/>
  <c r="BW162" s="1"/>
  <c r="BT162"/>
  <c r="BU162" s="1"/>
  <c r="BR162"/>
  <c r="BS162" s="1"/>
  <c r="CD161"/>
  <c r="CE161" s="1"/>
  <c r="CB161"/>
  <c r="CC161" s="1"/>
  <c r="BZ161"/>
  <c r="CA161" s="1"/>
  <c r="BX161"/>
  <c r="BY161" s="1"/>
  <c r="BV161"/>
  <c r="BW161" s="1"/>
  <c r="BT161"/>
  <c r="BU161" s="1"/>
  <c r="BR161"/>
  <c r="BS161" s="1"/>
  <c r="CD160"/>
  <c r="CE160" s="1"/>
  <c r="CB160"/>
  <c r="CC160" s="1"/>
  <c r="BZ160"/>
  <c r="CA160" s="1"/>
  <c r="BX160"/>
  <c r="BY160" s="1"/>
  <c r="BV160"/>
  <c r="BW160" s="1"/>
  <c r="BT160"/>
  <c r="BU160" s="1"/>
  <c r="BR160"/>
  <c r="BS160" s="1"/>
  <c r="CD159"/>
  <c r="CE159" s="1"/>
  <c r="CB159"/>
  <c r="CC159" s="1"/>
  <c r="BZ159"/>
  <c r="CA159" s="1"/>
  <c r="BX159"/>
  <c r="BY159" s="1"/>
  <c r="BV159"/>
  <c r="BW159" s="1"/>
  <c r="BT159"/>
  <c r="BU159" s="1"/>
  <c r="BR159"/>
  <c r="BS159" s="1"/>
  <c r="CD158"/>
  <c r="CE158" s="1"/>
  <c r="CB158"/>
  <c r="CC158" s="1"/>
  <c r="BZ158"/>
  <c r="CA158" s="1"/>
  <c r="BX158"/>
  <c r="BY158" s="1"/>
  <c r="BV158"/>
  <c r="BW158" s="1"/>
  <c r="BT158"/>
  <c r="BU158" s="1"/>
  <c r="BR158"/>
  <c r="BS158" s="1"/>
  <c r="CD157"/>
  <c r="CE157" s="1"/>
  <c r="CB157"/>
  <c r="CC157" s="1"/>
  <c r="BZ157"/>
  <c r="CA157" s="1"/>
  <c r="BX157"/>
  <c r="BY157" s="1"/>
  <c r="BV157"/>
  <c r="BW157" s="1"/>
  <c r="BT157"/>
  <c r="BU157" s="1"/>
  <c r="BR157"/>
  <c r="BS157" s="1"/>
  <c r="CD156"/>
  <c r="CE156" s="1"/>
  <c r="CB156"/>
  <c r="CC156" s="1"/>
  <c r="BZ156"/>
  <c r="CA156" s="1"/>
  <c r="BX156"/>
  <c r="BY156" s="1"/>
  <c r="BV156"/>
  <c r="BW156" s="1"/>
  <c r="BT156"/>
  <c r="BU156" s="1"/>
  <c r="BR156"/>
  <c r="BS156" s="1"/>
  <c r="CD155"/>
  <c r="CE155" s="1"/>
  <c r="CB155"/>
  <c r="CC155" s="1"/>
  <c r="BZ155"/>
  <c r="CA155" s="1"/>
  <c r="BX155"/>
  <c r="BY155" s="1"/>
  <c r="BV155"/>
  <c r="BW155" s="1"/>
  <c r="BT155"/>
  <c r="BU155" s="1"/>
  <c r="BR155"/>
  <c r="BS155" s="1"/>
  <c r="CD154"/>
  <c r="CE154" s="1"/>
  <c r="CB154"/>
  <c r="CC154" s="1"/>
  <c r="BZ154"/>
  <c r="CA154" s="1"/>
  <c r="BX154"/>
  <c r="BY154" s="1"/>
  <c r="BV154"/>
  <c r="BW154" s="1"/>
  <c r="BT154"/>
  <c r="BU154" s="1"/>
  <c r="BR154"/>
  <c r="BS154" s="1"/>
  <c r="CD153"/>
  <c r="CE153" s="1"/>
  <c r="CB153"/>
  <c r="CC153" s="1"/>
  <c r="BZ153"/>
  <c r="CA153" s="1"/>
  <c r="BX153"/>
  <c r="BY153" s="1"/>
  <c r="BV153"/>
  <c r="BW153" s="1"/>
  <c r="BT153"/>
  <c r="BU153" s="1"/>
  <c r="BR153"/>
  <c r="BS153" s="1"/>
  <c r="CD152"/>
  <c r="CE152" s="1"/>
  <c r="CB152"/>
  <c r="CC152" s="1"/>
  <c r="BZ152"/>
  <c r="CA152" s="1"/>
  <c r="BX152"/>
  <c r="BY152" s="1"/>
  <c r="BV152"/>
  <c r="BW152" s="1"/>
  <c r="BT152"/>
  <c r="BU152" s="1"/>
  <c r="BR152"/>
  <c r="BS152" s="1"/>
  <c r="CD151"/>
  <c r="CE151" s="1"/>
  <c r="CB151"/>
  <c r="CC151" s="1"/>
  <c r="BZ151"/>
  <c r="CA151" s="1"/>
  <c r="BX151"/>
  <c r="BY151" s="1"/>
  <c r="BV151"/>
  <c r="BW151" s="1"/>
  <c r="BT151"/>
  <c r="BU151" s="1"/>
  <c r="BR151"/>
  <c r="BS151" s="1"/>
  <c r="CD150"/>
  <c r="CE150" s="1"/>
  <c r="CB150"/>
  <c r="CC150" s="1"/>
  <c r="BZ150"/>
  <c r="CA150" s="1"/>
  <c r="BX150"/>
  <c r="BY150" s="1"/>
  <c r="BV150"/>
  <c r="BW150" s="1"/>
  <c r="BT150"/>
  <c r="BU150" s="1"/>
  <c r="BR150"/>
  <c r="BS150" s="1"/>
  <c r="CD149"/>
  <c r="CE149" s="1"/>
  <c r="CB149"/>
  <c r="CC149" s="1"/>
  <c r="BZ149"/>
  <c r="CA149" s="1"/>
  <c r="BX149"/>
  <c r="BY149" s="1"/>
  <c r="BV149"/>
  <c r="BW149" s="1"/>
  <c r="BT149"/>
  <c r="BU149" s="1"/>
  <c r="BR149"/>
  <c r="BS149" s="1"/>
  <c r="CD148"/>
  <c r="CE148" s="1"/>
  <c r="CB148"/>
  <c r="CC148" s="1"/>
  <c r="BZ148"/>
  <c r="CA148" s="1"/>
  <c r="BX148"/>
  <c r="BY148" s="1"/>
  <c r="BV148"/>
  <c r="BW148" s="1"/>
  <c r="BT148"/>
  <c r="BU148" s="1"/>
  <c r="BR148"/>
  <c r="BS148" s="1"/>
  <c r="CD147"/>
  <c r="CE147" s="1"/>
  <c r="CB147"/>
  <c r="CC147" s="1"/>
  <c r="BZ147"/>
  <c r="CA147" s="1"/>
  <c r="BX147"/>
  <c r="BY147" s="1"/>
  <c r="BV147"/>
  <c r="BW147" s="1"/>
  <c r="BT147"/>
  <c r="BU147" s="1"/>
  <c r="BR147"/>
  <c r="BS147" s="1"/>
  <c r="CD146"/>
  <c r="CE146" s="1"/>
  <c r="CB146"/>
  <c r="CC146" s="1"/>
  <c r="BZ146"/>
  <c r="CA146" s="1"/>
  <c r="BX146"/>
  <c r="BY146" s="1"/>
  <c r="BV146"/>
  <c r="BW146" s="1"/>
  <c r="BT146"/>
  <c r="BU146" s="1"/>
  <c r="BR146"/>
  <c r="BS146" s="1"/>
  <c r="CD145"/>
  <c r="CE145" s="1"/>
  <c r="CB145"/>
  <c r="CC145" s="1"/>
  <c r="BZ145"/>
  <c r="CA145" s="1"/>
  <c r="BX145"/>
  <c r="BY145" s="1"/>
  <c r="BV145"/>
  <c r="BW145" s="1"/>
  <c r="BT145"/>
  <c r="BU145" s="1"/>
  <c r="BR145"/>
  <c r="BS145" s="1"/>
  <c r="CD144"/>
  <c r="CE144" s="1"/>
  <c r="CB144"/>
  <c r="CC144" s="1"/>
  <c r="BZ144"/>
  <c r="CA144" s="1"/>
  <c r="BX144"/>
  <c r="BY144" s="1"/>
  <c r="BV144"/>
  <c r="BW144" s="1"/>
  <c r="BT144"/>
  <c r="BU144" s="1"/>
  <c r="BR144"/>
  <c r="BS144" s="1"/>
  <c r="CD143"/>
  <c r="CE143" s="1"/>
  <c r="CB143"/>
  <c r="CC143" s="1"/>
  <c r="BZ143"/>
  <c r="CA143" s="1"/>
  <c r="BX143"/>
  <c r="BY143" s="1"/>
  <c r="BV143"/>
  <c r="BW143" s="1"/>
  <c r="BT143"/>
  <c r="BU143" s="1"/>
  <c r="BR143"/>
  <c r="BS143" s="1"/>
  <c r="CD142"/>
  <c r="CE142" s="1"/>
  <c r="CB142"/>
  <c r="CC142" s="1"/>
  <c r="BZ142"/>
  <c r="CA142" s="1"/>
  <c r="BX142"/>
  <c r="BY142" s="1"/>
  <c r="BV142"/>
  <c r="BW142" s="1"/>
  <c r="BT142"/>
  <c r="BU142" s="1"/>
  <c r="BR142"/>
  <c r="BS142" s="1"/>
  <c r="CD141"/>
  <c r="CE141" s="1"/>
  <c r="CB141"/>
  <c r="CC141" s="1"/>
  <c r="BZ141"/>
  <c r="CA141" s="1"/>
  <c r="BX141"/>
  <c r="BY141" s="1"/>
  <c r="BV141"/>
  <c r="BW141" s="1"/>
  <c r="BT141"/>
  <c r="BU141" s="1"/>
  <c r="BR141"/>
  <c r="BS141" s="1"/>
  <c r="CD140"/>
  <c r="CE140" s="1"/>
  <c r="CB140"/>
  <c r="CC140" s="1"/>
  <c r="BZ140"/>
  <c r="CA140" s="1"/>
  <c r="BX140"/>
  <c r="BY140" s="1"/>
  <c r="BV140"/>
  <c r="BW140" s="1"/>
  <c r="BT140"/>
  <c r="BU140" s="1"/>
  <c r="BR140"/>
  <c r="BS140" s="1"/>
  <c r="CD139"/>
  <c r="CE139" s="1"/>
  <c r="CB139"/>
  <c r="CC139" s="1"/>
  <c r="BZ139"/>
  <c r="CA139" s="1"/>
  <c r="BX139"/>
  <c r="BY139" s="1"/>
  <c r="BV139"/>
  <c r="BW139" s="1"/>
  <c r="BT139"/>
  <c r="BU139" s="1"/>
  <c r="BR139"/>
  <c r="BS139" s="1"/>
  <c r="CD138"/>
  <c r="CE138" s="1"/>
  <c r="CB138"/>
  <c r="CC138" s="1"/>
  <c r="BZ138"/>
  <c r="CA138" s="1"/>
  <c r="BX138"/>
  <c r="BY138" s="1"/>
  <c r="BV138"/>
  <c r="BW138" s="1"/>
  <c r="BT138"/>
  <c r="BU138" s="1"/>
  <c r="BR138"/>
  <c r="BS138" s="1"/>
  <c r="CD137"/>
  <c r="CE137" s="1"/>
  <c r="CB137"/>
  <c r="CC137" s="1"/>
  <c r="BZ137"/>
  <c r="CA137" s="1"/>
  <c r="BX137"/>
  <c r="BY137" s="1"/>
  <c r="BV137"/>
  <c r="BW137" s="1"/>
  <c r="BT137"/>
  <c r="BU137" s="1"/>
  <c r="BR137"/>
  <c r="BS137" s="1"/>
  <c r="CD136"/>
  <c r="CE136" s="1"/>
  <c r="CB136"/>
  <c r="CC136" s="1"/>
  <c r="BZ136"/>
  <c r="CA136" s="1"/>
  <c r="BX136"/>
  <c r="BY136" s="1"/>
  <c r="BV136"/>
  <c r="BW136" s="1"/>
  <c r="BT136"/>
  <c r="BU136" s="1"/>
  <c r="BR136"/>
  <c r="BS136" s="1"/>
  <c r="CD135"/>
  <c r="CE135" s="1"/>
  <c r="CB135"/>
  <c r="CC135" s="1"/>
  <c r="BZ135"/>
  <c r="CA135" s="1"/>
  <c r="BX135"/>
  <c r="BY135" s="1"/>
  <c r="BV135"/>
  <c r="BW135" s="1"/>
  <c r="BT135"/>
  <c r="BU135" s="1"/>
  <c r="BR135"/>
  <c r="BS135" s="1"/>
  <c r="CD134"/>
  <c r="CE134" s="1"/>
  <c r="CB134"/>
  <c r="CC134" s="1"/>
  <c r="BZ134"/>
  <c r="CA134" s="1"/>
  <c r="BX134"/>
  <c r="BY134" s="1"/>
  <c r="BV134"/>
  <c r="BW134" s="1"/>
  <c r="BT134"/>
  <c r="BU134" s="1"/>
  <c r="BR134"/>
  <c r="BS134" s="1"/>
  <c r="CD133"/>
  <c r="CE133" s="1"/>
  <c r="CB133"/>
  <c r="CC133" s="1"/>
  <c r="BZ133"/>
  <c r="CA133" s="1"/>
  <c r="BX133"/>
  <c r="BY133" s="1"/>
  <c r="BV133"/>
  <c r="BW133" s="1"/>
  <c r="BT133"/>
  <c r="BU133" s="1"/>
  <c r="BR133"/>
  <c r="BS133" s="1"/>
  <c r="CD132"/>
  <c r="CE132" s="1"/>
  <c r="CB132"/>
  <c r="CC132" s="1"/>
  <c r="BZ132"/>
  <c r="CA132" s="1"/>
  <c r="BX132"/>
  <c r="BY132" s="1"/>
  <c r="BV132"/>
  <c r="BW132" s="1"/>
  <c r="BT132"/>
  <c r="BU132" s="1"/>
  <c r="BR132"/>
  <c r="BS132" s="1"/>
  <c r="CD131"/>
  <c r="CE131" s="1"/>
  <c r="CB131"/>
  <c r="CC131" s="1"/>
  <c r="BZ131"/>
  <c r="CA131" s="1"/>
  <c r="BX131"/>
  <c r="BY131" s="1"/>
  <c r="BV131"/>
  <c r="BW131" s="1"/>
  <c r="BT131"/>
  <c r="BU131" s="1"/>
  <c r="BR131"/>
  <c r="BS131" s="1"/>
  <c r="CD130"/>
  <c r="CE130" s="1"/>
  <c r="CB130"/>
  <c r="CC130" s="1"/>
  <c r="BZ130"/>
  <c r="CA130" s="1"/>
  <c r="BX130"/>
  <c r="BY130" s="1"/>
  <c r="BV130"/>
  <c r="BW130" s="1"/>
  <c r="BT130"/>
  <c r="BU130" s="1"/>
  <c r="BR130"/>
  <c r="BS130" s="1"/>
  <c r="CD129"/>
  <c r="CE129" s="1"/>
  <c r="CB129"/>
  <c r="CC129" s="1"/>
  <c r="BZ129"/>
  <c r="CA129" s="1"/>
  <c r="BX129"/>
  <c r="BY129" s="1"/>
  <c r="BV129"/>
  <c r="BW129" s="1"/>
  <c r="BT129"/>
  <c r="BU129" s="1"/>
  <c r="BR129"/>
  <c r="BS129" s="1"/>
  <c r="CD128"/>
  <c r="CE128" s="1"/>
  <c r="CB128"/>
  <c r="CC128" s="1"/>
  <c r="BZ128"/>
  <c r="CA128" s="1"/>
  <c r="BX128"/>
  <c r="BY128" s="1"/>
  <c r="BV128"/>
  <c r="BW128" s="1"/>
  <c r="BT128"/>
  <c r="BU128" s="1"/>
  <c r="BR128"/>
  <c r="BS128" s="1"/>
  <c r="CD127"/>
  <c r="CE127" s="1"/>
  <c r="CB127"/>
  <c r="CC127" s="1"/>
  <c r="BZ127"/>
  <c r="CA127" s="1"/>
  <c r="BX127"/>
  <c r="BY127" s="1"/>
  <c r="BV127"/>
  <c r="BW127" s="1"/>
  <c r="BT127"/>
  <c r="BU127" s="1"/>
  <c r="BR127"/>
  <c r="BS127" s="1"/>
  <c r="CB126"/>
  <c r="CC126" s="1"/>
  <c r="BZ126"/>
  <c r="CA126" s="1"/>
  <c r="BX126"/>
  <c r="BY126" s="1"/>
  <c r="BV126"/>
  <c r="BW126" s="1"/>
  <c r="BT126"/>
  <c r="BU126" s="1"/>
  <c r="BR126"/>
  <c r="BS126" s="1"/>
  <c r="CB125"/>
  <c r="CC125" s="1"/>
  <c r="BZ125"/>
  <c r="CA125" s="1"/>
  <c r="BX125"/>
  <c r="BY125" s="1"/>
  <c r="BV125"/>
  <c r="BW125" s="1"/>
  <c r="BT125"/>
  <c r="BU125" s="1"/>
  <c r="BR125"/>
  <c r="BS125" s="1"/>
  <c r="CB124"/>
  <c r="CC124" s="1"/>
  <c r="BZ124"/>
  <c r="CA124" s="1"/>
  <c r="BX124"/>
  <c r="BY124" s="1"/>
  <c r="BV124"/>
  <c r="BW124" s="1"/>
  <c r="BT124"/>
  <c r="BU124" s="1"/>
  <c r="BR124"/>
  <c r="BS124" s="1"/>
  <c r="CB123"/>
  <c r="CC123" s="1"/>
  <c r="BZ123"/>
  <c r="CA123" s="1"/>
  <c r="BX123"/>
  <c r="BY123" s="1"/>
  <c r="BV123"/>
  <c r="BW123" s="1"/>
  <c r="BT123"/>
  <c r="BU123" s="1"/>
  <c r="BR123"/>
  <c r="BS123" s="1"/>
  <c r="CB122"/>
  <c r="CC122" s="1"/>
  <c r="BZ122"/>
  <c r="CA122" s="1"/>
  <c r="BX122"/>
  <c r="BY122" s="1"/>
  <c r="BV122"/>
  <c r="BW122" s="1"/>
  <c r="BT122"/>
  <c r="BU122" s="1"/>
  <c r="BR122"/>
  <c r="BS122" s="1"/>
  <c r="CB121"/>
  <c r="CC121" s="1"/>
  <c r="BZ121"/>
  <c r="CA121" s="1"/>
  <c r="BX121"/>
  <c r="BY121" s="1"/>
  <c r="BV121"/>
  <c r="BW121" s="1"/>
  <c r="BT121"/>
  <c r="BU121" s="1"/>
  <c r="BR121"/>
  <c r="BS121" s="1"/>
  <c r="CB120"/>
  <c r="CC120" s="1"/>
  <c r="BZ120"/>
  <c r="CA120" s="1"/>
  <c r="BX120"/>
  <c r="BY120" s="1"/>
  <c r="BV120"/>
  <c r="BW120" s="1"/>
  <c r="BT120"/>
  <c r="BU120" s="1"/>
  <c r="BR120"/>
  <c r="BS120" s="1"/>
  <c r="CB119"/>
  <c r="CC119" s="1"/>
  <c r="BZ119"/>
  <c r="CA119" s="1"/>
  <c r="BX119"/>
  <c r="BY119" s="1"/>
  <c r="BV119"/>
  <c r="BW119" s="1"/>
  <c r="BT119"/>
  <c r="BU119" s="1"/>
  <c r="BR119"/>
  <c r="BS119" s="1"/>
  <c r="CB118"/>
  <c r="CC118" s="1"/>
  <c r="BZ118"/>
  <c r="CA118" s="1"/>
  <c r="BX118"/>
  <c r="BY118" s="1"/>
  <c r="BV118"/>
  <c r="BW118" s="1"/>
  <c r="BT118"/>
  <c r="BU118" s="1"/>
  <c r="BR118"/>
  <c r="BS118" s="1"/>
  <c r="CB117"/>
  <c r="CC117" s="1"/>
  <c r="BZ117"/>
  <c r="CA117" s="1"/>
  <c r="BX117"/>
  <c r="BY117" s="1"/>
  <c r="BV117"/>
  <c r="BW117" s="1"/>
  <c r="BT117"/>
  <c r="BU117" s="1"/>
  <c r="BR117"/>
  <c r="BS117" s="1"/>
  <c r="CB116"/>
  <c r="CC116" s="1"/>
  <c r="BZ116"/>
  <c r="CA116" s="1"/>
  <c r="BX116"/>
  <c r="BY116" s="1"/>
  <c r="BV116"/>
  <c r="BW116" s="1"/>
  <c r="BT116"/>
  <c r="BU116" s="1"/>
  <c r="BR116"/>
  <c r="BS116" s="1"/>
  <c r="CB115"/>
  <c r="CC115" s="1"/>
  <c r="BZ115"/>
  <c r="CA115" s="1"/>
  <c r="BX115"/>
  <c r="BY115" s="1"/>
  <c r="BV115"/>
  <c r="BW115" s="1"/>
  <c r="BT115"/>
  <c r="BU115" s="1"/>
  <c r="BR115"/>
  <c r="BS115" s="1"/>
  <c r="CB114"/>
  <c r="CC114" s="1"/>
  <c r="BZ114"/>
  <c r="CA114" s="1"/>
  <c r="BX114"/>
  <c r="BY114" s="1"/>
  <c r="BV114"/>
  <c r="BW114" s="1"/>
  <c r="BT114"/>
  <c r="BU114" s="1"/>
  <c r="BR114"/>
  <c r="BS114" s="1"/>
  <c r="CB113"/>
  <c r="CC113" s="1"/>
  <c r="BZ113"/>
  <c r="CA113" s="1"/>
  <c r="BX113"/>
  <c r="BY113" s="1"/>
  <c r="BV113"/>
  <c r="BW113" s="1"/>
  <c r="BT113"/>
  <c r="BU113" s="1"/>
  <c r="BR113"/>
  <c r="BS113" s="1"/>
  <c r="CB112"/>
  <c r="CC112" s="1"/>
  <c r="BZ112"/>
  <c r="CA112" s="1"/>
  <c r="BX112"/>
  <c r="BY112" s="1"/>
  <c r="BV112"/>
  <c r="BW112" s="1"/>
  <c r="BT112"/>
  <c r="BU112" s="1"/>
  <c r="BR112"/>
  <c r="BS112" s="1"/>
  <c r="CB111"/>
  <c r="CC111" s="1"/>
  <c r="BZ111"/>
  <c r="CA111" s="1"/>
  <c r="BX111"/>
  <c r="BY111" s="1"/>
  <c r="BV111"/>
  <c r="BW111" s="1"/>
  <c r="BT111"/>
  <c r="BU111" s="1"/>
  <c r="BR111"/>
  <c r="BS111" s="1"/>
  <c r="CB110"/>
  <c r="CC110" s="1"/>
  <c r="BZ110"/>
  <c r="CA110" s="1"/>
  <c r="BX110"/>
  <c r="BY110" s="1"/>
  <c r="BV110"/>
  <c r="BW110" s="1"/>
  <c r="BT110"/>
  <c r="BU110" s="1"/>
  <c r="BR110"/>
  <c r="BS110" s="1"/>
  <c r="CB109"/>
  <c r="CC109" s="1"/>
  <c r="BZ109"/>
  <c r="CA109" s="1"/>
  <c r="BX109"/>
  <c r="BY109" s="1"/>
  <c r="BV109"/>
  <c r="BW109" s="1"/>
  <c r="BT109"/>
  <c r="BU109" s="1"/>
  <c r="BR109"/>
  <c r="BS109" s="1"/>
  <c r="CB108"/>
  <c r="CC108" s="1"/>
  <c r="BZ108"/>
  <c r="CA108" s="1"/>
  <c r="BX108"/>
  <c r="BY108" s="1"/>
  <c r="BV108"/>
  <c r="BW108" s="1"/>
  <c r="BT108"/>
  <c r="BU108" s="1"/>
  <c r="BR108"/>
  <c r="BS108" s="1"/>
  <c r="CB107"/>
  <c r="CC107" s="1"/>
  <c r="BZ107"/>
  <c r="CA107" s="1"/>
  <c r="BX107"/>
  <c r="BY107" s="1"/>
  <c r="BV107"/>
  <c r="BW107" s="1"/>
  <c r="BT107"/>
  <c r="BU107" s="1"/>
  <c r="BR107"/>
  <c r="BS107" s="1"/>
  <c r="CB106"/>
  <c r="CC106" s="1"/>
  <c r="BZ106"/>
  <c r="CA106" s="1"/>
  <c r="BX106"/>
  <c r="BY106" s="1"/>
  <c r="BV106"/>
  <c r="BW106" s="1"/>
  <c r="BT106"/>
  <c r="BU106" s="1"/>
  <c r="BR106"/>
  <c r="BS106" s="1"/>
  <c r="CB105"/>
  <c r="CC105" s="1"/>
  <c r="BZ105"/>
  <c r="CA105" s="1"/>
  <c r="BX105"/>
  <c r="BY105" s="1"/>
  <c r="BV105"/>
  <c r="BW105" s="1"/>
  <c r="BT105"/>
  <c r="BU105" s="1"/>
  <c r="BR105"/>
  <c r="BS105" s="1"/>
  <c r="CB104"/>
  <c r="CC104" s="1"/>
  <c r="BZ104"/>
  <c r="CA104" s="1"/>
  <c r="BX104"/>
  <c r="BY104" s="1"/>
  <c r="BV104"/>
  <c r="BW104" s="1"/>
  <c r="BT104"/>
  <c r="BU104" s="1"/>
  <c r="BR104"/>
  <c r="BS104" s="1"/>
  <c r="CB103"/>
  <c r="CC103" s="1"/>
  <c r="BZ103"/>
  <c r="CA103" s="1"/>
  <c r="BX103"/>
  <c r="BY103" s="1"/>
  <c r="BV103"/>
  <c r="BW103" s="1"/>
  <c r="BT103"/>
  <c r="BU103" s="1"/>
  <c r="BR103"/>
  <c r="BS103" s="1"/>
  <c r="CB102"/>
  <c r="CC102" s="1"/>
  <c r="BZ102"/>
  <c r="CA102" s="1"/>
  <c r="BX102"/>
  <c r="BY102" s="1"/>
  <c r="BV102"/>
  <c r="BW102" s="1"/>
  <c r="BT102"/>
  <c r="BU102" s="1"/>
  <c r="BR102"/>
  <c r="BS102" s="1"/>
  <c r="CB101"/>
  <c r="CC101" s="1"/>
  <c r="BZ101"/>
  <c r="CA101" s="1"/>
  <c r="BX101"/>
  <c r="BY101" s="1"/>
  <c r="BV101"/>
  <c r="BW101" s="1"/>
  <c r="BT101"/>
  <c r="BU101" s="1"/>
  <c r="BR101"/>
  <c r="BS101" s="1"/>
  <c r="CB100"/>
  <c r="CC100" s="1"/>
  <c r="BZ100"/>
  <c r="CA100" s="1"/>
  <c r="BX100"/>
  <c r="BY100" s="1"/>
  <c r="BV100"/>
  <c r="BW100" s="1"/>
  <c r="BT100"/>
  <c r="BU100" s="1"/>
  <c r="BR100"/>
  <c r="BS100" s="1"/>
  <c r="CB99"/>
  <c r="CC99" s="1"/>
  <c r="BZ99"/>
  <c r="CA99" s="1"/>
  <c r="BX99"/>
  <c r="BY99" s="1"/>
  <c r="BV99"/>
  <c r="BW99" s="1"/>
  <c r="BT99"/>
  <c r="BU99" s="1"/>
  <c r="BR99"/>
  <c r="BS99" s="1"/>
  <c r="CB98"/>
  <c r="CC98" s="1"/>
  <c r="BZ98"/>
  <c r="CA98" s="1"/>
  <c r="BX98"/>
  <c r="BY98" s="1"/>
  <c r="BV98"/>
  <c r="BW98" s="1"/>
  <c r="BT98"/>
  <c r="BU98" s="1"/>
  <c r="BR98"/>
  <c r="BS98" s="1"/>
  <c r="CB97"/>
  <c r="CC97" s="1"/>
  <c r="BZ97"/>
  <c r="CA97" s="1"/>
  <c r="BX97"/>
  <c r="BY97" s="1"/>
  <c r="BV97"/>
  <c r="BW97" s="1"/>
  <c r="BT97"/>
  <c r="BU97" s="1"/>
  <c r="BR97"/>
  <c r="BS97" s="1"/>
  <c r="CB96"/>
  <c r="CC96" s="1"/>
  <c r="BZ96"/>
  <c r="CA96" s="1"/>
  <c r="BX96"/>
  <c r="BY96" s="1"/>
  <c r="BV96"/>
  <c r="BW96" s="1"/>
  <c r="BT96"/>
  <c r="BU96" s="1"/>
  <c r="BR96"/>
  <c r="BS96" s="1"/>
  <c r="CB95"/>
  <c r="CC95" s="1"/>
  <c r="BZ95"/>
  <c r="CA95" s="1"/>
  <c r="BX95"/>
  <c r="BY95" s="1"/>
  <c r="BV95"/>
  <c r="BW95" s="1"/>
  <c r="BT95"/>
  <c r="BU95" s="1"/>
  <c r="BR95"/>
  <c r="BS95" s="1"/>
  <c r="CB94"/>
  <c r="CC94" s="1"/>
  <c r="BZ94"/>
  <c r="CA94" s="1"/>
  <c r="BX94"/>
  <c r="BY94" s="1"/>
  <c r="BV94"/>
  <c r="BW94" s="1"/>
  <c r="BT94"/>
  <c r="BU94" s="1"/>
  <c r="BR94"/>
  <c r="BS94" s="1"/>
  <c r="CB93"/>
  <c r="CC93" s="1"/>
  <c r="BZ93"/>
  <c r="CA93" s="1"/>
  <c r="BX93"/>
  <c r="BY93" s="1"/>
  <c r="BV93"/>
  <c r="BW93" s="1"/>
  <c r="BT93"/>
  <c r="BU93" s="1"/>
  <c r="BR93"/>
  <c r="BS93" s="1"/>
  <c r="CB92"/>
  <c r="CC92" s="1"/>
  <c r="BZ92"/>
  <c r="CA92" s="1"/>
  <c r="BX92"/>
  <c r="BY92" s="1"/>
  <c r="BV92"/>
  <c r="BW92" s="1"/>
  <c r="BT92"/>
  <c r="BU92" s="1"/>
  <c r="BR92"/>
  <c r="BS92" s="1"/>
  <c r="CB91"/>
  <c r="CC91" s="1"/>
  <c r="BZ91"/>
  <c r="CA91" s="1"/>
  <c r="BX91"/>
  <c r="BY91" s="1"/>
  <c r="BV91"/>
  <c r="BW91" s="1"/>
  <c r="BT91"/>
  <c r="BU91" s="1"/>
  <c r="BR91"/>
  <c r="BS91" s="1"/>
  <c r="CB90"/>
  <c r="CC90" s="1"/>
  <c r="BZ90"/>
  <c r="CA90" s="1"/>
  <c r="BX90"/>
  <c r="BY90" s="1"/>
  <c r="BV90"/>
  <c r="BW90" s="1"/>
  <c r="BT90"/>
  <c r="BU90" s="1"/>
  <c r="BR90"/>
  <c r="BS90" s="1"/>
  <c r="CB89"/>
  <c r="CC89" s="1"/>
  <c r="BZ89"/>
  <c r="CA89" s="1"/>
  <c r="BX89"/>
  <c r="BY89" s="1"/>
  <c r="BV89"/>
  <c r="BW89" s="1"/>
  <c r="BT89"/>
  <c r="BU89" s="1"/>
  <c r="BR89"/>
  <c r="BS89" s="1"/>
  <c r="CB88"/>
  <c r="CC88" s="1"/>
  <c r="BZ88"/>
  <c r="CA88" s="1"/>
  <c r="BX88"/>
  <c r="BY88" s="1"/>
  <c r="BV88"/>
  <c r="BW88" s="1"/>
  <c r="BT88"/>
  <c r="BU88" s="1"/>
  <c r="BR88"/>
  <c r="BS88" s="1"/>
  <c r="CB87"/>
  <c r="CC87" s="1"/>
  <c r="BZ87"/>
  <c r="CA87" s="1"/>
  <c r="BX87"/>
  <c r="BY87" s="1"/>
  <c r="BV87"/>
  <c r="BW87" s="1"/>
  <c r="BT87"/>
  <c r="BU87" s="1"/>
  <c r="BR87"/>
  <c r="BS87" s="1"/>
  <c r="CB86"/>
  <c r="CC86" s="1"/>
  <c r="BZ86"/>
  <c r="CA86" s="1"/>
  <c r="BX86"/>
  <c r="BY86" s="1"/>
  <c r="BV86"/>
  <c r="BW86" s="1"/>
  <c r="BT86"/>
  <c r="BU86" s="1"/>
  <c r="BR86"/>
  <c r="BS86" s="1"/>
  <c r="CB85"/>
  <c r="CC85" s="1"/>
  <c r="BZ85"/>
  <c r="CA85" s="1"/>
  <c r="BX85"/>
  <c r="BY85" s="1"/>
  <c r="BV85"/>
  <c r="BW85" s="1"/>
  <c r="BT85"/>
  <c r="BU85" s="1"/>
  <c r="BR85"/>
  <c r="BS85" s="1"/>
  <c r="CB84"/>
  <c r="CC84" s="1"/>
  <c r="BZ84"/>
  <c r="CA84" s="1"/>
  <c r="BX84"/>
  <c r="BY84" s="1"/>
  <c r="BV84"/>
  <c r="BW84" s="1"/>
  <c r="BT84"/>
  <c r="BU84" s="1"/>
  <c r="BR84"/>
  <c r="BS84" s="1"/>
  <c r="CB83"/>
  <c r="CC83" s="1"/>
  <c r="BZ83"/>
  <c r="CA83" s="1"/>
  <c r="BX83"/>
  <c r="BY83" s="1"/>
  <c r="BV83"/>
  <c r="BW83" s="1"/>
  <c r="BT83"/>
  <c r="BU83" s="1"/>
  <c r="BR83"/>
  <c r="BS83" s="1"/>
  <c r="CB82"/>
  <c r="CC82" s="1"/>
  <c r="BZ82"/>
  <c r="CA82" s="1"/>
  <c r="BX82"/>
  <c r="BY82" s="1"/>
  <c r="BV82"/>
  <c r="BW82" s="1"/>
  <c r="BT82"/>
  <c r="BU82" s="1"/>
  <c r="BR82"/>
  <c r="BS82" s="1"/>
  <c r="CB81"/>
  <c r="CC81" s="1"/>
  <c r="BZ81"/>
  <c r="CA81" s="1"/>
  <c r="BX81"/>
  <c r="BY81" s="1"/>
  <c r="BV81"/>
  <c r="BW81" s="1"/>
  <c r="BT81"/>
  <c r="BU81" s="1"/>
  <c r="BR81"/>
  <c r="BS81" s="1"/>
  <c r="CB80"/>
  <c r="CC80" s="1"/>
  <c r="BZ80"/>
  <c r="CA80" s="1"/>
  <c r="BX80"/>
  <c r="BY80" s="1"/>
  <c r="BV80"/>
  <c r="BW80" s="1"/>
  <c r="BT80"/>
  <c r="BU80" s="1"/>
  <c r="BR80"/>
  <c r="BS80" s="1"/>
  <c r="CB79"/>
  <c r="CC79" s="1"/>
  <c r="BZ79"/>
  <c r="CA79" s="1"/>
  <c r="BX79"/>
  <c r="BY79" s="1"/>
  <c r="BV79"/>
  <c r="BW79" s="1"/>
  <c r="BT79"/>
  <c r="BU79" s="1"/>
  <c r="BR79"/>
  <c r="BS79" s="1"/>
  <c r="CB78"/>
  <c r="CC78" s="1"/>
  <c r="BZ78"/>
  <c r="CA78" s="1"/>
  <c r="BX78"/>
  <c r="BY78" s="1"/>
  <c r="BV78"/>
  <c r="BW78" s="1"/>
  <c r="BT78"/>
  <c r="BU78" s="1"/>
  <c r="BR78"/>
  <c r="BS78" s="1"/>
  <c r="CB77"/>
  <c r="CC77" s="1"/>
  <c r="BZ77"/>
  <c r="CA77" s="1"/>
  <c r="BX77"/>
  <c r="BY77" s="1"/>
  <c r="BV77"/>
  <c r="BW77" s="1"/>
  <c r="BT77"/>
  <c r="BU77" s="1"/>
  <c r="BR77"/>
  <c r="BS77" s="1"/>
  <c r="CB76"/>
  <c r="CC76" s="1"/>
  <c r="BZ76"/>
  <c r="CA76" s="1"/>
  <c r="BX76"/>
  <c r="BY76" s="1"/>
  <c r="BV76"/>
  <c r="BW76" s="1"/>
  <c r="BT76"/>
  <c r="BU76" s="1"/>
  <c r="BR76"/>
  <c r="BS76" s="1"/>
  <c r="CB75"/>
  <c r="CC75" s="1"/>
  <c r="BZ75"/>
  <c r="CA75" s="1"/>
  <c r="BX75"/>
  <c r="BY75" s="1"/>
  <c r="BV75"/>
  <c r="BW75" s="1"/>
  <c r="BT75"/>
  <c r="BU75" s="1"/>
  <c r="BR75"/>
  <c r="BS75" s="1"/>
  <c r="CB74"/>
  <c r="CC74" s="1"/>
  <c r="BZ74"/>
  <c r="CA74" s="1"/>
  <c r="BX74"/>
  <c r="BY74" s="1"/>
  <c r="BV74"/>
  <c r="BW74" s="1"/>
  <c r="BT74"/>
  <c r="BU74" s="1"/>
  <c r="BR74"/>
  <c r="BS74" s="1"/>
  <c r="CB73"/>
  <c r="CC73" s="1"/>
  <c r="BZ73"/>
  <c r="CA73" s="1"/>
  <c r="BX73"/>
  <c r="BY73" s="1"/>
  <c r="BV73"/>
  <c r="BW73" s="1"/>
  <c r="BT73"/>
  <c r="BU73" s="1"/>
  <c r="BR73"/>
  <c r="BS73" s="1"/>
  <c r="CB72"/>
  <c r="CC72" s="1"/>
  <c r="BZ72"/>
  <c r="CA72" s="1"/>
  <c r="BX72"/>
  <c r="BY72" s="1"/>
  <c r="BV72"/>
  <c r="BW72" s="1"/>
  <c r="BT72"/>
  <c r="BU72" s="1"/>
  <c r="BR72"/>
  <c r="BS72" s="1"/>
  <c r="CB71"/>
  <c r="CC71" s="1"/>
  <c r="BZ71"/>
  <c r="CA71" s="1"/>
  <c r="BX71"/>
  <c r="BY71" s="1"/>
  <c r="BV71"/>
  <c r="BW71" s="1"/>
  <c r="BT71"/>
  <c r="BU71" s="1"/>
  <c r="BR71"/>
  <c r="BS71" s="1"/>
  <c r="CB70"/>
  <c r="CC70" s="1"/>
  <c r="BZ70"/>
  <c r="CA70" s="1"/>
  <c r="BX70"/>
  <c r="BY70" s="1"/>
  <c r="BV70"/>
  <c r="BW70" s="1"/>
  <c r="BT70"/>
  <c r="BU70" s="1"/>
  <c r="BR70"/>
  <c r="BS70" s="1"/>
  <c r="CB69"/>
  <c r="CC69" s="1"/>
  <c r="BZ69"/>
  <c r="CA69" s="1"/>
  <c r="BX69"/>
  <c r="BY69" s="1"/>
  <c r="BV69"/>
  <c r="BW69" s="1"/>
  <c r="BT69"/>
  <c r="BU69" s="1"/>
  <c r="BR69"/>
  <c r="BS69" s="1"/>
  <c r="CB68"/>
  <c r="CC68" s="1"/>
  <c r="BZ68"/>
  <c r="CA68" s="1"/>
  <c r="BX68"/>
  <c r="BY68" s="1"/>
  <c r="BV68"/>
  <c r="BW68" s="1"/>
  <c r="BT68"/>
  <c r="BU68" s="1"/>
  <c r="BR68"/>
  <c r="BS68" s="1"/>
  <c r="CB67"/>
  <c r="CC67" s="1"/>
  <c r="BZ67"/>
  <c r="CA67" s="1"/>
  <c r="BX67"/>
  <c r="BY67" s="1"/>
  <c r="BV67"/>
  <c r="BW67" s="1"/>
  <c r="BT67"/>
  <c r="BU67" s="1"/>
  <c r="BR67"/>
  <c r="BS67" s="1"/>
  <c r="CB66"/>
  <c r="CC66" s="1"/>
  <c r="BZ66"/>
  <c r="CA66" s="1"/>
  <c r="BX66"/>
  <c r="BY66" s="1"/>
  <c r="BV66"/>
  <c r="BW66" s="1"/>
  <c r="BT66"/>
  <c r="BU66" s="1"/>
  <c r="BR66"/>
  <c r="BS66" s="1"/>
  <c r="CB65"/>
  <c r="CC65" s="1"/>
  <c r="BZ65"/>
  <c r="CA65" s="1"/>
  <c r="BX65"/>
  <c r="BY65" s="1"/>
  <c r="BV65"/>
  <c r="BW65" s="1"/>
  <c r="BT65"/>
  <c r="BU65" s="1"/>
  <c r="BR65"/>
  <c r="BS65" s="1"/>
  <c r="CB64"/>
  <c r="CC64" s="1"/>
  <c r="BZ64"/>
  <c r="CA64" s="1"/>
  <c r="BX64"/>
  <c r="BY64" s="1"/>
  <c r="BV64"/>
  <c r="BW64" s="1"/>
  <c r="BT64"/>
  <c r="BU64" s="1"/>
  <c r="BR64"/>
  <c r="BS64" s="1"/>
  <c r="CB63"/>
  <c r="CC63" s="1"/>
  <c r="BZ63"/>
  <c r="CA63" s="1"/>
  <c r="BX63"/>
  <c r="BY63" s="1"/>
  <c r="BV63"/>
  <c r="BW63" s="1"/>
  <c r="BT63"/>
  <c r="BU63" s="1"/>
  <c r="BR63"/>
  <c r="BS63" s="1"/>
  <c r="CB62"/>
  <c r="CC62" s="1"/>
  <c r="BZ62"/>
  <c r="CA62" s="1"/>
  <c r="BX62"/>
  <c r="BY62" s="1"/>
  <c r="BV62"/>
  <c r="BW62" s="1"/>
  <c r="BT62"/>
  <c r="BU62" s="1"/>
  <c r="BR62"/>
  <c r="BS62" s="1"/>
  <c r="CB61"/>
  <c r="CC61" s="1"/>
  <c r="BZ61"/>
  <c r="CA61" s="1"/>
  <c r="BX61"/>
  <c r="BY61" s="1"/>
  <c r="BV61"/>
  <c r="BW61" s="1"/>
  <c r="BT61"/>
  <c r="BU61" s="1"/>
  <c r="BR61"/>
  <c r="BS61" s="1"/>
  <c r="CB60"/>
  <c r="CC60" s="1"/>
  <c r="BZ60"/>
  <c r="CA60" s="1"/>
  <c r="BX60"/>
  <c r="BY60" s="1"/>
  <c r="BV60"/>
  <c r="BW60" s="1"/>
  <c r="BT60"/>
  <c r="BU60" s="1"/>
  <c r="BR60"/>
  <c r="BS60" s="1"/>
  <c r="CB59"/>
  <c r="CC59" s="1"/>
  <c r="BZ59"/>
  <c r="CA59" s="1"/>
  <c r="BX59"/>
  <c r="BY59" s="1"/>
  <c r="BV59"/>
  <c r="BW59" s="1"/>
  <c r="BT59"/>
  <c r="BU59" s="1"/>
  <c r="BR59"/>
  <c r="BS59" s="1"/>
  <c r="CB58"/>
  <c r="CC58" s="1"/>
  <c r="BZ58"/>
  <c r="CA58" s="1"/>
  <c r="BX58"/>
  <c r="BY58" s="1"/>
  <c r="BV58"/>
  <c r="BW58" s="1"/>
  <c r="BT58"/>
  <c r="BU58" s="1"/>
  <c r="BR58"/>
  <c r="BS58" s="1"/>
  <c r="CB57"/>
  <c r="CC57" s="1"/>
  <c r="BZ57"/>
  <c r="CA57" s="1"/>
  <c r="BX57"/>
  <c r="BY57" s="1"/>
  <c r="BV57"/>
  <c r="BW57" s="1"/>
  <c r="BT57"/>
  <c r="BU57" s="1"/>
  <c r="BR57"/>
  <c r="BS57" s="1"/>
  <c r="CB56"/>
  <c r="CC56" s="1"/>
  <c r="BZ56"/>
  <c r="CA56" s="1"/>
  <c r="BX56"/>
  <c r="BY56" s="1"/>
  <c r="BV56"/>
  <c r="BW56" s="1"/>
  <c r="BT56"/>
  <c r="BU56" s="1"/>
  <c r="BR56"/>
  <c r="BS56" s="1"/>
  <c r="CB55"/>
  <c r="CC55" s="1"/>
  <c r="BZ55"/>
  <c r="CA55" s="1"/>
  <c r="BX55"/>
  <c r="BY55" s="1"/>
  <c r="BV55"/>
  <c r="BW55" s="1"/>
  <c r="BT55"/>
  <c r="BU55" s="1"/>
  <c r="BR55"/>
  <c r="BS55" s="1"/>
  <c r="CB54"/>
  <c r="CC54" s="1"/>
  <c r="BZ54"/>
  <c r="CA54" s="1"/>
  <c r="BX54"/>
  <c r="BY54" s="1"/>
  <c r="BV54"/>
  <c r="BW54" s="1"/>
  <c r="BT54"/>
  <c r="BU54" s="1"/>
  <c r="BR54"/>
  <c r="BS54" s="1"/>
  <c r="CB53"/>
  <c r="CC53" s="1"/>
  <c r="BZ53"/>
  <c r="CA53" s="1"/>
  <c r="BX53"/>
  <c r="BY53" s="1"/>
  <c r="BV53"/>
  <c r="BW53" s="1"/>
  <c r="BT53"/>
  <c r="BU53" s="1"/>
  <c r="BR53"/>
  <c r="BS53" s="1"/>
  <c r="CB52"/>
  <c r="CC52" s="1"/>
  <c r="BZ52"/>
  <c r="CA52" s="1"/>
  <c r="BX52"/>
  <c r="BY52" s="1"/>
  <c r="BV52"/>
  <c r="BW52" s="1"/>
  <c r="BT52"/>
  <c r="BU52" s="1"/>
  <c r="BR52"/>
  <c r="BS52" s="1"/>
  <c r="CB51"/>
  <c r="CC51" s="1"/>
  <c r="BZ51"/>
  <c r="CA51" s="1"/>
  <c r="BX51"/>
  <c r="BY51" s="1"/>
  <c r="BV51"/>
  <c r="BW51" s="1"/>
  <c r="BT51"/>
  <c r="BU51" s="1"/>
  <c r="BR51"/>
  <c r="BS51" s="1"/>
  <c r="CB50"/>
  <c r="CC50" s="1"/>
  <c r="BZ50"/>
  <c r="CA50" s="1"/>
  <c r="BX50"/>
  <c r="BY50" s="1"/>
  <c r="BV50"/>
  <c r="BW50" s="1"/>
  <c r="BT50"/>
  <c r="BU50" s="1"/>
  <c r="BR50"/>
  <c r="BS50" s="1"/>
  <c r="CB49"/>
  <c r="CC49" s="1"/>
  <c r="BZ49"/>
  <c r="CA49" s="1"/>
  <c r="BX49"/>
  <c r="BY49" s="1"/>
  <c r="BV49"/>
  <c r="BW49" s="1"/>
  <c r="BT49"/>
  <c r="BU49" s="1"/>
  <c r="BR49"/>
  <c r="BS49" s="1"/>
  <c r="CB48"/>
  <c r="CC48" s="1"/>
  <c r="BZ48"/>
  <c r="CA48" s="1"/>
  <c r="BX48"/>
  <c r="BY48" s="1"/>
  <c r="BV48"/>
  <c r="BW48" s="1"/>
  <c r="BT48"/>
  <c r="BU48" s="1"/>
  <c r="BR48"/>
  <c r="BS48" s="1"/>
  <c r="CB47"/>
  <c r="CC47" s="1"/>
  <c r="BZ47"/>
  <c r="CA47" s="1"/>
  <c r="BX47"/>
  <c r="BY47" s="1"/>
  <c r="BV47"/>
  <c r="BW47" s="1"/>
  <c r="BT47"/>
  <c r="BU47" s="1"/>
  <c r="BR47"/>
  <c r="BS47" s="1"/>
  <c r="CB46"/>
  <c r="CC46" s="1"/>
  <c r="BZ46"/>
  <c r="CA46" s="1"/>
  <c r="BX46"/>
  <c r="BY46" s="1"/>
  <c r="BV46"/>
  <c r="BW46" s="1"/>
  <c r="BT46"/>
  <c r="BU46" s="1"/>
  <c r="BR46"/>
  <c r="BS46" s="1"/>
  <c r="CB45"/>
  <c r="CC45" s="1"/>
  <c r="BZ45"/>
  <c r="CA45" s="1"/>
  <c r="BX45"/>
  <c r="BY45" s="1"/>
  <c r="BV45"/>
  <c r="BW45" s="1"/>
  <c r="BT45"/>
  <c r="BU45" s="1"/>
  <c r="BR45"/>
  <c r="BS45" s="1"/>
  <c r="CB44"/>
  <c r="CC44" s="1"/>
  <c r="BZ44"/>
  <c r="CA44" s="1"/>
  <c r="BX44"/>
  <c r="BY44" s="1"/>
  <c r="BV44"/>
  <c r="BW44" s="1"/>
  <c r="BT44"/>
  <c r="BU44" s="1"/>
  <c r="BR44"/>
  <c r="BS44" s="1"/>
  <c r="CB43"/>
  <c r="CC43" s="1"/>
  <c r="BZ43"/>
  <c r="CA43" s="1"/>
  <c r="BX43"/>
  <c r="BY43" s="1"/>
  <c r="BV43"/>
  <c r="BW43" s="1"/>
  <c r="BT43"/>
  <c r="BU43" s="1"/>
  <c r="BR43"/>
  <c r="BS43" s="1"/>
  <c r="CB42"/>
  <c r="CC42" s="1"/>
  <c r="BZ42"/>
  <c r="CA42" s="1"/>
  <c r="BX42"/>
  <c r="BY42" s="1"/>
  <c r="BV42"/>
  <c r="BW42" s="1"/>
  <c r="BT42"/>
  <c r="BU42" s="1"/>
  <c r="BR42"/>
  <c r="BS42" s="1"/>
  <c r="CB41"/>
  <c r="CC41" s="1"/>
  <c r="BZ41"/>
  <c r="CA41" s="1"/>
  <c r="BX41"/>
  <c r="BY41" s="1"/>
  <c r="BV41"/>
  <c r="BW41" s="1"/>
  <c r="BT41"/>
  <c r="BU41" s="1"/>
  <c r="BR41"/>
  <c r="BS41" s="1"/>
  <c r="CB40"/>
  <c r="CC40" s="1"/>
  <c r="BZ40"/>
  <c r="CA40" s="1"/>
  <c r="BX40"/>
  <c r="BY40" s="1"/>
  <c r="BV40"/>
  <c r="BW40" s="1"/>
  <c r="BT40"/>
  <c r="BU40" s="1"/>
  <c r="BR40"/>
  <c r="BS40" s="1"/>
  <c r="CB39"/>
  <c r="CC39" s="1"/>
  <c r="BZ39"/>
  <c r="CA39" s="1"/>
  <c r="BX39"/>
  <c r="BY39" s="1"/>
  <c r="BV39"/>
  <c r="BW39" s="1"/>
  <c r="BT39"/>
  <c r="BU39" s="1"/>
  <c r="BR39"/>
  <c r="BS39" s="1"/>
  <c r="CB38"/>
  <c r="CC38" s="1"/>
  <c r="BZ38"/>
  <c r="CA38" s="1"/>
  <c r="BX38"/>
  <c r="BY38" s="1"/>
  <c r="BV38"/>
  <c r="BW38" s="1"/>
  <c r="BT38"/>
  <c r="BU38" s="1"/>
  <c r="BR38"/>
  <c r="BS38" s="1"/>
  <c r="CB37"/>
  <c r="CC37" s="1"/>
  <c r="BZ37"/>
  <c r="CA37" s="1"/>
  <c r="BX37"/>
  <c r="BY37" s="1"/>
  <c r="BV37"/>
  <c r="BW37" s="1"/>
  <c r="BT37"/>
  <c r="BU37" s="1"/>
  <c r="BR37"/>
  <c r="BS37" s="1"/>
  <c r="CB36"/>
  <c r="CC36" s="1"/>
  <c r="BZ36"/>
  <c r="CA36" s="1"/>
  <c r="BX36"/>
  <c r="BY36" s="1"/>
  <c r="BV36"/>
  <c r="BW36" s="1"/>
  <c r="BT36"/>
  <c r="BU36" s="1"/>
  <c r="BR36"/>
  <c r="BS36" s="1"/>
  <c r="CB35"/>
  <c r="CC35" s="1"/>
  <c r="BZ35"/>
  <c r="CA35" s="1"/>
  <c r="BX35"/>
  <c r="BY35" s="1"/>
  <c r="BV35"/>
  <c r="BW35" s="1"/>
  <c r="BT35"/>
  <c r="BU35" s="1"/>
  <c r="BR35"/>
  <c r="BS35" s="1"/>
  <c r="CB34"/>
  <c r="CC34" s="1"/>
  <c r="BZ34"/>
  <c r="CA34" s="1"/>
  <c r="BX34"/>
  <c r="BY34" s="1"/>
  <c r="BV34"/>
  <c r="BW34" s="1"/>
  <c r="BT34"/>
  <c r="BU34" s="1"/>
  <c r="BR34"/>
  <c r="BS34" s="1"/>
  <c r="CB33"/>
  <c r="CC33" s="1"/>
  <c r="BZ33"/>
  <c r="CA33" s="1"/>
  <c r="BX33"/>
  <c r="BY33" s="1"/>
  <c r="BV33"/>
  <c r="BW33" s="1"/>
  <c r="BT33"/>
  <c r="BU33" s="1"/>
  <c r="BR33"/>
  <c r="BS33" s="1"/>
  <c r="CB32"/>
  <c r="CC32" s="1"/>
  <c r="BZ32"/>
  <c r="CA32" s="1"/>
  <c r="BX32"/>
  <c r="BY32" s="1"/>
  <c r="BV32"/>
  <c r="BW32" s="1"/>
  <c r="BT32"/>
  <c r="BU32" s="1"/>
  <c r="BR32"/>
  <c r="BS32" s="1"/>
  <c r="CB31"/>
  <c r="CC31" s="1"/>
  <c r="BZ31"/>
  <c r="CA31" s="1"/>
  <c r="BX31"/>
  <c r="BY31" s="1"/>
  <c r="BV31"/>
  <c r="BW31" s="1"/>
  <c r="BT31"/>
  <c r="BU31" s="1"/>
  <c r="BR31"/>
  <c r="BS31" s="1"/>
  <c r="CB30"/>
  <c r="CC30" s="1"/>
  <c r="BZ30"/>
  <c r="CA30" s="1"/>
  <c r="BX30"/>
  <c r="BY30" s="1"/>
  <c r="BV30"/>
  <c r="BW30" s="1"/>
  <c r="BT30"/>
  <c r="BU30" s="1"/>
  <c r="BR30"/>
  <c r="BS30" s="1"/>
  <c r="CB29"/>
  <c r="CC29" s="1"/>
  <c r="BZ29"/>
  <c r="CA29" s="1"/>
  <c r="BX29"/>
  <c r="BY29" s="1"/>
  <c r="BV29"/>
  <c r="BW29" s="1"/>
  <c r="BT29"/>
  <c r="BU29" s="1"/>
  <c r="BR29"/>
  <c r="BS29" s="1"/>
  <c r="CB28"/>
  <c r="CC28" s="1"/>
  <c r="BZ28"/>
  <c r="CA28" s="1"/>
  <c r="BX28"/>
  <c r="BY28" s="1"/>
  <c r="BV28"/>
  <c r="BW28" s="1"/>
  <c r="BT28"/>
  <c r="BU28" s="1"/>
  <c r="BR28"/>
  <c r="BS28" s="1"/>
  <c r="CB27"/>
  <c r="CC27" s="1"/>
  <c r="BZ27"/>
  <c r="CA27" s="1"/>
  <c r="BX27"/>
  <c r="BY27" s="1"/>
  <c r="BV27"/>
  <c r="BW27" s="1"/>
  <c r="BT27"/>
  <c r="BU27" s="1"/>
  <c r="BR27"/>
  <c r="BS27" s="1"/>
  <c r="CB26"/>
  <c r="CC26" s="1"/>
  <c r="BZ26"/>
  <c r="CA26" s="1"/>
  <c r="BX26"/>
  <c r="BY26" s="1"/>
  <c r="BV26"/>
  <c r="BW26" s="1"/>
  <c r="BT26"/>
  <c r="BU26" s="1"/>
  <c r="BR26"/>
  <c r="BS26" s="1"/>
  <c r="CB25"/>
  <c r="CC25" s="1"/>
  <c r="BZ25"/>
  <c r="CA25" s="1"/>
  <c r="BX25"/>
  <c r="BY25" s="1"/>
  <c r="BV25"/>
  <c r="BW25" s="1"/>
  <c r="BT25"/>
  <c r="BU25" s="1"/>
  <c r="BR25"/>
  <c r="BS25" s="1"/>
  <c r="CB24"/>
  <c r="CC24" s="1"/>
  <c r="BZ24"/>
  <c r="CA24" s="1"/>
  <c r="BX24"/>
  <c r="BY24" s="1"/>
  <c r="BV24"/>
  <c r="BW24" s="1"/>
  <c r="BT24"/>
  <c r="BU24" s="1"/>
  <c r="BR24"/>
  <c r="BS24" s="1"/>
  <c r="CB23"/>
  <c r="CC23" s="1"/>
  <c r="BZ23"/>
  <c r="CA23" s="1"/>
  <c r="BX23"/>
  <c r="BY23" s="1"/>
  <c r="BV23"/>
  <c r="BW23" s="1"/>
  <c r="BT23"/>
  <c r="BU23" s="1"/>
  <c r="BR23"/>
  <c r="BS23" s="1"/>
  <c r="CB22"/>
  <c r="CC22" s="1"/>
  <c r="BZ22"/>
  <c r="CA22" s="1"/>
  <c r="BX22"/>
  <c r="BY22" s="1"/>
  <c r="BV22"/>
  <c r="BW22" s="1"/>
  <c r="BT22"/>
  <c r="BU22" s="1"/>
  <c r="BR22"/>
  <c r="BS22" s="1"/>
  <c r="CB21"/>
  <c r="CC21" s="1"/>
  <c r="BZ21"/>
  <c r="CA21" s="1"/>
  <c r="BX21"/>
  <c r="BY21" s="1"/>
  <c r="BV21"/>
  <c r="BW21" s="1"/>
  <c r="BT21"/>
  <c r="BU21" s="1"/>
  <c r="BR21"/>
  <c r="BS21" s="1"/>
  <c r="CB20"/>
  <c r="CC20" s="1"/>
  <c r="BZ20"/>
  <c r="CA20" s="1"/>
  <c r="BX20"/>
  <c r="BY20" s="1"/>
  <c r="BV20"/>
  <c r="BW20" s="1"/>
  <c r="BT20"/>
  <c r="BU20" s="1"/>
  <c r="BR20"/>
  <c r="BS20" s="1"/>
  <c r="CB19"/>
  <c r="CC19" s="1"/>
  <c r="BZ19"/>
  <c r="CA19" s="1"/>
  <c r="BX19"/>
  <c r="BY19" s="1"/>
  <c r="BV19"/>
  <c r="BW19" s="1"/>
  <c r="BT19"/>
  <c r="BU19" s="1"/>
  <c r="BR19"/>
  <c r="BS19" s="1"/>
  <c r="CB18"/>
  <c r="CC18" s="1"/>
  <c r="BZ18"/>
  <c r="CA18" s="1"/>
  <c r="BX18"/>
  <c r="BY18" s="1"/>
  <c r="BV18"/>
  <c r="BW18" s="1"/>
  <c r="BT18"/>
  <c r="BU18" s="1"/>
  <c r="BR18"/>
  <c r="BS18" s="1"/>
  <c r="CB17"/>
  <c r="CC17" s="1"/>
  <c r="BZ17"/>
  <c r="CA17" s="1"/>
  <c r="BX17"/>
  <c r="BY17" s="1"/>
  <c r="BV17"/>
  <c r="BW17" s="1"/>
  <c r="BT17"/>
  <c r="BU17" s="1"/>
  <c r="BR17"/>
  <c r="BS17" s="1"/>
  <c r="CB16"/>
  <c r="CC16" s="1"/>
  <c r="BZ16"/>
  <c r="CA16" s="1"/>
  <c r="BX16"/>
  <c r="BY16" s="1"/>
  <c r="BV16"/>
  <c r="BW16" s="1"/>
  <c r="BT16"/>
  <c r="BU16" s="1"/>
  <c r="BR16"/>
  <c r="BS16" s="1"/>
  <c r="CB15"/>
  <c r="CC15" s="1"/>
  <c r="BZ15"/>
  <c r="CA15" s="1"/>
  <c r="BX15"/>
  <c r="BY15" s="1"/>
  <c r="BV15"/>
  <c r="BW15" s="1"/>
  <c r="BT15"/>
  <c r="BU15" s="1"/>
  <c r="BR15"/>
  <c r="BS15" s="1"/>
  <c r="CB14"/>
  <c r="CC14" s="1"/>
  <c r="BZ14"/>
  <c r="CA14" s="1"/>
  <c r="BX14"/>
  <c r="BY14" s="1"/>
  <c r="BV14"/>
  <c r="BW14" s="1"/>
  <c r="BT14"/>
  <c r="BU14" s="1"/>
  <c r="BR14"/>
  <c r="BS14" s="1"/>
  <c r="CB13"/>
  <c r="CC13" s="1"/>
  <c r="BZ13"/>
  <c r="CA13" s="1"/>
  <c r="BX13"/>
  <c r="BY13" s="1"/>
  <c r="BV13"/>
  <c r="BW13" s="1"/>
  <c r="BT13"/>
  <c r="BU13" s="1"/>
  <c r="BR13"/>
  <c r="BS13" s="1"/>
  <c r="CB12"/>
  <c r="CC12" s="1"/>
  <c r="BZ12"/>
  <c r="CA12" s="1"/>
  <c r="BX12"/>
  <c r="BY12" s="1"/>
  <c r="BV12"/>
  <c r="BW12" s="1"/>
  <c r="BT12"/>
  <c r="BU12" s="1"/>
  <c r="BR12"/>
  <c r="BS12" s="1"/>
  <c r="CB11"/>
  <c r="CC11" s="1"/>
  <c r="BZ11"/>
  <c r="CA11" s="1"/>
  <c r="BX11"/>
  <c r="BY11" s="1"/>
  <c r="BV11"/>
  <c r="BW11" s="1"/>
  <c r="BT11"/>
  <c r="BU11" s="1"/>
  <c r="BR11"/>
  <c r="BS11" s="1"/>
  <c r="CB10"/>
  <c r="CC10" s="1"/>
  <c r="BZ10"/>
  <c r="CA10" s="1"/>
  <c r="BX10"/>
  <c r="BY10" s="1"/>
  <c r="BV10"/>
  <c r="BW10" s="1"/>
  <c r="BT10"/>
  <c r="BU10" s="1"/>
  <c r="BR10"/>
  <c r="BS10" s="1"/>
  <c r="CB9"/>
  <c r="CC9" s="1"/>
  <c r="BZ9"/>
  <c r="CA9" s="1"/>
  <c r="BX9"/>
  <c r="BY9" s="1"/>
  <c r="BV9"/>
  <c r="BW9" s="1"/>
  <c r="BT9"/>
  <c r="BU9" s="1"/>
  <c r="BR9"/>
  <c r="BS9" s="1"/>
  <c r="CB8"/>
  <c r="CC8" s="1"/>
  <c r="BZ8"/>
  <c r="CA8" s="1"/>
  <c r="BX8"/>
  <c r="BY8" s="1"/>
  <c r="BV8"/>
  <c r="BW8" s="1"/>
  <c r="BT8"/>
  <c r="BU8" s="1"/>
  <c r="BR8"/>
  <c r="BS8" s="1"/>
  <c r="CB7"/>
  <c r="CC7" s="1"/>
  <c r="BZ7"/>
  <c r="CA7" s="1"/>
  <c r="BX7"/>
  <c r="BY7" s="1"/>
  <c r="BV7"/>
  <c r="BW7" s="1"/>
  <c r="BT7"/>
  <c r="BU7" s="1"/>
  <c r="BR7"/>
  <c r="BS7" s="1"/>
  <c r="CG6"/>
  <c r="CG5"/>
  <c r="CB5"/>
  <c r="BZ5"/>
  <c r="BX5"/>
  <c r="BV5"/>
  <c r="BT5"/>
  <c r="BR5"/>
  <c r="CG4"/>
  <c r="CJ3"/>
  <c r="CG3"/>
  <c r="CJ2"/>
  <c r="CG2"/>
  <c r="CJ1"/>
  <c r="CG1"/>
  <c r="A232" i="26" l="1"/>
  <c r="A233" s="1"/>
  <c r="A234" s="1"/>
  <c r="A235" s="1"/>
  <c r="A236" s="1"/>
  <c r="A237" s="1"/>
  <c r="M301"/>
  <c r="M300"/>
  <c r="F304"/>
  <c r="E302"/>
  <c r="K304"/>
  <c r="E303"/>
  <c r="G302"/>
  <c r="E300"/>
  <c r="E301"/>
  <c r="V126" i="27"/>
  <c r="AA126"/>
  <c r="J2" i="24"/>
  <c r="K115" i="27"/>
  <c r="M81"/>
  <c r="E113"/>
  <c r="M219" i="26"/>
  <c r="L222"/>
  <c r="AC80" i="27"/>
  <c r="K110"/>
  <c r="L109"/>
  <c r="M109" s="1"/>
  <c r="AC78"/>
  <c r="L255" i="26"/>
  <c r="L252"/>
  <c r="K252"/>
  <c r="L253"/>
  <c r="M253" s="1"/>
  <c r="I256"/>
  <c r="BN215" i="17"/>
  <c r="K8" i="23" s="1"/>
  <c r="K258" i="26"/>
  <c r="K255"/>
  <c r="G113" i="27"/>
  <c r="G256" i="26"/>
  <c r="M188"/>
  <c r="E256"/>
  <c r="C113" i="27"/>
  <c r="L110"/>
  <c r="M110" s="1"/>
  <c r="M221" i="26"/>
  <c r="AC77" i="27"/>
  <c r="AA81"/>
  <c r="K112"/>
  <c r="M112" s="1"/>
  <c r="I113"/>
  <c r="K222" i="26"/>
  <c r="M218"/>
  <c r="BN217" i="17"/>
  <c r="C256" i="26"/>
  <c r="A251"/>
  <c r="A252" s="1"/>
  <c r="A253" s="1"/>
  <c r="A254" s="1"/>
  <c r="A255" s="1"/>
  <c r="A256" s="1"/>
  <c r="A257" s="1"/>
  <c r="A258" s="1"/>
  <c r="A259" s="1"/>
  <c r="A260" s="1"/>
  <c r="A261" s="1"/>
  <c r="A262" s="1"/>
  <c r="A263" s="1"/>
  <c r="A264" s="1"/>
  <c r="A265" s="1"/>
  <c r="A116" i="27"/>
  <c r="A117" s="1"/>
  <c r="A118" s="1"/>
  <c r="A119" s="1"/>
  <c r="A120" s="1"/>
  <c r="A121" s="1"/>
  <c r="A122" s="1"/>
  <c r="A123" s="1"/>
  <c r="A124" s="1"/>
  <c r="A125" s="1"/>
  <c r="AB81"/>
  <c r="O120" i="26"/>
  <c r="AE49" i="27"/>
  <c r="O83" i="26"/>
  <c r="O46" i="27"/>
  <c r="O85" i="26"/>
  <c r="O48" i="27"/>
  <c r="O49"/>
  <c r="O86" i="26"/>
  <c r="O52"/>
  <c r="AE17" i="27"/>
  <c r="AE14"/>
  <c r="O49" i="26"/>
  <c r="O54"/>
  <c r="AE19" i="27"/>
  <c r="S115"/>
  <c r="AE112"/>
  <c r="S112"/>
  <c r="W110"/>
  <c r="AE109"/>
  <c r="S109"/>
  <c r="W115"/>
  <c r="AE113"/>
  <c r="AF112"/>
  <c r="U112"/>
  <c r="Y110"/>
  <c r="AF109"/>
  <c r="U109"/>
  <c r="AE115"/>
  <c r="W112"/>
  <c r="AE110"/>
  <c r="S110"/>
  <c r="W109"/>
  <c r="AF115"/>
  <c r="Y112"/>
  <c r="AF110"/>
  <c r="U110"/>
  <c r="Y109"/>
  <c r="C292" i="26"/>
  <c r="P289"/>
  <c r="E289"/>
  <c r="O287"/>
  <c r="C287"/>
  <c r="I286"/>
  <c r="G292"/>
  <c r="G289"/>
  <c r="P287"/>
  <c r="E287"/>
  <c r="O286"/>
  <c r="C286"/>
  <c r="O292"/>
  <c r="O290"/>
  <c r="I289"/>
  <c r="G287"/>
  <c r="P286"/>
  <c r="E286"/>
  <c r="P292"/>
  <c r="O289"/>
  <c r="C289"/>
  <c r="I287"/>
  <c r="G286"/>
  <c r="BN216" i="17"/>
  <c r="BN214"/>
  <c r="BN218"/>
  <c r="U119" i="27"/>
  <c r="Z121"/>
  <c r="AC119"/>
  <c r="U121"/>
  <c r="AE119"/>
  <c r="AC122"/>
  <c r="U102"/>
  <c r="S101"/>
  <c r="W119"/>
  <c r="U125"/>
  <c r="Y119"/>
  <c r="U103"/>
  <c r="U99"/>
  <c r="N136"/>
  <c r="U100"/>
  <c r="AD102"/>
  <c r="AD101"/>
  <c r="U104"/>
  <c r="X101"/>
  <c r="AE121"/>
  <c r="U122"/>
  <c r="R119"/>
  <c r="S119"/>
  <c r="AD103"/>
  <c r="AA119"/>
  <c r="AC123"/>
  <c r="W124"/>
  <c r="O20" i="26"/>
  <c r="O296"/>
  <c r="G296"/>
  <c r="O298"/>
  <c r="I296"/>
  <c r="B296"/>
  <c r="J298"/>
  <c r="K296"/>
  <c r="C296"/>
  <c r="E298"/>
  <c r="M296"/>
  <c r="E296"/>
  <c r="T6" i="24"/>
  <c r="BC212" i="17"/>
  <c r="I7" i="23" s="1"/>
  <c r="BD212" i="17"/>
  <c r="J7" i="23" s="1"/>
  <c r="BA212" i="17"/>
  <c r="G7" i="23" s="1"/>
  <c r="AZ212" i="17"/>
  <c r="F7" i="23" s="1"/>
  <c r="BB212" i="17"/>
  <c r="H7" i="23" s="1"/>
  <c r="R7" i="24"/>
  <c r="M15"/>
  <c r="M13"/>
  <c r="U124" i="27"/>
  <c r="E92"/>
  <c r="AC59"/>
  <c r="W60"/>
  <c r="E60"/>
  <c r="U28"/>
  <c r="W28"/>
  <c r="BS212" i="17"/>
  <c r="G8" i="23" s="1"/>
  <c r="BT212" i="17"/>
  <c r="H8" i="23" s="1"/>
  <c r="BU212" i="17"/>
  <c r="I8" i="23" s="1"/>
  <c r="BV212" i="17"/>
  <c r="J8" i="23" s="1"/>
  <c r="BR212" i="17"/>
  <c r="N6" i="24"/>
  <c r="T7"/>
  <c r="AV212" i="17"/>
  <c r="AX212"/>
  <c r="AH212"/>
  <c r="F6" i="23" s="1"/>
  <c r="AV215" i="17"/>
  <c r="K7" i="23" s="1"/>
  <c r="AV217" i="17"/>
  <c r="AV214"/>
  <c r="AV216"/>
  <c r="AV218"/>
  <c r="AV210"/>
  <c r="L8" i="24"/>
  <c r="N8"/>
  <c r="M11"/>
  <c r="M6"/>
  <c r="E145" i="26"/>
  <c r="AH211"/>
  <c r="AH213"/>
  <c r="AH180"/>
  <c r="AI244"/>
  <c r="AG244"/>
  <c r="AH244"/>
  <c r="AI211"/>
  <c r="AI213"/>
  <c r="N278"/>
  <c r="E278"/>
  <c r="C277"/>
  <c r="N279"/>
  <c r="AH277" s="1"/>
  <c r="N277"/>
  <c r="N314"/>
  <c r="E279"/>
  <c r="H277"/>
  <c r="E275"/>
  <c r="E280"/>
  <c r="E276"/>
  <c r="A273"/>
  <c r="A274" s="1"/>
  <c r="A275" s="1"/>
  <c r="A276" s="1"/>
  <c r="A277" s="1"/>
  <c r="A278" s="1"/>
  <c r="A279" s="1"/>
  <c r="A280" s="1"/>
  <c r="A281" s="1"/>
  <c r="A282" s="1"/>
  <c r="A283" s="1"/>
  <c r="A284" s="1"/>
  <c r="A285" s="1"/>
  <c r="A286" s="1"/>
  <c r="A287" s="1"/>
  <c r="A288" s="1"/>
  <c r="A289" s="1"/>
  <c r="A290" s="1"/>
  <c r="A291" s="1"/>
  <c r="A292" s="1"/>
  <c r="AG213"/>
  <c r="AG211"/>
  <c r="AH178"/>
  <c r="E179" s="1"/>
  <c r="M9" i="24"/>
  <c r="M7"/>
  <c r="CO7" i="17"/>
  <c r="CP8"/>
  <c r="CI8"/>
  <c r="CH7"/>
  <c r="CW8"/>
  <c r="CV7"/>
  <c r="V5" i="24"/>
  <c r="BN212" i="17"/>
  <c r="BP212"/>
  <c r="V7"/>
  <c r="N24" i="23"/>
  <c r="M2"/>
  <c r="M222" i="26" l="1"/>
  <c r="M334"/>
  <c r="K338"/>
  <c r="E337"/>
  <c r="E336"/>
  <c r="G336"/>
  <c r="E334"/>
  <c r="M335"/>
  <c r="F338"/>
  <c r="E335"/>
  <c r="F158" i="27"/>
  <c r="K158"/>
  <c r="A266" i="26"/>
  <c r="A267" s="1"/>
  <c r="A268" s="1"/>
  <c r="A269" s="1"/>
  <c r="A270" s="1"/>
  <c r="A271" s="1"/>
  <c r="A126" i="27"/>
  <c r="A127" s="1"/>
  <c r="AA110"/>
  <c r="K289" i="26"/>
  <c r="AC81" i="27"/>
  <c r="G290" i="26"/>
  <c r="AB110" i="27"/>
  <c r="AC110" s="1"/>
  <c r="W113"/>
  <c r="M252" i="26"/>
  <c r="M255"/>
  <c r="L256"/>
  <c r="E290"/>
  <c r="CQ9" i="17"/>
  <c r="CR9" s="1"/>
  <c r="CS9" s="1"/>
  <c r="CQ12"/>
  <c r="CR12" s="1"/>
  <c r="CS12" s="1"/>
  <c r="CQ17"/>
  <c r="CR17" s="1"/>
  <c r="CS17" s="1"/>
  <c r="CQ14"/>
  <c r="CR14" s="1"/>
  <c r="CS14" s="1"/>
  <c r="CQ10"/>
  <c r="CR10" s="1"/>
  <c r="CS10" s="1"/>
  <c r="CQ23"/>
  <c r="CR23" s="1"/>
  <c r="CS23" s="1"/>
  <c r="CQ18"/>
  <c r="CR18" s="1"/>
  <c r="CS18" s="1"/>
  <c r="CQ22"/>
  <c r="CR22" s="1"/>
  <c r="CS22" s="1"/>
  <c r="CQ21"/>
  <c r="CR21" s="1"/>
  <c r="CS21" s="1"/>
  <c r="CQ13"/>
  <c r="CR13" s="1"/>
  <c r="CS13" s="1"/>
  <c r="CQ15"/>
  <c r="CR15" s="1"/>
  <c r="CS15" s="1"/>
  <c r="CQ19"/>
  <c r="CR19" s="1"/>
  <c r="CS19" s="1"/>
  <c r="CQ20"/>
  <c r="CR20" s="1"/>
  <c r="CS20" s="1"/>
  <c r="CQ11"/>
  <c r="CR11" s="1"/>
  <c r="CS11" s="1"/>
  <c r="CQ16"/>
  <c r="CR16" s="1"/>
  <c r="CS16" s="1"/>
  <c r="CJ19"/>
  <c r="CK19" s="1"/>
  <c r="CL19" s="1"/>
  <c r="CJ10"/>
  <c r="CJ18"/>
  <c r="CK18" s="1"/>
  <c r="CL18" s="1"/>
  <c r="CJ14"/>
  <c r="CK14" s="1"/>
  <c r="CL14" s="1"/>
  <c r="CJ12"/>
  <c r="CK12" s="1"/>
  <c r="CL12" s="1"/>
  <c r="CJ17"/>
  <c r="CK17" s="1"/>
  <c r="CL17" s="1"/>
  <c r="CJ21"/>
  <c r="CJ11"/>
  <c r="CJ16"/>
  <c r="CK16" s="1"/>
  <c r="CL16" s="1"/>
  <c r="CJ13"/>
  <c r="CK13" s="1"/>
  <c r="CL13" s="1"/>
  <c r="CJ9"/>
  <c r="CK9" s="1"/>
  <c r="CL9" s="1"/>
  <c r="CJ20"/>
  <c r="CK20" s="1"/>
  <c r="CL20" s="1"/>
  <c r="CJ15"/>
  <c r="CK15" s="1"/>
  <c r="CL15" s="1"/>
  <c r="CX17"/>
  <c r="CY17" s="1"/>
  <c r="CZ17" s="1"/>
  <c r="CX21"/>
  <c r="CY21" s="1"/>
  <c r="CZ21" s="1"/>
  <c r="CX18"/>
  <c r="CY18" s="1"/>
  <c r="CZ18" s="1"/>
  <c r="CX12"/>
  <c r="CY12" s="1"/>
  <c r="CZ12" s="1"/>
  <c r="CX26"/>
  <c r="CY26" s="1"/>
  <c r="CZ26" s="1"/>
  <c r="CX19"/>
  <c r="CY19" s="1"/>
  <c r="CZ19" s="1"/>
  <c r="CX16"/>
  <c r="CY16" s="1"/>
  <c r="CZ16" s="1"/>
  <c r="CX22"/>
  <c r="CY22" s="1"/>
  <c r="CZ22" s="1"/>
  <c r="CX25"/>
  <c r="CY25" s="1"/>
  <c r="CZ25" s="1"/>
  <c r="CX13"/>
  <c r="CY13" s="1"/>
  <c r="CZ13" s="1"/>
  <c r="CX23"/>
  <c r="CY23" s="1"/>
  <c r="CZ23" s="1"/>
  <c r="CX14"/>
  <c r="CY14" s="1"/>
  <c r="CZ14" s="1"/>
  <c r="CX15"/>
  <c r="CY15" s="1"/>
  <c r="CZ15" s="1"/>
  <c r="P298" i="26" s="1"/>
  <c r="CX11" i="17"/>
  <c r="CY11" s="1"/>
  <c r="CZ11" s="1"/>
  <c r="CX20"/>
  <c r="CY20" s="1"/>
  <c r="CZ20" s="1"/>
  <c r="CX9"/>
  <c r="CY9" s="1"/>
  <c r="CZ9" s="1"/>
  <c r="CX10"/>
  <c r="CY10" s="1"/>
  <c r="CZ10" s="1"/>
  <c r="CX24"/>
  <c r="CY24" s="1"/>
  <c r="CZ24" s="1"/>
  <c r="Y113" i="27"/>
  <c r="L286" i="26"/>
  <c r="AA109" i="27"/>
  <c r="K292" i="26"/>
  <c r="K256"/>
  <c r="U113" i="27"/>
  <c r="AA115"/>
  <c r="K286" i="26"/>
  <c r="M113" i="27"/>
  <c r="L287" i="26"/>
  <c r="I290"/>
  <c r="AB112" i="27"/>
  <c r="AA112"/>
  <c r="L113"/>
  <c r="L289" i="26"/>
  <c r="A293"/>
  <c r="A294" s="1"/>
  <c r="A295" s="1"/>
  <c r="A296" s="1"/>
  <c r="A297" s="1"/>
  <c r="A298" s="1"/>
  <c r="A299" s="1"/>
  <c r="A300" s="1"/>
  <c r="A301" s="1"/>
  <c r="A302" s="1"/>
  <c r="A303" s="1"/>
  <c r="A304" s="1"/>
  <c r="C290"/>
  <c r="K113" i="27"/>
  <c r="K287" i="26"/>
  <c r="AB109" i="27"/>
  <c r="S113"/>
  <c r="P147"/>
  <c r="P144"/>
  <c r="E144"/>
  <c r="I142"/>
  <c r="P141"/>
  <c r="E141"/>
  <c r="C147"/>
  <c r="O145"/>
  <c r="G144"/>
  <c r="O142"/>
  <c r="C142"/>
  <c r="G141"/>
  <c r="G147"/>
  <c r="I144"/>
  <c r="P142"/>
  <c r="E142"/>
  <c r="L142" s="1"/>
  <c r="I141"/>
  <c r="O147"/>
  <c r="O144"/>
  <c r="C144"/>
  <c r="G142"/>
  <c r="O141"/>
  <c r="C141"/>
  <c r="P326" i="26"/>
  <c r="O323"/>
  <c r="C323"/>
  <c r="I321"/>
  <c r="G320"/>
  <c r="C326"/>
  <c r="P323"/>
  <c r="E323"/>
  <c r="O321"/>
  <c r="C321"/>
  <c r="I320"/>
  <c r="G326"/>
  <c r="G323"/>
  <c r="P321"/>
  <c r="E321"/>
  <c r="O320"/>
  <c r="C320"/>
  <c r="K320" s="1"/>
  <c r="O326"/>
  <c r="O324"/>
  <c r="I323"/>
  <c r="G321"/>
  <c r="P320"/>
  <c r="E320"/>
  <c r="L320" s="1"/>
  <c r="AI212" i="17"/>
  <c r="G6" i="23" s="1"/>
  <c r="E332" i="26"/>
  <c r="M330"/>
  <c r="E330"/>
  <c r="O330"/>
  <c r="G330"/>
  <c r="O332"/>
  <c r="I330"/>
  <c r="B330"/>
  <c r="J332"/>
  <c r="K330"/>
  <c r="C330"/>
  <c r="AK212" i="17"/>
  <c r="I6" i="23" s="1"/>
  <c r="AL212" i="17"/>
  <c r="BF212"/>
  <c r="D7" i="23" s="1"/>
  <c r="N7" s="1"/>
  <c r="A129" i="27"/>
  <c r="A130" s="1"/>
  <c r="A131" s="1"/>
  <c r="A132" s="1"/>
  <c r="A133" s="1"/>
  <c r="A134" s="1"/>
  <c r="A135" s="1"/>
  <c r="A136" s="1"/>
  <c r="A137" s="1"/>
  <c r="A138" s="1"/>
  <c r="A139" s="1"/>
  <c r="I151"/>
  <c r="O153"/>
  <c r="E135"/>
  <c r="B151"/>
  <c r="K151"/>
  <c r="N134"/>
  <c r="E132"/>
  <c r="E131"/>
  <c r="E151"/>
  <c r="E136"/>
  <c r="AD136"/>
  <c r="M151"/>
  <c r="H133"/>
  <c r="C133"/>
  <c r="E157"/>
  <c r="O151"/>
  <c r="M154"/>
  <c r="G151"/>
  <c r="C151"/>
  <c r="E134"/>
  <c r="N133"/>
  <c r="N135"/>
  <c r="E153"/>
  <c r="E154"/>
  <c r="J153"/>
  <c r="G156"/>
  <c r="M155"/>
  <c r="E156"/>
  <c r="AJ212" i="17"/>
  <c r="H6" i="23" s="1"/>
  <c r="U60" i="27"/>
  <c r="BX212" i="17"/>
  <c r="F8" i="23"/>
  <c r="AD215" i="17"/>
  <c r="K6" i="23" s="1"/>
  <c r="AD217" i="17"/>
  <c r="AD214"/>
  <c r="AD218"/>
  <c r="AD216"/>
  <c r="AD210"/>
  <c r="AF212"/>
  <c r="AD212"/>
  <c r="J6" i="23"/>
  <c r="M8" i="24"/>
  <c r="A305" i="26"/>
  <c r="AH247"/>
  <c r="AH245"/>
  <c r="AH214"/>
  <c r="AI278"/>
  <c r="AG278"/>
  <c r="AH278"/>
  <c r="AI247"/>
  <c r="AI245"/>
  <c r="AH212"/>
  <c r="N312"/>
  <c r="E310"/>
  <c r="N313"/>
  <c r="AH311" s="1"/>
  <c r="E314"/>
  <c r="E309"/>
  <c r="C311"/>
  <c r="N311"/>
  <c r="H311"/>
  <c r="E313"/>
  <c r="E312"/>
  <c r="A307"/>
  <c r="A308" s="1"/>
  <c r="A309" s="1"/>
  <c r="A310" s="1"/>
  <c r="A311" s="1"/>
  <c r="A312" s="1"/>
  <c r="A313" s="1"/>
  <c r="A314" s="1"/>
  <c r="A315" s="1"/>
  <c r="A316" s="1"/>
  <c r="A317" s="1"/>
  <c r="A318" s="1"/>
  <c r="AG247"/>
  <c r="AG245"/>
  <c r="CX8" i="17"/>
  <c r="CY8" s="1"/>
  <c r="P332" i="26"/>
  <c r="K298"/>
  <c r="CQ8" i="17"/>
  <c r="CR8" s="1"/>
  <c r="K332" i="26"/>
  <c r="CJ8" i="17"/>
  <c r="CK8" s="1"/>
  <c r="F332" i="26"/>
  <c r="BQ7" i="24"/>
  <c r="BQ18"/>
  <c r="BQ22"/>
  <c r="BQ26"/>
  <c r="BQ30"/>
  <c r="BQ34"/>
  <c r="BQ38"/>
  <c r="BQ42"/>
  <c r="BQ46"/>
  <c r="BQ50"/>
  <c r="BQ54"/>
  <c r="BQ58"/>
  <c r="BQ62"/>
  <c r="BQ66"/>
  <c r="BQ70"/>
  <c r="BQ74"/>
  <c r="BQ78"/>
  <c r="BQ82"/>
  <c r="BQ86"/>
  <c r="BQ90"/>
  <c r="BQ94"/>
  <c r="BQ98"/>
  <c r="BQ102"/>
  <c r="BQ106"/>
  <c r="BQ110"/>
  <c r="BQ114"/>
  <c r="BQ118"/>
  <c r="BQ122"/>
  <c r="BQ12"/>
  <c r="BQ16"/>
  <c r="BQ20"/>
  <c r="BQ24"/>
  <c r="BQ28"/>
  <c r="BQ32"/>
  <c r="BQ36"/>
  <c r="BQ40"/>
  <c r="BQ44"/>
  <c r="BQ48"/>
  <c r="BQ52"/>
  <c r="BQ56"/>
  <c r="BQ60"/>
  <c r="BQ64"/>
  <c r="BQ68"/>
  <c r="BQ72"/>
  <c r="BQ76"/>
  <c r="BQ80"/>
  <c r="BQ84"/>
  <c r="BQ88"/>
  <c r="BQ92"/>
  <c r="BQ96"/>
  <c r="BQ100"/>
  <c r="BQ104"/>
  <c r="BQ108"/>
  <c r="BQ112"/>
  <c r="BQ116"/>
  <c r="BQ120"/>
  <c r="BQ124"/>
  <c r="BQ185"/>
  <c r="BQ10"/>
  <c r="BQ14"/>
  <c r="BQ186"/>
  <c r="BQ190"/>
  <c r="BQ194"/>
  <c r="BQ198"/>
  <c r="BQ202"/>
  <c r="BQ8"/>
  <c r="BQ17"/>
  <c r="BQ21"/>
  <c r="BQ25"/>
  <c r="BQ29"/>
  <c r="BQ33"/>
  <c r="BQ37"/>
  <c r="BQ41"/>
  <c r="BQ45"/>
  <c r="BQ49"/>
  <c r="BQ53"/>
  <c r="BQ57"/>
  <c r="BQ61"/>
  <c r="BQ65"/>
  <c r="BQ69"/>
  <c r="BQ73"/>
  <c r="BQ77"/>
  <c r="BQ81"/>
  <c r="BQ85"/>
  <c r="BQ89"/>
  <c r="BQ93"/>
  <c r="BQ97"/>
  <c r="BQ101"/>
  <c r="BQ105"/>
  <c r="BQ109"/>
  <c r="BQ113"/>
  <c r="BQ117"/>
  <c r="BQ121"/>
  <c r="BQ125"/>
  <c r="BQ129"/>
  <c r="BQ133"/>
  <c r="BQ137"/>
  <c r="BQ141"/>
  <c r="BQ145"/>
  <c r="BQ149"/>
  <c r="BQ153"/>
  <c r="BQ157"/>
  <c r="BQ161"/>
  <c r="BQ165"/>
  <c r="BQ169"/>
  <c r="BQ173"/>
  <c r="BQ177"/>
  <c r="BQ181"/>
  <c r="BQ19"/>
  <c r="BQ23"/>
  <c r="BQ27"/>
  <c r="BQ31"/>
  <c r="BQ35"/>
  <c r="BQ39"/>
  <c r="BQ43"/>
  <c r="BQ47"/>
  <c r="BQ51"/>
  <c r="BQ55"/>
  <c r="BQ59"/>
  <c r="BQ63"/>
  <c r="BQ67"/>
  <c r="BQ71"/>
  <c r="BQ75"/>
  <c r="BQ79"/>
  <c r="BQ83"/>
  <c r="BQ87"/>
  <c r="BQ91"/>
  <c r="BQ95"/>
  <c r="BQ99"/>
  <c r="BQ103"/>
  <c r="BQ107"/>
  <c r="BQ111"/>
  <c r="BQ115"/>
  <c r="BQ119"/>
  <c r="BQ123"/>
  <c r="BQ127"/>
  <c r="BQ131"/>
  <c r="BQ135"/>
  <c r="BQ139"/>
  <c r="BQ143"/>
  <c r="BQ147"/>
  <c r="BQ151"/>
  <c r="BQ155"/>
  <c r="BQ159"/>
  <c r="BQ163"/>
  <c r="BQ167"/>
  <c r="BQ171"/>
  <c r="BQ175"/>
  <c r="BQ179"/>
  <c r="BQ183"/>
  <c r="BQ184"/>
  <c r="BQ188"/>
  <c r="BQ192"/>
  <c r="BQ196"/>
  <c r="BQ200"/>
  <c r="BQ204"/>
  <c r="BQ191"/>
  <c r="BQ195"/>
  <c r="BQ199"/>
  <c r="BQ203"/>
  <c r="BQ9"/>
  <c r="BQ128"/>
  <c r="BQ132"/>
  <c r="BQ136"/>
  <c r="BQ140"/>
  <c r="BQ144"/>
  <c r="BQ148"/>
  <c r="BQ152"/>
  <c r="BQ156"/>
  <c r="BQ160"/>
  <c r="BQ164"/>
  <c r="BQ168"/>
  <c r="BQ172"/>
  <c r="BQ176"/>
  <c r="BQ180"/>
  <c r="BQ187"/>
  <c r="BQ126"/>
  <c r="BQ130"/>
  <c r="BQ134"/>
  <c r="BQ138"/>
  <c r="BQ142"/>
  <c r="BQ146"/>
  <c r="BQ150"/>
  <c r="BQ154"/>
  <c r="BQ158"/>
  <c r="BQ162"/>
  <c r="BQ166"/>
  <c r="BQ170"/>
  <c r="BQ174"/>
  <c r="BQ178"/>
  <c r="BQ182"/>
  <c r="BQ6"/>
  <c r="BQ13"/>
  <c r="BQ11"/>
  <c r="BQ15"/>
  <c r="BQ189"/>
  <c r="BQ193"/>
  <c r="BQ197"/>
  <c r="BQ201"/>
  <c r="S7" i="17"/>
  <c r="W7" s="1"/>
  <c r="DI7" s="1"/>
  <c r="K147" i="27" l="1"/>
  <c r="V158"/>
  <c r="AA158"/>
  <c r="E213" i="26"/>
  <c r="F298"/>
  <c r="L321"/>
  <c r="M289"/>
  <c r="P230"/>
  <c r="P121" i="27"/>
  <c r="K230" i="26"/>
  <c r="K121" i="27"/>
  <c r="F230" i="26"/>
  <c r="F121" i="27"/>
  <c r="AB113"/>
  <c r="K144"/>
  <c r="L141"/>
  <c r="C145"/>
  <c r="M256" i="26"/>
  <c r="AC112" i="27"/>
  <c r="M286" i="26"/>
  <c r="M287"/>
  <c r="M320"/>
  <c r="K321"/>
  <c r="AA113" i="27"/>
  <c r="K323" i="26"/>
  <c r="L290"/>
  <c r="G324"/>
  <c r="C324"/>
  <c r="A319"/>
  <c r="A320" s="1"/>
  <c r="A321" s="1"/>
  <c r="A322" s="1"/>
  <c r="A323" s="1"/>
  <c r="A324" s="1"/>
  <c r="A325" s="1"/>
  <c r="A326" s="1"/>
  <c r="A327" s="1"/>
  <c r="A328" s="1"/>
  <c r="A329" s="1"/>
  <c r="A330" s="1"/>
  <c r="A331" s="1"/>
  <c r="A332" s="1"/>
  <c r="A333" s="1"/>
  <c r="K141" i="27"/>
  <c r="E145"/>
  <c r="K290" i="26"/>
  <c r="K326"/>
  <c r="A140" i="27"/>
  <c r="A141" s="1"/>
  <c r="A142" s="1"/>
  <c r="A143" s="1"/>
  <c r="A144" s="1"/>
  <c r="A145" s="1"/>
  <c r="A146" s="1"/>
  <c r="A147" s="1"/>
  <c r="A148" s="1"/>
  <c r="A149" s="1"/>
  <c r="A150" s="1"/>
  <c r="A151" s="1"/>
  <c r="A152" s="1"/>
  <c r="A153" s="1"/>
  <c r="A154" s="1"/>
  <c r="A155" s="1"/>
  <c r="A156" s="1"/>
  <c r="A157" s="1"/>
  <c r="L144"/>
  <c r="M144" s="1"/>
  <c r="E324" i="26"/>
  <c r="I324"/>
  <c r="I145" i="27"/>
  <c r="K142"/>
  <c r="M142" s="1"/>
  <c r="AC109"/>
  <c r="L323" i="26"/>
  <c r="M323" s="1"/>
  <c r="G145" i="27"/>
  <c r="AE147"/>
  <c r="W144"/>
  <c r="AE142"/>
  <c r="S142"/>
  <c r="W141"/>
  <c r="AF147"/>
  <c r="Y144"/>
  <c r="AF142"/>
  <c r="U142"/>
  <c r="Y141"/>
  <c r="S147"/>
  <c r="AE144"/>
  <c r="S144"/>
  <c r="W142"/>
  <c r="AE141"/>
  <c r="S141"/>
  <c r="W147"/>
  <c r="AE145"/>
  <c r="AF144"/>
  <c r="U144"/>
  <c r="Y142"/>
  <c r="AF141"/>
  <c r="U141"/>
  <c r="AV213" i="17"/>
  <c r="F162" i="26"/>
  <c r="F89" i="27"/>
  <c r="V25"/>
  <c r="F60" i="26"/>
  <c r="K94"/>
  <c r="K57" i="27"/>
  <c r="P162" i="26"/>
  <c r="P89" i="27"/>
  <c r="P128" i="26"/>
  <c r="AF57" i="27"/>
  <c r="P264" i="26"/>
  <c r="AF121" i="27"/>
  <c r="K153"/>
  <c r="K128" i="26"/>
  <c r="AA57" i="27"/>
  <c r="K60" i="26"/>
  <c r="AA25" i="27"/>
  <c r="P60" i="26"/>
  <c r="AF25" i="27"/>
  <c r="P94" i="26"/>
  <c r="P57" i="27"/>
  <c r="P153"/>
  <c r="F94" i="26"/>
  <c r="F57" i="27"/>
  <c r="F196" i="26"/>
  <c r="V89" i="27"/>
  <c r="K264" i="26"/>
  <c r="AA121" i="27"/>
  <c r="K196" i="26"/>
  <c r="AA89" i="27"/>
  <c r="P196" i="26"/>
  <c r="AF89" i="27"/>
  <c r="AN212" i="17"/>
  <c r="F153" i="27"/>
  <c r="K162" i="26"/>
  <c r="K89" i="27"/>
  <c r="F128" i="26"/>
  <c r="V57" i="27"/>
  <c r="F264" i="26"/>
  <c r="V121" i="27"/>
  <c r="U134"/>
  <c r="AD133"/>
  <c r="W151"/>
  <c r="U151"/>
  <c r="U131"/>
  <c r="V153"/>
  <c r="U132"/>
  <c r="S133"/>
  <c r="N168"/>
  <c r="U136"/>
  <c r="AC154"/>
  <c r="AE151"/>
  <c r="AD134"/>
  <c r="U154"/>
  <c r="R151"/>
  <c r="U135"/>
  <c r="U157"/>
  <c r="Y151"/>
  <c r="AE153"/>
  <c r="U153"/>
  <c r="AF153"/>
  <c r="AA153"/>
  <c r="S151"/>
  <c r="X133"/>
  <c r="AA151"/>
  <c r="AC151"/>
  <c r="AD135"/>
  <c r="Z153"/>
  <c r="AC155"/>
  <c r="W156"/>
  <c r="U156"/>
  <c r="K4" i="24"/>
  <c r="AI281" i="26"/>
  <c r="AI279"/>
  <c r="AH246"/>
  <c r="AH248"/>
  <c r="AI312"/>
  <c r="AG312"/>
  <c r="AH312"/>
  <c r="AG281"/>
  <c r="AG279"/>
  <c r="AH279"/>
  <c r="AH281"/>
  <c r="CL8" i="17"/>
  <c r="CF217"/>
  <c r="CF215"/>
  <c r="CF210"/>
  <c r="CF214"/>
  <c r="CF218"/>
  <c r="CF216"/>
  <c r="CZ8"/>
  <c r="CT216"/>
  <c r="CT218"/>
  <c r="CT214"/>
  <c r="CT217"/>
  <c r="CT210"/>
  <c r="CT215"/>
  <c r="D8" i="23"/>
  <c r="BN213" i="17"/>
  <c r="CM218"/>
  <c r="CM216"/>
  <c r="CM215"/>
  <c r="CM210"/>
  <c r="CM217"/>
  <c r="CM214"/>
  <c r="F5" i="24"/>
  <c r="G5"/>
  <c r="C5"/>
  <c r="I5"/>
  <c r="H5"/>
  <c r="W5"/>
  <c r="BQ203" i="10"/>
  <c r="BQ187"/>
  <c r="BQ9"/>
  <c r="BQ194"/>
  <c r="BQ114"/>
  <c r="BQ98"/>
  <c r="BQ82"/>
  <c r="BQ66"/>
  <c r="BQ50"/>
  <c r="BQ34"/>
  <c r="BQ120"/>
  <c r="BQ104"/>
  <c r="BQ88"/>
  <c r="BQ72"/>
  <c r="BQ56"/>
  <c r="BQ40"/>
  <c r="BQ24"/>
  <c r="E5" i="24"/>
  <c r="BQ5"/>
  <c r="BQ175" i="10"/>
  <c r="BQ159"/>
  <c r="BQ143"/>
  <c r="BQ127"/>
  <c r="BQ111"/>
  <c r="BQ95"/>
  <c r="BQ79"/>
  <c r="BQ63"/>
  <c r="BQ47"/>
  <c r="BQ31"/>
  <c r="BQ186"/>
  <c r="BQ15"/>
  <c r="BQ185"/>
  <c r="BQ169"/>
  <c r="BQ153"/>
  <c r="BQ137"/>
  <c r="BQ121"/>
  <c r="BQ105"/>
  <c r="BQ89"/>
  <c r="BQ73"/>
  <c r="BQ57"/>
  <c r="BQ41"/>
  <c r="BQ25"/>
  <c r="BQ200"/>
  <c r="BQ197"/>
  <c r="BQ184"/>
  <c r="BQ168"/>
  <c r="BQ152"/>
  <c r="BQ136"/>
  <c r="BQ14"/>
  <c r="BQ174"/>
  <c r="BQ158"/>
  <c r="BQ142"/>
  <c r="BQ199"/>
  <c r="BQ206"/>
  <c r="BQ126"/>
  <c r="BQ110"/>
  <c r="BQ94"/>
  <c r="BQ78"/>
  <c r="BQ62"/>
  <c r="BQ46"/>
  <c r="BQ30"/>
  <c r="BQ116"/>
  <c r="BQ100"/>
  <c r="BQ84"/>
  <c r="BQ68"/>
  <c r="BQ52"/>
  <c r="BQ36"/>
  <c r="BQ20"/>
  <c r="BQ171"/>
  <c r="BQ155"/>
  <c r="BQ139"/>
  <c r="BQ123"/>
  <c r="BQ107"/>
  <c r="BQ91"/>
  <c r="BQ75"/>
  <c r="BQ59"/>
  <c r="BQ43"/>
  <c r="BQ27"/>
  <c r="BQ11"/>
  <c r="BQ181"/>
  <c r="BQ165"/>
  <c r="BQ149"/>
  <c r="BQ133"/>
  <c r="BQ117"/>
  <c r="BQ101"/>
  <c r="BQ85"/>
  <c r="BQ69"/>
  <c r="BQ53"/>
  <c r="BQ37"/>
  <c r="BQ21"/>
  <c r="BQ196"/>
  <c r="BQ193"/>
  <c r="BQ180"/>
  <c r="BQ164"/>
  <c r="BQ148"/>
  <c r="BQ132"/>
  <c r="BQ170"/>
  <c r="BQ154"/>
  <c r="BQ138"/>
  <c r="BQ10"/>
  <c r="BQ195"/>
  <c r="BQ188"/>
  <c r="BQ202"/>
  <c r="BQ122"/>
  <c r="BQ106"/>
  <c r="BQ90"/>
  <c r="BQ74"/>
  <c r="BQ58"/>
  <c r="BQ42"/>
  <c r="BQ26"/>
  <c r="BQ112"/>
  <c r="BQ96"/>
  <c r="BQ80"/>
  <c r="BQ64"/>
  <c r="BQ48"/>
  <c r="BQ32"/>
  <c r="BQ17"/>
  <c r="BQ183"/>
  <c r="BQ167"/>
  <c r="BQ151"/>
  <c r="BQ135"/>
  <c r="BQ119"/>
  <c r="BQ103"/>
  <c r="BQ87"/>
  <c r="BQ71"/>
  <c r="BQ55"/>
  <c r="BQ39"/>
  <c r="BQ23"/>
  <c r="BQ177"/>
  <c r="BQ161"/>
  <c r="BQ145"/>
  <c r="BQ129"/>
  <c r="BQ113"/>
  <c r="BQ97"/>
  <c r="BQ81"/>
  <c r="BQ65"/>
  <c r="BQ49"/>
  <c r="BQ33"/>
  <c r="BQ192"/>
  <c r="BQ205"/>
  <c r="BQ189"/>
  <c r="BQ176"/>
  <c r="BQ160"/>
  <c r="BQ144"/>
  <c r="BQ128"/>
  <c r="BQ182"/>
  <c r="BQ166"/>
  <c r="BQ150"/>
  <c r="BQ134"/>
  <c r="BQ16"/>
  <c r="BQ191"/>
  <c r="BQ190"/>
  <c r="BQ7"/>
  <c r="BQ198"/>
  <c r="BQ118"/>
  <c r="BQ102"/>
  <c r="BQ86"/>
  <c r="BQ70"/>
  <c r="BQ54"/>
  <c r="BQ38"/>
  <c r="BQ22"/>
  <c r="BQ124"/>
  <c r="BQ108"/>
  <c r="BQ92"/>
  <c r="BQ76"/>
  <c r="BQ60"/>
  <c r="BQ44"/>
  <c r="BQ28"/>
  <c r="BQ13"/>
  <c r="BQ179"/>
  <c r="BQ163"/>
  <c r="BQ147"/>
  <c r="BQ131"/>
  <c r="BQ115"/>
  <c r="BQ99"/>
  <c r="BQ83"/>
  <c r="BQ67"/>
  <c r="BQ51"/>
  <c r="BQ35"/>
  <c r="BQ19"/>
  <c r="BQ8"/>
  <c r="BQ173"/>
  <c r="BQ157"/>
  <c r="BQ141"/>
  <c r="BQ125"/>
  <c r="BQ109"/>
  <c r="BQ93"/>
  <c r="BQ77"/>
  <c r="BQ61"/>
  <c r="BQ45"/>
  <c r="BQ29"/>
  <c r="BQ204"/>
  <c r="BQ201"/>
  <c r="BQ172"/>
  <c r="BQ156"/>
  <c r="BQ140"/>
  <c r="BQ18"/>
  <c r="BQ178"/>
  <c r="BQ162"/>
  <c r="BQ146"/>
  <c r="BQ130"/>
  <c r="D5" i="24"/>
  <c r="BQ12" i="10"/>
  <c r="A158" i="27" l="1"/>
  <c r="A159" s="1"/>
  <c r="F190"/>
  <c r="K190"/>
  <c r="A334" i="26"/>
  <c r="A335" s="1"/>
  <c r="A336" s="1"/>
  <c r="A337" s="1"/>
  <c r="A338" s="1"/>
  <c r="A339" s="1"/>
  <c r="M321"/>
  <c r="M324" s="1"/>
  <c r="AC113" i="27"/>
  <c r="AB141"/>
  <c r="AA144"/>
  <c r="AA141"/>
  <c r="AB144"/>
  <c r="M290" i="26"/>
  <c r="K324"/>
  <c r="AA147" i="27"/>
  <c r="U145"/>
  <c r="AA142"/>
  <c r="L324" i="26"/>
  <c r="W145" i="27"/>
  <c r="S145"/>
  <c r="AB142"/>
  <c r="L145"/>
  <c r="M141"/>
  <c r="M145" s="1"/>
  <c r="K145"/>
  <c r="Y145"/>
  <c r="G179"/>
  <c r="I176"/>
  <c r="P174"/>
  <c r="E174"/>
  <c r="I173"/>
  <c r="O179"/>
  <c r="O176"/>
  <c r="C176"/>
  <c r="G174"/>
  <c r="O173"/>
  <c r="C173"/>
  <c r="P179"/>
  <c r="P176"/>
  <c r="E176"/>
  <c r="L176" s="1"/>
  <c r="I174"/>
  <c r="P173"/>
  <c r="E173"/>
  <c r="L173" s="1"/>
  <c r="C179"/>
  <c r="O177"/>
  <c r="G176"/>
  <c r="O174"/>
  <c r="C174"/>
  <c r="G173"/>
  <c r="E186"/>
  <c r="N166"/>
  <c r="C183"/>
  <c r="C165"/>
  <c r="K185"/>
  <c r="E164"/>
  <c r="E185"/>
  <c r="E163"/>
  <c r="E168"/>
  <c r="H165"/>
  <c r="B183"/>
  <c r="P185"/>
  <c r="O185"/>
  <c r="J185"/>
  <c r="E167"/>
  <c r="I183"/>
  <c r="G183"/>
  <c r="M186"/>
  <c r="A161"/>
  <c r="A162" s="1"/>
  <c r="A163" s="1"/>
  <c r="A164" s="1"/>
  <c r="A165" s="1"/>
  <c r="A166" s="1"/>
  <c r="A167" s="1"/>
  <c r="A168" s="1"/>
  <c r="A169" s="1"/>
  <c r="A170" s="1"/>
  <c r="A171" s="1"/>
  <c r="A172" s="1"/>
  <c r="A173" s="1"/>
  <c r="A174" s="1"/>
  <c r="A175" s="1"/>
  <c r="A176" s="1"/>
  <c r="A177" s="1"/>
  <c r="A178" s="1"/>
  <c r="A179" s="1"/>
  <c r="F185"/>
  <c r="O183"/>
  <c r="E183"/>
  <c r="E166"/>
  <c r="K183"/>
  <c r="N165"/>
  <c r="M183"/>
  <c r="AD168"/>
  <c r="E189"/>
  <c r="N167"/>
  <c r="M187"/>
  <c r="G188"/>
  <c r="E188"/>
  <c r="P25"/>
  <c r="P26" i="26"/>
  <c r="F25" i="27"/>
  <c r="F26" i="26"/>
  <c r="CF212" i="17"/>
  <c r="CI212"/>
  <c r="H10" i="23" s="1"/>
  <c r="CJ212" i="17"/>
  <c r="I10" i="23" s="1"/>
  <c r="CH212" i="17"/>
  <c r="G10" i="23" s="1"/>
  <c r="CG212" i="17"/>
  <c r="CK212"/>
  <c r="J10" i="23" s="1"/>
  <c r="D6"/>
  <c r="AD213" i="17"/>
  <c r="AH282" i="26"/>
  <c r="E247"/>
  <c r="AH280"/>
  <c r="AH315"/>
  <c r="AH313"/>
  <c r="AI313"/>
  <c r="AI315"/>
  <c r="AG315"/>
  <c r="AG313"/>
  <c r="CY212" i="17"/>
  <c r="J12" i="23" s="1"/>
  <c r="CV212" i="17"/>
  <c r="G12" i="23" s="1"/>
  <c r="CW212" i="17"/>
  <c r="H12" i="23" s="1"/>
  <c r="CT212" i="17"/>
  <c r="CX212"/>
  <c r="I12" i="23" s="1"/>
  <c r="S8" i="17"/>
  <c r="AA190" i="27" l="1"/>
  <c r="V190"/>
  <c r="E281" i="26"/>
  <c r="AC144" i="27"/>
  <c r="AC141"/>
  <c r="AB145"/>
  <c r="AA145"/>
  <c r="K174"/>
  <c r="G177"/>
  <c r="E177"/>
  <c r="C177"/>
  <c r="L174"/>
  <c r="M174" s="1"/>
  <c r="A180"/>
  <c r="A181" s="1"/>
  <c r="A182" s="1"/>
  <c r="A183" s="1"/>
  <c r="A184" s="1"/>
  <c r="A185" s="1"/>
  <c r="A186" s="1"/>
  <c r="A187" s="1"/>
  <c r="A188" s="1"/>
  <c r="A189" s="1"/>
  <c r="K173"/>
  <c r="K176"/>
  <c r="M176" s="1"/>
  <c r="I177"/>
  <c r="K179"/>
  <c r="AC142"/>
  <c r="S179"/>
  <c r="AE176"/>
  <c r="S176"/>
  <c r="W174"/>
  <c r="AE173"/>
  <c r="S173"/>
  <c r="W179"/>
  <c r="AE177"/>
  <c r="AF176"/>
  <c r="U176"/>
  <c r="Y174"/>
  <c r="AF173"/>
  <c r="U173"/>
  <c r="AE179"/>
  <c r="W176"/>
  <c r="AE174"/>
  <c r="S174"/>
  <c r="W173"/>
  <c r="AF179"/>
  <c r="Y176"/>
  <c r="AF174"/>
  <c r="U174"/>
  <c r="Y173"/>
  <c r="AA173"/>
  <c r="X165"/>
  <c r="S183"/>
  <c r="AD166"/>
  <c r="AE185"/>
  <c r="AA183"/>
  <c r="AC187"/>
  <c r="W188"/>
  <c r="AF185"/>
  <c r="U183"/>
  <c r="AD167"/>
  <c r="U163"/>
  <c r="U168"/>
  <c r="U186"/>
  <c r="Z185"/>
  <c r="AA185"/>
  <c r="U166"/>
  <c r="AD165"/>
  <c r="AC186"/>
  <c r="AE183"/>
  <c r="AC183"/>
  <c r="U164"/>
  <c r="S165"/>
  <c r="W183"/>
  <c r="N200"/>
  <c r="U189"/>
  <c r="Y183"/>
  <c r="U167"/>
  <c r="V185"/>
  <c r="U185"/>
  <c r="R183"/>
  <c r="U188"/>
  <c r="AH314" i="26"/>
  <c r="AH316"/>
  <c r="W8" i="17"/>
  <c r="J204" i="24"/>
  <c r="J92"/>
  <c r="J163"/>
  <c r="J138"/>
  <c r="J165"/>
  <c r="J96"/>
  <c r="J66"/>
  <c r="J200"/>
  <c r="J199"/>
  <c r="J159"/>
  <c r="J167"/>
  <c r="J110"/>
  <c r="J94"/>
  <c r="J59"/>
  <c r="J140"/>
  <c r="J197"/>
  <c r="J172"/>
  <c r="J129"/>
  <c r="J136"/>
  <c r="J78"/>
  <c r="J177"/>
  <c r="J79"/>
  <c r="J135"/>
  <c r="J190"/>
  <c r="J158"/>
  <c r="J57"/>
  <c r="J154"/>
  <c r="J118"/>
  <c r="J53"/>
  <c r="J182"/>
  <c r="J115"/>
  <c r="J74"/>
  <c r="J178"/>
  <c r="J196"/>
  <c r="J100"/>
  <c r="J141"/>
  <c r="J116"/>
  <c r="J191"/>
  <c r="J131"/>
  <c r="J179"/>
  <c r="J160"/>
  <c r="J85"/>
  <c r="J170"/>
  <c r="J117"/>
  <c r="J122"/>
  <c r="J76"/>
  <c r="J56"/>
  <c r="J137"/>
  <c r="J68"/>
  <c r="J186"/>
  <c r="J58"/>
  <c r="J105"/>
  <c r="J171"/>
  <c r="J168"/>
  <c r="J201"/>
  <c r="J148"/>
  <c r="J71"/>
  <c r="J126"/>
  <c r="J103"/>
  <c r="J189"/>
  <c r="J75"/>
  <c r="J61"/>
  <c r="J187"/>
  <c r="J104"/>
  <c r="J133"/>
  <c r="J169"/>
  <c r="J101"/>
  <c r="J97"/>
  <c r="J106"/>
  <c r="J120"/>
  <c r="J156"/>
  <c r="J146"/>
  <c r="J195"/>
  <c r="J130"/>
  <c r="J98"/>
  <c r="J144"/>
  <c r="J69"/>
  <c r="J73"/>
  <c r="J70"/>
  <c r="J149"/>
  <c r="J175"/>
  <c r="J153"/>
  <c r="J84"/>
  <c r="J124"/>
  <c r="J89"/>
  <c r="J99"/>
  <c r="J121"/>
  <c r="J193"/>
  <c r="J123"/>
  <c r="J109"/>
  <c r="J77"/>
  <c r="J150"/>
  <c r="J203"/>
  <c r="J132"/>
  <c r="J194"/>
  <c r="J87"/>
  <c r="J166"/>
  <c r="J81"/>
  <c r="J125"/>
  <c r="J142"/>
  <c r="J155"/>
  <c r="J107"/>
  <c r="J127"/>
  <c r="J111"/>
  <c r="J198"/>
  <c r="J184"/>
  <c r="J152"/>
  <c r="J128"/>
  <c r="J134"/>
  <c r="J64"/>
  <c r="J83"/>
  <c r="J55"/>
  <c r="J139"/>
  <c r="J164"/>
  <c r="J183"/>
  <c r="J93"/>
  <c r="J88"/>
  <c r="J102"/>
  <c r="J112"/>
  <c r="J86"/>
  <c r="J181"/>
  <c r="J82"/>
  <c r="J54"/>
  <c r="J67"/>
  <c r="J114"/>
  <c r="J95"/>
  <c r="J91"/>
  <c r="J162"/>
  <c r="J151"/>
  <c r="J188"/>
  <c r="J63"/>
  <c r="J185"/>
  <c r="J174"/>
  <c r="J180"/>
  <c r="J157"/>
  <c r="J143"/>
  <c r="J62"/>
  <c r="J161"/>
  <c r="J65"/>
  <c r="J173"/>
  <c r="J113"/>
  <c r="J145"/>
  <c r="J108"/>
  <c r="J60"/>
  <c r="J202"/>
  <c r="J192"/>
  <c r="J80"/>
  <c r="J72"/>
  <c r="J119"/>
  <c r="J90"/>
  <c r="J176"/>
  <c r="J147"/>
  <c r="CS8" i="17"/>
  <c r="AA8" l="1"/>
  <c r="P13" i="27" s="1"/>
  <c r="A190"/>
  <c r="A191" s="1"/>
  <c r="F222"/>
  <c r="K222"/>
  <c r="AC145"/>
  <c r="AA174"/>
  <c r="AB174"/>
  <c r="U177"/>
  <c r="Y177"/>
  <c r="AA179"/>
  <c r="L177"/>
  <c r="AB173"/>
  <c r="AC173" s="1"/>
  <c r="S177"/>
  <c r="K177"/>
  <c r="M173"/>
  <c r="M177" s="1"/>
  <c r="W177"/>
  <c r="AB176"/>
  <c r="AA176"/>
  <c r="AA177" s="1"/>
  <c r="C211"/>
  <c r="O209"/>
  <c r="G208"/>
  <c r="O206"/>
  <c r="C206"/>
  <c r="G205"/>
  <c r="G211"/>
  <c r="I208"/>
  <c r="P206"/>
  <c r="E206"/>
  <c r="I205"/>
  <c r="O211"/>
  <c r="O208"/>
  <c r="C208"/>
  <c r="G206"/>
  <c r="O205"/>
  <c r="C205"/>
  <c r="P211"/>
  <c r="P208"/>
  <c r="E208"/>
  <c r="L208" s="1"/>
  <c r="I206"/>
  <c r="P205"/>
  <c r="E205"/>
  <c r="L205" s="1"/>
  <c r="E198"/>
  <c r="E221"/>
  <c r="N197"/>
  <c r="E200"/>
  <c r="K215"/>
  <c r="C197"/>
  <c r="N198"/>
  <c r="P217"/>
  <c r="O215"/>
  <c r="E220"/>
  <c r="AD200"/>
  <c r="N199"/>
  <c r="E217"/>
  <c r="A193"/>
  <c r="A194" s="1"/>
  <c r="A195" s="1"/>
  <c r="A196" s="1"/>
  <c r="A197" s="1"/>
  <c r="A198" s="1"/>
  <c r="A199" s="1"/>
  <c r="A200" s="1"/>
  <c r="A201" s="1"/>
  <c r="A202" s="1"/>
  <c r="A203" s="1"/>
  <c r="M219"/>
  <c r="E218"/>
  <c r="O217"/>
  <c r="M215"/>
  <c r="E215"/>
  <c r="K217"/>
  <c r="E195"/>
  <c r="G220"/>
  <c r="M218"/>
  <c r="I215"/>
  <c r="H197"/>
  <c r="B215"/>
  <c r="J217"/>
  <c r="G215"/>
  <c r="E199"/>
  <c r="F217"/>
  <c r="C215"/>
  <c r="E196"/>
  <c r="K26" i="26"/>
  <c r="K25" i="27"/>
  <c r="AB8" i="17"/>
  <c r="U91" i="27"/>
  <c r="DI8" i="17"/>
  <c r="E315" i="26"/>
  <c r="CP212" i="17"/>
  <c r="H11" i="23" s="1"/>
  <c r="CQ212" i="17"/>
  <c r="I11" i="23" s="1"/>
  <c r="CR212" i="17"/>
  <c r="J11" i="23" s="1"/>
  <c r="CO212" i="17"/>
  <c r="G11" i="23" s="1"/>
  <c r="CM212" i="17"/>
  <c r="J10" i="24"/>
  <c r="C12" i="23"/>
  <c r="C11"/>
  <c r="J39" i="24"/>
  <c r="J38"/>
  <c r="J43"/>
  <c r="J49"/>
  <c r="J37"/>
  <c r="J41"/>
  <c r="J48"/>
  <c r="J44"/>
  <c r="J46"/>
  <c r="J45"/>
  <c r="J42"/>
  <c r="J40"/>
  <c r="J35"/>
  <c r="J36"/>
  <c r="J47"/>
  <c r="J52"/>
  <c r="J51"/>
  <c r="J50"/>
  <c r="J23"/>
  <c r="J22"/>
  <c r="J30"/>
  <c r="E187" i="27"/>
  <c r="J24" i="24"/>
  <c r="U155" i="27"/>
  <c r="J31" i="24"/>
  <c r="J25"/>
  <c r="J33"/>
  <c r="J28"/>
  <c r="J26"/>
  <c r="J34"/>
  <c r="J29"/>
  <c r="U187" i="27"/>
  <c r="J32" i="24"/>
  <c r="J27"/>
  <c r="J21"/>
  <c r="CU212" i="17"/>
  <c r="F12" i="23" s="1"/>
  <c r="CN212" i="17"/>
  <c r="L11" i="23"/>
  <c r="K11"/>
  <c r="M11"/>
  <c r="M12"/>
  <c r="K12"/>
  <c r="L12"/>
  <c r="AC8" i="17" l="1"/>
  <c r="K212" s="1"/>
  <c r="P14" i="26"/>
  <c r="V222" i="27"/>
  <c r="AA222"/>
  <c r="AC174"/>
  <c r="C209"/>
  <c r="DJ8" i="17"/>
  <c r="DM8"/>
  <c r="DP8"/>
  <c r="O17" i="27" s="1"/>
  <c r="K205"/>
  <c r="M205" s="1"/>
  <c r="L206"/>
  <c r="L209" s="1"/>
  <c r="K208"/>
  <c r="M208" s="1"/>
  <c r="I209"/>
  <c r="K211"/>
  <c r="AB177"/>
  <c r="K206"/>
  <c r="E209"/>
  <c r="G209"/>
  <c r="AC176"/>
  <c r="A204"/>
  <c r="A205" s="1"/>
  <c r="A206" s="1"/>
  <c r="A207" s="1"/>
  <c r="A208" s="1"/>
  <c r="A209" s="1"/>
  <c r="A210" s="1"/>
  <c r="A211" s="1"/>
  <c r="A212" s="1"/>
  <c r="A213" s="1"/>
  <c r="A214" s="1"/>
  <c r="A215" s="1"/>
  <c r="A216" s="1"/>
  <c r="A217" s="1"/>
  <c r="A218" s="1"/>
  <c r="A219" s="1"/>
  <c r="A220" s="1"/>
  <c r="A221" s="1"/>
  <c r="AF211"/>
  <c r="Y208"/>
  <c r="AF206"/>
  <c r="U206"/>
  <c r="Y205"/>
  <c r="S211"/>
  <c r="AE208"/>
  <c r="S208"/>
  <c r="W206"/>
  <c r="AE205"/>
  <c r="S205"/>
  <c r="W211"/>
  <c r="AE209"/>
  <c r="AF208"/>
  <c r="U208"/>
  <c r="Y206"/>
  <c r="AF205"/>
  <c r="U205"/>
  <c r="AE211"/>
  <c r="W208"/>
  <c r="AE206"/>
  <c r="S206"/>
  <c r="W205"/>
  <c r="AD198"/>
  <c r="AE217"/>
  <c r="U217"/>
  <c r="AD197"/>
  <c r="U220"/>
  <c r="R215"/>
  <c r="X197"/>
  <c r="U196"/>
  <c r="U195"/>
  <c r="AD199"/>
  <c r="AF217"/>
  <c r="AC219"/>
  <c r="W220"/>
  <c r="AA215"/>
  <c r="U215"/>
  <c r="AC215"/>
  <c r="U198"/>
  <c r="S197"/>
  <c r="U200"/>
  <c r="U218"/>
  <c r="S215"/>
  <c r="AC218"/>
  <c r="AE215"/>
  <c r="N232"/>
  <c r="V217"/>
  <c r="AA217"/>
  <c r="W215"/>
  <c r="U199"/>
  <c r="U221"/>
  <c r="Y215"/>
  <c r="Z217"/>
  <c r="J19" i="24"/>
  <c r="J18"/>
  <c r="J20"/>
  <c r="J17"/>
  <c r="U219" i="27"/>
  <c r="J16" i="24"/>
  <c r="E219" i="27"/>
  <c r="E155"/>
  <c r="U123"/>
  <c r="E91"/>
  <c r="U59"/>
  <c r="E59"/>
  <c r="U27"/>
  <c r="O13"/>
  <c r="J15" i="24"/>
  <c r="J13"/>
  <c r="J12"/>
  <c r="J11"/>
  <c r="J14"/>
  <c r="J6"/>
  <c r="F11" i="23"/>
  <c r="O5" i="24"/>
  <c r="K214" i="17"/>
  <c r="K218"/>
  <c r="K210"/>
  <c r="K216"/>
  <c r="K217"/>
  <c r="K215"/>
  <c r="K5" i="23" s="1"/>
  <c r="J8" i="24"/>
  <c r="J7"/>
  <c r="J9"/>
  <c r="CZ212" i="17"/>
  <c r="CT213" s="1"/>
  <c r="CS212"/>
  <c r="CM213" s="1"/>
  <c r="E11" i="23" s="1"/>
  <c r="BX200" i="24"/>
  <c r="CA74"/>
  <c r="BU69"/>
  <c r="CA89"/>
  <c r="BU203"/>
  <c r="BU155"/>
  <c r="BW134"/>
  <c r="BU88"/>
  <c r="CA114"/>
  <c r="BS174"/>
  <c r="BZ113"/>
  <c r="BU119"/>
  <c r="BZ85"/>
  <c r="BZ186"/>
  <c r="BT148"/>
  <c r="BZ126"/>
  <c r="BS169"/>
  <c r="BY204"/>
  <c r="BU199"/>
  <c r="BZ172"/>
  <c r="BU178"/>
  <c r="BZ144"/>
  <c r="BY124"/>
  <c r="BZ150"/>
  <c r="BU128"/>
  <c r="BU164"/>
  <c r="BU93"/>
  <c r="CC67"/>
  <c r="BR188"/>
  <c r="BV173"/>
  <c r="BT72"/>
  <c r="BY160"/>
  <c r="BU68"/>
  <c r="BT71"/>
  <c r="BT133"/>
  <c r="BZ195"/>
  <c r="BX92"/>
  <c r="BS159"/>
  <c r="BZ197"/>
  <c r="BT129"/>
  <c r="BZ190"/>
  <c r="BX57"/>
  <c r="BT196"/>
  <c r="BU70"/>
  <c r="BX121"/>
  <c r="BT194"/>
  <c r="BZ127"/>
  <c r="BX83"/>
  <c r="BZ112"/>
  <c r="BS91"/>
  <c r="BZ157"/>
  <c r="BZ108"/>
  <c r="BS176"/>
  <c r="CB117"/>
  <c r="BX105"/>
  <c r="BZ97"/>
  <c r="CA163"/>
  <c r="BT167"/>
  <c r="BT136"/>
  <c r="BZ158"/>
  <c r="BS154"/>
  <c r="BS100"/>
  <c r="BU73"/>
  <c r="BT99"/>
  <c r="BU142"/>
  <c r="BZ107"/>
  <c r="BU64"/>
  <c r="BS102"/>
  <c r="BU95"/>
  <c r="BU185"/>
  <c r="BZ145"/>
  <c r="BT90"/>
  <c r="BX170"/>
  <c r="BZ58"/>
  <c r="BU103"/>
  <c r="BS101"/>
  <c r="BU138"/>
  <c r="BT118"/>
  <c r="BT141"/>
  <c r="BU175"/>
  <c r="BZ123"/>
  <c r="BV166"/>
  <c r="BT198"/>
  <c r="BT139"/>
  <c r="BZ181"/>
  <c r="CA151"/>
  <c r="BU202"/>
  <c r="BY191"/>
  <c r="BT76"/>
  <c r="BZ168"/>
  <c r="BU189"/>
  <c r="BZ61"/>
  <c r="BZ120"/>
  <c r="CB165"/>
  <c r="BV177"/>
  <c r="BR53"/>
  <c r="BT116"/>
  <c r="BT149"/>
  <c r="BV193"/>
  <c r="BU132"/>
  <c r="BU87"/>
  <c r="BR111"/>
  <c r="BU55"/>
  <c r="BU86"/>
  <c r="BZ162"/>
  <c r="CA180"/>
  <c r="BY60"/>
  <c r="BU147"/>
  <c r="BZ122"/>
  <c r="BT171"/>
  <c r="BU75"/>
  <c r="BV106"/>
  <c r="BZ96"/>
  <c r="BU110"/>
  <c r="BZ59"/>
  <c r="BU78"/>
  <c r="BX79"/>
  <c r="BZ182"/>
  <c r="BZ98"/>
  <c r="BZ84"/>
  <c r="BZ77"/>
  <c r="BZ125"/>
  <c r="BX152"/>
  <c r="BZ183"/>
  <c r="BZ54"/>
  <c r="BU63"/>
  <c r="BU62"/>
  <c r="BZ65"/>
  <c r="BZ80"/>
  <c r="BZ179"/>
  <c r="BZ137"/>
  <c r="BS148"/>
  <c r="BW148"/>
  <c r="BZ104"/>
  <c r="BZ146"/>
  <c r="BZ66"/>
  <c r="BU94"/>
  <c r="BZ140"/>
  <c r="BZ135"/>
  <c r="BX115"/>
  <c r="BX130"/>
  <c r="BX153"/>
  <c r="BZ109"/>
  <c r="BZ81"/>
  <c r="BZ184"/>
  <c r="BX164"/>
  <c r="BX82"/>
  <c r="BU143"/>
  <c r="BZ161"/>
  <c r="BU192"/>
  <c r="BZ131"/>
  <c r="BZ56"/>
  <c r="BX201"/>
  <c r="BZ187"/>
  <c r="BX156"/>
  <c r="AC177" i="27" l="1"/>
  <c r="E251"/>
  <c r="K254"/>
  <c r="F254"/>
  <c r="A222"/>
  <c r="A223" s="1"/>
  <c r="AA205"/>
  <c r="AA206"/>
  <c r="AB205"/>
  <c r="M206"/>
  <c r="M209" s="1"/>
  <c r="AB208"/>
  <c r="DK8" i="17"/>
  <c r="DL12"/>
  <c r="M166" i="26" s="1"/>
  <c r="DL31" i="17"/>
  <c r="DL20"/>
  <c r="DL19"/>
  <c r="DL24"/>
  <c r="DL16"/>
  <c r="DL11"/>
  <c r="M132" i="26" s="1"/>
  <c r="DL23" i="17"/>
  <c r="DL18"/>
  <c r="DL34"/>
  <c r="DL21"/>
  <c r="DL29"/>
  <c r="DL8"/>
  <c r="DL32"/>
  <c r="DL17"/>
  <c r="M336" i="26" s="1"/>
  <c r="DL35" i="17"/>
  <c r="DL14"/>
  <c r="M234" i="26" s="1"/>
  <c r="DL37" i="17"/>
  <c r="DL28"/>
  <c r="DL26"/>
  <c r="DL36"/>
  <c r="DL25"/>
  <c r="DL33"/>
  <c r="DL22"/>
  <c r="M252" i="27" s="1"/>
  <c r="DL27" i="17"/>
  <c r="DL30"/>
  <c r="DL15"/>
  <c r="DL9"/>
  <c r="M64" i="26" s="1"/>
  <c r="DL10" i="17"/>
  <c r="M98" i="26" s="1"/>
  <c r="DL13" i="17"/>
  <c r="M200" i="26" s="1"/>
  <c r="U209" i="27"/>
  <c r="AA211"/>
  <c r="S209"/>
  <c r="AB206"/>
  <c r="AA208"/>
  <c r="AC208" s="1"/>
  <c r="Y209"/>
  <c r="W209"/>
  <c r="K209"/>
  <c r="O243"/>
  <c r="P240"/>
  <c r="E240"/>
  <c r="I238"/>
  <c r="P237"/>
  <c r="E237"/>
  <c r="P243"/>
  <c r="C243"/>
  <c r="O241"/>
  <c r="G240"/>
  <c r="O238"/>
  <c r="C238"/>
  <c r="G237"/>
  <c r="G243"/>
  <c r="I240"/>
  <c r="P238"/>
  <c r="E238"/>
  <c r="I237"/>
  <c r="O240"/>
  <c r="C240"/>
  <c r="G238"/>
  <c r="O237"/>
  <c r="C237"/>
  <c r="O14" i="26"/>
  <c r="R212" i="17"/>
  <c r="I5" i="23" s="1"/>
  <c r="Q212" i="17"/>
  <c r="H5" i="23" s="1"/>
  <c r="O212" i="17"/>
  <c r="G5" i="23" s="1"/>
  <c r="A225" i="27"/>
  <c r="A226" s="1"/>
  <c r="A227" s="1"/>
  <c r="A228" s="1"/>
  <c r="A229" s="1"/>
  <c r="A230" s="1"/>
  <c r="A231" s="1"/>
  <c r="A232" s="1"/>
  <c r="A233" s="1"/>
  <c r="A234" s="1"/>
  <c r="A235" s="1"/>
  <c r="A236" s="1"/>
  <c r="A237" s="1"/>
  <c r="A238" s="1"/>
  <c r="A239" s="1"/>
  <c r="A240" s="1"/>
  <c r="A241" s="1"/>
  <c r="A242" s="1"/>
  <c r="A243" s="1"/>
  <c r="E227"/>
  <c r="O247"/>
  <c r="M247"/>
  <c r="G247"/>
  <c r="E247"/>
  <c r="E249"/>
  <c r="E250"/>
  <c r="N230"/>
  <c r="E228"/>
  <c r="C229"/>
  <c r="K247"/>
  <c r="F249"/>
  <c r="AD232"/>
  <c r="K249"/>
  <c r="B247"/>
  <c r="M251"/>
  <c r="M250"/>
  <c r="E230"/>
  <c r="P249"/>
  <c r="C247"/>
  <c r="N231"/>
  <c r="E232"/>
  <c r="E231"/>
  <c r="N229"/>
  <c r="H229"/>
  <c r="O249"/>
  <c r="J249"/>
  <c r="I247"/>
  <c r="G252"/>
  <c r="E252"/>
  <c r="E253"/>
  <c r="G28"/>
  <c r="G30" i="26"/>
  <c r="O18"/>
  <c r="M27" i="27"/>
  <c r="M29" i="26"/>
  <c r="S212" i="17"/>
  <c r="J5" i="23" s="1"/>
  <c r="M188" i="27"/>
  <c r="M220"/>
  <c r="AC188"/>
  <c r="AC156"/>
  <c r="AC220"/>
  <c r="CL212" i="17"/>
  <c r="CF213" s="1"/>
  <c r="F10" i="23"/>
  <c r="BZ164" i="24"/>
  <c r="BY67"/>
  <c r="CC127"/>
  <c r="M8" i="23"/>
  <c r="BV164" i="24"/>
  <c r="BS164"/>
  <c r="BV148"/>
  <c r="BV67"/>
  <c r="BW164"/>
  <c r="CB164"/>
  <c r="BR148"/>
  <c r="BZ148"/>
  <c r="CA173"/>
  <c r="BU67"/>
  <c r="L8" i="23"/>
  <c r="BR164" i="24"/>
  <c r="CA164"/>
  <c r="BT164"/>
  <c r="CA148"/>
  <c r="BX173"/>
  <c r="BT67"/>
  <c r="BW166"/>
  <c r="CA144"/>
  <c r="BU123"/>
  <c r="CC107"/>
  <c r="BX133"/>
  <c r="BY172"/>
  <c r="BV133"/>
  <c r="BX172"/>
  <c r="BU172"/>
  <c r="BU107"/>
  <c r="BT91"/>
  <c r="BT172"/>
  <c r="BZ134"/>
  <c r="BX175"/>
  <c r="CB172"/>
  <c r="BW168"/>
  <c r="CB175"/>
  <c r="BU133"/>
  <c r="BZ74"/>
  <c r="CA168"/>
  <c r="BT175"/>
  <c r="BY107"/>
  <c r="BW127"/>
  <c r="BV171"/>
  <c r="BW175"/>
  <c r="CA175"/>
  <c r="BS175"/>
  <c r="BX107"/>
  <c r="CB107"/>
  <c r="BT107"/>
  <c r="BT124"/>
  <c r="BR175"/>
  <c r="BV175"/>
  <c r="BZ175"/>
  <c r="BW107"/>
  <c r="CA107"/>
  <c r="BS107"/>
  <c r="BY194"/>
  <c r="BY175"/>
  <c r="CC175"/>
  <c r="BR107"/>
  <c r="BV107"/>
  <c r="BX171"/>
  <c r="BS171"/>
  <c r="CA202"/>
  <c r="BT95"/>
  <c r="CC71"/>
  <c r="CC74"/>
  <c r="BV74"/>
  <c r="BW171"/>
  <c r="BZ171"/>
  <c r="BS149"/>
  <c r="BW116"/>
  <c r="BY148"/>
  <c r="CC148"/>
  <c r="BU148"/>
  <c r="BV127"/>
  <c r="CA119"/>
  <c r="BY74"/>
  <c r="BR171"/>
  <c r="CA171"/>
  <c r="BY164"/>
  <c r="CC164"/>
  <c r="BX148"/>
  <c r="CB148"/>
  <c r="BS168"/>
  <c r="BU74"/>
  <c r="BV60"/>
  <c r="BW193"/>
  <c r="BV72"/>
  <c r="BX91"/>
  <c r="BT159"/>
  <c r="CA55"/>
  <c r="BW202"/>
  <c r="BS202"/>
  <c r="CC118"/>
  <c r="BT101"/>
  <c r="BV64"/>
  <c r="BV117"/>
  <c r="CB91"/>
  <c r="BU196"/>
  <c r="BU57"/>
  <c r="CC159"/>
  <c r="BY106"/>
  <c r="CB202"/>
  <c r="BX101"/>
  <c r="BR64"/>
  <c r="BY117"/>
  <c r="BY91"/>
  <c r="BU91"/>
  <c r="CC57"/>
  <c r="CB159"/>
  <c r="BS72"/>
  <c r="BS76"/>
  <c r="BX202"/>
  <c r="BT202"/>
  <c r="BZ64"/>
  <c r="CC91"/>
  <c r="BY57"/>
  <c r="BY168"/>
  <c r="CC168"/>
  <c r="BU168"/>
  <c r="CB101"/>
  <c r="CA145"/>
  <c r="BX64"/>
  <c r="CB64"/>
  <c r="BT64"/>
  <c r="BW163"/>
  <c r="BX97"/>
  <c r="BU105"/>
  <c r="CC83"/>
  <c r="BY127"/>
  <c r="BR127"/>
  <c r="CB127"/>
  <c r="BY196"/>
  <c r="BS57"/>
  <c r="BW57"/>
  <c r="CA57"/>
  <c r="BU159"/>
  <c r="BR159"/>
  <c r="BX159"/>
  <c r="BT68"/>
  <c r="BW72"/>
  <c r="CC72"/>
  <c r="CC113"/>
  <c r="BX168"/>
  <c r="CB168"/>
  <c r="BT168"/>
  <c r="BY101"/>
  <c r="BU101"/>
  <c r="CC90"/>
  <c r="BW145"/>
  <c r="BW64"/>
  <c r="CA64"/>
  <c r="BS64"/>
  <c r="CC105"/>
  <c r="BS127"/>
  <c r="BU127"/>
  <c r="CA127"/>
  <c r="BZ57"/>
  <c r="BR57"/>
  <c r="BV57"/>
  <c r="BZ159"/>
  <c r="BV159"/>
  <c r="BY159"/>
  <c r="BR72"/>
  <c r="CA72"/>
  <c r="BU72"/>
  <c r="BW204"/>
  <c r="CB126"/>
  <c r="BS155"/>
  <c r="BU162"/>
  <c r="BZ86"/>
  <c r="BR168"/>
  <c r="BV168"/>
  <c r="CC101"/>
  <c r="BS145"/>
  <c r="BY64"/>
  <c r="CC64"/>
  <c r="BT97"/>
  <c r="BY105"/>
  <c r="BX127"/>
  <c r="BT127"/>
  <c r="CC196"/>
  <c r="CB57"/>
  <c r="BT57"/>
  <c r="BW159"/>
  <c r="CA159"/>
  <c r="BY72"/>
  <c r="BZ72"/>
  <c r="CC100"/>
  <c r="CA167"/>
  <c r="BY136"/>
  <c r="CB87"/>
  <c r="BU141"/>
  <c r="CA138"/>
  <c r="CA99"/>
  <c r="BV75"/>
  <c r="BZ60"/>
  <c r="BW55"/>
  <c r="BS55"/>
  <c r="BS193"/>
  <c r="CA193"/>
  <c r="BT165"/>
  <c r="BW99"/>
  <c r="BS99"/>
  <c r="CB73"/>
  <c r="BW167"/>
  <c r="BS167"/>
  <c r="CA60"/>
  <c r="BR55"/>
  <c r="BZ55"/>
  <c r="CB193"/>
  <c r="BX193"/>
  <c r="BU120"/>
  <c r="BU102"/>
  <c r="BR99"/>
  <c r="BZ99"/>
  <c r="BT100"/>
  <c r="BR167"/>
  <c r="BZ167"/>
  <c r="BS60"/>
  <c r="BV55"/>
  <c r="BT193"/>
  <c r="BV99"/>
  <c r="BS73"/>
  <c r="BX100"/>
  <c r="BV167"/>
  <c r="BW60"/>
  <c r="BR165"/>
  <c r="BU151"/>
  <c r="CC141"/>
  <c r="CA58"/>
  <c r="CC102"/>
  <c r="BY99"/>
  <c r="CC99"/>
  <c r="BU99"/>
  <c r="CA73"/>
  <c r="CB100"/>
  <c r="BU136"/>
  <c r="BY167"/>
  <c r="CC167"/>
  <c r="BU167"/>
  <c r="BR60"/>
  <c r="BY141"/>
  <c r="BY102"/>
  <c r="BX99"/>
  <c r="CB99"/>
  <c r="BY100"/>
  <c r="BU100"/>
  <c r="CC136"/>
  <c r="BX167"/>
  <c r="CB167"/>
  <c r="BV147"/>
  <c r="CB60"/>
  <c r="BT60"/>
  <c r="BX60"/>
  <c r="BS165"/>
  <c r="BX165"/>
  <c r="BY120"/>
  <c r="BU198"/>
  <c r="BU117"/>
  <c r="CC117"/>
  <c r="CC60"/>
  <c r="BU60"/>
  <c r="BZ165"/>
  <c r="CA165"/>
  <c r="CC120"/>
  <c r="BR117"/>
  <c r="BZ117"/>
  <c r="CA121"/>
  <c r="BV129"/>
  <c r="BW160"/>
  <c r="BR169"/>
  <c r="BY171"/>
  <c r="CC171"/>
  <c r="BU171"/>
  <c r="BR202"/>
  <c r="BV202"/>
  <c r="BZ202"/>
  <c r="CB171"/>
  <c r="BZ111"/>
  <c r="BY202"/>
  <c r="CC202"/>
  <c r="BV139"/>
  <c r="CB157"/>
  <c r="CA108"/>
  <c r="CC151"/>
  <c r="BR139"/>
  <c r="BX95"/>
  <c r="BT157"/>
  <c r="BR86"/>
  <c r="BY53"/>
  <c r="BY151"/>
  <c r="BZ139"/>
  <c r="BY198"/>
  <c r="CB95"/>
  <c r="BX157"/>
  <c r="CB195"/>
  <c r="BW157"/>
  <c r="BS157"/>
  <c r="BR70"/>
  <c r="CA157"/>
  <c r="CC112"/>
  <c r="BZ70"/>
  <c r="BV199"/>
  <c r="BV70"/>
  <c r="BW195"/>
  <c r="BW155"/>
  <c r="BR155"/>
  <c r="BZ155"/>
  <c r="BU195"/>
  <c r="BT186"/>
  <c r="CA155"/>
  <c r="CA70"/>
  <c r="BT195"/>
  <c r="BW186"/>
  <c r="BV155"/>
  <c r="CA75"/>
  <c r="CB147"/>
  <c r="BT188"/>
  <c r="BW86"/>
  <c r="BS86"/>
  <c r="BT87"/>
  <c r="CC53"/>
  <c r="BW139"/>
  <c r="CA139"/>
  <c r="BS139"/>
  <c r="BV198"/>
  <c r="BR118"/>
  <c r="BZ118"/>
  <c r="BR103"/>
  <c r="BS58"/>
  <c r="BW170"/>
  <c r="BW90"/>
  <c r="BS90"/>
  <c r="BR154"/>
  <c r="CA97"/>
  <c r="BU112"/>
  <c r="CC194"/>
  <c r="BW92"/>
  <c r="CC133"/>
  <c r="BR133"/>
  <c r="CA133"/>
  <c r="CB160"/>
  <c r="CA160"/>
  <c r="BY150"/>
  <c r="CA204"/>
  <c r="BW75"/>
  <c r="BS75"/>
  <c r="BX147"/>
  <c r="BT147"/>
  <c r="BV188"/>
  <c r="CA86"/>
  <c r="BX87"/>
  <c r="BT53"/>
  <c r="CA53"/>
  <c r="BY139"/>
  <c r="CC139"/>
  <c r="BU139"/>
  <c r="BR198"/>
  <c r="BZ198"/>
  <c r="BV118"/>
  <c r="BT138"/>
  <c r="BZ103"/>
  <c r="BW58"/>
  <c r="CA90"/>
  <c r="BW97"/>
  <c r="BS97"/>
  <c r="BY112"/>
  <c r="BW70"/>
  <c r="BS70"/>
  <c r="CA195"/>
  <c r="CB133"/>
  <c r="BZ133"/>
  <c r="BS133"/>
  <c r="BR160"/>
  <c r="BX72"/>
  <c r="CB72"/>
  <c r="BR67"/>
  <c r="BZ67"/>
  <c r="BR204"/>
  <c r="CA186"/>
  <c r="CB174"/>
  <c r="BR75"/>
  <c r="BZ75"/>
  <c r="BU122"/>
  <c r="BR147"/>
  <c r="BZ147"/>
  <c r="BX188"/>
  <c r="BV86"/>
  <c r="BZ53"/>
  <c r="BX53"/>
  <c r="BZ191"/>
  <c r="BX139"/>
  <c r="CB139"/>
  <c r="CC198"/>
  <c r="BY118"/>
  <c r="BU118"/>
  <c r="BZ138"/>
  <c r="BV103"/>
  <c r="BY90"/>
  <c r="BU90"/>
  <c r="CB97"/>
  <c r="BU194"/>
  <c r="BW133"/>
  <c r="BY133"/>
  <c r="BZ160"/>
  <c r="CC150"/>
  <c r="BS204"/>
  <c r="BV93"/>
  <c r="BU150"/>
  <c r="BZ204"/>
  <c r="BV204"/>
  <c r="BY174"/>
  <c r="BU174"/>
  <c r="BX174"/>
  <c r="BT174"/>
  <c r="CC174"/>
  <c r="BR176"/>
  <c r="BW108"/>
  <c r="BS108"/>
  <c r="BY83"/>
  <c r="BR129"/>
  <c r="BZ129"/>
  <c r="BW144"/>
  <c r="BS144"/>
  <c r="BU126"/>
  <c r="BV69"/>
  <c r="BW147"/>
  <c r="CA147"/>
  <c r="BS147"/>
  <c r="CB151"/>
  <c r="BX151"/>
  <c r="BS166"/>
  <c r="CB58"/>
  <c r="CA170"/>
  <c r="BR90"/>
  <c r="BV90"/>
  <c r="BZ90"/>
  <c r="CB102"/>
  <c r="CB108"/>
  <c r="BU83"/>
  <c r="CC129"/>
  <c r="BU71"/>
  <c r="BT173"/>
  <c r="BR93"/>
  <c r="BX150"/>
  <c r="BT150"/>
  <c r="CB144"/>
  <c r="BZ199"/>
  <c r="CC126"/>
  <c r="BS186"/>
  <c r="BW113"/>
  <c r="CB134"/>
  <c r="BY147"/>
  <c r="CC147"/>
  <c r="CA116"/>
  <c r="CA76"/>
  <c r="BT151"/>
  <c r="CA166"/>
  <c r="BX58"/>
  <c r="BT58"/>
  <c r="BS170"/>
  <c r="BX90"/>
  <c r="CB90"/>
  <c r="BX102"/>
  <c r="BT102"/>
  <c r="BX108"/>
  <c r="BT108"/>
  <c r="BY129"/>
  <c r="BU129"/>
  <c r="BY71"/>
  <c r="BZ93"/>
  <c r="CB150"/>
  <c r="BX144"/>
  <c r="BT144"/>
  <c r="BR199"/>
  <c r="BY126"/>
  <c r="BX186"/>
  <c r="BS113"/>
  <c r="BX134"/>
  <c r="CB69"/>
  <c r="CB186"/>
  <c r="BX75"/>
  <c r="CB75"/>
  <c r="BT75"/>
  <c r="BY122"/>
  <c r="BX86"/>
  <c r="CB86"/>
  <c r="BT86"/>
  <c r="BX55"/>
  <c r="CB55"/>
  <c r="BT55"/>
  <c r="CC193"/>
  <c r="BU193"/>
  <c r="BY193"/>
  <c r="BS116"/>
  <c r="BV53"/>
  <c r="BU53"/>
  <c r="BW53"/>
  <c r="CC165"/>
  <c r="BW165"/>
  <c r="BU165"/>
  <c r="BR191"/>
  <c r="BZ151"/>
  <c r="BR151"/>
  <c r="BV151"/>
  <c r="BW198"/>
  <c r="CA198"/>
  <c r="BS198"/>
  <c r="BY123"/>
  <c r="BW118"/>
  <c r="CA118"/>
  <c r="BS118"/>
  <c r="BR101"/>
  <c r="BV101"/>
  <c r="BZ101"/>
  <c r="BY58"/>
  <c r="CC58"/>
  <c r="BU58"/>
  <c r="BR102"/>
  <c r="BV102"/>
  <c r="BZ102"/>
  <c r="BR100"/>
  <c r="BV100"/>
  <c r="BZ100"/>
  <c r="BV154"/>
  <c r="BT163"/>
  <c r="BY97"/>
  <c r="CC97"/>
  <c r="BU97"/>
  <c r="BS117"/>
  <c r="BW117"/>
  <c r="CA117"/>
  <c r="BV176"/>
  <c r="BY108"/>
  <c r="CC108"/>
  <c r="BU108"/>
  <c r="BY157"/>
  <c r="CC157"/>
  <c r="BU157"/>
  <c r="BR91"/>
  <c r="BV91"/>
  <c r="BZ91"/>
  <c r="BS121"/>
  <c r="BX70"/>
  <c r="CB70"/>
  <c r="BT70"/>
  <c r="BW129"/>
  <c r="CA129"/>
  <c r="BS129"/>
  <c r="BX195"/>
  <c r="CC195"/>
  <c r="BX68"/>
  <c r="BS160"/>
  <c r="BX160"/>
  <c r="BY144"/>
  <c r="CC144"/>
  <c r="BU144"/>
  <c r="CC172"/>
  <c r="CB204"/>
  <c r="BT204"/>
  <c r="BX204"/>
  <c r="BX126"/>
  <c r="BT126"/>
  <c r="BY186"/>
  <c r="CC186"/>
  <c r="BU186"/>
  <c r="BY113"/>
  <c r="BU113"/>
  <c r="BR174"/>
  <c r="BV174"/>
  <c r="BZ174"/>
  <c r="BT134"/>
  <c r="BX155"/>
  <c r="CB155"/>
  <c r="BT155"/>
  <c r="CC89"/>
  <c r="BR69"/>
  <c r="BZ69"/>
  <c r="BR74"/>
  <c r="C6" i="23"/>
  <c r="BY75" i="24"/>
  <c r="CC75"/>
  <c r="CC122"/>
  <c r="BY86"/>
  <c r="CC86"/>
  <c r="BY55"/>
  <c r="CC55"/>
  <c r="BZ193"/>
  <c r="BR193"/>
  <c r="BS53"/>
  <c r="CB53"/>
  <c r="BY165"/>
  <c r="BV165"/>
  <c r="BU61"/>
  <c r="BW76"/>
  <c r="BV191"/>
  <c r="BS151"/>
  <c r="BW151"/>
  <c r="BX198"/>
  <c r="CB198"/>
  <c r="CC123"/>
  <c r="BX118"/>
  <c r="CB118"/>
  <c r="BW101"/>
  <c r="CA101"/>
  <c r="BR58"/>
  <c r="BV58"/>
  <c r="BW102"/>
  <c r="CA102"/>
  <c r="BW100"/>
  <c r="CA100"/>
  <c r="BZ154"/>
  <c r="BV163"/>
  <c r="BR97"/>
  <c r="BV97"/>
  <c r="BT117"/>
  <c r="BX117"/>
  <c r="BZ176"/>
  <c r="BR108"/>
  <c r="BV108"/>
  <c r="BR157"/>
  <c r="BV157"/>
  <c r="BW91"/>
  <c r="CA91"/>
  <c r="BW121"/>
  <c r="BY70"/>
  <c r="CC70"/>
  <c r="BX129"/>
  <c r="CB129"/>
  <c r="BY195"/>
  <c r="BS195"/>
  <c r="CB68"/>
  <c r="BT160"/>
  <c r="BV160"/>
  <c r="BT128"/>
  <c r="BR144"/>
  <c r="BV144"/>
  <c r="CC204"/>
  <c r="BU204"/>
  <c r="BR186"/>
  <c r="BV186"/>
  <c r="CA113"/>
  <c r="BW174"/>
  <c r="CA174"/>
  <c r="BV134"/>
  <c r="BR134"/>
  <c r="BY155"/>
  <c r="CC155"/>
  <c r="BX69"/>
  <c r="BT69"/>
  <c r="CC106"/>
  <c r="BW149"/>
  <c r="BU177"/>
  <c r="BY61"/>
  <c r="CB191"/>
  <c r="BT191"/>
  <c r="BX191"/>
  <c r="CC181"/>
  <c r="CC166"/>
  <c r="BU166"/>
  <c r="BY166"/>
  <c r="BW141"/>
  <c r="CA141"/>
  <c r="BS141"/>
  <c r="BX103"/>
  <c r="CB103"/>
  <c r="BT103"/>
  <c r="BY145"/>
  <c r="CC145"/>
  <c r="BU145"/>
  <c r="BX73"/>
  <c r="BV73"/>
  <c r="BT73"/>
  <c r="BW136"/>
  <c r="CA136"/>
  <c r="BS136"/>
  <c r="BS105"/>
  <c r="BW105"/>
  <c r="CA105"/>
  <c r="BS83"/>
  <c r="BW83"/>
  <c r="CA83"/>
  <c r="BW194"/>
  <c r="CA194"/>
  <c r="BS194"/>
  <c r="BW196"/>
  <c r="CA196"/>
  <c r="BS196"/>
  <c r="BW71"/>
  <c r="CA71"/>
  <c r="BS71"/>
  <c r="CC173"/>
  <c r="BZ173"/>
  <c r="BY173"/>
  <c r="BX93"/>
  <c r="CB93"/>
  <c r="BT93"/>
  <c r="BW111"/>
  <c r="CC177"/>
  <c r="BS191"/>
  <c r="BW191"/>
  <c r="CA191"/>
  <c r="BY181"/>
  <c r="CB166"/>
  <c r="BT166"/>
  <c r="BX166"/>
  <c r="BR141"/>
  <c r="BV141"/>
  <c r="BZ141"/>
  <c r="BW103"/>
  <c r="CA103"/>
  <c r="BS103"/>
  <c r="BX145"/>
  <c r="CB145"/>
  <c r="BT145"/>
  <c r="BW73"/>
  <c r="BY73"/>
  <c r="CC73"/>
  <c r="BR136"/>
  <c r="BV136"/>
  <c r="BZ136"/>
  <c r="BZ105"/>
  <c r="BR105"/>
  <c r="BV105"/>
  <c r="BZ83"/>
  <c r="BR83"/>
  <c r="BV83"/>
  <c r="BR194"/>
  <c r="BV194"/>
  <c r="BZ194"/>
  <c r="BR196"/>
  <c r="BV196"/>
  <c r="BZ196"/>
  <c r="CA92"/>
  <c r="BR71"/>
  <c r="BV71"/>
  <c r="BZ71"/>
  <c r="BW173"/>
  <c r="CB173"/>
  <c r="BU173"/>
  <c r="BW93"/>
  <c r="CA93"/>
  <c r="BS93"/>
  <c r="BX124"/>
  <c r="BU106"/>
  <c r="BU111"/>
  <c r="CA149"/>
  <c r="BY177"/>
  <c r="CC61"/>
  <c r="CC191"/>
  <c r="BU191"/>
  <c r="BU181"/>
  <c r="BZ166"/>
  <c r="BR166"/>
  <c r="BX141"/>
  <c r="CB141"/>
  <c r="BY103"/>
  <c r="CC103"/>
  <c r="BR145"/>
  <c r="BV145"/>
  <c r="BR73"/>
  <c r="BZ73"/>
  <c r="BX136"/>
  <c r="CB136"/>
  <c r="CB105"/>
  <c r="BT105"/>
  <c r="CB83"/>
  <c r="BT83"/>
  <c r="BX194"/>
  <c r="CB194"/>
  <c r="BX196"/>
  <c r="CB196"/>
  <c r="BS92"/>
  <c r="BX71"/>
  <c r="CB71"/>
  <c r="BR173"/>
  <c r="BS173"/>
  <c r="BY93"/>
  <c r="CC93"/>
  <c r="CB124"/>
  <c r="CB74"/>
  <c r="BT74"/>
  <c r="BX74"/>
  <c r="BS74"/>
  <c r="BW74"/>
  <c r="BW119"/>
  <c r="BZ124"/>
  <c r="BV124"/>
  <c r="CB199"/>
  <c r="BS119"/>
  <c r="BR124"/>
  <c r="BX199"/>
  <c r="BT199"/>
  <c r="BX119"/>
  <c r="BT119"/>
  <c r="CB119"/>
  <c r="CB88"/>
  <c r="BR88"/>
  <c r="BZ88"/>
  <c r="CB106"/>
  <c r="BT106"/>
  <c r="BX106"/>
  <c r="CC162"/>
  <c r="BV111"/>
  <c r="BS111"/>
  <c r="BX111"/>
  <c r="BR149"/>
  <c r="BV149"/>
  <c r="BZ149"/>
  <c r="CB177"/>
  <c r="BT177"/>
  <c r="BX177"/>
  <c r="BX61"/>
  <c r="CB61"/>
  <c r="BT61"/>
  <c r="BS67"/>
  <c r="BW67"/>
  <c r="BX67"/>
  <c r="BW150"/>
  <c r="CA150"/>
  <c r="BS150"/>
  <c r="BW172"/>
  <c r="CA172"/>
  <c r="BS172"/>
  <c r="BW126"/>
  <c r="CA126"/>
  <c r="BS126"/>
  <c r="BR119"/>
  <c r="BV119"/>
  <c r="BZ119"/>
  <c r="BV88"/>
  <c r="BY89"/>
  <c r="BS106"/>
  <c r="BW106"/>
  <c r="CA106"/>
  <c r="BY162"/>
  <c r="CC111"/>
  <c r="BT111"/>
  <c r="CA111"/>
  <c r="BY149"/>
  <c r="CC149"/>
  <c r="BU149"/>
  <c r="BS177"/>
  <c r="BW177"/>
  <c r="CA177"/>
  <c r="BW61"/>
  <c r="CA61"/>
  <c r="BS61"/>
  <c r="BR195"/>
  <c r="BV195"/>
  <c r="CC160"/>
  <c r="BU160"/>
  <c r="CB67"/>
  <c r="CA67"/>
  <c r="BR150"/>
  <c r="BV150"/>
  <c r="BR172"/>
  <c r="BV172"/>
  <c r="BR126"/>
  <c r="BV126"/>
  <c r="BY119"/>
  <c r="CC119"/>
  <c r="BX88"/>
  <c r="BT88"/>
  <c r="BU89"/>
  <c r="BZ106"/>
  <c r="BR106"/>
  <c r="CB111"/>
  <c r="BY111"/>
  <c r="BX149"/>
  <c r="CB149"/>
  <c r="BZ177"/>
  <c r="BR177"/>
  <c r="BR61"/>
  <c r="BV61"/>
  <c r="BW128"/>
  <c r="C8" i="23"/>
  <c r="BS124" i="24"/>
  <c r="BW124"/>
  <c r="CA124"/>
  <c r="BW199"/>
  <c r="CA199"/>
  <c r="BS199"/>
  <c r="BX113"/>
  <c r="CB113"/>
  <c r="BT113"/>
  <c r="BY134"/>
  <c r="CC134"/>
  <c r="BU134"/>
  <c r="BW69"/>
  <c r="CA69"/>
  <c r="BS69"/>
  <c r="CC128"/>
  <c r="CC124"/>
  <c r="BU124"/>
  <c r="BY199"/>
  <c r="CC199"/>
  <c r="BR113"/>
  <c r="BV113"/>
  <c r="CA134"/>
  <c r="BS134"/>
  <c r="BY69"/>
  <c r="CC69"/>
  <c r="CB178"/>
  <c r="BX178"/>
  <c r="BT178"/>
  <c r="BS200"/>
  <c r="BZ169"/>
  <c r="BZ114"/>
  <c r="BW85"/>
  <c r="BV169"/>
  <c r="CC85"/>
  <c r="BR114"/>
  <c r="BX203"/>
  <c r="BW200"/>
  <c r="BX85"/>
  <c r="BT203"/>
  <c r="CA200"/>
  <c r="BV114"/>
  <c r="CB203"/>
  <c r="BW88"/>
  <c r="CA88"/>
  <c r="BS88"/>
  <c r="BZ89"/>
  <c r="BR89"/>
  <c r="BV89"/>
  <c r="BY88"/>
  <c r="CC88"/>
  <c r="CB89"/>
  <c r="BT89"/>
  <c r="BX89"/>
  <c r="BS89"/>
  <c r="BW89"/>
  <c r="BX122"/>
  <c r="CB122"/>
  <c r="BT122"/>
  <c r="CC188"/>
  <c r="BW188"/>
  <c r="BY188"/>
  <c r="BX162"/>
  <c r="CB162"/>
  <c r="BT162"/>
  <c r="BW87"/>
  <c r="CA87"/>
  <c r="BS87"/>
  <c r="BR116"/>
  <c r="BV116"/>
  <c r="BZ116"/>
  <c r="BX120"/>
  <c r="CB120"/>
  <c r="BT120"/>
  <c r="BR76"/>
  <c r="BV76"/>
  <c r="BZ76"/>
  <c r="BX181"/>
  <c r="CB181"/>
  <c r="BT181"/>
  <c r="BX123"/>
  <c r="CB123"/>
  <c r="BT123"/>
  <c r="CB138"/>
  <c r="BS138"/>
  <c r="BV138"/>
  <c r="BZ170"/>
  <c r="BR170"/>
  <c r="BV170"/>
  <c r="CA95"/>
  <c r="BS95"/>
  <c r="BW95"/>
  <c r="BY154"/>
  <c r="CC154"/>
  <c r="BU154"/>
  <c r="CB163"/>
  <c r="BS163"/>
  <c r="BY163"/>
  <c r="BY176"/>
  <c r="CC176"/>
  <c r="BU176"/>
  <c r="BX112"/>
  <c r="CB112"/>
  <c r="BT112"/>
  <c r="BZ121"/>
  <c r="BR121"/>
  <c r="BV121"/>
  <c r="BZ92"/>
  <c r="BR92"/>
  <c r="BV92"/>
  <c r="BW68"/>
  <c r="CA68"/>
  <c r="BS68"/>
  <c r="BR128"/>
  <c r="CB128"/>
  <c r="BZ128"/>
  <c r="BW178"/>
  <c r="CA178"/>
  <c r="BS178"/>
  <c r="BY169"/>
  <c r="CC169"/>
  <c r="BU169"/>
  <c r="BV85"/>
  <c r="BT85"/>
  <c r="BR85"/>
  <c r="CC114"/>
  <c r="BU114"/>
  <c r="BY114"/>
  <c r="BW203"/>
  <c r="CA203"/>
  <c r="BS203"/>
  <c r="BV200"/>
  <c r="BZ200"/>
  <c r="BR200"/>
  <c r="BW122"/>
  <c r="CA122"/>
  <c r="BS122"/>
  <c r="CB188"/>
  <c r="BS188"/>
  <c r="CA188"/>
  <c r="BW162"/>
  <c r="CA162"/>
  <c r="BS162"/>
  <c r="BR87"/>
  <c r="BV87"/>
  <c r="BZ87"/>
  <c r="BY116"/>
  <c r="CC116"/>
  <c r="BU116"/>
  <c r="BW120"/>
  <c r="CA120"/>
  <c r="BS120"/>
  <c r="BY76"/>
  <c r="CC76"/>
  <c r="BU76"/>
  <c r="BW181"/>
  <c r="CA181"/>
  <c r="BS181"/>
  <c r="BW123"/>
  <c r="CA123"/>
  <c r="BS123"/>
  <c r="BX138"/>
  <c r="CC138"/>
  <c r="BY138"/>
  <c r="CC170"/>
  <c r="BU170"/>
  <c r="BY170"/>
  <c r="BV95"/>
  <c r="BZ95"/>
  <c r="BR95"/>
  <c r="BX154"/>
  <c r="CB154"/>
  <c r="BT154"/>
  <c r="BR163"/>
  <c r="BZ163"/>
  <c r="BX163"/>
  <c r="BX176"/>
  <c r="CB176"/>
  <c r="BT176"/>
  <c r="BW112"/>
  <c r="CA112"/>
  <c r="BS112"/>
  <c r="CC121"/>
  <c r="BU121"/>
  <c r="BY121"/>
  <c r="CC92"/>
  <c r="BU92"/>
  <c r="BY92"/>
  <c r="BR68"/>
  <c r="BV68"/>
  <c r="BZ68"/>
  <c r="BV128"/>
  <c r="BS128"/>
  <c r="CA128"/>
  <c r="BR178"/>
  <c r="BV178"/>
  <c r="BZ178"/>
  <c r="BX169"/>
  <c r="CB169"/>
  <c r="BT169"/>
  <c r="CB85"/>
  <c r="BY85"/>
  <c r="BU85"/>
  <c r="CB114"/>
  <c r="BT114"/>
  <c r="BX114"/>
  <c r="BR203"/>
  <c r="BV203"/>
  <c r="BZ203"/>
  <c r="BY200"/>
  <c r="CC200"/>
  <c r="BU200"/>
  <c r="BR122"/>
  <c r="BV122"/>
  <c r="BZ188"/>
  <c r="BU188"/>
  <c r="BR162"/>
  <c r="BV162"/>
  <c r="BY87"/>
  <c r="CC87"/>
  <c r="BX116"/>
  <c r="CB116"/>
  <c r="BR120"/>
  <c r="BV120"/>
  <c r="BX76"/>
  <c r="CB76"/>
  <c r="BR181"/>
  <c r="BV181"/>
  <c r="BR123"/>
  <c r="BV123"/>
  <c r="BR138"/>
  <c r="BW138"/>
  <c r="CB170"/>
  <c r="BT170"/>
  <c r="BY95"/>
  <c r="CC95"/>
  <c r="BW154"/>
  <c r="CA154"/>
  <c r="CC163"/>
  <c r="BU163"/>
  <c r="BW176"/>
  <c r="CA176"/>
  <c r="BR112"/>
  <c r="BV112"/>
  <c r="CB121"/>
  <c r="BT121"/>
  <c r="CB92"/>
  <c r="BT92"/>
  <c r="BY68"/>
  <c r="CC68"/>
  <c r="BY128"/>
  <c r="BX128"/>
  <c r="BY178"/>
  <c r="CC178"/>
  <c r="BW169"/>
  <c r="CA169"/>
  <c r="CA85"/>
  <c r="BS85"/>
  <c r="BS114"/>
  <c r="BW114"/>
  <c r="BY203"/>
  <c r="CC203"/>
  <c r="CB200"/>
  <c r="BT200"/>
  <c r="BR143"/>
  <c r="CA143"/>
  <c r="BT143"/>
  <c r="BV94"/>
  <c r="BS94"/>
  <c r="BX62"/>
  <c r="BZ62"/>
  <c r="BX78"/>
  <c r="BZ78"/>
  <c r="BW110"/>
  <c r="CB110"/>
  <c r="CB180"/>
  <c r="BY180"/>
  <c r="BR132"/>
  <c r="CA132"/>
  <c r="BT132"/>
  <c r="BR189"/>
  <c r="CA189"/>
  <c r="BT189"/>
  <c r="BR156"/>
  <c r="CA187"/>
  <c r="CC201"/>
  <c r="BV201"/>
  <c r="BW56"/>
  <c r="BS56"/>
  <c r="CB131"/>
  <c r="BR192"/>
  <c r="BX161"/>
  <c r="BT161"/>
  <c r="BS185"/>
  <c r="BR82"/>
  <c r="BW184"/>
  <c r="BS184"/>
  <c r="CC142"/>
  <c r="BW81"/>
  <c r="BS81"/>
  <c r="CB109"/>
  <c r="BU153"/>
  <c r="BZ130"/>
  <c r="BV130"/>
  <c r="CC115"/>
  <c r="BY115"/>
  <c r="CA158"/>
  <c r="BW135"/>
  <c r="BS135"/>
  <c r="CB140"/>
  <c r="CA66"/>
  <c r="BX146"/>
  <c r="BT146"/>
  <c r="BW104"/>
  <c r="BS104"/>
  <c r="BX137"/>
  <c r="BT137"/>
  <c r="BW179"/>
  <c r="BS179"/>
  <c r="CB80"/>
  <c r="CA65"/>
  <c r="CA63"/>
  <c r="BW63"/>
  <c r="BW54"/>
  <c r="BS54"/>
  <c r="CB183"/>
  <c r="BV152"/>
  <c r="BX125"/>
  <c r="BT77"/>
  <c r="BX84"/>
  <c r="BT98"/>
  <c r="BX190"/>
  <c r="CB197"/>
  <c r="BV143"/>
  <c r="BS143"/>
  <c r="BX94"/>
  <c r="BZ94"/>
  <c r="BW62"/>
  <c r="CB62"/>
  <c r="BW78"/>
  <c r="CB78"/>
  <c r="BR110"/>
  <c r="CA110"/>
  <c r="BT110"/>
  <c r="BR180"/>
  <c r="BU180"/>
  <c r="BV132"/>
  <c r="BS132"/>
  <c r="BV189"/>
  <c r="BS189"/>
  <c r="BU156"/>
  <c r="BX187"/>
  <c r="BT187"/>
  <c r="CB201"/>
  <c r="BY201"/>
  <c r="CB56"/>
  <c r="CA131"/>
  <c r="CC192"/>
  <c r="BV192"/>
  <c r="BW161"/>
  <c r="BS161"/>
  <c r="CC185"/>
  <c r="BU82"/>
  <c r="CB184"/>
  <c r="CB142"/>
  <c r="BV142"/>
  <c r="CB81"/>
  <c r="CA109"/>
  <c r="BZ153"/>
  <c r="BV153"/>
  <c r="CC130"/>
  <c r="BY130"/>
  <c r="BR115"/>
  <c r="BX158"/>
  <c r="BT158"/>
  <c r="CB135"/>
  <c r="CA140"/>
  <c r="BX66"/>
  <c r="BT66"/>
  <c r="BW146"/>
  <c r="BS146"/>
  <c r="CB104"/>
  <c r="BW137"/>
  <c r="BS137"/>
  <c r="CB179"/>
  <c r="CA80"/>
  <c r="BX65"/>
  <c r="BT65"/>
  <c r="BV63"/>
  <c r="BR63"/>
  <c r="CB54"/>
  <c r="CA183"/>
  <c r="BR152"/>
  <c r="CB77"/>
  <c r="CB98"/>
  <c r="BX197"/>
  <c r="BX143"/>
  <c r="BZ143"/>
  <c r="BW94"/>
  <c r="CB94"/>
  <c r="BR62"/>
  <c r="CA62"/>
  <c r="BT62"/>
  <c r="BR78"/>
  <c r="CA78"/>
  <c r="BT78"/>
  <c r="BV110"/>
  <c r="BS110"/>
  <c r="CC180"/>
  <c r="BS180"/>
  <c r="BX132"/>
  <c r="BZ132"/>
  <c r="BX189"/>
  <c r="BZ189"/>
  <c r="BZ156"/>
  <c r="BV156"/>
  <c r="BW187"/>
  <c r="BS187"/>
  <c r="BU201"/>
  <c r="CA56"/>
  <c r="BX131"/>
  <c r="BT131"/>
  <c r="BW192"/>
  <c r="BY192"/>
  <c r="CB161"/>
  <c r="CB185"/>
  <c r="BV185"/>
  <c r="BZ82"/>
  <c r="BV82"/>
  <c r="CA184"/>
  <c r="BX142"/>
  <c r="BY142"/>
  <c r="CA81"/>
  <c r="BX109"/>
  <c r="BT109"/>
  <c r="CC153"/>
  <c r="BY153"/>
  <c r="BR130"/>
  <c r="BU115"/>
  <c r="BW158"/>
  <c r="BS158"/>
  <c r="CA135"/>
  <c r="BX140"/>
  <c r="BT140"/>
  <c r="BW66"/>
  <c r="BS66"/>
  <c r="CB146"/>
  <c r="CA104"/>
  <c r="CB137"/>
  <c r="CA179"/>
  <c r="BX80"/>
  <c r="BT80"/>
  <c r="BW65"/>
  <c r="BS65"/>
  <c r="BS63"/>
  <c r="CA54"/>
  <c r="BX183"/>
  <c r="BT183"/>
  <c r="BZ152"/>
  <c r="BT125"/>
  <c r="BX77"/>
  <c r="BT84"/>
  <c r="BX98"/>
  <c r="BT190"/>
  <c r="BW143"/>
  <c r="CB143"/>
  <c r="BR94"/>
  <c r="CA94"/>
  <c r="BT94"/>
  <c r="BV62"/>
  <c r="BS62"/>
  <c r="BV78"/>
  <c r="BS78"/>
  <c r="BX110"/>
  <c r="BZ110"/>
  <c r="BW180"/>
  <c r="BZ180"/>
  <c r="BV180"/>
  <c r="BW132"/>
  <c r="CB132"/>
  <c r="BW189"/>
  <c r="CB189"/>
  <c r="CC156"/>
  <c r="BY156"/>
  <c r="CB187"/>
  <c r="BT201"/>
  <c r="BX56"/>
  <c r="BT56"/>
  <c r="BW131"/>
  <c r="BS131"/>
  <c r="BZ192"/>
  <c r="CA161"/>
  <c r="BX185"/>
  <c r="BY185"/>
  <c r="CC82"/>
  <c r="BY82"/>
  <c r="BX184"/>
  <c r="BT184"/>
  <c r="BS142"/>
  <c r="BX81"/>
  <c r="BT81"/>
  <c r="BW109"/>
  <c r="BS109"/>
  <c r="BR153"/>
  <c r="BU130"/>
  <c r="BZ115"/>
  <c r="BV115"/>
  <c r="CB158"/>
  <c r="BX135"/>
  <c r="BT135"/>
  <c r="BW140"/>
  <c r="BS140"/>
  <c r="CB66"/>
  <c r="CA146"/>
  <c r="BX104"/>
  <c r="BT104"/>
  <c r="CA137"/>
  <c r="BX179"/>
  <c r="BT179"/>
  <c r="BW80"/>
  <c r="BS80"/>
  <c r="CB65"/>
  <c r="BZ63"/>
  <c r="BX54"/>
  <c r="BT54"/>
  <c r="BW183"/>
  <c r="BS183"/>
  <c r="CB125"/>
  <c r="CB84"/>
  <c r="CB190"/>
  <c r="BT197"/>
  <c r="BY143"/>
  <c r="CC143"/>
  <c r="BY94"/>
  <c r="CC94"/>
  <c r="BY62"/>
  <c r="CC62"/>
  <c r="BY78"/>
  <c r="CC78"/>
  <c r="BY110"/>
  <c r="CC110"/>
  <c r="BX180"/>
  <c r="BT180"/>
  <c r="BY132"/>
  <c r="CC132"/>
  <c r="BY189"/>
  <c r="CC189"/>
  <c r="BS156"/>
  <c r="BW156"/>
  <c r="CA156"/>
  <c r="BY187"/>
  <c r="CC187"/>
  <c r="BU187"/>
  <c r="BZ201"/>
  <c r="BW201"/>
  <c r="CA201"/>
  <c r="BY56"/>
  <c r="CC56"/>
  <c r="BU56"/>
  <c r="BY131"/>
  <c r="CC131"/>
  <c r="BU131"/>
  <c r="BS192"/>
  <c r="BT192"/>
  <c r="CA192"/>
  <c r="BY161"/>
  <c r="CC161"/>
  <c r="BU161"/>
  <c r="BZ185"/>
  <c r="BT185"/>
  <c r="CA185"/>
  <c r="BS82"/>
  <c r="BW82"/>
  <c r="CA82"/>
  <c r="BY184"/>
  <c r="CC184"/>
  <c r="BU184"/>
  <c r="BZ142"/>
  <c r="BT142"/>
  <c r="CA142"/>
  <c r="BY81"/>
  <c r="CC81"/>
  <c r="BU81"/>
  <c r="BY109"/>
  <c r="CC109"/>
  <c r="BU109"/>
  <c r="BS153"/>
  <c r="BW153"/>
  <c r="CA153"/>
  <c r="BS130"/>
  <c r="BW130"/>
  <c r="CA130"/>
  <c r="BS115"/>
  <c r="BW115"/>
  <c r="CA115"/>
  <c r="BY158"/>
  <c r="CC158"/>
  <c r="BU158"/>
  <c r="BY135"/>
  <c r="CC135"/>
  <c r="BU135"/>
  <c r="BY140"/>
  <c r="CC140"/>
  <c r="BU140"/>
  <c r="BY66"/>
  <c r="CC66"/>
  <c r="BU66"/>
  <c r="BY146"/>
  <c r="CC146"/>
  <c r="BU146"/>
  <c r="BY104"/>
  <c r="CC104"/>
  <c r="BU104"/>
  <c r="BY137"/>
  <c r="CC137"/>
  <c r="BU137"/>
  <c r="BY179"/>
  <c r="CC179"/>
  <c r="BU179"/>
  <c r="BY80"/>
  <c r="CC80"/>
  <c r="BU80"/>
  <c r="BY65"/>
  <c r="CC65"/>
  <c r="BU65"/>
  <c r="CB63"/>
  <c r="BT63"/>
  <c r="BX63"/>
  <c r="BY54"/>
  <c r="CC54"/>
  <c r="BU54"/>
  <c r="BY183"/>
  <c r="CC183"/>
  <c r="BU183"/>
  <c r="BS152"/>
  <c r="BW152"/>
  <c r="CA152"/>
  <c r="BY125"/>
  <c r="CC125"/>
  <c r="BU125"/>
  <c r="BY77"/>
  <c r="CC77"/>
  <c r="BU77"/>
  <c r="BY84"/>
  <c r="CC84"/>
  <c r="BU84"/>
  <c r="BY98"/>
  <c r="CC98"/>
  <c r="BU98"/>
  <c r="BY182"/>
  <c r="CC182"/>
  <c r="BU182"/>
  <c r="BY190"/>
  <c r="CC190"/>
  <c r="BU190"/>
  <c r="BS79"/>
  <c r="BW79"/>
  <c r="CA79"/>
  <c r="BY197"/>
  <c r="CC197"/>
  <c r="BU197"/>
  <c r="BY59"/>
  <c r="CC59"/>
  <c r="BU59"/>
  <c r="BY96"/>
  <c r="CC96"/>
  <c r="BU96"/>
  <c r="BX182"/>
  <c r="CB182"/>
  <c r="BT182"/>
  <c r="BZ79"/>
  <c r="BR79"/>
  <c r="BV79"/>
  <c r="BX59"/>
  <c r="CB59"/>
  <c r="BT59"/>
  <c r="BX96"/>
  <c r="CB96"/>
  <c r="BT96"/>
  <c r="CC152"/>
  <c r="BU152"/>
  <c r="BY152"/>
  <c r="BW125"/>
  <c r="CA125"/>
  <c r="BS125"/>
  <c r="BW77"/>
  <c r="CA77"/>
  <c r="BS77"/>
  <c r="BW84"/>
  <c r="CA84"/>
  <c r="BS84"/>
  <c r="BW98"/>
  <c r="CA98"/>
  <c r="BS98"/>
  <c r="BW182"/>
  <c r="CA182"/>
  <c r="BS182"/>
  <c r="BW190"/>
  <c r="CA190"/>
  <c r="BS190"/>
  <c r="CC79"/>
  <c r="BU79"/>
  <c r="BY79"/>
  <c r="BW197"/>
  <c r="CA197"/>
  <c r="BS197"/>
  <c r="BW59"/>
  <c r="CA59"/>
  <c r="BS59"/>
  <c r="BW96"/>
  <c r="CA96"/>
  <c r="BS96"/>
  <c r="CB156"/>
  <c r="BT156"/>
  <c r="BR187"/>
  <c r="BV187"/>
  <c r="BR201"/>
  <c r="BS201"/>
  <c r="BR56"/>
  <c r="BV56"/>
  <c r="BR131"/>
  <c r="BV131"/>
  <c r="CB192"/>
  <c r="BX192"/>
  <c r="BR161"/>
  <c r="BV161"/>
  <c r="BR185"/>
  <c r="BW185"/>
  <c r="CB82"/>
  <c r="BT82"/>
  <c r="BR184"/>
  <c r="BV184"/>
  <c r="BR142"/>
  <c r="BW142"/>
  <c r="BR81"/>
  <c r="BV81"/>
  <c r="BR109"/>
  <c r="BV109"/>
  <c r="CB153"/>
  <c r="BT153"/>
  <c r="CB130"/>
  <c r="BT130"/>
  <c r="CB115"/>
  <c r="BT115"/>
  <c r="BR158"/>
  <c r="BV158"/>
  <c r="BR135"/>
  <c r="BV135"/>
  <c r="BR140"/>
  <c r="BV140"/>
  <c r="BR66"/>
  <c r="BV66"/>
  <c r="BR146"/>
  <c r="BV146"/>
  <c r="BR104"/>
  <c r="BV104"/>
  <c r="BR137"/>
  <c r="BV137"/>
  <c r="BR179"/>
  <c r="BV179"/>
  <c r="BR80"/>
  <c r="BV80"/>
  <c r="BR65"/>
  <c r="BV65"/>
  <c r="BY63"/>
  <c r="CC63"/>
  <c r="BR54"/>
  <c r="BV54"/>
  <c r="BR183"/>
  <c r="BV183"/>
  <c r="CB152"/>
  <c r="BT152"/>
  <c r="BR125"/>
  <c r="BV125"/>
  <c r="BR77"/>
  <c r="BV77"/>
  <c r="BR84"/>
  <c r="BV84"/>
  <c r="BR98"/>
  <c r="BV98"/>
  <c r="BR182"/>
  <c r="BV182"/>
  <c r="BR190"/>
  <c r="BV190"/>
  <c r="CB79"/>
  <c r="BT79"/>
  <c r="BR197"/>
  <c r="BV197"/>
  <c r="BR59"/>
  <c r="BV59"/>
  <c r="BR96"/>
  <c r="BV96"/>
  <c r="BS37"/>
  <c r="BX40"/>
  <c r="BV39"/>
  <c r="BV46"/>
  <c r="CC50"/>
  <c r="BV45"/>
  <c r="BV47"/>
  <c r="BT52"/>
  <c r="BV38"/>
  <c r="BZ43"/>
  <c r="CC51"/>
  <c r="CA41"/>
  <c r="CA49"/>
  <c r="BX48"/>
  <c r="CA42"/>
  <c r="BX44"/>
  <c r="BX36"/>
  <c r="D11" i="23"/>
  <c r="M5"/>
  <c r="K5" i="24"/>
  <c r="D12" i="23"/>
  <c r="E12"/>
  <c r="M302" i="26" l="1"/>
  <c r="M268"/>
  <c r="V254" i="27"/>
  <c r="AA254"/>
  <c r="C241"/>
  <c r="AC205"/>
  <c r="M124"/>
  <c r="K240"/>
  <c r="K243"/>
  <c r="L238"/>
  <c r="AB209"/>
  <c r="I241"/>
  <c r="E241"/>
  <c r="AC206"/>
  <c r="AC209" s="1"/>
  <c r="L237"/>
  <c r="L240"/>
  <c r="M240" s="1"/>
  <c r="AA209"/>
  <c r="K237"/>
  <c r="A244"/>
  <c r="A245" s="1"/>
  <c r="A246" s="1"/>
  <c r="A247" s="1"/>
  <c r="A248" s="1"/>
  <c r="A249" s="1"/>
  <c r="A250" s="1"/>
  <c r="A251" s="1"/>
  <c r="A252" s="1"/>
  <c r="A253" s="1"/>
  <c r="K238"/>
  <c r="G241"/>
  <c r="W243"/>
  <c r="W240"/>
  <c r="AE238"/>
  <c r="S238"/>
  <c r="W237"/>
  <c r="AE243"/>
  <c r="Y240"/>
  <c r="AF238"/>
  <c r="U238"/>
  <c r="Y237"/>
  <c r="AF243"/>
  <c r="AE240"/>
  <c r="S240"/>
  <c r="W238"/>
  <c r="AE237"/>
  <c r="S237"/>
  <c r="S243"/>
  <c r="AA243" s="1"/>
  <c r="AE241"/>
  <c r="AF240"/>
  <c r="U240"/>
  <c r="Y238"/>
  <c r="AF237"/>
  <c r="U237"/>
  <c r="U212" i="17"/>
  <c r="D5" i="23" s="1"/>
  <c r="U230" i="27"/>
  <c r="U227"/>
  <c r="U253"/>
  <c r="Y247"/>
  <c r="S247"/>
  <c r="AC252"/>
  <c r="V249"/>
  <c r="AD229"/>
  <c r="U232"/>
  <c r="U250"/>
  <c r="Z249"/>
  <c r="AA249"/>
  <c r="W247"/>
  <c r="X229"/>
  <c r="U251"/>
  <c r="S229"/>
  <c r="AD230"/>
  <c r="AE249"/>
  <c r="AA247"/>
  <c r="U228"/>
  <c r="U231"/>
  <c r="N264"/>
  <c r="U252"/>
  <c r="R247"/>
  <c r="U247"/>
  <c r="AD231"/>
  <c r="U249"/>
  <c r="W252"/>
  <c r="AF249"/>
  <c r="AC250"/>
  <c r="AE247"/>
  <c r="AC247"/>
  <c r="AC251"/>
  <c r="E27"/>
  <c r="E29" i="26"/>
  <c r="E28" i="27"/>
  <c r="E30" i="26"/>
  <c r="DK209" i="17"/>
  <c r="DK208"/>
  <c r="M60" i="27"/>
  <c r="AC60"/>
  <c r="M28"/>
  <c r="M30" i="26"/>
  <c r="AC28" i="27"/>
  <c r="M92"/>
  <c r="AC124"/>
  <c r="AC92"/>
  <c r="M156"/>
  <c r="L6" i="23"/>
  <c r="M6"/>
  <c r="N5" i="24"/>
  <c r="L5" i="23"/>
  <c r="N12"/>
  <c r="O12" s="1"/>
  <c r="N11"/>
  <c r="O11" s="1"/>
  <c r="C7"/>
  <c r="N8"/>
  <c r="O8" s="1"/>
  <c r="L7"/>
  <c r="M7"/>
  <c r="CC46" i="24"/>
  <c r="BR50"/>
  <c r="BX37"/>
  <c r="BZ50"/>
  <c r="BV50"/>
  <c r="BZ37"/>
  <c r="BU47"/>
  <c r="CC47"/>
  <c r="CC39"/>
  <c r="CA52"/>
  <c r="BY46"/>
  <c r="BX38"/>
  <c r="BT50"/>
  <c r="BX50"/>
  <c r="CB50"/>
  <c r="BY37"/>
  <c r="BT37"/>
  <c r="BU46"/>
  <c r="BU43"/>
  <c r="BS38"/>
  <c r="BS50"/>
  <c r="BW50"/>
  <c r="CA50"/>
  <c r="BR37"/>
  <c r="CC37"/>
  <c r="BU50"/>
  <c r="BY50"/>
  <c r="BW37"/>
  <c r="BV37"/>
  <c r="BU37"/>
  <c r="CB46"/>
  <c r="BT46"/>
  <c r="BX46"/>
  <c r="CC38"/>
  <c r="BW38"/>
  <c r="BS46"/>
  <c r="BW46"/>
  <c r="CA46"/>
  <c r="CB38"/>
  <c r="BU38"/>
  <c r="CA38"/>
  <c r="BZ46"/>
  <c r="BR46"/>
  <c r="CC43"/>
  <c r="BT38"/>
  <c r="BY38"/>
  <c r="BT39"/>
  <c r="BW52"/>
  <c r="BY47"/>
  <c r="CB39"/>
  <c r="BX39"/>
  <c r="BU39"/>
  <c r="BS51"/>
  <c r="CA51"/>
  <c r="BY43"/>
  <c r="BS52"/>
  <c r="BY39"/>
  <c r="BW51"/>
  <c r="BT51"/>
  <c r="BX51"/>
  <c r="CB51"/>
  <c r="BR51"/>
  <c r="BV51"/>
  <c r="BZ51"/>
  <c r="BU51"/>
  <c r="BY51"/>
  <c r="BR49"/>
  <c r="BV41"/>
  <c r="BZ38"/>
  <c r="BR38"/>
  <c r="BX41"/>
  <c r="BU45"/>
  <c r="BR52"/>
  <c r="BV52"/>
  <c r="BZ52"/>
  <c r="CB47"/>
  <c r="BT47"/>
  <c r="BX47"/>
  <c r="BR41"/>
  <c r="BZ41"/>
  <c r="BY52"/>
  <c r="CC52"/>
  <c r="BU52"/>
  <c r="BS47"/>
  <c r="BW47"/>
  <c r="CA47"/>
  <c r="BS39"/>
  <c r="BW39"/>
  <c r="CA39"/>
  <c r="BT41"/>
  <c r="CB41"/>
  <c r="BX52"/>
  <c r="CB52"/>
  <c r="BZ47"/>
  <c r="BR47"/>
  <c r="BZ39"/>
  <c r="BR39"/>
  <c r="BZ49"/>
  <c r="BX43"/>
  <c r="CB43"/>
  <c r="BT43"/>
  <c r="CC45"/>
  <c r="CA40"/>
  <c r="BW43"/>
  <c r="CA43"/>
  <c r="BS43"/>
  <c r="BR40"/>
  <c r="BV49"/>
  <c r="BR43"/>
  <c r="BV43"/>
  <c r="BY45"/>
  <c r="BZ40"/>
  <c r="CC49"/>
  <c r="BU49"/>
  <c r="BY49"/>
  <c r="CB45"/>
  <c r="BT45"/>
  <c r="BX45"/>
  <c r="CC40"/>
  <c r="BU40"/>
  <c r="BV40"/>
  <c r="CB49"/>
  <c r="BT49"/>
  <c r="BX49"/>
  <c r="BS45"/>
  <c r="BW45"/>
  <c r="CA45"/>
  <c r="CB40"/>
  <c r="BT40"/>
  <c r="BY40"/>
  <c r="CA37"/>
  <c r="CB37"/>
  <c r="BS49"/>
  <c r="BW49"/>
  <c r="BZ45"/>
  <c r="BR45"/>
  <c r="BS40"/>
  <c r="BW40"/>
  <c r="BU41"/>
  <c r="BY41"/>
  <c r="CC41"/>
  <c r="BS41"/>
  <c r="BW41"/>
  <c r="BZ44"/>
  <c r="BV44"/>
  <c r="BT42"/>
  <c r="CB42"/>
  <c r="BU48"/>
  <c r="CC44"/>
  <c r="BY44"/>
  <c r="BY42"/>
  <c r="CC48"/>
  <c r="BR44"/>
  <c r="BX42"/>
  <c r="BU44"/>
  <c r="BU42"/>
  <c r="CC42"/>
  <c r="BY48"/>
  <c r="BS36"/>
  <c r="BW36"/>
  <c r="CA36"/>
  <c r="BS44"/>
  <c r="BW44"/>
  <c r="CA44"/>
  <c r="BR42"/>
  <c r="BV42"/>
  <c r="BZ42"/>
  <c r="BS48"/>
  <c r="BW48"/>
  <c r="CA48"/>
  <c r="BZ36"/>
  <c r="BR36"/>
  <c r="BV36"/>
  <c r="BZ48"/>
  <c r="BR48"/>
  <c r="BV48"/>
  <c r="CC36"/>
  <c r="BU36"/>
  <c r="BY36"/>
  <c r="CB36"/>
  <c r="BT36"/>
  <c r="CB44"/>
  <c r="BT44"/>
  <c r="BS42"/>
  <c r="BW42"/>
  <c r="CB48"/>
  <c r="BT48"/>
  <c r="CA34"/>
  <c r="BV34"/>
  <c r="BY34"/>
  <c r="BX34"/>
  <c r="BW34"/>
  <c r="BR34"/>
  <c r="BU34"/>
  <c r="BT34"/>
  <c r="BS34"/>
  <c r="BZ34"/>
  <c r="CC34"/>
  <c r="CB34"/>
  <c r="BZ15"/>
  <c r="BT15"/>
  <c r="BW15"/>
  <c r="BV15"/>
  <c r="CC15"/>
  <c r="BS15"/>
  <c r="BR15"/>
  <c r="BY15"/>
  <c r="CB15"/>
  <c r="BU15"/>
  <c r="BX15"/>
  <c r="CA15"/>
  <c r="BZ11"/>
  <c r="BT11"/>
  <c r="BW11"/>
  <c r="BV11"/>
  <c r="CC11"/>
  <c r="BS11"/>
  <c r="BR11"/>
  <c r="BY11"/>
  <c r="CB11"/>
  <c r="BU11"/>
  <c r="BX11"/>
  <c r="CA11"/>
  <c r="BZ21"/>
  <c r="BT21"/>
  <c r="BW21"/>
  <c r="BV21"/>
  <c r="CC21"/>
  <c r="BS21"/>
  <c r="BR21"/>
  <c r="BY21"/>
  <c r="CB21"/>
  <c r="BU21"/>
  <c r="BX21"/>
  <c r="CA21"/>
  <c r="BZ18"/>
  <c r="BT18"/>
  <c r="BW18"/>
  <c r="BV18"/>
  <c r="CC18"/>
  <c r="BS18"/>
  <c r="BR18"/>
  <c r="BY18"/>
  <c r="CB18"/>
  <c r="BU18"/>
  <c r="BX18"/>
  <c r="CA18"/>
  <c r="BZ27"/>
  <c r="BT27"/>
  <c r="BW27"/>
  <c r="BV27"/>
  <c r="CC27"/>
  <c r="BS27"/>
  <c r="BR27"/>
  <c r="BY27"/>
  <c r="CB27"/>
  <c r="BU27"/>
  <c r="BX27"/>
  <c r="CA27"/>
  <c r="BZ30"/>
  <c r="BT30"/>
  <c r="BW30"/>
  <c r="BV30"/>
  <c r="CC30"/>
  <c r="BS30"/>
  <c r="BR30"/>
  <c r="BY30"/>
  <c r="CB30"/>
  <c r="BU30"/>
  <c r="BX30"/>
  <c r="CA30"/>
  <c r="BU12"/>
  <c r="BX12"/>
  <c r="CA12"/>
  <c r="BZ12"/>
  <c r="BT12"/>
  <c r="BW12"/>
  <c r="BV12"/>
  <c r="CC12"/>
  <c r="BS12"/>
  <c r="BR12"/>
  <c r="BY12"/>
  <c r="CB12"/>
  <c r="BZ31"/>
  <c r="BT31"/>
  <c r="BW31"/>
  <c r="BV31"/>
  <c r="CC31"/>
  <c r="BS31"/>
  <c r="BR31"/>
  <c r="BY31"/>
  <c r="CB31"/>
  <c r="BU31"/>
  <c r="BX31"/>
  <c r="CA31"/>
  <c r="BZ33"/>
  <c r="BT33"/>
  <c r="BW33"/>
  <c r="BV33"/>
  <c r="CC33"/>
  <c r="BS33"/>
  <c r="BR33"/>
  <c r="BY33"/>
  <c r="CB33"/>
  <c r="BU33"/>
  <c r="BX33"/>
  <c r="CA33"/>
  <c r="BU28"/>
  <c r="BX28"/>
  <c r="CA28"/>
  <c r="BZ28"/>
  <c r="BT28"/>
  <c r="BW28"/>
  <c r="BV28"/>
  <c r="CC28"/>
  <c r="BS28"/>
  <c r="BR28"/>
  <c r="BY28"/>
  <c r="CB28"/>
  <c r="BZ20"/>
  <c r="BT20"/>
  <c r="BW20"/>
  <c r="BV20"/>
  <c r="CC20"/>
  <c r="BS20"/>
  <c r="BR20"/>
  <c r="BY20"/>
  <c r="CB20"/>
  <c r="BU20"/>
  <c r="BX20"/>
  <c r="CA20"/>
  <c r="BZ25"/>
  <c r="BT25"/>
  <c r="BW25"/>
  <c r="BV25"/>
  <c r="CC25"/>
  <c r="BS25"/>
  <c r="BR25"/>
  <c r="BY25"/>
  <c r="CB25"/>
  <c r="BU25"/>
  <c r="BX25"/>
  <c r="CA25"/>
  <c r="BZ10"/>
  <c r="BT10"/>
  <c r="BW10"/>
  <c r="BV10"/>
  <c r="CC10"/>
  <c r="BS10"/>
  <c r="BR10"/>
  <c r="BY10"/>
  <c r="CB10"/>
  <c r="BU10"/>
  <c r="BX10"/>
  <c r="CA10"/>
  <c r="BU13"/>
  <c r="BX13"/>
  <c r="CA13"/>
  <c r="BZ13"/>
  <c r="BT13"/>
  <c r="BW13"/>
  <c r="BV13"/>
  <c r="CC13"/>
  <c r="BS13"/>
  <c r="BR13"/>
  <c r="BY13"/>
  <c r="CB13"/>
  <c r="BZ23"/>
  <c r="BT23"/>
  <c r="BW23"/>
  <c r="BV23"/>
  <c r="CC23"/>
  <c r="BS23"/>
  <c r="BR23"/>
  <c r="BY23"/>
  <c r="CB23"/>
  <c r="BU23"/>
  <c r="BX23"/>
  <c r="CA23"/>
  <c r="BU9"/>
  <c r="BX9"/>
  <c r="CA9"/>
  <c r="BZ9"/>
  <c r="BT9"/>
  <c r="BW9"/>
  <c r="BV9"/>
  <c r="CC9"/>
  <c r="BS9"/>
  <c r="BR9"/>
  <c r="BY9"/>
  <c r="CB9"/>
  <c r="BV35"/>
  <c r="CC35"/>
  <c r="BS35"/>
  <c r="BR35"/>
  <c r="BY35"/>
  <c r="CB35"/>
  <c r="BU35"/>
  <c r="BX35"/>
  <c r="CA35"/>
  <c r="BZ35"/>
  <c r="BT35"/>
  <c r="BW35"/>
  <c r="BU8"/>
  <c r="BX8"/>
  <c r="CA8"/>
  <c r="BZ8"/>
  <c r="BT8"/>
  <c r="BW8"/>
  <c r="BV8"/>
  <c r="CC8"/>
  <c r="BS8"/>
  <c r="BR8"/>
  <c r="BY8"/>
  <c r="CB8"/>
  <c r="BZ19"/>
  <c r="BT19"/>
  <c r="BW19"/>
  <c r="BV19"/>
  <c r="CC19"/>
  <c r="BS19"/>
  <c r="BR19"/>
  <c r="BY19"/>
  <c r="CB19"/>
  <c r="BU19"/>
  <c r="BX19"/>
  <c r="CA19"/>
  <c r="BZ24"/>
  <c r="BT24"/>
  <c r="BW24"/>
  <c r="BV24"/>
  <c r="CC24"/>
  <c r="BS24"/>
  <c r="BR24"/>
  <c r="BY24"/>
  <c r="CB24"/>
  <c r="BU24"/>
  <c r="BX24"/>
  <c r="CA24"/>
  <c r="BZ22"/>
  <c r="BT22"/>
  <c r="BW22"/>
  <c r="BV22"/>
  <c r="CC22"/>
  <c r="BS22"/>
  <c r="BR22"/>
  <c r="BY22"/>
  <c r="CB22"/>
  <c r="BU22"/>
  <c r="BX22"/>
  <c r="CA22"/>
  <c r="BZ14"/>
  <c r="BT14"/>
  <c r="BW14"/>
  <c r="BV14"/>
  <c r="CC14"/>
  <c r="BS14"/>
  <c r="BR14"/>
  <c r="BY14"/>
  <c r="CB14"/>
  <c r="BU14"/>
  <c r="BX14"/>
  <c r="CA14"/>
  <c r="BZ26"/>
  <c r="BT26"/>
  <c r="BW26"/>
  <c r="BV26"/>
  <c r="CC26"/>
  <c r="BS26"/>
  <c r="BR26"/>
  <c r="BY26"/>
  <c r="CB26"/>
  <c r="BU26"/>
  <c r="BX26"/>
  <c r="CA26"/>
  <c r="BU17"/>
  <c r="BX17"/>
  <c r="CA17"/>
  <c r="BZ17"/>
  <c r="BT17"/>
  <c r="BW17"/>
  <c r="BV17"/>
  <c r="CC17"/>
  <c r="BS17"/>
  <c r="BR17"/>
  <c r="BY17"/>
  <c r="CB17"/>
  <c r="BZ32"/>
  <c r="BT32"/>
  <c r="BW32"/>
  <c r="BV32"/>
  <c r="CC32"/>
  <c r="BS32"/>
  <c r="BR32"/>
  <c r="BY32"/>
  <c r="CB32"/>
  <c r="BU32"/>
  <c r="BX32"/>
  <c r="CA32"/>
  <c r="BZ16"/>
  <c r="BT16"/>
  <c r="BW16"/>
  <c r="BV16"/>
  <c r="CC16"/>
  <c r="BS16"/>
  <c r="BR16"/>
  <c r="BY16"/>
  <c r="CB16"/>
  <c r="BU16"/>
  <c r="BX16"/>
  <c r="CA16"/>
  <c r="BZ29"/>
  <c r="BT29"/>
  <c r="BW29"/>
  <c r="BV29"/>
  <c r="CC29"/>
  <c r="BS29"/>
  <c r="BR29"/>
  <c r="BY29"/>
  <c r="CB29"/>
  <c r="BU29"/>
  <c r="BX29"/>
  <c r="CA29"/>
  <c r="P5"/>
  <c r="L5"/>
  <c r="C5" i="23"/>
  <c r="M284" i="27" l="1"/>
  <c r="F286"/>
  <c r="K286"/>
  <c r="A254"/>
  <c r="A255" s="1"/>
  <c r="AB240"/>
  <c r="AB237"/>
  <c r="AA240"/>
  <c r="AA237"/>
  <c r="M238"/>
  <c r="S241"/>
  <c r="U241"/>
  <c r="L241"/>
  <c r="K241"/>
  <c r="M237"/>
  <c r="AB238"/>
  <c r="W241"/>
  <c r="Y241"/>
  <c r="AA238"/>
  <c r="F209" i="24"/>
  <c r="F207"/>
  <c r="C275" i="27"/>
  <c r="O273"/>
  <c r="G272"/>
  <c r="O270"/>
  <c r="C270"/>
  <c r="G269"/>
  <c r="G275"/>
  <c r="I272"/>
  <c r="P270"/>
  <c r="E270"/>
  <c r="I269"/>
  <c r="O275"/>
  <c r="O272"/>
  <c r="C272"/>
  <c r="G270"/>
  <c r="O269"/>
  <c r="C269"/>
  <c r="P275"/>
  <c r="P272"/>
  <c r="E272"/>
  <c r="L272" s="1"/>
  <c r="I270"/>
  <c r="P269"/>
  <c r="E269"/>
  <c r="N5" i="23"/>
  <c r="O5" s="1"/>
  <c r="C279" i="27"/>
  <c r="C261"/>
  <c r="K281"/>
  <c r="E260"/>
  <c r="E263"/>
  <c r="E282"/>
  <c r="M283"/>
  <c r="M282"/>
  <c r="P281"/>
  <c r="O281"/>
  <c r="J281"/>
  <c r="O279"/>
  <c r="M279"/>
  <c r="E285"/>
  <c r="N263"/>
  <c r="E264"/>
  <c r="H261"/>
  <c r="B279"/>
  <c r="A257"/>
  <c r="A258" s="1"/>
  <c r="A259" s="1"/>
  <c r="A260" s="1"/>
  <c r="A261" s="1"/>
  <c r="A262" s="1"/>
  <c r="A263" s="1"/>
  <c r="A264" s="1"/>
  <c r="A265" s="1"/>
  <c r="A266" s="1"/>
  <c r="A267" s="1"/>
  <c r="E281"/>
  <c r="E259"/>
  <c r="G284"/>
  <c r="E284"/>
  <c r="E262"/>
  <c r="F281"/>
  <c r="AD264"/>
  <c r="I279"/>
  <c r="G279"/>
  <c r="E279"/>
  <c r="K279"/>
  <c r="N261"/>
  <c r="N262"/>
  <c r="E283"/>
  <c r="K213" i="17"/>
  <c r="F210" i="24"/>
  <c r="F211"/>
  <c r="F208"/>
  <c r="E8" i="23"/>
  <c r="N6"/>
  <c r="O6" s="1"/>
  <c r="F5"/>
  <c r="BZ6" i="24"/>
  <c r="BT6"/>
  <c r="BW6"/>
  <c r="BV6"/>
  <c r="CC6"/>
  <c r="BS6"/>
  <c r="BR6"/>
  <c r="BY6"/>
  <c r="CB6"/>
  <c r="BU6"/>
  <c r="BX6"/>
  <c r="CA6"/>
  <c r="BZ7"/>
  <c r="BT7"/>
  <c r="BW7"/>
  <c r="BV7"/>
  <c r="CC7"/>
  <c r="BS7"/>
  <c r="BR7"/>
  <c r="BY7"/>
  <c r="CB7"/>
  <c r="BU7"/>
  <c r="BX7"/>
  <c r="CA7"/>
  <c r="M5"/>
  <c r="J5"/>
  <c r="DK216" i="17"/>
  <c r="DK210"/>
  <c r="DK214"/>
  <c r="DK213"/>
  <c r="DK211"/>
  <c r="F212" i="24" l="1"/>
  <c r="F213" s="1"/>
  <c r="V286" i="27"/>
  <c r="AA286"/>
  <c r="AC240"/>
  <c r="K275"/>
  <c r="AB241"/>
  <c r="AC237"/>
  <c r="M241"/>
  <c r="E273"/>
  <c r="AC238"/>
  <c r="K269"/>
  <c r="K272"/>
  <c r="M272" s="1"/>
  <c r="AA241"/>
  <c r="C273"/>
  <c r="G273"/>
  <c r="L270"/>
  <c r="I273"/>
  <c r="L269"/>
  <c r="A268"/>
  <c r="A269" s="1"/>
  <c r="A270" s="1"/>
  <c r="A271" s="1"/>
  <c r="A272" s="1"/>
  <c r="A273" s="1"/>
  <c r="A274" s="1"/>
  <c r="A275" s="1"/>
  <c r="A276" s="1"/>
  <c r="A277" s="1"/>
  <c r="A278" s="1"/>
  <c r="A279" s="1"/>
  <c r="A280" s="1"/>
  <c r="A281" s="1"/>
  <c r="A282" s="1"/>
  <c r="A283" s="1"/>
  <c r="A284" s="1"/>
  <c r="A285" s="1"/>
  <c r="K270"/>
  <c r="AF275"/>
  <c r="Y272"/>
  <c r="AF270"/>
  <c r="U270"/>
  <c r="Y269"/>
  <c r="S275"/>
  <c r="AE272"/>
  <c r="S272"/>
  <c r="W270"/>
  <c r="AE269"/>
  <c r="S269"/>
  <c r="W275"/>
  <c r="AE273"/>
  <c r="AF272"/>
  <c r="U272"/>
  <c r="Y270"/>
  <c r="AF269"/>
  <c r="U269"/>
  <c r="AE275"/>
  <c r="W272"/>
  <c r="AE270"/>
  <c r="S270"/>
  <c r="W269"/>
  <c r="AA281"/>
  <c r="W279"/>
  <c r="X261"/>
  <c r="S279"/>
  <c r="AC279"/>
  <c r="AC283"/>
  <c r="N296"/>
  <c r="U284"/>
  <c r="R279"/>
  <c r="U279"/>
  <c r="S261"/>
  <c r="V281"/>
  <c r="AD261"/>
  <c r="U264"/>
  <c r="U282"/>
  <c r="Z281"/>
  <c r="W284"/>
  <c r="AF281"/>
  <c r="AC282"/>
  <c r="AE279"/>
  <c r="AD262"/>
  <c r="AE281"/>
  <c r="AA279"/>
  <c r="U260"/>
  <c r="U263"/>
  <c r="U262"/>
  <c r="U259"/>
  <c r="U285"/>
  <c r="Y279"/>
  <c r="AD263"/>
  <c r="U281"/>
  <c r="U283"/>
  <c r="AC284"/>
  <c r="E5" i="23"/>
  <c r="E6"/>
  <c r="E7"/>
  <c r="DK212" i="17"/>
  <c r="O7" i="23"/>
  <c r="BU5" i="24"/>
  <c r="BR5"/>
  <c r="BS5"/>
  <c r="BT5"/>
  <c r="BY5"/>
  <c r="BV5"/>
  <c r="BW5"/>
  <c r="BX5"/>
  <c r="CC5"/>
  <c r="BZ5"/>
  <c r="CA5"/>
  <c r="CB5"/>
  <c r="F318" i="27" l="1"/>
  <c r="K318"/>
  <c r="A286"/>
  <c r="A287" s="1"/>
  <c r="AC241"/>
  <c r="U273"/>
  <c r="M269"/>
  <c r="W273"/>
  <c r="AB272"/>
  <c r="Y273"/>
  <c r="S273"/>
  <c r="M270"/>
  <c r="K273"/>
  <c r="AA269"/>
  <c r="AA272"/>
  <c r="AB270"/>
  <c r="AA270"/>
  <c r="AB269"/>
  <c r="AA275"/>
  <c r="L273"/>
  <c r="DK218" i="17"/>
  <c r="DK215"/>
  <c r="O304" i="27"/>
  <c r="C304"/>
  <c r="G302"/>
  <c r="O301"/>
  <c r="C301"/>
  <c r="O307"/>
  <c r="P304"/>
  <c r="E304"/>
  <c r="I302"/>
  <c r="P301"/>
  <c r="E301"/>
  <c r="P307"/>
  <c r="C307"/>
  <c r="O305"/>
  <c r="G304"/>
  <c r="O302"/>
  <c r="C302"/>
  <c r="G301"/>
  <c r="G307"/>
  <c r="I304"/>
  <c r="P302"/>
  <c r="E302"/>
  <c r="I301"/>
  <c r="E294"/>
  <c r="K313"/>
  <c r="E291"/>
  <c r="G316"/>
  <c r="E316"/>
  <c r="E317"/>
  <c r="N293"/>
  <c r="N294"/>
  <c r="H293"/>
  <c r="B311"/>
  <c r="F313"/>
  <c r="J313"/>
  <c r="G311"/>
  <c r="E311"/>
  <c r="E313"/>
  <c r="A289"/>
  <c r="A290" s="1"/>
  <c r="A291" s="1"/>
  <c r="A292" s="1"/>
  <c r="A293" s="1"/>
  <c r="A294" s="1"/>
  <c r="A295" s="1"/>
  <c r="A296" s="1"/>
  <c r="A297" s="1"/>
  <c r="A298" s="1"/>
  <c r="A299" s="1"/>
  <c r="A300" s="1"/>
  <c r="A301" s="1"/>
  <c r="A302" s="1"/>
  <c r="A303" s="1"/>
  <c r="A304" s="1"/>
  <c r="A305" s="1"/>
  <c r="A306" s="1"/>
  <c r="A307" s="1"/>
  <c r="M315"/>
  <c r="M314"/>
  <c r="C311"/>
  <c r="E292"/>
  <c r="I311"/>
  <c r="K311"/>
  <c r="C293"/>
  <c r="P313"/>
  <c r="O311"/>
  <c r="M311"/>
  <c r="AD296"/>
  <c r="N295"/>
  <c r="E296"/>
  <c r="E295"/>
  <c r="E314"/>
  <c r="O313"/>
  <c r="E315"/>
  <c r="M316"/>
  <c r="BX211" i="24"/>
  <c r="I29" i="23" s="1"/>
  <c r="BX208" i="24"/>
  <c r="I26" i="23" s="1"/>
  <c r="BX212" i="24"/>
  <c r="I30" i="23" s="1"/>
  <c r="BX214" i="24"/>
  <c r="I32" i="23" s="1"/>
  <c r="BX209" i="24"/>
  <c r="I27" i="23" s="1"/>
  <c r="BX210" i="24"/>
  <c r="I28" i="23" s="1"/>
  <c r="CC208" i="24"/>
  <c r="N26" i="23" s="1"/>
  <c r="CC212" i="24"/>
  <c r="N30" i="23" s="1"/>
  <c r="CC214" i="24"/>
  <c r="N32" i="23" s="1"/>
  <c r="CC209" i="24"/>
  <c r="N27" i="23" s="1"/>
  <c r="CC210" i="24"/>
  <c r="N28" i="23" s="1"/>
  <c r="CC211" i="24"/>
  <c r="N29" i="23" s="1"/>
  <c r="BY208" i="24"/>
  <c r="J26" i="23" s="1"/>
  <c r="BY212" i="24"/>
  <c r="J30" i="23" s="1"/>
  <c r="BY214" i="24"/>
  <c r="J32" i="23" s="1"/>
  <c r="BY209" i="24"/>
  <c r="J27" i="23" s="1"/>
  <c r="BY210" i="24"/>
  <c r="J28" i="23" s="1"/>
  <c r="BY211" i="24"/>
  <c r="J29" i="23" s="1"/>
  <c r="BU208" i="24"/>
  <c r="F26" i="23" s="1"/>
  <c r="BU212" i="24"/>
  <c r="F30" i="23" s="1"/>
  <c r="BU214" i="24"/>
  <c r="F32" i="23" s="1"/>
  <c r="BU209" i="24"/>
  <c r="F27" i="23" s="1"/>
  <c r="BU210" i="24"/>
  <c r="F28" i="23" s="1"/>
  <c r="BU211" i="24"/>
  <c r="F29" i="23" s="1"/>
  <c r="CB211" i="24"/>
  <c r="M29" i="23" s="1"/>
  <c r="CB208" i="24"/>
  <c r="M26" i="23" s="1"/>
  <c r="CB212" i="24"/>
  <c r="M30" i="23" s="1"/>
  <c r="CB214" i="24"/>
  <c r="M32" i="23" s="1"/>
  <c r="CB209" i="24"/>
  <c r="M27" i="23" s="1"/>
  <c r="CB210" i="24"/>
  <c r="M28" i="23" s="1"/>
  <c r="BT211" i="24"/>
  <c r="E29" i="23" s="1"/>
  <c r="BT208" i="24"/>
  <c r="E26" i="23" s="1"/>
  <c r="BT212" i="24"/>
  <c r="E30" i="23" s="1"/>
  <c r="BT214" i="24"/>
  <c r="E32" i="23" s="1"/>
  <c r="BT209" i="24"/>
  <c r="E27" i="23" s="1"/>
  <c r="BT210" i="24"/>
  <c r="E28" i="23" s="1"/>
  <c r="BZ209" i="24"/>
  <c r="K27" i="23" s="1"/>
  <c r="BZ210" i="24"/>
  <c r="K28" i="23" s="1"/>
  <c r="BZ211" i="24"/>
  <c r="K29" i="23" s="1"/>
  <c r="BZ208" i="24"/>
  <c r="K26" i="23" s="1"/>
  <c r="BZ212" i="24"/>
  <c r="K30" i="23" s="1"/>
  <c r="BZ214" i="24"/>
  <c r="K32" i="23" s="1"/>
  <c r="BV209" i="24"/>
  <c r="G27" i="23" s="1"/>
  <c r="BV210" i="24"/>
  <c r="G28" i="23" s="1"/>
  <c r="BV211" i="24"/>
  <c r="G29" i="23" s="1"/>
  <c r="BV208" i="24"/>
  <c r="G26" i="23" s="1"/>
  <c r="BV212" i="24"/>
  <c r="G30" i="23" s="1"/>
  <c r="BV214" i="24"/>
  <c r="G32" i="23" s="1"/>
  <c r="BR214" i="24"/>
  <c r="C32" i="23" s="1"/>
  <c r="BR211" i="24"/>
  <c r="C29" i="23" s="1"/>
  <c r="BR212" i="24"/>
  <c r="C30" i="23" s="1"/>
  <c r="CA210" i="24"/>
  <c r="L28" i="23" s="1"/>
  <c r="CA211" i="24"/>
  <c r="L29" i="23" s="1"/>
  <c r="CA208" i="24"/>
  <c r="L26" i="23" s="1"/>
  <c r="CA212" i="24"/>
  <c r="L30" i="23" s="1"/>
  <c r="CA214" i="24"/>
  <c r="L32" i="23" s="1"/>
  <c r="CA209" i="24"/>
  <c r="L27" i="23" s="1"/>
  <c r="BW210" i="24"/>
  <c r="H28" i="23" s="1"/>
  <c r="BW211" i="24"/>
  <c r="H29" i="23" s="1"/>
  <c r="BW208" i="24"/>
  <c r="H26" i="23" s="1"/>
  <c r="BW212" i="24"/>
  <c r="H30" i="23" s="1"/>
  <c r="BW214" i="24"/>
  <c r="H32" i="23" s="1"/>
  <c r="BW209" i="24"/>
  <c r="H27" i="23" s="1"/>
  <c r="BS210" i="24"/>
  <c r="D28" i="23" s="1"/>
  <c r="BS211" i="24"/>
  <c r="D29" i="23" s="1"/>
  <c r="BS208" i="24"/>
  <c r="D26" i="23" s="1"/>
  <c r="BS212" i="24"/>
  <c r="D30" i="23" s="1"/>
  <c r="BS214" i="24"/>
  <c r="D32" i="23" s="1"/>
  <c r="BS209" i="24"/>
  <c r="D27" i="23" s="1"/>
  <c r="BR209" i="24"/>
  <c r="C27" i="23" s="1"/>
  <c r="BR210" i="24"/>
  <c r="C28" i="23" s="1"/>
  <c r="BR208" i="24"/>
  <c r="C26" i="23" s="1"/>
  <c r="BR217" i="24"/>
  <c r="CC217"/>
  <c r="BV217"/>
  <c r="BZ217"/>
  <c r="BW217"/>
  <c r="BX217"/>
  <c r="BT217"/>
  <c r="BS217"/>
  <c r="CA217"/>
  <c r="CB217"/>
  <c r="BY217"/>
  <c r="BU217"/>
  <c r="AA318" i="27" l="1"/>
  <c r="V318"/>
  <c r="K302"/>
  <c r="AC272"/>
  <c r="I305"/>
  <c r="M273"/>
  <c r="AB273"/>
  <c r="G305"/>
  <c r="K307"/>
  <c r="C305"/>
  <c r="E305"/>
  <c r="K301"/>
  <c r="L302"/>
  <c r="L304"/>
  <c r="L301"/>
  <c r="K304"/>
  <c r="AC270"/>
  <c r="AC269"/>
  <c r="AA273"/>
  <c r="A308"/>
  <c r="A309" s="1"/>
  <c r="A310" s="1"/>
  <c r="A311" s="1"/>
  <c r="A312" s="1"/>
  <c r="A313" s="1"/>
  <c r="A314" s="1"/>
  <c r="A315" s="1"/>
  <c r="A316" s="1"/>
  <c r="A317" s="1"/>
  <c r="S307"/>
  <c r="AE305"/>
  <c r="AF304"/>
  <c r="U304"/>
  <c r="Y302"/>
  <c r="AF301"/>
  <c r="U301"/>
  <c r="W307"/>
  <c r="W304"/>
  <c r="AE302"/>
  <c r="S302"/>
  <c r="W301"/>
  <c r="AE307"/>
  <c r="Y304"/>
  <c r="AF302"/>
  <c r="U302"/>
  <c r="Y301"/>
  <c r="AF307"/>
  <c r="AE304"/>
  <c r="S304"/>
  <c r="W302"/>
  <c r="AE301"/>
  <c r="S301"/>
  <c r="U296"/>
  <c r="U314"/>
  <c r="U315"/>
  <c r="AA313"/>
  <c r="W311"/>
  <c r="U295"/>
  <c r="U317"/>
  <c r="Y311"/>
  <c r="Z313"/>
  <c r="AC311"/>
  <c r="U294"/>
  <c r="S293"/>
  <c r="AD293"/>
  <c r="U316"/>
  <c r="R311"/>
  <c r="X293"/>
  <c r="U292"/>
  <c r="U291"/>
  <c r="V313"/>
  <c r="U313"/>
  <c r="W316"/>
  <c r="AA311"/>
  <c r="U311"/>
  <c r="AD294"/>
  <c r="AE313"/>
  <c r="AC315"/>
  <c r="S311"/>
  <c r="AC314"/>
  <c r="AE311"/>
  <c r="AD295"/>
  <c r="AF313"/>
  <c r="AC316"/>
  <c r="BS213" i="24"/>
  <c r="D31" i="23" s="1"/>
  <c r="BV213" i="24"/>
  <c r="G31" i="23" s="1"/>
  <c r="BZ213" i="24"/>
  <c r="K31" i="23" s="1"/>
  <c r="BY213" i="24"/>
  <c r="J31" i="23" s="1"/>
  <c r="CB213" i="24"/>
  <c r="M31" i="23" s="1"/>
  <c r="BX213" i="24"/>
  <c r="I31" i="23" s="1"/>
  <c r="CA213" i="24"/>
  <c r="L31" i="23" s="1"/>
  <c r="BR213" i="24"/>
  <c r="BU213"/>
  <c r="F31" i="23" s="1"/>
  <c r="BW213" i="24"/>
  <c r="H31" i="23" s="1"/>
  <c r="BT213" i="24"/>
  <c r="E31" i="23" s="1"/>
  <c r="CC213" i="24"/>
  <c r="N31" i="23" s="1"/>
  <c r="CD217" i="24"/>
  <c r="CD209"/>
  <c r="O27" i="23" s="1"/>
  <c r="CD208" i="24"/>
  <c r="O26" i="23" s="1"/>
  <c r="CD214" i="24"/>
  <c r="O32" i="23" s="1"/>
  <c r="CD210" i="24"/>
  <c r="O28" i="23" s="1"/>
  <c r="A318" i="27" l="1"/>
  <c r="A319" s="1"/>
  <c r="M302"/>
  <c r="U305"/>
  <c r="AA304"/>
  <c r="AB302"/>
  <c r="AA301"/>
  <c r="Y305"/>
  <c r="S305"/>
  <c r="L305"/>
  <c r="M304"/>
  <c r="K305"/>
  <c r="M301"/>
  <c r="W305"/>
  <c r="AB304"/>
  <c r="AA307"/>
  <c r="AC273"/>
  <c r="AA302"/>
  <c r="AB301"/>
  <c r="AC301" s="1"/>
  <c r="BR215" i="24"/>
  <c r="C31" i="23"/>
  <c r="BZ215" i="24"/>
  <c r="CD213"/>
  <c r="O31" i="23" s="1"/>
  <c r="BV215" i="24"/>
  <c r="BS215"/>
  <c r="CA215"/>
  <c r="BY215"/>
  <c r="BT215"/>
  <c r="CC215"/>
  <c r="BU215"/>
  <c r="CB215"/>
  <c r="BW215"/>
  <c r="BX215"/>
  <c r="CD212"/>
  <c r="O30" i="23" s="1"/>
  <c r="CD211" i="24"/>
  <c r="O29" i="23" s="1"/>
  <c r="M305" i="27" l="1"/>
  <c r="AC304"/>
  <c r="AC302"/>
  <c r="AA305"/>
  <c r="AB305"/>
  <c r="BU216" i="24"/>
  <c r="F34" i="23" s="1"/>
  <c r="F33"/>
  <c r="CA216" i="24"/>
  <c r="L34" i="23" s="1"/>
  <c r="L33"/>
  <c r="BR216" i="24"/>
  <c r="C34" i="23" s="1"/>
  <c r="C33"/>
  <c r="CB216" i="24"/>
  <c r="M34" i="23" s="1"/>
  <c r="M33"/>
  <c r="BY216" i="24"/>
  <c r="J33" i="23"/>
  <c r="BW216" i="24"/>
  <c r="H34" i="23" s="1"/>
  <c r="H33"/>
  <c r="BT216" i="24"/>
  <c r="E34" i="23" s="1"/>
  <c r="E33"/>
  <c r="BV216" i="24"/>
  <c r="G34" i="23" s="1"/>
  <c r="G33"/>
  <c r="BZ216" i="24"/>
  <c r="K34" i="23" s="1"/>
  <c r="K33"/>
  <c r="BX216" i="24"/>
  <c r="I34" i="23" s="1"/>
  <c r="I33"/>
  <c r="CC216" i="24"/>
  <c r="N34" i="23" s="1"/>
  <c r="N33"/>
  <c r="BS216" i="24"/>
  <c r="D34" i="23" s="1"/>
  <c r="D33"/>
  <c r="J34"/>
  <c r="CD215" i="24"/>
  <c r="AC305" i="27" l="1"/>
  <c r="CD216" i="24"/>
  <c r="O34" i="23" s="1"/>
  <c r="O33"/>
  <c r="K10" l="1"/>
  <c r="M10"/>
  <c r="L10"/>
  <c r="C10"/>
  <c r="D10" l="1"/>
  <c r="E10"/>
  <c r="N10" l="1"/>
  <c r="O10" s="1"/>
</calcChain>
</file>

<file path=xl/sharedStrings.xml><?xml version="1.0" encoding="utf-8"?>
<sst xmlns="http://schemas.openxmlformats.org/spreadsheetml/2006/main" count="2032" uniqueCount="285">
  <si>
    <t>Presented By :-</t>
  </si>
  <si>
    <t>HEERA LAL JAT</t>
  </si>
  <si>
    <t>V./P. -  CHANDAWAL NAGAR , SOJAT (PALI)</t>
  </si>
  <si>
    <t>ML</t>
  </si>
  <si>
    <t>AB</t>
  </si>
  <si>
    <t>Sr. Teacher at MGGS BAR (PALI)</t>
  </si>
  <si>
    <t>A</t>
  </si>
  <si>
    <t>F</t>
  </si>
  <si>
    <t>OBC</t>
  </si>
  <si>
    <t>M</t>
  </si>
  <si>
    <t>SC</t>
  </si>
  <si>
    <t>GEN</t>
  </si>
  <si>
    <t>SBC</t>
  </si>
  <si>
    <t>SUGANDAS</t>
  </si>
  <si>
    <t>POOJA</t>
  </si>
  <si>
    <t>KANTA DEVI</t>
  </si>
  <si>
    <t>LEELA</t>
  </si>
  <si>
    <t>PINKI</t>
  </si>
  <si>
    <t>MANJU DEVI</t>
  </si>
  <si>
    <t>PRAKASH PRAJAPAT</t>
  </si>
  <si>
    <t>HEENA BANU</t>
  </si>
  <si>
    <t>PUSHPA DEVI</t>
  </si>
  <si>
    <t>MEENA</t>
  </si>
  <si>
    <t>Suresh Kumar</t>
  </si>
  <si>
    <t>ANITA</t>
  </si>
  <si>
    <t>REKHA DEVI</t>
  </si>
  <si>
    <t>MADINA BANO</t>
  </si>
  <si>
    <t>JAYA</t>
  </si>
  <si>
    <t>GOVIND LAL</t>
  </si>
  <si>
    <t>SEEMA</t>
  </si>
  <si>
    <t>AJIT SINGH</t>
  </si>
  <si>
    <t>NA</t>
  </si>
  <si>
    <t xml:space="preserve">महात्मा गाँधी राजकीय विद्यालय (अंग्रेजी माध्यम) बर, पाली </t>
  </si>
  <si>
    <t xml:space="preserve">परम पूज्य गुरूदेव वासुदेव जी महाराज </t>
  </si>
  <si>
    <t>वैसे यह शीट उपरोक्त अनुसार ही बड़ी सावधानी से बनाई गई हैI फिर भी त्रुटि के लिए निर्माणकर्ता ज़िमेदार नहीं होगा I अतः अंतिम रूप से तैयार होने पर अपने स्तर पर जरुर चेक कर लेवे I</t>
  </si>
  <si>
    <t>प्रोग्राम निर्माणकर्ता</t>
  </si>
  <si>
    <t xml:space="preserve">हीरालाल जाट </t>
  </si>
  <si>
    <t xml:space="preserve">वरिष्ठ अध्यापक , महात्मा गाँधी राजकीय विद्यालय बर , पाली </t>
  </si>
  <si>
    <t xml:space="preserve">स्थाई पता :- चंडावल नगर , तह. - सोजत , जिला - पाली </t>
  </si>
  <si>
    <t>https://youtube.com/c/Heeralaljat</t>
  </si>
  <si>
    <t xml:space="preserve">सम्पूर्ण जानकारी के लिए विडियो लिंक </t>
  </si>
  <si>
    <t>सम्पूर्ण जानकारी के लिए विडियो लिंक</t>
  </si>
  <si>
    <t xml:space="preserve">विषय कोड		</t>
  </si>
  <si>
    <t xml:space="preserve">विषय								</t>
  </si>
  <si>
    <t xml:space="preserve">हिन्दी	</t>
  </si>
  <si>
    <t>अंग्रेजी</t>
  </si>
  <si>
    <t>गणित</t>
  </si>
  <si>
    <t xml:space="preserve">समाजोपयोगी उत्पादन कार्य एवं समाज सेवा	</t>
  </si>
  <si>
    <t>ए/बी/सी/डी/ई ग्रेडिंग देनी है 
(A/B/C/D/E  Grade)</t>
  </si>
  <si>
    <t xml:space="preserve">अंको का प्रतिशत	</t>
  </si>
  <si>
    <t xml:space="preserve">ग्रेड	</t>
  </si>
  <si>
    <r>
      <rPr>
        <b/>
        <sz val="14"/>
        <color theme="1"/>
        <rFont val="Calibri"/>
        <family val="2"/>
        <scheme val="minor"/>
      </rPr>
      <t>A</t>
    </r>
    <r>
      <rPr>
        <b/>
        <sz val="11"/>
        <color theme="1"/>
        <rFont val="Calibri"/>
        <family val="2"/>
        <scheme val="minor"/>
      </rPr>
      <t xml:space="preserve">  ग्रेड  </t>
    </r>
  </si>
  <si>
    <r>
      <rPr>
        <b/>
        <sz val="14"/>
        <color theme="1"/>
        <rFont val="Calibri"/>
        <family val="2"/>
        <scheme val="minor"/>
      </rPr>
      <t>B</t>
    </r>
    <r>
      <rPr>
        <b/>
        <sz val="11"/>
        <color theme="1"/>
        <rFont val="Calibri"/>
        <family val="2"/>
        <scheme val="minor"/>
      </rPr>
      <t xml:space="preserve">  ग्रेड  </t>
    </r>
  </si>
  <si>
    <r>
      <rPr>
        <b/>
        <sz val="14"/>
        <color theme="1"/>
        <rFont val="Calibri"/>
        <family val="2"/>
        <scheme val="minor"/>
      </rPr>
      <t>C</t>
    </r>
    <r>
      <rPr>
        <b/>
        <sz val="11"/>
        <color theme="1"/>
        <rFont val="Calibri"/>
        <family val="2"/>
        <scheme val="minor"/>
      </rPr>
      <t xml:space="preserve">  ग्रेड  </t>
    </r>
  </si>
  <si>
    <r>
      <rPr>
        <b/>
        <sz val="14"/>
        <color theme="1"/>
        <rFont val="Calibri"/>
        <family val="2"/>
        <scheme val="minor"/>
      </rPr>
      <t>D</t>
    </r>
    <r>
      <rPr>
        <b/>
        <sz val="11"/>
        <color theme="1"/>
        <rFont val="Calibri"/>
        <family val="2"/>
        <scheme val="minor"/>
      </rPr>
      <t xml:space="preserve">  ग्रेड  </t>
    </r>
  </si>
  <si>
    <r>
      <rPr>
        <b/>
        <sz val="14"/>
        <color theme="1"/>
        <rFont val="Calibri"/>
        <family val="2"/>
        <scheme val="minor"/>
      </rPr>
      <t>E</t>
    </r>
    <r>
      <rPr>
        <b/>
        <sz val="11"/>
        <color theme="1"/>
        <rFont val="Calibri"/>
        <family val="2"/>
        <scheme val="minor"/>
      </rPr>
      <t xml:space="preserve">  ग्रेड  </t>
    </r>
  </si>
  <si>
    <t xml:space="preserve">कला शिक्षा </t>
  </si>
  <si>
    <t xml:space="preserve">ए/बी/सी/डी/ई ग्रेडिंग देनी है 
(A/B/C/D/E  Grade)	</t>
  </si>
  <si>
    <t xml:space="preserve">शारीरिक एवं स्वास्थ्य शिक्षा </t>
  </si>
  <si>
    <t>28-10-2014</t>
  </si>
  <si>
    <t>25-08-2015</t>
  </si>
  <si>
    <t>16-06-2014</t>
  </si>
  <si>
    <t>28-09-2015</t>
  </si>
  <si>
    <t>26-10-2015</t>
  </si>
  <si>
    <t>23-10-2015</t>
  </si>
  <si>
    <t>30-10-2014</t>
  </si>
  <si>
    <t>26-05-2014</t>
  </si>
  <si>
    <t>18-02-2015</t>
  </si>
  <si>
    <t>24-09-2015</t>
  </si>
  <si>
    <t>21-01-2016</t>
  </si>
  <si>
    <t>14-02-2016</t>
  </si>
  <si>
    <t>13-01-2015</t>
  </si>
  <si>
    <t>21-10-2014</t>
  </si>
  <si>
    <t>15-11-2014</t>
  </si>
  <si>
    <t>31-01-2016</t>
  </si>
  <si>
    <t>24-06-2015</t>
  </si>
  <si>
    <t>27-02-2016</t>
  </si>
  <si>
    <t>22-07-2015</t>
  </si>
  <si>
    <t>18-07-2015</t>
  </si>
  <si>
    <t>13-03-2015</t>
  </si>
  <si>
    <t xml:space="preserve">निदेशालय बीकानेर द्वारा जारी आदेश का सारांश </t>
  </si>
  <si>
    <t xml:space="preserve">
समाजोपयोगी उत्पादन कार्य एवं समाज सेवा , शारीरिक एवं स्वास्थ्य शिक्षा   तथा कला शिक्षा  विषयों मे विद्यालय द्वारा करवाए गए शिक्षण कार्य / प्रोजेक्ट वर्क / गृहकार्य पुस्तिका के आधार पर मूल्यांकन ग्रेडिंग में देनी है I 
 </t>
  </si>
  <si>
    <t xml:space="preserve">वार्षिक कुल  पूर्णांक </t>
  </si>
  <si>
    <t>निम्नोक्त तीनों विषयों के कुल  पूर्णांक</t>
  </si>
  <si>
    <t xml:space="preserve">समाजोपयोगी उत्पादन कार्य एवं समाज सेवा  , शारीरिक एवं स्वास्थ्य शिक्षा , तथा कला शिक्षा  विषयों मे ग्रेडिंग देने का आधार </t>
  </si>
  <si>
    <t>PRINT</t>
  </si>
  <si>
    <t>TO</t>
  </si>
  <si>
    <t>Rakesh Kumar</t>
  </si>
  <si>
    <t>Exam Nodel &amp; Collection Centre Name :-</t>
  </si>
  <si>
    <t>G.S.S.S. BAR</t>
  </si>
  <si>
    <t>Date of result declaration :-</t>
  </si>
  <si>
    <t>Medium  :-</t>
  </si>
  <si>
    <t>Principal Name  :-</t>
  </si>
  <si>
    <t>USHA PALIYA</t>
  </si>
  <si>
    <t>Principal Mobile No. :-</t>
  </si>
  <si>
    <t>Exam Incharge  :-</t>
  </si>
  <si>
    <t>Result Checker :-</t>
  </si>
  <si>
    <t xml:space="preserve"> Whats App No. 09001884272</t>
  </si>
  <si>
    <t>heeralaljatchandawal@gmail.com</t>
  </si>
  <si>
    <t>.---------cut here -------------- cut here ------------- cut here -------------------- cut here ----------------- cut here --------------------- cut here -------------</t>
  </si>
  <si>
    <t>EXEMPTION</t>
  </si>
  <si>
    <t>SUBJECT MM</t>
  </si>
  <si>
    <t>2T+E OR 2E+T</t>
  </si>
  <si>
    <t>SUBJECT RESULT</t>
  </si>
  <si>
    <t>SUBJECT DIVISION</t>
  </si>
  <si>
    <t></t>
  </si>
  <si>
    <t>Total</t>
  </si>
  <si>
    <t>B</t>
  </si>
  <si>
    <t>C</t>
  </si>
  <si>
    <t>D</t>
  </si>
  <si>
    <t>TOTAL</t>
  </si>
  <si>
    <t>SC BOYS</t>
  </si>
  <si>
    <t>SC GIRLS</t>
  </si>
  <si>
    <t>ST BOYS</t>
  </si>
  <si>
    <t>ST GIRLS</t>
  </si>
  <si>
    <t>OBC BOYS</t>
  </si>
  <si>
    <t>OBC GIRLS</t>
  </si>
  <si>
    <t>GEN BOYS</t>
  </si>
  <si>
    <t>GEN GIRLS</t>
  </si>
  <si>
    <t>MIN BOYS</t>
  </si>
  <si>
    <t>MIN GIRLS</t>
  </si>
  <si>
    <t>SBC BOYS</t>
  </si>
  <si>
    <t>SBC GIRLS</t>
  </si>
  <si>
    <t>tkfrokj ifj.kke</t>
  </si>
  <si>
    <t>.</t>
  </si>
  <si>
    <r>
      <t xml:space="preserve">जिस क्लास की रिजल्ट शीट चाहिए, </t>
    </r>
    <r>
      <rPr>
        <b/>
        <sz val="11"/>
        <color rgb="FFCC00CC"/>
        <rFont val="Calibri"/>
        <family val="2"/>
        <scheme val="minor"/>
      </rPr>
      <t>पीले कलर</t>
    </r>
    <r>
      <rPr>
        <b/>
        <sz val="11"/>
        <color rgb="FF0000CC"/>
        <rFont val="Calibri"/>
        <family val="2"/>
        <scheme val="minor"/>
      </rPr>
      <t xml:space="preserve"> की सेल में वो क्लास सलेक्ट करें I यहाँ पर </t>
    </r>
    <r>
      <rPr>
        <b/>
        <sz val="11"/>
        <color rgb="FFCC00CC"/>
        <rFont val="Calibri"/>
        <family val="2"/>
        <scheme val="minor"/>
      </rPr>
      <t xml:space="preserve">जो क्लास </t>
    </r>
    <r>
      <rPr>
        <b/>
        <sz val="11"/>
        <color rgb="FF0000CC"/>
        <rFont val="Calibri"/>
        <family val="2"/>
        <scheme val="minor"/>
      </rPr>
      <t xml:space="preserve"> शो होगी, </t>
    </r>
    <r>
      <rPr>
        <b/>
        <sz val="11"/>
        <color rgb="FFCC00CC"/>
        <rFont val="Calibri"/>
        <family val="2"/>
        <scheme val="minor"/>
      </rPr>
      <t>रिपोर्ट कार्ड</t>
    </r>
    <r>
      <rPr>
        <b/>
        <sz val="11"/>
        <color rgb="FF0000CC"/>
        <rFont val="Calibri"/>
        <family val="2"/>
        <scheme val="minor"/>
      </rPr>
      <t xml:space="preserve"> तथा </t>
    </r>
    <r>
      <rPr>
        <b/>
        <sz val="11"/>
        <color rgb="FFCC00CC"/>
        <rFont val="Calibri"/>
        <family val="2"/>
        <scheme val="minor"/>
      </rPr>
      <t>अन्य रिपोर्ट</t>
    </r>
    <r>
      <rPr>
        <b/>
        <sz val="11"/>
        <color rgb="FF0000CC"/>
        <rFont val="Calibri"/>
        <family val="2"/>
        <scheme val="minor"/>
      </rPr>
      <t xml:space="preserve"> उसी कक्षा के प्रिंट होंगे I</t>
    </r>
  </si>
  <si>
    <t>CATEGORY-WISE  RESULTS</t>
  </si>
  <si>
    <t xml:space="preserve">पर्यावरण अध्ययन </t>
  </si>
  <si>
    <t>Sampat Raj</t>
  </si>
  <si>
    <t>/</t>
  </si>
  <si>
    <t>Abhimanyu singh</t>
  </si>
  <si>
    <t>Pradip singh</t>
  </si>
  <si>
    <t>Pushpendra Jawra</t>
  </si>
  <si>
    <t>हिंदी , अंग्रेजी , गणित और पर्यावरण विषयों मे ग्रेडिंग देने का आधार निम्न प्रकार से रहेगा -</t>
  </si>
  <si>
    <t>A+</t>
  </si>
  <si>
    <r>
      <rPr>
        <b/>
        <sz val="14"/>
        <color theme="1"/>
        <rFont val="Calibri"/>
        <family val="2"/>
        <scheme val="minor"/>
      </rPr>
      <t>A+</t>
    </r>
    <r>
      <rPr>
        <b/>
        <sz val="11"/>
        <color theme="1"/>
        <rFont val="Calibri"/>
        <family val="2"/>
        <scheme val="minor"/>
      </rPr>
      <t xml:space="preserve">  ग्रेड  </t>
    </r>
  </si>
  <si>
    <t xml:space="preserve">91 से 100 प्रतिशत तक 		</t>
  </si>
  <si>
    <t>76 से 90 प्रतिशत तक</t>
  </si>
  <si>
    <t>61 से 75 प्रतिशत तक</t>
  </si>
  <si>
    <t>41  से 60 प्रतिशत तक</t>
  </si>
  <si>
    <t>0  से 40  प्रतिशत तक</t>
  </si>
  <si>
    <t xml:space="preserve">सामायिक परख के पूर्णांक </t>
  </si>
  <si>
    <t xml:space="preserve">86 से 100 प्रतिशत तक 		</t>
  </si>
  <si>
    <t>71 से 85 प्रतिशत तक</t>
  </si>
  <si>
    <t>51 से 70 प्रतिशत तक</t>
  </si>
  <si>
    <t>31  से50 प्रतिशत तक</t>
  </si>
  <si>
    <t>0  से 30 प्रतिशत तक</t>
  </si>
  <si>
    <t>Pradip singh Rajawat</t>
  </si>
  <si>
    <t>Manoj kumar Pachori</t>
  </si>
  <si>
    <t xml:space="preserve">अर्द्धवार्षिक  कुल	 पूर्णांक	</t>
  </si>
  <si>
    <t>AAKIFA BANO</t>
  </si>
  <si>
    <t>SHABBIR MOHAMMAD</t>
  </si>
  <si>
    <t>HEENA KOUSER</t>
  </si>
  <si>
    <t>ANUJ GIRI</t>
  </si>
  <si>
    <t>BHAGWAT GIRI</t>
  </si>
  <si>
    <t>ARMAN HUSSAIN</t>
  </si>
  <si>
    <t>AARIF HUSSAIN</t>
  </si>
  <si>
    <t>SALMA BANO</t>
  </si>
  <si>
    <t>ARMAN SHAH</t>
  </si>
  <si>
    <t>JAKIR SHAH</t>
  </si>
  <si>
    <t>BHAVYANSH SINGH CHOUHAN</t>
  </si>
  <si>
    <t>BHUMIKA BAGRI</t>
  </si>
  <si>
    <t>MUKESH BAGRI</t>
  </si>
  <si>
    <t>SEEMA BAGRI</t>
  </si>
  <si>
    <t>DAKSH PRAJAPAT</t>
  </si>
  <si>
    <t>REKHA PRAJAPATI</t>
  </si>
  <si>
    <t>DIVYA BAGRI</t>
  </si>
  <si>
    <t>MUKESH</t>
  </si>
  <si>
    <t>DUSHYANT DAYAMA</t>
  </si>
  <si>
    <t>BASANT KUMAR DAYAMA</t>
  </si>
  <si>
    <t>PUSHPA DAYAMA</t>
  </si>
  <si>
    <t>GUNEET CHOUHAN</t>
  </si>
  <si>
    <t>KAILASH CHOUHAN</t>
  </si>
  <si>
    <t>GUNJAN TAK</t>
  </si>
  <si>
    <t>DINESH KUMAR TAK</t>
  </si>
  <si>
    <t>SHARDA TAK</t>
  </si>
  <si>
    <t>JAGRAT SOLANKI</t>
  </si>
  <si>
    <t>KRISHAN KAMAL SOLANKI</t>
  </si>
  <si>
    <t>GEETA DEVI</t>
  </si>
  <si>
    <t>JOYA KHAN</t>
  </si>
  <si>
    <t>BARGAT KHAN</t>
  </si>
  <si>
    <t>SAHIMAN LOHAR</t>
  </si>
  <si>
    <t>SABINA BANO</t>
  </si>
  <si>
    <t>KHUSHVEER SINGH</t>
  </si>
  <si>
    <t>PUSA RAM</t>
  </si>
  <si>
    <t>KINJAL SAINI</t>
  </si>
  <si>
    <t>DURGESH CHAND BAGRI</t>
  </si>
  <si>
    <t>LUCKY PRAJAPATI</t>
  </si>
  <si>
    <t>NAR SINGH</t>
  </si>
  <si>
    <t>BHAWNA</t>
  </si>
  <si>
    <t>MAHENDRA PARTAP SINGH CHUNDAWAT</t>
  </si>
  <si>
    <t>CHANDRA SINGH CHUNDAWAT</t>
  </si>
  <si>
    <t>RITU KANWAR</t>
  </si>
  <si>
    <t>MANVEER GURJAR</t>
  </si>
  <si>
    <t>VIKRAM SINGH</t>
  </si>
  <si>
    <t>BARKHA</t>
  </si>
  <si>
    <t>PALAK DAMER</t>
  </si>
  <si>
    <t>PAWAN CHOUHAN</t>
  </si>
  <si>
    <t>NARENDRA SINGH</t>
  </si>
  <si>
    <t>SHOBHA</t>
  </si>
  <si>
    <t>PRAGYA</t>
  </si>
  <si>
    <t>PRAMOD BHATI</t>
  </si>
  <si>
    <t>PANKAJ</t>
  </si>
  <si>
    <t>PRAVEEN GURJAR</t>
  </si>
  <si>
    <t>SUKHDEV</t>
  </si>
  <si>
    <t>PRIYANSHU</t>
  </si>
  <si>
    <t>KULDEEP</t>
  </si>
  <si>
    <t>KHUSBOO MALI</t>
  </si>
  <si>
    <t>PRIYANSHU RAWAT</t>
  </si>
  <si>
    <t>MANOHAR SINGH</t>
  </si>
  <si>
    <t>SAPNA</t>
  </si>
  <si>
    <t>RANVEER</t>
  </si>
  <si>
    <t>TOTA RAM</t>
  </si>
  <si>
    <t>SURAJ BHATI</t>
  </si>
  <si>
    <t>RAJURAM BHATI</t>
  </si>
  <si>
    <t>YUVRAJ SHARMA</t>
  </si>
  <si>
    <t>ARVIND SHARMA</t>
  </si>
  <si>
    <t>ANKITA SHARMA</t>
  </si>
  <si>
    <t>ZEENAT SHEIKH</t>
  </si>
  <si>
    <t>SAMEER SHEIKH</t>
  </si>
  <si>
    <t>SHABNAM KHNAM</t>
  </si>
  <si>
    <t/>
  </si>
  <si>
    <t>E</t>
  </si>
  <si>
    <t>Yogesh</t>
  </si>
  <si>
    <t>Result Maker :-</t>
  </si>
  <si>
    <t xml:space="preserve">Name of School (In Hindi)  :- </t>
  </si>
  <si>
    <t xml:space="preserve">Name of School (In English)  :- </t>
  </si>
  <si>
    <t>Mahatma Gandhi Government School (English Medium) Bar, Pali</t>
  </si>
  <si>
    <t>शिक्षा/पाली/1995/2001</t>
  </si>
  <si>
    <r>
      <t xml:space="preserve">School Recognition </t>
    </r>
    <r>
      <rPr>
        <b/>
        <sz val="11"/>
        <rFont val="Cambria"/>
        <family val="1"/>
        <scheme val="major"/>
      </rPr>
      <t>(विद्यालय मान्यता क्रमांक)</t>
    </r>
    <r>
      <rPr>
        <b/>
        <i/>
        <sz val="13"/>
        <rFont val="Cambria"/>
        <family val="1"/>
        <scheme val="major"/>
      </rPr>
      <t xml:space="preserve"> :- </t>
    </r>
  </si>
  <si>
    <t>to</t>
  </si>
  <si>
    <t>यह एक्सेल फाइल कॉपीराइट एक्ट के अंतर्गत है , आप इसके साथ किसी भी प्रकार की छेड़छाड़ नहीं कर सकते है I अगर कोई इस एक्सेल फाइल के साथ छेड़छाड़ या नक़ल या कॉपी करता है , तो उसके खिलाफ़ क़ानूनी कार्यवाही की जायेगी I</t>
  </si>
  <si>
    <t xml:space="preserve">नोट :-  यह एक्सेल फाइल कम सॉफ्टवेयर निःशुल्क है I शिक्षक साथियों के सम्मान में यह फ्री में उपलब्ध करवाया जा रहा है I </t>
  </si>
  <si>
    <r>
      <rPr>
        <b/>
        <sz val="11"/>
        <color rgb="FF0000CC"/>
        <rFont val="Calibri"/>
        <family val="2"/>
        <scheme val="minor"/>
      </rPr>
      <t>(सामान्य जानकारी</t>
    </r>
    <r>
      <rPr>
        <b/>
        <sz val="12"/>
        <color rgb="FF0000CC"/>
        <rFont val="Calibri"/>
        <family val="2"/>
        <scheme val="minor"/>
      </rPr>
      <t xml:space="preserve"> , </t>
    </r>
    <r>
      <rPr>
        <b/>
        <sz val="13"/>
        <color rgb="FF0000CC"/>
        <rFont val="Calibri"/>
        <family val="2"/>
        <scheme val="minor"/>
      </rPr>
      <t>master sheet &amp; Marksheet</t>
    </r>
    <r>
      <rPr>
        <sz val="11"/>
        <color rgb="FF0000CC"/>
        <rFont val="Calibri"/>
        <family val="2"/>
        <scheme val="minor"/>
      </rPr>
      <t xml:space="preserve"> </t>
    </r>
    <r>
      <rPr>
        <b/>
        <sz val="11"/>
        <color rgb="FF0000CC"/>
        <rFont val="Calibri"/>
        <family val="2"/>
        <scheme val="minor"/>
      </rPr>
      <t xml:space="preserve">पर </t>
    </r>
    <r>
      <rPr>
        <b/>
        <sz val="13"/>
        <color rgb="FF0000CC"/>
        <rFont val="Calibri"/>
        <family val="2"/>
        <scheme val="minor"/>
      </rPr>
      <t>try</t>
    </r>
    <r>
      <rPr>
        <b/>
        <sz val="11"/>
        <color rgb="FF0000CC"/>
        <rFont val="Calibri"/>
        <family val="2"/>
        <scheme val="minor"/>
      </rPr>
      <t xml:space="preserve"> नहीं करें</t>
    </r>
    <r>
      <rPr>
        <sz val="11"/>
        <color rgb="FF0000CC"/>
        <rFont val="Calibri"/>
        <family val="2"/>
        <scheme val="minor"/>
      </rPr>
      <t xml:space="preserve"> </t>
    </r>
    <r>
      <rPr>
        <b/>
        <sz val="11"/>
        <color rgb="FF0000CC"/>
        <rFont val="Calibri"/>
        <family val="2"/>
        <scheme val="minor"/>
      </rPr>
      <t>)</t>
    </r>
  </si>
  <si>
    <r>
      <t>(सामान्य जानकारी ,</t>
    </r>
    <r>
      <rPr>
        <b/>
        <sz val="12"/>
        <color theme="1"/>
        <rFont val="Calibri"/>
        <family val="2"/>
        <scheme val="minor"/>
      </rPr>
      <t xml:space="preserve"> master sheet &amp; Marksheet</t>
    </r>
    <r>
      <rPr>
        <b/>
        <sz val="11"/>
        <color theme="1"/>
        <rFont val="Calibri"/>
        <family val="2"/>
        <scheme val="minor"/>
      </rPr>
      <t xml:space="preserve"> पर </t>
    </r>
    <r>
      <rPr>
        <b/>
        <sz val="12"/>
        <color theme="1"/>
        <rFont val="Calibri"/>
        <family val="2"/>
        <scheme val="minor"/>
      </rPr>
      <t xml:space="preserve">try </t>
    </r>
    <r>
      <rPr>
        <b/>
        <sz val="11"/>
        <color theme="1"/>
        <rFont val="Calibri"/>
        <family val="2"/>
        <scheme val="minor"/>
      </rPr>
      <t>नहीं करें )</t>
    </r>
  </si>
  <si>
    <t>https://youtu.be/ThY9TGuohzE</t>
  </si>
  <si>
    <t>30 + 70  = 100</t>
  </si>
  <si>
    <t>15 + 35  = 50</t>
  </si>
  <si>
    <t>Nursery</t>
  </si>
  <si>
    <t>LKG</t>
  </si>
  <si>
    <t>UKG</t>
  </si>
  <si>
    <t>PP3+</t>
  </si>
  <si>
    <t>PP+4</t>
  </si>
  <si>
    <t>PP+5</t>
  </si>
  <si>
    <t>https://youtu.be/-g0L49HEEsU</t>
  </si>
  <si>
    <t>Youtube Video Link for Class LKG / UKG</t>
  </si>
  <si>
    <t>Updated On</t>
  </si>
  <si>
    <r>
      <rPr>
        <b/>
        <sz val="14"/>
        <color theme="1"/>
        <rFont val="Calibri"/>
        <family val="2"/>
        <scheme val="minor"/>
      </rPr>
      <t>1</t>
    </r>
    <r>
      <rPr>
        <b/>
        <sz val="11"/>
        <color theme="1"/>
        <rFont val="Calibri"/>
        <family val="2"/>
        <scheme val="minor"/>
      </rPr>
      <t>. स्थानीय परीक्षा में प्रत्येक विषय की सैद्धांतिक परीक्षा हेतु अर्द्ध वार्षिक परीक्षा व वार्षिक परीक्षा हेतु निम्नोक्त अंक निर्धारित रहेंगे -</t>
    </r>
  </si>
  <si>
    <r>
      <t>इसके अंतर्गत नियमित विद्यार्थियों के लिए विद्यालय द्वारा लिए गए  अर्द्धवार्षिक परीक्षा (100 अंक)   और वार्षिक परीक्षा (100 अंक)  आदि के कुल</t>
    </r>
    <r>
      <rPr>
        <b/>
        <sz val="12"/>
        <color rgb="FF006600"/>
        <rFont val="Calibri"/>
        <family val="2"/>
        <scheme val="minor"/>
      </rPr>
      <t xml:space="preserve"> 200</t>
    </r>
    <r>
      <rPr>
        <b/>
        <sz val="11"/>
        <color rgb="FF006600"/>
        <rFont val="Calibri"/>
        <family val="2"/>
        <scheme val="minor"/>
      </rPr>
      <t xml:space="preserve"> अंक होंगे।</t>
    </r>
  </si>
  <si>
    <t>you can print 10 Marksheets at once. Two columns are given above, in which you can print the 10 marksheets. you want to print by writing their first and tenth Roll Numbers. Example : 101 to 110, 111 to 120, 121 to 130 …………</t>
  </si>
  <si>
    <t>आप एक साथ 10 मार्कशीट प्रिंट कर सकते है I उपर दो कॉलम दिए है , उसमे आप जो दस मार्कशीट प्रिंट करना चाहते है उनके प्रथम व उसका दसवां नामांक लिखकर प्रिंट ले सकते है I जैसेः 101 से 110 , 111 से 120 , 121 से 130 ...........</t>
  </si>
  <si>
    <t>you can print 20 Marksheets at once. Two columns are given above, in which you can print the 20 marksheets. you want to print by writing their first and 20th Roll Numbers. Example : 101 to 120, 121 to 140, 141 to 160 …………</t>
  </si>
  <si>
    <r>
      <t xml:space="preserve">आप एक साथ </t>
    </r>
    <r>
      <rPr>
        <b/>
        <sz val="12"/>
        <color theme="1"/>
        <rFont val="Calibri"/>
        <family val="2"/>
        <scheme val="minor"/>
      </rPr>
      <t>20</t>
    </r>
    <r>
      <rPr>
        <sz val="11"/>
        <color theme="1"/>
        <rFont val="Calibri"/>
        <family val="2"/>
        <scheme val="minor"/>
      </rPr>
      <t xml:space="preserve"> मार्कशीट प्रिंट कर सकते है I उपर दो कॉलम दिए है , उसमे आप जो बीस मार्कशीट प्रिंट करना चाहते है उनके प्रथम व उसका बीसवां नामांक लिखकर प्रिंट ले सकते है I जैसेः </t>
    </r>
    <r>
      <rPr>
        <b/>
        <sz val="12"/>
        <color theme="1"/>
        <rFont val="Calibri"/>
        <family val="2"/>
        <scheme val="minor"/>
      </rPr>
      <t>101</t>
    </r>
    <r>
      <rPr>
        <sz val="11"/>
        <color theme="1"/>
        <rFont val="Calibri"/>
        <family val="2"/>
        <scheme val="minor"/>
      </rPr>
      <t xml:space="preserve"> से 1</t>
    </r>
    <r>
      <rPr>
        <b/>
        <sz val="12"/>
        <color theme="1"/>
        <rFont val="Calibri"/>
        <family val="2"/>
        <scheme val="minor"/>
      </rPr>
      <t>20</t>
    </r>
    <r>
      <rPr>
        <sz val="11"/>
        <color theme="1"/>
        <rFont val="Calibri"/>
        <family val="2"/>
        <scheme val="minor"/>
      </rPr>
      <t xml:space="preserve"> , 1</t>
    </r>
    <r>
      <rPr>
        <b/>
        <sz val="12"/>
        <color theme="1"/>
        <rFont val="Calibri"/>
        <family val="2"/>
        <scheme val="minor"/>
      </rPr>
      <t>21</t>
    </r>
    <r>
      <rPr>
        <sz val="11"/>
        <color theme="1"/>
        <rFont val="Calibri"/>
        <family val="2"/>
        <scheme val="minor"/>
      </rPr>
      <t xml:space="preserve"> से 1</t>
    </r>
    <r>
      <rPr>
        <b/>
        <sz val="12"/>
        <color theme="1"/>
        <rFont val="Calibri"/>
        <family val="2"/>
        <scheme val="minor"/>
      </rPr>
      <t>40 , 141</t>
    </r>
    <r>
      <rPr>
        <sz val="11"/>
        <color theme="1"/>
        <rFont val="Calibri"/>
        <family val="2"/>
        <scheme val="minor"/>
      </rPr>
      <t xml:space="preserve"> से 1</t>
    </r>
    <r>
      <rPr>
        <b/>
        <sz val="12"/>
        <color theme="1"/>
        <rFont val="Calibri"/>
        <family val="2"/>
        <scheme val="minor"/>
      </rPr>
      <t>60</t>
    </r>
    <r>
      <rPr>
        <sz val="11"/>
        <color theme="1"/>
        <rFont val="Calibri"/>
        <family val="2"/>
        <scheme val="minor"/>
      </rPr>
      <t xml:space="preserve"> ...........</t>
    </r>
  </si>
  <si>
    <t>रिजल्ट शीट  (Green Sheet)</t>
  </si>
  <si>
    <r>
      <rPr>
        <b/>
        <sz val="12"/>
        <color rgb="FF0000CC"/>
        <rFont val="Calibri"/>
        <family val="2"/>
        <scheme val="minor"/>
      </rPr>
      <t xml:space="preserve">नोट :-  </t>
    </r>
    <r>
      <rPr>
        <b/>
        <sz val="12"/>
        <color rgb="FFFF0000"/>
        <rFont val="Calibri"/>
        <family val="2"/>
        <scheme val="minor"/>
      </rPr>
      <t xml:space="preserve">  यहाँ पर क्लास रिजल्ट शीट के अनुसार ही आयेगी I अर्थात आपको क्लास चेंज करनी हो तो रिजल्ट शीट पर चेंज करें  I</t>
    </r>
  </si>
  <si>
    <t>This Sheet Password :-     Resultsheet2024</t>
  </si>
  <si>
    <r>
      <t>(सामान्य जानकारी ,</t>
    </r>
    <r>
      <rPr>
        <b/>
        <u/>
        <sz val="12"/>
        <color theme="1"/>
        <rFont val="Calibri"/>
        <family val="2"/>
        <scheme val="minor"/>
      </rPr>
      <t xml:space="preserve"> master sheet &amp; Marksheet</t>
    </r>
    <r>
      <rPr>
        <b/>
        <u/>
        <sz val="11"/>
        <color theme="1"/>
        <rFont val="Calibri"/>
        <family val="2"/>
        <scheme val="minor"/>
      </rPr>
      <t xml:space="preserve"> पर </t>
    </r>
    <r>
      <rPr>
        <b/>
        <u/>
        <sz val="12"/>
        <color theme="1"/>
        <rFont val="Calibri"/>
        <family val="2"/>
        <scheme val="minor"/>
      </rPr>
      <t xml:space="preserve">try </t>
    </r>
    <r>
      <rPr>
        <b/>
        <u/>
        <sz val="11"/>
        <color theme="1"/>
        <rFont val="Calibri"/>
        <family val="2"/>
        <scheme val="minor"/>
      </rPr>
      <t>नहीं करें )</t>
    </r>
  </si>
  <si>
    <t>विषयवार सांख्यिकी सूचना</t>
  </si>
  <si>
    <r>
      <t xml:space="preserve">यह रिजल्ट शीट एक्सेल सॉफ्टवेयर आपको
</t>
    </r>
    <r>
      <rPr>
        <b/>
        <sz val="14"/>
        <color rgb="FFFF0000"/>
        <rFont val="Calibri"/>
        <family val="2"/>
        <scheme val="minor"/>
      </rPr>
      <t>https://excelguruedu.blogspot.com/</t>
    </r>
    <r>
      <rPr>
        <b/>
        <sz val="11"/>
        <color rgb="FF0000CC"/>
        <rFont val="Calibri"/>
        <family val="2"/>
        <scheme val="minor"/>
      </rPr>
      <t xml:space="preserve">
 </t>
    </r>
    <r>
      <rPr>
        <b/>
        <sz val="14"/>
        <color rgb="FF0000CC"/>
        <rFont val="Calibri"/>
        <family val="2"/>
        <scheme val="minor"/>
      </rPr>
      <t>www.rajguruji.com ,
 www.rajsevak.com , www.rajgyan.co.in ,
 www.rajteachers.com ,
www.shalasugum.com ,
www.ashwinikumar.com</t>
    </r>
    <r>
      <rPr>
        <b/>
        <sz val="11"/>
        <color rgb="FF0000CC"/>
        <rFont val="Calibri"/>
        <family val="2"/>
        <scheme val="minor"/>
      </rPr>
      <t xml:space="preserve">
    पर मिल जाएगी I इसके अलावा आप गूगल पर </t>
    </r>
    <r>
      <rPr>
        <b/>
        <sz val="14"/>
        <color rgb="FF0000CC"/>
        <rFont val="Calibri"/>
        <family val="2"/>
        <scheme val="minor"/>
      </rPr>
      <t xml:space="preserve">heeralal jat </t>
    </r>
    <r>
      <rPr>
        <b/>
        <sz val="11"/>
        <color rgb="FF0000CC"/>
        <rFont val="Calibri"/>
        <family val="2"/>
        <scheme val="minor"/>
      </rPr>
      <t>लिखकर सर्च करेंगे , तो भी यह एक्सेल शीट मिल जाएगी I</t>
    </r>
  </si>
  <si>
    <t>https://youtu.be/KH69Y_uPILw</t>
  </si>
  <si>
    <r>
      <t>सत्र 2024-25  हेतु कक्षा</t>
    </r>
    <r>
      <rPr>
        <b/>
        <sz val="18"/>
        <color rgb="FF0000CC"/>
        <rFont val="Calibri"/>
        <family val="2"/>
        <scheme val="minor"/>
      </rPr>
      <t xml:space="preserve"> PP+3, PP+4</t>
    </r>
    <r>
      <rPr>
        <b/>
        <sz val="16"/>
        <color rgb="FF0000CC"/>
        <rFont val="Calibri"/>
        <family val="2"/>
        <scheme val="minor"/>
      </rPr>
      <t xml:space="preserve"> से </t>
    </r>
    <r>
      <rPr>
        <b/>
        <sz val="18"/>
        <color rgb="FF0000CC"/>
        <rFont val="Calibri"/>
        <family val="2"/>
        <scheme val="minor"/>
      </rPr>
      <t>PP+5</t>
    </r>
    <r>
      <rPr>
        <b/>
        <sz val="16"/>
        <color rgb="FF0000CC"/>
        <rFont val="Calibri"/>
        <family val="2"/>
        <scheme val="minor"/>
      </rPr>
      <t xml:space="preserve"> </t>
    </r>
    <r>
      <rPr>
        <b/>
        <sz val="14"/>
        <color rgb="FF0000CC"/>
        <rFont val="Calibri"/>
        <family val="2"/>
        <scheme val="minor"/>
      </rPr>
      <t xml:space="preserve">तक </t>
    </r>
    <r>
      <rPr>
        <b/>
        <u/>
        <sz val="14"/>
        <color rgb="FFCC00CC"/>
        <rFont val="Calibri"/>
        <family val="2"/>
        <scheme val="minor"/>
      </rPr>
      <t>निजी विद्यालयों</t>
    </r>
    <r>
      <rPr>
        <b/>
        <sz val="14"/>
        <color rgb="FF0000CC"/>
        <rFont val="Calibri"/>
        <family val="2"/>
        <scheme val="minor"/>
      </rPr>
      <t xml:space="preserve"> के लिए रिजल्ट शीट  </t>
    </r>
  </si>
  <si>
    <t>Password of This Result Sheet  :-             Resultsheet2025</t>
  </si>
  <si>
    <t>Sr. Teacher at MGGS BAR (Beawar)</t>
  </si>
  <si>
    <t>School E-MAIL :-</t>
  </si>
  <si>
    <t xml:space="preserve">Session :- </t>
  </si>
  <si>
    <t xml:space="preserve">School U-DISE Code:- </t>
  </si>
  <si>
    <t>mggsbar@gmail.com</t>
  </si>
  <si>
    <t>2024-2025</t>
  </si>
  <si>
    <r>
      <t xml:space="preserve">This Sheet Password :-     Resultsheet2025
</t>
    </r>
    <r>
      <rPr>
        <b/>
        <sz val="14"/>
        <color rgb="FF0000CC"/>
        <rFont val="Calibri"/>
        <family val="2"/>
        <scheme val="minor"/>
      </rPr>
      <t>(</t>
    </r>
    <r>
      <rPr>
        <b/>
        <sz val="11"/>
        <color rgb="FF0000CC"/>
        <rFont val="Calibri"/>
        <family val="2"/>
        <scheme val="minor"/>
      </rPr>
      <t>सामान्य जानकारी</t>
    </r>
    <r>
      <rPr>
        <b/>
        <sz val="12"/>
        <color rgb="FF0000CC"/>
        <rFont val="Calibri"/>
        <family val="2"/>
        <scheme val="minor"/>
      </rPr>
      <t xml:space="preserve"> ,</t>
    </r>
    <r>
      <rPr>
        <b/>
        <sz val="14"/>
        <color rgb="FF0000CC"/>
        <rFont val="Calibri"/>
        <family val="2"/>
        <scheme val="minor"/>
      </rPr>
      <t xml:space="preserve"> </t>
    </r>
    <r>
      <rPr>
        <b/>
        <sz val="13"/>
        <color rgb="FF0000CC"/>
        <rFont val="Calibri"/>
        <family val="2"/>
        <scheme val="minor"/>
      </rPr>
      <t>master sheet &amp; Marksheet</t>
    </r>
    <r>
      <rPr>
        <b/>
        <sz val="14"/>
        <color rgb="FF0000CC"/>
        <rFont val="Calibri"/>
        <family val="2"/>
        <scheme val="minor"/>
      </rPr>
      <t xml:space="preserve"> </t>
    </r>
    <r>
      <rPr>
        <b/>
        <sz val="11"/>
        <color rgb="FF0000CC"/>
        <rFont val="Calibri"/>
        <family val="2"/>
        <scheme val="minor"/>
      </rPr>
      <t>पर</t>
    </r>
    <r>
      <rPr>
        <b/>
        <sz val="14"/>
        <color rgb="FF0000CC"/>
        <rFont val="Calibri"/>
        <family val="2"/>
        <scheme val="minor"/>
      </rPr>
      <t xml:space="preserve"> </t>
    </r>
    <r>
      <rPr>
        <b/>
        <sz val="13"/>
        <color rgb="FF0000CC"/>
        <rFont val="Calibri"/>
        <family val="2"/>
        <scheme val="minor"/>
      </rPr>
      <t>try</t>
    </r>
    <r>
      <rPr>
        <b/>
        <sz val="14"/>
        <color rgb="FF0000CC"/>
        <rFont val="Calibri"/>
        <family val="2"/>
        <scheme val="minor"/>
      </rPr>
      <t xml:space="preserve"> </t>
    </r>
    <r>
      <rPr>
        <b/>
        <sz val="11"/>
        <color rgb="FF0000CC"/>
        <rFont val="Calibri"/>
        <family val="2"/>
        <scheme val="minor"/>
      </rPr>
      <t xml:space="preserve">नहीं करें </t>
    </r>
    <r>
      <rPr>
        <b/>
        <sz val="12"/>
        <color rgb="FF0000CC"/>
        <rFont val="Calibri"/>
        <family val="2"/>
        <scheme val="minor"/>
      </rPr>
      <t>)</t>
    </r>
  </si>
  <si>
    <t>Computer</t>
  </si>
  <si>
    <t>G.K.</t>
  </si>
  <si>
    <t>Hemant Ahuja</t>
  </si>
  <si>
    <t>Seema Chhaba</t>
  </si>
  <si>
    <t>Lalit Kumar</t>
  </si>
  <si>
    <t>Suman</t>
  </si>
  <si>
    <t>Madhuri</t>
  </si>
  <si>
    <t>Sharada</t>
  </si>
  <si>
    <t>Mukesh Kumar</t>
  </si>
  <si>
    <t>Ramesh Kumar</t>
  </si>
  <si>
    <t>Rajendra Sel</t>
  </si>
  <si>
    <t>Raju</t>
  </si>
  <si>
    <t>Narpat</t>
  </si>
  <si>
    <t>Hindi</t>
  </si>
  <si>
    <t>https://youtu.be/LtNtUR-_iP8</t>
  </si>
  <si>
    <t>New Video Link</t>
  </si>
</sst>
</file>

<file path=xl/styles.xml><?xml version="1.0" encoding="utf-8"?>
<styleSheet xmlns="http://schemas.openxmlformats.org/spreadsheetml/2006/main">
  <numFmts count="5">
    <numFmt numFmtId="164" formatCode="dd/mm/yyyy"/>
    <numFmt numFmtId="165" formatCode="0.00\ &quot;%&quot;"/>
    <numFmt numFmtId="166" formatCode="0.0"/>
    <numFmt numFmtId="167" formatCode="0.00;[Red]0.00"/>
    <numFmt numFmtId="168" formatCode="00000000000"/>
  </numFmts>
  <fonts count="179">
    <font>
      <sz val="11"/>
      <color theme="1"/>
      <name val="Calibri"/>
      <family val="2"/>
      <scheme val="minor"/>
    </font>
    <font>
      <sz val="14"/>
      <color theme="1"/>
      <name val="Kruti Dev 010"/>
    </font>
    <font>
      <b/>
      <sz val="16"/>
      <color theme="1"/>
      <name val="Kruti Dev 010"/>
    </font>
    <font>
      <b/>
      <sz val="9"/>
      <color theme="1"/>
      <name val="Cambria"/>
      <family val="1"/>
      <scheme val="major"/>
    </font>
    <font>
      <b/>
      <sz val="11"/>
      <color theme="1"/>
      <name val="Calibri"/>
      <family val="2"/>
      <scheme val="minor"/>
    </font>
    <font>
      <sz val="12"/>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rgb="FFFF0000"/>
      <name val="Calibri"/>
      <family val="2"/>
      <scheme val="minor"/>
    </font>
    <font>
      <b/>
      <sz val="12"/>
      <color theme="1"/>
      <name val="Calibri"/>
      <family val="2"/>
      <scheme val="minor"/>
    </font>
    <font>
      <b/>
      <sz val="13"/>
      <color rgb="FFFF0000"/>
      <name val="Calibri"/>
      <family val="2"/>
      <scheme val="minor"/>
    </font>
    <font>
      <b/>
      <i/>
      <u/>
      <sz val="16"/>
      <color rgb="FF7030A0"/>
      <name val="Calibri"/>
      <family val="2"/>
      <scheme val="minor"/>
    </font>
    <font>
      <b/>
      <i/>
      <sz val="16"/>
      <color theme="1"/>
      <name val="Calibri"/>
      <family val="2"/>
      <scheme val="minor"/>
    </font>
    <font>
      <b/>
      <i/>
      <sz val="16"/>
      <color rgb="FFFF0000"/>
      <name val="Calibri"/>
      <family val="2"/>
      <scheme val="minor"/>
    </font>
    <font>
      <b/>
      <sz val="14"/>
      <color theme="1"/>
      <name val="Cambria"/>
      <family val="1"/>
      <scheme val="major"/>
    </font>
    <font>
      <b/>
      <sz val="10.5"/>
      <color theme="1"/>
      <name val="Calibri"/>
      <family val="2"/>
      <scheme val="minor"/>
    </font>
    <font>
      <b/>
      <sz val="9"/>
      <color theme="1"/>
      <name val="Calibri"/>
      <family val="2"/>
      <scheme val="minor"/>
    </font>
    <font>
      <b/>
      <sz val="12"/>
      <color rgb="FF002060"/>
      <name val="Calibri"/>
      <family val="2"/>
      <scheme val="minor"/>
    </font>
    <font>
      <b/>
      <sz val="12"/>
      <color rgb="FF006600"/>
      <name val="Calibri"/>
      <family val="2"/>
      <scheme val="minor"/>
    </font>
    <font>
      <b/>
      <sz val="12"/>
      <color rgb="FF0000CC"/>
      <name val="Calibri"/>
      <family val="2"/>
      <scheme val="minor"/>
    </font>
    <font>
      <b/>
      <sz val="10"/>
      <color rgb="FFFF0000"/>
      <name val="Calibri"/>
      <family val="2"/>
      <scheme val="minor"/>
    </font>
    <font>
      <b/>
      <sz val="12"/>
      <name val="Calibri"/>
      <family val="2"/>
      <scheme val="minor"/>
    </font>
    <font>
      <b/>
      <sz val="14"/>
      <name val="Calibri"/>
      <family val="2"/>
      <scheme val="minor"/>
    </font>
    <font>
      <b/>
      <sz val="11"/>
      <color rgb="FF3F3F3F"/>
      <name val="Calibri"/>
      <family val="2"/>
      <scheme val="minor"/>
    </font>
    <font>
      <b/>
      <sz val="12"/>
      <color rgb="FFD60093"/>
      <name val="Calibri"/>
      <family val="2"/>
      <scheme val="minor"/>
    </font>
    <font>
      <b/>
      <sz val="16"/>
      <color rgb="FF0000CC"/>
      <name val="Cambria"/>
      <family val="1"/>
      <scheme val="major"/>
    </font>
    <font>
      <b/>
      <sz val="11"/>
      <color rgb="FF006600"/>
      <name val="Calibri"/>
      <family val="2"/>
      <scheme val="minor"/>
    </font>
    <font>
      <b/>
      <sz val="11"/>
      <color rgb="FF0000CC"/>
      <name val="Calibri"/>
      <family val="2"/>
      <scheme val="minor"/>
    </font>
    <font>
      <b/>
      <sz val="12"/>
      <color rgb="FFCC00CC"/>
      <name val="Calibri"/>
      <family val="2"/>
      <scheme val="minor"/>
    </font>
    <font>
      <u/>
      <sz val="11"/>
      <color theme="10"/>
      <name val="Calibri"/>
      <family val="2"/>
    </font>
    <font>
      <b/>
      <u/>
      <sz val="14"/>
      <color theme="10"/>
      <name val="Calibri"/>
      <family val="2"/>
    </font>
    <font>
      <b/>
      <u/>
      <sz val="14"/>
      <color rgb="FF0000CC"/>
      <name val="Calibri"/>
      <family val="2"/>
    </font>
    <font>
      <sz val="14"/>
      <color theme="0"/>
      <name val="Kruti Dev 010"/>
    </font>
    <font>
      <b/>
      <sz val="16"/>
      <color theme="0"/>
      <name val="Kruti Dev 010"/>
    </font>
    <font>
      <b/>
      <sz val="14"/>
      <color rgb="FF0000CC"/>
      <name val="Calibri"/>
      <family val="2"/>
      <scheme val="minor"/>
    </font>
    <font>
      <b/>
      <sz val="11"/>
      <color rgb="FFCC00CC"/>
      <name val="Calibri"/>
      <family val="2"/>
      <scheme val="minor"/>
    </font>
    <font>
      <b/>
      <sz val="11"/>
      <name val="Calibri"/>
      <family val="2"/>
      <scheme val="minor"/>
    </font>
    <font>
      <sz val="12"/>
      <color theme="0"/>
      <name val="Calibri"/>
      <family val="2"/>
      <scheme val="minor"/>
    </font>
    <font>
      <sz val="14"/>
      <color rgb="FFFF0000"/>
      <name val="Kruti Dev 010"/>
    </font>
    <font>
      <sz val="12"/>
      <color rgb="FFFF0000"/>
      <name val="Calibri"/>
      <family val="2"/>
      <scheme val="minor"/>
    </font>
    <font>
      <b/>
      <sz val="14"/>
      <color theme="0"/>
      <name val="Kruti Dev 010"/>
    </font>
    <font>
      <b/>
      <sz val="11"/>
      <color theme="1"/>
      <name val="Kruti Dev 010"/>
    </font>
    <font>
      <sz val="16"/>
      <color theme="1"/>
      <name val="DevLys 010"/>
    </font>
    <font>
      <sz val="20"/>
      <color theme="1"/>
      <name val="Calibri"/>
      <family val="2"/>
      <scheme val="minor"/>
    </font>
    <font>
      <sz val="18"/>
      <color theme="1"/>
      <name val="Calibri"/>
      <family val="2"/>
      <scheme val="minor"/>
    </font>
    <font>
      <sz val="12"/>
      <color theme="1"/>
      <name val="DevLys 010"/>
    </font>
    <font>
      <b/>
      <sz val="14"/>
      <color rgb="FF006600"/>
      <name val="Calibri"/>
      <family val="2"/>
      <scheme val="minor"/>
    </font>
    <font>
      <b/>
      <sz val="12"/>
      <color rgb="FFFF0000"/>
      <name val="Cambria"/>
      <family val="1"/>
      <scheme val="major"/>
    </font>
    <font>
      <b/>
      <sz val="14"/>
      <name val="Kruti Dev 010"/>
    </font>
    <font>
      <b/>
      <sz val="14"/>
      <color rgb="FFFF0000"/>
      <name val="Calibri"/>
      <family val="2"/>
      <scheme val="minor"/>
    </font>
    <font>
      <b/>
      <sz val="13"/>
      <color theme="1"/>
      <name val="Calibri"/>
      <family val="2"/>
      <scheme val="minor"/>
    </font>
    <font>
      <sz val="10"/>
      <name val="Calibri"/>
      <family val="2"/>
      <scheme val="minor"/>
    </font>
    <font>
      <b/>
      <sz val="9"/>
      <name val="Cambria"/>
      <family val="1"/>
      <scheme val="major"/>
    </font>
    <font>
      <b/>
      <sz val="10"/>
      <color rgb="FFFF0000"/>
      <name val="Cambria"/>
      <family val="1"/>
      <scheme val="major"/>
    </font>
    <font>
      <b/>
      <sz val="10.5"/>
      <color rgb="FF0000CC"/>
      <name val="Cambria"/>
      <family val="1"/>
      <scheme val="major"/>
    </font>
    <font>
      <b/>
      <sz val="10"/>
      <color rgb="FF022DFE"/>
      <name val="Cambria"/>
      <family val="1"/>
      <scheme val="major"/>
    </font>
    <font>
      <b/>
      <sz val="10"/>
      <color rgb="FF0000CC"/>
      <name val="Cambria"/>
      <family val="1"/>
      <scheme val="major"/>
    </font>
    <font>
      <b/>
      <sz val="12"/>
      <color rgb="FF006600"/>
      <name val="Cambria"/>
      <family val="1"/>
      <scheme val="major"/>
    </font>
    <font>
      <b/>
      <sz val="10"/>
      <color theme="1"/>
      <name val="Cambria"/>
      <family val="1"/>
      <scheme val="major"/>
    </font>
    <font>
      <b/>
      <sz val="11"/>
      <color rgb="FFCC00CC"/>
      <name val="Cambria"/>
      <family val="1"/>
      <scheme val="major"/>
    </font>
    <font>
      <b/>
      <sz val="10.5"/>
      <name val="Calibri"/>
      <family val="2"/>
      <scheme val="minor"/>
    </font>
    <font>
      <b/>
      <sz val="12"/>
      <color rgb="FFC00000"/>
      <name val="Calibri"/>
      <family val="2"/>
      <scheme val="minor"/>
    </font>
    <font>
      <sz val="10"/>
      <color theme="1"/>
      <name val="Calibri"/>
      <family val="2"/>
      <scheme val="minor"/>
    </font>
    <font>
      <sz val="10.5"/>
      <name val="Calibri"/>
      <family val="2"/>
      <scheme val="minor"/>
    </font>
    <font>
      <b/>
      <sz val="10"/>
      <name val="Calibri"/>
      <family val="2"/>
      <scheme val="minor"/>
    </font>
    <font>
      <b/>
      <i/>
      <u/>
      <sz val="20"/>
      <color theme="1"/>
      <name val="Calibri"/>
      <family val="2"/>
      <scheme val="minor"/>
    </font>
    <font>
      <b/>
      <sz val="18"/>
      <color rgb="FF00FF00"/>
      <name val="Kruti Dev 010"/>
    </font>
    <font>
      <b/>
      <i/>
      <sz val="13"/>
      <name val="Cambria"/>
      <family val="1"/>
      <scheme val="major"/>
    </font>
    <font>
      <b/>
      <i/>
      <sz val="11"/>
      <color theme="1"/>
      <name val="Calibri"/>
      <family val="2"/>
      <scheme val="minor"/>
    </font>
    <font>
      <b/>
      <sz val="9.5"/>
      <color rgb="FFFF0000"/>
      <name val="Cambria"/>
      <family val="1"/>
      <scheme val="major"/>
    </font>
    <font>
      <b/>
      <sz val="9.5"/>
      <color rgb="FF0000CC"/>
      <name val="Cambria"/>
      <family val="1"/>
      <scheme val="major"/>
    </font>
    <font>
      <b/>
      <sz val="10.5"/>
      <color rgb="FFCC00CC"/>
      <name val="Calibri"/>
      <family val="2"/>
      <scheme val="minor"/>
    </font>
    <font>
      <b/>
      <i/>
      <sz val="18"/>
      <name val="Calibri"/>
      <family val="2"/>
      <scheme val="minor"/>
    </font>
    <font>
      <b/>
      <i/>
      <sz val="12"/>
      <name val="Calibri"/>
      <family val="2"/>
      <scheme val="minor"/>
    </font>
    <font>
      <b/>
      <sz val="10"/>
      <name val="Wingdings"/>
      <charset val="2"/>
    </font>
    <font>
      <b/>
      <sz val="12"/>
      <name val="Calibri"/>
      <family val="2"/>
    </font>
    <font>
      <b/>
      <sz val="10"/>
      <color rgb="FFFF0000"/>
      <name val="Kruti Dev 010"/>
    </font>
    <font>
      <b/>
      <sz val="10"/>
      <name val="Times New Roman"/>
      <family val="1"/>
    </font>
    <font>
      <b/>
      <sz val="10"/>
      <name val="Cambria"/>
      <family val="1"/>
      <scheme val="major"/>
    </font>
    <font>
      <b/>
      <sz val="11"/>
      <name val="Calibri"/>
      <family val="2"/>
    </font>
    <font>
      <b/>
      <sz val="10"/>
      <color rgb="FFFF0000"/>
      <name val="Calibri"/>
      <family val="2"/>
    </font>
    <font>
      <b/>
      <sz val="12"/>
      <color indexed="10"/>
      <name val="Calibri"/>
      <family val="2"/>
    </font>
    <font>
      <b/>
      <sz val="12"/>
      <color rgb="FFD60093"/>
      <name val="Calibri"/>
      <family val="2"/>
    </font>
    <font>
      <b/>
      <sz val="12"/>
      <color rgb="FF0000CC"/>
      <name val="Calibri"/>
      <family val="2"/>
    </font>
    <font>
      <b/>
      <sz val="12"/>
      <color rgb="FF9900FF"/>
      <name val="Calibri"/>
      <family val="2"/>
    </font>
    <font>
      <b/>
      <sz val="12"/>
      <color indexed="10"/>
      <name val="Calibri"/>
      <family val="2"/>
      <scheme val="minor"/>
    </font>
    <font>
      <b/>
      <i/>
      <sz val="11"/>
      <color indexed="10"/>
      <name val="Calibri"/>
      <family val="2"/>
      <scheme val="minor"/>
    </font>
    <font>
      <b/>
      <i/>
      <sz val="11"/>
      <name val="Calibri"/>
      <family val="2"/>
      <scheme val="minor"/>
    </font>
    <font>
      <b/>
      <sz val="10.5"/>
      <name val="Calibri"/>
      <family val="2"/>
    </font>
    <font>
      <sz val="10"/>
      <name val="Kruti Dev 010"/>
    </font>
    <font>
      <sz val="16"/>
      <name val="Kruti Dev 010"/>
    </font>
    <font>
      <b/>
      <sz val="12"/>
      <color rgb="FF9900FF"/>
      <name val="Calibri"/>
      <family val="2"/>
      <scheme val="minor"/>
    </font>
    <font>
      <b/>
      <sz val="11"/>
      <color rgb="FF9900FF"/>
      <name val="Calibri"/>
      <family val="2"/>
      <scheme val="minor"/>
    </font>
    <font>
      <b/>
      <sz val="10"/>
      <color rgb="FFCC0099"/>
      <name val="Calibri"/>
      <family val="2"/>
      <scheme val="minor"/>
    </font>
    <font>
      <b/>
      <sz val="12"/>
      <name val="Times New Roman"/>
      <family val="1"/>
    </font>
    <font>
      <b/>
      <sz val="11"/>
      <name val="Kruti Dev 010"/>
    </font>
    <font>
      <b/>
      <sz val="10"/>
      <name val="Kruti Dev 010"/>
    </font>
    <font>
      <b/>
      <i/>
      <sz val="12"/>
      <color rgb="FF0000CC"/>
      <name val="Calibri"/>
      <family val="2"/>
      <scheme val="minor"/>
    </font>
    <font>
      <b/>
      <sz val="9"/>
      <name val="Calibri"/>
      <family val="2"/>
      <scheme val="minor"/>
    </font>
    <font>
      <b/>
      <i/>
      <sz val="12"/>
      <color rgb="FF0000FF"/>
      <name val="Calibri"/>
      <family val="2"/>
      <scheme val="minor"/>
    </font>
    <font>
      <b/>
      <sz val="9"/>
      <name val="Kruti Dev 010"/>
    </font>
    <font>
      <b/>
      <sz val="12"/>
      <color rgb="FF0000FF"/>
      <name val="Kruti Dev 010"/>
    </font>
    <font>
      <sz val="8"/>
      <color theme="1"/>
      <name val="Cambria"/>
      <family val="1"/>
      <scheme val="major"/>
    </font>
    <font>
      <b/>
      <sz val="9"/>
      <name val="Cambria"/>
      <family val="1"/>
    </font>
    <font>
      <b/>
      <sz val="20"/>
      <color indexed="10"/>
      <name val="Kruti Dev 010"/>
    </font>
    <font>
      <b/>
      <sz val="8"/>
      <color indexed="10"/>
      <name val="Calibri"/>
      <family val="2"/>
    </font>
    <font>
      <b/>
      <sz val="14"/>
      <name val="Calibri"/>
      <family val="2"/>
    </font>
    <font>
      <b/>
      <sz val="14"/>
      <color indexed="14"/>
      <name val="Calibri"/>
      <family val="2"/>
    </font>
    <font>
      <b/>
      <sz val="14"/>
      <color indexed="10"/>
      <name val="Calibri"/>
      <family val="2"/>
    </font>
    <font>
      <sz val="10"/>
      <name val="Arial"/>
      <family val="2"/>
    </font>
    <font>
      <b/>
      <sz val="26"/>
      <color indexed="10"/>
      <name val="Kruti Dev 010"/>
    </font>
    <font>
      <sz val="14"/>
      <name val="Arial"/>
      <family val="2"/>
    </font>
    <font>
      <b/>
      <sz val="9"/>
      <color indexed="10"/>
      <name val="Cambria"/>
      <family val="1"/>
    </font>
    <font>
      <b/>
      <sz val="10"/>
      <name val="Cambria"/>
      <family val="1"/>
    </font>
    <font>
      <b/>
      <sz val="9"/>
      <color rgb="FFFF0000"/>
      <name val="Cambria"/>
      <family val="1"/>
    </font>
    <font>
      <b/>
      <sz val="9"/>
      <color rgb="FF004620"/>
      <name val="Cambria"/>
      <family val="1"/>
    </font>
    <font>
      <b/>
      <sz val="8"/>
      <name val="Cambria"/>
      <family val="1"/>
    </font>
    <font>
      <b/>
      <sz val="14"/>
      <color indexed="12"/>
      <name val="Kruti Dev 010"/>
    </font>
    <font>
      <b/>
      <sz val="14"/>
      <color theme="0"/>
      <name val="Cambria"/>
      <family val="1"/>
    </font>
    <font>
      <b/>
      <sz val="11"/>
      <color indexed="12"/>
      <name val="Calibri"/>
      <family val="2"/>
      <scheme val="minor"/>
    </font>
    <font>
      <b/>
      <sz val="10"/>
      <color rgb="FF0000FF"/>
      <name val="Calibri"/>
      <family val="2"/>
      <scheme val="minor"/>
    </font>
    <font>
      <b/>
      <sz val="16"/>
      <color indexed="10"/>
      <name val="Kruti Dev 010"/>
    </font>
    <font>
      <b/>
      <sz val="12"/>
      <color rgb="FF0000FF"/>
      <name val="Calibri"/>
      <family val="2"/>
      <scheme val="minor"/>
    </font>
    <font>
      <b/>
      <sz val="8"/>
      <color indexed="10"/>
      <name val="Cambria"/>
      <family val="1"/>
    </font>
    <font>
      <b/>
      <sz val="8"/>
      <color indexed="12"/>
      <name val="Cambria"/>
      <family val="1"/>
    </font>
    <font>
      <b/>
      <sz val="12"/>
      <color indexed="12"/>
      <name val="Kruti Dev 010"/>
    </font>
    <font>
      <b/>
      <sz val="12"/>
      <color theme="0"/>
      <name val="Cambria"/>
      <family val="2"/>
    </font>
    <font>
      <b/>
      <sz val="10"/>
      <color indexed="12"/>
      <name val="Cambria"/>
      <family val="1"/>
    </font>
    <font>
      <b/>
      <sz val="9"/>
      <name val="Calibri"/>
      <family val="2"/>
    </font>
    <font>
      <b/>
      <sz val="10"/>
      <color rgb="FFCC00CC"/>
      <name val="Cambria"/>
      <family val="1"/>
      <scheme val="major"/>
    </font>
    <font>
      <b/>
      <u val="double"/>
      <sz val="12"/>
      <color rgb="FF0000CC"/>
      <name val="Calibri"/>
      <family val="2"/>
      <scheme val="minor"/>
    </font>
    <font>
      <b/>
      <u val="double"/>
      <sz val="11"/>
      <color rgb="FF0000CC"/>
      <name val="Cambria"/>
      <family val="1"/>
      <scheme val="major"/>
    </font>
    <font>
      <b/>
      <u/>
      <sz val="14"/>
      <name val="Cambria"/>
      <family val="1"/>
      <scheme val="major"/>
    </font>
    <font>
      <sz val="11"/>
      <color theme="0" tint="-0.34998626667073579"/>
      <name val="Calibri"/>
      <family val="2"/>
      <scheme val="minor"/>
    </font>
    <font>
      <b/>
      <sz val="16"/>
      <color rgb="FF0000CC"/>
      <name val="Calibri"/>
      <family val="2"/>
      <scheme val="minor"/>
    </font>
    <font>
      <b/>
      <sz val="11"/>
      <color rgb="FFFF0000"/>
      <name val="Calibri"/>
      <family val="2"/>
    </font>
    <font>
      <b/>
      <sz val="10"/>
      <color rgb="FF006600"/>
      <name val="Cambria"/>
      <family val="1"/>
    </font>
    <font>
      <b/>
      <sz val="13"/>
      <name val="Calibri"/>
      <family val="2"/>
      <scheme val="minor"/>
    </font>
    <font>
      <b/>
      <i/>
      <sz val="10"/>
      <color theme="1"/>
      <name val="Calibri"/>
      <family val="2"/>
      <scheme val="minor"/>
    </font>
    <font>
      <b/>
      <u/>
      <sz val="14"/>
      <color rgb="FFCC00CC"/>
      <name val="Calibri"/>
      <family val="2"/>
      <scheme val="minor"/>
    </font>
    <font>
      <b/>
      <sz val="13"/>
      <color theme="1"/>
      <name val="Cambria"/>
      <family val="1"/>
      <scheme val="major"/>
    </font>
    <font>
      <b/>
      <sz val="12"/>
      <color theme="0" tint="-0.14999847407452621"/>
      <name val="Calibri"/>
      <family val="2"/>
      <scheme val="minor"/>
    </font>
    <font>
      <b/>
      <sz val="10.5"/>
      <color rgb="FFFF0000"/>
      <name val="Calibri"/>
      <family val="2"/>
      <scheme val="minor"/>
    </font>
    <font>
      <b/>
      <sz val="10.5"/>
      <color rgb="FF006600"/>
      <name val="Calibri"/>
      <family val="2"/>
      <scheme val="minor"/>
    </font>
    <font>
      <b/>
      <sz val="11"/>
      <color indexed="10"/>
      <name val="Calibri"/>
      <family val="2"/>
      <scheme val="minor"/>
    </font>
    <font>
      <b/>
      <sz val="13"/>
      <color rgb="FF0000CC"/>
      <name val="Calibri"/>
      <family val="2"/>
      <scheme val="minor"/>
    </font>
    <font>
      <b/>
      <sz val="8"/>
      <color rgb="FFCC00CC"/>
      <name val="Calibri"/>
      <family val="2"/>
      <scheme val="minor"/>
    </font>
    <font>
      <b/>
      <sz val="8"/>
      <color rgb="FF0000CC"/>
      <name val="Calibri"/>
      <family val="2"/>
      <scheme val="minor"/>
    </font>
    <font>
      <b/>
      <sz val="12"/>
      <color theme="9" tint="-0.499984740745262"/>
      <name val="Cambria"/>
      <family val="1"/>
      <scheme val="major"/>
    </font>
    <font>
      <b/>
      <sz val="11"/>
      <name val="Cambria"/>
      <family val="1"/>
      <scheme val="major"/>
    </font>
    <font>
      <b/>
      <i/>
      <sz val="13"/>
      <color rgb="FF0000CC"/>
      <name val="Cambria"/>
      <family val="1"/>
      <scheme val="major"/>
    </font>
    <font>
      <b/>
      <sz val="14"/>
      <color rgb="FFCC00CC"/>
      <name val="Calibri"/>
      <family val="2"/>
      <scheme val="minor"/>
    </font>
    <font>
      <b/>
      <i/>
      <sz val="16"/>
      <color rgb="FFCC00CC"/>
      <name val="Calibri"/>
      <family val="2"/>
      <scheme val="minor"/>
    </font>
    <font>
      <b/>
      <i/>
      <sz val="16"/>
      <color rgb="FF002060"/>
      <name val="Calibri"/>
      <family val="2"/>
    </font>
    <font>
      <b/>
      <i/>
      <u/>
      <sz val="18"/>
      <color rgb="FF006600"/>
      <name val="Calibri"/>
      <family val="2"/>
    </font>
    <font>
      <b/>
      <sz val="16"/>
      <color theme="1"/>
      <name val="Calibri"/>
      <family val="2"/>
      <scheme val="minor"/>
    </font>
    <font>
      <b/>
      <sz val="10.5"/>
      <color indexed="10"/>
      <name val="Calibri"/>
      <family val="2"/>
      <scheme val="minor"/>
    </font>
    <font>
      <b/>
      <u/>
      <sz val="12"/>
      <color rgb="FF0000CC"/>
      <name val="Cambria"/>
      <family val="1"/>
      <scheme val="major"/>
    </font>
    <font>
      <b/>
      <u val="double"/>
      <sz val="14"/>
      <color theme="1"/>
      <name val="Calibri"/>
      <family val="2"/>
      <scheme val="minor"/>
    </font>
    <font>
      <sz val="11"/>
      <color rgb="FF0000CC"/>
      <name val="Calibri"/>
      <family val="2"/>
      <scheme val="minor"/>
    </font>
    <font>
      <b/>
      <u/>
      <sz val="12"/>
      <color theme="10"/>
      <name val="Calibri"/>
      <family val="2"/>
    </font>
    <font>
      <sz val="11"/>
      <color theme="8" tint="-0.249977111117893"/>
      <name val="Calibri"/>
      <family val="2"/>
      <scheme val="minor"/>
    </font>
    <font>
      <b/>
      <sz val="11"/>
      <color rgb="FF006600"/>
      <name val="Cambria"/>
      <family val="1"/>
      <scheme val="major"/>
    </font>
    <font>
      <b/>
      <sz val="10.5"/>
      <color rgb="FF0000CC"/>
      <name val="Calibri"/>
      <family val="2"/>
      <scheme val="minor"/>
    </font>
    <font>
      <b/>
      <i/>
      <u/>
      <sz val="11"/>
      <color theme="1"/>
      <name val="Calibri"/>
      <family val="2"/>
      <scheme val="minor"/>
    </font>
    <font>
      <b/>
      <u/>
      <sz val="11"/>
      <color theme="1"/>
      <name val="Calibri"/>
      <family val="2"/>
      <scheme val="minor"/>
    </font>
    <font>
      <b/>
      <u/>
      <sz val="10"/>
      <color theme="1"/>
      <name val="Calibri"/>
      <family val="2"/>
      <scheme val="minor"/>
    </font>
    <font>
      <b/>
      <u val="double"/>
      <sz val="14"/>
      <color rgb="FFFF0000"/>
      <name val="Calibri"/>
      <family val="2"/>
      <scheme val="minor"/>
    </font>
    <font>
      <b/>
      <sz val="18"/>
      <color rgb="FF0000CC"/>
      <name val="Calibri"/>
      <family val="2"/>
      <scheme val="minor"/>
    </font>
    <font>
      <b/>
      <u val="double"/>
      <sz val="13"/>
      <color rgb="FF0000CC"/>
      <name val="Calibri"/>
      <family val="2"/>
      <scheme val="minor"/>
    </font>
    <font>
      <b/>
      <u/>
      <sz val="14"/>
      <name val="Calibri"/>
      <family val="2"/>
      <scheme val="minor"/>
    </font>
    <font>
      <b/>
      <sz val="9.5"/>
      <name val="Calibri"/>
      <family val="2"/>
      <scheme val="minor"/>
    </font>
    <font>
      <b/>
      <sz val="9.5"/>
      <color rgb="FF006600"/>
      <name val="Cambria"/>
      <family val="1"/>
      <scheme val="major"/>
    </font>
    <font>
      <b/>
      <u/>
      <sz val="12"/>
      <color theme="1"/>
      <name val="Calibri"/>
      <family val="2"/>
      <scheme val="minor"/>
    </font>
    <font>
      <b/>
      <sz val="12"/>
      <name val="Cambria"/>
      <family val="1"/>
    </font>
    <font>
      <b/>
      <sz val="11"/>
      <name val="Cambria"/>
      <family val="1"/>
    </font>
    <font>
      <b/>
      <sz val="11"/>
      <color rgb="FFFF0000"/>
      <name val="Cambria"/>
      <family val="1"/>
      <scheme val="major"/>
    </font>
    <font>
      <b/>
      <sz val="16"/>
      <color rgb="FF123A24"/>
      <name val="Cambria"/>
      <family val="1"/>
      <scheme val="major"/>
    </font>
  </fonts>
  <fills count="47">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rgb="FF7030A0"/>
        <bgColor indexed="64"/>
      </patternFill>
    </fill>
    <fill>
      <patternFill patternType="solid">
        <fgColor rgb="FFFFFF00"/>
        <bgColor indexed="64"/>
      </patternFill>
    </fill>
    <fill>
      <gradientFill type="path" left="0.5" right="0.5" top="0.5" bottom="0.5">
        <stop position="0">
          <color theme="0"/>
        </stop>
        <stop position="1">
          <color rgb="FF7030A0"/>
        </stop>
      </gradientFill>
    </fill>
    <fill>
      <patternFill patternType="solid">
        <fgColor rgb="FF002060"/>
        <bgColor indexed="64"/>
      </patternFill>
    </fill>
    <fill>
      <patternFill patternType="solid">
        <fgColor theme="8" tint="0.39997558519241921"/>
        <bgColor indexed="64"/>
      </patternFill>
    </fill>
    <fill>
      <gradientFill type="path">
        <stop position="0">
          <color theme="0"/>
        </stop>
        <stop position="1">
          <color rgb="FF7030A0"/>
        </stop>
      </gradientFill>
    </fill>
    <fill>
      <gradientFill degree="90">
        <stop position="0">
          <color theme="5" tint="0.59999389629810485"/>
        </stop>
        <stop position="1">
          <color theme="4"/>
        </stop>
      </gradientFill>
    </fill>
    <fill>
      <gradientFill degree="90">
        <stop position="0">
          <color theme="0"/>
        </stop>
        <stop position="1">
          <color theme="6" tint="-0.25098422193060094"/>
        </stop>
      </gradientFill>
    </fill>
    <fill>
      <patternFill patternType="solid">
        <fgColor rgb="FFFFFF00"/>
        <bgColor auto="1"/>
      </patternFill>
    </fill>
    <fill>
      <patternFill patternType="solid">
        <fgColor rgb="FFFFC000"/>
        <bgColor indexed="64"/>
      </patternFill>
    </fill>
    <fill>
      <patternFill patternType="solid">
        <fgColor rgb="FFF2F2F2"/>
      </patternFill>
    </fill>
    <fill>
      <patternFill patternType="solid">
        <fgColor rgb="FF00B0F0"/>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ECFC9E"/>
        <bgColor indexed="64"/>
      </patternFill>
    </fill>
    <fill>
      <gradientFill type="path" left="0.5" right="0.5" top="0.5" bottom="0.5">
        <stop position="0">
          <color theme="0"/>
        </stop>
        <stop position="1">
          <color theme="5" tint="0.40000610370189521"/>
        </stop>
      </gradientFill>
    </fill>
    <fill>
      <patternFill patternType="solid">
        <fgColor theme="9" tint="0.79998168889431442"/>
        <bgColor indexed="64"/>
      </patternFill>
    </fill>
    <fill>
      <patternFill patternType="solid">
        <fgColor theme="8" tint="0.59999389629810485"/>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gradientFill degree="45">
        <stop position="0">
          <color theme="5" tint="0.40000610370189521"/>
        </stop>
        <stop position="1">
          <color theme="2"/>
        </stop>
      </gradientFill>
    </fill>
    <fill>
      <gradientFill degree="90">
        <stop position="0">
          <color rgb="FF006600"/>
        </stop>
        <stop position="1">
          <color rgb="FFFFC000"/>
        </stop>
      </gradientFill>
    </fill>
    <fill>
      <gradientFill degree="90">
        <stop position="0">
          <color rgb="FFFFC000"/>
        </stop>
        <stop position="1">
          <color rgb="FF006600"/>
        </stop>
      </gradientFill>
    </fill>
    <fill>
      <gradientFill degree="90">
        <stop position="0">
          <color rgb="FF123A24"/>
        </stop>
        <stop position="1">
          <color theme="5" tint="-0.49803155613879818"/>
        </stop>
      </gradientFill>
    </fill>
    <fill>
      <gradientFill degree="90">
        <stop position="0">
          <color theme="5" tint="-0.49803155613879818"/>
        </stop>
        <stop position="1">
          <color rgb="FF123A24"/>
        </stop>
      </gradientFill>
    </fill>
    <fill>
      <gradientFill degree="90">
        <stop position="0">
          <color theme="0"/>
        </stop>
        <stop position="1">
          <color theme="4"/>
        </stop>
      </gradientFill>
    </fill>
    <fill>
      <gradientFill degree="90">
        <stop position="0">
          <color rgb="FF006600"/>
        </stop>
        <stop position="1">
          <color rgb="FF92D050"/>
        </stop>
      </gradientFill>
    </fill>
    <fill>
      <gradientFill degree="90">
        <stop position="0">
          <color theme="0"/>
        </stop>
        <stop position="1">
          <color theme="2"/>
        </stop>
      </gradientFill>
    </fill>
    <fill>
      <patternFill patternType="solid">
        <fgColor rgb="FFB8E08C"/>
        <bgColor indexed="64"/>
      </patternFill>
    </fill>
    <fill>
      <gradientFill degree="90">
        <stop position="0">
          <color theme="0"/>
        </stop>
        <stop position="1">
          <color theme="5" tint="0.40000610370189521"/>
        </stop>
      </gradientFill>
    </fill>
  </fills>
  <borders count="1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rgb="FF00B050"/>
      </left>
      <right/>
      <top/>
      <bottom/>
      <diagonal/>
    </border>
    <border>
      <left/>
      <right style="thin">
        <color indexed="64"/>
      </right>
      <top/>
      <bottom style="thin">
        <color indexed="64"/>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thin">
        <color indexed="64"/>
      </left>
      <right/>
      <top style="thin">
        <color indexed="64"/>
      </top>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rgb="FF3F3F3F"/>
      </left>
      <right style="thin">
        <color rgb="FF3F3F3F"/>
      </right>
      <top style="thin">
        <color rgb="FF3F3F3F"/>
      </top>
      <bottom style="thin">
        <color rgb="FF3F3F3F"/>
      </bottom>
      <diagonal/>
    </border>
    <border>
      <left style="double">
        <color theme="5" tint="-0.499984740745262"/>
      </left>
      <right style="double">
        <color theme="5" tint="-0.499984740745262"/>
      </right>
      <top style="double">
        <color theme="5" tint="-0.499984740745262"/>
      </top>
      <bottom/>
      <diagonal/>
    </border>
    <border>
      <left style="medium">
        <color rgb="FFFF0000"/>
      </left>
      <right style="thin">
        <color indexed="64"/>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medium">
        <color rgb="FFFF0000"/>
      </right>
      <top/>
      <bottom/>
      <diagonal/>
    </border>
    <border>
      <left style="medium">
        <color rgb="FFFF0000"/>
      </left>
      <right style="thin">
        <color indexed="64"/>
      </right>
      <top style="thin">
        <color indexed="64"/>
      </top>
      <bottom/>
      <diagonal/>
    </border>
    <border>
      <left/>
      <right style="thin">
        <color indexed="64"/>
      </right>
      <top style="thin">
        <color indexed="64"/>
      </top>
      <bottom/>
      <diagonal/>
    </border>
    <border>
      <left style="medium">
        <color rgb="FFFF0000"/>
      </left>
      <right/>
      <top/>
      <bottom/>
      <diagonal/>
    </border>
    <border>
      <left style="medium">
        <color rgb="FF0000CC"/>
      </left>
      <right style="medium">
        <color rgb="FF0000CC"/>
      </right>
      <top style="medium">
        <color rgb="FF0000CC"/>
      </top>
      <bottom style="medium">
        <color rgb="FF0000CC"/>
      </bottom>
      <diagonal/>
    </border>
    <border>
      <left/>
      <right/>
      <top style="medium">
        <color rgb="FF0000CC"/>
      </top>
      <bottom style="medium">
        <color rgb="FF0000CC"/>
      </bottom>
      <diagonal/>
    </border>
    <border>
      <left/>
      <right style="medium">
        <color rgb="FF0000CC"/>
      </right>
      <top style="medium">
        <color rgb="FF0000CC"/>
      </top>
      <bottom style="medium">
        <color rgb="FF0000CC"/>
      </bottom>
      <diagonal/>
    </border>
    <border>
      <left style="medium">
        <color rgb="FF0000CC"/>
      </left>
      <right/>
      <top style="medium">
        <color rgb="FF0000CC"/>
      </top>
      <bottom style="medium">
        <color rgb="FF0000CC"/>
      </bottom>
      <diagonal/>
    </border>
    <border>
      <left style="thin">
        <color rgb="FF0000CC"/>
      </left>
      <right style="thin">
        <color rgb="FF0000CC"/>
      </right>
      <top style="thin">
        <color rgb="FF0000CC"/>
      </top>
      <bottom style="thin">
        <color rgb="FF0000CC"/>
      </bottom>
      <diagonal/>
    </border>
    <border>
      <left style="medium">
        <color rgb="FF0000CC"/>
      </left>
      <right/>
      <top style="medium">
        <color rgb="FF0000CC"/>
      </top>
      <bottom/>
      <diagonal/>
    </border>
    <border>
      <left style="medium">
        <color rgb="FF0000CC"/>
      </left>
      <right/>
      <top/>
      <bottom/>
      <diagonal/>
    </border>
    <border>
      <left style="medium">
        <color rgb="FF0000CC"/>
      </left>
      <right/>
      <top/>
      <bottom style="medium">
        <color rgb="FF0000CC"/>
      </bottom>
      <diagonal/>
    </border>
    <border>
      <left/>
      <right/>
      <top style="medium">
        <color rgb="FF0000CC"/>
      </top>
      <bottom/>
      <diagonal/>
    </border>
    <border>
      <left/>
      <right style="medium">
        <color rgb="FF0000CC"/>
      </right>
      <top style="medium">
        <color rgb="FF0000CC"/>
      </top>
      <bottom/>
      <diagonal/>
    </border>
    <border>
      <left/>
      <right style="medium">
        <color rgb="FF0000CC"/>
      </right>
      <top/>
      <bottom/>
      <diagonal/>
    </border>
    <border>
      <left/>
      <right style="medium">
        <color rgb="FF0000CC"/>
      </right>
      <top/>
      <bottom style="medium">
        <color rgb="FF0000CC"/>
      </bottom>
      <diagonal/>
    </border>
    <border>
      <left/>
      <right/>
      <top/>
      <bottom style="double">
        <color theme="5" tint="-0.499984740745262"/>
      </bottom>
      <diagonal/>
    </border>
    <border>
      <left style="double">
        <color theme="5" tint="-0.499984740745262"/>
      </left>
      <right style="double">
        <color theme="5" tint="-0.499984740745262"/>
      </right>
      <top/>
      <bottom style="double">
        <color theme="5" tint="-0.499984740745262"/>
      </bottom>
      <diagonal/>
    </border>
    <border>
      <left style="medium">
        <color rgb="FFFF0000"/>
      </left>
      <right/>
      <top/>
      <bottom style="medium">
        <color rgb="FF0000CC"/>
      </bottom>
      <diagonal/>
    </border>
    <border>
      <left/>
      <right/>
      <top/>
      <bottom style="medium">
        <color rgb="FF0000CC"/>
      </bottom>
      <diagonal/>
    </border>
    <border>
      <left style="double">
        <color theme="9" tint="-0.499984740745262"/>
      </left>
      <right/>
      <top style="double">
        <color theme="9" tint="-0.499984740745262"/>
      </top>
      <bottom style="double">
        <color theme="9" tint="-0.499984740745262"/>
      </bottom>
      <diagonal/>
    </border>
    <border>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style="medium">
        <color rgb="FFFF0000"/>
      </right>
      <top style="thin">
        <color indexed="64"/>
      </top>
      <bottom style="thin">
        <color indexed="64"/>
      </bottom>
      <diagonal/>
    </border>
    <border>
      <left/>
      <right/>
      <top style="medium">
        <color rgb="FFFF0000"/>
      </top>
      <bottom style="thin">
        <color indexed="64"/>
      </bottom>
      <diagonal/>
    </border>
    <border>
      <left/>
      <right/>
      <top style="thin">
        <color indexed="64"/>
      </top>
      <bottom style="thin">
        <color indexed="64"/>
      </bottom>
      <diagonal/>
    </border>
    <border>
      <left style="thin">
        <color indexed="64"/>
      </left>
      <right style="thin">
        <color indexed="64"/>
      </right>
      <top style="medium">
        <color rgb="FFFF0000"/>
      </top>
      <bottom style="thin">
        <color indexed="64"/>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rgb="FF3F3F3F"/>
      </top>
      <bottom/>
      <diagonal/>
    </border>
    <border>
      <left/>
      <right/>
      <top style="thin">
        <color rgb="FF3F3F3F"/>
      </top>
      <bottom style="double">
        <color theme="9" tint="-0.499984740745262"/>
      </bottom>
      <diagonal/>
    </border>
    <border>
      <left/>
      <right style="thin">
        <color indexed="64"/>
      </right>
      <top/>
      <bottom/>
      <diagonal/>
    </border>
    <border>
      <left style="medium">
        <color rgb="FFFF0000"/>
      </left>
      <right/>
      <top style="medium">
        <color rgb="FFFF0000"/>
      </top>
      <bottom style="thin">
        <color indexed="64"/>
      </bottom>
      <diagonal/>
    </border>
    <border>
      <left style="thin">
        <color indexed="64"/>
      </left>
      <right/>
      <top style="medium">
        <color rgb="FFFF0000"/>
      </top>
      <bottom style="thin">
        <color indexed="64"/>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57"/>
      </left>
      <right/>
      <top style="double">
        <color indexed="57"/>
      </top>
      <bottom/>
      <diagonal/>
    </border>
    <border>
      <left/>
      <right/>
      <top style="double">
        <color indexed="57"/>
      </top>
      <bottom/>
      <diagonal/>
    </border>
    <border>
      <left/>
      <right style="double">
        <color indexed="57"/>
      </right>
      <top style="double">
        <color indexed="57"/>
      </top>
      <bottom/>
      <diagonal/>
    </border>
    <border>
      <left style="thin">
        <color rgb="FFCC0099"/>
      </left>
      <right/>
      <top style="thin">
        <color rgb="FFCC0099"/>
      </top>
      <bottom style="thin">
        <color rgb="FFCC0099"/>
      </bottom>
      <diagonal/>
    </border>
    <border>
      <left/>
      <right/>
      <top style="thin">
        <color rgb="FFCC0099"/>
      </top>
      <bottom style="thin">
        <color rgb="FFCC0099"/>
      </bottom>
      <diagonal/>
    </border>
    <border>
      <left/>
      <right style="thin">
        <color rgb="FFCC0099"/>
      </right>
      <top style="thin">
        <color rgb="FFCC0099"/>
      </top>
      <bottom style="thin">
        <color rgb="FFCC0099"/>
      </bottom>
      <diagonal/>
    </border>
    <border>
      <left/>
      <right style="thin">
        <color rgb="FFD60093"/>
      </right>
      <top style="thin">
        <color rgb="FFD60093"/>
      </top>
      <bottom style="thin">
        <color rgb="FFD60093"/>
      </bottom>
      <diagonal/>
    </border>
    <border>
      <left style="thin">
        <color rgb="FFD60093"/>
      </left>
      <right style="thin">
        <color rgb="FFD60093"/>
      </right>
      <top style="thin">
        <color rgb="FFD60093"/>
      </top>
      <bottom style="thin">
        <color rgb="FFD60093"/>
      </bottom>
      <diagonal/>
    </border>
    <border>
      <left style="thin">
        <color rgb="FFD60093"/>
      </left>
      <right/>
      <top style="thin">
        <color rgb="FFD60093"/>
      </top>
      <bottom style="thin">
        <color rgb="FFD60093"/>
      </bottom>
      <diagonal/>
    </border>
    <border>
      <left style="double">
        <color indexed="57"/>
      </left>
      <right/>
      <top/>
      <bottom style="thin">
        <color indexed="46"/>
      </bottom>
      <diagonal/>
    </border>
    <border>
      <left/>
      <right/>
      <top/>
      <bottom style="thin">
        <color indexed="46"/>
      </bottom>
      <diagonal/>
    </border>
    <border>
      <left/>
      <right style="double">
        <color indexed="57"/>
      </right>
      <top/>
      <bottom style="thin">
        <color indexed="46"/>
      </bottom>
      <diagonal/>
    </border>
    <border>
      <left style="thin">
        <color rgb="FFD60093"/>
      </left>
      <right style="thin">
        <color rgb="FFD60093"/>
      </right>
      <top/>
      <bottom style="thin">
        <color rgb="FFD60093"/>
      </bottom>
      <diagonal/>
    </border>
    <border>
      <left/>
      <right style="thin">
        <color rgb="FFD60093"/>
      </right>
      <top/>
      <bottom style="thin">
        <color rgb="FFD60093"/>
      </bottom>
      <diagonal/>
    </border>
    <border>
      <left style="double">
        <color indexed="57"/>
      </left>
      <right style="thin">
        <color indexed="46"/>
      </right>
      <top style="thin">
        <color indexed="46"/>
      </top>
      <bottom style="thin">
        <color indexed="46"/>
      </bottom>
      <diagonal/>
    </border>
    <border>
      <left style="thin">
        <color indexed="46"/>
      </left>
      <right style="thin">
        <color indexed="46"/>
      </right>
      <top style="thin">
        <color indexed="46"/>
      </top>
      <bottom style="thin">
        <color indexed="46"/>
      </bottom>
      <diagonal/>
    </border>
    <border>
      <left style="thin">
        <color indexed="46"/>
      </left>
      <right style="double">
        <color indexed="57"/>
      </right>
      <top style="thin">
        <color indexed="46"/>
      </top>
      <bottom style="thin">
        <color indexed="46"/>
      </bottom>
      <diagonal/>
    </border>
    <border>
      <left style="thin">
        <color rgb="FFCC99FF"/>
      </left>
      <right style="thin">
        <color rgb="FFCC99FF"/>
      </right>
      <top style="thin">
        <color rgb="FFCC99FF"/>
      </top>
      <bottom style="thin">
        <color rgb="FFCC99FF"/>
      </bottom>
      <diagonal/>
    </border>
    <border>
      <left style="thin">
        <color rgb="FFCC99FF"/>
      </left>
      <right style="double">
        <color indexed="57"/>
      </right>
      <top style="thin">
        <color rgb="FFCC99FF"/>
      </top>
      <bottom style="thin">
        <color rgb="FFCC99FF"/>
      </bottom>
      <diagonal/>
    </border>
    <border>
      <left style="double">
        <color indexed="17"/>
      </left>
      <right/>
      <top/>
      <bottom/>
      <diagonal/>
    </border>
    <border>
      <left/>
      <right style="double">
        <color indexed="17"/>
      </right>
      <top/>
      <bottom/>
      <diagonal/>
    </border>
    <border>
      <left style="double">
        <color indexed="57"/>
      </left>
      <right style="thin">
        <color indexed="46"/>
      </right>
      <top style="double">
        <color indexed="57"/>
      </top>
      <bottom style="thin">
        <color indexed="46"/>
      </bottom>
      <diagonal/>
    </border>
    <border>
      <left style="thin">
        <color indexed="46"/>
      </left>
      <right style="thin">
        <color indexed="46"/>
      </right>
      <top style="double">
        <color indexed="57"/>
      </top>
      <bottom style="thin">
        <color indexed="46"/>
      </bottom>
      <diagonal/>
    </border>
    <border>
      <left style="thin">
        <color indexed="46"/>
      </left>
      <right style="double">
        <color indexed="57"/>
      </right>
      <top style="double">
        <color indexed="57"/>
      </top>
      <bottom style="thin">
        <color indexed="46"/>
      </bottom>
      <diagonal/>
    </border>
    <border>
      <left style="thin">
        <color indexed="46"/>
      </left>
      <right style="thin">
        <color indexed="46"/>
      </right>
      <top style="thin">
        <color indexed="46"/>
      </top>
      <bottom style="double">
        <color indexed="57"/>
      </bottom>
      <diagonal/>
    </border>
    <border>
      <left style="thin">
        <color indexed="46"/>
      </left>
      <right style="double">
        <color indexed="57"/>
      </right>
      <top style="thin">
        <color indexed="46"/>
      </top>
      <bottom style="double">
        <color indexed="57"/>
      </bottom>
      <diagonal/>
    </border>
    <border>
      <left/>
      <right style="thin">
        <color rgb="FFD60093"/>
      </right>
      <top/>
      <bottom/>
      <diagonal/>
    </border>
    <border>
      <left/>
      <right style="double">
        <color indexed="57"/>
      </right>
      <top/>
      <bottom/>
      <diagonal/>
    </border>
    <border>
      <left style="thin">
        <color rgb="FFD60093"/>
      </left>
      <right style="thin">
        <color rgb="FFD60093"/>
      </right>
      <top style="thin">
        <color rgb="FFCC0099"/>
      </top>
      <bottom/>
      <diagonal/>
    </border>
    <border>
      <left/>
      <right style="thin">
        <color rgb="FFD60093"/>
      </right>
      <top style="thin">
        <color rgb="FFD60093"/>
      </top>
      <bottom/>
      <diagonal/>
    </border>
    <border>
      <left style="thin">
        <color rgb="FFD60093"/>
      </left>
      <right style="thin">
        <color rgb="FFD60093"/>
      </right>
      <top style="thin">
        <color rgb="FFD60093"/>
      </top>
      <bottom/>
      <diagonal/>
    </border>
    <border>
      <left style="thin">
        <color rgb="FFD60093"/>
      </left>
      <right style="thin">
        <color rgb="FFD60093"/>
      </right>
      <top/>
      <bottom/>
      <diagonal/>
    </border>
    <border>
      <left style="thin">
        <color rgb="FFD60093"/>
      </left>
      <right/>
      <top style="thin">
        <color rgb="FFD60093"/>
      </top>
      <bottom/>
      <diagonal/>
    </border>
    <border>
      <left style="thin">
        <color rgb="FFD60093"/>
      </left>
      <right/>
      <top/>
      <bottom style="thin">
        <color rgb="FFD60093"/>
      </bottom>
      <diagonal/>
    </border>
    <border>
      <left style="thin">
        <color rgb="FFCC00CC"/>
      </left>
      <right style="thin">
        <color rgb="FFCC00CC"/>
      </right>
      <top style="thin">
        <color rgb="FFCC00CC"/>
      </top>
      <bottom style="thin">
        <color rgb="FFCC00CC"/>
      </bottom>
      <diagonal/>
    </border>
    <border>
      <left style="thin">
        <color rgb="FFCC00CC"/>
      </left>
      <right style="thin">
        <color rgb="FFCC00CC"/>
      </right>
      <top/>
      <bottom style="thin">
        <color rgb="FFCC00CC"/>
      </bottom>
      <diagonal/>
    </border>
    <border>
      <left style="thin">
        <color rgb="FFCC00CC"/>
      </left>
      <right style="thin">
        <color rgb="FFCC00CC"/>
      </right>
      <top style="thin">
        <color rgb="FFCC00CC"/>
      </top>
      <bottom/>
      <diagonal/>
    </border>
    <border>
      <left style="thin">
        <color rgb="FFCC00CC"/>
      </left>
      <right/>
      <top style="thin">
        <color rgb="FFCC00CC"/>
      </top>
      <bottom/>
      <diagonal/>
    </border>
    <border>
      <left/>
      <right/>
      <top style="thin">
        <color rgb="FFCC00CC"/>
      </top>
      <bottom/>
      <diagonal/>
    </border>
    <border>
      <left/>
      <right style="thin">
        <color rgb="FFCC00CC"/>
      </right>
      <top style="thin">
        <color rgb="FFCC00CC"/>
      </top>
      <bottom/>
      <diagonal/>
    </border>
    <border>
      <left style="thin">
        <color rgb="FFCC00CC"/>
      </left>
      <right/>
      <top/>
      <bottom/>
      <diagonal/>
    </border>
    <border>
      <left/>
      <right style="thin">
        <color rgb="FFCC00CC"/>
      </right>
      <top/>
      <bottom/>
      <diagonal/>
    </border>
    <border>
      <left style="thin">
        <color rgb="FFCC00CC"/>
      </left>
      <right/>
      <top/>
      <bottom style="thin">
        <color rgb="FFCC00CC"/>
      </bottom>
      <diagonal/>
    </border>
    <border>
      <left/>
      <right/>
      <top/>
      <bottom style="thin">
        <color rgb="FFCC00CC"/>
      </bottom>
      <diagonal/>
    </border>
    <border>
      <left/>
      <right style="thin">
        <color rgb="FFCC00CC"/>
      </right>
      <top/>
      <bottom style="thin">
        <color rgb="FFCC00CC"/>
      </bottom>
      <diagonal/>
    </border>
    <border>
      <left/>
      <right/>
      <top style="thin">
        <color rgb="FFCC0099"/>
      </top>
      <bottom/>
      <diagonal/>
    </border>
    <border>
      <left/>
      <right/>
      <top/>
      <bottom style="thin">
        <color rgb="FFD60093"/>
      </bottom>
      <diagonal/>
    </border>
    <border>
      <left style="thin">
        <color rgb="FFCC0099"/>
      </left>
      <right/>
      <top style="thin">
        <color rgb="FFCC0099"/>
      </top>
      <bottom/>
      <diagonal/>
    </border>
    <border>
      <left/>
      <right style="thin">
        <color rgb="FFCC0099"/>
      </right>
      <top style="thin">
        <color rgb="FFCC0099"/>
      </top>
      <bottom/>
      <diagonal/>
    </border>
    <border>
      <left style="double">
        <color indexed="64"/>
      </left>
      <right/>
      <top style="thin">
        <color indexed="64"/>
      </top>
      <bottom style="thin">
        <color indexed="64"/>
      </bottom>
      <diagonal/>
    </border>
    <border>
      <left style="thin">
        <color indexed="64"/>
      </left>
      <right style="thin">
        <color indexed="64"/>
      </right>
      <top/>
      <bottom style="double">
        <color indexed="64"/>
      </bottom>
      <diagonal/>
    </border>
    <border>
      <left style="double">
        <color rgb="FF0000CC"/>
      </left>
      <right style="double">
        <color rgb="FF0000CC"/>
      </right>
      <top style="double">
        <color rgb="FF0000CC"/>
      </top>
      <bottom style="double">
        <color rgb="FF0000CC"/>
      </bottom>
      <diagonal/>
    </border>
    <border>
      <left style="double">
        <color theme="9" tint="-0.499984740745262"/>
      </left>
      <right/>
      <top style="double">
        <color theme="5" tint="-0.499984740745262"/>
      </top>
      <bottom style="double">
        <color theme="5" tint="-0.499984740745262"/>
      </bottom>
      <diagonal/>
    </border>
    <border>
      <left style="thin">
        <color rgb="FFCC00CC"/>
      </left>
      <right style="thin">
        <color rgb="FFD60093"/>
      </right>
      <top style="thin">
        <color rgb="FFCC00CC"/>
      </top>
      <bottom style="thin">
        <color rgb="FFD60093"/>
      </bottom>
      <diagonal/>
    </border>
    <border>
      <left style="medium">
        <color rgb="FFFF3300"/>
      </left>
      <right style="medium">
        <color rgb="FFFF3300"/>
      </right>
      <top style="medium">
        <color rgb="FFFF3300"/>
      </top>
      <bottom style="thin">
        <color rgb="FF0000CC"/>
      </bottom>
      <diagonal/>
    </border>
    <border>
      <left style="medium">
        <color rgb="FFFF3300"/>
      </left>
      <right style="medium">
        <color rgb="FFFF3300"/>
      </right>
      <top style="thin">
        <color rgb="FF0000CC"/>
      </top>
      <bottom style="thin">
        <color rgb="FF0000CC"/>
      </bottom>
      <diagonal/>
    </border>
    <border>
      <left style="medium">
        <color rgb="FFFF3300"/>
      </left>
      <right style="medium">
        <color rgb="FFFF3300"/>
      </right>
      <top style="thin">
        <color rgb="FF0000CC"/>
      </top>
      <bottom/>
      <diagonal/>
    </border>
    <border>
      <left style="medium">
        <color rgb="FFFF3300"/>
      </left>
      <right style="medium">
        <color rgb="FFFF3300"/>
      </right>
      <top style="thin">
        <color rgb="FF0000CC"/>
      </top>
      <bottom style="medium">
        <color rgb="FFFF3300"/>
      </bottom>
      <diagonal/>
    </border>
    <border>
      <left style="medium">
        <color rgb="FFFF3300"/>
      </left>
      <right style="medium">
        <color rgb="FFFF3300"/>
      </right>
      <top style="medium">
        <color rgb="FFFF3300"/>
      </top>
      <bottom/>
      <diagonal/>
    </border>
    <border>
      <left style="medium">
        <color rgb="FFFF3300"/>
      </left>
      <right style="medium">
        <color rgb="FFFF3300"/>
      </right>
      <top/>
      <bottom/>
      <diagonal/>
    </border>
    <border>
      <left style="medium">
        <color rgb="FFFF3300"/>
      </left>
      <right style="medium">
        <color rgb="FFFF3300"/>
      </right>
      <top/>
      <bottom style="medium">
        <color rgb="FFFF3300"/>
      </bottom>
      <diagonal/>
    </border>
    <border>
      <left style="medium">
        <color rgb="FFFF3300"/>
      </left>
      <right/>
      <top style="medium">
        <color rgb="FFFF3300"/>
      </top>
      <bottom/>
      <diagonal/>
    </border>
    <border>
      <left style="medium">
        <color rgb="FFFF3300"/>
      </left>
      <right/>
      <top/>
      <bottom/>
      <diagonal/>
    </border>
    <border>
      <left style="medium">
        <color rgb="FFFF3300"/>
      </left>
      <right/>
      <top style="thin">
        <color indexed="64"/>
      </top>
      <bottom style="medium">
        <color rgb="FFFF3300"/>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rgb="FFFFFF00"/>
      </left>
      <right style="medium">
        <color rgb="FFFFFF00"/>
      </right>
      <top style="medium">
        <color rgb="FFFFFF00"/>
      </top>
      <bottom/>
      <diagonal/>
    </border>
    <border>
      <left style="medium">
        <color rgb="FFFFFF00"/>
      </left>
      <right style="medium">
        <color rgb="FFFFFF00"/>
      </right>
      <top/>
      <bottom style="double">
        <color rgb="FF00B050"/>
      </bottom>
      <diagonal/>
    </border>
    <border>
      <left style="medium">
        <color rgb="FFFFFF00"/>
      </left>
      <right style="medium">
        <color rgb="FFFFFF00"/>
      </right>
      <top style="double">
        <color rgb="FF00B050"/>
      </top>
      <bottom/>
      <diagonal/>
    </border>
    <border>
      <left style="medium">
        <color rgb="FFFFFF00"/>
      </left>
      <right style="medium">
        <color rgb="FFFFFF00"/>
      </right>
      <top/>
      <bottom style="medium">
        <color rgb="FFFFFF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CC"/>
      </left>
      <right style="medium">
        <color rgb="FF0000CC"/>
      </right>
      <top style="medium">
        <color rgb="FF0000CC"/>
      </top>
      <bottom/>
      <diagonal/>
    </border>
    <border>
      <left style="medium">
        <color rgb="FF0000CC"/>
      </left>
      <right style="medium">
        <color rgb="FF0000CC"/>
      </right>
      <top/>
      <bottom/>
      <diagonal/>
    </border>
    <border>
      <left style="medium">
        <color rgb="FF0000CC"/>
      </left>
      <right style="medium">
        <color rgb="FF0000CC"/>
      </right>
      <top/>
      <bottom style="medium">
        <color rgb="FF0000CC"/>
      </bottom>
      <diagonal/>
    </border>
    <border>
      <left/>
      <right style="medium">
        <color rgb="FFFFFF00"/>
      </right>
      <top/>
      <bottom style="double">
        <color rgb="FF00B050"/>
      </bottom>
      <diagonal/>
    </border>
    <border>
      <left/>
      <right style="medium">
        <color rgb="FFFFFF00"/>
      </right>
      <top style="double">
        <color rgb="FF00B050"/>
      </top>
      <bottom/>
      <diagonal/>
    </border>
    <border>
      <left style="medium">
        <color rgb="FF123A24"/>
      </left>
      <right style="medium">
        <color rgb="FF123A24"/>
      </right>
      <top style="medium">
        <color rgb="FF123A24"/>
      </top>
      <bottom/>
      <diagonal/>
    </border>
    <border>
      <left style="medium">
        <color rgb="FF123A24"/>
      </left>
      <right style="medium">
        <color rgb="FF123A24"/>
      </right>
      <top/>
      <bottom/>
      <diagonal/>
    </border>
    <border>
      <left style="medium">
        <color rgb="FF123A24"/>
      </left>
      <right style="medium">
        <color rgb="FF123A24"/>
      </right>
      <top/>
      <bottom style="medium">
        <color rgb="FF123A24"/>
      </bottom>
      <diagonal/>
    </border>
    <border>
      <left style="medium">
        <color rgb="FFFF0000"/>
      </left>
      <right/>
      <top style="medium">
        <color rgb="FFFF0000"/>
      </top>
      <bottom/>
      <diagonal/>
    </border>
    <border>
      <left style="thin">
        <color rgb="FF0000CC"/>
      </left>
      <right style="thin">
        <color rgb="FF0000CC"/>
      </right>
      <top style="medium">
        <color rgb="FFFF0000"/>
      </top>
      <bottom style="thin">
        <color rgb="FF0000CC"/>
      </bottom>
      <diagonal/>
    </border>
    <border>
      <left style="thin">
        <color rgb="FF0000CC"/>
      </left>
      <right style="medium">
        <color rgb="FFFF0000"/>
      </right>
      <top style="medium">
        <color rgb="FFFF0000"/>
      </top>
      <bottom style="thin">
        <color rgb="FF0000CC"/>
      </bottom>
      <diagonal/>
    </border>
    <border>
      <left style="thin">
        <color rgb="FF0000CC"/>
      </left>
      <right style="medium">
        <color rgb="FFFF0000"/>
      </right>
      <top style="thin">
        <color rgb="FF0000CC"/>
      </top>
      <bottom style="thin">
        <color rgb="FF0000CC"/>
      </bottom>
      <diagonal/>
    </border>
    <border>
      <left style="thin">
        <color rgb="FF0000CC"/>
      </left>
      <right style="thin">
        <color rgb="FF0000CC"/>
      </right>
      <top style="thin">
        <color rgb="FF0000CC"/>
      </top>
      <bottom style="medium">
        <color rgb="FFFF0000"/>
      </bottom>
      <diagonal/>
    </border>
    <border>
      <left style="thin">
        <color rgb="FF0000CC"/>
      </left>
      <right style="medium">
        <color rgb="FFFF0000"/>
      </right>
      <top style="thin">
        <color rgb="FF0000CC"/>
      </top>
      <bottom style="medium">
        <color rgb="FFFF0000"/>
      </bottom>
      <diagonal/>
    </border>
    <border>
      <left style="medium">
        <color rgb="FFCC00CC"/>
      </left>
      <right style="medium">
        <color rgb="FFCC00CC"/>
      </right>
      <top style="medium">
        <color rgb="FFCC00CC"/>
      </top>
      <bottom style="medium">
        <color rgb="FFCC00CC"/>
      </bottom>
      <diagonal/>
    </border>
    <border>
      <left style="thin">
        <color rgb="FF006600"/>
      </left>
      <right style="thin">
        <color rgb="FF006600"/>
      </right>
      <top style="thin">
        <color rgb="FF006600"/>
      </top>
      <bottom/>
      <diagonal/>
    </border>
    <border>
      <left style="thin">
        <color rgb="FF006600"/>
      </left>
      <right style="thin">
        <color rgb="FF006600"/>
      </right>
      <top style="thin">
        <color rgb="FF006600"/>
      </top>
      <bottom style="thin">
        <color rgb="FF006600"/>
      </bottom>
      <diagonal/>
    </border>
    <border>
      <left style="thin">
        <color rgb="FF006600"/>
      </left>
      <right/>
      <top style="thin">
        <color rgb="FF006600"/>
      </top>
      <bottom/>
      <diagonal/>
    </border>
    <border>
      <left style="thin">
        <color rgb="FF006600"/>
      </left>
      <right style="thin">
        <color rgb="FF006600"/>
      </right>
      <top/>
      <bottom/>
      <diagonal/>
    </border>
    <border>
      <left style="thin">
        <color rgb="FF006600"/>
      </left>
      <right/>
      <top/>
      <bottom/>
      <diagonal/>
    </border>
    <border>
      <left style="thin">
        <color rgb="FF006600"/>
      </left>
      <right style="thin">
        <color rgb="FF006600"/>
      </right>
      <top/>
      <bottom style="thin">
        <color rgb="FF006600"/>
      </bottom>
      <diagonal/>
    </border>
    <border>
      <left style="thin">
        <color rgb="FF006600"/>
      </left>
      <right/>
      <top/>
      <bottom style="thin">
        <color rgb="FF006600"/>
      </bottom>
      <diagonal/>
    </border>
    <border>
      <left style="thin">
        <color rgb="FF006600"/>
      </left>
      <right/>
      <top style="thin">
        <color rgb="FF006600"/>
      </top>
      <bottom style="thin">
        <color rgb="FF006600"/>
      </bottom>
      <diagonal/>
    </border>
    <border>
      <left/>
      <right/>
      <top style="thin">
        <color rgb="FF006600"/>
      </top>
      <bottom style="thin">
        <color rgb="FF006600"/>
      </bottom>
      <diagonal/>
    </border>
    <border>
      <left/>
      <right/>
      <top style="thin">
        <color rgb="FF006600"/>
      </top>
      <bottom/>
      <diagonal/>
    </border>
    <border>
      <left/>
      <right style="thin">
        <color rgb="FF006600"/>
      </right>
      <top style="thin">
        <color rgb="FF006600"/>
      </top>
      <bottom/>
      <diagonal/>
    </border>
    <border>
      <left/>
      <right style="thin">
        <color rgb="FF006600"/>
      </right>
      <top style="thin">
        <color rgb="FF006600"/>
      </top>
      <bottom style="thin">
        <color rgb="FF006600"/>
      </bottom>
      <diagonal/>
    </border>
    <border>
      <left/>
      <right style="thin">
        <color rgb="FF006600"/>
      </right>
      <top/>
      <bottom style="thin">
        <color rgb="FF006600"/>
      </bottom>
      <diagonal/>
    </border>
    <border>
      <left/>
      <right/>
      <top/>
      <bottom style="thin">
        <color rgb="FF006600"/>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s>
  <cellStyleXfs count="3">
    <xf numFmtId="0" fontId="0" fillId="0" borderId="0"/>
    <xf numFmtId="0" fontId="24" fillId="17" borderId="18" applyNumberFormat="0" applyAlignment="0" applyProtection="0"/>
    <xf numFmtId="0" fontId="30" fillId="0" borderId="0" applyNumberFormat="0" applyFill="0" applyBorder="0" applyAlignment="0" applyProtection="0">
      <alignment vertical="top"/>
      <protection locked="0"/>
    </xf>
  </cellStyleXfs>
  <cellXfs count="980">
    <xf numFmtId="0" fontId="0" fillId="0" borderId="0" xfId="0"/>
    <xf numFmtId="0" fontId="1" fillId="7" borderId="0" xfId="0" applyFont="1" applyFill="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2" fillId="7" borderId="0" xfId="0" applyFont="1" applyFill="1" applyAlignment="1" applyProtection="1">
      <alignment horizontal="center" vertical="center" wrapText="1"/>
      <protection hidden="1"/>
    </xf>
    <xf numFmtId="0" fontId="1" fillId="3" borderId="0" xfId="0" applyFont="1" applyFill="1" applyAlignment="1" applyProtection="1">
      <alignment horizontal="center" vertical="center" wrapText="1"/>
      <protection hidden="1"/>
    </xf>
    <xf numFmtId="0" fontId="4" fillId="0" borderId="0" xfId="0" applyFont="1" applyBorder="1" applyAlignment="1">
      <alignment horizontal="center" vertical="center" wrapText="1"/>
    </xf>
    <xf numFmtId="0" fontId="2" fillId="0" borderId="0" xfId="0" applyFont="1" applyAlignment="1" applyProtection="1">
      <alignment horizontal="center" vertical="center" wrapText="1"/>
      <protection hidden="1"/>
    </xf>
    <xf numFmtId="0" fontId="10" fillId="0" borderId="5" xfId="0" applyFont="1" applyFill="1" applyBorder="1" applyAlignment="1" applyProtection="1">
      <alignment horizontal="center" vertical="center" wrapText="1"/>
      <protection locked="0"/>
    </xf>
    <xf numFmtId="0" fontId="11" fillId="8" borderId="19"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0" fillId="18" borderId="0" xfId="0" applyFill="1"/>
    <xf numFmtId="0" fontId="10" fillId="0" borderId="24" xfId="0"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0" fontId="33"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4" fillId="0" borderId="0" xfId="0" applyFont="1" applyBorder="1" applyAlignment="1">
      <alignment horizontal="justify" vertical="center" wrapText="1"/>
    </xf>
    <xf numFmtId="0" fontId="22" fillId="0" borderId="23" xfId="0" applyFont="1" applyBorder="1" applyAlignment="1">
      <alignment horizontal="center" vertical="center" wrapText="1"/>
    </xf>
    <xf numFmtId="0" fontId="22" fillId="0" borderId="26" xfId="0" applyFont="1" applyBorder="1" applyAlignment="1">
      <alignment horizontal="center" vertical="center" wrapText="1"/>
    </xf>
    <xf numFmtId="0" fontId="4" fillId="0" borderId="30" xfId="0" applyFont="1" applyBorder="1" applyAlignment="1">
      <alignment horizontal="justify" vertical="center" wrapText="1"/>
    </xf>
    <xf numFmtId="0" fontId="4" fillId="0" borderId="31" xfId="0" applyFont="1" applyBorder="1" applyAlignment="1">
      <alignment horizontal="center" vertical="center" wrapText="1"/>
    </xf>
    <xf numFmtId="0" fontId="20" fillId="0" borderId="27" xfId="0" applyFont="1" applyBorder="1" applyAlignment="1">
      <alignment horizontal="center" vertical="center" wrapText="1"/>
    </xf>
    <xf numFmtId="0" fontId="38" fillId="0" borderId="0" xfId="0" applyFont="1" applyAlignment="1" applyProtection="1">
      <alignment horizontal="center" vertical="center" wrapText="1"/>
      <protection hidden="1"/>
    </xf>
    <xf numFmtId="0" fontId="33" fillId="7" borderId="0" xfId="0" applyFont="1" applyFill="1" applyAlignment="1">
      <alignment horizontal="center" vertical="center" wrapText="1"/>
    </xf>
    <xf numFmtId="0" fontId="39" fillId="0" borderId="0" xfId="0" applyFont="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1" fillId="7" borderId="0" xfId="0" applyFont="1" applyFill="1" applyBorder="1" applyAlignment="1">
      <alignment horizontal="center" vertical="center" wrapText="1"/>
    </xf>
    <xf numFmtId="0" fontId="33" fillId="7" borderId="0" xfId="0" applyFont="1" applyFill="1" applyBorder="1" applyAlignment="1">
      <alignment horizontal="center" vertical="center" wrapText="1"/>
    </xf>
    <xf numFmtId="0" fontId="18" fillId="14" borderId="45" xfId="0" applyFont="1" applyFill="1" applyBorder="1" applyAlignment="1" applyProtection="1">
      <alignment horizontal="right" vertical="center" wrapText="1"/>
      <protection hidden="1"/>
    </xf>
    <xf numFmtId="0" fontId="10" fillId="0" borderId="47" xfId="0" applyFont="1" applyFill="1" applyBorder="1" applyAlignment="1" applyProtection="1">
      <alignment horizontal="center" vertical="center" wrapText="1"/>
      <protection locked="0"/>
    </xf>
    <xf numFmtId="0" fontId="10" fillId="0" borderId="48"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49"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22" fillId="0" borderId="47" xfId="0" applyFont="1" applyFill="1" applyBorder="1" applyAlignment="1" applyProtection="1">
      <alignment horizontal="center" vertical="center" wrapText="1"/>
      <protection locked="0"/>
    </xf>
    <xf numFmtId="0" fontId="22" fillId="0" borderId="48" xfId="0" applyFont="1" applyFill="1" applyBorder="1" applyAlignment="1" applyProtection="1">
      <alignment horizontal="center" vertical="center" wrapText="1"/>
      <protection locked="0"/>
    </xf>
    <xf numFmtId="0" fontId="22" fillId="0" borderId="8" xfId="0" applyFont="1" applyFill="1" applyBorder="1" applyAlignment="1" applyProtection="1">
      <alignment horizontal="center" vertical="center" wrapText="1"/>
      <protection locked="0"/>
    </xf>
    <xf numFmtId="0" fontId="43" fillId="3"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43" fillId="3" borderId="0" xfId="0" applyFont="1" applyFill="1" applyProtection="1">
      <protection hidden="1"/>
    </xf>
    <xf numFmtId="0" fontId="46" fillId="3" borderId="0" xfId="0" applyFont="1" applyFill="1" applyProtection="1">
      <protection hidden="1"/>
    </xf>
    <xf numFmtId="0" fontId="10" fillId="3" borderId="1"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0" fillId="0" borderId="0" xfId="0" applyProtection="1">
      <protection hidden="1"/>
    </xf>
    <xf numFmtId="0" fontId="0" fillId="0" borderId="0" xfId="0" applyBorder="1" applyProtection="1">
      <protection hidden="1"/>
    </xf>
    <xf numFmtId="0" fontId="15" fillId="13" borderId="53" xfId="0" applyFont="1" applyFill="1" applyBorder="1" applyAlignment="1" applyProtection="1">
      <alignment vertical="center" wrapText="1"/>
      <protection hidden="1"/>
    </xf>
    <xf numFmtId="0" fontId="5" fillId="3" borderId="0" xfId="0" applyFont="1" applyFill="1" applyBorder="1" applyAlignment="1" applyProtection="1">
      <alignment horizontal="center"/>
      <protection hidden="1"/>
    </xf>
    <xf numFmtId="0" fontId="0" fillId="3" borderId="0" xfId="0" applyFont="1" applyFill="1" applyBorder="1" applyAlignment="1" applyProtection="1">
      <alignment vertical="center"/>
      <protection hidden="1"/>
    </xf>
    <xf numFmtId="0" fontId="43" fillId="3" borderId="0" xfId="0" applyFont="1" applyFill="1" applyBorder="1" applyAlignment="1" applyProtection="1">
      <protection hidden="1"/>
    </xf>
    <xf numFmtId="0" fontId="43" fillId="3" borderId="0" xfId="0" applyFont="1" applyFill="1" applyBorder="1" applyProtection="1">
      <protection hidden="1"/>
    </xf>
    <xf numFmtId="0" fontId="54" fillId="3" borderId="1" xfId="0" applyFont="1" applyFill="1" applyBorder="1" applyAlignment="1" applyProtection="1">
      <alignment horizontal="center" vertical="center" wrapText="1"/>
      <protection hidden="1"/>
    </xf>
    <xf numFmtId="0" fontId="51" fillId="3" borderId="0" xfId="0" applyFont="1" applyFill="1" applyBorder="1" applyAlignment="1" applyProtection="1">
      <alignment vertical="center"/>
      <protection hidden="1"/>
    </xf>
    <xf numFmtId="0" fontId="15" fillId="13" borderId="53" xfId="0" applyFont="1" applyFill="1" applyBorder="1" applyAlignment="1" applyProtection="1">
      <alignment horizontal="right" vertical="center" wrapText="1"/>
      <protection hidden="1"/>
    </xf>
    <xf numFmtId="0" fontId="56" fillId="3" borderId="1" xfId="0" applyFont="1" applyFill="1" applyBorder="1" applyAlignment="1" applyProtection="1">
      <alignment horizontal="center" vertical="center" wrapText="1"/>
      <protection hidden="1"/>
    </xf>
    <xf numFmtId="0" fontId="57" fillId="3" borderId="1"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protection hidden="1"/>
    </xf>
    <xf numFmtId="0" fontId="16" fillId="3" borderId="1" xfId="0" applyFont="1" applyFill="1" applyBorder="1" applyAlignment="1" applyProtection="1">
      <alignment horizontal="center" vertical="center"/>
      <protection hidden="1"/>
    </xf>
    <xf numFmtId="0" fontId="10" fillId="24" borderId="2" xfId="0" applyFont="1" applyFill="1" applyBorder="1" applyAlignment="1" applyProtection="1">
      <alignment horizontal="center"/>
      <protection hidden="1"/>
    </xf>
    <xf numFmtId="0" fontId="47" fillId="24" borderId="4" xfId="0" applyFont="1" applyFill="1" applyBorder="1" applyAlignment="1" applyProtection="1">
      <alignment horizontal="center"/>
      <protection hidden="1"/>
    </xf>
    <xf numFmtId="0" fontId="5" fillId="24" borderId="1" xfId="0" applyFont="1" applyFill="1" applyBorder="1" applyAlignment="1" applyProtection="1">
      <alignment horizontal="center" vertical="center"/>
      <protection hidden="1"/>
    </xf>
    <xf numFmtId="0" fontId="10" fillId="24" borderId="1" xfId="0" applyFont="1" applyFill="1" applyBorder="1" applyAlignment="1" applyProtection="1">
      <alignment horizontal="center"/>
      <protection hidden="1"/>
    </xf>
    <xf numFmtId="0" fontId="59" fillId="24" borderId="3" xfId="0" applyFont="1" applyFill="1" applyBorder="1" applyAlignment="1" applyProtection="1">
      <alignment horizontal="center" vertical="center"/>
      <protection hidden="1"/>
    </xf>
    <xf numFmtId="0" fontId="48" fillId="3" borderId="1" xfId="0" applyFont="1" applyFill="1" applyBorder="1" applyAlignment="1" applyProtection="1">
      <alignment horizontal="center" vertical="center"/>
      <protection hidden="1"/>
    </xf>
    <xf numFmtId="0" fontId="11" fillId="8" borderId="0" xfId="0" applyFont="1" applyFill="1" applyBorder="1" applyAlignment="1" applyProtection="1">
      <alignment horizontal="center" vertical="center" wrapText="1"/>
      <protection locked="0"/>
    </xf>
    <xf numFmtId="0" fontId="10" fillId="0" borderId="62" xfId="0" applyFont="1" applyFill="1" applyBorder="1" applyAlignment="1" applyProtection="1">
      <alignment horizontal="center" vertical="center" wrapText="1"/>
      <protection locked="0"/>
    </xf>
    <xf numFmtId="0" fontId="10" fillId="0" borderId="46" xfId="0" applyFont="1" applyFill="1" applyBorder="1" applyAlignment="1" applyProtection="1">
      <alignment horizontal="center" vertical="center" wrapText="1"/>
      <protection locked="0"/>
    </xf>
    <xf numFmtId="0" fontId="58" fillId="3" borderId="1" xfId="0" applyNumberFormat="1" applyFont="1" applyFill="1" applyBorder="1" applyAlignment="1" applyProtection="1">
      <alignment horizontal="center" vertical="center"/>
      <protection hidden="1"/>
    </xf>
    <xf numFmtId="0" fontId="60" fillId="3" borderId="1" xfId="0" applyFont="1" applyFill="1" applyBorder="1" applyAlignment="1" applyProtection="1">
      <alignment horizontal="center" vertical="center"/>
      <protection hidden="1"/>
    </xf>
    <xf numFmtId="0" fontId="15" fillId="0" borderId="0" xfId="0" applyFont="1" applyFill="1" applyBorder="1" applyAlignment="1" applyProtection="1">
      <alignment vertical="center"/>
      <protection hidden="1"/>
    </xf>
    <xf numFmtId="0" fontId="20" fillId="0" borderId="1" xfId="0" applyFont="1" applyBorder="1" applyAlignment="1" applyProtection="1">
      <alignment horizontal="center" vertical="center"/>
      <protection hidden="1"/>
    </xf>
    <xf numFmtId="0" fontId="0" fillId="0" borderId="0" xfId="0" applyBorder="1" applyAlignment="1" applyProtection="1">
      <protection hidden="1"/>
    </xf>
    <xf numFmtId="0" fontId="49" fillId="0" borderId="6" xfId="0" applyFont="1" applyFill="1" applyBorder="1" applyAlignment="1" applyProtection="1">
      <alignment vertical="center"/>
      <protection hidden="1"/>
    </xf>
    <xf numFmtId="0" fontId="50" fillId="0" borderId="6" xfId="0" applyFont="1" applyBorder="1" applyAlignment="1" applyProtection="1">
      <protection hidden="1"/>
    </xf>
    <xf numFmtId="0" fontId="6" fillId="0" borderId="6" xfId="0" applyFont="1" applyBorder="1" applyAlignment="1" applyProtection="1">
      <protection hidden="1"/>
    </xf>
    <xf numFmtId="0" fontId="0" fillId="0" borderId="0" xfId="0" applyAlignment="1" applyProtection="1">
      <alignment horizontal="center" vertical="center"/>
      <protection hidden="1"/>
    </xf>
    <xf numFmtId="0" fontId="0" fillId="19" borderId="0" xfId="0" applyFill="1" applyProtection="1">
      <protection hidden="1"/>
    </xf>
    <xf numFmtId="0" fontId="10" fillId="19" borderId="0" xfId="0" applyFont="1" applyFill="1" applyAlignment="1" applyProtection="1">
      <alignment horizontal="center" vertical="center"/>
      <protection hidden="1"/>
    </xf>
    <xf numFmtId="0" fontId="10" fillId="3" borderId="63" xfId="0" applyNumberFormat="1" applyFont="1" applyFill="1" applyBorder="1" applyAlignment="1" applyProtection="1">
      <alignment horizontal="center" vertical="center"/>
      <protection locked="0"/>
    </xf>
    <xf numFmtId="0" fontId="29" fillId="0" borderId="1" xfId="0" applyFont="1" applyBorder="1" applyAlignment="1" applyProtection="1">
      <alignment horizontal="center" vertical="center"/>
      <protection hidden="1"/>
    </xf>
    <xf numFmtId="0" fontId="0" fillId="26" borderId="0" xfId="0" applyFill="1" applyProtection="1">
      <protection hidden="1"/>
    </xf>
    <xf numFmtId="0" fontId="0" fillId="27" borderId="0" xfId="0" applyFill="1" applyProtection="1">
      <protection hidden="1"/>
    </xf>
    <xf numFmtId="0" fontId="66" fillId="27" borderId="0" xfId="0" applyFont="1" applyFill="1" applyAlignment="1" applyProtection="1">
      <alignment horizontal="center" vertical="center"/>
      <protection hidden="1"/>
    </xf>
    <xf numFmtId="0" fontId="42" fillId="26" borderId="0" xfId="0" applyFont="1" applyFill="1" applyAlignment="1" applyProtection="1">
      <alignment vertical="center" wrapText="1"/>
      <protection hidden="1"/>
    </xf>
    <xf numFmtId="0" fontId="42" fillId="27" borderId="0" xfId="0" applyFont="1" applyFill="1" applyAlignment="1" applyProtection="1">
      <alignment vertical="center" wrapText="1"/>
      <protection hidden="1"/>
    </xf>
    <xf numFmtId="0" fontId="2" fillId="27" borderId="0" xfId="0" applyFont="1" applyFill="1" applyBorder="1" applyAlignment="1" applyProtection="1">
      <alignment vertical="center"/>
      <protection hidden="1"/>
    </xf>
    <xf numFmtId="0" fontId="42" fillId="26" borderId="0" xfId="0" applyFont="1" applyFill="1" applyBorder="1" applyAlignment="1" applyProtection="1">
      <alignment vertical="center" wrapText="1"/>
      <protection hidden="1"/>
    </xf>
    <xf numFmtId="0" fontId="0" fillId="26" borderId="0" xfId="0" applyFill="1" applyBorder="1" applyProtection="1">
      <protection hidden="1"/>
    </xf>
    <xf numFmtId="0" fontId="35" fillId="27" borderId="0" xfId="0" applyFont="1" applyFill="1" applyBorder="1" applyAlignment="1" applyProtection="1">
      <alignment horizontal="center" vertical="center"/>
      <protection hidden="1"/>
    </xf>
    <xf numFmtId="0" fontId="70" fillId="3" borderId="1" xfId="0" applyFont="1" applyFill="1" applyBorder="1" applyAlignment="1" applyProtection="1">
      <alignment horizontal="center" vertical="center" wrapText="1"/>
      <protection hidden="1"/>
    </xf>
    <xf numFmtId="0" fontId="4" fillId="3" borderId="48" xfId="0" applyFont="1" applyFill="1" applyBorder="1" applyAlignment="1" applyProtection="1">
      <alignment vertical="center"/>
      <protection hidden="1"/>
    </xf>
    <xf numFmtId="0" fontId="4" fillId="3" borderId="5" xfId="0" applyFont="1" applyFill="1" applyBorder="1" applyAlignment="1" applyProtection="1">
      <alignment vertical="center"/>
      <protection hidden="1"/>
    </xf>
    <xf numFmtId="0" fontId="72" fillId="3" borderId="1" xfId="0" applyFont="1" applyFill="1" applyBorder="1" applyAlignment="1" applyProtection="1">
      <alignment horizontal="center" vertical="center"/>
      <protection hidden="1"/>
    </xf>
    <xf numFmtId="0" fontId="36" fillId="3" borderId="1" xfId="0" applyFont="1" applyFill="1" applyBorder="1" applyAlignment="1" applyProtection="1">
      <alignment horizontal="center" vertical="center"/>
      <protection hidden="1"/>
    </xf>
    <xf numFmtId="0" fontId="100" fillId="0" borderId="117" xfId="0" applyFont="1" applyFill="1" applyBorder="1" applyAlignment="1" applyProtection="1">
      <alignment horizontal="center" wrapText="1"/>
      <protection hidden="1"/>
    </xf>
    <xf numFmtId="0" fontId="4" fillId="3" borderId="25" xfId="0" applyFont="1" applyFill="1" applyBorder="1" applyAlignment="1" applyProtection="1">
      <alignment horizontal="center" vertical="center" wrapText="1"/>
      <protection hidden="1"/>
    </xf>
    <xf numFmtId="0" fontId="4" fillId="3" borderId="12" xfId="0" applyFont="1" applyFill="1" applyBorder="1" applyAlignment="1" applyProtection="1">
      <alignment horizontal="center" vertical="center" wrapText="1"/>
      <protection hidden="1"/>
    </xf>
    <xf numFmtId="0" fontId="134" fillId="0" borderId="0" xfId="0" applyFont="1" applyBorder="1" applyProtection="1">
      <protection hidden="1"/>
    </xf>
    <xf numFmtId="0" fontId="134" fillId="0" borderId="0" xfId="0" applyFont="1" applyProtection="1">
      <protection hidden="1"/>
    </xf>
    <xf numFmtId="0" fontId="0" fillId="0" borderId="0" xfId="0" applyAlignment="1" applyProtection="1">
      <alignment vertical="center"/>
      <protection hidden="1"/>
    </xf>
    <xf numFmtId="0" fontId="53" fillId="24" borderId="1" xfId="0" applyFont="1" applyFill="1" applyBorder="1" applyAlignment="1" applyProtection="1">
      <alignment horizontal="center" vertical="center" wrapText="1"/>
      <protection hidden="1"/>
    </xf>
    <xf numFmtId="0" fontId="54" fillId="24" borderId="1" xfId="0" applyFont="1" applyFill="1" applyBorder="1" applyAlignment="1" applyProtection="1">
      <alignment horizontal="center" vertical="center" wrapText="1"/>
      <protection hidden="1"/>
    </xf>
    <xf numFmtId="0" fontId="55" fillId="24" borderId="1" xfId="0" applyFont="1" applyFill="1" applyBorder="1" applyAlignment="1" applyProtection="1">
      <alignment horizontal="center" vertical="center" wrapText="1"/>
      <protection hidden="1"/>
    </xf>
    <xf numFmtId="0" fontId="54" fillId="24" borderId="2" xfId="0" applyFont="1" applyFill="1" applyBorder="1" applyAlignment="1" applyProtection="1">
      <alignment horizontal="center" vertical="center" wrapText="1"/>
      <protection hidden="1"/>
    </xf>
    <xf numFmtId="0" fontId="10" fillId="0" borderId="0" xfId="0" applyFont="1" applyProtection="1">
      <protection hidden="1"/>
    </xf>
    <xf numFmtId="0" fontId="53" fillId="3" borderId="1" xfId="0" applyFont="1" applyFill="1" applyBorder="1" applyAlignment="1" applyProtection="1">
      <alignment horizontal="center" vertical="center" wrapText="1"/>
      <protection hidden="1"/>
    </xf>
    <xf numFmtId="0" fontId="55" fillId="0" borderId="1" xfId="0" applyFont="1" applyFill="1" applyBorder="1" applyAlignment="1" applyProtection="1">
      <alignment horizontal="center" vertical="center" wrapText="1"/>
      <protection hidden="1"/>
    </xf>
    <xf numFmtId="0" fontId="71" fillId="0" borderId="1" xfId="0" applyFont="1" applyFill="1" applyBorder="1" applyAlignment="1" applyProtection="1">
      <alignment horizontal="center" vertical="center" wrapText="1"/>
      <protection hidden="1"/>
    </xf>
    <xf numFmtId="0" fontId="75" fillId="0" borderId="1" xfId="0" applyFont="1" applyFill="1" applyBorder="1" applyAlignment="1" applyProtection="1">
      <alignment horizontal="center" vertical="center" wrapText="1"/>
      <protection hidden="1"/>
    </xf>
    <xf numFmtId="0" fontId="0" fillId="0" borderId="2" xfId="0" applyBorder="1" applyAlignment="1" applyProtection="1">
      <alignment vertical="center"/>
      <protection hidden="1"/>
    </xf>
    <xf numFmtId="0" fontId="0" fillId="0" borderId="7" xfId="0" applyBorder="1" applyProtection="1">
      <protection hidden="1"/>
    </xf>
    <xf numFmtId="0" fontId="77" fillId="33" borderId="1" xfId="0" applyNumberFormat="1" applyFont="1" applyFill="1" applyBorder="1" applyAlignment="1" applyProtection="1">
      <alignment vertical="center" wrapText="1"/>
      <protection hidden="1"/>
    </xf>
    <xf numFmtId="0" fontId="81" fillId="0" borderId="1" xfId="0" applyFont="1" applyFill="1" applyBorder="1" applyAlignment="1" applyProtection="1">
      <alignment horizontal="center" vertical="center" wrapText="1"/>
      <protection hidden="1"/>
    </xf>
    <xf numFmtId="0" fontId="78" fillId="33" borderId="1" xfId="0" applyFont="1" applyFill="1" applyBorder="1" applyAlignment="1" applyProtection="1">
      <alignment wrapText="1"/>
      <protection hidden="1"/>
    </xf>
    <xf numFmtId="0" fontId="65"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0" fillId="0" borderId="3" xfId="0" applyBorder="1" applyProtection="1">
      <protection hidden="1"/>
    </xf>
    <xf numFmtId="0" fontId="90" fillId="0" borderId="0" xfId="0" applyFont="1" applyFill="1" applyBorder="1" applyAlignment="1" applyProtection="1">
      <alignment horizontal="center" wrapText="1"/>
      <protection hidden="1"/>
    </xf>
    <xf numFmtId="0" fontId="91" fillId="0" borderId="0" xfId="0" applyFont="1" applyFill="1" applyBorder="1" applyAlignment="1" applyProtection="1">
      <alignment horizontal="center" wrapText="1"/>
      <protection hidden="1"/>
    </xf>
    <xf numFmtId="0" fontId="37" fillId="0" borderId="72" xfId="0" applyFont="1" applyFill="1" applyBorder="1" applyAlignment="1" applyProtection="1">
      <alignment horizontal="center" vertical="center" wrapText="1"/>
      <protection hidden="1"/>
    </xf>
    <xf numFmtId="0" fontId="95" fillId="0" borderId="0" xfId="0" applyFont="1" applyFill="1" applyBorder="1" applyAlignment="1" applyProtection="1">
      <alignment horizontal="center" wrapText="1"/>
      <protection hidden="1"/>
    </xf>
    <xf numFmtId="0" fontId="28" fillId="0" borderId="73" xfId="0" applyFont="1" applyBorder="1" applyAlignment="1" applyProtection="1">
      <alignment horizontal="left" vertical="center" wrapText="1"/>
      <protection hidden="1"/>
    </xf>
    <xf numFmtId="0" fontId="94" fillId="0" borderId="1" xfId="0" applyFont="1" applyBorder="1" applyAlignment="1" applyProtection="1">
      <alignment horizontal="left" vertical="center" wrapText="1"/>
      <protection hidden="1"/>
    </xf>
    <xf numFmtId="0" fontId="37" fillId="0" borderId="1" xfId="0" applyFont="1" applyBorder="1" applyAlignment="1" applyProtection="1">
      <alignment horizontal="center" vertical="center" wrapText="1"/>
      <protection hidden="1"/>
    </xf>
    <xf numFmtId="2" fontId="37" fillId="0" borderId="1" xfId="0" applyNumberFormat="1" applyFont="1" applyBorder="1" applyAlignment="1" applyProtection="1">
      <alignment horizontal="center" vertical="center" wrapText="1"/>
      <protection hidden="1"/>
    </xf>
    <xf numFmtId="0" fontId="37" fillId="0" borderId="1" xfId="0" applyFont="1" applyFill="1" applyBorder="1" applyAlignment="1" applyProtection="1">
      <alignment horizontal="center" vertical="center" wrapText="1"/>
      <protection hidden="1"/>
    </xf>
    <xf numFmtId="0" fontId="28" fillId="0" borderId="73" xfId="0" applyFont="1" applyFill="1" applyBorder="1" applyAlignment="1" applyProtection="1">
      <alignment horizontal="left" vertical="center" wrapText="1"/>
      <protection hidden="1"/>
    </xf>
    <xf numFmtId="0" fontId="94" fillId="0" borderId="1" xfId="0" applyFont="1" applyFill="1" applyBorder="1" applyAlignment="1" applyProtection="1">
      <alignment horizontal="left" vertical="center" wrapText="1"/>
      <protection hidden="1"/>
    </xf>
    <xf numFmtId="1" fontId="37" fillId="0" borderId="1" xfId="0" applyNumberFormat="1" applyFont="1" applyFill="1" applyBorder="1" applyAlignment="1" applyProtection="1">
      <alignment horizontal="center" vertical="center" wrapText="1"/>
      <protection hidden="1"/>
    </xf>
    <xf numFmtId="1" fontId="37" fillId="0" borderId="1" xfId="0" applyNumberFormat="1" applyFont="1" applyBorder="1" applyAlignment="1" applyProtection="1">
      <alignment horizontal="center" vertical="center" wrapText="1"/>
      <protection hidden="1"/>
    </xf>
    <xf numFmtId="0" fontId="28" fillId="0" borderId="74" xfId="0" applyFont="1" applyBorder="1" applyAlignment="1" applyProtection="1">
      <alignment horizontal="left" vertical="center" wrapText="1"/>
      <protection hidden="1"/>
    </xf>
    <xf numFmtId="0" fontId="37" fillId="0" borderId="75" xfId="0" applyFont="1" applyBorder="1" applyAlignment="1" applyProtection="1">
      <alignment horizontal="center" vertical="center" wrapText="1"/>
      <protection hidden="1"/>
    </xf>
    <xf numFmtId="1" fontId="37" fillId="0" borderId="75" xfId="0" applyNumberFormat="1" applyFont="1" applyBorder="1" applyAlignment="1" applyProtection="1">
      <alignment horizontal="center" vertical="center" wrapText="1"/>
      <protection hidden="1"/>
    </xf>
    <xf numFmtId="2" fontId="37" fillId="0" borderId="75" xfId="0" applyNumberFormat="1" applyFont="1" applyBorder="1" applyAlignment="1" applyProtection="1">
      <alignment horizontal="center" vertical="center" wrapText="1"/>
      <protection hidden="1"/>
    </xf>
    <xf numFmtId="0" fontId="37" fillId="0" borderId="75" xfId="0" applyFont="1" applyFill="1" applyBorder="1" applyAlignment="1" applyProtection="1">
      <alignment horizontal="center" vertical="center" wrapText="1"/>
      <protection hidden="1"/>
    </xf>
    <xf numFmtId="0" fontId="37" fillId="0" borderId="76" xfId="0" applyFont="1" applyFill="1" applyBorder="1" applyAlignment="1" applyProtection="1">
      <alignment horizontal="center" vertical="center" wrapText="1"/>
      <protection hidden="1"/>
    </xf>
    <xf numFmtId="0" fontId="96" fillId="0" borderId="0" xfId="0" applyFont="1" applyBorder="1" applyAlignment="1" applyProtection="1">
      <alignment horizontal="left" vertical="center" wrapText="1"/>
      <protection hidden="1"/>
    </xf>
    <xf numFmtId="0" fontId="97" fillId="0" borderId="0" xfId="0" applyFont="1" applyBorder="1" applyAlignment="1" applyProtection="1">
      <alignment horizontal="left" vertical="center" wrapText="1"/>
      <protection hidden="1"/>
    </xf>
    <xf numFmtId="0" fontId="37" fillId="0" borderId="0" xfId="0" applyFont="1" applyBorder="1" applyAlignment="1" applyProtection="1">
      <alignment horizontal="center" vertical="center" wrapText="1"/>
      <protection hidden="1"/>
    </xf>
    <xf numFmtId="1" fontId="37" fillId="0" borderId="0" xfId="0" applyNumberFormat="1" applyFont="1" applyBorder="1" applyAlignment="1" applyProtection="1">
      <alignment horizontal="center" vertical="center" wrapText="1"/>
      <protection hidden="1"/>
    </xf>
    <xf numFmtId="2" fontId="37" fillId="0" borderId="0" xfId="0" applyNumberFormat="1" applyFont="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1" fontId="99" fillId="0" borderId="0" xfId="0" applyNumberFormat="1" applyFont="1" applyBorder="1" applyAlignment="1" applyProtection="1">
      <alignment horizontal="center" vertical="center" wrapText="1"/>
      <protection hidden="1"/>
    </xf>
    <xf numFmtId="2" fontId="99" fillId="0" borderId="0" xfId="0" applyNumberFormat="1" applyFont="1" applyBorder="1" applyAlignment="1" applyProtection="1">
      <alignment horizontal="center" vertical="center" wrapText="1"/>
      <protection hidden="1"/>
    </xf>
    <xf numFmtId="0" fontId="99" fillId="0" borderId="0" xfId="0" applyFont="1" applyFill="1" applyBorder="1" applyAlignment="1" applyProtection="1">
      <alignment horizontal="center" vertical="center" wrapText="1"/>
      <protection hidden="1"/>
    </xf>
    <xf numFmtId="0" fontId="99" fillId="0" borderId="0" xfId="0" applyFont="1" applyBorder="1" applyAlignment="1" applyProtection="1">
      <alignment horizontal="center" vertical="center" wrapText="1"/>
      <protection hidden="1"/>
    </xf>
    <xf numFmtId="0" fontId="101" fillId="0" borderId="0" xfId="0" applyFont="1" applyBorder="1" applyAlignment="1" applyProtection="1">
      <alignment horizontal="left" wrapText="1"/>
      <protection hidden="1"/>
    </xf>
    <xf numFmtId="0" fontId="102" fillId="0" borderId="0" xfId="0" applyFont="1" applyFill="1" applyBorder="1" applyAlignment="1" applyProtection="1">
      <alignment vertical="center" wrapText="1"/>
      <protection hidden="1"/>
    </xf>
    <xf numFmtId="0" fontId="103" fillId="0" borderId="0" xfId="0" applyFont="1" applyAlignment="1" applyProtection="1">
      <alignment vertical="center"/>
      <protection hidden="1"/>
    </xf>
    <xf numFmtId="0" fontId="103" fillId="0" borderId="0" xfId="0" applyFont="1" applyBorder="1" applyAlignment="1" applyProtection="1">
      <alignment vertical="center"/>
      <protection hidden="1"/>
    </xf>
    <xf numFmtId="0" fontId="104" fillId="0" borderId="79" xfId="0" applyFont="1" applyFill="1" applyBorder="1" applyAlignment="1" applyProtection="1">
      <alignment horizontal="center" vertical="center" wrapText="1"/>
      <protection hidden="1"/>
    </xf>
    <xf numFmtId="0" fontId="104" fillId="0" borderId="79" xfId="0" applyFont="1" applyFill="1" applyBorder="1" applyAlignment="1" applyProtection="1">
      <alignment horizontal="center" vertical="center"/>
      <protection hidden="1"/>
    </xf>
    <xf numFmtId="0" fontId="80" fillId="0" borderId="3" xfId="0" applyFont="1" applyFill="1" applyBorder="1" applyAlignment="1" applyProtection="1">
      <alignment horizontal="center" vertical="center"/>
      <protection hidden="1"/>
    </xf>
    <xf numFmtId="0" fontId="105" fillId="0" borderId="0" xfId="0" applyFont="1" applyFill="1" applyBorder="1" applyAlignment="1" applyProtection="1">
      <alignment horizontal="center" vertical="center"/>
      <protection hidden="1"/>
    </xf>
    <xf numFmtId="0" fontId="106" fillId="0" borderId="0" xfId="0" applyFont="1" applyFill="1" applyBorder="1" applyAlignment="1" applyProtection="1">
      <alignment horizontal="center" vertical="center" wrapText="1"/>
      <protection hidden="1"/>
    </xf>
    <xf numFmtId="0" fontId="107" fillId="0" borderId="0" xfId="0" applyFont="1" applyFill="1" applyBorder="1" applyAlignment="1" applyProtection="1">
      <alignment horizontal="center" vertical="center"/>
      <protection hidden="1"/>
    </xf>
    <xf numFmtId="0" fontId="108" fillId="0" borderId="0" xfId="0" applyFont="1" applyFill="1" applyBorder="1" applyAlignment="1" applyProtection="1">
      <alignment horizontal="center" vertical="center"/>
      <protection hidden="1"/>
    </xf>
    <xf numFmtId="0" fontId="109" fillId="0" borderId="0" xfId="0" applyFont="1" applyFill="1" applyBorder="1" applyAlignment="1" applyProtection="1">
      <alignment horizontal="center" vertical="center"/>
      <protection hidden="1"/>
    </xf>
    <xf numFmtId="166" fontId="82" fillId="0" borderId="0" xfId="0" applyNumberFormat="1" applyFont="1" applyFill="1" applyBorder="1" applyAlignment="1" applyProtection="1">
      <alignment horizontal="center" vertical="center"/>
      <protection hidden="1"/>
    </xf>
    <xf numFmtId="0" fontId="110" fillId="0" borderId="0" xfId="0" applyFont="1" applyBorder="1" applyAlignment="1" applyProtection="1">
      <alignment horizontal="center" wrapText="1"/>
      <protection hidden="1"/>
    </xf>
    <xf numFmtId="0" fontId="110" fillId="0" borderId="0" xfId="0" applyFont="1" applyBorder="1" applyAlignment="1" applyProtection="1">
      <alignment horizontal="left" wrapText="1"/>
      <protection hidden="1"/>
    </xf>
    <xf numFmtId="0" fontId="112" fillId="0" borderId="0" xfId="0" applyFont="1" applyAlignment="1" applyProtection="1">
      <alignment vertical="center"/>
      <protection hidden="1"/>
    </xf>
    <xf numFmtId="0" fontId="97" fillId="0" borderId="94" xfId="0" applyFont="1" applyFill="1" applyBorder="1" applyAlignment="1" applyProtection="1">
      <alignment horizontal="left" vertical="center" wrapText="1"/>
      <protection hidden="1"/>
    </xf>
    <xf numFmtId="0" fontId="113" fillId="0" borderId="95" xfId="0" applyFont="1" applyFill="1" applyBorder="1" applyAlignment="1" applyProtection="1">
      <alignment horizontal="center" vertical="center" wrapText="1"/>
      <protection hidden="1"/>
    </xf>
    <xf numFmtId="0" fontId="113" fillId="0" borderId="96" xfId="0" applyFont="1" applyFill="1" applyBorder="1" applyAlignment="1" applyProtection="1">
      <alignment horizontal="center" vertical="center"/>
      <protection hidden="1"/>
    </xf>
    <xf numFmtId="0" fontId="113" fillId="0" borderId="0" xfId="0" applyFont="1" applyFill="1" applyBorder="1" applyAlignment="1" applyProtection="1">
      <alignment horizontal="center" vertical="center" wrapText="1"/>
      <protection hidden="1"/>
    </xf>
    <xf numFmtId="0" fontId="113" fillId="0" borderId="107" xfId="0" applyFont="1" applyFill="1" applyBorder="1" applyAlignment="1" applyProtection="1">
      <alignment horizontal="center" vertical="center"/>
      <protection hidden="1"/>
    </xf>
    <xf numFmtId="0" fontId="114" fillId="0" borderId="87" xfId="0" applyFont="1" applyFill="1" applyBorder="1" applyAlignment="1" applyProtection="1">
      <alignment horizontal="center" vertical="center" wrapText="1"/>
      <protection hidden="1"/>
    </xf>
    <xf numFmtId="0" fontId="115" fillId="0" borderId="87" xfId="0" applyFont="1" applyFill="1" applyBorder="1" applyAlignment="1" applyProtection="1">
      <alignment horizontal="center" vertical="center" wrapText="1"/>
      <protection hidden="1"/>
    </xf>
    <xf numFmtId="0" fontId="116" fillId="0" borderId="87" xfId="0" applyFont="1" applyFill="1" applyBorder="1" applyAlignment="1" applyProtection="1">
      <alignment horizontal="center" vertical="center" wrapText="1"/>
      <protection hidden="1"/>
    </xf>
    <xf numFmtId="14" fontId="115" fillId="0" borderId="87" xfId="0" applyNumberFormat="1" applyFont="1" applyFill="1" applyBorder="1" applyAlignment="1" applyProtection="1">
      <alignment horizontal="center" vertical="center" wrapText="1"/>
      <protection hidden="1"/>
    </xf>
    <xf numFmtId="0" fontId="117" fillId="0" borderId="87" xfId="0" applyFont="1" applyFill="1" applyBorder="1" applyAlignment="1" applyProtection="1">
      <alignment horizontal="left" vertical="center" wrapText="1"/>
      <protection hidden="1"/>
    </xf>
    <xf numFmtId="0" fontId="117" fillId="0" borderId="92" xfId="0" applyFont="1" applyFill="1" applyBorder="1" applyAlignment="1" applyProtection="1">
      <alignment horizontal="center" vertical="center" wrapText="1"/>
      <protection hidden="1"/>
    </xf>
    <xf numFmtId="1" fontId="104" fillId="0" borderId="87" xfId="0" applyNumberFormat="1" applyFont="1" applyFill="1" applyBorder="1" applyAlignment="1" applyProtection="1">
      <alignment horizontal="center" vertical="center" wrapText="1"/>
      <protection hidden="1"/>
    </xf>
    <xf numFmtId="165" fontId="117" fillId="0" borderId="87" xfId="0" applyNumberFormat="1" applyFont="1" applyFill="1" applyBorder="1" applyAlignment="1" applyProtection="1">
      <alignment horizontal="center" vertical="center" wrapText="1"/>
      <protection hidden="1"/>
    </xf>
    <xf numFmtId="2" fontId="57" fillId="0" borderId="87" xfId="0" applyNumberFormat="1" applyFont="1" applyFill="1" applyBorder="1" applyAlignment="1" applyProtection="1">
      <alignment horizontal="center" vertical="center" wrapText="1"/>
      <protection hidden="1"/>
    </xf>
    <xf numFmtId="2" fontId="130" fillId="0" borderId="87" xfId="0" applyNumberFormat="1" applyFont="1" applyFill="1" applyBorder="1" applyAlignment="1" applyProtection="1">
      <alignment horizontal="center" vertical="center" wrapText="1"/>
      <protection hidden="1"/>
    </xf>
    <xf numFmtId="0" fontId="104" fillId="0" borderId="87" xfId="0" applyFont="1" applyFill="1" applyBorder="1" applyAlignment="1" applyProtection="1">
      <alignment horizontal="center" vertical="center" wrapText="1"/>
      <protection hidden="1"/>
    </xf>
    <xf numFmtId="0" fontId="65" fillId="0" borderId="94" xfId="0" applyFont="1" applyFill="1" applyBorder="1" applyAlignment="1" applyProtection="1">
      <alignment horizontal="left" vertical="center" wrapText="1"/>
      <protection hidden="1"/>
    </xf>
    <xf numFmtId="0" fontId="104" fillId="0" borderId="97" xfId="0" applyFont="1" applyBorder="1" applyAlignment="1" applyProtection="1">
      <alignment horizontal="center" vertical="center" wrapText="1"/>
      <protection hidden="1"/>
    </xf>
    <xf numFmtId="0" fontId="104" fillId="0" borderId="98" xfId="0" applyFont="1" applyBorder="1" applyAlignment="1" applyProtection="1">
      <alignment horizontal="center" vertical="center" wrapText="1"/>
      <protection hidden="1"/>
    </xf>
    <xf numFmtId="0" fontId="110" fillId="0" borderId="0" xfId="0" applyFont="1" applyAlignment="1" applyProtection="1">
      <alignment vertical="center"/>
      <protection hidden="1"/>
    </xf>
    <xf numFmtId="0" fontId="118" fillId="0" borderId="0" xfId="0" applyFont="1" applyFill="1" applyBorder="1" applyAlignment="1" applyProtection="1">
      <alignment horizontal="center" vertical="center" wrapText="1"/>
      <protection hidden="1"/>
    </xf>
    <xf numFmtId="0" fontId="119" fillId="0" borderId="0" xfId="0" applyFont="1" applyFill="1" applyBorder="1" applyAlignment="1" applyProtection="1">
      <alignment horizontal="center" wrapText="1"/>
      <protection hidden="1"/>
    </xf>
    <xf numFmtId="0" fontId="52" fillId="0" borderId="101" xfId="0" applyFont="1" applyBorder="1" applyAlignment="1" applyProtection="1">
      <alignment vertical="center"/>
      <protection hidden="1"/>
    </xf>
    <xf numFmtId="0" fontId="123" fillId="0" borderId="88" xfId="0" applyFont="1" applyBorder="1" applyAlignment="1" applyProtection="1">
      <alignment horizontal="center" vertical="center" wrapText="1"/>
      <protection hidden="1"/>
    </xf>
    <xf numFmtId="0" fontId="123" fillId="0" borderId="120" xfId="0" applyFont="1" applyFill="1" applyBorder="1" applyAlignment="1" applyProtection="1">
      <alignment horizontal="center" vertical="center" wrapText="1"/>
      <protection hidden="1"/>
    </xf>
    <xf numFmtId="0" fontId="90" fillId="0" borderId="94" xfId="0" applyFont="1" applyBorder="1" applyAlignment="1" applyProtection="1">
      <alignment vertical="center"/>
      <protection hidden="1"/>
    </xf>
    <xf numFmtId="0" fontId="124" fillId="0" borderId="95" xfId="0" applyFont="1" applyFill="1" applyBorder="1" applyAlignment="1" applyProtection="1">
      <alignment horizontal="center" vertical="center" wrapText="1"/>
      <protection hidden="1"/>
    </xf>
    <xf numFmtId="0" fontId="125" fillId="0" borderId="96" xfId="0" applyFont="1" applyBorder="1" applyAlignment="1" applyProtection="1">
      <alignment horizontal="center" vertical="center" wrapText="1"/>
      <protection hidden="1"/>
    </xf>
    <xf numFmtId="1" fontId="123" fillId="0" borderId="88" xfId="0" applyNumberFormat="1" applyFont="1" applyBorder="1" applyAlignment="1" applyProtection="1">
      <alignment horizontal="center" vertical="center"/>
      <protection hidden="1"/>
    </xf>
    <xf numFmtId="1" fontId="123" fillId="0" borderId="120" xfId="0" applyNumberFormat="1" applyFont="1" applyBorder="1" applyAlignment="1" applyProtection="1">
      <alignment horizontal="center" vertical="center"/>
      <protection hidden="1"/>
    </xf>
    <xf numFmtId="0" fontId="22" fillId="0" borderId="94" xfId="0" applyFont="1" applyBorder="1" applyAlignment="1" applyProtection="1">
      <alignment vertical="center"/>
      <protection hidden="1"/>
    </xf>
    <xf numFmtId="0" fontId="114" fillId="0" borderId="95" xfId="0" applyFont="1" applyFill="1" applyBorder="1" applyAlignment="1" applyProtection="1">
      <alignment horizontal="center" vertical="center"/>
      <protection hidden="1"/>
    </xf>
    <xf numFmtId="0" fontId="114" fillId="0" borderId="96" xfId="0" applyFont="1" applyBorder="1" applyAlignment="1" applyProtection="1">
      <alignment horizontal="center" vertical="center"/>
      <protection hidden="1"/>
    </xf>
    <xf numFmtId="1" fontId="123" fillId="0" borderId="88" xfId="0" applyNumberFormat="1" applyFont="1" applyFill="1" applyBorder="1" applyAlignment="1" applyProtection="1">
      <alignment horizontal="center" vertical="center" wrapText="1"/>
      <protection hidden="1"/>
    </xf>
    <xf numFmtId="1" fontId="123" fillId="0" borderId="120" xfId="0" applyNumberFormat="1" applyFont="1" applyFill="1" applyBorder="1" applyAlignment="1" applyProtection="1">
      <alignment horizontal="center" vertical="center" wrapText="1"/>
      <protection hidden="1"/>
    </xf>
    <xf numFmtId="0" fontId="123" fillId="0" borderId="88" xfId="0" applyFont="1" applyFill="1" applyBorder="1" applyAlignment="1" applyProtection="1">
      <alignment horizontal="center" vertical="center" wrapText="1"/>
      <protection hidden="1"/>
    </xf>
    <xf numFmtId="0" fontId="123" fillId="0" borderId="120" xfId="0" applyFont="1" applyBorder="1" applyAlignment="1" applyProtection="1">
      <alignment horizontal="center" vertical="center"/>
      <protection hidden="1"/>
    </xf>
    <xf numFmtId="0" fontId="126" fillId="0" borderId="0" xfId="0" applyFont="1" applyFill="1" applyBorder="1" applyAlignment="1" applyProtection="1">
      <alignment horizontal="center" vertical="center" wrapText="1"/>
      <protection hidden="1"/>
    </xf>
    <xf numFmtId="0" fontId="127" fillId="0" borderId="0" xfId="0" applyFont="1" applyFill="1" applyBorder="1" applyAlignment="1" applyProtection="1">
      <alignment horizontal="center" wrapText="1"/>
      <protection hidden="1"/>
    </xf>
    <xf numFmtId="167" fontId="123" fillId="0" borderId="120" xfId="0" applyNumberFormat="1" applyFont="1" applyBorder="1" applyAlignment="1" applyProtection="1">
      <alignment horizontal="center" vertical="center"/>
      <protection hidden="1"/>
    </xf>
    <xf numFmtId="0" fontId="123" fillId="0" borderId="122" xfId="0" applyFont="1" applyFill="1" applyBorder="1" applyAlignment="1" applyProtection="1">
      <alignment horizontal="center" vertical="center" wrapText="1"/>
      <protection hidden="1"/>
    </xf>
    <xf numFmtId="0" fontId="128" fillId="0" borderId="95" xfId="0" applyFont="1" applyFill="1" applyBorder="1" applyAlignment="1" applyProtection="1">
      <alignment horizontal="center" vertical="center"/>
      <protection hidden="1"/>
    </xf>
    <xf numFmtId="0" fontId="52" fillId="0" borderId="0" xfId="0" applyFont="1" applyAlignment="1" applyProtection="1">
      <alignment vertical="center"/>
      <protection hidden="1"/>
    </xf>
    <xf numFmtId="2" fontId="104" fillId="0" borderId="95" xfId="0" applyNumberFormat="1" applyFont="1" applyFill="1" applyBorder="1" applyAlignment="1" applyProtection="1">
      <alignment horizontal="center" vertical="center"/>
      <protection hidden="1"/>
    </xf>
    <xf numFmtId="0" fontId="128" fillId="0" borderId="104" xfId="0" applyFont="1" applyFill="1" applyBorder="1" applyAlignment="1" applyProtection="1">
      <alignment horizontal="center" vertical="center"/>
      <protection hidden="1"/>
    </xf>
    <xf numFmtId="0" fontId="114" fillId="0" borderId="105" xfId="0" applyFont="1" applyBorder="1" applyAlignment="1" applyProtection="1">
      <alignment horizontal="center" vertical="center"/>
      <protection hidden="1"/>
    </xf>
    <xf numFmtId="0" fontId="37" fillId="0" borderId="128" xfId="0" applyFont="1" applyBorder="1" applyAlignment="1" applyProtection="1">
      <alignment horizontal="left" vertical="center"/>
      <protection hidden="1"/>
    </xf>
    <xf numFmtId="0" fontId="47" fillId="0" borderId="1" xfId="0" applyFont="1" applyBorder="1" applyAlignment="1" applyProtection="1">
      <alignment horizontal="center" vertical="center"/>
      <protection hidden="1"/>
    </xf>
    <xf numFmtId="0" fontId="22"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horizontal="center" vertical="center"/>
      <protection hidden="1"/>
    </xf>
    <xf numFmtId="0" fontId="35" fillId="0" borderId="1" xfId="0" applyFont="1" applyBorder="1" applyAlignment="1" applyProtection="1">
      <alignment horizontal="center" vertical="center"/>
      <protection hidden="1"/>
    </xf>
    <xf numFmtId="0" fontId="136" fillId="0" borderId="1"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protection hidden="1"/>
    </xf>
    <xf numFmtId="165" fontId="123" fillId="0" borderId="88" xfId="0" applyNumberFormat="1" applyFont="1" applyBorder="1" applyAlignment="1" applyProtection="1">
      <alignment horizontal="center" vertical="center" wrapText="1"/>
      <protection hidden="1"/>
    </xf>
    <xf numFmtId="1" fontId="137" fillId="0" borderId="87" xfId="0" applyNumberFormat="1" applyFont="1" applyFill="1" applyBorder="1" applyAlignment="1" applyProtection="1">
      <alignment horizontal="center" vertical="center" wrapText="1"/>
      <protection hidden="1"/>
    </xf>
    <xf numFmtId="0" fontId="22" fillId="0" borderId="0" xfId="0" applyFont="1" applyBorder="1" applyAlignment="1">
      <alignment horizontal="center" vertical="center" wrapText="1"/>
    </xf>
    <xf numFmtId="0" fontId="22" fillId="0" borderId="3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3" xfId="0" applyFont="1" applyBorder="1" applyAlignment="1">
      <alignment horizontal="center" vertical="center" wrapText="1"/>
    </xf>
    <xf numFmtId="0" fontId="22" fillId="0" borderId="33" xfId="0" applyFont="1" applyBorder="1" applyAlignment="1">
      <alignment horizontal="center" vertical="center" wrapText="1"/>
    </xf>
    <xf numFmtId="0" fontId="22" fillId="0" borderId="3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7" xfId="0" applyFont="1" applyBorder="1" applyAlignment="1">
      <alignment horizontal="justify" vertical="center" wrapText="1"/>
    </xf>
    <xf numFmtId="0" fontId="37" fillId="0" borderId="27" xfId="0" applyFont="1" applyBorder="1" applyAlignment="1">
      <alignment horizontal="justify" vertical="center" wrapText="1"/>
    </xf>
    <xf numFmtId="0" fontId="4" fillId="0" borderId="27" xfId="0" applyFont="1" applyBorder="1" applyAlignment="1">
      <alignment vertical="center" wrapText="1"/>
    </xf>
    <xf numFmtId="0" fontId="17" fillId="3" borderId="1" xfId="0" applyFont="1" applyFill="1" applyBorder="1" applyAlignment="1" applyProtection="1">
      <alignment horizontal="center" vertical="center"/>
      <protection hidden="1"/>
    </xf>
    <xf numFmtId="0" fontId="6" fillId="27" borderId="0" xfId="0" applyFont="1" applyFill="1" applyAlignment="1" applyProtection="1">
      <alignment horizontal="center" vertical="center"/>
      <protection hidden="1"/>
    </xf>
    <xf numFmtId="165" fontId="129" fillId="0" borderId="130" xfId="0" applyNumberFormat="1" applyFont="1" applyFill="1" applyBorder="1" applyAlignment="1" applyProtection="1">
      <alignment horizontal="center" vertical="center"/>
      <protection hidden="1"/>
    </xf>
    <xf numFmtId="165" fontId="129" fillId="0" borderId="76" xfId="0" applyNumberFormat="1" applyFont="1" applyFill="1" applyBorder="1" applyAlignment="1" applyProtection="1">
      <alignment horizontal="center" vertical="center"/>
      <protection hidden="1"/>
    </xf>
    <xf numFmtId="0" fontId="4" fillId="0" borderId="131" xfId="0" applyFont="1" applyBorder="1" applyAlignment="1">
      <alignment horizontal="center" vertical="center" wrapText="1"/>
    </xf>
    <xf numFmtId="0" fontId="0" fillId="0" borderId="0" xfId="0" applyBorder="1"/>
    <xf numFmtId="0" fontId="7" fillId="36" borderId="56" xfId="0" applyFont="1" applyFill="1" applyBorder="1" applyAlignment="1" applyProtection="1">
      <alignment horizontal="center" vertical="center" wrapText="1"/>
      <protection locked="0"/>
    </xf>
    <xf numFmtId="0" fontId="7" fillId="36" borderId="57" xfId="0" applyFont="1" applyFill="1" applyBorder="1" applyAlignment="1" applyProtection="1">
      <alignment horizontal="center" vertical="center" wrapText="1"/>
      <protection locked="0"/>
    </xf>
    <xf numFmtId="0" fontId="4" fillId="36" borderId="57" xfId="0" applyFont="1" applyFill="1" applyBorder="1" applyAlignment="1" applyProtection="1">
      <alignment horizontal="center" vertical="center" wrapText="1"/>
      <protection locked="0"/>
    </xf>
    <xf numFmtId="0" fontId="19" fillId="36" borderId="57" xfId="0" applyFont="1" applyFill="1" applyBorder="1" applyAlignment="1" applyProtection="1">
      <alignment horizontal="center" vertical="center" wrapText="1"/>
      <protection locked="0"/>
    </xf>
    <xf numFmtId="164" fontId="20" fillId="36" borderId="57" xfId="0" applyNumberFormat="1" applyFont="1" applyFill="1" applyBorder="1" applyAlignment="1" applyProtection="1">
      <alignment horizontal="center" vertical="center" wrapText="1"/>
      <protection locked="0"/>
    </xf>
    <xf numFmtId="0" fontId="3" fillId="36" borderId="49" xfId="0" applyFont="1" applyFill="1" applyBorder="1" applyAlignment="1" applyProtection="1">
      <alignment horizontal="left" vertical="center" wrapText="1"/>
      <protection locked="0"/>
    </xf>
    <xf numFmtId="0" fontId="3" fillId="36" borderId="57" xfId="0" applyFont="1" applyFill="1" applyBorder="1" applyAlignment="1" applyProtection="1">
      <alignment horizontal="left" vertical="center" wrapText="1"/>
      <protection locked="0"/>
    </xf>
    <xf numFmtId="0" fontId="29" fillId="36" borderId="57" xfId="0" applyFont="1" applyFill="1" applyBorder="1" applyAlignment="1" applyProtection="1">
      <alignment horizontal="center" vertical="center" wrapText="1"/>
      <protection locked="0"/>
    </xf>
    <xf numFmtId="0" fontId="9" fillId="36" borderId="58" xfId="0" applyFont="1" applyFill="1" applyBorder="1" applyAlignment="1" applyProtection="1">
      <alignment horizontal="center" vertical="center"/>
      <protection locked="0"/>
    </xf>
    <xf numFmtId="0" fontId="37" fillId="36" borderId="59" xfId="0" applyFont="1" applyFill="1" applyBorder="1" applyAlignment="1" applyProtection="1">
      <alignment horizontal="center" vertical="center"/>
      <protection locked="0"/>
    </xf>
    <xf numFmtId="0" fontId="7" fillId="36" borderId="60" xfId="0" applyFont="1" applyFill="1" applyBorder="1" applyAlignment="1" applyProtection="1">
      <alignment horizontal="center" vertical="center" wrapText="1"/>
      <protection locked="0"/>
    </xf>
    <xf numFmtId="0" fontId="7" fillId="36" borderId="10" xfId="0" applyFont="1" applyFill="1" applyBorder="1" applyAlignment="1" applyProtection="1">
      <alignment horizontal="center" vertical="center" wrapText="1"/>
      <protection locked="0"/>
    </xf>
    <xf numFmtId="0" fontId="4" fillId="36" borderId="10" xfId="0" applyFont="1" applyFill="1" applyBorder="1" applyAlignment="1" applyProtection="1">
      <alignment horizontal="center" vertical="center" wrapText="1"/>
      <protection locked="0"/>
    </xf>
    <xf numFmtId="0" fontId="19" fillId="36" borderId="10" xfId="0" applyFont="1" applyFill="1" applyBorder="1" applyAlignment="1" applyProtection="1">
      <alignment horizontal="center" vertical="center" wrapText="1"/>
      <protection locked="0"/>
    </xf>
    <xf numFmtId="164" fontId="20" fillId="36" borderId="10" xfId="0" applyNumberFormat="1" applyFont="1" applyFill="1" applyBorder="1" applyAlignment="1" applyProtection="1">
      <alignment horizontal="center" vertical="center" wrapText="1"/>
      <protection locked="0"/>
    </xf>
    <xf numFmtId="0" fontId="3" fillId="36" borderId="3" xfId="0" applyFont="1" applyFill="1" applyBorder="1" applyAlignment="1" applyProtection="1">
      <alignment horizontal="left" vertical="center" wrapText="1"/>
      <protection locked="0"/>
    </xf>
    <xf numFmtId="0" fontId="3" fillId="36" borderId="10" xfId="0" applyFont="1" applyFill="1" applyBorder="1" applyAlignment="1" applyProtection="1">
      <alignment horizontal="left" vertical="center" wrapText="1"/>
      <protection locked="0"/>
    </xf>
    <xf numFmtId="0" fontId="29" fillId="36" borderId="10" xfId="0" applyFont="1" applyFill="1" applyBorder="1" applyAlignment="1" applyProtection="1">
      <alignment horizontal="center" vertical="center" wrapText="1"/>
      <protection locked="0"/>
    </xf>
    <xf numFmtId="0" fontId="9" fillId="36" borderId="1" xfId="0" applyFont="1" applyFill="1" applyBorder="1" applyAlignment="1" applyProtection="1">
      <alignment horizontal="center" vertical="center"/>
      <protection locked="0"/>
    </xf>
    <xf numFmtId="0" fontId="37" fillId="36" borderId="46"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vertical="center" textRotation="90" wrapText="1"/>
      <protection hidden="1"/>
    </xf>
    <xf numFmtId="0" fontId="16" fillId="5" borderId="13" xfId="0" applyFont="1" applyFill="1" applyBorder="1" applyAlignment="1" applyProtection="1">
      <alignment horizontal="center" vertical="center" textRotation="90" wrapText="1"/>
      <protection hidden="1"/>
    </xf>
    <xf numFmtId="0" fontId="16" fillId="6" borderId="13" xfId="0" applyFont="1" applyFill="1" applyBorder="1" applyAlignment="1" applyProtection="1">
      <alignment horizontal="center" vertical="center" textRotation="90" wrapText="1"/>
      <protection hidden="1"/>
    </xf>
    <xf numFmtId="0" fontId="16" fillId="4" borderId="13" xfId="0" applyFont="1" applyFill="1" applyBorder="1" applyAlignment="1" applyProtection="1">
      <alignment horizontal="center" vertical="center" textRotation="90" wrapText="1"/>
      <protection hidden="1"/>
    </xf>
    <xf numFmtId="0" fontId="16" fillId="22" borderId="19" xfId="0" applyFont="1" applyFill="1" applyBorder="1" applyAlignment="1" applyProtection="1">
      <alignment horizontal="center" vertical="center" textRotation="90" wrapText="1"/>
      <protection hidden="1"/>
    </xf>
    <xf numFmtId="0" fontId="144" fillId="3" borderId="1" xfId="0" applyFont="1" applyFill="1" applyBorder="1" applyAlignment="1" applyProtection="1">
      <alignment horizontal="center" vertical="center"/>
      <protection hidden="1"/>
    </xf>
    <xf numFmtId="0" fontId="143" fillId="3" borderId="1" xfId="0" applyFont="1" applyFill="1" applyBorder="1" applyAlignment="1" applyProtection="1">
      <alignment horizontal="center"/>
      <protection hidden="1"/>
    </xf>
    <xf numFmtId="0" fontId="4" fillId="3" borderId="55" xfId="0" applyFont="1" applyFill="1" applyBorder="1" applyAlignment="1" applyProtection="1">
      <alignment horizontal="center" vertical="center" textRotation="90" wrapText="1"/>
      <protection hidden="1"/>
    </xf>
    <xf numFmtId="0" fontId="65" fillId="3" borderId="1" xfId="0" applyFont="1" applyFill="1" applyBorder="1" applyAlignment="1" applyProtection="1">
      <alignment horizontal="center" vertical="center" textRotation="90" wrapText="1"/>
      <protection hidden="1"/>
    </xf>
    <xf numFmtId="0" fontId="37" fillId="3" borderId="1" xfId="0" applyFont="1" applyFill="1" applyBorder="1" applyAlignment="1" applyProtection="1">
      <alignment horizontal="center" vertical="center" textRotation="90" wrapText="1"/>
      <protection hidden="1"/>
    </xf>
    <xf numFmtId="0" fontId="4" fillId="3" borderId="1" xfId="0" applyFont="1" applyFill="1" applyBorder="1" applyAlignment="1" applyProtection="1">
      <alignment horizontal="center" vertical="center" wrapText="1"/>
      <protection hidden="1"/>
    </xf>
    <xf numFmtId="0" fontId="54" fillId="33" borderId="0" xfId="0" applyFont="1" applyFill="1" applyBorder="1" applyAlignment="1" applyProtection="1">
      <alignment vertical="center" wrapText="1"/>
      <protection hidden="1"/>
    </xf>
    <xf numFmtId="0" fontId="92" fillId="0" borderId="79" xfId="0" applyFont="1" applyFill="1" applyBorder="1" applyAlignment="1" applyProtection="1">
      <alignment horizontal="center" vertical="center" wrapText="1"/>
      <protection hidden="1"/>
    </xf>
    <xf numFmtId="0" fontId="93" fillId="0" borderId="79" xfId="0" applyFont="1" applyFill="1" applyBorder="1" applyAlignment="1" applyProtection="1">
      <alignment horizontal="center" vertical="center" textRotation="90" wrapText="1"/>
      <protection hidden="1"/>
    </xf>
    <xf numFmtId="0" fontId="93" fillId="0" borderId="79" xfId="0" applyFont="1" applyFill="1" applyBorder="1" applyAlignment="1" applyProtection="1">
      <alignment horizontal="center" vertical="center" wrapText="1"/>
      <protection hidden="1"/>
    </xf>
    <xf numFmtId="0" fontId="92" fillId="0" borderId="79" xfId="0" applyFont="1" applyFill="1" applyBorder="1" applyAlignment="1" applyProtection="1">
      <alignment horizontal="center" vertical="center" textRotation="90" wrapText="1"/>
      <protection hidden="1"/>
    </xf>
    <xf numFmtId="0" fontId="92" fillId="0" borderId="79" xfId="0" applyFont="1" applyBorder="1" applyAlignment="1" applyProtection="1">
      <alignment horizontal="center" vertical="center" wrapText="1"/>
      <protection hidden="1"/>
    </xf>
    <xf numFmtId="0" fontId="21" fillId="0" borderId="133" xfId="0" applyFont="1" applyFill="1" applyBorder="1" applyAlignment="1" applyProtection="1">
      <alignment horizontal="center" vertical="center" wrapText="1"/>
      <protection hidden="1"/>
    </xf>
    <xf numFmtId="0" fontId="65" fillId="0" borderId="92" xfId="0" applyFont="1" applyFill="1" applyBorder="1" applyAlignment="1" applyProtection="1">
      <alignment horizontal="center" vertical="center" wrapText="1"/>
      <protection hidden="1"/>
    </xf>
    <xf numFmtId="0" fontId="21" fillId="0" borderId="87" xfId="0" applyFont="1" applyFill="1" applyBorder="1" applyAlignment="1" applyProtection="1">
      <alignment horizontal="center" vertical="center" wrapText="1"/>
      <protection hidden="1"/>
    </xf>
    <xf numFmtId="0" fontId="147" fillId="0" borderId="87" xfId="0" applyFont="1" applyFill="1" applyBorder="1" applyAlignment="1" applyProtection="1">
      <alignment horizontal="center" vertical="center" wrapText="1"/>
      <protection hidden="1"/>
    </xf>
    <xf numFmtId="0" fontId="148" fillId="0" borderId="87" xfId="0" applyFont="1" applyFill="1" applyBorder="1" applyAlignment="1" applyProtection="1">
      <alignment horizontal="center" vertical="center" wrapText="1"/>
      <protection hidden="1"/>
    </xf>
    <xf numFmtId="0" fontId="10" fillId="44" borderId="134" xfId="0" applyFont="1" applyFill="1" applyBorder="1" applyAlignment="1" applyProtection="1">
      <alignment vertical="center"/>
      <protection locked="0"/>
    </xf>
    <xf numFmtId="0" fontId="51" fillId="44" borderId="135" xfId="0" applyFont="1" applyFill="1" applyBorder="1" applyAlignment="1" applyProtection="1">
      <alignment vertical="center"/>
      <protection locked="0"/>
    </xf>
    <xf numFmtId="0" fontId="10" fillId="44" borderId="135" xfId="0" applyFont="1" applyFill="1" applyBorder="1" applyAlignment="1" applyProtection="1">
      <alignment horizontal="left" vertical="center"/>
      <protection locked="0"/>
    </xf>
    <xf numFmtId="0" fontId="51" fillId="44" borderId="136" xfId="0" applyFont="1" applyFill="1" applyBorder="1" applyAlignment="1" applyProtection="1">
      <alignment horizontal="left" vertical="center"/>
      <protection locked="0"/>
    </xf>
    <xf numFmtId="164" fontId="146" fillId="44" borderId="135" xfId="0" applyNumberFormat="1" applyFont="1" applyFill="1" applyBorder="1" applyAlignment="1" applyProtection="1">
      <alignment horizontal="left" vertical="center"/>
      <protection locked="0"/>
    </xf>
    <xf numFmtId="0" fontId="152" fillId="44" borderId="135" xfId="0" applyFont="1" applyFill="1" applyBorder="1" applyAlignment="1" applyProtection="1">
      <alignment horizontal="left" vertical="center"/>
      <protection locked="0"/>
    </xf>
    <xf numFmtId="0" fontId="51" fillId="44" borderId="135" xfId="0" applyFont="1" applyFill="1" applyBorder="1" applyAlignment="1" applyProtection="1">
      <alignment horizontal="left" vertical="center"/>
      <protection locked="0"/>
    </xf>
    <xf numFmtId="0" fontId="51" fillId="44" borderId="137" xfId="0" applyFont="1" applyFill="1" applyBorder="1" applyAlignment="1" applyProtection="1">
      <alignment horizontal="left" vertical="center"/>
      <protection locked="0"/>
    </xf>
    <xf numFmtId="0" fontId="68" fillId="37" borderId="138" xfId="0" applyFont="1" applyFill="1" applyBorder="1" applyAlignment="1" applyProtection="1">
      <alignment horizontal="right"/>
      <protection hidden="1"/>
    </xf>
    <xf numFmtId="0" fontId="68" fillId="37" borderId="139" xfId="0" applyFont="1" applyFill="1" applyBorder="1" applyAlignment="1" applyProtection="1">
      <alignment horizontal="right" vertical="center"/>
      <protection hidden="1"/>
    </xf>
    <xf numFmtId="0" fontId="151" fillId="37" borderId="139" xfId="0" applyFont="1" applyFill="1" applyBorder="1" applyAlignment="1" applyProtection="1">
      <alignment horizontal="right" vertical="center"/>
      <protection hidden="1"/>
    </xf>
    <xf numFmtId="0" fontId="68" fillId="37" borderId="140" xfId="0" applyFont="1" applyFill="1" applyBorder="1" applyAlignment="1" applyProtection="1">
      <alignment horizontal="right" vertical="center"/>
      <protection hidden="1"/>
    </xf>
    <xf numFmtId="0" fontId="142" fillId="10" borderId="141" xfId="0" applyFont="1" applyFill="1" applyBorder="1" applyAlignment="1" applyProtection="1">
      <alignment vertical="center"/>
      <protection hidden="1"/>
    </xf>
    <xf numFmtId="0" fontId="142" fillId="10" borderId="142" xfId="0" applyFont="1" applyFill="1" applyBorder="1" applyAlignment="1" applyProtection="1">
      <alignment vertical="center"/>
      <protection hidden="1"/>
    </xf>
    <xf numFmtId="0" fontId="8" fillId="5" borderId="143" xfId="0" applyFont="1" applyFill="1" applyBorder="1" applyAlignment="1" applyProtection="1">
      <alignment vertical="center"/>
      <protection hidden="1"/>
    </xf>
    <xf numFmtId="0" fontId="2" fillId="38" borderId="144" xfId="0" applyFont="1" applyFill="1" applyBorder="1" applyAlignment="1" applyProtection="1">
      <alignment vertical="center"/>
      <protection hidden="1"/>
    </xf>
    <xf numFmtId="0" fontId="67" fillId="38" borderId="145" xfId="0" applyFont="1" applyFill="1" applyBorder="1" applyAlignment="1" applyProtection="1">
      <alignment vertical="center" wrapText="1"/>
      <protection hidden="1"/>
    </xf>
    <xf numFmtId="0" fontId="2" fillId="38" borderId="145" xfId="0" applyFont="1" applyFill="1" applyBorder="1" applyAlignment="1" applyProtection="1">
      <alignment vertical="center"/>
      <protection hidden="1"/>
    </xf>
    <xf numFmtId="0" fontId="2" fillId="38" borderId="146" xfId="0" applyFont="1" applyFill="1" applyBorder="1" applyAlignment="1" applyProtection="1">
      <alignment vertical="center"/>
      <protection hidden="1"/>
    </xf>
    <xf numFmtId="0" fontId="2" fillId="39" borderId="147" xfId="0" applyFont="1" applyFill="1" applyBorder="1" applyAlignment="1" applyProtection="1">
      <alignment vertical="center"/>
      <protection hidden="1"/>
    </xf>
    <xf numFmtId="0" fontId="2" fillId="39" borderId="148" xfId="0" applyFont="1" applyFill="1" applyBorder="1" applyAlignment="1" applyProtection="1">
      <alignment vertical="center"/>
      <protection hidden="1"/>
    </xf>
    <xf numFmtId="0" fontId="2" fillId="38" borderId="147" xfId="0" applyFont="1" applyFill="1" applyBorder="1" applyAlignment="1" applyProtection="1">
      <alignment vertical="center"/>
      <protection hidden="1"/>
    </xf>
    <xf numFmtId="0" fontId="2" fillId="38" borderId="148" xfId="0" applyFont="1" applyFill="1" applyBorder="1" applyAlignment="1" applyProtection="1">
      <alignment vertical="center"/>
      <protection hidden="1"/>
    </xf>
    <xf numFmtId="0" fontId="2" fillId="39" borderId="149" xfId="0" applyFont="1" applyFill="1" applyBorder="1" applyAlignment="1" applyProtection="1">
      <alignment vertical="center"/>
      <protection hidden="1"/>
    </xf>
    <xf numFmtId="0" fontId="2" fillId="39" borderId="150" xfId="0" applyFont="1" applyFill="1" applyBorder="1" applyAlignment="1" applyProtection="1">
      <alignment vertical="center"/>
      <protection hidden="1"/>
    </xf>
    <xf numFmtId="0" fontId="2" fillId="39" borderId="151" xfId="0" applyFont="1" applyFill="1" applyBorder="1" applyAlignment="1" applyProtection="1">
      <alignment vertical="center"/>
      <protection hidden="1"/>
    </xf>
    <xf numFmtId="0" fontId="7"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1" fillId="3" borderId="1" xfId="0" applyFont="1" applyFill="1" applyBorder="1" applyAlignment="1" applyProtection="1">
      <alignment horizontal="center" vertical="center" textRotation="90" wrapText="1"/>
      <protection hidden="1"/>
    </xf>
    <xf numFmtId="0" fontId="0" fillId="0" borderId="1" xfId="0" applyBorder="1" applyAlignment="1" applyProtection="1">
      <alignment horizontal="center" vertical="center" shrinkToFit="1"/>
      <protection hidden="1"/>
    </xf>
    <xf numFmtId="0" fontId="0" fillId="0" borderId="0" xfId="0" applyAlignment="1" applyProtection="1">
      <alignment shrinkToFit="1"/>
      <protection hidden="1"/>
    </xf>
    <xf numFmtId="0" fontId="7" fillId="0" borderId="1" xfId="0" applyFont="1" applyBorder="1" applyAlignment="1" applyProtection="1">
      <alignment horizontal="center" vertical="center" shrinkToFit="1"/>
      <protection hidden="1"/>
    </xf>
    <xf numFmtId="0" fontId="0" fillId="0" borderId="0" xfId="0" applyFont="1" applyBorder="1" applyAlignment="1" applyProtection="1">
      <alignment horizontal="center" vertical="center" wrapText="1"/>
      <protection hidden="1"/>
    </xf>
    <xf numFmtId="0" fontId="64" fillId="0" borderId="0" xfId="0" applyFont="1" applyBorder="1" applyAlignment="1" applyProtection="1">
      <alignment horizontal="center" vertical="center"/>
      <protection hidden="1"/>
    </xf>
    <xf numFmtId="0" fontId="0" fillId="19" borderId="0" xfId="0" applyFill="1" applyAlignment="1" applyProtection="1">
      <alignment vertical="center"/>
      <protection hidden="1"/>
    </xf>
    <xf numFmtId="0" fontId="0" fillId="19" borderId="0" xfId="0" applyFill="1" applyBorder="1" applyProtection="1">
      <protection hidden="1"/>
    </xf>
    <xf numFmtId="0" fontId="10" fillId="19" borderId="0" xfId="0" applyFont="1" applyFill="1" applyBorder="1" applyAlignment="1" applyProtection="1">
      <alignment horizontal="center" vertical="center"/>
      <protection hidden="1"/>
    </xf>
    <xf numFmtId="0" fontId="0" fillId="19" borderId="0" xfId="0" applyFill="1" applyBorder="1" applyAlignment="1" applyProtection="1">
      <alignment vertical="center"/>
      <protection hidden="1"/>
    </xf>
    <xf numFmtId="0" fontId="20" fillId="0" borderId="0"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61" fillId="0" borderId="0" xfId="0" applyFont="1" applyFill="1" applyBorder="1" applyAlignment="1" applyProtection="1">
      <alignment horizontal="right" vertical="center" wrapText="1"/>
      <protection hidden="1"/>
    </xf>
    <xf numFmtId="0" fontId="8" fillId="0" borderId="0" xfId="0" applyFont="1" applyFill="1" applyBorder="1" applyAlignment="1" applyProtection="1">
      <alignment horizontal="left" vertical="center"/>
      <protection hidden="1"/>
    </xf>
    <xf numFmtId="0" fontId="37" fillId="0" borderId="0" xfId="0" applyFont="1" applyFill="1" applyBorder="1" applyAlignment="1" applyProtection="1">
      <alignment horizontal="right" vertical="center" wrapText="1"/>
      <protection hidden="1"/>
    </xf>
    <xf numFmtId="0" fontId="6" fillId="12" borderId="0" xfId="0" applyFont="1" applyFill="1" applyBorder="1" applyAlignment="1" applyProtection="1">
      <alignment vertical="center" wrapText="1"/>
      <protection hidden="1"/>
    </xf>
    <xf numFmtId="0" fontId="134" fillId="0" borderId="0" xfId="0" applyFont="1" applyAlignment="1" applyProtection="1">
      <alignment vertical="center"/>
      <protection hidden="1"/>
    </xf>
    <xf numFmtId="164" fontId="0" fillId="0" borderId="0" xfId="0" applyNumberFormat="1" applyProtection="1">
      <protection hidden="1"/>
    </xf>
    <xf numFmtId="0" fontId="161" fillId="0" borderId="0" xfId="2" applyFont="1" applyAlignment="1" applyProtection="1">
      <protection hidden="1"/>
    </xf>
    <xf numFmtId="0" fontId="10" fillId="3"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protection hidden="1"/>
    </xf>
    <xf numFmtId="0" fontId="31" fillId="27" borderId="0" xfId="2" applyFont="1" applyFill="1" applyAlignment="1" applyProtection="1">
      <alignment horizontal="center"/>
      <protection hidden="1"/>
    </xf>
    <xf numFmtId="0" fontId="135" fillId="11" borderId="168" xfId="0" applyFont="1" applyFill="1" applyBorder="1" applyAlignment="1" applyProtection="1">
      <alignment horizontal="center" vertical="center"/>
      <protection hidden="1"/>
    </xf>
    <xf numFmtId="0" fontId="142" fillId="10" borderId="172" xfId="0" applyFont="1" applyFill="1" applyBorder="1" applyAlignment="1" applyProtection="1">
      <alignment vertical="center"/>
      <protection hidden="1"/>
    </xf>
    <xf numFmtId="0" fontId="142" fillId="10" borderId="26" xfId="0" applyFont="1" applyFill="1" applyBorder="1" applyAlignment="1" applyProtection="1">
      <alignment vertical="center"/>
      <protection hidden="1"/>
    </xf>
    <xf numFmtId="0" fontId="8" fillId="5" borderId="61" xfId="0" applyFont="1" applyFill="1" applyBorder="1" applyAlignment="1" applyProtection="1">
      <alignment vertical="center"/>
      <protection hidden="1"/>
    </xf>
    <xf numFmtId="0" fontId="31" fillId="21" borderId="178" xfId="2" applyFont="1" applyFill="1" applyBorder="1" applyAlignment="1" applyProtection="1">
      <protection hidden="1"/>
    </xf>
    <xf numFmtId="0" fontId="162" fillId="27" borderId="0" xfId="0" applyFont="1" applyFill="1" applyProtection="1">
      <protection hidden="1"/>
    </xf>
    <xf numFmtId="0" fontId="79" fillId="33" borderId="1" xfId="0" applyFont="1" applyFill="1" applyBorder="1" applyAlignment="1" applyProtection="1">
      <alignment horizontal="center" vertical="center" wrapText="1"/>
      <protection hidden="1"/>
    </xf>
    <xf numFmtId="0" fontId="54" fillId="33" borderId="1" xfId="0" applyFont="1" applyFill="1" applyBorder="1" applyAlignment="1" applyProtection="1">
      <alignment horizontal="center" vertical="center" wrapText="1"/>
      <protection hidden="1"/>
    </xf>
    <xf numFmtId="0" fontId="9" fillId="0" borderId="4" xfId="0" applyFont="1" applyFill="1" applyBorder="1" applyAlignment="1" applyProtection="1">
      <alignment horizontal="center" vertical="center" wrapText="1"/>
      <protection hidden="1"/>
    </xf>
    <xf numFmtId="0" fontId="61" fillId="0" borderId="0" xfId="0" applyFont="1" applyFill="1" applyBorder="1" applyAlignment="1" applyProtection="1">
      <alignment horizontal="right" vertical="center"/>
      <protection hidden="1"/>
    </xf>
    <xf numFmtId="0" fontId="65" fillId="0" borderId="0" xfId="0" applyFont="1" applyFill="1" applyBorder="1" applyAlignment="1" applyProtection="1">
      <alignment horizontal="left" vertical="center"/>
      <protection hidden="1"/>
    </xf>
    <xf numFmtId="0" fontId="16" fillId="0" borderId="0" xfId="0" applyFont="1" applyBorder="1" applyAlignment="1" applyProtection="1">
      <alignment horizontal="right" vertical="center"/>
      <protection hidden="1"/>
    </xf>
    <xf numFmtId="0" fontId="8" fillId="0" borderId="0" xfId="0" applyFont="1" applyFill="1" applyBorder="1" applyAlignment="1" applyProtection="1">
      <alignment horizontal="left" vertical="center"/>
      <protection hidden="1"/>
    </xf>
    <xf numFmtId="0" fontId="0" fillId="0" borderId="1" xfId="0" applyBorder="1" applyAlignment="1" applyProtection="1">
      <alignment horizontal="center" vertical="center" wrapText="1"/>
      <protection hidden="1"/>
    </xf>
    <xf numFmtId="164" fontId="10" fillId="0" borderId="0" xfId="0" applyNumberFormat="1" applyFont="1" applyBorder="1" applyAlignment="1" applyProtection="1">
      <alignment horizontal="center" vertical="center"/>
      <protection hidden="1"/>
    </xf>
    <xf numFmtId="0" fontId="61" fillId="0" borderId="0" xfId="0" applyFont="1" applyFill="1" applyBorder="1" applyAlignment="1" applyProtection="1">
      <alignment horizontal="right" vertical="center" wrapText="1"/>
      <protection hidden="1"/>
    </xf>
    <xf numFmtId="0" fontId="37" fillId="0" borderId="0" xfId="0" applyFont="1" applyFill="1" applyBorder="1" applyAlignment="1" applyProtection="1">
      <alignment horizontal="right" vertical="center" wrapText="1"/>
      <protection hidden="1"/>
    </xf>
    <xf numFmtId="0" fontId="16" fillId="22" borderId="13" xfId="0" applyFont="1" applyFill="1" applyBorder="1" applyAlignment="1" applyProtection="1">
      <alignment horizontal="center" vertical="center" textRotation="90" wrapText="1"/>
      <protection hidden="1"/>
    </xf>
    <xf numFmtId="0" fontId="0" fillId="0" borderId="1" xfId="0" applyBorder="1" applyAlignment="1" applyProtection="1">
      <alignment horizontal="center" vertical="center" wrapText="1"/>
      <protection hidden="1"/>
    </xf>
    <xf numFmtId="0" fontId="16" fillId="0" borderId="0" xfId="0" applyFont="1" applyBorder="1" applyAlignment="1" applyProtection="1">
      <alignment horizontal="right" vertical="center"/>
      <protection hidden="1"/>
    </xf>
    <xf numFmtId="0" fontId="65" fillId="0" borderId="0" xfId="0" applyFont="1" applyFill="1" applyBorder="1" applyAlignment="1" applyProtection="1">
      <alignment horizontal="left" vertical="center"/>
      <protection hidden="1"/>
    </xf>
    <xf numFmtId="0" fontId="61" fillId="0" borderId="0" xfId="0" applyFont="1" applyFill="1" applyBorder="1" applyAlignment="1" applyProtection="1">
      <alignment horizontal="right" vertical="center" wrapText="1"/>
      <protection hidden="1"/>
    </xf>
    <xf numFmtId="164" fontId="10" fillId="0" borderId="0" xfId="0" applyNumberFormat="1" applyFont="1" applyBorder="1" applyAlignment="1" applyProtection="1">
      <alignment horizontal="center" vertical="center"/>
      <protection hidden="1"/>
    </xf>
    <xf numFmtId="0" fontId="8" fillId="0" borderId="0" xfId="0" applyFont="1" applyFill="1" applyBorder="1" applyAlignment="1" applyProtection="1">
      <alignment horizontal="left" vertical="center"/>
      <protection hidden="1"/>
    </xf>
    <xf numFmtId="0" fontId="61" fillId="0" borderId="0" xfId="0" applyFont="1" applyFill="1" applyBorder="1" applyAlignment="1" applyProtection="1">
      <alignment horizontal="right" vertical="center"/>
      <protection hidden="1"/>
    </xf>
    <xf numFmtId="0" fontId="37" fillId="0" borderId="0" xfId="0" applyFont="1" applyFill="1" applyBorder="1" applyAlignment="1" applyProtection="1">
      <alignment horizontal="right" vertical="center" wrapText="1"/>
      <protection hidden="1"/>
    </xf>
    <xf numFmtId="0" fontId="10" fillId="3" borderId="4" xfId="0" applyFont="1" applyFill="1" applyBorder="1" applyAlignment="1" applyProtection="1">
      <alignment vertical="center" wrapText="1"/>
      <protection hidden="1"/>
    </xf>
    <xf numFmtId="0" fontId="5" fillId="24" borderId="4" xfId="0" applyFont="1" applyFill="1" applyBorder="1" applyAlignment="1" applyProtection="1">
      <alignment horizontal="center" vertical="center"/>
      <protection hidden="1"/>
    </xf>
    <xf numFmtId="0" fontId="4" fillId="24" borderId="4" xfId="0" applyFont="1" applyFill="1" applyBorder="1" applyAlignment="1" applyProtection="1">
      <alignment horizontal="center" vertical="center"/>
      <protection hidden="1"/>
    </xf>
    <xf numFmtId="0" fontId="57" fillId="24" borderId="1" xfId="0" applyFont="1" applyFill="1" applyBorder="1" applyAlignment="1" applyProtection="1">
      <alignment horizontal="center" vertical="center" wrapText="1"/>
      <protection hidden="1"/>
    </xf>
    <xf numFmtId="0" fontId="164" fillId="3" borderId="1" xfId="0" applyFont="1" applyFill="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165" fontId="163" fillId="3" borderId="1" xfId="0" applyNumberFormat="1" applyFont="1" applyFill="1" applyBorder="1" applyAlignment="1" applyProtection="1">
      <alignment horizontal="center" vertical="center"/>
      <protection hidden="1"/>
    </xf>
    <xf numFmtId="0" fontId="61" fillId="3" borderId="1" xfId="0" applyFont="1" applyFill="1" applyBorder="1" applyAlignment="1" applyProtection="1">
      <alignment horizontal="center" vertical="center" textRotation="90" wrapText="1"/>
      <protection hidden="1"/>
    </xf>
    <xf numFmtId="0" fontId="10" fillId="0" borderId="1" xfId="0" applyFont="1" applyBorder="1" applyAlignment="1" applyProtection="1">
      <alignment horizontal="center" vertical="center"/>
      <protection hidden="1"/>
    </xf>
    <xf numFmtId="164" fontId="10" fillId="0" borderId="0" xfId="0" applyNumberFormat="1"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8" fillId="0" borderId="4" xfId="0" applyFont="1" applyBorder="1" applyAlignment="1" applyProtection="1">
      <alignment horizontal="center" vertical="center"/>
      <protection hidden="1"/>
    </xf>
    <xf numFmtId="0" fontId="61" fillId="3" borderId="1" xfId="0" applyFont="1" applyFill="1" applyBorder="1" applyAlignment="1" applyProtection="1">
      <alignment horizontal="center" vertical="center" textRotation="90" wrapText="1"/>
      <protection hidden="1"/>
    </xf>
    <xf numFmtId="0" fontId="11" fillId="8" borderId="19" xfId="0" applyFont="1" applyFill="1" applyBorder="1" applyAlignment="1" applyProtection="1">
      <alignment horizontal="center" vertical="center" wrapText="1"/>
      <protection hidden="1"/>
    </xf>
    <xf numFmtId="0" fontId="10" fillId="0" borderId="20" xfId="0" applyFont="1" applyFill="1" applyBorder="1" applyAlignment="1" applyProtection="1">
      <alignment horizontal="center" vertical="center" wrapText="1"/>
      <protection hidden="1"/>
    </xf>
    <xf numFmtId="0" fontId="10" fillId="0" borderId="21" xfId="0" applyFont="1" applyFill="1" applyBorder="1" applyAlignment="1" applyProtection="1">
      <alignment horizontal="center" vertical="center" wrapText="1"/>
      <protection hidden="1"/>
    </xf>
    <xf numFmtId="0" fontId="10" fillId="0" borderId="22" xfId="0" applyFont="1" applyFill="1" applyBorder="1" applyAlignment="1" applyProtection="1">
      <alignment horizontal="center" vertical="center" wrapText="1"/>
      <protection hidden="1"/>
    </xf>
    <xf numFmtId="0" fontId="10" fillId="0" borderId="5" xfId="0" applyFont="1" applyFill="1" applyBorder="1" applyAlignment="1" applyProtection="1">
      <alignment horizontal="center" vertical="center" wrapText="1"/>
      <protection hidden="1"/>
    </xf>
    <xf numFmtId="0" fontId="10" fillId="0" borderId="24" xfId="0" applyFont="1" applyFill="1" applyBorder="1" applyAlignment="1" applyProtection="1">
      <alignment horizontal="center" vertical="center" wrapText="1"/>
      <protection hidden="1"/>
    </xf>
    <xf numFmtId="0" fontId="10" fillId="0" borderId="25" xfId="0" applyFont="1" applyFill="1" applyBorder="1" applyAlignment="1" applyProtection="1">
      <alignment horizontal="center" vertical="center" wrapText="1"/>
      <protection hidden="1"/>
    </xf>
    <xf numFmtId="0" fontId="10" fillId="29" borderId="16" xfId="0" applyFont="1" applyFill="1" applyBorder="1" applyAlignment="1" applyProtection="1">
      <alignment horizontal="center" vertical="center" wrapText="1"/>
      <protection hidden="1"/>
    </xf>
    <xf numFmtId="0" fontId="10" fillId="30" borderId="16" xfId="0" applyFont="1" applyFill="1" applyBorder="1" applyAlignment="1" applyProtection="1">
      <alignment horizontal="center" vertical="center" wrapText="1"/>
      <protection hidden="1"/>
    </xf>
    <xf numFmtId="0" fontId="10" fillId="31" borderId="16"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10" fillId="29" borderId="15" xfId="0" applyFont="1" applyFill="1" applyBorder="1" applyAlignment="1" applyProtection="1">
      <alignment vertical="center" wrapText="1"/>
      <protection hidden="1"/>
    </xf>
    <xf numFmtId="0" fontId="10" fillId="30" borderId="15" xfId="0" applyFont="1" applyFill="1" applyBorder="1" applyAlignment="1" applyProtection="1">
      <alignment vertical="center" wrapText="1"/>
      <protection hidden="1"/>
    </xf>
    <xf numFmtId="0" fontId="10" fillId="31" borderId="15" xfId="0" applyFont="1" applyFill="1" applyBorder="1" applyAlignment="1" applyProtection="1">
      <alignment vertical="center" wrapText="1"/>
      <protection hidden="1"/>
    </xf>
    <xf numFmtId="0" fontId="16" fillId="32" borderId="15" xfId="0" applyFont="1" applyFill="1" applyBorder="1" applyAlignment="1" applyProtection="1">
      <alignment vertical="center" wrapText="1"/>
      <protection hidden="1"/>
    </xf>
    <xf numFmtId="0" fontId="7" fillId="32" borderId="16" xfId="0" applyFont="1" applyFill="1" applyBorder="1" applyAlignment="1" applyProtection="1">
      <alignment horizontal="center" vertical="center" wrapText="1"/>
      <protection hidden="1"/>
    </xf>
    <xf numFmtId="0" fontId="7" fillId="3" borderId="4" xfId="0" applyNumberFormat="1" applyFont="1" applyFill="1" applyBorder="1" applyAlignment="1" applyProtection="1">
      <alignment horizontal="center" vertical="center"/>
      <protection hidden="1"/>
    </xf>
    <xf numFmtId="0" fontId="19" fillId="21" borderId="1" xfId="0" applyFont="1" applyFill="1" applyBorder="1" applyAlignment="1" applyProtection="1">
      <alignment horizontal="center" vertical="center"/>
      <protection hidden="1"/>
    </xf>
    <xf numFmtId="0" fontId="35" fillId="36" borderId="1" xfId="0" applyFont="1" applyFill="1" applyBorder="1" applyAlignment="1" applyProtection="1">
      <alignment horizontal="center" vertical="center"/>
      <protection hidden="1"/>
    </xf>
    <xf numFmtId="0" fontId="7" fillId="21" borderId="1" xfId="0" applyFont="1" applyFill="1" applyBorder="1" applyAlignment="1" applyProtection="1">
      <alignment horizontal="center" vertical="center" wrapText="1"/>
      <protection hidden="1"/>
    </xf>
    <xf numFmtId="0" fontId="4" fillId="21" borderId="1" xfId="0" applyFont="1" applyFill="1" applyBorder="1" applyAlignment="1" applyProtection="1">
      <alignment horizontal="center" vertical="center" wrapText="1"/>
      <protection hidden="1"/>
    </xf>
    <xf numFmtId="0" fontId="31" fillId="27" borderId="0" xfId="2" applyFont="1" applyFill="1" applyAlignment="1" applyProtection="1">
      <alignment horizontal="center"/>
      <protection hidden="1"/>
    </xf>
    <xf numFmtId="0" fontId="10" fillId="31" borderId="16" xfId="0" applyFont="1" applyFill="1" applyBorder="1" applyAlignment="1" applyProtection="1">
      <alignment horizontal="center" vertical="center" wrapText="1"/>
      <protection hidden="1"/>
    </xf>
    <xf numFmtId="0" fontId="16" fillId="4" borderId="13" xfId="0" applyFont="1" applyFill="1" applyBorder="1" applyAlignment="1" applyProtection="1">
      <alignment horizontal="center" vertical="center" textRotation="90" wrapText="1"/>
      <protection hidden="1"/>
    </xf>
    <xf numFmtId="0" fontId="16" fillId="2" borderId="13" xfId="0" applyFont="1" applyFill="1" applyBorder="1" applyAlignment="1" applyProtection="1">
      <alignment horizontal="center" vertical="center" textRotation="90" wrapText="1"/>
      <protection hidden="1"/>
    </xf>
    <xf numFmtId="0" fontId="16" fillId="5" borderId="13" xfId="0" applyFont="1" applyFill="1" applyBorder="1" applyAlignment="1" applyProtection="1">
      <alignment horizontal="center" vertical="center" textRotation="90" wrapText="1"/>
      <protection hidden="1"/>
    </xf>
    <xf numFmtId="0" fontId="16" fillId="6" borderId="13" xfId="0" applyFont="1" applyFill="1" applyBorder="1" applyAlignment="1" applyProtection="1">
      <alignment horizontal="center" vertical="center" textRotation="90" wrapText="1"/>
      <protection hidden="1"/>
    </xf>
    <xf numFmtId="0" fontId="10" fillId="29" borderId="16" xfId="0" applyFont="1" applyFill="1" applyBorder="1" applyAlignment="1" applyProtection="1">
      <alignment horizontal="center" vertical="center" wrapText="1"/>
      <protection hidden="1"/>
    </xf>
    <xf numFmtId="0" fontId="10" fillId="30" borderId="16" xfId="0" applyFont="1" applyFill="1" applyBorder="1" applyAlignment="1" applyProtection="1">
      <alignment horizontal="center" vertical="center" wrapText="1"/>
      <protection hidden="1"/>
    </xf>
    <xf numFmtId="0" fontId="56" fillId="24" borderId="1" xfId="0" applyFont="1" applyFill="1" applyBorder="1" applyAlignment="1" applyProtection="1">
      <alignment horizontal="center" vertical="center" wrapText="1"/>
      <protection hidden="1"/>
    </xf>
    <xf numFmtId="0" fontId="141" fillId="8" borderId="0" xfId="0" applyFont="1" applyFill="1" applyBorder="1" applyAlignment="1" applyProtection="1">
      <alignment horizontal="center" vertical="center"/>
      <protection locked="0"/>
    </xf>
    <xf numFmtId="164" fontId="16" fillId="3" borderId="1" xfId="0" applyNumberFormat="1" applyFont="1" applyFill="1" applyBorder="1" applyAlignment="1" applyProtection="1">
      <alignment horizontal="center" vertical="center" shrinkToFit="1"/>
      <protection hidden="1"/>
    </xf>
    <xf numFmtId="0" fontId="10" fillId="28" borderId="174" xfId="0" applyFont="1" applyFill="1" applyBorder="1" applyAlignment="1" applyProtection="1">
      <alignment vertical="center"/>
      <protection locked="0"/>
    </xf>
    <xf numFmtId="0" fontId="10" fillId="28" borderId="175" xfId="0" applyFont="1" applyFill="1" applyBorder="1" applyAlignment="1" applyProtection="1">
      <alignment vertical="center"/>
      <protection locked="0"/>
    </xf>
    <xf numFmtId="0" fontId="10" fillId="28" borderId="177" xfId="0" applyFont="1" applyFill="1" applyBorder="1" applyAlignment="1" applyProtection="1">
      <alignment vertical="center"/>
      <protection locked="0"/>
    </xf>
    <xf numFmtId="0" fontId="65" fillId="0" borderId="83" xfId="0" applyFont="1" applyBorder="1" applyAlignment="1" applyProtection="1">
      <alignment horizontal="center" vertical="center"/>
      <protection hidden="1"/>
    </xf>
    <xf numFmtId="0" fontId="17" fillId="3" borderId="1" xfId="0" applyFont="1" applyFill="1" applyBorder="1" applyAlignment="1" applyProtection="1">
      <alignment horizontal="left" vertical="center" wrapText="1" shrinkToFit="1"/>
      <protection hidden="1"/>
    </xf>
    <xf numFmtId="0" fontId="31" fillId="27" borderId="0" xfId="2" applyFont="1" applyFill="1" applyAlignment="1" applyProtection="1">
      <alignment horizontal="center" vertical="center"/>
      <protection hidden="1"/>
    </xf>
    <xf numFmtId="164" fontId="10" fillId="0" borderId="0" xfId="0" applyNumberFormat="1" applyFont="1" applyBorder="1" applyAlignment="1" applyProtection="1">
      <alignment horizontal="center" vertical="center"/>
      <protection hidden="1"/>
    </xf>
    <xf numFmtId="0" fontId="131" fillId="0" borderId="0" xfId="0" applyFont="1" applyBorder="1" applyAlignment="1" applyProtection="1">
      <alignment horizontal="center" vertical="center"/>
      <protection hidden="1"/>
    </xf>
    <xf numFmtId="0" fontId="0" fillId="0" borderId="1" xfId="0" applyFont="1" applyBorder="1" applyAlignment="1" applyProtection="1">
      <alignment horizontal="center" vertical="center" wrapText="1"/>
      <protection hidden="1"/>
    </xf>
    <xf numFmtId="0" fontId="0" fillId="0" borderId="0" xfId="0" applyFont="1" applyProtection="1">
      <protection hidden="1"/>
    </xf>
    <xf numFmtId="0" fontId="152" fillId="0" borderId="0" xfId="0" applyFont="1" applyBorder="1" applyAlignment="1" applyProtection="1">
      <alignment horizontal="center" vertical="center"/>
      <protection hidden="1"/>
    </xf>
    <xf numFmtId="0" fontId="20" fillId="0" borderId="0" xfId="0" applyFont="1" applyBorder="1" applyAlignment="1" applyProtection="1">
      <alignment horizontal="right" vertical="center"/>
      <protection hidden="1"/>
    </xf>
    <xf numFmtId="0" fontId="152" fillId="0" borderId="0" xfId="0" applyFont="1" applyBorder="1" applyAlignment="1" applyProtection="1">
      <alignment horizontal="left" vertical="center"/>
      <protection hidden="1"/>
    </xf>
    <xf numFmtId="0" fontId="22" fillId="0" borderId="0" xfId="0" applyFont="1" applyBorder="1" applyAlignment="1" applyProtection="1">
      <alignment horizontal="right" vertical="center"/>
      <protection hidden="1"/>
    </xf>
    <xf numFmtId="0" fontId="29" fillId="0" borderId="0" xfId="0" applyFont="1" applyBorder="1" applyAlignment="1" applyProtection="1">
      <alignment horizontal="right" vertical="center"/>
      <protection hidden="1"/>
    </xf>
    <xf numFmtId="0" fontId="36" fillId="0" borderId="0" xfId="0" applyFont="1" applyBorder="1" applyAlignment="1" applyProtection="1">
      <alignment horizontal="center" vertical="center"/>
      <protection hidden="1"/>
    </xf>
    <xf numFmtId="0" fontId="172" fillId="3" borderId="180" xfId="0" applyFont="1" applyFill="1" applyBorder="1" applyAlignment="1" applyProtection="1">
      <alignment horizontal="center" vertical="center" textRotation="90" wrapText="1"/>
      <protection hidden="1"/>
    </xf>
    <xf numFmtId="0" fontId="53" fillId="24" borderId="180" xfId="0" applyFont="1" applyFill="1" applyBorder="1" applyAlignment="1" applyProtection="1">
      <alignment horizontal="center" vertical="center" wrapText="1"/>
      <protection hidden="1"/>
    </xf>
    <xf numFmtId="0" fontId="56" fillId="24" borderId="180" xfId="0" applyFont="1" applyFill="1" applyBorder="1" applyAlignment="1" applyProtection="1">
      <alignment horizontal="center" vertical="center" wrapText="1"/>
      <protection hidden="1"/>
    </xf>
    <xf numFmtId="0" fontId="54" fillId="24" borderId="180" xfId="0" applyFont="1" applyFill="1" applyBorder="1" applyAlignment="1" applyProtection="1">
      <alignment horizontal="center" vertical="center" wrapText="1"/>
      <protection hidden="1"/>
    </xf>
    <xf numFmtId="0" fontId="57" fillId="24" borderId="180" xfId="0" applyFont="1" applyFill="1" applyBorder="1" applyAlignment="1" applyProtection="1">
      <alignment horizontal="center" vertical="center" wrapText="1"/>
      <protection hidden="1"/>
    </xf>
    <xf numFmtId="0" fontId="10" fillId="24" borderId="180" xfId="0" applyFont="1" applyFill="1" applyBorder="1" applyAlignment="1" applyProtection="1">
      <alignment horizontal="center"/>
      <protection hidden="1"/>
    </xf>
    <xf numFmtId="0" fontId="114" fillId="0" borderId="180" xfId="0" applyFont="1" applyFill="1" applyBorder="1" applyAlignment="1" applyProtection="1">
      <alignment horizontal="center" vertical="center" wrapText="1"/>
      <protection hidden="1"/>
    </xf>
    <xf numFmtId="0" fontId="115" fillId="0" borderId="180" xfId="0" applyFont="1" applyFill="1" applyBorder="1" applyAlignment="1" applyProtection="1">
      <alignment horizontal="center" vertical="center" wrapText="1"/>
      <protection hidden="1"/>
    </xf>
    <xf numFmtId="0" fontId="116" fillId="0" borderId="180" xfId="0" applyFont="1" applyFill="1" applyBorder="1" applyAlignment="1" applyProtection="1">
      <alignment horizontal="center" vertical="center" wrapText="1"/>
      <protection hidden="1"/>
    </xf>
    <xf numFmtId="164" fontId="115" fillId="0" borderId="180" xfId="0" applyNumberFormat="1" applyFont="1" applyFill="1" applyBorder="1" applyAlignment="1" applyProtection="1">
      <alignment horizontal="center" vertical="center" wrapText="1"/>
      <protection hidden="1"/>
    </xf>
    <xf numFmtId="0" fontId="117" fillId="0" borderId="180" xfId="0" applyFont="1" applyFill="1" applyBorder="1" applyAlignment="1" applyProtection="1">
      <alignment horizontal="left" vertical="center" wrapText="1"/>
      <protection hidden="1"/>
    </xf>
    <xf numFmtId="0" fontId="117" fillId="0" borderId="180" xfId="0" applyFont="1" applyFill="1" applyBorder="1" applyAlignment="1" applyProtection="1">
      <alignment horizontal="center" vertical="center" wrapText="1"/>
      <protection hidden="1"/>
    </xf>
    <xf numFmtId="0" fontId="117" fillId="0" borderId="186" xfId="0" applyFont="1" applyFill="1" applyBorder="1" applyAlignment="1" applyProtection="1">
      <alignment horizontal="center" vertical="center" wrapText="1"/>
      <protection hidden="1"/>
    </xf>
    <xf numFmtId="0" fontId="53" fillId="3" borderId="180" xfId="0" applyFont="1" applyFill="1" applyBorder="1" applyAlignment="1" applyProtection="1">
      <alignment horizontal="center" vertical="center" wrapText="1"/>
      <protection hidden="1"/>
    </xf>
    <xf numFmtId="0" fontId="56" fillId="3" borderId="180" xfId="0" applyFont="1" applyFill="1" applyBorder="1" applyAlignment="1" applyProtection="1">
      <alignment horizontal="center" vertical="center" wrapText="1"/>
      <protection hidden="1"/>
    </xf>
    <xf numFmtId="0" fontId="54" fillId="3" borderId="180" xfId="0" applyFont="1" applyFill="1" applyBorder="1" applyAlignment="1" applyProtection="1">
      <alignment horizontal="center" vertical="center" wrapText="1"/>
      <protection hidden="1"/>
    </xf>
    <xf numFmtId="0" fontId="3" fillId="3" borderId="180" xfId="0" applyFont="1" applyFill="1" applyBorder="1" applyAlignment="1" applyProtection="1">
      <alignment horizontal="center" vertical="center"/>
      <protection hidden="1"/>
    </xf>
    <xf numFmtId="0" fontId="57" fillId="3" borderId="180" xfId="0" applyFont="1" applyFill="1" applyBorder="1" applyAlignment="1" applyProtection="1">
      <alignment horizontal="center" vertical="center" wrapText="1"/>
      <protection hidden="1"/>
    </xf>
    <xf numFmtId="0" fontId="70" fillId="3" borderId="180" xfId="0" applyFont="1" applyFill="1" applyBorder="1" applyAlignment="1" applyProtection="1">
      <alignment horizontal="center" vertical="center" wrapText="1"/>
      <protection hidden="1"/>
    </xf>
    <xf numFmtId="0" fontId="173" fillId="3" borderId="180" xfId="0" applyFont="1" applyFill="1" applyBorder="1" applyAlignment="1" applyProtection="1">
      <alignment horizontal="center" vertical="center" wrapText="1"/>
      <protection hidden="1"/>
    </xf>
    <xf numFmtId="0" fontId="36" fillId="3" borderId="180" xfId="0" applyFont="1" applyFill="1" applyBorder="1" applyAlignment="1" applyProtection="1">
      <alignment horizontal="center" vertical="center"/>
      <protection hidden="1"/>
    </xf>
    <xf numFmtId="0" fontId="54" fillId="3" borderId="184" xfId="0" applyFont="1" applyFill="1" applyBorder="1" applyAlignment="1" applyProtection="1">
      <alignment horizontal="center" vertical="center" wrapText="1"/>
      <protection hidden="1"/>
    </xf>
    <xf numFmtId="0" fontId="54" fillId="3" borderId="185" xfId="0" applyFont="1" applyFill="1" applyBorder="1" applyAlignment="1" applyProtection="1">
      <alignment horizontal="center" vertical="center" wrapText="1"/>
      <protection hidden="1"/>
    </xf>
    <xf numFmtId="0" fontId="70" fillId="3" borderId="186" xfId="0" applyFont="1" applyFill="1" applyBorder="1" applyAlignment="1" applyProtection="1">
      <alignment horizontal="center" vertical="center" wrapText="1"/>
      <protection hidden="1"/>
    </xf>
    <xf numFmtId="0" fontId="10" fillId="28" borderId="175" xfId="0" applyFont="1" applyFill="1" applyBorder="1" applyAlignment="1" applyProtection="1">
      <alignment horizontal="left" vertical="center"/>
      <protection locked="0"/>
    </xf>
    <xf numFmtId="168" fontId="51" fillId="44" borderId="136" xfId="0" applyNumberFormat="1" applyFont="1" applyFill="1" applyBorder="1" applyAlignment="1" applyProtection="1">
      <alignment horizontal="left" vertical="center"/>
      <protection locked="0"/>
    </xf>
    <xf numFmtId="0" fontId="30" fillId="44" borderId="136" xfId="2" applyFill="1" applyBorder="1" applyAlignment="1" applyProtection="1">
      <alignment horizontal="left" vertical="center"/>
      <protection locked="0"/>
    </xf>
    <xf numFmtId="0" fontId="11" fillId="44" borderId="136" xfId="0" applyFont="1" applyFill="1" applyBorder="1" applyAlignment="1" applyProtection="1">
      <alignment horizontal="left" vertical="center"/>
      <protection locked="0"/>
    </xf>
    <xf numFmtId="0" fontId="94" fillId="0" borderId="75" xfId="0" applyFont="1" applyBorder="1" applyAlignment="1" applyProtection="1">
      <alignment horizontal="left" vertical="center" wrapText="1"/>
      <protection hidden="1"/>
    </xf>
    <xf numFmtId="0" fontId="28" fillId="0" borderId="193" xfId="0" applyFont="1" applyBorder="1" applyAlignment="1" applyProtection="1">
      <alignment horizontal="left" vertical="center" wrapText="1"/>
      <protection hidden="1"/>
    </xf>
    <xf numFmtId="0" fontId="94" fillId="0" borderId="194" xfId="0" applyFont="1" applyBorder="1" applyAlignment="1" applyProtection="1">
      <alignment horizontal="left" vertical="center" wrapText="1"/>
      <protection hidden="1"/>
    </xf>
    <xf numFmtId="0" fontId="37" fillId="0" borderId="194" xfId="0" applyFont="1" applyBorder="1" applyAlignment="1" applyProtection="1">
      <alignment horizontal="center" vertical="center" wrapText="1"/>
      <protection hidden="1"/>
    </xf>
    <xf numFmtId="2" fontId="37" fillId="0" borderId="194" xfId="0" applyNumberFormat="1" applyFont="1" applyBorder="1" applyAlignment="1" applyProtection="1">
      <alignment horizontal="center" vertical="center" wrapText="1"/>
      <protection hidden="1"/>
    </xf>
    <xf numFmtId="0" fontId="37" fillId="0" borderId="194" xfId="0" applyFont="1" applyFill="1" applyBorder="1" applyAlignment="1" applyProtection="1">
      <alignment horizontal="center" vertical="center" wrapText="1"/>
      <protection hidden="1"/>
    </xf>
    <xf numFmtId="0" fontId="37" fillId="0" borderId="195" xfId="0" applyFont="1" applyFill="1" applyBorder="1" applyAlignment="1" applyProtection="1">
      <alignment horizontal="center" vertical="center" wrapText="1"/>
      <protection hidden="1"/>
    </xf>
    <xf numFmtId="0" fontId="37" fillId="0" borderId="196" xfId="0" applyFont="1" applyFill="1" applyBorder="1" applyAlignment="1" applyProtection="1">
      <alignment horizontal="center" vertical="center" wrapText="1"/>
      <protection hidden="1"/>
    </xf>
    <xf numFmtId="0" fontId="31" fillId="0" borderId="0" xfId="2" applyFont="1" applyAlignment="1" applyProtection="1">
      <alignment vertical="center"/>
    </xf>
    <xf numFmtId="0" fontId="50" fillId="0" borderId="0" xfId="0" applyFont="1" applyAlignment="1">
      <alignment horizontal="center"/>
    </xf>
    <xf numFmtId="164" fontId="35" fillId="0" borderId="162" xfId="0" applyNumberFormat="1" applyFont="1" applyBorder="1" applyAlignment="1">
      <alignment horizontal="center" vertical="top"/>
    </xf>
    <xf numFmtId="0" fontId="51" fillId="45" borderId="156" xfId="0" applyFont="1" applyFill="1" applyBorder="1" applyAlignment="1">
      <alignment horizontal="center" vertical="center" wrapText="1"/>
    </xf>
    <xf numFmtId="0" fontId="51" fillId="45" borderId="157" xfId="0" applyFont="1" applyFill="1" applyBorder="1" applyAlignment="1">
      <alignment horizontal="center" vertical="center" wrapText="1"/>
    </xf>
    <xf numFmtId="0" fontId="51" fillId="45" borderId="158" xfId="0" applyFont="1" applyFill="1" applyBorder="1" applyAlignment="1">
      <alignment horizontal="center" vertical="center" wrapText="1"/>
    </xf>
    <xf numFmtId="0" fontId="51" fillId="45" borderId="159" xfId="0" applyFont="1" applyFill="1" applyBorder="1" applyAlignment="1">
      <alignment horizontal="center" vertical="center" wrapText="1"/>
    </xf>
    <xf numFmtId="0" fontId="51" fillId="45" borderId="0" xfId="0" applyFont="1" applyFill="1" applyBorder="1" applyAlignment="1">
      <alignment horizontal="center" vertical="center" wrapText="1"/>
    </xf>
    <xf numFmtId="0" fontId="51" fillId="45" borderId="160" xfId="0" applyFont="1" applyFill="1" applyBorder="1" applyAlignment="1">
      <alignment horizontal="center" vertical="center" wrapText="1"/>
    </xf>
    <xf numFmtId="0" fontId="51" fillId="45" borderId="161" xfId="0" applyFont="1" applyFill="1" applyBorder="1" applyAlignment="1">
      <alignment horizontal="center" vertical="center" wrapText="1"/>
    </xf>
    <xf numFmtId="0" fontId="51" fillId="45" borderId="162" xfId="0" applyFont="1" applyFill="1" applyBorder="1" applyAlignment="1">
      <alignment horizontal="center" vertical="center" wrapText="1"/>
    </xf>
    <xf numFmtId="0" fontId="51" fillId="45" borderId="163" xfId="0" applyFont="1" applyFill="1" applyBorder="1" applyAlignment="1">
      <alignment horizontal="center" vertical="center" wrapText="1"/>
    </xf>
    <xf numFmtId="0" fontId="9" fillId="0" borderId="164" xfId="0" applyFont="1" applyBorder="1" applyAlignment="1">
      <alignment horizontal="center" vertical="center" wrapText="1"/>
    </xf>
    <xf numFmtId="0" fontId="9" fillId="0" borderId="165" xfId="0" applyFont="1" applyBorder="1" applyAlignment="1">
      <alignment horizontal="center" vertical="center" wrapText="1"/>
    </xf>
    <xf numFmtId="0" fontId="9" fillId="0" borderId="166" xfId="0" applyFont="1" applyBorder="1" applyAlignment="1">
      <alignment horizontal="center" vertical="center" wrapText="1"/>
    </xf>
    <xf numFmtId="0" fontId="28" fillId="22" borderId="32" xfId="0" applyFont="1" applyFill="1" applyBorder="1" applyAlignment="1">
      <alignment horizontal="center" vertical="center" wrapText="1"/>
    </xf>
    <xf numFmtId="0" fontId="28" fillId="22" borderId="35" xfId="0" applyFont="1" applyFill="1" applyBorder="1" applyAlignment="1">
      <alignment horizontal="center" vertical="center" wrapText="1"/>
    </xf>
    <xf numFmtId="0" fontId="28" fillId="22" borderId="36" xfId="0" applyFont="1" applyFill="1" applyBorder="1" applyAlignment="1">
      <alignment horizontal="center" vertical="center" wrapText="1"/>
    </xf>
    <xf numFmtId="0" fontId="28" fillId="22" borderId="33" xfId="0" applyFont="1" applyFill="1" applyBorder="1" applyAlignment="1">
      <alignment horizontal="center" vertical="center" wrapText="1"/>
    </xf>
    <xf numFmtId="0" fontId="28" fillId="22" borderId="0" xfId="0" applyFont="1" applyFill="1" applyBorder="1" applyAlignment="1">
      <alignment horizontal="center" vertical="center" wrapText="1"/>
    </xf>
    <xf numFmtId="0" fontId="28" fillId="22" borderId="37" xfId="0" applyFont="1" applyFill="1" applyBorder="1" applyAlignment="1">
      <alignment horizontal="center" vertical="center" wrapText="1"/>
    </xf>
    <xf numFmtId="0" fontId="28" fillId="22" borderId="34" xfId="0" applyFont="1" applyFill="1" applyBorder="1" applyAlignment="1">
      <alignment horizontal="center" vertical="center" wrapText="1"/>
    </xf>
    <xf numFmtId="0" fontId="28" fillId="22" borderId="42" xfId="0" applyFont="1" applyFill="1" applyBorder="1" applyAlignment="1">
      <alignment horizontal="center" vertical="center" wrapText="1"/>
    </xf>
    <xf numFmtId="0" fontId="28" fillId="22" borderId="38" xfId="0" applyFont="1" applyFill="1" applyBorder="1" applyAlignment="1">
      <alignment horizontal="center" vertical="center" wrapText="1"/>
    </xf>
    <xf numFmtId="0" fontId="20" fillId="0" borderId="32"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29" xfId="0" applyFont="1" applyBorder="1" applyAlignment="1">
      <alignment horizontal="center" vertical="center" wrapText="1"/>
    </xf>
    <xf numFmtId="0" fontId="27" fillId="0" borderId="26" xfId="0" applyFont="1" applyBorder="1" applyAlignment="1">
      <alignment horizontal="left" vertical="center" wrapText="1"/>
    </xf>
    <xf numFmtId="0" fontId="27" fillId="0" borderId="0" xfId="0" applyFont="1" applyBorder="1" applyAlignment="1">
      <alignment horizontal="left" vertical="center" wrapText="1"/>
    </xf>
    <xf numFmtId="0" fontId="36" fillId="0" borderId="41" xfId="0" applyFont="1" applyBorder="1" applyAlignment="1">
      <alignment horizontal="left" vertical="center" wrapText="1"/>
    </xf>
    <xf numFmtId="0" fontId="36" fillId="0" borderId="42" xfId="0" applyFont="1" applyBorder="1" applyAlignment="1">
      <alignment horizontal="left" vertical="center" wrapText="1"/>
    </xf>
    <xf numFmtId="0" fontId="4" fillId="0" borderId="30" xfId="0" applyFont="1" applyBorder="1" applyAlignment="1">
      <alignment horizontal="center" vertical="center" wrapText="1"/>
    </xf>
    <xf numFmtId="0" fontId="4" fillId="0" borderId="29"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7" xfId="0" applyFont="1" applyBorder="1" applyAlignment="1">
      <alignment horizontal="center" vertical="center" wrapText="1"/>
    </xf>
    <xf numFmtId="0" fontId="4" fillId="0" borderId="131" xfId="0" applyFont="1" applyBorder="1" applyAlignment="1">
      <alignment horizontal="center" vertical="center" wrapText="1"/>
    </xf>
    <xf numFmtId="0" fontId="31" fillId="0" borderId="0" xfId="2" applyFont="1" applyAlignment="1" applyProtection="1">
      <alignment horizontal="center" vertical="center"/>
    </xf>
    <xf numFmtId="0" fontId="10" fillId="16" borderId="0" xfId="0" applyFont="1" applyFill="1" applyAlignment="1">
      <alignment horizontal="center" vertical="center"/>
    </xf>
    <xf numFmtId="0" fontId="4" fillId="0" borderId="26" xfId="0" applyFont="1" applyBorder="1" applyAlignment="1">
      <alignment horizontal="left" vertical="center" wrapText="1"/>
    </xf>
    <xf numFmtId="0" fontId="4" fillId="0" borderId="0" xfId="0" applyFont="1" applyBorder="1" applyAlignment="1">
      <alignment horizontal="left" vertical="center" wrapText="1"/>
    </xf>
    <xf numFmtId="0" fontId="29" fillId="20" borderId="0" xfId="0" applyFont="1" applyFill="1" applyAlignment="1">
      <alignment horizontal="center" vertical="center" wrapText="1"/>
    </xf>
    <xf numFmtId="0" fontId="35" fillId="19" borderId="0" xfId="0" applyFont="1" applyFill="1" applyAlignment="1">
      <alignment horizontal="center" vertical="center" wrapText="1"/>
    </xf>
    <xf numFmtId="0" fontId="37" fillId="0" borderId="30"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37" fillId="0" borderId="30" xfId="0" applyFont="1" applyBorder="1" applyAlignment="1">
      <alignment horizontal="left" vertical="center" wrapText="1"/>
    </xf>
    <xf numFmtId="0" fontId="37" fillId="0" borderId="29" xfId="0" applyFont="1" applyBorder="1" applyAlignment="1">
      <alignment horizontal="left" vertical="center" wrapText="1"/>
    </xf>
    <xf numFmtId="0" fontId="20" fillId="0" borderId="33"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8" xfId="0" applyFont="1" applyBorder="1" applyAlignment="1">
      <alignment horizontal="center" vertical="center" wrapText="1"/>
    </xf>
    <xf numFmtId="0" fontId="4" fillId="0" borderId="35" xfId="0" applyFont="1" applyBorder="1" applyAlignment="1">
      <alignment horizontal="center" vertical="center" wrapText="1"/>
    </xf>
    <xf numFmtId="0" fontId="29" fillId="0" borderId="0" xfId="0" applyFont="1" applyAlignment="1">
      <alignment horizontal="center" vertical="center"/>
    </xf>
    <xf numFmtId="0" fontId="160" fillId="0" borderId="0" xfId="0" applyFont="1" applyAlignment="1">
      <alignment horizontal="center"/>
    </xf>
    <xf numFmtId="0" fontId="32" fillId="0" borderId="0" xfId="2" applyFont="1" applyAlignment="1" applyProtection="1">
      <alignment horizontal="center" vertical="center"/>
    </xf>
    <xf numFmtId="0" fontId="6" fillId="0" borderId="0" xfId="0" applyFont="1" applyAlignment="1">
      <alignment horizontal="center" vertical="center"/>
    </xf>
    <xf numFmtId="0" fontId="9" fillId="21" borderId="26" xfId="0" applyFont="1" applyFill="1" applyBorder="1" applyAlignment="1">
      <alignment horizontal="left" vertical="center" wrapText="1"/>
    </xf>
    <xf numFmtId="0" fontId="9" fillId="21" borderId="0" xfId="0" applyFont="1" applyFill="1" applyBorder="1" applyAlignment="1">
      <alignment horizontal="left" vertical="center" wrapText="1"/>
    </xf>
    <xf numFmtId="0" fontId="6" fillId="22" borderId="0" xfId="0" applyFont="1" applyFill="1" applyBorder="1" applyAlignment="1">
      <alignment horizontal="center" vertical="center"/>
    </xf>
    <xf numFmtId="0" fontId="9"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0" fillId="41" borderId="0" xfId="0" applyFill="1" applyAlignment="1" applyProtection="1">
      <alignment horizontal="center"/>
      <protection hidden="1"/>
    </xf>
    <xf numFmtId="0" fontId="2" fillId="43" borderId="148" xfId="0" applyFont="1" applyFill="1" applyBorder="1" applyAlignment="1" applyProtection="1">
      <alignment horizontal="center" vertical="center"/>
      <protection hidden="1"/>
    </xf>
    <xf numFmtId="0" fontId="2" fillId="43" borderId="147" xfId="0" applyFont="1" applyFill="1" applyBorder="1" applyAlignment="1" applyProtection="1">
      <alignment horizontal="center" vertical="center"/>
      <protection hidden="1"/>
    </xf>
    <xf numFmtId="0" fontId="30" fillId="27" borderId="0" xfId="2" applyFill="1" applyAlignment="1" applyProtection="1">
      <alignment horizontal="center"/>
      <protection hidden="1"/>
    </xf>
    <xf numFmtId="0" fontId="31" fillId="27" borderId="0" xfId="2" applyFont="1" applyFill="1" applyAlignment="1" applyProtection="1">
      <alignment horizontal="center"/>
      <protection hidden="1"/>
    </xf>
    <xf numFmtId="0" fontId="154" fillId="11" borderId="154" xfId="0" applyFont="1" applyFill="1" applyBorder="1" applyAlignment="1" applyProtection="1">
      <alignment horizontal="center" vertical="center"/>
      <protection hidden="1"/>
    </xf>
    <xf numFmtId="0" fontId="154" fillId="11" borderId="153" xfId="0" applyFont="1" applyFill="1" applyBorder="1" applyAlignment="1" applyProtection="1">
      <alignment horizontal="center" vertical="center"/>
      <protection hidden="1"/>
    </xf>
    <xf numFmtId="0" fontId="155" fillId="11" borderId="154" xfId="2" applyFont="1" applyFill="1" applyBorder="1" applyAlignment="1" applyProtection="1">
      <alignment horizontal="center" vertical="center"/>
      <protection hidden="1"/>
    </xf>
    <xf numFmtId="0" fontId="155" fillId="11" borderId="155" xfId="2" applyFont="1" applyFill="1" applyBorder="1" applyAlignment="1" applyProtection="1">
      <alignment horizontal="center" vertical="center"/>
      <protection hidden="1"/>
    </xf>
    <xf numFmtId="0" fontId="12" fillId="11" borderId="152" xfId="0" applyFont="1" applyFill="1" applyBorder="1" applyAlignment="1" applyProtection="1">
      <alignment horizontal="center" vertical="center"/>
      <protection hidden="1"/>
    </xf>
    <xf numFmtId="0" fontId="12" fillId="11" borderId="167" xfId="0" applyFont="1" applyFill="1" applyBorder="1" applyAlignment="1" applyProtection="1">
      <alignment horizontal="center" vertical="center"/>
      <protection hidden="1"/>
    </xf>
    <xf numFmtId="0" fontId="153" fillId="11" borderId="168" xfId="0" applyFont="1" applyFill="1" applyBorder="1" applyAlignment="1" applyProtection="1">
      <alignment horizontal="center" vertical="center"/>
      <protection hidden="1"/>
    </xf>
    <xf numFmtId="0" fontId="153" fillId="11" borderId="153" xfId="0" applyFont="1" applyFill="1" applyBorder="1" applyAlignment="1" applyProtection="1">
      <alignment horizontal="center" vertical="center"/>
      <protection hidden="1"/>
    </xf>
    <xf numFmtId="0" fontId="156" fillId="11" borderId="154" xfId="0" applyFont="1" applyFill="1" applyBorder="1" applyAlignment="1" applyProtection="1">
      <alignment horizontal="center" vertical="center"/>
      <protection hidden="1"/>
    </xf>
    <xf numFmtId="0" fontId="156" fillId="11" borderId="153" xfId="0" applyFont="1" applyFill="1" applyBorder="1" applyAlignment="1" applyProtection="1">
      <alignment horizontal="center" vertical="center"/>
      <protection hidden="1"/>
    </xf>
    <xf numFmtId="0" fontId="12" fillId="40" borderId="0" xfId="0" applyFont="1" applyFill="1" applyBorder="1" applyAlignment="1" applyProtection="1">
      <alignment horizontal="center" vertical="center"/>
      <protection hidden="1"/>
    </xf>
    <xf numFmtId="0" fontId="50" fillId="22" borderId="169" xfId="0" applyFont="1" applyFill="1" applyBorder="1" applyAlignment="1">
      <alignment horizontal="center" vertical="center" wrapText="1"/>
    </xf>
    <xf numFmtId="0" fontId="50" fillId="22" borderId="170" xfId="0" applyFont="1" applyFill="1" applyBorder="1" applyAlignment="1">
      <alignment horizontal="center" vertical="center" wrapText="1"/>
    </xf>
    <xf numFmtId="0" fontId="50" fillId="22" borderId="171" xfId="0" applyFont="1" applyFill="1" applyBorder="1" applyAlignment="1">
      <alignment horizontal="center" vertical="center" wrapText="1"/>
    </xf>
    <xf numFmtId="0" fontId="6" fillId="42" borderId="148" xfId="0" applyFont="1" applyFill="1" applyBorder="1" applyAlignment="1" applyProtection="1">
      <alignment horizontal="center" vertical="center"/>
      <protection hidden="1"/>
    </xf>
    <xf numFmtId="0" fontId="10" fillId="28" borderId="173" xfId="0" applyFont="1" applyFill="1" applyBorder="1" applyAlignment="1" applyProtection="1">
      <alignment horizontal="left" vertical="center"/>
      <protection locked="0"/>
    </xf>
    <xf numFmtId="0" fontId="10" fillId="28" borderId="174" xfId="0" applyFont="1" applyFill="1" applyBorder="1" applyAlignment="1" applyProtection="1">
      <alignment horizontal="left" vertical="center"/>
      <protection locked="0"/>
    </xf>
    <xf numFmtId="0" fontId="10" fillId="28" borderId="31" xfId="0" applyFont="1" applyFill="1" applyBorder="1" applyAlignment="1" applyProtection="1">
      <alignment horizontal="left" vertical="center"/>
      <protection locked="0"/>
    </xf>
    <xf numFmtId="0" fontId="10" fillId="28" borderId="175" xfId="0" applyFont="1" applyFill="1" applyBorder="1" applyAlignment="1" applyProtection="1">
      <alignment horizontal="left" vertical="center"/>
      <protection locked="0"/>
    </xf>
    <xf numFmtId="0" fontId="10" fillId="28" borderId="176" xfId="0" applyFont="1" applyFill="1" applyBorder="1" applyAlignment="1" applyProtection="1">
      <alignment horizontal="left" vertical="center"/>
      <protection locked="0"/>
    </xf>
    <xf numFmtId="0" fontId="10" fillId="28" borderId="177" xfId="0" applyFont="1" applyFill="1" applyBorder="1" applyAlignment="1" applyProtection="1">
      <alignment horizontal="left" vertical="center"/>
      <protection locked="0"/>
    </xf>
    <xf numFmtId="0" fontId="10" fillId="31" borderId="16" xfId="0" applyFont="1" applyFill="1" applyBorder="1" applyAlignment="1" applyProtection="1">
      <alignment horizontal="center" vertical="center" wrapText="1"/>
      <protection hidden="1"/>
    </xf>
    <xf numFmtId="0" fontId="10" fillId="31" borderId="17" xfId="0" applyFont="1" applyFill="1" applyBorder="1" applyAlignment="1" applyProtection="1">
      <alignment horizontal="center" vertical="center" wrapText="1"/>
      <protection hidden="1"/>
    </xf>
    <xf numFmtId="0" fontId="16" fillId="32" borderId="16" xfId="0" applyFont="1" applyFill="1" applyBorder="1" applyAlignment="1" applyProtection="1">
      <alignment horizontal="center" vertical="center" wrapText="1"/>
      <protection hidden="1"/>
    </xf>
    <xf numFmtId="0" fontId="16" fillId="32" borderId="17" xfId="0" applyFont="1" applyFill="1" applyBorder="1" applyAlignment="1" applyProtection="1">
      <alignment horizontal="center" vertical="center" wrapText="1"/>
      <protection hidden="1"/>
    </xf>
    <xf numFmtId="0" fontId="10" fillId="23" borderId="0" xfId="0" applyFont="1" applyFill="1" applyAlignment="1" applyProtection="1">
      <alignment horizontal="center" vertical="center" wrapText="1"/>
      <protection hidden="1"/>
    </xf>
    <xf numFmtId="0" fontId="10" fillId="23" borderId="39" xfId="0" applyFont="1" applyFill="1" applyBorder="1" applyAlignment="1" applyProtection="1">
      <alignment horizontal="center" vertical="center" wrapText="1"/>
      <protection hidden="1"/>
    </xf>
    <xf numFmtId="0" fontId="141" fillId="13" borderId="54" xfId="0" applyFont="1" applyFill="1" applyBorder="1" applyAlignment="1" applyProtection="1">
      <alignment horizontal="right" vertical="center" wrapText="1"/>
      <protection hidden="1"/>
    </xf>
    <xf numFmtId="0" fontId="15" fillId="13" borderId="53" xfId="0" applyFont="1" applyFill="1" applyBorder="1" applyAlignment="1" applyProtection="1">
      <alignment horizontal="left" vertical="center" wrapText="1"/>
      <protection hidden="1"/>
    </xf>
    <xf numFmtId="0" fontId="138" fillId="22" borderId="50" xfId="1" applyFont="1" applyFill="1" applyBorder="1" applyAlignment="1" applyProtection="1">
      <alignment horizontal="center" vertical="center" wrapText="1"/>
      <protection hidden="1"/>
    </xf>
    <xf numFmtId="0" fontId="138" fillId="22" borderId="51" xfId="1" applyFont="1" applyFill="1" applyBorder="1" applyAlignment="1" applyProtection="1">
      <alignment horizontal="center" vertical="center" wrapText="1"/>
      <protection hidden="1"/>
    </xf>
    <xf numFmtId="0" fontId="138" fillId="22" borderId="52" xfId="1" applyFont="1" applyFill="1" applyBorder="1" applyAlignment="1" applyProtection="1">
      <alignment horizontal="center" vertical="center" wrapText="1"/>
      <protection hidden="1"/>
    </xf>
    <xf numFmtId="0" fontId="7" fillId="22" borderId="13" xfId="0" applyFont="1" applyFill="1" applyBorder="1" applyAlignment="1" applyProtection="1">
      <alignment horizontal="center" vertical="center" wrapText="1"/>
      <protection hidden="1"/>
    </xf>
    <xf numFmtId="0" fontId="7" fillId="22" borderId="15" xfId="0" applyFont="1" applyFill="1" applyBorder="1" applyAlignment="1" applyProtection="1">
      <alignment horizontal="center" vertical="center" wrapText="1"/>
      <protection hidden="1"/>
    </xf>
    <xf numFmtId="0" fontId="7" fillId="22" borderId="16" xfId="0" applyFont="1" applyFill="1" applyBorder="1" applyAlignment="1" applyProtection="1">
      <alignment horizontal="center" vertical="center" wrapText="1"/>
      <protection hidden="1"/>
    </xf>
    <xf numFmtId="0" fontId="4" fillId="25" borderId="15" xfId="0" applyFont="1" applyFill="1" applyBorder="1" applyAlignment="1" applyProtection="1">
      <alignment horizontal="center" vertical="center" wrapText="1"/>
      <protection hidden="1"/>
    </xf>
    <xf numFmtId="0" fontId="4" fillId="25" borderId="16" xfId="0" applyFont="1" applyFill="1" applyBorder="1" applyAlignment="1" applyProtection="1">
      <alignment horizontal="center" vertical="center" wrapText="1"/>
      <protection hidden="1"/>
    </xf>
    <xf numFmtId="0" fontId="6" fillId="12" borderId="0" xfId="0" applyFont="1" applyFill="1" applyBorder="1" applyAlignment="1" applyProtection="1">
      <alignment horizontal="left" vertical="center" wrapText="1"/>
      <protection hidden="1"/>
    </xf>
    <xf numFmtId="0" fontId="6" fillId="12" borderId="39" xfId="0" applyFont="1" applyFill="1" applyBorder="1" applyAlignment="1" applyProtection="1">
      <alignment horizontal="left" vertical="center" wrapText="1"/>
      <protection hidden="1"/>
    </xf>
    <xf numFmtId="0" fontId="10" fillId="9" borderId="0" xfId="0" applyFont="1" applyFill="1" applyAlignment="1" applyProtection="1">
      <alignment horizontal="center" vertical="center" wrapText="1"/>
      <protection hidden="1"/>
    </xf>
    <xf numFmtId="0" fontId="4" fillId="6" borderId="15" xfId="0" applyFont="1" applyFill="1" applyBorder="1" applyAlignment="1" applyProtection="1">
      <alignment horizontal="center" vertical="center" wrapText="1"/>
      <protection hidden="1"/>
    </xf>
    <xf numFmtId="0" fontId="4" fillId="6" borderId="17" xfId="0" applyFont="1" applyFill="1" applyBorder="1" applyAlignment="1" applyProtection="1">
      <alignment horizontal="center" vertical="center" wrapText="1"/>
      <protection hidden="1"/>
    </xf>
    <xf numFmtId="0" fontId="7" fillId="4" borderId="15" xfId="0" applyFont="1" applyFill="1" applyBorder="1" applyAlignment="1" applyProtection="1">
      <alignment horizontal="center" vertical="center" wrapText="1"/>
      <protection hidden="1"/>
    </xf>
    <xf numFmtId="0" fontId="7" fillId="4" borderId="17" xfId="0" applyFont="1" applyFill="1" applyBorder="1" applyAlignment="1" applyProtection="1">
      <alignment horizontal="center" vertical="center" wrapText="1"/>
      <protection hidden="1"/>
    </xf>
    <xf numFmtId="0" fontId="10" fillId="5" borderId="15" xfId="0" applyFont="1" applyFill="1" applyBorder="1" applyAlignment="1" applyProtection="1">
      <alignment horizontal="center" vertical="center" wrapText="1"/>
      <protection hidden="1"/>
    </xf>
    <xf numFmtId="0" fontId="10" fillId="5" borderId="17" xfId="0" applyFont="1" applyFill="1" applyBorder="1" applyAlignment="1" applyProtection="1">
      <alignment horizontal="center" vertical="center" wrapText="1"/>
      <protection hidden="1"/>
    </xf>
    <xf numFmtId="0" fontId="11" fillId="14" borderId="43" xfId="0" applyFont="1" applyFill="1" applyBorder="1" applyAlignment="1" applyProtection="1">
      <alignment horizontal="center" vertical="center" wrapText="1"/>
      <protection hidden="1"/>
    </xf>
    <xf numFmtId="0" fontId="11" fillId="14" borderId="44" xfId="0" applyFont="1" applyFill="1" applyBorder="1" applyAlignment="1" applyProtection="1">
      <alignment horizontal="center" vertical="center" wrapText="1"/>
      <protection hidden="1"/>
    </xf>
    <xf numFmtId="0" fontId="4" fillId="30" borderId="15" xfId="0" applyFont="1" applyFill="1" applyBorder="1" applyAlignment="1" applyProtection="1">
      <alignment horizontal="center" vertical="center" wrapText="1"/>
      <protection hidden="1"/>
    </xf>
    <xf numFmtId="0" fontId="4" fillId="30" borderId="16" xfId="0" applyFont="1" applyFill="1" applyBorder="1" applyAlignment="1" applyProtection="1">
      <alignment horizontal="center" vertical="center" wrapText="1"/>
      <protection hidden="1"/>
    </xf>
    <xf numFmtId="0" fontId="4" fillId="30" borderId="13" xfId="0" applyFont="1" applyFill="1" applyBorder="1" applyAlignment="1" applyProtection="1">
      <alignment horizontal="center" vertical="center" wrapText="1"/>
      <protection hidden="1"/>
    </xf>
    <xf numFmtId="0" fontId="16" fillId="4" borderId="13" xfId="0" applyFont="1" applyFill="1" applyBorder="1" applyAlignment="1" applyProtection="1">
      <alignment horizontal="center" vertical="center" textRotation="90" wrapText="1"/>
      <protection hidden="1"/>
    </xf>
    <xf numFmtId="0" fontId="16" fillId="4" borderId="15" xfId="0" applyFont="1" applyFill="1" applyBorder="1" applyAlignment="1" applyProtection="1">
      <alignment horizontal="center" vertical="center" wrapText="1"/>
      <protection hidden="1"/>
    </xf>
    <xf numFmtId="0" fontId="16" fillId="4" borderId="16" xfId="0" applyFont="1" applyFill="1" applyBorder="1" applyAlignment="1" applyProtection="1">
      <alignment horizontal="center" vertical="center" wrapText="1"/>
      <protection hidden="1"/>
    </xf>
    <xf numFmtId="0" fontId="16" fillId="25" borderId="13" xfId="0" applyFont="1" applyFill="1" applyBorder="1" applyAlignment="1" applyProtection="1">
      <alignment horizontal="center" vertical="center" textRotation="90" wrapText="1"/>
      <protection hidden="1"/>
    </xf>
    <xf numFmtId="0" fontId="12" fillId="11" borderId="11" xfId="0" applyFont="1" applyFill="1" applyBorder="1" applyAlignment="1" applyProtection="1">
      <alignment horizontal="center"/>
      <protection hidden="1"/>
    </xf>
    <xf numFmtId="0" fontId="12" fillId="11" borderId="0" xfId="0" applyFont="1" applyFill="1" applyBorder="1" applyAlignment="1" applyProtection="1">
      <alignment horizontal="center"/>
      <protection hidden="1"/>
    </xf>
    <xf numFmtId="0" fontId="16" fillId="2" borderId="13" xfId="0" applyFont="1" applyFill="1" applyBorder="1" applyAlignment="1" applyProtection="1">
      <alignment horizontal="center" vertical="center" textRotation="90" wrapText="1"/>
      <protection hidden="1"/>
    </xf>
    <xf numFmtId="0" fontId="16" fillId="5" borderId="13" xfId="0" applyFont="1" applyFill="1" applyBorder="1" applyAlignment="1" applyProtection="1">
      <alignment horizontal="center" vertical="center" textRotation="90" wrapText="1"/>
      <protection hidden="1"/>
    </xf>
    <xf numFmtId="0" fontId="16" fillId="6" borderId="13" xfId="0" applyFont="1" applyFill="1" applyBorder="1" applyAlignment="1" applyProtection="1">
      <alignment horizontal="center" vertical="center" textRotation="90" wrapText="1"/>
      <protection hidden="1"/>
    </xf>
    <xf numFmtId="0" fontId="16" fillId="6" borderId="15" xfId="0" applyFont="1" applyFill="1" applyBorder="1" applyAlignment="1" applyProtection="1">
      <alignment horizontal="center" vertical="center" wrapText="1"/>
      <protection hidden="1"/>
    </xf>
    <xf numFmtId="0" fontId="16" fillId="6" borderId="16" xfId="0" applyFont="1" applyFill="1" applyBorder="1" applyAlignment="1" applyProtection="1">
      <alignment horizontal="center" vertical="center" wrapText="1"/>
      <protection hidden="1"/>
    </xf>
    <xf numFmtId="0" fontId="16" fillId="5" borderId="15" xfId="0" applyFont="1" applyFill="1" applyBorder="1" applyAlignment="1" applyProtection="1">
      <alignment horizontal="center" vertical="center" wrapText="1"/>
      <protection hidden="1"/>
    </xf>
    <xf numFmtId="0" fontId="16" fillId="5" borderId="16" xfId="0" applyFont="1" applyFill="1" applyBorder="1" applyAlignment="1" applyProtection="1">
      <alignment horizontal="center" vertical="center" wrapText="1"/>
      <protection hidden="1"/>
    </xf>
    <xf numFmtId="0" fontId="14" fillId="11" borderId="11" xfId="0" applyFont="1" applyFill="1" applyBorder="1" applyAlignment="1" applyProtection="1">
      <alignment horizontal="center" vertical="center" wrapText="1"/>
      <protection hidden="1"/>
    </xf>
    <xf numFmtId="0" fontId="14" fillId="11" borderId="0" xfId="0" applyFont="1" applyFill="1" applyBorder="1" applyAlignment="1" applyProtection="1">
      <alignment horizontal="center" vertical="center" wrapText="1"/>
      <protection hidden="1"/>
    </xf>
    <xf numFmtId="0" fontId="25" fillId="10" borderId="9" xfId="0" applyFont="1" applyFill="1" applyBorder="1" applyAlignment="1" applyProtection="1">
      <alignment horizontal="center" vertical="center"/>
      <protection hidden="1"/>
    </xf>
    <xf numFmtId="0" fontId="25" fillId="10" borderId="0" xfId="0" applyFont="1" applyFill="1" applyBorder="1" applyAlignment="1" applyProtection="1">
      <alignment horizontal="center" vertical="center"/>
      <protection hidden="1"/>
    </xf>
    <xf numFmtId="0" fontId="31" fillId="7" borderId="0" xfId="2" applyFont="1" applyFill="1" applyAlignment="1" applyProtection="1">
      <alignment horizontal="center" vertical="center" wrapText="1"/>
      <protection hidden="1"/>
    </xf>
    <xf numFmtId="0" fontId="13" fillId="11" borderId="11" xfId="0" applyFont="1" applyFill="1" applyBorder="1" applyAlignment="1" applyProtection="1">
      <alignment horizontal="center" vertical="center" wrapText="1"/>
      <protection hidden="1"/>
    </xf>
    <xf numFmtId="0" fontId="13" fillId="11" borderId="0" xfId="0" applyFont="1" applyFill="1" applyBorder="1" applyAlignment="1" applyProtection="1">
      <alignment horizontal="center" vertical="center" wrapText="1"/>
      <protection hidden="1"/>
    </xf>
    <xf numFmtId="0" fontId="26" fillId="11" borderId="11" xfId="0" applyFont="1" applyFill="1" applyBorder="1" applyAlignment="1" applyProtection="1">
      <alignment horizontal="center" vertical="center"/>
      <protection hidden="1"/>
    </xf>
    <xf numFmtId="0" fontId="26" fillId="11" borderId="0" xfId="0" applyFont="1" applyFill="1" applyBorder="1" applyAlignment="1" applyProtection="1">
      <alignment horizontal="center" vertical="center"/>
      <protection hidden="1"/>
    </xf>
    <xf numFmtId="0" fontId="10" fillId="2" borderId="40"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10" fillId="2" borderId="19" xfId="0" applyFont="1" applyFill="1" applyBorder="1" applyAlignment="1" applyProtection="1">
      <alignment horizontal="center" vertical="center" wrapText="1"/>
      <protection hidden="1"/>
    </xf>
    <xf numFmtId="0" fontId="10" fillId="2" borderId="40" xfId="0" applyFont="1" applyFill="1" applyBorder="1" applyAlignment="1" applyProtection="1">
      <alignment horizontal="center" vertical="center" textRotation="90" wrapText="1"/>
      <protection hidden="1"/>
    </xf>
    <xf numFmtId="0" fontId="10" fillId="2" borderId="13" xfId="0" applyFont="1" applyFill="1" applyBorder="1" applyAlignment="1" applyProtection="1">
      <alignment horizontal="center" vertical="center" textRotation="90" wrapText="1"/>
      <protection hidden="1"/>
    </xf>
    <xf numFmtId="0" fontId="10" fillId="2" borderId="19" xfId="0" applyFont="1" applyFill="1" applyBorder="1" applyAlignment="1" applyProtection="1">
      <alignment horizontal="center" vertical="center" textRotation="90" wrapText="1"/>
      <protection hidden="1"/>
    </xf>
    <xf numFmtId="0" fontId="16" fillId="2" borderId="15" xfId="0" applyFont="1" applyFill="1" applyBorder="1" applyAlignment="1" applyProtection="1">
      <alignment horizontal="center" vertical="center" wrapText="1"/>
      <protection hidden="1"/>
    </xf>
    <xf numFmtId="0" fontId="16" fillId="2" borderId="16" xfId="0" applyFont="1" applyFill="1" applyBorder="1" applyAlignment="1" applyProtection="1">
      <alignment horizontal="center" vertical="center" wrapText="1"/>
      <protection hidden="1"/>
    </xf>
    <xf numFmtId="0" fontId="6" fillId="15" borderId="132" xfId="0" applyFont="1" applyFill="1" applyBorder="1" applyAlignment="1" applyProtection="1">
      <alignment horizontal="center" vertical="center" wrapText="1"/>
      <protection locked="0"/>
    </xf>
    <xf numFmtId="0" fontId="6" fillId="15" borderId="17"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hidden="1"/>
    </xf>
    <xf numFmtId="0" fontId="10" fillId="2" borderId="17" xfId="0" applyFont="1" applyFill="1" applyBorder="1" applyAlignment="1" applyProtection="1">
      <alignment horizontal="center" vertical="center" wrapText="1"/>
      <protection hidden="1"/>
    </xf>
    <xf numFmtId="0" fontId="10" fillId="29" borderId="16" xfId="0" applyFont="1" applyFill="1" applyBorder="1" applyAlignment="1" applyProtection="1">
      <alignment horizontal="center" vertical="center" wrapText="1"/>
      <protection hidden="1"/>
    </xf>
    <xf numFmtId="0" fontId="10" fillId="29" borderId="17" xfId="0" applyFont="1" applyFill="1" applyBorder="1" applyAlignment="1" applyProtection="1">
      <alignment horizontal="center" vertical="center" wrapText="1"/>
      <protection hidden="1"/>
    </xf>
    <xf numFmtId="0" fontId="10" fillId="30" borderId="16" xfId="0" applyFont="1" applyFill="1" applyBorder="1" applyAlignment="1" applyProtection="1">
      <alignment horizontal="center" vertical="center" wrapText="1"/>
      <protection hidden="1"/>
    </xf>
    <xf numFmtId="0" fontId="10" fillId="30" borderId="17" xfId="0" applyFont="1" applyFill="1" applyBorder="1" applyAlignment="1" applyProtection="1">
      <alignment horizontal="center" vertical="center" wrapText="1"/>
      <protection hidden="1"/>
    </xf>
    <xf numFmtId="0" fontId="7" fillId="8" borderId="13" xfId="0" applyFont="1" applyFill="1" applyBorder="1" applyAlignment="1" applyProtection="1">
      <alignment horizontal="center" vertical="center" wrapText="1"/>
      <protection locked="0"/>
    </xf>
    <xf numFmtId="0" fontId="4" fillId="35" borderId="13" xfId="0" applyFont="1" applyFill="1" applyBorder="1" applyAlignment="1" applyProtection="1">
      <alignment horizontal="center" vertical="center" wrapText="1"/>
      <protection locked="0"/>
    </xf>
    <xf numFmtId="0" fontId="10" fillId="46" borderId="0" xfId="0" applyFont="1" applyFill="1" applyAlignment="1" applyProtection="1">
      <alignment horizontal="center" vertical="center" wrapText="1"/>
      <protection hidden="1"/>
    </xf>
    <xf numFmtId="0" fontId="10" fillId="46" borderId="39" xfId="0" applyFont="1" applyFill="1" applyBorder="1" applyAlignment="1" applyProtection="1">
      <alignment horizontal="center" vertical="center" wrapText="1"/>
      <protection hidden="1"/>
    </xf>
    <xf numFmtId="0" fontId="16" fillId="2" borderId="19" xfId="0" applyFont="1" applyFill="1" applyBorder="1" applyAlignment="1" applyProtection="1">
      <alignment horizontal="center" vertical="center" textRotation="90" wrapText="1"/>
      <protection hidden="1"/>
    </xf>
    <xf numFmtId="0" fontId="16" fillId="2" borderId="40" xfId="0" applyFont="1" applyFill="1" applyBorder="1" applyAlignment="1" applyProtection="1">
      <alignment horizontal="center" vertical="center" textRotation="90" wrapText="1"/>
      <protection hidden="1"/>
    </xf>
    <xf numFmtId="165" fontId="10" fillId="0" borderId="1" xfId="0" applyNumberFormat="1" applyFont="1" applyBorder="1" applyAlignment="1" applyProtection="1">
      <alignment horizontal="center" vertical="center"/>
      <protection hidden="1"/>
    </xf>
    <xf numFmtId="165" fontId="10" fillId="0" borderId="4" xfId="0" applyNumberFormat="1" applyFont="1" applyBorder="1" applyAlignment="1" applyProtection="1">
      <alignment horizontal="center" vertical="center"/>
      <protection hidden="1"/>
    </xf>
    <xf numFmtId="165" fontId="10" fillId="0" borderId="48" xfId="0" applyNumberFormat="1" applyFont="1" applyBorder="1" applyAlignment="1" applyProtection="1">
      <alignment horizontal="center" vertical="center"/>
      <protection hidden="1"/>
    </xf>
    <xf numFmtId="165" fontId="10" fillId="0" borderId="5" xfId="0" applyNumberFormat="1" applyFont="1" applyBorder="1" applyAlignment="1" applyProtection="1">
      <alignment horizontal="center" vertical="center"/>
      <protection hidden="1"/>
    </xf>
    <xf numFmtId="0" fontId="28" fillId="0" borderId="0" xfId="0" applyFont="1" applyAlignment="1" applyProtection="1">
      <alignment horizontal="left" vertical="center"/>
      <protection hidden="1"/>
    </xf>
    <xf numFmtId="0" fontId="4"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3" borderId="48"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10" fillId="3" borderId="6" xfId="0" applyFont="1" applyFill="1" applyBorder="1" applyAlignment="1" applyProtection="1">
      <alignment horizontal="center"/>
      <protection hidden="1"/>
    </xf>
    <xf numFmtId="0" fontId="4" fillId="3" borderId="4" xfId="0" applyFont="1" applyFill="1" applyBorder="1" applyAlignment="1" applyProtection="1">
      <alignment horizontal="center" vertical="center"/>
      <protection hidden="1"/>
    </xf>
    <xf numFmtId="0" fontId="4" fillId="3" borderId="48"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textRotation="90"/>
      <protection hidden="1"/>
    </xf>
    <xf numFmtId="0" fontId="4" fillId="3" borderId="3" xfId="0" applyFont="1" applyFill="1" applyBorder="1" applyAlignment="1" applyProtection="1">
      <alignment horizontal="center" vertical="center" textRotation="90"/>
      <protection hidden="1"/>
    </xf>
    <xf numFmtId="0" fontId="65" fillId="3" borderId="2" xfId="0" applyFont="1" applyFill="1" applyBorder="1" applyAlignment="1" applyProtection="1">
      <alignment horizontal="center" vertical="center" textRotation="90" wrapText="1"/>
      <protection hidden="1"/>
    </xf>
    <xf numFmtId="0" fontId="65" fillId="3" borderId="3" xfId="0" applyFont="1" applyFill="1" applyBorder="1" applyAlignment="1" applyProtection="1">
      <alignment horizontal="center" vertical="center" textRotation="90" wrapText="1"/>
      <protection hidden="1"/>
    </xf>
    <xf numFmtId="0" fontId="22" fillId="33" borderId="1" xfId="0" applyFont="1" applyFill="1" applyBorder="1" applyAlignment="1" applyProtection="1">
      <alignment horizontal="center" vertical="center" wrapText="1"/>
      <protection hidden="1"/>
    </xf>
    <xf numFmtId="0" fontId="4" fillId="3" borderId="3" xfId="0" applyFont="1" applyFill="1" applyBorder="1" applyAlignment="1" applyProtection="1">
      <alignment vertical="center"/>
      <protection hidden="1"/>
    </xf>
    <xf numFmtId="0" fontId="37" fillId="3" borderId="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textRotation="90" wrapText="1"/>
      <protection hidden="1"/>
    </xf>
    <xf numFmtId="0" fontId="37" fillId="3" borderId="4" xfId="0" applyFont="1" applyFill="1" applyBorder="1" applyAlignment="1" applyProtection="1">
      <alignment horizontal="center" vertical="center" wrapText="1"/>
      <protection hidden="1"/>
    </xf>
    <xf numFmtId="0" fontId="37" fillId="3" borderId="48" xfId="0" applyFont="1" applyFill="1" applyBorder="1" applyAlignment="1" applyProtection="1">
      <alignment horizontal="center" vertical="center" wrapText="1"/>
      <protection hidden="1"/>
    </xf>
    <xf numFmtId="0" fontId="37" fillId="3" borderId="5"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textRotation="90" wrapText="1"/>
      <protection hidden="1"/>
    </xf>
    <xf numFmtId="0" fontId="44" fillId="3" borderId="0" xfId="0" applyFont="1" applyFill="1" applyBorder="1" applyAlignment="1" applyProtection="1">
      <alignment horizontal="center" vertical="center"/>
      <protection hidden="1"/>
    </xf>
    <xf numFmtId="0" fontId="145" fillId="3" borderId="1" xfId="0" applyFont="1" applyFill="1" applyBorder="1" applyAlignment="1" applyProtection="1">
      <alignment horizontal="center" vertical="center" textRotation="90" wrapText="1"/>
      <protection hidden="1"/>
    </xf>
    <xf numFmtId="0" fontId="6" fillId="3" borderId="0" xfId="0" applyFont="1" applyFill="1" applyBorder="1" applyAlignment="1" applyProtection="1">
      <alignment horizontal="left" vertical="center"/>
      <protection hidden="1"/>
    </xf>
    <xf numFmtId="0" fontId="6" fillId="3" borderId="6" xfId="0" applyFont="1" applyFill="1" applyBorder="1" applyAlignment="1" applyProtection="1">
      <alignment horizontal="left" vertical="center"/>
      <protection hidden="1"/>
    </xf>
    <xf numFmtId="0" fontId="4" fillId="3" borderId="1" xfId="0" applyFont="1" applyFill="1" applyBorder="1" applyAlignment="1" applyProtection="1">
      <alignment horizontal="center" vertical="center" wrapText="1"/>
      <protection hidden="1"/>
    </xf>
    <xf numFmtId="0" fontId="4" fillId="3" borderId="48" xfId="0" applyFont="1" applyFill="1" applyBorder="1" applyAlignment="1" applyProtection="1">
      <alignment horizontal="center" vertical="center" wrapText="1"/>
      <protection hidden="1"/>
    </xf>
    <xf numFmtId="0" fontId="4" fillId="3" borderId="5" xfId="0" applyFont="1" applyFill="1" applyBorder="1" applyAlignment="1" applyProtection="1">
      <alignment horizontal="center" vertical="center" wrapText="1"/>
      <protection hidden="1"/>
    </xf>
    <xf numFmtId="0" fontId="4" fillId="3" borderId="4" xfId="0" applyFont="1" applyFill="1" applyBorder="1" applyAlignment="1" applyProtection="1">
      <alignment horizontal="center" vertical="center" wrapText="1"/>
      <protection hidden="1"/>
    </xf>
    <xf numFmtId="0" fontId="138" fillId="3" borderId="0" xfId="0" applyFont="1" applyFill="1" applyBorder="1" applyAlignment="1" applyProtection="1">
      <alignment horizontal="right" vertical="center"/>
      <protection hidden="1"/>
    </xf>
    <xf numFmtId="0" fontId="51" fillId="3" borderId="0" xfId="0" applyFont="1" applyFill="1" applyBorder="1" applyAlignment="1" applyProtection="1">
      <alignment horizontal="left" vertical="center"/>
      <protection hidden="1"/>
    </xf>
    <xf numFmtId="0" fontId="10" fillId="3" borderId="2" xfId="0" applyFont="1" applyFill="1" applyBorder="1" applyAlignment="1" applyProtection="1">
      <alignment horizontal="center" vertical="center" textRotation="90" wrapText="1"/>
      <protection hidden="1"/>
    </xf>
    <xf numFmtId="0" fontId="10" fillId="3" borderId="7" xfId="0" applyFont="1" applyFill="1" applyBorder="1" applyAlignment="1" applyProtection="1">
      <alignment horizontal="center" vertical="center" textRotation="90" wrapText="1"/>
      <protection hidden="1"/>
    </xf>
    <xf numFmtId="0" fontId="10" fillId="3" borderId="3" xfId="0" applyFont="1" applyFill="1" applyBorder="1" applyAlignment="1" applyProtection="1">
      <alignment horizontal="center" vertical="center" textRotation="90" wrapText="1"/>
      <protection hidden="1"/>
    </xf>
    <xf numFmtId="0" fontId="10" fillId="3" borderId="1" xfId="0" applyFont="1" applyFill="1" applyBorder="1" applyAlignment="1" applyProtection="1">
      <alignment horizontal="center" vertical="center" wrapText="1"/>
      <protection hidden="1"/>
    </xf>
    <xf numFmtId="0" fontId="10" fillId="3" borderId="25" xfId="0" applyFont="1" applyFill="1" applyBorder="1" applyAlignment="1" applyProtection="1">
      <alignment horizontal="center" vertical="center" textRotation="90" wrapText="1"/>
      <protection hidden="1"/>
    </xf>
    <xf numFmtId="0" fontId="10" fillId="3" borderId="55" xfId="0" applyFont="1" applyFill="1" applyBorder="1" applyAlignment="1" applyProtection="1">
      <alignment horizontal="center" vertical="center" textRotation="90" wrapText="1"/>
      <protection hidden="1"/>
    </xf>
    <xf numFmtId="0" fontId="10" fillId="3" borderId="12" xfId="0" applyFont="1" applyFill="1" applyBorder="1" applyAlignment="1" applyProtection="1">
      <alignment horizontal="center" vertical="center" textRotation="90" wrapText="1"/>
      <protection hidden="1"/>
    </xf>
    <xf numFmtId="0" fontId="10" fillId="3" borderId="25" xfId="0" applyFont="1" applyFill="1" applyBorder="1" applyAlignment="1" applyProtection="1">
      <alignment horizontal="center" vertical="center" wrapText="1"/>
      <protection hidden="1"/>
    </xf>
    <xf numFmtId="0" fontId="10" fillId="3" borderId="55" xfId="0" applyFont="1" applyFill="1" applyBorder="1" applyAlignment="1" applyProtection="1">
      <alignment horizontal="center" vertical="center" wrapText="1"/>
      <protection hidden="1"/>
    </xf>
    <xf numFmtId="0" fontId="10" fillId="3" borderId="12" xfId="0" applyFont="1" applyFill="1" applyBorder="1" applyAlignment="1" applyProtection="1">
      <alignment horizontal="center" vertical="center" wrapText="1"/>
      <protection hidden="1"/>
    </xf>
    <xf numFmtId="0" fontId="51" fillId="3" borderId="4" xfId="0" applyFont="1" applyFill="1" applyBorder="1" applyAlignment="1" applyProtection="1">
      <alignment horizontal="center" vertical="center"/>
      <protection hidden="1"/>
    </xf>
    <xf numFmtId="0" fontId="51" fillId="3" borderId="48" xfId="0" applyFont="1" applyFill="1" applyBorder="1" applyAlignment="1" applyProtection="1">
      <alignment horizontal="center" vertical="center"/>
      <protection hidden="1"/>
    </xf>
    <xf numFmtId="0" fontId="51" fillId="3" borderId="5" xfId="0"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wrapText="1"/>
      <protection hidden="1"/>
    </xf>
    <xf numFmtId="0" fontId="51" fillId="3" borderId="0" xfId="0" applyFont="1" applyFill="1" applyBorder="1" applyAlignment="1" applyProtection="1">
      <alignment horizontal="right" vertical="center"/>
      <protection hidden="1"/>
    </xf>
    <xf numFmtId="0" fontId="45" fillId="0" borderId="0" xfId="0" applyFont="1" applyBorder="1" applyProtection="1">
      <protection hidden="1"/>
    </xf>
    <xf numFmtId="0" fontId="4" fillId="3" borderId="14"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center" vertical="center" wrapText="1"/>
      <protection hidden="1"/>
    </xf>
    <xf numFmtId="0" fontId="4" fillId="3" borderId="2" xfId="0" applyFont="1" applyFill="1" applyBorder="1" applyAlignment="1" applyProtection="1">
      <alignment horizontal="center" vertical="center" textRotation="90" wrapText="1"/>
      <protection hidden="1"/>
    </xf>
    <xf numFmtId="0" fontId="4" fillId="3" borderId="7" xfId="0" applyFont="1" applyFill="1" applyBorder="1" applyAlignment="1" applyProtection="1">
      <alignment horizontal="center" vertical="center" textRotation="90" wrapText="1"/>
      <protection hidden="1"/>
    </xf>
    <xf numFmtId="0" fontId="4" fillId="3" borderId="3" xfId="0" applyFont="1" applyFill="1" applyBorder="1" applyAlignment="1" applyProtection="1">
      <alignment horizontal="center" vertical="center" textRotation="90" wrapText="1"/>
      <protection hidden="1"/>
    </xf>
    <xf numFmtId="0" fontId="4" fillId="3" borderId="7" xfId="0" applyFont="1" applyFill="1" applyBorder="1" applyAlignment="1" applyProtection="1">
      <alignment horizontal="center" vertical="center" textRotation="90"/>
      <protection hidden="1"/>
    </xf>
    <xf numFmtId="0" fontId="4" fillId="3" borderId="2" xfId="0" applyFont="1" applyFill="1" applyBorder="1" applyAlignment="1" applyProtection="1">
      <alignment horizontal="center" vertical="center" textRotation="1"/>
      <protection hidden="1"/>
    </xf>
    <xf numFmtId="0" fontId="4" fillId="3" borderId="7" xfId="0" applyFont="1" applyFill="1" applyBorder="1" applyAlignment="1" applyProtection="1">
      <alignment horizontal="center" vertical="center" textRotation="1"/>
      <protection hidden="1"/>
    </xf>
    <xf numFmtId="0" fontId="4" fillId="3" borderId="3" xfId="0" applyFont="1" applyFill="1" applyBorder="1" applyAlignment="1" applyProtection="1">
      <alignment horizontal="center" vertical="center" textRotation="1"/>
      <protection hidden="1"/>
    </xf>
    <xf numFmtId="0" fontId="4" fillId="3" borderId="2" xfId="0" applyFont="1" applyFill="1" applyBorder="1" applyAlignment="1" applyProtection="1">
      <alignment horizontal="center" vertical="center" wrapText="1"/>
      <protection hidden="1"/>
    </xf>
    <xf numFmtId="0" fontId="4" fillId="3" borderId="3" xfId="0" applyFont="1" applyFill="1" applyBorder="1" applyAlignment="1" applyProtection="1">
      <alignment horizontal="center" vertical="center" wrapText="1"/>
      <protection hidden="1"/>
    </xf>
    <xf numFmtId="0" fontId="10" fillId="0" borderId="2" xfId="0" applyFont="1" applyFill="1" applyBorder="1" applyAlignment="1" applyProtection="1">
      <alignment horizontal="center" vertical="center" textRotation="90" wrapText="1"/>
      <protection hidden="1"/>
    </xf>
    <xf numFmtId="0" fontId="10" fillId="0" borderId="7" xfId="0" applyFont="1" applyFill="1" applyBorder="1" applyAlignment="1" applyProtection="1">
      <alignment horizontal="center" vertical="center" textRotation="90" wrapText="1"/>
      <protection hidden="1"/>
    </xf>
    <xf numFmtId="0" fontId="10" fillId="0" borderId="3" xfId="0" applyFont="1" applyFill="1" applyBorder="1" applyAlignment="1" applyProtection="1">
      <alignment horizontal="center" vertical="center" textRotation="90" wrapText="1"/>
      <protection hidden="1"/>
    </xf>
    <xf numFmtId="0" fontId="80" fillId="33" borderId="1" xfId="0" applyFont="1" applyFill="1" applyBorder="1" applyAlignment="1" applyProtection="1">
      <alignment horizontal="center" vertical="center" wrapText="1"/>
      <protection hidden="1"/>
    </xf>
    <xf numFmtId="0" fontId="79" fillId="33" borderId="1" xfId="0" applyFont="1" applyFill="1" applyBorder="1" applyAlignment="1" applyProtection="1">
      <alignment horizontal="center" vertical="center" wrapText="1"/>
      <protection hidden="1"/>
    </xf>
    <xf numFmtId="0" fontId="8" fillId="33" borderId="4" xfId="0" applyFont="1" applyFill="1" applyBorder="1" applyAlignment="1" applyProtection="1">
      <alignment horizontal="center" vertical="center" wrapText="1"/>
      <protection hidden="1"/>
    </xf>
    <xf numFmtId="0" fontId="8" fillId="33" borderId="48" xfId="0" applyFont="1" applyFill="1" applyBorder="1" applyAlignment="1" applyProtection="1">
      <alignment horizontal="center" vertical="center" wrapText="1"/>
      <protection hidden="1"/>
    </xf>
    <xf numFmtId="0" fontId="8" fillId="33" borderId="5" xfId="0" applyFont="1" applyFill="1" applyBorder="1" applyAlignment="1" applyProtection="1">
      <alignment horizontal="center" vertical="center" wrapText="1"/>
      <protection hidden="1"/>
    </xf>
    <xf numFmtId="0" fontId="54" fillId="33" borderId="1" xfId="0" applyFont="1" applyFill="1" applyBorder="1" applyAlignment="1" applyProtection="1">
      <alignment horizontal="center" vertical="center" wrapText="1"/>
      <protection hidden="1"/>
    </xf>
    <xf numFmtId="0" fontId="54" fillId="33" borderId="4" xfId="0" applyFont="1" applyFill="1" applyBorder="1" applyAlignment="1" applyProtection="1">
      <alignment horizontal="center" vertical="center" wrapText="1"/>
      <protection hidden="1"/>
    </xf>
    <xf numFmtId="0" fontId="54" fillId="33" borderId="48" xfId="0" applyFont="1" applyFill="1" applyBorder="1" applyAlignment="1" applyProtection="1">
      <alignment horizontal="center" vertical="center" wrapText="1"/>
      <protection hidden="1"/>
    </xf>
    <xf numFmtId="0" fontId="54" fillId="33" borderId="5" xfId="0" applyFont="1" applyFill="1" applyBorder="1" applyAlignment="1" applyProtection="1">
      <alignment horizontal="center" vertical="center" wrapText="1"/>
      <protection hidden="1"/>
    </xf>
    <xf numFmtId="165" fontId="80" fillId="33" borderId="1" xfId="0" applyNumberFormat="1" applyFont="1" applyFill="1" applyBorder="1" applyAlignment="1" applyProtection="1">
      <alignment horizontal="center" vertical="center" wrapText="1"/>
      <protection hidden="1"/>
    </xf>
    <xf numFmtId="0" fontId="73" fillId="0" borderId="1" xfId="0" applyFont="1" applyFill="1" applyBorder="1" applyAlignment="1" applyProtection="1">
      <alignment horizontal="center" vertical="center" textRotation="45" wrapText="1"/>
      <protection hidden="1"/>
    </xf>
    <xf numFmtId="0" fontId="76" fillId="33" borderId="1" xfId="0" applyFont="1" applyFill="1" applyBorder="1" applyAlignment="1" applyProtection="1">
      <alignment horizontal="center" vertical="center" wrapText="1"/>
      <protection hidden="1"/>
    </xf>
    <xf numFmtId="0" fontId="88" fillId="0" borderId="1" xfId="0" applyFont="1" applyFill="1" applyBorder="1" applyAlignment="1" applyProtection="1">
      <alignment horizontal="right" wrapText="1"/>
      <protection hidden="1"/>
    </xf>
    <xf numFmtId="0" fontId="74" fillId="0" borderId="1" xfId="0" applyFont="1" applyFill="1" applyBorder="1" applyAlignment="1" applyProtection="1">
      <alignment horizontal="right" wrapText="1"/>
      <protection hidden="1"/>
    </xf>
    <xf numFmtId="0" fontId="37" fillId="0" borderId="1" xfId="0" applyFont="1" applyFill="1" applyBorder="1" applyAlignment="1" applyProtection="1">
      <alignment horizontal="right" wrapText="1"/>
      <protection hidden="1"/>
    </xf>
    <xf numFmtId="0" fontId="10" fillId="0" borderId="4" xfId="0" applyFont="1" applyBorder="1" applyAlignment="1" applyProtection="1">
      <alignment horizontal="center" vertical="center"/>
      <protection hidden="1"/>
    </xf>
    <xf numFmtId="0" fontId="10" fillId="0" borderId="48"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165" fontId="84" fillId="0" borderId="1" xfId="0" applyNumberFormat="1" applyFont="1" applyFill="1" applyBorder="1" applyAlignment="1" applyProtection="1">
      <alignment horizontal="center" vertical="center" wrapText="1"/>
      <protection hidden="1"/>
    </xf>
    <xf numFmtId="0" fontId="85" fillId="0" borderId="1" xfId="0" applyFont="1" applyFill="1" applyBorder="1" applyAlignment="1" applyProtection="1">
      <alignment horizontal="center" vertical="center" wrapText="1"/>
      <protection hidden="1"/>
    </xf>
    <xf numFmtId="0" fontId="37" fillId="0" borderId="4" xfId="0" applyFont="1" applyFill="1" applyBorder="1" applyAlignment="1" applyProtection="1">
      <alignment horizontal="center" vertical="center" wrapText="1"/>
      <protection hidden="1"/>
    </xf>
    <xf numFmtId="0" fontId="37" fillId="0" borderId="48" xfId="0" applyFont="1" applyFill="1" applyBorder="1" applyAlignment="1" applyProtection="1">
      <alignment horizontal="center" vertical="center" wrapText="1"/>
      <protection hidden="1"/>
    </xf>
    <xf numFmtId="0" fontId="86" fillId="0" borderId="1" xfId="0" applyFont="1" applyFill="1" applyBorder="1" applyAlignment="1" applyProtection="1">
      <alignment horizontal="center" vertical="center" wrapText="1"/>
      <protection hidden="1"/>
    </xf>
    <xf numFmtId="0" fontId="86" fillId="0" borderId="1" xfId="0" applyFont="1" applyBorder="1" applyAlignment="1" applyProtection="1">
      <alignment horizontal="center" vertical="center" wrapText="1"/>
      <protection hidden="1"/>
    </xf>
    <xf numFmtId="0" fontId="89" fillId="0" borderId="14" xfId="0" applyFont="1" applyFill="1" applyBorder="1" applyAlignment="1" applyProtection="1">
      <alignment horizontal="center" wrapText="1"/>
      <protection hidden="1"/>
    </xf>
    <xf numFmtId="0" fontId="89" fillId="0" borderId="8" xfId="0" applyFont="1" applyFill="1" applyBorder="1" applyAlignment="1" applyProtection="1">
      <alignment horizontal="center" wrapText="1"/>
      <protection hidden="1"/>
    </xf>
    <xf numFmtId="0" fontId="89" fillId="0" borderId="25" xfId="0" applyFont="1" applyFill="1" applyBorder="1" applyAlignment="1" applyProtection="1">
      <alignment horizontal="center" wrapText="1"/>
      <protection hidden="1"/>
    </xf>
    <xf numFmtId="0" fontId="89" fillId="0" borderId="10" xfId="0" applyFont="1" applyFill="1" applyBorder="1" applyAlignment="1" applyProtection="1">
      <alignment horizontal="center" wrapText="1"/>
      <protection hidden="1"/>
    </xf>
    <xf numFmtId="0" fontId="89" fillId="0" borderId="6" xfId="0" applyFont="1" applyFill="1" applyBorder="1" applyAlignment="1" applyProtection="1">
      <alignment horizontal="center" wrapText="1"/>
      <protection hidden="1"/>
    </xf>
    <xf numFmtId="0" fontId="89" fillId="0" borderId="12" xfId="0" applyFont="1" applyFill="1" applyBorder="1" applyAlignment="1" applyProtection="1">
      <alignment horizontal="center" wrapText="1"/>
      <protection hidden="1"/>
    </xf>
    <xf numFmtId="0" fontId="9" fillId="0" borderId="4" xfId="0" applyFont="1" applyFill="1" applyBorder="1" applyAlignment="1" applyProtection="1">
      <alignment horizontal="center" vertical="center" wrapText="1"/>
      <protection hidden="1"/>
    </xf>
    <xf numFmtId="0" fontId="9" fillId="0" borderId="48" xfId="0" applyFont="1" applyFill="1" applyBorder="1" applyAlignment="1" applyProtection="1">
      <alignment horizontal="center" vertical="center" wrapText="1"/>
      <protection hidden="1"/>
    </xf>
    <xf numFmtId="0" fontId="82" fillId="0" borderId="1" xfId="0" applyFont="1" applyFill="1" applyBorder="1" applyAlignment="1" applyProtection="1">
      <alignment horizontal="center" vertical="center" wrapText="1"/>
      <protection hidden="1"/>
    </xf>
    <xf numFmtId="0" fontId="76" fillId="0" borderId="1" xfId="0" applyFont="1" applyFill="1" applyBorder="1" applyAlignment="1" applyProtection="1">
      <alignment horizontal="center" vertical="center" wrapText="1"/>
      <protection hidden="1"/>
    </xf>
    <xf numFmtId="0" fontId="22" fillId="0" borderId="1" xfId="0" applyFont="1" applyFill="1" applyBorder="1" applyAlignment="1" applyProtection="1">
      <alignment horizontal="center" vertical="center" wrapText="1"/>
      <protection hidden="1"/>
    </xf>
    <xf numFmtId="164" fontId="82" fillId="0" borderId="1" xfId="0" applyNumberFormat="1" applyFont="1" applyFill="1" applyBorder="1" applyAlignment="1" applyProtection="1">
      <alignment horizontal="center" vertical="center" wrapText="1"/>
      <protection hidden="1"/>
    </xf>
    <xf numFmtId="0" fontId="87" fillId="0" borderId="1" xfId="0" applyFont="1" applyFill="1" applyBorder="1" applyAlignment="1" applyProtection="1">
      <alignment horizontal="center" vertical="center" wrapText="1"/>
      <protection hidden="1"/>
    </xf>
    <xf numFmtId="0" fontId="88" fillId="0" borderId="1" xfId="0" applyFont="1" applyFill="1" applyBorder="1" applyAlignment="1" applyProtection="1">
      <alignment horizontal="center" vertical="center" wrapText="1"/>
      <protection hidden="1"/>
    </xf>
    <xf numFmtId="0" fontId="83" fillId="0" borderId="1" xfId="0" applyFont="1" applyFill="1" applyBorder="1" applyAlignment="1" applyProtection="1">
      <alignment horizontal="center" vertical="center" wrapText="1"/>
      <protection hidden="1"/>
    </xf>
    <xf numFmtId="0" fontId="65" fillId="0" borderId="180" xfId="0" applyFont="1" applyFill="1" applyBorder="1" applyAlignment="1" applyProtection="1">
      <alignment horizontal="center" vertical="center" wrapText="1"/>
      <protection hidden="1"/>
    </xf>
    <xf numFmtId="0" fontId="170" fillId="0" borderId="0" xfId="0" applyFont="1" applyBorder="1" applyAlignment="1" applyProtection="1">
      <alignment horizontal="center" vertical="center"/>
      <protection hidden="1"/>
    </xf>
    <xf numFmtId="0" fontId="171" fillId="0" borderId="0" xfId="0" applyFont="1" applyBorder="1" applyAlignment="1" applyProtection="1">
      <alignment horizontal="center" vertical="center"/>
      <protection hidden="1"/>
    </xf>
    <xf numFmtId="0" fontId="20" fillId="0" borderId="0" xfId="0" applyFont="1" applyBorder="1" applyAlignment="1" applyProtection="1">
      <alignment horizontal="right" vertical="center"/>
      <protection hidden="1"/>
    </xf>
    <xf numFmtId="0" fontId="36" fillId="31" borderId="0" xfId="0" applyFont="1" applyFill="1" applyBorder="1" applyAlignment="1" applyProtection="1">
      <alignment horizontal="center" vertical="center"/>
      <protection locked="0"/>
    </xf>
    <xf numFmtId="0" fontId="65" fillId="3" borderId="180" xfId="0" applyFont="1" applyFill="1" applyBorder="1" applyAlignment="1" applyProtection="1">
      <alignment horizontal="center" vertical="center" textRotation="90" wrapText="1"/>
      <protection hidden="1"/>
    </xf>
    <xf numFmtId="0" fontId="4" fillId="3" borderId="180" xfId="0" applyFont="1" applyFill="1" applyBorder="1" applyAlignment="1" applyProtection="1">
      <alignment horizontal="center" vertical="center" textRotation="90"/>
      <protection hidden="1"/>
    </xf>
    <xf numFmtId="0" fontId="4" fillId="3" borderId="180" xfId="0" applyFont="1" applyFill="1" applyBorder="1" applyAlignment="1" applyProtection="1">
      <alignment vertical="center"/>
      <protection hidden="1"/>
    </xf>
    <xf numFmtId="0" fontId="114" fillId="30" borderId="186" xfId="0" applyFont="1" applyFill="1" applyBorder="1" applyAlignment="1" applyProtection="1">
      <alignment horizontal="center" vertical="center" wrapText="1"/>
      <protection hidden="1"/>
    </xf>
    <xf numFmtId="0" fontId="114" fillId="30" borderId="187" xfId="0" applyFont="1" applyFill="1" applyBorder="1" applyAlignment="1" applyProtection="1">
      <alignment horizontal="center" vertical="center" wrapText="1"/>
      <protection hidden="1"/>
    </xf>
    <xf numFmtId="0" fontId="114" fillId="30" borderId="188" xfId="0" applyFont="1" applyFill="1" applyBorder="1" applyAlignment="1" applyProtection="1">
      <alignment horizontal="center" vertical="center" wrapText="1"/>
      <protection hidden="1"/>
    </xf>
    <xf numFmtId="0" fontId="114" fillId="30" borderId="189" xfId="0" applyFont="1" applyFill="1" applyBorder="1" applyAlignment="1" applyProtection="1">
      <alignment horizontal="center" vertical="center" wrapText="1"/>
      <protection hidden="1"/>
    </xf>
    <xf numFmtId="0" fontId="61" fillId="3" borderId="180" xfId="0" applyFont="1" applyFill="1" applyBorder="1" applyAlignment="1" applyProtection="1">
      <alignment horizontal="center" vertical="center" wrapText="1"/>
      <protection hidden="1"/>
    </xf>
    <xf numFmtId="0" fontId="145" fillId="3" borderId="180" xfId="0" applyFont="1" applyFill="1" applyBorder="1" applyAlignment="1" applyProtection="1">
      <alignment horizontal="center" vertical="center" textRotation="90" wrapText="1"/>
      <protection hidden="1"/>
    </xf>
    <xf numFmtId="0" fontId="65" fillId="0" borderId="179" xfId="0" applyFont="1" applyBorder="1" applyAlignment="1" applyProtection="1">
      <alignment horizontal="center" vertical="center" textRotation="90" wrapText="1"/>
      <protection hidden="1"/>
    </xf>
    <xf numFmtId="0" fontId="65" fillId="0" borderId="182" xfId="0" applyFont="1" applyBorder="1" applyAlignment="1" applyProtection="1">
      <alignment horizontal="center" vertical="center" textRotation="90" wrapText="1"/>
      <protection hidden="1"/>
    </xf>
    <xf numFmtId="0" fontId="65" fillId="0" borderId="184" xfId="0" applyFont="1" applyBorder="1" applyAlignment="1" applyProtection="1">
      <alignment horizontal="center" vertical="center" textRotation="90" wrapText="1"/>
      <protection hidden="1"/>
    </xf>
    <xf numFmtId="0" fontId="65" fillId="0" borderId="181" xfId="0" applyFont="1" applyBorder="1" applyAlignment="1" applyProtection="1">
      <alignment horizontal="center" vertical="center" textRotation="90" wrapText="1"/>
      <protection hidden="1"/>
    </xf>
    <xf numFmtId="0" fontId="65" fillId="0" borderId="183" xfId="0" applyFont="1" applyBorder="1" applyAlignment="1" applyProtection="1">
      <alignment horizontal="center" vertical="center" textRotation="90" wrapText="1"/>
      <protection hidden="1"/>
    </xf>
    <xf numFmtId="0" fontId="65" fillId="0" borderId="185" xfId="0" applyFont="1" applyBorder="1" applyAlignment="1" applyProtection="1">
      <alignment horizontal="center" vertical="center" textRotation="90" wrapText="1"/>
      <protection hidden="1"/>
    </xf>
    <xf numFmtId="0" fontId="9" fillId="3" borderId="180" xfId="0" applyFont="1" applyFill="1" applyBorder="1" applyAlignment="1" applyProtection="1">
      <alignment horizontal="center" vertical="center" textRotation="90" wrapText="1"/>
      <protection hidden="1"/>
    </xf>
    <xf numFmtId="0" fontId="65" fillId="0" borderId="179" xfId="0" applyFont="1" applyFill="1" applyBorder="1" applyAlignment="1" applyProtection="1">
      <alignment horizontal="center" vertical="center" textRotation="90" wrapText="1"/>
      <protection hidden="1"/>
    </xf>
    <xf numFmtId="0" fontId="65" fillId="0" borderId="182" xfId="0" applyFont="1" applyFill="1" applyBorder="1" applyAlignment="1" applyProtection="1">
      <alignment horizontal="center" vertical="center" textRotation="90" wrapText="1"/>
      <protection hidden="1"/>
    </xf>
    <xf numFmtId="0" fontId="65" fillId="0" borderId="184" xfId="0" applyFont="1" applyFill="1" applyBorder="1" applyAlignment="1" applyProtection="1">
      <alignment horizontal="center" vertical="center" textRotation="90" wrapText="1"/>
      <protection hidden="1"/>
    </xf>
    <xf numFmtId="0" fontId="8" fillId="0" borderId="0" xfId="0" applyFont="1" applyAlignment="1" applyProtection="1">
      <alignment horizontal="center" vertical="center" wrapText="1"/>
      <protection hidden="1"/>
    </xf>
    <xf numFmtId="0" fontId="6" fillId="12" borderId="0" xfId="0" applyFont="1" applyFill="1" applyBorder="1" applyAlignment="1" applyProtection="1">
      <alignment horizontal="center" vertical="center" wrapText="1"/>
      <protection hidden="1"/>
    </xf>
    <xf numFmtId="0" fontId="166" fillId="0" borderId="0" xfId="0" applyFont="1" applyAlignment="1" applyProtection="1">
      <alignment horizontal="center"/>
      <protection hidden="1"/>
    </xf>
    <xf numFmtId="0" fontId="175" fillId="0" borderId="180" xfId="0" applyFont="1" applyFill="1" applyBorder="1" applyAlignment="1" applyProtection="1">
      <alignment horizontal="center" vertical="center" wrapText="1"/>
      <protection hidden="1"/>
    </xf>
    <xf numFmtId="0" fontId="114" fillId="0" borderId="186" xfId="0" applyFont="1" applyFill="1" applyBorder="1" applyAlignment="1" applyProtection="1">
      <alignment horizontal="center" vertical="center" wrapText="1"/>
      <protection hidden="1"/>
    </xf>
    <xf numFmtId="0" fontId="114" fillId="0" borderId="190" xfId="0" applyFont="1" applyFill="1" applyBorder="1" applyAlignment="1" applyProtection="1">
      <alignment horizontal="center" vertical="center" wrapText="1"/>
      <protection hidden="1"/>
    </xf>
    <xf numFmtId="0" fontId="114" fillId="0" borderId="187" xfId="0" applyFont="1" applyFill="1" applyBorder="1" applyAlignment="1" applyProtection="1">
      <alignment horizontal="center" vertical="center" wrapText="1"/>
      <protection hidden="1"/>
    </xf>
    <xf numFmtId="0" fontId="117" fillId="30" borderId="180" xfId="0" applyFont="1" applyFill="1" applyBorder="1" applyAlignment="1" applyProtection="1">
      <alignment horizontal="center" vertical="center" wrapText="1"/>
      <protection hidden="1"/>
    </xf>
    <xf numFmtId="0" fontId="176" fillId="0" borderId="186" xfId="0" applyFont="1" applyFill="1" applyBorder="1" applyAlignment="1" applyProtection="1">
      <alignment horizontal="center" vertical="center" wrapText="1"/>
      <protection hidden="1"/>
    </xf>
    <xf numFmtId="0" fontId="176" fillId="0" borderId="187" xfId="0" applyFont="1" applyFill="1" applyBorder="1" applyAlignment="1" applyProtection="1">
      <alignment horizontal="center" vertical="center" wrapText="1"/>
      <protection hidden="1"/>
    </xf>
    <xf numFmtId="0" fontId="176" fillId="0" borderId="185" xfId="0" applyFont="1" applyFill="1" applyBorder="1" applyAlignment="1" applyProtection="1">
      <alignment horizontal="center" vertical="center" wrapText="1"/>
      <protection hidden="1"/>
    </xf>
    <xf numFmtId="0" fontId="176" fillId="0" borderId="191" xfId="0" applyFont="1" applyFill="1" applyBorder="1" applyAlignment="1" applyProtection="1">
      <alignment horizontal="center" vertical="center" wrapText="1"/>
      <protection hidden="1"/>
    </xf>
    <xf numFmtId="0" fontId="150" fillId="3" borderId="185" xfId="0" applyFont="1" applyFill="1" applyBorder="1" applyAlignment="1" applyProtection="1">
      <alignment horizontal="center" vertical="center" wrapText="1"/>
      <protection hidden="1"/>
    </xf>
    <xf numFmtId="0" fontId="150" fillId="3" borderId="191" xfId="0" applyFont="1" applyFill="1" applyBorder="1" applyAlignment="1" applyProtection="1">
      <alignment horizontal="center" vertical="center" wrapText="1"/>
      <protection hidden="1"/>
    </xf>
    <xf numFmtId="0" fontId="79" fillId="3" borderId="185" xfId="0" applyFont="1" applyFill="1" applyBorder="1" applyAlignment="1" applyProtection="1">
      <alignment horizontal="center" vertical="center" wrapText="1"/>
      <protection hidden="1"/>
    </xf>
    <xf numFmtId="0" fontId="79" fillId="3" borderId="192" xfId="0" applyFont="1" applyFill="1" applyBorder="1" applyAlignment="1" applyProtection="1">
      <alignment horizontal="center" vertical="center" wrapText="1"/>
      <protection hidden="1"/>
    </xf>
    <xf numFmtId="0" fontId="176" fillId="0" borderId="190" xfId="0" applyFont="1" applyFill="1" applyBorder="1" applyAlignment="1" applyProtection="1">
      <alignment horizontal="center" vertical="center" wrapText="1"/>
      <protection hidden="1"/>
    </xf>
    <xf numFmtId="0" fontId="177" fillId="3" borderId="186" xfId="0" applyFont="1" applyFill="1" applyBorder="1" applyAlignment="1" applyProtection="1">
      <alignment horizontal="center" vertical="center" wrapText="1"/>
      <protection hidden="1"/>
    </xf>
    <xf numFmtId="0" fontId="177" fillId="3" borderId="187" xfId="0" applyFont="1" applyFill="1" applyBorder="1" applyAlignment="1" applyProtection="1">
      <alignment horizontal="center" vertical="center" wrapText="1"/>
      <protection hidden="1"/>
    </xf>
    <xf numFmtId="165" fontId="176" fillId="0" borderId="186" xfId="0" applyNumberFormat="1" applyFont="1" applyFill="1" applyBorder="1" applyAlignment="1" applyProtection="1">
      <alignment horizontal="center" vertical="center" wrapText="1"/>
      <protection hidden="1"/>
    </xf>
    <xf numFmtId="165" fontId="176" fillId="0" borderId="187" xfId="0" applyNumberFormat="1" applyFont="1" applyFill="1" applyBorder="1" applyAlignment="1" applyProtection="1">
      <alignment horizontal="center" vertical="center" wrapText="1"/>
      <protection hidden="1"/>
    </xf>
    <xf numFmtId="165" fontId="176" fillId="0" borderId="190" xfId="0" applyNumberFormat="1" applyFont="1" applyFill="1" applyBorder="1" applyAlignment="1" applyProtection="1">
      <alignment horizontal="center" vertical="center" wrapText="1"/>
      <protection hidden="1"/>
    </xf>
    <xf numFmtId="0" fontId="150" fillId="3" borderId="186" xfId="0" applyFont="1" applyFill="1" applyBorder="1" applyAlignment="1" applyProtection="1">
      <alignment horizontal="center" vertical="center" wrapText="1"/>
      <protection hidden="1"/>
    </xf>
    <xf numFmtId="0" fontId="150" fillId="3" borderId="187" xfId="0" applyFont="1" applyFill="1" applyBorder="1" applyAlignment="1" applyProtection="1">
      <alignment horizontal="center" vertical="center" wrapText="1"/>
      <protection hidden="1"/>
    </xf>
    <xf numFmtId="0" fontId="150" fillId="3" borderId="190" xfId="0" applyFont="1" applyFill="1" applyBorder="1" applyAlignment="1" applyProtection="1">
      <alignment horizontal="center" vertical="center" wrapText="1"/>
      <protection hidden="1"/>
    </xf>
    <xf numFmtId="0" fontId="6" fillId="12" borderId="39" xfId="0" applyFont="1" applyFill="1" applyBorder="1" applyAlignment="1" applyProtection="1">
      <alignment horizontal="center" vertical="center" wrapText="1"/>
      <protection hidden="1"/>
    </xf>
    <xf numFmtId="0" fontId="4" fillId="0" borderId="0" xfId="0" applyFont="1" applyAlignment="1" applyProtection="1">
      <alignment horizontal="center"/>
      <protection hidden="1"/>
    </xf>
    <xf numFmtId="0" fontId="98" fillId="0" borderId="0" xfId="0" applyFont="1" applyFill="1" applyBorder="1" applyAlignment="1" applyProtection="1">
      <alignment horizontal="center" vertical="center" wrapText="1"/>
      <protection hidden="1"/>
    </xf>
    <xf numFmtId="0" fontId="100" fillId="0" borderId="0" xfId="0" applyFont="1" applyFill="1" applyBorder="1" applyAlignment="1" applyProtection="1">
      <alignment horizontal="center" vertical="center" wrapText="1"/>
      <protection hidden="1"/>
    </xf>
    <xf numFmtId="0" fontId="37" fillId="0" borderId="129" xfId="0" applyFont="1" applyBorder="1" applyAlignment="1" applyProtection="1">
      <alignment horizontal="center" vertical="center"/>
      <protection hidden="1"/>
    </xf>
    <xf numFmtId="0" fontId="37" fillId="0" borderId="5" xfId="0" applyFont="1" applyBorder="1" applyAlignment="1" applyProtection="1">
      <alignment horizontal="center" vertical="center"/>
      <protection hidden="1"/>
    </xf>
    <xf numFmtId="0" fontId="37" fillId="0" borderId="73" xfId="0" applyFont="1" applyBorder="1" applyAlignment="1" applyProtection="1">
      <alignment horizontal="center" vertical="center"/>
      <protection hidden="1"/>
    </xf>
    <xf numFmtId="0" fontId="37" fillId="0" borderId="1" xfId="0" applyFont="1" applyBorder="1" applyAlignment="1" applyProtection="1">
      <alignment horizontal="center" vertical="center"/>
      <protection hidden="1"/>
    </xf>
    <xf numFmtId="0" fontId="37" fillId="0" borderId="74" xfId="0" applyFont="1" applyBorder="1" applyAlignment="1" applyProtection="1">
      <alignment horizontal="center" vertical="center"/>
      <protection hidden="1"/>
    </xf>
    <xf numFmtId="0" fontId="37" fillId="0" borderId="75" xfId="0" applyFont="1" applyBorder="1" applyAlignment="1" applyProtection="1">
      <alignment horizontal="center" vertical="center"/>
      <protection hidden="1"/>
    </xf>
    <xf numFmtId="0" fontId="22" fillId="0" borderId="0" xfId="0" applyFont="1" applyBorder="1" applyAlignment="1" applyProtection="1">
      <alignment horizontal="center" wrapText="1"/>
      <protection hidden="1"/>
    </xf>
    <xf numFmtId="0" fontId="22" fillId="0" borderId="0" xfId="0" applyFont="1" applyFill="1" applyBorder="1" applyAlignment="1" applyProtection="1">
      <alignment horizontal="center" wrapText="1"/>
      <protection hidden="1"/>
    </xf>
    <xf numFmtId="0" fontId="138" fillId="0" borderId="64" xfId="0" applyFont="1" applyFill="1" applyBorder="1" applyAlignment="1" applyProtection="1">
      <alignment horizontal="center" vertical="center"/>
      <protection hidden="1"/>
    </xf>
    <xf numFmtId="0" fontId="138" fillId="0" borderId="77" xfId="0" applyFont="1" applyFill="1" applyBorder="1" applyAlignment="1" applyProtection="1">
      <alignment horizontal="center" vertical="center"/>
      <protection hidden="1"/>
    </xf>
    <xf numFmtId="0" fontId="138" fillId="0" borderId="77" xfId="0" applyFont="1" applyFill="1" applyBorder="1" applyAlignment="1" applyProtection="1">
      <alignment horizontal="right" vertical="center"/>
      <protection hidden="1"/>
    </xf>
    <xf numFmtId="0" fontId="23" fillId="0" borderId="77" xfId="0" applyFont="1" applyFill="1" applyBorder="1" applyAlignment="1" applyProtection="1">
      <alignment horizontal="left" vertical="center" wrapText="1"/>
      <protection hidden="1"/>
    </xf>
    <xf numFmtId="0" fontId="37" fillId="0" borderId="71" xfId="0" applyFont="1" applyBorder="1" applyAlignment="1" applyProtection="1">
      <alignment horizontal="center" vertical="center"/>
      <protection hidden="1"/>
    </xf>
    <xf numFmtId="0" fontId="37" fillId="0" borderId="3" xfId="0" applyFont="1" applyBorder="1" applyAlignment="1" applyProtection="1">
      <alignment horizontal="center" vertical="center"/>
      <protection hidden="1"/>
    </xf>
    <xf numFmtId="0" fontId="23" fillId="0" borderId="78" xfId="0" applyFont="1" applyFill="1" applyBorder="1" applyAlignment="1" applyProtection="1">
      <alignment horizontal="left" vertical="center" wrapText="1"/>
      <protection hidden="1"/>
    </xf>
    <xf numFmtId="0" fontId="22" fillId="0" borderId="79" xfId="0" applyFont="1" applyBorder="1" applyAlignment="1" applyProtection="1">
      <alignment horizontal="center" vertical="center" wrapText="1"/>
      <protection hidden="1"/>
    </xf>
    <xf numFmtId="0" fontId="133" fillId="0" borderId="0" xfId="0" applyFont="1" applyFill="1" applyBorder="1" applyAlignment="1" applyProtection="1">
      <alignment horizontal="center" vertical="center" wrapText="1"/>
      <protection hidden="1"/>
    </xf>
    <xf numFmtId="0" fontId="168" fillId="0" borderId="0" xfId="0" applyFont="1" applyFill="1" applyBorder="1" applyAlignment="1" applyProtection="1">
      <alignment horizontal="center" vertical="center" wrapText="1"/>
      <protection hidden="1"/>
    </xf>
    <xf numFmtId="0" fontId="22" fillId="0" borderId="65" xfId="0" applyFont="1" applyBorder="1" applyAlignment="1" applyProtection="1">
      <alignment horizontal="center" vertical="center" wrapText="1"/>
      <protection hidden="1"/>
    </xf>
    <xf numFmtId="0" fontId="22" fillId="0" borderId="66" xfId="0" applyFont="1" applyBorder="1" applyAlignment="1" applyProtection="1">
      <alignment horizontal="center" vertical="center" wrapText="1"/>
      <protection hidden="1"/>
    </xf>
    <xf numFmtId="0" fontId="22" fillId="0" borderId="68" xfId="0" applyFont="1" applyBorder="1" applyAlignment="1" applyProtection="1">
      <alignment horizontal="center" vertical="center" wrapText="1"/>
      <protection hidden="1"/>
    </xf>
    <xf numFmtId="0" fontId="22" fillId="0" borderId="69" xfId="0" applyFont="1" applyBorder="1" applyAlignment="1" applyProtection="1">
      <alignment horizontal="center" vertical="center" wrapText="1"/>
      <protection hidden="1"/>
    </xf>
    <xf numFmtId="0" fontId="138" fillId="0" borderId="66" xfId="0" applyFont="1" applyBorder="1" applyAlignment="1" applyProtection="1">
      <alignment horizontal="right" vertical="center" wrapText="1"/>
      <protection hidden="1"/>
    </xf>
    <xf numFmtId="0" fontId="138" fillId="0" borderId="69" xfId="0" applyFont="1" applyBorder="1" applyAlignment="1" applyProtection="1">
      <alignment horizontal="right" vertical="center" wrapText="1"/>
      <protection hidden="1"/>
    </xf>
    <xf numFmtId="0" fontId="23" fillId="0" borderId="66" xfId="0" applyFont="1" applyBorder="1" applyAlignment="1" applyProtection="1">
      <alignment horizontal="left" vertical="center" wrapText="1"/>
      <protection hidden="1"/>
    </xf>
    <xf numFmtId="0" fontId="23" fillId="0" borderId="69" xfId="0" applyFont="1" applyBorder="1" applyAlignment="1" applyProtection="1">
      <alignment horizontal="left" vertical="center" wrapText="1"/>
      <protection hidden="1"/>
    </xf>
    <xf numFmtId="0" fontId="23" fillId="0" borderId="67" xfId="0" applyFont="1" applyBorder="1" applyAlignment="1" applyProtection="1">
      <alignment horizontal="left" vertical="center" wrapText="1"/>
      <protection hidden="1"/>
    </xf>
    <xf numFmtId="0" fontId="23" fillId="0" borderId="70" xfId="0" applyFont="1" applyBorder="1" applyAlignment="1" applyProtection="1">
      <alignment horizontal="left" vertical="center" wrapText="1"/>
      <protection hidden="1"/>
    </xf>
    <xf numFmtId="0" fontId="132" fillId="0" borderId="0" xfId="0" applyFont="1" applyAlignment="1" applyProtection="1">
      <alignment horizontal="center" vertical="center"/>
      <protection hidden="1"/>
    </xf>
    <xf numFmtId="0" fontId="159" fillId="12" borderId="0" xfId="0" applyFont="1" applyFill="1" applyBorder="1" applyAlignment="1" applyProtection="1">
      <alignment horizontal="center" vertical="center" wrapText="1"/>
      <protection hidden="1"/>
    </xf>
    <xf numFmtId="0" fontId="131" fillId="0" borderId="0" xfId="0" applyFont="1" applyBorder="1" applyAlignment="1" applyProtection="1">
      <alignment horizontal="center" vertical="center"/>
      <protection hidden="1"/>
    </xf>
    <xf numFmtId="0" fontId="65" fillId="0" borderId="108" xfId="0" applyFont="1" applyFill="1" applyBorder="1" applyAlignment="1" applyProtection="1">
      <alignment horizontal="center" vertical="center" textRotation="90" wrapText="1"/>
      <protection hidden="1"/>
    </xf>
    <xf numFmtId="0" fontId="65" fillId="0" borderId="92" xfId="0" applyFont="1" applyFill="1" applyBorder="1" applyAlignment="1" applyProtection="1">
      <alignment horizontal="center" vertical="center" textRotation="90" wrapText="1"/>
      <protection hidden="1"/>
    </xf>
    <xf numFmtId="0" fontId="76" fillId="34" borderId="114" xfId="0" applyFont="1" applyFill="1" applyBorder="1" applyAlignment="1" applyProtection="1">
      <alignment horizontal="center" vertical="center" wrapText="1"/>
      <protection hidden="1"/>
    </xf>
    <xf numFmtId="0" fontId="76" fillId="34" borderId="116" xfId="0" applyFont="1" applyFill="1" applyBorder="1" applyAlignment="1" applyProtection="1">
      <alignment horizontal="center" vertical="center" wrapText="1"/>
      <protection hidden="1"/>
    </xf>
    <xf numFmtId="0" fontId="65" fillId="0" borderId="109" xfId="0" applyFont="1" applyFill="1" applyBorder="1" applyAlignment="1" applyProtection="1">
      <alignment horizontal="center" vertical="center" wrapText="1"/>
      <protection hidden="1"/>
    </xf>
    <xf numFmtId="0" fontId="65" fillId="0" borderId="106" xfId="0" applyFont="1" applyFill="1" applyBorder="1" applyAlignment="1" applyProtection="1">
      <alignment horizontal="center" vertical="center" wrapText="1"/>
      <protection hidden="1"/>
    </xf>
    <xf numFmtId="0" fontId="65" fillId="0" borderId="93" xfId="0" applyFont="1" applyFill="1" applyBorder="1" applyAlignment="1" applyProtection="1">
      <alignment horizontal="center" vertical="center" wrapText="1"/>
      <protection hidden="1"/>
    </xf>
    <xf numFmtId="0" fontId="65" fillId="0" borderId="110" xfId="0" applyFont="1" applyFill="1" applyBorder="1" applyAlignment="1" applyProtection="1">
      <alignment horizontal="center" vertical="center" textRotation="90" wrapText="1"/>
      <protection hidden="1"/>
    </xf>
    <xf numFmtId="0" fontId="65" fillId="0" borderId="111" xfId="0" applyFont="1" applyFill="1" applyBorder="1" applyAlignment="1" applyProtection="1">
      <alignment horizontal="center" vertical="center" textRotation="90" wrapText="1"/>
      <protection hidden="1"/>
    </xf>
    <xf numFmtId="0" fontId="22" fillId="0" borderId="84" xfId="0" applyFont="1" applyBorder="1" applyAlignment="1" applyProtection="1">
      <alignment horizontal="center" vertical="center"/>
      <protection hidden="1"/>
    </xf>
    <xf numFmtId="0" fontId="22" fillId="0" borderId="85" xfId="0" applyFont="1" applyBorder="1" applyAlignment="1" applyProtection="1">
      <alignment horizontal="center" vertical="center"/>
      <protection hidden="1"/>
    </xf>
    <xf numFmtId="0" fontId="121" fillId="0" borderId="86" xfId="0" applyFont="1" applyFill="1" applyBorder="1" applyAlignment="1" applyProtection="1">
      <alignment horizontal="center" wrapText="1"/>
      <protection hidden="1"/>
    </xf>
    <xf numFmtId="0" fontId="121" fillId="0" borderId="87" xfId="0" applyFont="1" applyFill="1" applyBorder="1" applyAlignment="1" applyProtection="1">
      <alignment horizontal="center" wrapText="1"/>
      <protection hidden="1"/>
    </xf>
    <xf numFmtId="0" fontId="121" fillId="0" borderId="88" xfId="0" applyFont="1" applyFill="1" applyBorder="1" applyAlignment="1" applyProtection="1">
      <alignment horizontal="center" wrapText="1"/>
      <protection hidden="1"/>
    </xf>
    <xf numFmtId="0" fontId="120" fillId="0" borderId="87" xfId="0" applyFont="1" applyFill="1" applyBorder="1" applyAlignment="1" applyProtection="1">
      <alignment horizontal="right" vertical="center" wrapText="1"/>
      <protection hidden="1"/>
    </xf>
    <xf numFmtId="1" fontId="123" fillId="0" borderId="0" xfId="0" applyNumberFormat="1" applyFont="1" applyBorder="1" applyAlignment="1" applyProtection="1">
      <alignment horizontal="center" vertical="center" wrapText="1"/>
      <protection hidden="1"/>
    </xf>
    <xf numFmtId="0" fontId="123" fillId="0" borderId="121" xfId="0" applyFont="1" applyBorder="1" applyAlignment="1" applyProtection="1">
      <alignment horizontal="center" vertical="center" wrapText="1"/>
      <protection hidden="1"/>
    </xf>
    <xf numFmtId="0" fontId="123" fillId="0" borderId="0" xfId="0" applyFont="1" applyBorder="1" applyAlignment="1" applyProtection="1">
      <alignment horizontal="center" vertical="center" wrapText="1"/>
      <protection hidden="1"/>
    </xf>
    <xf numFmtId="0" fontId="121" fillId="0" borderId="114" xfId="0" applyFont="1" applyFill="1" applyBorder="1" applyAlignment="1" applyProtection="1">
      <alignment horizontal="center" wrapText="1"/>
      <protection hidden="1"/>
    </xf>
    <xf numFmtId="0" fontId="123" fillId="0" borderId="123" xfId="0" applyFont="1" applyBorder="1" applyAlignment="1" applyProtection="1">
      <alignment horizontal="center" vertical="center" wrapText="1"/>
      <protection hidden="1"/>
    </xf>
    <xf numFmtId="0" fontId="123" fillId="0" borderId="124" xfId="0" applyFont="1" applyBorder="1" applyAlignment="1" applyProtection="1">
      <alignment horizontal="center" vertical="center" wrapText="1"/>
      <protection hidden="1"/>
    </xf>
    <xf numFmtId="0" fontId="7" fillId="0" borderId="114" xfId="0" applyFont="1" applyBorder="1" applyAlignment="1" applyProtection="1">
      <alignment horizontal="center"/>
      <protection hidden="1"/>
    </xf>
    <xf numFmtId="167" fontId="123" fillId="0" borderId="0" xfId="0" applyNumberFormat="1" applyFont="1" applyBorder="1" applyAlignment="1" applyProtection="1">
      <alignment horizontal="center" vertical="center" wrapText="1"/>
      <protection hidden="1"/>
    </xf>
    <xf numFmtId="167" fontId="123" fillId="0" borderId="121" xfId="0" applyNumberFormat="1" applyFont="1" applyBorder="1" applyAlignment="1" applyProtection="1">
      <alignment horizontal="center" vertical="center" wrapText="1"/>
      <protection hidden="1"/>
    </xf>
    <xf numFmtId="0" fontId="7" fillId="0" borderId="115" xfId="0" applyFont="1" applyBorder="1" applyAlignment="1" applyProtection="1">
      <alignment horizontal="center"/>
      <protection hidden="1"/>
    </xf>
    <xf numFmtId="0" fontId="65" fillId="34" borderId="99" xfId="0" applyFont="1" applyFill="1" applyBorder="1" applyAlignment="1" applyProtection="1">
      <alignment horizontal="center" vertical="center" wrapText="1"/>
      <protection hidden="1"/>
    </xf>
    <xf numFmtId="0" fontId="65" fillId="34" borderId="0" xfId="0" applyFont="1" applyFill="1" applyBorder="1" applyAlignment="1" applyProtection="1">
      <alignment horizontal="center" vertical="center" wrapText="1"/>
      <protection hidden="1"/>
    </xf>
    <xf numFmtId="0" fontId="65" fillId="34" borderId="100" xfId="0" applyFont="1" applyFill="1" applyBorder="1" applyAlignment="1" applyProtection="1">
      <alignment horizontal="center" vertical="center" wrapText="1"/>
      <protection hidden="1"/>
    </xf>
    <xf numFmtId="0" fontId="120" fillId="0" borderId="92" xfId="0" applyFont="1" applyFill="1" applyBorder="1" applyAlignment="1" applyProtection="1">
      <alignment horizontal="right" vertical="center" wrapText="1"/>
      <protection hidden="1"/>
    </xf>
    <xf numFmtId="0" fontId="100" fillId="0" borderId="118" xfId="0" applyFont="1" applyFill="1" applyBorder="1" applyAlignment="1" applyProtection="1">
      <alignment horizontal="center" wrapText="1"/>
      <protection hidden="1"/>
    </xf>
    <xf numFmtId="0" fontId="100" fillId="0" borderId="119" xfId="0" applyFont="1" applyFill="1" applyBorder="1" applyAlignment="1" applyProtection="1">
      <alignment horizontal="center" wrapText="1"/>
      <protection hidden="1"/>
    </xf>
    <xf numFmtId="0" fontId="121" fillId="0" borderId="93" xfId="0" applyFont="1" applyFill="1" applyBorder="1" applyAlignment="1" applyProtection="1">
      <alignment horizontal="center" wrapText="1"/>
      <protection hidden="1"/>
    </xf>
    <xf numFmtId="0" fontId="121" fillId="0" borderId="92" xfId="0" applyFont="1" applyFill="1" applyBorder="1" applyAlignment="1" applyProtection="1">
      <alignment horizontal="center" wrapText="1"/>
      <protection hidden="1"/>
    </xf>
    <xf numFmtId="0" fontId="121" fillId="0" borderId="113" xfId="0" applyFont="1" applyFill="1" applyBorder="1" applyAlignment="1" applyProtection="1">
      <alignment horizontal="center" wrapText="1"/>
      <protection hidden="1"/>
    </xf>
    <xf numFmtId="0" fontId="122" fillId="0" borderId="102" xfId="0" applyFont="1" applyFill="1" applyBorder="1" applyAlignment="1" applyProtection="1">
      <alignment horizontal="center" vertical="center"/>
      <protection hidden="1"/>
    </xf>
    <xf numFmtId="0" fontId="122" fillId="0" borderId="103" xfId="0" applyFont="1" applyFill="1" applyBorder="1" applyAlignment="1" applyProtection="1">
      <alignment horizontal="center" vertical="center"/>
      <protection hidden="1"/>
    </xf>
    <xf numFmtId="1" fontId="123" fillId="0" borderId="0" xfId="0" applyNumberFormat="1" applyFont="1" applyBorder="1" applyAlignment="1" applyProtection="1">
      <alignment horizontal="center" vertical="center"/>
      <protection hidden="1"/>
    </xf>
    <xf numFmtId="1" fontId="123" fillId="0" borderId="121" xfId="0" applyNumberFormat="1" applyFont="1" applyBorder="1" applyAlignment="1" applyProtection="1">
      <alignment horizontal="center" vertical="center"/>
      <protection hidden="1"/>
    </xf>
    <xf numFmtId="0" fontId="111" fillId="0" borderId="80" xfId="0" applyFont="1" applyFill="1" applyBorder="1" applyAlignment="1" applyProtection="1">
      <alignment horizontal="center" vertical="center" wrapText="1"/>
      <protection hidden="1"/>
    </xf>
    <xf numFmtId="0" fontId="111" fillId="0" borderId="81" xfId="0" applyFont="1" applyFill="1" applyBorder="1" applyAlignment="1" applyProtection="1">
      <alignment horizontal="center" vertical="center" wrapText="1"/>
      <protection hidden="1"/>
    </xf>
    <xf numFmtId="0" fontId="111" fillId="0" borderId="82" xfId="0" applyFont="1" applyFill="1" applyBorder="1" applyAlignment="1" applyProtection="1">
      <alignment horizontal="center" vertical="center" wrapText="1"/>
      <protection hidden="1"/>
    </xf>
    <xf numFmtId="0" fontId="111" fillId="0" borderId="89" xfId="0" applyFont="1" applyFill="1" applyBorder="1" applyAlignment="1" applyProtection="1">
      <alignment horizontal="center" vertical="center" wrapText="1"/>
      <protection hidden="1"/>
    </xf>
    <xf numFmtId="0" fontId="111" fillId="0" borderId="90" xfId="0" applyFont="1" applyFill="1" applyBorder="1" applyAlignment="1" applyProtection="1">
      <alignment horizontal="center" vertical="center" wrapText="1"/>
      <protection hidden="1"/>
    </xf>
    <xf numFmtId="0" fontId="111" fillId="0" borderId="91" xfId="0" applyFont="1" applyFill="1" applyBorder="1" applyAlignment="1" applyProtection="1">
      <alignment horizontal="center" vertical="center" wrapText="1"/>
      <protection hidden="1"/>
    </xf>
    <xf numFmtId="0" fontId="37" fillId="0" borderId="127" xfId="0" applyFont="1" applyBorder="1" applyAlignment="1" applyProtection="1">
      <alignment horizontal="right" vertical="center" wrapText="1"/>
      <protection hidden="1"/>
    </xf>
    <xf numFmtId="0" fontId="37" fillId="0" borderId="125" xfId="0" applyFont="1" applyBorder="1" applyAlignment="1" applyProtection="1">
      <alignment horizontal="right" vertical="center" wrapText="1"/>
      <protection hidden="1"/>
    </xf>
    <xf numFmtId="0" fontId="65" fillId="0" borderId="87" xfId="0" applyFont="1" applyFill="1" applyBorder="1" applyAlignment="1" applyProtection="1">
      <alignment horizontal="center" vertical="center" textRotation="90" wrapText="1"/>
      <protection hidden="1"/>
    </xf>
    <xf numFmtId="0" fontId="65" fillId="0" borderId="0" xfId="0" applyFont="1" applyFill="1" applyBorder="1" applyAlignment="1" applyProtection="1">
      <alignment horizontal="center" vertical="center" wrapText="1"/>
      <protection hidden="1"/>
    </xf>
    <xf numFmtId="0" fontId="65" fillId="0" borderId="126" xfId="0" applyFont="1" applyFill="1" applyBorder="1" applyAlignment="1" applyProtection="1">
      <alignment horizontal="center" vertical="center" wrapText="1"/>
      <protection hidden="1"/>
    </xf>
    <xf numFmtId="0" fontId="65" fillId="0" borderId="114" xfId="0" applyFont="1" applyBorder="1" applyAlignment="1" applyProtection="1">
      <alignment horizontal="center" vertical="center" textRotation="90" wrapText="1"/>
      <protection hidden="1"/>
    </xf>
    <xf numFmtId="0" fontId="61" fillId="0" borderId="114" xfId="0" applyFont="1" applyFill="1" applyBorder="1" applyAlignment="1" applyProtection="1">
      <alignment horizontal="center" vertical="center" wrapText="1"/>
      <protection hidden="1"/>
    </xf>
    <xf numFmtId="0" fontId="65" fillId="0" borderId="112" xfId="0" applyFont="1" applyFill="1" applyBorder="1" applyAlignment="1" applyProtection="1">
      <alignment horizontal="center" vertical="center" textRotation="90" wrapText="1"/>
      <protection hidden="1"/>
    </xf>
    <xf numFmtId="0" fontId="65" fillId="0" borderId="109" xfId="0" applyFont="1" applyFill="1" applyBorder="1" applyAlignment="1" applyProtection="1">
      <alignment horizontal="center" vertical="center" textRotation="90" wrapText="1"/>
      <protection hidden="1"/>
    </xf>
    <xf numFmtId="0" fontId="65" fillId="0" borderId="113" xfId="0" applyFont="1" applyFill="1" applyBorder="1" applyAlignment="1" applyProtection="1">
      <alignment horizontal="center" vertical="center" textRotation="90" wrapText="1"/>
      <protection hidden="1"/>
    </xf>
    <xf numFmtId="0" fontId="65" fillId="0" borderId="93" xfId="0" applyFont="1" applyFill="1" applyBorder="1" applyAlignment="1" applyProtection="1">
      <alignment horizontal="center" vertical="center" textRotation="90" wrapText="1"/>
      <protection hidden="1"/>
    </xf>
    <xf numFmtId="0" fontId="37" fillId="0" borderId="110" xfId="0" applyFont="1" applyFill="1" applyBorder="1" applyAlignment="1" applyProtection="1">
      <alignment horizontal="center" vertical="center" textRotation="90" wrapText="1"/>
      <protection hidden="1"/>
    </xf>
    <xf numFmtId="0" fontId="37" fillId="0" borderId="111" xfId="0" applyFont="1" applyFill="1" applyBorder="1" applyAlignment="1" applyProtection="1">
      <alignment horizontal="center" vertical="center" textRotation="90" wrapText="1"/>
      <protection hidden="1"/>
    </xf>
    <xf numFmtId="0" fontId="37" fillId="0" borderId="92" xfId="0" applyFont="1" applyFill="1" applyBorder="1" applyAlignment="1" applyProtection="1">
      <alignment horizontal="center" vertical="center" textRotation="90" wrapText="1"/>
      <protection hidden="1"/>
    </xf>
    <xf numFmtId="0" fontId="65" fillId="0" borderId="106" xfId="0" applyFont="1" applyFill="1" applyBorder="1" applyAlignment="1" applyProtection="1">
      <alignment horizontal="center" vertical="center" textRotation="90" wrapText="1"/>
      <protection hidden="1"/>
    </xf>
    <xf numFmtId="0" fontId="149" fillId="0" borderId="126" xfId="0" applyFont="1" applyBorder="1" applyAlignment="1" applyProtection="1">
      <alignment horizontal="center" vertical="center" wrapText="1"/>
      <protection hidden="1"/>
    </xf>
    <xf numFmtId="0" fontId="61" fillId="0" borderId="110" xfId="0" applyFont="1" applyFill="1" applyBorder="1" applyAlignment="1" applyProtection="1">
      <alignment horizontal="center" vertical="center" textRotation="90" wrapText="1"/>
      <protection hidden="1"/>
    </xf>
    <xf numFmtId="0" fontId="61" fillId="0" borderId="111" xfId="0" applyFont="1" applyFill="1" applyBorder="1" applyAlignment="1" applyProtection="1">
      <alignment horizontal="center" vertical="center" textRotation="90" wrapText="1"/>
      <protection hidden="1"/>
    </xf>
    <xf numFmtId="0" fontId="61" fillId="0" borderId="92" xfId="0" applyFont="1" applyFill="1" applyBorder="1" applyAlignment="1" applyProtection="1">
      <alignment horizontal="center" vertical="center" textRotation="90" wrapText="1"/>
      <protection hidden="1"/>
    </xf>
    <xf numFmtId="0" fontId="63" fillId="0" borderId="0" xfId="0" applyFont="1" applyBorder="1" applyAlignment="1" applyProtection="1">
      <alignment horizontal="right" vertical="center"/>
      <protection hidden="1"/>
    </xf>
    <xf numFmtId="164" fontId="10" fillId="0" borderId="0" xfId="0" applyNumberFormat="1" applyFont="1" applyBorder="1" applyAlignment="1" applyProtection="1">
      <alignment horizontal="center" vertical="center"/>
      <protection hidden="1"/>
    </xf>
    <xf numFmtId="0" fontId="139" fillId="0" borderId="0" xfId="0" applyFont="1" applyBorder="1" applyAlignment="1" applyProtection="1">
      <alignment horizontal="center"/>
      <protection hidden="1"/>
    </xf>
    <xf numFmtId="0" fontId="69" fillId="0" borderId="0" xfId="0" applyFont="1" applyBorder="1" applyAlignment="1" applyProtection="1">
      <alignment horizontal="center"/>
      <protection hidden="1"/>
    </xf>
    <xf numFmtId="0" fontId="16" fillId="0" borderId="0" xfId="0" applyFont="1" applyBorder="1" applyAlignment="1" applyProtection="1">
      <alignment horizontal="center" vertical="center" shrinkToFit="1"/>
      <protection hidden="1"/>
    </xf>
    <xf numFmtId="0" fontId="61" fillId="11" borderId="32" xfId="0" applyFont="1" applyFill="1" applyBorder="1" applyAlignment="1" applyProtection="1">
      <alignment horizontal="left" vertical="center" wrapText="1"/>
      <protection hidden="1"/>
    </xf>
    <xf numFmtId="0" fontId="61" fillId="11" borderId="35" xfId="0" applyFont="1" applyFill="1" applyBorder="1" applyAlignment="1" applyProtection="1">
      <alignment horizontal="left" vertical="center" wrapText="1"/>
      <protection hidden="1"/>
    </xf>
    <xf numFmtId="0" fontId="61" fillId="11" borderId="36" xfId="0" applyFont="1" applyFill="1" applyBorder="1" applyAlignment="1" applyProtection="1">
      <alignment horizontal="left" vertical="center" wrapText="1"/>
      <protection hidden="1"/>
    </xf>
    <xf numFmtId="0" fontId="61" fillId="11" borderId="33" xfId="0" applyFont="1" applyFill="1" applyBorder="1" applyAlignment="1" applyProtection="1">
      <alignment horizontal="left" vertical="center" wrapText="1"/>
      <protection hidden="1"/>
    </xf>
    <xf numFmtId="0" fontId="61" fillId="11" borderId="0" xfId="0" applyFont="1" applyFill="1" applyBorder="1" applyAlignment="1" applyProtection="1">
      <alignment horizontal="left" vertical="center" wrapText="1"/>
      <protection hidden="1"/>
    </xf>
    <xf numFmtId="0" fontId="61" fillId="11" borderId="37" xfId="0" applyFont="1" applyFill="1" applyBorder="1" applyAlignment="1" applyProtection="1">
      <alignment horizontal="left" vertical="center" wrapText="1"/>
      <protection hidden="1"/>
    </xf>
    <xf numFmtId="0" fontId="61" fillId="11" borderId="34" xfId="0" applyFont="1" applyFill="1" applyBorder="1" applyAlignment="1" applyProtection="1">
      <alignment horizontal="left" vertical="center" wrapText="1"/>
      <protection hidden="1"/>
    </xf>
    <xf numFmtId="0" fontId="61" fillId="11" borderId="42" xfId="0" applyFont="1" applyFill="1" applyBorder="1" applyAlignment="1" applyProtection="1">
      <alignment horizontal="left" vertical="center" wrapText="1"/>
      <protection hidden="1"/>
    </xf>
    <xf numFmtId="0" fontId="61" fillId="11" borderId="38" xfId="0" applyFont="1" applyFill="1" applyBorder="1" applyAlignment="1" applyProtection="1">
      <alignment horizontal="left" vertical="center" wrapText="1"/>
      <protection hidden="1"/>
    </xf>
    <xf numFmtId="0" fontId="0" fillId="0" borderId="0" xfId="0" applyBorder="1" applyAlignment="1" applyProtection="1">
      <alignment horizontal="right" vertical="center"/>
      <protection hidden="1"/>
    </xf>
    <xf numFmtId="0" fontId="20" fillId="0" borderId="0"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165" fontId="163" fillId="3" borderId="0" xfId="0" applyNumberFormat="1" applyFont="1" applyFill="1" applyBorder="1" applyAlignment="1" applyProtection="1">
      <alignment horizontal="center" vertical="center"/>
      <protection hidden="1"/>
    </xf>
    <xf numFmtId="0" fontId="50" fillId="0" borderId="0" xfId="0" applyFont="1" applyFill="1" applyBorder="1" applyAlignment="1" applyProtection="1">
      <alignment horizontal="left" vertical="center"/>
      <protection hidden="1"/>
    </xf>
    <xf numFmtId="0" fontId="10" fillId="0" borderId="0" xfId="0" applyFont="1" applyBorder="1" applyAlignment="1" applyProtection="1">
      <alignment horizontal="center" vertical="center"/>
      <protection hidden="1"/>
    </xf>
    <xf numFmtId="0" fontId="16" fillId="3" borderId="2" xfId="0" applyFont="1" applyFill="1" applyBorder="1" applyAlignment="1" applyProtection="1">
      <alignment horizontal="center" vertical="center" textRotation="90"/>
      <protection hidden="1"/>
    </xf>
    <xf numFmtId="0" fontId="16" fillId="3" borderId="7" xfId="0" applyFont="1" applyFill="1" applyBorder="1" applyAlignment="1" applyProtection="1">
      <alignment horizontal="center" vertical="center" textRotation="90"/>
      <protection hidden="1"/>
    </xf>
    <xf numFmtId="0" fontId="16" fillId="3" borderId="3" xfId="0" applyFont="1" applyFill="1" applyBorder="1" applyAlignment="1" applyProtection="1">
      <alignment horizontal="center" vertical="center" textRotation="90"/>
      <protection hidden="1"/>
    </xf>
    <xf numFmtId="0" fontId="0" fillId="0" borderId="8" xfId="0" applyFont="1" applyBorder="1" applyAlignment="1" applyProtection="1">
      <alignment horizontal="center" vertical="center" wrapText="1"/>
      <protection hidden="1"/>
    </xf>
    <xf numFmtId="0" fontId="0" fillId="0" borderId="1" xfId="0" applyBorder="1" applyAlignment="1" applyProtection="1">
      <alignment horizontal="right" vertical="center" wrapText="1"/>
      <protection hidden="1"/>
    </xf>
    <xf numFmtId="0" fontId="61" fillId="0" borderId="0" xfId="0" applyFont="1" applyFill="1" applyBorder="1" applyAlignment="1" applyProtection="1">
      <alignment horizontal="right" vertical="center"/>
      <protection hidden="1"/>
    </xf>
    <xf numFmtId="0" fontId="65" fillId="0" borderId="0" xfId="0" applyFont="1" applyFill="1" applyBorder="1" applyAlignment="1" applyProtection="1">
      <alignment horizontal="left" vertical="center"/>
      <protection hidden="1"/>
    </xf>
    <xf numFmtId="0" fontId="16" fillId="0" borderId="0" xfId="0" applyFont="1" applyBorder="1" applyAlignment="1" applyProtection="1">
      <alignment horizontal="right" vertical="center"/>
      <protection hidden="1"/>
    </xf>
    <xf numFmtId="164" fontId="4" fillId="0" borderId="0" xfId="0" applyNumberFormat="1" applyFont="1" applyBorder="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62" fillId="0" borderId="4" xfId="0" applyFont="1" applyBorder="1" applyAlignment="1" applyProtection="1">
      <alignment horizontal="center" vertical="center"/>
      <protection hidden="1"/>
    </xf>
    <xf numFmtId="0" fontId="62" fillId="0" borderId="5" xfId="0" applyFont="1" applyBorder="1" applyAlignment="1" applyProtection="1">
      <alignment horizontal="center" vertical="center"/>
      <protection hidden="1"/>
    </xf>
    <xf numFmtId="0" fontId="19" fillId="21" borderId="4" xfId="0" applyFont="1" applyFill="1" applyBorder="1" applyAlignment="1" applyProtection="1">
      <alignment horizontal="center" vertical="center"/>
      <protection hidden="1"/>
    </xf>
    <xf numFmtId="0" fontId="19" fillId="21" borderId="5"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65" fillId="0" borderId="10" xfId="0" applyFont="1" applyBorder="1" applyAlignment="1" applyProtection="1">
      <alignment horizontal="center" vertical="center"/>
      <protection hidden="1"/>
    </xf>
    <xf numFmtId="0" fontId="65" fillId="0" borderId="6" xfId="0" applyFont="1" applyBorder="1" applyAlignment="1" applyProtection="1">
      <alignment horizontal="center" vertical="center"/>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9"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0" fontId="4" fillId="0" borderId="0" xfId="0" applyFont="1" applyBorder="1" applyAlignment="1" applyProtection="1">
      <alignment horizontal="left" vertical="center"/>
      <protection hidden="1"/>
    </xf>
    <xf numFmtId="0" fontId="0" fillId="0" borderId="1" xfId="0"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0" fontId="29" fillId="21" borderId="4" xfId="0" applyFont="1" applyFill="1" applyBorder="1" applyAlignment="1" applyProtection="1">
      <alignment horizontal="center" vertical="center"/>
      <protection hidden="1"/>
    </xf>
    <xf numFmtId="0" fontId="29" fillId="21" borderId="5" xfId="0" applyFont="1" applyFill="1" applyBorder="1" applyAlignment="1" applyProtection="1">
      <alignment horizontal="center" vertical="center"/>
      <protection hidden="1"/>
    </xf>
    <xf numFmtId="0" fontId="19" fillId="21" borderId="48" xfId="0" applyFont="1" applyFill="1" applyBorder="1" applyAlignment="1" applyProtection="1">
      <alignment horizontal="center" vertical="center"/>
      <protection hidden="1"/>
    </xf>
    <xf numFmtId="0" fontId="35" fillId="21" borderId="4" xfId="0" applyFont="1" applyFill="1" applyBorder="1" applyAlignment="1" applyProtection="1">
      <alignment horizontal="center" vertical="center"/>
      <protection hidden="1"/>
    </xf>
    <xf numFmtId="0" fontId="35" fillId="21" borderId="5" xfId="0" applyFont="1" applyFill="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61" fillId="3" borderId="2" xfId="0" applyFont="1" applyFill="1" applyBorder="1" applyAlignment="1" applyProtection="1">
      <alignment horizontal="center" vertical="center" textRotation="90" wrapText="1"/>
      <protection hidden="1"/>
    </xf>
    <xf numFmtId="0" fontId="61" fillId="3" borderId="7" xfId="0" applyFont="1" applyFill="1" applyBorder="1" applyAlignment="1" applyProtection="1">
      <alignment horizontal="center" vertical="center" textRotation="90" wrapText="1"/>
      <protection hidden="1"/>
    </xf>
    <xf numFmtId="0" fontId="61" fillId="3" borderId="3" xfId="0" applyFont="1" applyFill="1" applyBorder="1" applyAlignment="1" applyProtection="1">
      <alignment horizontal="center" vertical="center" textRotation="90" wrapText="1"/>
      <protection hidden="1"/>
    </xf>
    <xf numFmtId="0" fontId="37" fillId="3" borderId="14" xfId="0" applyFont="1" applyFill="1" applyBorder="1" applyAlignment="1" applyProtection="1">
      <alignment horizontal="center" vertical="center" wrapText="1"/>
      <protection hidden="1"/>
    </xf>
    <xf numFmtId="0" fontId="37" fillId="3" borderId="8" xfId="0" applyFont="1" applyFill="1" applyBorder="1" applyAlignment="1" applyProtection="1">
      <alignment horizontal="center" vertical="center" wrapText="1"/>
      <protection hidden="1"/>
    </xf>
    <xf numFmtId="0" fontId="37" fillId="3" borderId="25" xfId="0" applyFont="1" applyFill="1" applyBorder="1" applyAlignment="1" applyProtection="1">
      <alignment horizontal="center" vertical="center" wrapText="1"/>
      <protection hidden="1"/>
    </xf>
    <xf numFmtId="0" fontId="61" fillId="3" borderId="4" xfId="0" applyFont="1" applyFill="1" applyBorder="1" applyAlignment="1" applyProtection="1">
      <alignment horizontal="center" vertical="center" textRotation="90" wrapText="1"/>
      <protection hidden="1"/>
    </xf>
    <xf numFmtId="0" fontId="61" fillId="3" borderId="5" xfId="0" applyFont="1" applyFill="1" applyBorder="1" applyAlignment="1" applyProtection="1">
      <alignment horizontal="center" vertical="center" textRotation="90" wrapText="1"/>
      <protection hidden="1"/>
    </xf>
    <xf numFmtId="0" fontId="61" fillId="3" borderId="1" xfId="0" applyFont="1" applyFill="1" applyBorder="1" applyAlignment="1" applyProtection="1">
      <alignment horizontal="center" vertical="center" textRotation="90" wrapText="1"/>
      <protection hidden="1"/>
    </xf>
    <xf numFmtId="0" fontId="157" fillId="3" borderId="4" xfId="0" applyFont="1" applyFill="1" applyBorder="1" applyAlignment="1" applyProtection="1">
      <alignment horizontal="center" vertical="center" textRotation="90" wrapText="1"/>
      <protection hidden="1"/>
    </xf>
    <xf numFmtId="0" fontId="157" fillId="3" borderId="5" xfId="0" applyFont="1" applyFill="1" applyBorder="1" applyAlignment="1" applyProtection="1">
      <alignment horizontal="center" vertical="center" textRotation="90" wrapText="1"/>
      <protection hidden="1"/>
    </xf>
    <xf numFmtId="0" fontId="167" fillId="0" borderId="0" xfId="0" applyFont="1" applyBorder="1" applyAlignment="1" applyProtection="1">
      <alignment horizontal="center" vertical="center" wrapText="1"/>
      <protection hidden="1"/>
    </xf>
    <xf numFmtId="0" fontId="158" fillId="0" borderId="0"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right" vertical="center" wrapText="1"/>
      <protection hidden="1"/>
    </xf>
    <xf numFmtId="0" fontId="37" fillId="0" borderId="0" xfId="0" applyFont="1" applyFill="1" applyBorder="1" applyAlignment="1" applyProtection="1">
      <alignment horizontal="left" vertical="center" wrapText="1"/>
      <protection hidden="1"/>
    </xf>
    <xf numFmtId="0" fontId="99" fillId="0" borderId="0" xfId="0" applyFont="1" applyFill="1" applyBorder="1" applyAlignment="1" applyProtection="1">
      <alignment horizontal="left" vertical="top" wrapText="1"/>
      <protection hidden="1"/>
    </xf>
    <xf numFmtId="0" fontId="22" fillId="0" borderId="0" xfId="0" applyFont="1" applyFill="1" applyBorder="1" applyAlignment="1" applyProtection="1">
      <alignment horizontal="center" vertical="center" wrapText="1"/>
      <protection hidden="1"/>
    </xf>
    <xf numFmtId="0" fontId="61" fillId="0" borderId="0" xfId="0" applyFont="1" applyFill="1" applyBorder="1" applyAlignment="1" applyProtection="1">
      <alignment horizontal="right" vertical="center" wrapText="1"/>
      <protection hidden="1"/>
    </xf>
    <xf numFmtId="0" fontId="9" fillId="0" borderId="0" xfId="0" applyFont="1" applyFill="1" applyBorder="1" applyAlignment="1" applyProtection="1">
      <alignment horizontal="right" vertical="center" wrapText="1"/>
      <protection hidden="1"/>
    </xf>
    <xf numFmtId="0" fontId="8" fillId="0" borderId="48" xfId="0" applyFont="1" applyBorder="1" applyAlignment="1" applyProtection="1">
      <alignment horizontal="center" vertical="center"/>
      <protection hidden="1"/>
    </xf>
    <xf numFmtId="0" fontId="166" fillId="0" borderId="0" xfId="0" applyFont="1" applyBorder="1" applyAlignment="1" applyProtection="1">
      <alignment horizontal="center" vertical="center" wrapText="1"/>
      <protection hidden="1"/>
    </xf>
    <xf numFmtId="0" fontId="165" fillId="0" borderId="0" xfId="0" applyFont="1" applyBorder="1" applyAlignment="1" applyProtection="1">
      <alignment horizontal="center" vertical="center" wrapText="1"/>
      <protection hidden="1"/>
    </xf>
    <xf numFmtId="0" fontId="23" fillId="5" borderId="156" xfId="0" applyFont="1" applyFill="1" applyBorder="1" applyAlignment="1" applyProtection="1">
      <alignment horizontal="center" vertical="center" wrapText="1"/>
      <protection hidden="1"/>
    </xf>
    <xf numFmtId="0" fontId="23" fillId="5" borderId="157" xfId="0" applyFont="1" applyFill="1" applyBorder="1" applyAlignment="1" applyProtection="1">
      <alignment horizontal="center" vertical="center" wrapText="1"/>
      <protection hidden="1"/>
    </xf>
    <xf numFmtId="0" fontId="23" fillId="5" borderId="158" xfId="0" applyFont="1" applyFill="1" applyBorder="1" applyAlignment="1" applyProtection="1">
      <alignment horizontal="center" vertical="center" wrapText="1"/>
      <protection hidden="1"/>
    </xf>
    <xf numFmtId="0" fontId="23" fillId="5" borderId="159" xfId="0" applyFont="1" applyFill="1" applyBorder="1" applyAlignment="1" applyProtection="1">
      <alignment horizontal="center" vertical="center" wrapText="1"/>
      <protection hidden="1"/>
    </xf>
    <xf numFmtId="0" fontId="23" fillId="5" borderId="0" xfId="0" applyFont="1" applyFill="1" applyBorder="1" applyAlignment="1" applyProtection="1">
      <alignment horizontal="center" vertical="center" wrapText="1"/>
      <protection hidden="1"/>
    </xf>
    <xf numFmtId="0" fontId="23" fillId="5" borderId="160" xfId="0" applyFont="1" applyFill="1" applyBorder="1" applyAlignment="1" applyProtection="1">
      <alignment horizontal="center" vertical="center" wrapText="1"/>
      <protection hidden="1"/>
    </xf>
    <xf numFmtId="0" fontId="23" fillId="5" borderId="161" xfId="0" applyFont="1" applyFill="1" applyBorder="1" applyAlignment="1" applyProtection="1">
      <alignment horizontal="center" vertical="center" wrapText="1"/>
      <protection hidden="1"/>
    </xf>
    <xf numFmtId="0" fontId="23" fillId="5" borderId="162" xfId="0" applyFont="1" applyFill="1" applyBorder="1" applyAlignment="1" applyProtection="1">
      <alignment horizontal="center" vertical="center" wrapText="1"/>
      <protection hidden="1"/>
    </xf>
    <xf numFmtId="0" fontId="23" fillId="5" borderId="163" xfId="0" applyFont="1" applyFill="1" applyBorder="1" applyAlignment="1" applyProtection="1">
      <alignment horizontal="center" vertical="center" wrapText="1"/>
      <protection hidden="1"/>
    </xf>
    <xf numFmtId="0" fontId="0" fillId="0" borderId="4" xfId="0" applyFont="1" applyBorder="1" applyAlignment="1" applyProtection="1">
      <alignment horizontal="center" vertical="center" wrapText="1"/>
      <protection hidden="1"/>
    </xf>
    <xf numFmtId="0" fontId="0" fillId="0" borderId="5" xfId="0" applyFont="1" applyBorder="1" applyAlignment="1" applyProtection="1">
      <alignment horizontal="center" vertical="center" wrapText="1"/>
      <protection hidden="1"/>
    </xf>
    <xf numFmtId="0" fontId="65" fillId="0" borderId="1" xfId="0" applyFont="1" applyBorder="1" applyAlignment="1" applyProtection="1">
      <alignment horizontal="center" vertical="center"/>
      <protection hidden="1"/>
    </xf>
    <xf numFmtId="0" fontId="8" fillId="0" borderId="0" xfId="0" applyFont="1" applyBorder="1" applyAlignment="1" applyProtection="1">
      <alignment horizontal="left" vertical="center"/>
      <protection hidden="1"/>
    </xf>
    <xf numFmtId="0" fontId="0" fillId="0" borderId="0" xfId="0" applyAlignment="1" applyProtection="1">
      <alignment horizontal="center" textRotation="90"/>
      <protection hidden="1"/>
    </xf>
    <xf numFmtId="0" fontId="37" fillId="0" borderId="0" xfId="0" applyFont="1" applyFill="1" applyBorder="1" applyAlignment="1" applyProtection="1">
      <alignment horizontal="right" wrapText="1"/>
      <protection hidden="1"/>
    </xf>
    <xf numFmtId="0" fontId="37" fillId="0" borderId="0" xfId="0" applyFont="1" applyFill="1" applyBorder="1" applyAlignment="1" applyProtection="1">
      <alignment horizontal="left" wrapText="1"/>
      <protection hidden="1"/>
    </xf>
    <xf numFmtId="0" fontId="99" fillId="0" borderId="0" xfId="0" applyFont="1" applyFill="1" applyBorder="1" applyAlignment="1" applyProtection="1">
      <alignment horizontal="left" vertical="center" wrapText="1"/>
      <protection hidden="1"/>
    </xf>
    <xf numFmtId="0" fontId="31" fillId="0" borderId="0" xfId="2" applyFont="1" applyFill="1" applyAlignment="1" applyProtection="1">
      <alignment horizontal="center" vertical="center"/>
    </xf>
    <xf numFmtId="0" fontId="31" fillId="0" borderId="0" xfId="2" applyFont="1" applyAlignment="1" applyProtection="1"/>
    <xf numFmtId="0" fontId="50" fillId="0" borderId="0" xfId="0" applyFont="1" applyAlignment="1">
      <alignment horizontal="center" vertical="center"/>
    </xf>
    <xf numFmtId="0" fontId="31" fillId="27" borderId="0" xfId="2" applyFont="1" applyFill="1" applyBorder="1" applyAlignment="1" applyProtection="1">
      <alignment vertical="center"/>
      <protection hidden="1"/>
    </xf>
    <xf numFmtId="0" fontId="178" fillId="27" borderId="0" xfId="0" applyFont="1" applyFill="1" applyBorder="1" applyAlignment="1" applyProtection="1">
      <alignment horizontal="center" vertical="center"/>
      <protection hidden="1"/>
    </xf>
    <xf numFmtId="0" fontId="22" fillId="0" borderId="20" xfId="0" applyFont="1" applyFill="1" applyBorder="1" applyAlignment="1" applyProtection="1">
      <alignment horizontal="center" vertical="center" wrapText="1"/>
      <protection locked="0"/>
    </xf>
    <xf numFmtId="0" fontId="22" fillId="0" borderId="21"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31" fillId="0" borderId="0" xfId="2" applyFont="1" applyAlignment="1" applyProtection="1">
      <protection hidden="1"/>
    </xf>
  </cellXfs>
  <cellStyles count="3">
    <cellStyle name="Hyperlink" xfId="2" builtinId="8"/>
    <cellStyle name="Normal" xfId="0" builtinId="0"/>
    <cellStyle name="Output" xfId="1" builtinId="21"/>
  </cellStyles>
  <dxfs count="92">
    <dxf>
      <font>
        <color theme="0"/>
      </font>
      <fill>
        <patternFill>
          <bgColor theme="0"/>
        </patternFill>
      </fill>
      <border>
        <left/>
        <right/>
        <top/>
        <bottom/>
        <vertical/>
        <horizontal/>
      </border>
    </dxf>
    <dxf>
      <font>
        <color theme="0"/>
      </font>
    </dxf>
    <dxf>
      <font>
        <color theme="0"/>
      </font>
      <border>
        <left/>
        <right/>
        <top/>
        <bottom/>
        <vertical/>
        <horizontal/>
      </border>
    </dxf>
    <dxf>
      <font>
        <color theme="0"/>
      </font>
    </dxf>
    <dxf>
      <font>
        <color rgb="FF0000FF"/>
      </font>
    </dxf>
    <dxf>
      <font>
        <color rgb="FFFF0000"/>
      </font>
    </dxf>
    <dxf>
      <font>
        <color rgb="FF008000"/>
      </font>
    </dxf>
    <dxf>
      <font>
        <color theme="0"/>
      </font>
    </dxf>
    <dxf>
      <font>
        <b/>
        <i val="0"/>
      </font>
      <fill>
        <patternFill>
          <bgColor theme="7" tint="0.79998168889431442"/>
        </patternFill>
      </fill>
    </dxf>
    <dxf>
      <font>
        <b/>
        <i val="0"/>
        <color rgb="FF0000CC"/>
      </font>
      <fill>
        <patternFill>
          <bgColor theme="8" tint="0.59996337778862885"/>
        </patternFill>
      </fill>
    </dxf>
    <dxf>
      <font>
        <b/>
        <i val="0"/>
        <color rgb="FF0000CC"/>
      </font>
      <fill>
        <patternFill>
          <bgColor theme="8" tint="0.59996337778862885"/>
        </patternFill>
      </fill>
    </dxf>
    <dxf>
      <fill>
        <patternFill>
          <bgColor theme="0"/>
        </patternFill>
      </fill>
    </dxf>
    <dxf>
      <font>
        <b/>
        <i val="0"/>
        <color rgb="FF0000CC"/>
      </font>
    </dxf>
    <dxf>
      <font>
        <b/>
        <i val="0"/>
        <color rgb="FFD60093"/>
      </font>
    </dxf>
    <dxf>
      <font>
        <b/>
        <i val="0"/>
        <color theme="6" tint="-0.499984740745262"/>
      </font>
      <fill>
        <patternFill patternType="none">
          <fgColor indexed="64"/>
          <bgColor auto="1"/>
        </patternFill>
      </fill>
    </dxf>
    <dxf>
      <font>
        <b/>
        <i val="0"/>
        <color rgb="FF00B050"/>
      </font>
      <fill>
        <patternFill patternType="none">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font>
      <fill>
        <patternFill patternType="none">
          <fgColor indexed="64"/>
          <bgColor auto="1"/>
        </patternFill>
      </fill>
    </dxf>
    <dxf>
      <fill>
        <patternFill>
          <bgColor rgb="FFFFD5FF"/>
        </patternFill>
      </fill>
    </dxf>
    <dxf>
      <font>
        <color rgb="FF0000FF"/>
      </font>
    </dxf>
    <dxf>
      <font>
        <color rgb="FFFF0000"/>
      </font>
    </dxf>
    <dxf>
      <font>
        <color rgb="FF0000FF"/>
      </font>
    </dxf>
    <dxf>
      <font>
        <b/>
        <i val="0"/>
        <color rgb="FFCC0099"/>
      </font>
    </dxf>
    <dxf>
      <fill>
        <patternFill>
          <bgColor rgb="FFE0C1FF"/>
        </patternFill>
      </fill>
    </dxf>
    <dxf>
      <fill>
        <patternFill>
          <bgColor rgb="FFFFD3A7"/>
        </patternFill>
      </fill>
    </dxf>
    <dxf>
      <fill>
        <patternFill>
          <bgColor rgb="FFFFFF99"/>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ndense val="0"/>
        <extend val="0"/>
        <color rgb="FF9C0006"/>
      </font>
      <fill>
        <patternFill>
          <bgColor rgb="FFFFC7CE"/>
        </patternFill>
      </fill>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rgb="FFFF0000"/>
      </font>
    </dxf>
    <dxf>
      <font>
        <color rgb="FF0000FF"/>
      </font>
    </dxf>
    <dxf>
      <font>
        <b/>
        <i val="0"/>
        <color rgb="FFCC0099"/>
      </font>
    </dxf>
    <dxf>
      <font>
        <color rgb="FFFF0000"/>
      </font>
    </dxf>
    <dxf>
      <font>
        <color rgb="FF0000FF"/>
      </font>
    </dxf>
    <dxf>
      <font>
        <b/>
        <i val="0"/>
        <color rgb="FFCC0099"/>
      </font>
    </dxf>
    <dxf>
      <font>
        <b/>
        <i val="0"/>
        <color rgb="FF0000CC"/>
      </font>
    </dxf>
    <dxf>
      <font>
        <b/>
        <i val="0"/>
        <color rgb="FFD60093"/>
      </font>
    </dxf>
    <dxf>
      <font>
        <color rgb="FFFF0000"/>
      </font>
    </dxf>
    <dxf>
      <font>
        <color rgb="FF0000FF"/>
      </font>
    </dxf>
    <dxf>
      <font>
        <b/>
        <i val="0"/>
        <color rgb="FFCC009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FF0000"/>
      </font>
      <fill>
        <patternFill>
          <bgColor rgb="FFFFFF00"/>
        </patternFill>
      </fill>
    </dxf>
    <dxf>
      <font>
        <b/>
        <i val="0"/>
        <color rgb="FF0000CC"/>
      </font>
      <fill>
        <patternFill>
          <bgColor theme="9" tint="0.59996337778862885"/>
        </patternFill>
      </fill>
    </dxf>
    <dxf>
      <font>
        <b/>
        <i val="0"/>
        <color rgb="FF006600"/>
      </font>
      <fill>
        <patternFill>
          <bgColor theme="3" tint="0.79998168889431442"/>
        </patternFill>
      </fill>
    </dxf>
    <dxf>
      <font>
        <b/>
        <i val="0"/>
        <color rgb="FFFF0000"/>
      </font>
      <fill>
        <patternFill>
          <bgColor theme="8" tint="0.79998168889431442"/>
        </patternFill>
      </fill>
    </dxf>
    <dxf>
      <font>
        <color theme="0"/>
      </font>
    </dxf>
    <dxf>
      <font>
        <color theme="0"/>
      </font>
    </dxf>
    <dxf>
      <font>
        <color theme="0"/>
      </font>
    </dxf>
    <dxf>
      <font>
        <b/>
        <i val="0"/>
        <color rgb="FF006600"/>
      </font>
      <fill>
        <patternFill>
          <bgColor theme="5" tint="0.79998168889431442"/>
        </patternFill>
      </fill>
    </dxf>
    <dxf>
      <font>
        <b/>
        <i val="0"/>
        <color rgb="FF006600"/>
      </font>
      <fill>
        <patternFill>
          <bgColor theme="9" tint="0.79998168889431442"/>
        </patternFill>
      </fill>
    </dxf>
    <dxf>
      <font>
        <b/>
        <i val="0"/>
        <color rgb="FF0000CC"/>
      </font>
      <fill>
        <patternFill>
          <bgColor rgb="FFFFFF00"/>
        </patternFill>
      </fill>
    </dxf>
    <dxf>
      <font>
        <color theme="0"/>
      </font>
    </dxf>
  </dxfs>
  <tableStyles count="1" defaultTableStyle="TableStyleMedium9" defaultPivotStyle="PivotStyleLight16">
    <tableStyle name="Table Style 1" pivot="0" count="0"/>
  </tableStyles>
  <colors>
    <mruColors>
      <color rgb="FF123A24"/>
      <color rgb="FFCC00CC"/>
      <color rgb="FF006600"/>
      <color rgb="FF0000CC"/>
      <color rgb="FFFF3300"/>
      <color rgb="FFECFC9E"/>
      <color rgb="FFB8E08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Result Sheet'!A1"/><Relationship Id="rId2" Type="http://schemas.openxmlformats.org/officeDocument/2006/relationships/hyperlink" Target="#'Marks Entry 1st'!A1"/><Relationship Id="rId1" Type="http://schemas.openxmlformats.org/officeDocument/2006/relationships/hyperlink" Target="#'Marks Entry UKG'!A1"/><Relationship Id="rId6" Type="http://schemas.openxmlformats.org/officeDocument/2006/relationships/image" Target="../media/image4.png"/><Relationship Id="rId5" Type="http://schemas.openxmlformats.org/officeDocument/2006/relationships/hyperlink" Target="#'Marks Entry Nursery'!A1"/><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3" Type="http://schemas.openxmlformats.org/officeDocument/2006/relationships/hyperlink" Target="#'All student Report Card'!AH6"/><Relationship Id="rId2" Type="http://schemas.openxmlformats.org/officeDocument/2006/relationships/hyperlink" Target="#'Result Sheet'!A222"/><Relationship Id="rId1" Type="http://schemas.openxmlformats.org/officeDocument/2006/relationships/hyperlink" Target="#'Result Sheet'!A1"/></Relationships>
</file>

<file path=xl/drawings/_rels/drawing7.xml.rels><?xml version="1.0" encoding="UTF-8" standalone="yes"?>
<Relationships xmlns="http://schemas.openxmlformats.org/package/2006/relationships"><Relationship Id="rId2" Type="http://schemas.openxmlformats.org/officeDocument/2006/relationships/hyperlink" Target="#'Result Sheet'!A1"/><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3" Type="http://schemas.openxmlformats.org/officeDocument/2006/relationships/hyperlink" Target="#'Result Sheet'!A1"/><Relationship Id="rId2" Type="http://schemas.openxmlformats.org/officeDocument/2006/relationships/hyperlink" Target="#'Result Sheet'!A1"/><Relationship Id="rId1" Type="http://schemas.openxmlformats.org/officeDocument/2006/relationships/image" Target="../media/image9.jpeg"/><Relationship Id="rId5" Type="http://schemas.openxmlformats.org/officeDocument/2006/relationships/image" Target="../media/image7.jpeg"/><Relationship Id="rId4" Type="http://schemas.openxmlformats.org/officeDocument/2006/relationships/hyperlink" Target="#'Result Sheet'!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2</xdr:col>
      <xdr:colOff>489671</xdr:colOff>
      <xdr:row>38</xdr:row>
      <xdr:rowOff>285751</xdr:rowOff>
    </xdr:from>
    <xdr:to>
      <xdr:col>3</xdr:col>
      <xdr:colOff>848424</xdr:colOff>
      <xdr:row>43</xdr:row>
      <xdr:rowOff>152400</xdr:rowOff>
    </xdr:to>
    <xdr:pic>
      <xdr:nvPicPr>
        <xdr:cNvPr id="5" name="Picture 4" descr="WhatsApp Image 2021-09-09 at 5.56.17 AM.jpeg"/>
        <xdr:cNvPicPr>
          <a:picLocks noChangeAspect="1"/>
        </xdr:cNvPicPr>
      </xdr:nvPicPr>
      <xdr:blipFill>
        <a:blip xmlns:r="http://schemas.openxmlformats.org/officeDocument/2006/relationships" r:embed="rId1" cstate="print"/>
        <a:stretch>
          <a:fillRect/>
        </a:stretch>
      </xdr:blipFill>
      <xdr:spPr>
        <a:xfrm>
          <a:off x="1146896" y="11620501"/>
          <a:ext cx="1435078" cy="1419224"/>
        </a:xfrm>
        <a:prstGeom prst="rect">
          <a:avLst/>
        </a:prstGeom>
        <a:ln>
          <a:noFill/>
        </a:ln>
        <a:effectLst>
          <a:softEdge rad="112500"/>
        </a:effectLst>
      </xdr:spPr>
    </xdr:pic>
    <xdr:clientData/>
  </xdr:twoCellAnchor>
  <xdr:twoCellAnchor editAs="oneCell">
    <xdr:from>
      <xdr:col>6</xdr:col>
      <xdr:colOff>771525</xdr:colOff>
      <xdr:row>39</xdr:row>
      <xdr:rowOff>171450</xdr:rowOff>
    </xdr:from>
    <xdr:to>
      <xdr:col>7</xdr:col>
      <xdr:colOff>1552575</xdr:colOff>
      <xdr:row>44</xdr:row>
      <xdr:rowOff>180975</xdr:rowOff>
    </xdr:to>
    <xdr:pic>
      <xdr:nvPicPr>
        <xdr:cNvPr id="6" name="Picture 5" descr="hlj 21-11-21.png"/>
        <xdr:cNvPicPr>
          <a:picLocks noChangeAspect="1"/>
        </xdr:cNvPicPr>
      </xdr:nvPicPr>
      <xdr:blipFill>
        <a:blip xmlns:r="http://schemas.openxmlformats.org/officeDocument/2006/relationships" r:embed="rId2"/>
        <a:stretch>
          <a:fillRect/>
        </a:stretch>
      </xdr:blipFill>
      <xdr:spPr>
        <a:xfrm>
          <a:off x="8391525" y="11820525"/>
          <a:ext cx="1638300" cy="1438275"/>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3152775</xdr:colOff>
      <xdr:row>2</xdr:row>
      <xdr:rowOff>28575</xdr:rowOff>
    </xdr:from>
    <xdr:to>
      <xdr:col>3</xdr:col>
      <xdr:colOff>1771650</xdr:colOff>
      <xdr:row>3</xdr:row>
      <xdr:rowOff>142875</xdr:rowOff>
    </xdr:to>
    <xdr:sp macro="" textlink="">
      <xdr:nvSpPr>
        <xdr:cNvPr id="2" name="Rectangle 1"/>
        <xdr:cNvSpPr/>
      </xdr:nvSpPr>
      <xdr:spPr>
        <a:xfrm>
          <a:off x="3743325" y="409575"/>
          <a:ext cx="2095500" cy="447675"/>
        </a:xfrm>
        <a:prstGeom prst="rect">
          <a:avLst/>
        </a:prstGeom>
        <a:solidFill>
          <a:srgbClr val="660033"/>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u="none">
              <a:solidFill>
                <a:srgbClr val="FFFF00"/>
              </a:solidFill>
              <a:latin typeface="+mj-lt"/>
            </a:rPr>
            <a:t>SCHOOL PROFILE</a:t>
          </a:r>
        </a:p>
      </xdr:txBody>
    </xdr:sp>
    <xdr:clientData/>
  </xdr:twoCellAnchor>
  <xdr:twoCellAnchor>
    <xdr:from>
      <xdr:col>3</xdr:col>
      <xdr:colOff>1181100</xdr:colOff>
      <xdr:row>23</xdr:row>
      <xdr:rowOff>133350</xdr:rowOff>
    </xdr:from>
    <xdr:to>
      <xdr:col>3</xdr:col>
      <xdr:colOff>3695700</xdr:colOff>
      <xdr:row>24</xdr:row>
      <xdr:rowOff>238125</xdr:rowOff>
    </xdr:to>
    <xdr:sp macro="" textlink="">
      <xdr:nvSpPr>
        <xdr:cNvPr id="3" name="Rectangle 2"/>
        <xdr:cNvSpPr/>
      </xdr:nvSpPr>
      <xdr:spPr>
        <a:xfrm>
          <a:off x="4981575" y="5029200"/>
          <a:ext cx="2514600" cy="409575"/>
        </a:xfrm>
        <a:prstGeom prst="rect">
          <a:avLst/>
        </a:prstGeom>
        <a:solidFill>
          <a:srgbClr val="002060"/>
        </a:solidFill>
        <a:ln>
          <a:solidFill>
            <a:srgbClr val="FFC0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Software Developer</a:t>
          </a:r>
        </a:p>
      </xdr:txBody>
    </xdr:sp>
    <xdr:clientData/>
  </xdr:twoCellAnchor>
  <xdr:twoCellAnchor>
    <xdr:from>
      <xdr:col>10</xdr:col>
      <xdr:colOff>190500</xdr:colOff>
      <xdr:row>2</xdr:row>
      <xdr:rowOff>219075</xdr:rowOff>
    </xdr:from>
    <xdr:to>
      <xdr:col>11</xdr:col>
      <xdr:colOff>1609724</xdr:colOff>
      <xdr:row>3</xdr:row>
      <xdr:rowOff>295275</xdr:rowOff>
    </xdr:to>
    <xdr:sp macro="" textlink="">
      <xdr:nvSpPr>
        <xdr:cNvPr id="5" name="Rectangle 4"/>
        <xdr:cNvSpPr/>
      </xdr:nvSpPr>
      <xdr:spPr>
        <a:xfrm>
          <a:off x="14830425" y="600075"/>
          <a:ext cx="2990849" cy="409575"/>
        </a:xfrm>
        <a:prstGeom prst="rect">
          <a:avLst/>
        </a:prstGeom>
        <a:solidFill>
          <a:srgbClr val="002060"/>
        </a:solidFill>
        <a:ln>
          <a:solidFill>
            <a:schemeClr val="accent6">
              <a:lumMod val="40000"/>
              <a:lumOff val="60000"/>
            </a:schemeClr>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1">
              <a:solidFill>
                <a:srgbClr val="FFFF00"/>
              </a:solidFill>
              <a:latin typeface="+mn-lt"/>
            </a:rPr>
            <a:t>Class - LKG Subject Teachers Name</a:t>
          </a:r>
        </a:p>
      </xdr:txBody>
    </xdr:sp>
    <xdr:clientData/>
  </xdr:twoCellAnchor>
  <xdr:twoCellAnchor>
    <xdr:from>
      <xdr:col>6</xdr:col>
      <xdr:colOff>352426</xdr:colOff>
      <xdr:row>13</xdr:row>
      <xdr:rowOff>295275</xdr:rowOff>
    </xdr:from>
    <xdr:to>
      <xdr:col>7</xdr:col>
      <xdr:colOff>1695450</xdr:colOff>
      <xdr:row>15</xdr:row>
      <xdr:rowOff>76200</xdr:rowOff>
    </xdr:to>
    <xdr:sp macro="" textlink="">
      <xdr:nvSpPr>
        <xdr:cNvPr id="6" name="Rectangle 5"/>
        <xdr:cNvSpPr/>
      </xdr:nvSpPr>
      <xdr:spPr>
        <a:xfrm>
          <a:off x="10134601" y="3219450"/>
          <a:ext cx="3324224" cy="390525"/>
        </a:xfrm>
        <a:prstGeom prst="rect">
          <a:avLst/>
        </a:prstGeom>
        <a:solidFill>
          <a:srgbClr val="002060"/>
        </a:solidFill>
        <a:ln>
          <a:solidFill>
            <a:schemeClr val="accent4">
              <a:lumMod val="60000"/>
              <a:lumOff val="40000"/>
            </a:schemeClr>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1">
              <a:solidFill>
                <a:srgbClr val="FFFF00"/>
              </a:solidFill>
              <a:latin typeface="+mn-lt"/>
            </a:rPr>
            <a:t>Class - UKG Subject Teachers Name</a:t>
          </a:r>
        </a:p>
      </xdr:txBody>
    </xdr:sp>
    <xdr:clientData/>
  </xdr:twoCellAnchor>
  <xdr:twoCellAnchor>
    <xdr:from>
      <xdr:col>6</xdr:col>
      <xdr:colOff>838199</xdr:colOff>
      <xdr:row>35</xdr:row>
      <xdr:rowOff>19050</xdr:rowOff>
    </xdr:from>
    <xdr:to>
      <xdr:col>9</xdr:col>
      <xdr:colOff>0</xdr:colOff>
      <xdr:row>36</xdr:row>
      <xdr:rowOff>123825</xdr:rowOff>
    </xdr:to>
    <xdr:sp macro="" textlink="">
      <xdr:nvSpPr>
        <xdr:cNvPr id="7" name="Rectangle 6">
          <a:hlinkClick xmlns:r="http://schemas.openxmlformats.org/officeDocument/2006/relationships" r:id="rId1"/>
        </xdr:cNvPr>
        <xdr:cNvSpPr/>
      </xdr:nvSpPr>
      <xdr:spPr>
        <a:xfrm>
          <a:off x="10620374" y="8553450"/>
          <a:ext cx="3114676" cy="409575"/>
        </a:xfrm>
        <a:prstGeom prst="rect">
          <a:avLst/>
        </a:prstGeom>
        <a:solidFill>
          <a:srgbClr val="123A24"/>
        </a:solidFill>
        <a:ln>
          <a:solidFill>
            <a:srgbClr val="123A24"/>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Go</a:t>
          </a:r>
          <a:r>
            <a:rPr lang="en-US" sz="1600" b="1" baseline="0">
              <a:solidFill>
                <a:srgbClr val="FFFF00"/>
              </a:solidFill>
              <a:latin typeface="+mj-lt"/>
            </a:rPr>
            <a:t> to </a:t>
          </a:r>
          <a:r>
            <a:rPr lang="hi-IN" sz="1600" b="1" baseline="0">
              <a:solidFill>
                <a:srgbClr val="FFFF00"/>
              </a:solidFill>
              <a:latin typeface="+mj-lt"/>
            </a:rPr>
            <a:t>UKG</a:t>
          </a:r>
          <a:r>
            <a:rPr lang="en-US" sz="1600" b="1" baseline="0">
              <a:solidFill>
                <a:srgbClr val="FFFF00"/>
              </a:solidFill>
              <a:latin typeface="+mj-lt"/>
            </a:rPr>
            <a:t> Data Entry Sheet</a:t>
          </a:r>
          <a:endParaRPr lang="en-US" sz="1600" b="1">
            <a:solidFill>
              <a:srgbClr val="FFFF00"/>
            </a:solidFill>
            <a:latin typeface="+mj-lt"/>
          </a:endParaRPr>
        </a:p>
      </xdr:txBody>
    </xdr:sp>
    <xdr:clientData/>
  </xdr:twoCellAnchor>
  <xdr:twoCellAnchor>
    <xdr:from>
      <xdr:col>6</xdr:col>
      <xdr:colOff>847724</xdr:colOff>
      <xdr:row>31</xdr:row>
      <xdr:rowOff>180975</xdr:rowOff>
    </xdr:from>
    <xdr:to>
      <xdr:col>9</xdr:col>
      <xdr:colOff>0</xdr:colOff>
      <xdr:row>33</xdr:row>
      <xdr:rowOff>38100</xdr:rowOff>
    </xdr:to>
    <xdr:sp macro="" textlink="">
      <xdr:nvSpPr>
        <xdr:cNvPr id="8" name="Rectangle 7">
          <a:hlinkClick xmlns:r="http://schemas.openxmlformats.org/officeDocument/2006/relationships" r:id="rId2"/>
        </xdr:cNvPr>
        <xdr:cNvSpPr/>
      </xdr:nvSpPr>
      <xdr:spPr>
        <a:xfrm>
          <a:off x="10629899" y="7610475"/>
          <a:ext cx="3095626" cy="409575"/>
        </a:xfrm>
        <a:prstGeom prst="rect">
          <a:avLst/>
        </a:prstGeom>
        <a:solidFill>
          <a:srgbClr val="FF3300"/>
        </a:solidFill>
        <a:ln>
          <a:solidFill>
            <a:srgbClr val="FF33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hi-IN" sz="1600" b="1">
              <a:solidFill>
                <a:srgbClr val="FFFF00"/>
              </a:solidFill>
              <a:latin typeface="+mj-lt"/>
            </a:rPr>
            <a:t>	</a:t>
          </a:r>
          <a:endParaRPr lang="en-US" sz="1600" b="1">
            <a:solidFill>
              <a:srgbClr val="FFFF00"/>
            </a:solidFill>
            <a:latin typeface="+mj-lt"/>
          </a:endParaRPr>
        </a:p>
      </xdr:txBody>
    </xdr:sp>
    <xdr:clientData/>
  </xdr:twoCellAnchor>
  <xdr:twoCellAnchor>
    <xdr:from>
      <xdr:col>6</xdr:col>
      <xdr:colOff>857250</xdr:colOff>
      <xdr:row>33</xdr:row>
      <xdr:rowOff>133351</xdr:rowOff>
    </xdr:from>
    <xdr:to>
      <xdr:col>9</xdr:col>
      <xdr:colOff>0</xdr:colOff>
      <xdr:row>34</xdr:row>
      <xdr:rowOff>219076</xdr:rowOff>
    </xdr:to>
    <xdr:sp macro="" textlink="">
      <xdr:nvSpPr>
        <xdr:cNvPr id="9" name="Rectangle 8">
          <a:hlinkClick xmlns:r="http://schemas.openxmlformats.org/officeDocument/2006/relationships" r:id="rId3"/>
        </xdr:cNvPr>
        <xdr:cNvSpPr/>
      </xdr:nvSpPr>
      <xdr:spPr>
        <a:xfrm>
          <a:off x="10639425" y="8115301"/>
          <a:ext cx="3086100" cy="361950"/>
        </a:xfrm>
        <a:prstGeom prst="rect">
          <a:avLst/>
        </a:prstGeom>
        <a:solidFill>
          <a:schemeClr val="bg2"/>
        </a:solidFill>
        <a:ln>
          <a:solidFill>
            <a:schemeClr val="bg2"/>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002060"/>
              </a:solidFill>
              <a:latin typeface="+mj-lt"/>
            </a:rPr>
            <a:t>Go</a:t>
          </a:r>
          <a:r>
            <a:rPr lang="en-US" sz="1600" b="1" baseline="0">
              <a:solidFill>
                <a:srgbClr val="002060"/>
              </a:solidFill>
              <a:latin typeface="+mj-lt"/>
            </a:rPr>
            <a:t> to Result Sheet</a:t>
          </a:r>
          <a:endParaRPr lang="en-US" sz="1600" b="1">
            <a:solidFill>
              <a:srgbClr val="002060"/>
            </a:solidFill>
            <a:latin typeface="+mj-lt"/>
          </a:endParaRPr>
        </a:p>
      </xdr:txBody>
    </xdr:sp>
    <xdr:clientData/>
  </xdr:twoCellAnchor>
  <xdr:twoCellAnchor>
    <xdr:from>
      <xdr:col>6</xdr:col>
      <xdr:colOff>1390650</xdr:colOff>
      <xdr:row>24</xdr:row>
      <xdr:rowOff>209550</xdr:rowOff>
    </xdr:from>
    <xdr:to>
      <xdr:col>8</xdr:col>
      <xdr:colOff>628650</xdr:colOff>
      <xdr:row>26</xdr:row>
      <xdr:rowOff>200025</xdr:rowOff>
    </xdr:to>
    <xdr:sp macro="" textlink="">
      <xdr:nvSpPr>
        <xdr:cNvPr id="10" name="Rectangle 9"/>
        <xdr:cNvSpPr/>
      </xdr:nvSpPr>
      <xdr:spPr>
        <a:xfrm>
          <a:off x="11172825" y="5534025"/>
          <a:ext cx="2428875" cy="447675"/>
        </a:xfrm>
        <a:prstGeom prst="rect">
          <a:avLst/>
        </a:prstGeom>
        <a:solidFill>
          <a:srgbClr val="FF3300"/>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u="none">
              <a:solidFill>
                <a:schemeClr val="tx1"/>
              </a:solidFill>
              <a:latin typeface="+mj-lt"/>
            </a:rPr>
            <a:t>SCHOOL LOGO</a:t>
          </a:r>
        </a:p>
      </xdr:txBody>
    </xdr:sp>
    <xdr:clientData/>
  </xdr:twoCellAnchor>
  <xdr:twoCellAnchor editAs="oneCell">
    <xdr:from>
      <xdr:col>7</xdr:col>
      <xdr:colOff>1</xdr:colOff>
      <xdr:row>28</xdr:row>
      <xdr:rowOff>19050</xdr:rowOff>
    </xdr:from>
    <xdr:to>
      <xdr:col>7</xdr:col>
      <xdr:colOff>1266825</xdr:colOff>
      <xdr:row>28</xdr:row>
      <xdr:rowOff>723900</xdr:rowOff>
    </xdr:to>
    <xdr:pic>
      <xdr:nvPicPr>
        <xdr:cNvPr id="11" name="Picture 10" descr="download.jpg"/>
        <xdr:cNvPicPr>
          <a:picLocks noChangeAspect="1"/>
        </xdr:cNvPicPr>
      </xdr:nvPicPr>
      <xdr:blipFill>
        <a:blip xmlns:r="http://schemas.openxmlformats.org/officeDocument/2006/relationships" r:embed="rId4"/>
        <a:stretch>
          <a:fillRect/>
        </a:stretch>
      </xdr:blipFill>
      <xdr:spPr>
        <a:xfrm>
          <a:off x="11734801" y="6343650"/>
          <a:ext cx="1266824" cy="704850"/>
        </a:xfrm>
        <a:prstGeom prst="rect">
          <a:avLst/>
        </a:prstGeom>
      </xdr:spPr>
    </xdr:pic>
    <xdr:clientData/>
  </xdr:twoCellAnchor>
  <xdr:twoCellAnchor>
    <xdr:from>
      <xdr:col>6</xdr:col>
      <xdr:colOff>657225</xdr:colOff>
      <xdr:row>2</xdr:row>
      <xdr:rowOff>238125</xdr:rowOff>
    </xdr:from>
    <xdr:to>
      <xdr:col>8</xdr:col>
      <xdr:colOff>380999</xdr:colOff>
      <xdr:row>3</xdr:row>
      <xdr:rowOff>314325</xdr:rowOff>
    </xdr:to>
    <xdr:sp macro="" textlink="">
      <xdr:nvSpPr>
        <xdr:cNvPr id="12" name="Rectangle 11"/>
        <xdr:cNvSpPr/>
      </xdr:nvSpPr>
      <xdr:spPr>
        <a:xfrm>
          <a:off x="10439400" y="619125"/>
          <a:ext cx="2990849" cy="409575"/>
        </a:xfrm>
        <a:prstGeom prst="rect">
          <a:avLst/>
        </a:prstGeom>
        <a:solidFill>
          <a:srgbClr val="002060"/>
        </a:solidFill>
        <a:ln>
          <a:solidFill>
            <a:schemeClr val="accent6">
              <a:lumMod val="40000"/>
              <a:lumOff val="60000"/>
            </a:schemeClr>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1">
              <a:solidFill>
                <a:srgbClr val="FFFF00"/>
              </a:solidFill>
              <a:latin typeface="+mn-lt"/>
            </a:rPr>
            <a:t>Class - Nursery Subject Teachers Name</a:t>
          </a:r>
        </a:p>
      </xdr:txBody>
    </xdr:sp>
    <xdr:clientData/>
  </xdr:twoCellAnchor>
  <xdr:twoCellAnchor editAs="oneCell">
    <xdr:from>
      <xdr:col>6</xdr:col>
      <xdr:colOff>1028699</xdr:colOff>
      <xdr:row>31</xdr:row>
      <xdr:rowOff>190500</xdr:rowOff>
    </xdr:from>
    <xdr:to>
      <xdr:col>8</xdr:col>
      <xdr:colOff>895240</xdr:colOff>
      <xdr:row>32</xdr:row>
      <xdr:rowOff>225198</xdr:rowOff>
    </xdr:to>
    <xdr:pic>
      <xdr:nvPicPr>
        <xdr:cNvPr id="13" name="Picture 12">
          <a:hlinkClick xmlns:r="http://schemas.openxmlformats.org/officeDocument/2006/relationships" r:id="rId5"/>
        </xdr:cNvPr>
        <xdr:cNvPicPr>
          <a:picLocks noChangeAspect="1"/>
        </xdr:cNvPicPr>
      </xdr:nvPicPr>
      <xdr:blipFill>
        <a:blip xmlns:r="http://schemas.openxmlformats.org/officeDocument/2006/relationships" r:embed="rId6"/>
        <a:stretch>
          <a:fillRect/>
        </a:stretch>
      </xdr:blipFill>
      <xdr:spPr>
        <a:xfrm>
          <a:off x="10782299" y="7810500"/>
          <a:ext cx="3133616" cy="3109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53</xdr:col>
      <xdr:colOff>123825</xdr:colOff>
      <xdr:row>1</xdr:row>
      <xdr:rowOff>66675</xdr:rowOff>
    </xdr:from>
    <xdr:to>
      <xdr:col>53</xdr:col>
      <xdr:colOff>1828800</xdr:colOff>
      <xdr:row>4</xdr:row>
      <xdr:rowOff>1114425</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36776025" y="381000"/>
          <a:ext cx="1704975" cy="20574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53</xdr:col>
      <xdr:colOff>295275</xdr:colOff>
      <xdr:row>1</xdr:row>
      <xdr:rowOff>19050</xdr:rowOff>
    </xdr:from>
    <xdr:to>
      <xdr:col>53</xdr:col>
      <xdr:colOff>2000250</xdr:colOff>
      <xdr:row>4</xdr:row>
      <xdr:rowOff>1114425</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27051000" y="333375"/>
          <a:ext cx="1704975" cy="20574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53</xdr:col>
      <xdr:colOff>295275</xdr:colOff>
      <xdr:row>1</xdr:row>
      <xdr:rowOff>19050</xdr:rowOff>
    </xdr:from>
    <xdr:to>
      <xdr:col>53</xdr:col>
      <xdr:colOff>295275</xdr:colOff>
      <xdr:row>3</xdr:row>
      <xdr:rowOff>76200</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28079700" y="333375"/>
          <a:ext cx="1704975" cy="20574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220</xdr:row>
      <xdr:rowOff>0</xdr:rowOff>
    </xdr:from>
    <xdr:to>
      <xdr:col>8</xdr:col>
      <xdr:colOff>1028700</xdr:colOff>
      <xdr:row>222</xdr:row>
      <xdr:rowOff>47625</xdr:rowOff>
    </xdr:to>
    <xdr:sp macro="" textlink="">
      <xdr:nvSpPr>
        <xdr:cNvPr id="2" name="Rounded Rectangle 1">
          <a:hlinkClick xmlns:r="http://schemas.openxmlformats.org/officeDocument/2006/relationships" r:id="rId1"/>
        </xdr:cNvPr>
        <xdr:cNvSpPr/>
      </xdr:nvSpPr>
      <xdr:spPr>
        <a:xfrm>
          <a:off x="4848225" y="53949600"/>
          <a:ext cx="2647950" cy="428625"/>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FIRST  ROW</a:t>
          </a:r>
        </a:p>
      </xdr:txBody>
    </xdr:sp>
    <xdr:clientData/>
  </xdr:twoCellAnchor>
  <xdr:twoCellAnchor>
    <xdr:from>
      <xdr:col>1</xdr:col>
      <xdr:colOff>447675</xdr:colOff>
      <xdr:row>0</xdr:row>
      <xdr:rowOff>47625</xdr:rowOff>
    </xdr:from>
    <xdr:to>
      <xdr:col>5</xdr:col>
      <xdr:colOff>504825</xdr:colOff>
      <xdr:row>0</xdr:row>
      <xdr:rowOff>409575</xdr:rowOff>
    </xdr:to>
    <xdr:sp macro="" textlink="">
      <xdr:nvSpPr>
        <xdr:cNvPr id="3" name="Rounded Rectangle 2">
          <a:hlinkClick xmlns:r="http://schemas.openxmlformats.org/officeDocument/2006/relationships" r:id="rId2"/>
        </xdr:cNvPr>
        <xdr:cNvSpPr/>
      </xdr:nvSpPr>
      <xdr:spPr>
        <a:xfrm>
          <a:off x="838200" y="47625"/>
          <a:ext cx="2066925" cy="361950"/>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LAST ROW</a:t>
          </a:r>
        </a:p>
      </xdr:txBody>
    </xdr:sp>
    <xdr:clientData/>
  </xdr:twoCellAnchor>
  <xdr:twoCellAnchor>
    <xdr:from>
      <xdr:col>0</xdr:col>
      <xdr:colOff>219075</xdr:colOff>
      <xdr:row>0</xdr:row>
      <xdr:rowOff>95250</xdr:rowOff>
    </xdr:from>
    <xdr:to>
      <xdr:col>1</xdr:col>
      <xdr:colOff>180975</xdr:colOff>
      <xdr:row>0</xdr:row>
      <xdr:rowOff>333375</xdr:rowOff>
    </xdr:to>
    <xdr:sp macro="" textlink="">
      <xdr:nvSpPr>
        <xdr:cNvPr id="4" name="Right Arrow 3">
          <a:hlinkClick xmlns:r="http://schemas.openxmlformats.org/officeDocument/2006/relationships" r:id="rId3"/>
        </xdr:cNvPr>
        <xdr:cNvSpPr/>
      </xdr:nvSpPr>
      <xdr:spPr>
        <a:xfrm>
          <a:off x="219075" y="95250"/>
          <a:ext cx="352425" cy="238125"/>
        </a:xfrm>
        <a:prstGeom prst="rightArrow">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257175</xdr:colOff>
      <xdr:row>0</xdr:row>
      <xdr:rowOff>57150</xdr:rowOff>
    </xdr:from>
    <xdr:to>
      <xdr:col>15</xdr:col>
      <xdr:colOff>388783</xdr:colOff>
      <xdr:row>1</xdr:row>
      <xdr:rowOff>180976</xdr:rowOff>
    </xdr:to>
    <xdr:pic>
      <xdr:nvPicPr>
        <xdr:cNvPr id="2" name="Picture 1" descr="download.jpg"/>
        <xdr:cNvPicPr>
          <a:picLocks noChangeAspect="1"/>
        </xdr:cNvPicPr>
      </xdr:nvPicPr>
      <xdr:blipFill>
        <a:blip xmlns:r="http://schemas.openxmlformats.org/officeDocument/2006/relationships" r:embed="rId1" cstate="print"/>
        <a:stretch>
          <a:fillRect/>
        </a:stretch>
      </xdr:blipFill>
      <xdr:spPr>
        <a:xfrm>
          <a:off x="6753225" y="57150"/>
          <a:ext cx="484033" cy="428626"/>
        </a:xfrm>
        <a:prstGeom prst="rect">
          <a:avLst/>
        </a:prstGeom>
      </xdr:spPr>
    </xdr:pic>
    <xdr:clientData/>
  </xdr:twoCellAnchor>
  <xdr:twoCellAnchor editAs="oneCell">
    <xdr:from>
      <xdr:col>14</xdr:col>
      <xdr:colOff>257175</xdr:colOff>
      <xdr:row>34</xdr:row>
      <xdr:rowOff>57150</xdr:rowOff>
    </xdr:from>
    <xdr:to>
      <xdr:col>15</xdr:col>
      <xdr:colOff>388783</xdr:colOff>
      <xdr:row>35</xdr:row>
      <xdr:rowOff>200026</xdr:rowOff>
    </xdr:to>
    <xdr:pic>
      <xdr:nvPicPr>
        <xdr:cNvPr id="5" name="Picture 4" descr="download.jpg"/>
        <xdr:cNvPicPr>
          <a:picLocks noChangeAspect="1"/>
        </xdr:cNvPicPr>
      </xdr:nvPicPr>
      <xdr:blipFill>
        <a:blip xmlns:r="http://schemas.openxmlformats.org/officeDocument/2006/relationships" r:embed="rId1" cstate="print"/>
        <a:stretch>
          <a:fillRect/>
        </a:stretch>
      </xdr:blipFill>
      <xdr:spPr>
        <a:xfrm>
          <a:off x="6753225" y="57150"/>
          <a:ext cx="484033" cy="428626"/>
        </a:xfrm>
        <a:prstGeom prst="rect">
          <a:avLst/>
        </a:prstGeom>
      </xdr:spPr>
    </xdr:pic>
    <xdr:clientData/>
  </xdr:twoCellAnchor>
  <xdr:twoCellAnchor editAs="oneCell">
    <xdr:from>
      <xdr:col>14</xdr:col>
      <xdr:colOff>257175</xdr:colOff>
      <xdr:row>68</xdr:row>
      <xdr:rowOff>57150</xdr:rowOff>
    </xdr:from>
    <xdr:to>
      <xdr:col>15</xdr:col>
      <xdr:colOff>388783</xdr:colOff>
      <xdr:row>69</xdr:row>
      <xdr:rowOff>190501</xdr:rowOff>
    </xdr:to>
    <xdr:pic>
      <xdr:nvPicPr>
        <xdr:cNvPr id="7" name="Picture 6" descr="download.jpg"/>
        <xdr:cNvPicPr>
          <a:picLocks noChangeAspect="1"/>
        </xdr:cNvPicPr>
      </xdr:nvPicPr>
      <xdr:blipFill>
        <a:blip xmlns:r="http://schemas.openxmlformats.org/officeDocument/2006/relationships" r:embed="rId1" cstate="print"/>
        <a:stretch>
          <a:fillRect/>
        </a:stretch>
      </xdr:blipFill>
      <xdr:spPr>
        <a:xfrm>
          <a:off x="6753225" y="9058275"/>
          <a:ext cx="484033" cy="428626"/>
        </a:xfrm>
        <a:prstGeom prst="rect">
          <a:avLst/>
        </a:prstGeom>
      </xdr:spPr>
    </xdr:pic>
    <xdr:clientData/>
  </xdr:twoCellAnchor>
  <xdr:twoCellAnchor editAs="oneCell">
    <xdr:from>
      <xdr:col>14</xdr:col>
      <xdr:colOff>257175</xdr:colOff>
      <xdr:row>102</xdr:row>
      <xdr:rowOff>57150</xdr:rowOff>
    </xdr:from>
    <xdr:to>
      <xdr:col>15</xdr:col>
      <xdr:colOff>388783</xdr:colOff>
      <xdr:row>103</xdr:row>
      <xdr:rowOff>219076</xdr:rowOff>
    </xdr:to>
    <xdr:pic>
      <xdr:nvPicPr>
        <xdr:cNvPr id="9" name="Picture 8" descr="download.jpg"/>
        <xdr:cNvPicPr>
          <a:picLocks noChangeAspect="1"/>
        </xdr:cNvPicPr>
      </xdr:nvPicPr>
      <xdr:blipFill>
        <a:blip xmlns:r="http://schemas.openxmlformats.org/officeDocument/2006/relationships" r:embed="rId1" cstate="print"/>
        <a:stretch>
          <a:fillRect/>
        </a:stretch>
      </xdr:blipFill>
      <xdr:spPr>
        <a:xfrm>
          <a:off x="6753225" y="18059400"/>
          <a:ext cx="484033" cy="428626"/>
        </a:xfrm>
        <a:prstGeom prst="rect">
          <a:avLst/>
        </a:prstGeom>
      </xdr:spPr>
    </xdr:pic>
    <xdr:clientData/>
  </xdr:twoCellAnchor>
  <xdr:twoCellAnchor editAs="oneCell">
    <xdr:from>
      <xdr:col>14</xdr:col>
      <xdr:colOff>257175</xdr:colOff>
      <xdr:row>136</xdr:row>
      <xdr:rowOff>57150</xdr:rowOff>
    </xdr:from>
    <xdr:to>
      <xdr:col>15</xdr:col>
      <xdr:colOff>388783</xdr:colOff>
      <xdr:row>137</xdr:row>
      <xdr:rowOff>190501</xdr:rowOff>
    </xdr:to>
    <xdr:pic>
      <xdr:nvPicPr>
        <xdr:cNvPr id="11" name="Picture 10" descr="download.jpg"/>
        <xdr:cNvPicPr>
          <a:picLocks noChangeAspect="1"/>
        </xdr:cNvPicPr>
      </xdr:nvPicPr>
      <xdr:blipFill>
        <a:blip xmlns:r="http://schemas.openxmlformats.org/officeDocument/2006/relationships" r:embed="rId1" cstate="print"/>
        <a:stretch>
          <a:fillRect/>
        </a:stretch>
      </xdr:blipFill>
      <xdr:spPr>
        <a:xfrm>
          <a:off x="6753225" y="27060525"/>
          <a:ext cx="484033" cy="428626"/>
        </a:xfrm>
        <a:prstGeom prst="rect">
          <a:avLst/>
        </a:prstGeom>
      </xdr:spPr>
    </xdr:pic>
    <xdr:clientData/>
  </xdr:twoCellAnchor>
  <xdr:twoCellAnchor editAs="oneCell">
    <xdr:from>
      <xdr:col>14</xdr:col>
      <xdr:colOff>257175</xdr:colOff>
      <xdr:row>170</xdr:row>
      <xdr:rowOff>57150</xdr:rowOff>
    </xdr:from>
    <xdr:to>
      <xdr:col>15</xdr:col>
      <xdr:colOff>388783</xdr:colOff>
      <xdr:row>171</xdr:row>
      <xdr:rowOff>209551</xdr:rowOff>
    </xdr:to>
    <xdr:pic>
      <xdr:nvPicPr>
        <xdr:cNvPr id="13" name="Picture 12" descr="download.jpg"/>
        <xdr:cNvPicPr>
          <a:picLocks noChangeAspect="1"/>
        </xdr:cNvPicPr>
      </xdr:nvPicPr>
      <xdr:blipFill>
        <a:blip xmlns:r="http://schemas.openxmlformats.org/officeDocument/2006/relationships" r:embed="rId1" cstate="print"/>
        <a:stretch>
          <a:fillRect/>
        </a:stretch>
      </xdr:blipFill>
      <xdr:spPr>
        <a:xfrm>
          <a:off x="6753225" y="36061650"/>
          <a:ext cx="484033" cy="428626"/>
        </a:xfrm>
        <a:prstGeom prst="rect">
          <a:avLst/>
        </a:prstGeom>
      </xdr:spPr>
    </xdr:pic>
    <xdr:clientData/>
  </xdr:twoCellAnchor>
  <xdr:twoCellAnchor editAs="oneCell">
    <xdr:from>
      <xdr:col>14</xdr:col>
      <xdr:colOff>257175</xdr:colOff>
      <xdr:row>204</xdr:row>
      <xdr:rowOff>57150</xdr:rowOff>
    </xdr:from>
    <xdr:to>
      <xdr:col>15</xdr:col>
      <xdr:colOff>388783</xdr:colOff>
      <xdr:row>205</xdr:row>
      <xdr:rowOff>180976</xdr:rowOff>
    </xdr:to>
    <xdr:pic>
      <xdr:nvPicPr>
        <xdr:cNvPr id="15" name="Picture 14" descr="download.jpg"/>
        <xdr:cNvPicPr>
          <a:picLocks noChangeAspect="1"/>
        </xdr:cNvPicPr>
      </xdr:nvPicPr>
      <xdr:blipFill>
        <a:blip xmlns:r="http://schemas.openxmlformats.org/officeDocument/2006/relationships" r:embed="rId1" cstate="print"/>
        <a:stretch>
          <a:fillRect/>
        </a:stretch>
      </xdr:blipFill>
      <xdr:spPr>
        <a:xfrm>
          <a:off x="6753225" y="45062775"/>
          <a:ext cx="484033" cy="428626"/>
        </a:xfrm>
        <a:prstGeom prst="rect">
          <a:avLst/>
        </a:prstGeom>
      </xdr:spPr>
    </xdr:pic>
    <xdr:clientData/>
  </xdr:twoCellAnchor>
  <xdr:twoCellAnchor editAs="oneCell">
    <xdr:from>
      <xdr:col>14</xdr:col>
      <xdr:colOff>257175</xdr:colOff>
      <xdr:row>238</xdr:row>
      <xdr:rowOff>57150</xdr:rowOff>
    </xdr:from>
    <xdr:to>
      <xdr:col>15</xdr:col>
      <xdr:colOff>388783</xdr:colOff>
      <xdr:row>239</xdr:row>
      <xdr:rowOff>200026</xdr:rowOff>
    </xdr:to>
    <xdr:pic>
      <xdr:nvPicPr>
        <xdr:cNvPr id="17" name="Picture 16" descr="download.jpg"/>
        <xdr:cNvPicPr>
          <a:picLocks noChangeAspect="1"/>
        </xdr:cNvPicPr>
      </xdr:nvPicPr>
      <xdr:blipFill>
        <a:blip xmlns:r="http://schemas.openxmlformats.org/officeDocument/2006/relationships" r:embed="rId1" cstate="print"/>
        <a:stretch>
          <a:fillRect/>
        </a:stretch>
      </xdr:blipFill>
      <xdr:spPr>
        <a:xfrm>
          <a:off x="6753225" y="45062775"/>
          <a:ext cx="484033" cy="428626"/>
        </a:xfrm>
        <a:prstGeom prst="rect">
          <a:avLst/>
        </a:prstGeom>
      </xdr:spPr>
    </xdr:pic>
    <xdr:clientData/>
  </xdr:twoCellAnchor>
  <xdr:twoCellAnchor editAs="oneCell">
    <xdr:from>
      <xdr:col>14</xdr:col>
      <xdr:colOff>257175</xdr:colOff>
      <xdr:row>272</xdr:row>
      <xdr:rowOff>57150</xdr:rowOff>
    </xdr:from>
    <xdr:to>
      <xdr:col>15</xdr:col>
      <xdr:colOff>388783</xdr:colOff>
      <xdr:row>273</xdr:row>
      <xdr:rowOff>190501</xdr:rowOff>
    </xdr:to>
    <xdr:pic>
      <xdr:nvPicPr>
        <xdr:cNvPr id="19" name="Picture 18" descr="download.jpg"/>
        <xdr:cNvPicPr>
          <a:picLocks noChangeAspect="1"/>
        </xdr:cNvPicPr>
      </xdr:nvPicPr>
      <xdr:blipFill>
        <a:blip xmlns:r="http://schemas.openxmlformats.org/officeDocument/2006/relationships" r:embed="rId1" cstate="print"/>
        <a:stretch>
          <a:fillRect/>
        </a:stretch>
      </xdr:blipFill>
      <xdr:spPr>
        <a:xfrm>
          <a:off x="6753225" y="45062775"/>
          <a:ext cx="484033" cy="428626"/>
        </a:xfrm>
        <a:prstGeom prst="rect">
          <a:avLst/>
        </a:prstGeom>
      </xdr:spPr>
    </xdr:pic>
    <xdr:clientData/>
  </xdr:twoCellAnchor>
  <xdr:twoCellAnchor editAs="oneCell">
    <xdr:from>
      <xdr:col>14</xdr:col>
      <xdr:colOff>257175</xdr:colOff>
      <xdr:row>306</xdr:row>
      <xdr:rowOff>57150</xdr:rowOff>
    </xdr:from>
    <xdr:to>
      <xdr:col>15</xdr:col>
      <xdr:colOff>388783</xdr:colOff>
      <xdr:row>307</xdr:row>
      <xdr:rowOff>171451</xdr:rowOff>
    </xdr:to>
    <xdr:pic>
      <xdr:nvPicPr>
        <xdr:cNvPr id="21" name="Picture 20" descr="download.jpg"/>
        <xdr:cNvPicPr>
          <a:picLocks noChangeAspect="1"/>
        </xdr:cNvPicPr>
      </xdr:nvPicPr>
      <xdr:blipFill>
        <a:blip xmlns:r="http://schemas.openxmlformats.org/officeDocument/2006/relationships" r:embed="rId1" cstate="print"/>
        <a:stretch>
          <a:fillRect/>
        </a:stretch>
      </xdr:blipFill>
      <xdr:spPr>
        <a:xfrm>
          <a:off x="6753225" y="45062775"/>
          <a:ext cx="484033" cy="428626"/>
        </a:xfrm>
        <a:prstGeom prst="rect">
          <a:avLst/>
        </a:prstGeom>
      </xdr:spPr>
    </xdr:pic>
    <xdr:clientData/>
  </xdr:twoCellAnchor>
  <xdr:twoCellAnchor>
    <xdr:from>
      <xdr:col>19</xdr:col>
      <xdr:colOff>238125</xdr:colOff>
      <xdr:row>10</xdr:row>
      <xdr:rowOff>95250</xdr:rowOff>
    </xdr:from>
    <xdr:to>
      <xdr:col>21</xdr:col>
      <xdr:colOff>781050</xdr:colOff>
      <xdr:row>11</xdr:row>
      <xdr:rowOff>228601</xdr:rowOff>
    </xdr:to>
    <xdr:sp macro="" textlink="">
      <xdr:nvSpPr>
        <xdr:cNvPr id="23" name="Rounded Rectangle 22">
          <a:hlinkClick xmlns:r="http://schemas.openxmlformats.org/officeDocument/2006/relationships" r:id="rId2"/>
        </xdr:cNvPr>
        <xdr:cNvSpPr/>
      </xdr:nvSpPr>
      <xdr:spPr>
        <a:xfrm>
          <a:off x="9563100" y="2543175"/>
          <a:ext cx="2095500"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0</xdr:colOff>
      <xdr:row>1</xdr:row>
      <xdr:rowOff>64558</xdr:rowOff>
    </xdr:from>
    <xdr:to>
      <xdr:col>18</xdr:col>
      <xdr:colOff>1059</xdr:colOff>
      <xdr:row>2</xdr:row>
      <xdr:rowOff>49184</xdr:rowOff>
    </xdr:to>
    <xdr:pic>
      <xdr:nvPicPr>
        <xdr:cNvPr id="2" name="Picture 77" descr="saraswati 2.jpg"/>
        <xdr:cNvPicPr>
          <a:picLocks noChangeAspect="1"/>
        </xdr:cNvPicPr>
      </xdr:nvPicPr>
      <xdr:blipFill>
        <a:blip xmlns:r="http://schemas.openxmlformats.org/officeDocument/2006/relationships" r:embed="rId1"/>
        <a:srcRect/>
        <a:stretch>
          <a:fillRect/>
        </a:stretch>
      </xdr:blipFill>
      <xdr:spPr bwMode="auto">
        <a:xfrm>
          <a:off x="7858125" y="378883"/>
          <a:ext cx="1059" cy="270376"/>
        </a:xfrm>
        <a:prstGeom prst="rect">
          <a:avLst/>
        </a:prstGeom>
        <a:noFill/>
        <a:ln w="9525">
          <a:noFill/>
          <a:miter lim="800000"/>
          <a:headEnd/>
          <a:tailEnd/>
        </a:ln>
      </xdr:spPr>
    </xdr:pic>
    <xdr:clientData/>
  </xdr:twoCellAnchor>
  <xdr:twoCellAnchor>
    <xdr:from>
      <xdr:col>34</xdr:col>
      <xdr:colOff>333375</xdr:colOff>
      <xdr:row>9</xdr:row>
      <xdr:rowOff>76199</xdr:rowOff>
    </xdr:from>
    <xdr:to>
      <xdr:col>37</xdr:col>
      <xdr:colOff>342900</xdr:colOff>
      <xdr:row>10</xdr:row>
      <xdr:rowOff>266700</xdr:rowOff>
    </xdr:to>
    <xdr:sp macro="" textlink="">
      <xdr:nvSpPr>
        <xdr:cNvPr id="3" name="Rounded Rectangle 2">
          <a:hlinkClick xmlns:r="http://schemas.openxmlformats.org/officeDocument/2006/relationships" r:id="rId2"/>
        </xdr:cNvPr>
        <xdr:cNvSpPr/>
      </xdr:nvSpPr>
      <xdr:spPr>
        <a:xfrm>
          <a:off x="14935200" y="2219324"/>
          <a:ext cx="2095500"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33</xdr:row>
      <xdr:rowOff>64558</xdr:rowOff>
    </xdr:from>
    <xdr:to>
      <xdr:col>18</xdr:col>
      <xdr:colOff>1059</xdr:colOff>
      <xdr:row>33</xdr:row>
      <xdr:rowOff>239684</xdr:rowOff>
    </xdr:to>
    <xdr:pic>
      <xdr:nvPicPr>
        <xdr:cNvPr id="4" name="Picture 77" descr="saraswati 2.jpg"/>
        <xdr:cNvPicPr>
          <a:picLocks noChangeAspect="1"/>
        </xdr:cNvPicPr>
      </xdr:nvPicPr>
      <xdr:blipFill>
        <a:blip xmlns:r="http://schemas.openxmlformats.org/officeDocument/2006/relationships" r:embed="rId1"/>
        <a:srcRect/>
        <a:stretch>
          <a:fillRect/>
        </a:stretch>
      </xdr:blipFill>
      <xdr:spPr bwMode="auto">
        <a:xfrm>
          <a:off x="7858125" y="8227483"/>
          <a:ext cx="1059" cy="175126"/>
        </a:xfrm>
        <a:prstGeom prst="rect">
          <a:avLst/>
        </a:prstGeom>
        <a:noFill/>
        <a:ln w="9525">
          <a:noFill/>
          <a:miter lim="800000"/>
          <a:headEnd/>
          <a:tailEnd/>
        </a:ln>
      </xdr:spPr>
    </xdr:pic>
    <xdr:clientData/>
  </xdr:twoCellAnchor>
  <xdr:twoCellAnchor>
    <xdr:from>
      <xdr:col>34</xdr:col>
      <xdr:colOff>333375</xdr:colOff>
      <xdr:row>41</xdr:row>
      <xdr:rowOff>76199</xdr:rowOff>
    </xdr:from>
    <xdr:to>
      <xdr:col>37</xdr:col>
      <xdr:colOff>342900</xdr:colOff>
      <xdr:row>42</xdr:row>
      <xdr:rowOff>266700</xdr:rowOff>
    </xdr:to>
    <xdr:sp macro="" textlink="">
      <xdr:nvSpPr>
        <xdr:cNvPr id="5" name="Rounded Rectangle 4">
          <a:hlinkClick xmlns:r="http://schemas.openxmlformats.org/officeDocument/2006/relationships" r:id="rId3"/>
        </xdr:cNvPr>
        <xdr:cNvSpPr/>
      </xdr:nvSpPr>
      <xdr:spPr>
        <a:xfrm>
          <a:off x="14935200" y="10182224"/>
          <a:ext cx="2095500"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33</xdr:row>
      <xdr:rowOff>64558</xdr:rowOff>
    </xdr:from>
    <xdr:to>
      <xdr:col>18</xdr:col>
      <xdr:colOff>1059</xdr:colOff>
      <xdr:row>34</xdr:row>
      <xdr:rowOff>49184</xdr:rowOff>
    </xdr:to>
    <xdr:pic>
      <xdr:nvPicPr>
        <xdr:cNvPr id="6" name="Picture 77" descr="saraswati 2.jpg"/>
        <xdr:cNvPicPr>
          <a:picLocks noChangeAspect="1"/>
        </xdr:cNvPicPr>
      </xdr:nvPicPr>
      <xdr:blipFill>
        <a:blip xmlns:r="http://schemas.openxmlformats.org/officeDocument/2006/relationships" r:embed="rId1"/>
        <a:srcRect/>
        <a:stretch>
          <a:fillRect/>
        </a:stretch>
      </xdr:blipFill>
      <xdr:spPr bwMode="auto">
        <a:xfrm>
          <a:off x="7858125" y="8227483"/>
          <a:ext cx="1059" cy="260851"/>
        </a:xfrm>
        <a:prstGeom prst="rect">
          <a:avLst/>
        </a:prstGeom>
        <a:noFill/>
        <a:ln w="9525">
          <a:noFill/>
          <a:miter lim="800000"/>
          <a:headEnd/>
          <a:tailEnd/>
        </a:ln>
      </xdr:spPr>
    </xdr:pic>
    <xdr:clientData/>
  </xdr:twoCellAnchor>
  <xdr:twoCellAnchor>
    <xdr:from>
      <xdr:col>34</xdr:col>
      <xdr:colOff>333375</xdr:colOff>
      <xdr:row>41</xdr:row>
      <xdr:rowOff>76199</xdr:rowOff>
    </xdr:from>
    <xdr:to>
      <xdr:col>37</xdr:col>
      <xdr:colOff>342900</xdr:colOff>
      <xdr:row>42</xdr:row>
      <xdr:rowOff>266700</xdr:rowOff>
    </xdr:to>
    <xdr:sp macro="" textlink="">
      <xdr:nvSpPr>
        <xdr:cNvPr id="7" name="Rounded Rectangle 6">
          <a:hlinkClick xmlns:r="http://schemas.openxmlformats.org/officeDocument/2006/relationships" r:id="rId4"/>
        </xdr:cNvPr>
        <xdr:cNvSpPr/>
      </xdr:nvSpPr>
      <xdr:spPr>
        <a:xfrm>
          <a:off x="14935200" y="10182224"/>
          <a:ext cx="2095500"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14</xdr:col>
      <xdr:colOff>257409</xdr:colOff>
      <xdr:row>0</xdr:row>
      <xdr:rowOff>66675</xdr:rowOff>
    </xdr:from>
    <xdr:to>
      <xdr:col>15</xdr:col>
      <xdr:colOff>352425</xdr:colOff>
      <xdr:row>1</xdr:row>
      <xdr:rowOff>161926</xdr:rowOff>
    </xdr:to>
    <xdr:pic>
      <xdr:nvPicPr>
        <xdr:cNvPr id="8" name="Picture 7" descr="download.jpg"/>
        <xdr:cNvPicPr>
          <a:picLocks noChangeAspect="1"/>
        </xdr:cNvPicPr>
      </xdr:nvPicPr>
      <xdr:blipFill>
        <a:blip xmlns:r="http://schemas.openxmlformats.org/officeDocument/2006/relationships" r:embed="rId5" cstate="print"/>
        <a:stretch>
          <a:fillRect/>
        </a:stretch>
      </xdr:blipFill>
      <xdr:spPr>
        <a:xfrm>
          <a:off x="6020034" y="66675"/>
          <a:ext cx="466491" cy="409576"/>
        </a:xfrm>
        <a:prstGeom prst="rect">
          <a:avLst/>
        </a:prstGeom>
      </xdr:spPr>
    </xdr:pic>
    <xdr:clientData/>
  </xdr:twoCellAnchor>
  <xdr:twoCellAnchor editAs="oneCell">
    <xdr:from>
      <xdr:col>30</xdr:col>
      <xdr:colOff>247650</xdr:colOff>
      <xdr:row>0</xdr:row>
      <xdr:rowOff>66675</xdr:rowOff>
    </xdr:from>
    <xdr:to>
      <xdr:col>31</xdr:col>
      <xdr:colOff>344852</xdr:colOff>
      <xdr:row>1</xdr:row>
      <xdr:rowOff>142009</xdr:rowOff>
    </xdr:to>
    <xdr:pic>
      <xdr:nvPicPr>
        <xdr:cNvPr id="9" name="Picture 8" descr="download.jpg"/>
        <xdr:cNvPicPr>
          <a:picLocks noChangeAspect="1"/>
        </xdr:cNvPicPr>
      </xdr:nvPicPr>
      <xdr:blipFill>
        <a:blip xmlns:r="http://schemas.openxmlformats.org/officeDocument/2006/relationships" r:embed="rId5" cstate="print"/>
        <a:stretch>
          <a:fillRect/>
        </a:stretch>
      </xdr:blipFill>
      <xdr:spPr>
        <a:xfrm>
          <a:off x="12582525" y="66675"/>
          <a:ext cx="468677" cy="389659"/>
        </a:xfrm>
        <a:prstGeom prst="rect">
          <a:avLst/>
        </a:prstGeom>
      </xdr:spPr>
    </xdr:pic>
    <xdr:clientData/>
  </xdr:twoCellAnchor>
  <xdr:twoCellAnchor editAs="oneCell">
    <xdr:from>
      <xdr:col>14</xdr:col>
      <xdr:colOff>266700</xdr:colOff>
      <xdr:row>32</xdr:row>
      <xdr:rowOff>76201</xdr:rowOff>
    </xdr:from>
    <xdr:to>
      <xdr:col>15</xdr:col>
      <xdr:colOff>352426</xdr:colOff>
      <xdr:row>33</xdr:row>
      <xdr:rowOff>238126</xdr:rowOff>
    </xdr:to>
    <xdr:pic>
      <xdr:nvPicPr>
        <xdr:cNvPr id="10" name="Picture 9" descr="download.jpg"/>
        <xdr:cNvPicPr>
          <a:picLocks noChangeAspect="1"/>
        </xdr:cNvPicPr>
      </xdr:nvPicPr>
      <xdr:blipFill>
        <a:blip xmlns:r="http://schemas.openxmlformats.org/officeDocument/2006/relationships" r:embed="rId5" cstate="print"/>
        <a:stretch>
          <a:fillRect/>
        </a:stretch>
      </xdr:blipFill>
      <xdr:spPr>
        <a:xfrm>
          <a:off x="6029325" y="7962901"/>
          <a:ext cx="457201" cy="438150"/>
        </a:xfrm>
        <a:prstGeom prst="rect">
          <a:avLst/>
        </a:prstGeom>
      </xdr:spPr>
    </xdr:pic>
    <xdr:clientData/>
  </xdr:twoCellAnchor>
  <xdr:twoCellAnchor editAs="oneCell">
    <xdr:from>
      <xdr:col>30</xdr:col>
      <xdr:colOff>228600</xdr:colOff>
      <xdr:row>32</xdr:row>
      <xdr:rowOff>76200</xdr:rowOff>
    </xdr:from>
    <xdr:to>
      <xdr:col>31</xdr:col>
      <xdr:colOff>325802</xdr:colOff>
      <xdr:row>33</xdr:row>
      <xdr:rowOff>189634</xdr:rowOff>
    </xdr:to>
    <xdr:pic>
      <xdr:nvPicPr>
        <xdr:cNvPr id="12" name="Picture 11" descr="download.jpg"/>
        <xdr:cNvPicPr>
          <a:picLocks noChangeAspect="1"/>
        </xdr:cNvPicPr>
      </xdr:nvPicPr>
      <xdr:blipFill>
        <a:blip xmlns:r="http://schemas.openxmlformats.org/officeDocument/2006/relationships" r:embed="rId5" cstate="print"/>
        <a:stretch>
          <a:fillRect/>
        </a:stretch>
      </xdr:blipFill>
      <xdr:spPr>
        <a:xfrm>
          <a:off x="12563475" y="7962900"/>
          <a:ext cx="468677" cy="389659"/>
        </a:xfrm>
        <a:prstGeom prst="rect">
          <a:avLst/>
        </a:prstGeom>
      </xdr:spPr>
    </xdr:pic>
    <xdr:clientData/>
  </xdr:twoCellAnchor>
  <xdr:twoCellAnchor editAs="oneCell">
    <xdr:from>
      <xdr:col>18</xdr:col>
      <xdr:colOff>0</xdr:colOff>
      <xdr:row>65</xdr:row>
      <xdr:rowOff>64558</xdr:rowOff>
    </xdr:from>
    <xdr:to>
      <xdr:col>18</xdr:col>
      <xdr:colOff>1059</xdr:colOff>
      <xdr:row>65</xdr:row>
      <xdr:rowOff>239684</xdr:rowOff>
    </xdr:to>
    <xdr:pic>
      <xdr:nvPicPr>
        <xdr:cNvPr id="13"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8989483"/>
          <a:ext cx="1059" cy="175126"/>
        </a:xfrm>
        <a:prstGeom prst="rect">
          <a:avLst/>
        </a:prstGeom>
        <a:noFill/>
        <a:ln w="9525">
          <a:noFill/>
          <a:miter lim="800000"/>
          <a:headEnd/>
          <a:tailEnd/>
        </a:ln>
      </xdr:spPr>
    </xdr:pic>
    <xdr:clientData/>
  </xdr:twoCellAnchor>
  <xdr:twoCellAnchor editAs="oneCell">
    <xdr:from>
      <xdr:col>18</xdr:col>
      <xdr:colOff>0</xdr:colOff>
      <xdr:row>65</xdr:row>
      <xdr:rowOff>64558</xdr:rowOff>
    </xdr:from>
    <xdr:to>
      <xdr:col>18</xdr:col>
      <xdr:colOff>1059</xdr:colOff>
      <xdr:row>66</xdr:row>
      <xdr:rowOff>49184</xdr:rowOff>
    </xdr:to>
    <xdr:pic>
      <xdr:nvPicPr>
        <xdr:cNvPr id="15"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8989483"/>
          <a:ext cx="1059" cy="260851"/>
        </a:xfrm>
        <a:prstGeom prst="rect">
          <a:avLst/>
        </a:prstGeom>
        <a:noFill/>
        <a:ln w="9525">
          <a:noFill/>
          <a:miter lim="800000"/>
          <a:headEnd/>
          <a:tailEnd/>
        </a:ln>
      </xdr:spPr>
    </xdr:pic>
    <xdr:clientData/>
  </xdr:twoCellAnchor>
  <xdr:twoCellAnchor editAs="oneCell">
    <xdr:from>
      <xdr:col>14</xdr:col>
      <xdr:colOff>266700</xdr:colOff>
      <xdr:row>64</xdr:row>
      <xdr:rowOff>76201</xdr:rowOff>
    </xdr:from>
    <xdr:to>
      <xdr:col>15</xdr:col>
      <xdr:colOff>352426</xdr:colOff>
      <xdr:row>65</xdr:row>
      <xdr:rowOff>238126</xdr:rowOff>
    </xdr:to>
    <xdr:pic>
      <xdr:nvPicPr>
        <xdr:cNvPr id="17" name="Picture 16" descr="download.jpg"/>
        <xdr:cNvPicPr>
          <a:picLocks noChangeAspect="1"/>
        </xdr:cNvPicPr>
      </xdr:nvPicPr>
      <xdr:blipFill>
        <a:blip xmlns:r="http://schemas.openxmlformats.org/officeDocument/2006/relationships" r:embed="rId5" cstate="print"/>
        <a:stretch>
          <a:fillRect/>
        </a:stretch>
      </xdr:blipFill>
      <xdr:spPr>
        <a:xfrm>
          <a:off x="5953125" y="8724901"/>
          <a:ext cx="457201" cy="438150"/>
        </a:xfrm>
        <a:prstGeom prst="rect">
          <a:avLst/>
        </a:prstGeom>
      </xdr:spPr>
    </xdr:pic>
    <xdr:clientData/>
  </xdr:twoCellAnchor>
  <xdr:twoCellAnchor editAs="oneCell">
    <xdr:from>
      <xdr:col>30</xdr:col>
      <xdr:colOff>228600</xdr:colOff>
      <xdr:row>64</xdr:row>
      <xdr:rowOff>76200</xdr:rowOff>
    </xdr:from>
    <xdr:to>
      <xdr:col>31</xdr:col>
      <xdr:colOff>325802</xdr:colOff>
      <xdr:row>65</xdr:row>
      <xdr:rowOff>189634</xdr:rowOff>
    </xdr:to>
    <xdr:pic>
      <xdr:nvPicPr>
        <xdr:cNvPr id="18" name="Picture 17" descr="download.jpg"/>
        <xdr:cNvPicPr>
          <a:picLocks noChangeAspect="1"/>
        </xdr:cNvPicPr>
      </xdr:nvPicPr>
      <xdr:blipFill>
        <a:blip xmlns:r="http://schemas.openxmlformats.org/officeDocument/2006/relationships" r:embed="rId5" cstate="print"/>
        <a:stretch>
          <a:fillRect/>
        </a:stretch>
      </xdr:blipFill>
      <xdr:spPr>
        <a:xfrm>
          <a:off x="12487275" y="8724900"/>
          <a:ext cx="468677" cy="389659"/>
        </a:xfrm>
        <a:prstGeom prst="rect">
          <a:avLst/>
        </a:prstGeom>
      </xdr:spPr>
    </xdr:pic>
    <xdr:clientData/>
  </xdr:twoCellAnchor>
  <xdr:twoCellAnchor editAs="oneCell">
    <xdr:from>
      <xdr:col>18</xdr:col>
      <xdr:colOff>0</xdr:colOff>
      <xdr:row>97</xdr:row>
      <xdr:rowOff>64558</xdr:rowOff>
    </xdr:from>
    <xdr:to>
      <xdr:col>18</xdr:col>
      <xdr:colOff>1059</xdr:colOff>
      <xdr:row>97</xdr:row>
      <xdr:rowOff>239684</xdr:rowOff>
    </xdr:to>
    <xdr:pic>
      <xdr:nvPicPr>
        <xdr:cNvPr id="19"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97</xdr:row>
      <xdr:rowOff>64558</xdr:rowOff>
    </xdr:from>
    <xdr:to>
      <xdr:col>18</xdr:col>
      <xdr:colOff>1059</xdr:colOff>
      <xdr:row>98</xdr:row>
      <xdr:rowOff>49184</xdr:rowOff>
    </xdr:to>
    <xdr:pic>
      <xdr:nvPicPr>
        <xdr:cNvPr id="20"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96</xdr:row>
      <xdr:rowOff>76201</xdr:rowOff>
    </xdr:from>
    <xdr:to>
      <xdr:col>15</xdr:col>
      <xdr:colOff>352426</xdr:colOff>
      <xdr:row>97</xdr:row>
      <xdr:rowOff>238126</xdr:rowOff>
    </xdr:to>
    <xdr:pic>
      <xdr:nvPicPr>
        <xdr:cNvPr id="21" name="Picture 20" descr="download.jpg"/>
        <xdr:cNvPicPr>
          <a:picLocks noChangeAspect="1"/>
        </xdr:cNvPicPr>
      </xdr:nvPicPr>
      <xdr:blipFill>
        <a:blip xmlns:r="http://schemas.openxmlformats.org/officeDocument/2006/relationships" r:embed="rId5"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96</xdr:row>
      <xdr:rowOff>76200</xdr:rowOff>
    </xdr:from>
    <xdr:to>
      <xdr:col>31</xdr:col>
      <xdr:colOff>325802</xdr:colOff>
      <xdr:row>97</xdr:row>
      <xdr:rowOff>189634</xdr:rowOff>
    </xdr:to>
    <xdr:pic>
      <xdr:nvPicPr>
        <xdr:cNvPr id="22" name="Picture 21" descr="download.jpg"/>
        <xdr:cNvPicPr>
          <a:picLocks noChangeAspect="1"/>
        </xdr:cNvPicPr>
      </xdr:nvPicPr>
      <xdr:blipFill>
        <a:blip xmlns:r="http://schemas.openxmlformats.org/officeDocument/2006/relationships" r:embed="rId5"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129</xdr:row>
      <xdr:rowOff>64558</xdr:rowOff>
    </xdr:from>
    <xdr:to>
      <xdr:col>18</xdr:col>
      <xdr:colOff>1059</xdr:colOff>
      <xdr:row>129</xdr:row>
      <xdr:rowOff>239684</xdr:rowOff>
    </xdr:to>
    <xdr:pic>
      <xdr:nvPicPr>
        <xdr:cNvPr id="23"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129</xdr:row>
      <xdr:rowOff>64558</xdr:rowOff>
    </xdr:from>
    <xdr:to>
      <xdr:col>18</xdr:col>
      <xdr:colOff>1059</xdr:colOff>
      <xdr:row>130</xdr:row>
      <xdr:rowOff>49184</xdr:rowOff>
    </xdr:to>
    <xdr:pic>
      <xdr:nvPicPr>
        <xdr:cNvPr id="24"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128</xdr:row>
      <xdr:rowOff>76201</xdr:rowOff>
    </xdr:from>
    <xdr:to>
      <xdr:col>15</xdr:col>
      <xdr:colOff>352426</xdr:colOff>
      <xdr:row>129</xdr:row>
      <xdr:rowOff>238126</xdr:rowOff>
    </xdr:to>
    <xdr:pic>
      <xdr:nvPicPr>
        <xdr:cNvPr id="25" name="Picture 24" descr="download.jpg"/>
        <xdr:cNvPicPr>
          <a:picLocks noChangeAspect="1"/>
        </xdr:cNvPicPr>
      </xdr:nvPicPr>
      <xdr:blipFill>
        <a:blip xmlns:r="http://schemas.openxmlformats.org/officeDocument/2006/relationships" r:embed="rId5"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128</xdr:row>
      <xdr:rowOff>76200</xdr:rowOff>
    </xdr:from>
    <xdr:to>
      <xdr:col>31</xdr:col>
      <xdr:colOff>325802</xdr:colOff>
      <xdr:row>129</xdr:row>
      <xdr:rowOff>189634</xdr:rowOff>
    </xdr:to>
    <xdr:pic>
      <xdr:nvPicPr>
        <xdr:cNvPr id="26" name="Picture 25" descr="download.jpg"/>
        <xdr:cNvPicPr>
          <a:picLocks noChangeAspect="1"/>
        </xdr:cNvPicPr>
      </xdr:nvPicPr>
      <xdr:blipFill>
        <a:blip xmlns:r="http://schemas.openxmlformats.org/officeDocument/2006/relationships" r:embed="rId5"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161</xdr:row>
      <xdr:rowOff>64558</xdr:rowOff>
    </xdr:from>
    <xdr:to>
      <xdr:col>18</xdr:col>
      <xdr:colOff>1059</xdr:colOff>
      <xdr:row>161</xdr:row>
      <xdr:rowOff>239684</xdr:rowOff>
    </xdr:to>
    <xdr:pic>
      <xdr:nvPicPr>
        <xdr:cNvPr id="27"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161</xdr:row>
      <xdr:rowOff>64558</xdr:rowOff>
    </xdr:from>
    <xdr:to>
      <xdr:col>18</xdr:col>
      <xdr:colOff>1059</xdr:colOff>
      <xdr:row>162</xdr:row>
      <xdr:rowOff>49184</xdr:rowOff>
    </xdr:to>
    <xdr:pic>
      <xdr:nvPicPr>
        <xdr:cNvPr id="28"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160</xdr:row>
      <xdr:rowOff>76201</xdr:rowOff>
    </xdr:from>
    <xdr:to>
      <xdr:col>15</xdr:col>
      <xdr:colOff>352426</xdr:colOff>
      <xdr:row>161</xdr:row>
      <xdr:rowOff>238126</xdr:rowOff>
    </xdr:to>
    <xdr:pic>
      <xdr:nvPicPr>
        <xdr:cNvPr id="29" name="Picture 28" descr="download.jpg"/>
        <xdr:cNvPicPr>
          <a:picLocks noChangeAspect="1"/>
        </xdr:cNvPicPr>
      </xdr:nvPicPr>
      <xdr:blipFill>
        <a:blip xmlns:r="http://schemas.openxmlformats.org/officeDocument/2006/relationships" r:embed="rId5"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160</xdr:row>
      <xdr:rowOff>76200</xdr:rowOff>
    </xdr:from>
    <xdr:to>
      <xdr:col>31</xdr:col>
      <xdr:colOff>325802</xdr:colOff>
      <xdr:row>161</xdr:row>
      <xdr:rowOff>189634</xdr:rowOff>
    </xdr:to>
    <xdr:pic>
      <xdr:nvPicPr>
        <xdr:cNvPr id="30" name="Picture 29" descr="download.jpg"/>
        <xdr:cNvPicPr>
          <a:picLocks noChangeAspect="1"/>
        </xdr:cNvPicPr>
      </xdr:nvPicPr>
      <xdr:blipFill>
        <a:blip xmlns:r="http://schemas.openxmlformats.org/officeDocument/2006/relationships" r:embed="rId5"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193</xdr:row>
      <xdr:rowOff>64558</xdr:rowOff>
    </xdr:from>
    <xdr:to>
      <xdr:col>18</xdr:col>
      <xdr:colOff>1059</xdr:colOff>
      <xdr:row>193</xdr:row>
      <xdr:rowOff>239684</xdr:rowOff>
    </xdr:to>
    <xdr:pic>
      <xdr:nvPicPr>
        <xdr:cNvPr id="31"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193</xdr:row>
      <xdr:rowOff>64558</xdr:rowOff>
    </xdr:from>
    <xdr:to>
      <xdr:col>18</xdr:col>
      <xdr:colOff>1059</xdr:colOff>
      <xdr:row>194</xdr:row>
      <xdr:rowOff>49184</xdr:rowOff>
    </xdr:to>
    <xdr:pic>
      <xdr:nvPicPr>
        <xdr:cNvPr id="32"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192</xdr:row>
      <xdr:rowOff>76201</xdr:rowOff>
    </xdr:from>
    <xdr:to>
      <xdr:col>15</xdr:col>
      <xdr:colOff>352426</xdr:colOff>
      <xdr:row>193</xdr:row>
      <xdr:rowOff>238126</xdr:rowOff>
    </xdr:to>
    <xdr:pic>
      <xdr:nvPicPr>
        <xdr:cNvPr id="33" name="Picture 32" descr="download.jpg"/>
        <xdr:cNvPicPr>
          <a:picLocks noChangeAspect="1"/>
        </xdr:cNvPicPr>
      </xdr:nvPicPr>
      <xdr:blipFill>
        <a:blip xmlns:r="http://schemas.openxmlformats.org/officeDocument/2006/relationships" r:embed="rId5"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192</xdr:row>
      <xdr:rowOff>76200</xdr:rowOff>
    </xdr:from>
    <xdr:to>
      <xdr:col>31</xdr:col>
      <xdr:colOff>325802</xdr:colOff>
      <xdr:row>193</xdr:row>
      <xdr:rowOff>189634</xdr:rowOff>
    </xdr:to>
    <xdr:pic>
      <xdr:nvPicPr>
        <xdr:cNvPr id="34" name="Picture 33" descr="download.jpg"/>
        <xdr:cNvPicPr>
          <a:picLocks noChangeAspect="1"/>
        </xdr:cNvPicPr>
      </xdr:nvPicPr>
      <xdr:blipFill>
        <a:blip xmlns:r="http://schemas.openxmlformats.org/officeDocument/2006/relationships" r:embed="rId5"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225</xdr:row>
      <xdr:rowOff>64558</xdr:rowOff>
    </xdr:from>
    <xdr:to>
      <xdr:col>18</xdr:col>
      <xdr:colOff>1059</xdr:colOff>
      <xdr:row>225</xdr:row>
      <xdr:rowOff>239684</xdr:rowOff>
    </xdr:to>
    <xdr:pic>
      <xdr:nvPicPr>
        <xdr:cNvPr id="35"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225</xdr:row>
      <xdr:rowOff>64558</xdr:rowOff>
    </xdr:from>
    <xdr:to>
      <xdr:col>18</xdr:col>
      <xdr:colOff>1059</xdr:colOff>
      <xdr:row>226</xdr:row>
      <xdr:rowOff>49184</xdr:rowOff>
    </xdr:to>
    <xdr:pic>
      <xdr:nvPicPr>
        <xdr:cNvPr id="36"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224</xdr:row>
      <xdr:rowOff>76201</xdr:rowOff>
    </xdr:from>
    <xdr:to>
      <xdr:col>15</xdr:col>
      <xdr:colOff>352426</xdr:colOff>
      <xdr:row>225</xdr:row>
      <xdr:rowOff>238126</xdr:rowOff>
    </xdr:to>
    <xdr:pic>
      <xdr:nvPicPr>
        <xdr:cNvPr id="37" name="Picture 36" descr="download.jpg"/>
        <xdr:cNvPicPr>
          <a:picLocks noChangeAspect="1"/>
        </xdr:cNvPicPr>
      </xdr:nvPicPr>
      <xdr:blipFill>
        <a:blip xmlns:r="http://schemas.openxmlformats.org/officeDocument/2006/relationships" r:embed="rId5"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224</xdr:row>
      <xdr:rowOff>76200</xdr:rowOff>
    </xdr:from>
    <xdr:to>
      <xdr:col>31</xdr:col>
      <xdr:colOff>325802</xdr:colOff>
      <xdr:row>225</xdr:row>
      <xdr:rowOff>189634</xdr:rowOff>
    </xdr:to>
    <xdr:pic>
      <xdr:nvPicPr>
        <xdr:cNvPr id="38" name="Picture 37" descr="download.jpg"/>
        <xdr:cNvPicPr>
          <a:picLocks noChangeAspect="1"/>
        </xdr:cNvPicPr>
      </xdr:nvPicPr>
      <xdr:blipFill>
        <a:blip xmlns:r="http://schemas.openxmlformats.org/officeDocument/2006/relationships" r:embed="rId5"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257</xdr:row>
      <xdr:rowOff>64558</xdr:rowOff>
    </xdr:from>
    <xdr:to>
      <xdr:col>18</xdr:col>
      <xdr:colOff>1059</xdr:colOff>
      <xdr:row>257</xdr:row>
      <xdr:rowOff>239684</xdr:rowOff>
    </xdr:to>
    <xdr:pic>
      <xdr:nvPicPr>
        <xdr:cNvPr id="39"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257</xdr:row>
      <xdr:rowOff>64558</xdr:rowOff>
    </xdr:from>
    <xdr:to>
      <xdr:col>18</xdr:col>
      <xdr:colOff>1059</xdr:colOff>
      <xdr:row>258</xdr:row>
      <xdr:rowOff>49184</xdr:rowOff>
    </xdr:to>
    <xdr:pic>
      <xdr:nvPicPr>
        <xdr:cNvPr id="40"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256</xdr:row>
      <xdr:rowOff>76201</xdr:rowOff>
    </xdr:from>
    <xdr:to>
      <xdr:col>15</xdr:col>
      <xdr:colOff>352426</xdr:colOff>
      <xdr:row>257</xdr:row>
      <xdr:rowOff>238126</xdr:rowOff>
    </xdr:to>
    <xdr:pic>
      <xdr:nvPicPr>
        <xdr:cNvPr id="41" name="Picture 40" descr="download.jpg"/>
        <xdr:cNvPicPr>
          <a:picLocks noChangeAspect="1"/>
        </xdr:cNvPicPr>
      </xdr:nvPicPr>
      <xdr:blipFill>
        <a:blip xmlns:r="http://schemas.openxmlformats.org/officeDocument/2006/relationships" r:embed="rId5"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256</xdr:row>
      <xdr:rowOff>76200</xdr:rowOff>
    </xdr:from>
    <xdr:to>
      <xdr:col>31</xdr:col>
      <xdr:colOff>325802</xdr:colOff>
      <xdr:row>257</xdr:row>
      <xdr:rowOff>189634</xdr:rowOff>
    </xdr:to>
    <xdr:pic>
      <xdr:nvPicPr>
        <xdr:cNvPr id="42" name="Picture 41" descr="download.jpg"/>
        <xdr:cNvPicPr>
          <a:picLocks noChangeAspect="1"/>
        </xdr:cNvPicPr>
      </xdr:nvPicPr>
      <xdr:blipFill>
        <a:blip xmlns:r="http://schemas.openxmlformats.org/officeDocument/2006/relationships" r:embed="rId5" cstate="print"/>
        <a:stretch>
          <a:fillRect/>
        </a:stretch>
      </xdr:blipFill>
      <xdr:spPr>
        <a:xfrm>
          <a:off x="12487275" y="17449800"/>
          <a:ext cx="468677" cy="389659"/>
        </a:xfrm>
        <a:prstGeom prst="rect">
          <a:avLst/>
        </a:prstGeom>
      </xdr:spPr>
    </xdr:pic>
    <xdr:clientData/>
  </xdr:twoCellAnchor>
  <xdr:twoCellAnchor editAs="oneCell">
    <xdr:from>
      <xdr:col>18</xdr:col>
      <xdr:colOff>0</xdr:colOff>
      <xdr:row>289</xdr:row>
      <xdr:rowOff>64558</xdr:rowOff>
    </xdr:from>
    <xdr:to>
      <xdr:col>18</xdr:col>
      <xdr:colOff>1059</xdr:colOff>
      <xdr:row>289</xdr:row>
      <xdr:rowOff>239684</xdr:rowOff>
    </xdr:to>
    <xdr:pic>
      <xdr:nvPicPr>
        <xdr:cNvPr id="43"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175126"/>
        </a:xfrm>
        <a:prstGeom prst="rect">
          <a:avLst/>
        </a:prstGeom>
        <a:noFill/>
        <a:ln w="9525">
          <a:noFill/>
          <a:miter lim="800000"/>
          <a:headEnd/>
          <a:tailEnd/>
        </a:ln>
      </xdr:spPr>
    </xdr:pic>
    <xdr:clientData/>
  </xdr:twoCellAnchor>
  <xdr:twoCellAnchor editAs="oneCell">
    <xdr:from>
      <xdr:col>18</xdr:col>
      <xdr:colOff>0</xdr:colOff>
      <xdr:row>289</xdr:row>
      <xdr:rowOff>64558</xdr:rowOff>
    </xdr:from>
    <xdr:to>
      <xdr:col>18</xdr:col>
      <xdr:colOff>1059</xdr:colOff>
      <xdr:row>290</xdr:row>
      <xdr:rowOff>49184</xdr:rowOff>
    </xdr:to>
    <xdr:pic>
      <xdr:nvPicPr>
        <xdr:cNvPr id="44" name="Picture 77" descr="saraswati 2.jpg"/>
        <xdr:cNvPicPr>
          <a:picLocks noChangeAspect="1"/>
        </xdr:cNvPicPr>
      </xdr:nvPicPr>
      <xdr:blipFill>
        <a:blip xmlns:r="http://schemas.openxmlformats.org/officeDocument/2006/relationships" r:embed="rId1"/>
        <a:srcRect/>
        <a:stretch>
          <a:fillRect/>
        </a:stretch>
      </xdr:blipFill>
      <xdr:spPr bwMode="auto">
        <a:xfrm>
          <a:off x="7800975" y="17714383"/>
          <a:ext cx="1059" cy="260851"/>
        </a:xfrm>
        <a:prstGeom prst="rect">
          <a:avLst/>
        </a:prstGeom>
        <a:noFill/>
        <a:ln w="9525">
          <a:noFill/>
          <a:miter lim="800000"/>
          <a:headEnd/>
          <a:tailEnd/>
        </a:ln>
      </xdr:spPr>
    </xdr:pic>
    <xdr:clientData/>
  </xdr:twoCellAnchor>
  <xdr:twoCellAnchor editAs="oneCell">
    <xdr:from>
      <xdr:col>14</xdr:col>
      <xdr:colOff>266700</xdr:colOff>
      <xdr:row>288</xdr:row>
      <xdr:rowOff>76201</xdr:rowOff>
    </xdr:from>
    <xdr:to>
      <xdr:col>15</xdr:col>
      <xdr:colOff>352426</xdr:colOff>
      <xdr:row>289</xdr:row>
      <xdr:rowOff>238126</xdr:rowOff>
    </xdr:to>
    <xdr:pic>
      <xdr:nvPicPr>
        <xdr:cNvPr id="45" name="Picture 44" descr="download.jpg"/>
        <xdr:cNvPicPr>
          <a:picLocks noChangeAspect="1"/>
        </xdr:cNvPicPr>
      </xdr:nvPicPr>
      <xdr:blipFill>
        <a:blip xmlns:r="http://schemas.openxmlformats.org/officeDocument/2006/relationships" r:embed="rId5" cstate="print"/>
        <a:stretch>
          <a:fillRect/>
        </a:stretch>
      </xdr:blipFill>
      <xdr:spPr>
        <a:xfrm>
          <a:off x="5953125" y="17449801"/>
          <a:ext cx="457201" cy="438150"/>
        </a:xfrm>
        <a:prstGeom prst="rect">
          <a:avLst/>
        </a:prstGeom>
      </xdr:spPr>
    </xdr:pic>
    <xdr:clientData/>
  </xdr:twoCellAnchor>
  <xdr:twoCellAnchor editAs="oneCell">
    <xdr:from>
      <xdr:col>30</xdr:col>
      <xdr:colOff>228600</xdr:colOff>
      <xdr:row>288</xdr:row>
      <xdr:rowOff>76200</xdr:rowOff>
    </xdr:from>
    <xdr:to>
      <xdr:col>31</xdr:col>
      <xdr:colOff>325802</xdr:colOff>
      <xdr:row>289</xdr:row>
      <xdr:rowOff>189634</xdr:rowOff>
    </xdr:to>
    <xdr:pic>
      <xdr:nvPicPr>
        <xdr:cNvPr id="46" name="Picture 45" descr="download.jpg"/>
        <xdr:cNvPicPr>
          <a:picLocks noChangeAspect="1"/>
        </xdr:cNvPicPr>
      </xdr:nvPicPr>
      <xdr:blipFill>
        <a:blip xmlns:r="http://schemas.openxmlformats.org/officeDocument/2006/relationships" r:embed="rId5" cstate="print"/>
        <a:stretch>
          <a:fillRect/>
        </a:stretch>
      </xdr:blipFill>
      <xdr:spPr>
        <a:xfrm>
          <a:off x="12487275" y="17449800"/>
          <a:ext cx="468677" cy="3896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am%20related/Exam%202022-23/result%20sheet/Class%203-4/Class%203rd%20&amp;%204th%20%20Result%20Sheet-2023-By-HL-JA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सामान्य जानकारी"/>
      <sheetName val="Master sheet"/>
      <sheetName val="Marks Entry 3rd"/>
      <sheetName val="Marks Entry 4th"/>
      <sheetName val="Result Sheet"/>
      <sheetName val="Teacher &amp; Cat. Wise Result"/>
      <sheetName val="Result Aggregate"/>
      <sheetName val="Full Marksheet"/>
      <sheetName val="Duble sheet Report Card"/>
    </sheetNames>
    <sheetDataSet>
      <sheetData sheetId="0"/>
      <sheetData sheetId="1">
        <row r="11">
          <cell r="D11" t="str">
            <v>Hindi</v>
          </cell>
        </row>
      </sheetData>
      <sheetData sheetId="2"/>
      <sheetData sheetId="3"/>
      <sheetData sheetId="4">
        <row r="4">
          <cell r="DJ4" t="str">
            <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youtu.be/LtNtUR-_iP8" TargetMode="External"/><Relationship Id="rId3" Type="http://schemas.openxmlformats.org/officeDocument/2006/relationships/hyperlink" Target="https://youtu.be/-g0L49HEEsU" TargetMode="External"/><Relationship Id="rId7" Type="http://schemas.openxmlformats.org/officeDocument/2006/relationships/hyperlink" Target="https://youtu.be/LtNtUR-_iP8" TargetMode="External"/><Relationship Id="rId2" Type="http://schemas.openxmlformats.org/officeDocument/2006/relationships/hyperlink" Target="https://youtu.be/-g0L49HEEsU" TargetMode="External"/><Relationship Id="rId1" Type="http://schemas.openxmlformats.org/officeDocument/2006/relationships/hyperlink" Target="https://youtube.com/c/Heeralaljat" TargetMode="External"/><Relationship Id="rId6" Type="http://schemas.openxmlformats.org/officeDocument/2006/relationships/hyperlink" Target="https://youtu.be/LtNtUR-_iP8" TargetMode="External"/><Relationship Id="rId5" Type="http://schemas.openxmlformats.org/officeDocument/2006/relationships/hyperlink" Target="https://youtu.be/KH69Y_uPILw" TargetMode="External"/><Relationship Id="rId10" Type="http://schemas.openxmlformats.org/officeDocument/2006/relationships/drawing" Target="../drawings/drawing1.xml"/><Relationship Id="rId4" Type="http://schemas.openxmlformats.org/officeDocument/2006/relationships/hyperlink" Target="https://youtu.be/KH69Y_uPILw"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ocdcdabok2003@gmail.com" TargetMode="External"/><Relationship Id="rId7" Type="http://schemas.openxmlformats.org/officeDocument/2006/relationships/drawing" Target="../drawings/drawing2.xml"/><Relationship Id="rId2" Type="http://schemas.openxmlformats.org/officeDocument/2006/relationships/hyperlink" Target="https://youtu.be/-g0L49HEEsU" TargetMode="External"/><Relationship Id="rId1" Type="http://schemas.openxmlformats.org/officeDocument/2006/relationships/hyperlink" Target="mailto:heeralaljatchandawal@gmail.com" TargetMode="External"/><Relationship Id="rId6" Type="http://schemas.openxmlformats.org/officeDocument/2006/relationships/printerSettings" Target="../printerSettings/printerSettings2.bin"/><Relationship Id="rId5" Type="http://schemas.openxmlformats.org/officeDocument/2006/relationships/hyperlink" Target="https://youtu.be/LtNtUR-_iP8" TargetMode="External"/><Relationship Id="rId4" Type="http://schemas.openxmlformats.org/officeDocument/2006/relationships/hyperlink" Target="https://youtu.be/LtNtUR-_iP8"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youtu.be/ThY9TGuohz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youtu.be/ThY9TGuohz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youtu.be/ThY9TGuohz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youtu.be/LtNtUR-_iP8" TargetMode="External"/><Relationship Id="rId1" Type="http://schemas.openxmlformats.org/officeDocument/2006/relationships/hyperlink" Target="https://youtu.be/ThY9TGuohzE" TargetMode="External"/><Relationship Id="rId5" Type="http://schemas.openxmlformats.org/officeDocument/2006/relationships/vmlDrawing" Target="../drawings/vmlDrawing1.vml"/><Relationship Id="rId4"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B2:N50"/>
  <sheetViews>
    <sheetView showGridLines="0" showRowColHeaders="0" tabSelected="1" workbookViewId="0">
      <selection activeCell="L38" sqref="L38"/>
    </sheetView>
  </sheetViews>
  <sheetFormatPr defaultRowHeight="15"/>
  <cols>
    <col min="1" max="1" width="5.375" customWidth="1"/>
    <col min="2" max="2" width="3.25" customWidth="1"/>
    <col min="3" max="3" width="14.125" customWidth="1"/>
    <col min="4" max="6" width="25.75" customWidth="1"/>
    <col min="7" max="7" width="11.25" customWidth="1"/>
    <col min="8" max="8" width="22.75" customWidth="1"/>
    <col min="9" max="9" width="4.125" customWidth="1"/>
    <col min="11" max="11" width="13.125" customWidth="1"/>
    <col min="12" max="12" width="16" customWidth="1"/>
    <col min="13" max="13" width="13.625" customWidth="1"/>
    <col min="14" max="14" width="14.375" customWidth="1"/>
  </cols>
  <sheetData>
    <row r="2" spans="2:14">
      <c r="B2" s="12"/>
      <c r="C2" s="12"/>
      <c r="D2" s="12"/>
      <c r="E2" s="12"/>
      <c r="F2" s="12"/>
      <c r="G2" s="12"/>
      <c r="H2" s="12"/>
      <c r="I2" s="12"/>
    </row>
    <row r="3" spans="2:14" ht="31.5" customHeight="1">
      <c r="B3" s="12"/>
      <c r="C3" s="498" t="s">
        <v>260</v>
      </c>
      <c r="D3" s="498"/>
      <c r="E3" s="498"/>
      <c r="F3" s="498"/>
      <c r="G3" s="498"/>
      <c r="H3" s="498"/>
      <c r="I3" s="12"/>
      <c r="L3" s="494" t="s">
        <v>40</v>
      </c>
      <c r="M3" s="494"/>
      <c r="N3" s="494"/>
    </row>
    <row r="4" spans="2:14" ht="21" customHeight="1">
      <c r="B4" s="12"/>
      <c r="C4" s="497" t="s">
        <v>80</v>
      </c>
      <c r="D4" s="497"/>
      <c r="E4" s="497"/>
      <c r="F4" s="497"/>
      <c r="G4" s="497"/>
      <c r="H4" s="497"/>
      <c r="I4" s="12"/>
      <c r="L4" s="494"/>
      <c r="M4" s="494"/>
      <c r="N4" s="494"/>
    </row>
    <row r="5" spans="2:14" ht="39.950000000000003" customHeight="1">
      <c r="B5" s="12"/>
      <c r="C5" s="495" t="s">
        <v>247</v>
      </c>
      <c r="D5" s="496"/>
      <c r="E5" s="496"/>
      <c r="F5" s="496"/>
      <c r="G5" s="496"/>
      <c r="H5" s="496"/>
      <c r="I5" s="12"/>
      <c r="L5" s="493" t="s">
        <v>244</v>
      </c>
      <c r="M5" s="493"/>
      <c r="N5" s="493"/>
    </row>
    <row r="6" spans="2:14" ht="47.25" customHeight="1">
      <c r="B6" s="12"/>
      <c r="C6" s="483" t="s">
        <v>248</v>
      </c>
      <c r="D6" s="484"/>
      <c r="E6" s="484"/>
      <c r="F6" s="484"/>
      <c r="G6" s="484"/>
      <c r="H6" s="484"/>
      <c r="I6" s="12"/>
      <c r="K6" s="456" t="s">
        <v>246</v>
      </c>
      <c r="L6" s="456"/>
      <c r="M6" s="455" t="s">
        <v>259</v>
      </c>
      <c r="N6" s="455"/>
    </row>
    <row r="7" spans="2:14" ht="46.5" customHeight="1" thickBot="1">
      <c r="B7" s="12"/>
      <c r="C7" s="485" t="s">
        <v>81</v>
      </c>
      <c r="D7" s="486"/>
      <c r="E7" s="486"/>
      <c r="F7" s="486"/>
      <c r="G7" s="486"/>
      <c r="H7" s="486"/>
      <c r="I7" s="12"/>
      <c r="K7" s="457">
        <v>45746</v>
      </c>
      <c r="L7" s="457"/>
      <c r="M7" s="968" t="s">
        <v>283</v>
      </c>
      <c r="N7" s="968"/>
    </row>
    <row r="8" spans="2:14" ht="29.25" customHeight="1" thickBot="1">
      <c r="B8" s="12"/>
      <c r="C8" s="20" t="s">
        <v>42</v>
      </c>
      <c r="D8" s="225" t="s">
        <v>43</v>
      </c>
      <c r="E8" s="228" t="s">
        <v>141</v>
      </c>
      <c r="F8" s="220" t="s">
        <v>149</v>
      </c>
      <c r="G8" s="487" t="s">
        <v>82</v>
      </c>
      <c r="H8" s="488"/>
      <c r="I8" s="12"/>
      <c r="K8" s="458" t="s">
        <v>231</v>
      </c>
      <c r="L8" s="459"/>
      <c r="M8" s="460"/>
    </row>
    <row r="9" spans="2:14" ht="21" customHeight="1" thickBot="1">
      <c r="B9" s="12"/>
      <c r="C9" s="222">
        <v>1</v>
      </c>
      <c r="D9" s="226" t="s">
        <v>44</v>
      </c>
      <c r="E9" s="221"/>
      <c r="F9" s="22" t="s">
        <v>236</v>
      </c>
      <c r="G9" s="479" t="s">
        <v>236</v>
      </c>
      <c r="H9" s="480"/>
      <c r="I9" s="12"/>
      <c r="K9" s="461"/>
      <c r="L9" s="462"/>
      <c r="M9" s="463"/>
    </row>
    <row r="10" spans="2:14" ht="21" customHeight="1" thickBot="1">
      <c r="B10" s="12"/>
      <c r="C10" s="223">
        <v>2</v>
      </c>
      <c r="D10" s="227" t="s">
        <v>45</v>
      </c>
      <c r="E10" s="221"/>
      <c r="F10" s="22" t="s">
        <v>237</v>
      </c>
      <c r="G10" s="479" t="s">
        <v>237</v>
      </c>
      <c r="H10" s="480"/>
      <c r="I10" s="12"/>
      <c r="K10" s="461"/>
      <c r="L10" s="462"/>
      <c r="M10" s="463"/>
    </row>
    <row r="11" spans="2:14" ht="18.75" customHeight="1" thickBot="1">
      <c r="B11" s="12"/>
      <c r="C11" s="222">
        <v>3</v>
      </c>
      <c r="D11" s="227" t="s">
        <v>46</v>
      </c>
      <c r="E11" s="221"/>
      <c r="F11" s="22" t="s">
        <v>236</v>
      </c>
      <c r="G11" s="479" t="s">
        <v>236</v>
      </c>
      <c r="H11" s="480"/>
      <c r="I11" s="12"/>
      <c r="K11" s="461"/>
      <c r="L11" s="462"/>
      <c r="M11" s="463"/>
    </row>
    <row r="12" spans="2:14" ht="21.75" customHeight="1" thickBot="1">
      <c r="B12" s="12"/>
      <c r="C12" s="224">
        <v>4</v>
      </c>
      <c r="D12" s="227" t="s">
        <v>127</v>
      </c>
      <c r="E12" s="221"/>
      <c r="F12" s="22">
        <v>50</v>
      </c>
      <c r="G12" s="481">
        <v>50</v>
      </c>
      <c r="H12" s="482"/>
      <c r="I12" s="12"/>
      <c r="K12" s="461"/>
      <c r="L12" s="462"/>
      <c r="M12" s="463"/>
    </row>
    <row r="13" spans="2:14" ht="21" customHeight="1" thickBot="1">
      <c r="B13" s="12"/>
      <c r="C13" s="489" t="s">
        <v>133</v>
      </c>
      <c r="D13" s="490"/>
      <c r="E13" s="490"/>
      <c r="F13" s="490"/>
      <c r="G13" s="490"/>
      <c r="H13" s="491"/>
      <c r="I13" s="12"/>
      <c r="K13" s="464"/>
      <c r="L13" s="465"/>
      <c r="M13" s="466"/>
    </row>
    <row r="14" spans="2:14" ht="21" customHeight="1" thickBot="1">
      <c r="B14" s="12"/>
      <c r="C14" s="489"/>
      <c r="D14" s="490"/>
      <c r="E14" s="490"/>
      <c r="F14" s="490"/>
      <c r="G14" s="490"/>
      <c r="H14" s="491"/>
      <c r="I14" s="12"/>
    </row>
    <row r="15" spans="2:14" ht="21" customHeight="1" thickTop="1" thickBot="1">
      <c r="B15" s="12"/>
      <c r="C15" s="19"/>
      <c r="D15" s="492" t="s">
        <v>49</v>
      </c>
      <c r="E15" s="492"/>
      <c r="F15" s="233" t="s">
        <v>50</v>
      </c>
      <c r="G15" s="217"/>
      <c r="H15" s="467" t="s">
        <v>232</v>
      </c>
      <c r="I15" s="12"/>
    </row>
    <row r="16" spans="2:14" ht="21" customHeight="1" thickTop="1" thickBot="1">
      <c r="B16" s="12"/>
      <c r="C16" s="19"/>
      <c r="D16" s="492" t="s">
        <v>142</v>
      </c>
      <c r="E16" s="492"/>
      <c r="F16" s="233" t="s">
        <v>51</v>
      </c>
      <c r="G16" s="217"/>
      <c r="H16" s="468"/>
      <c r="I16" s="12"/>
      <c r="K16" s="470" t="s">
        <v>258</v>
      </c>
      <c r="L16" s="471"/>
      <c r="M16" s="472"/>
    </row>
    <row r="17" spans="2:13" ht="21" customHeight="1" thickTop="1" thickBot="1">
      <c r="B17" s="12"/>
      <c r="C17" s="19"/>
      <c r="D17" s="492" t="s">
        <v>143</v>
      </c>
      <c r="E17" s="492"/>
      <c r="F17" s="233" t="s">
        <v>52</v>
      </c>
      <c r="G17" s="217"/>
      <c r="H17" s="468"/>
      <c r="I17" s="12"/>
      <c r="K17" s="473"/>
      <c r="L17" s="474"/>
      <c r="M17" s="475"/>
    </row>
    <row r="18" spans="2:13" ht="21" customHeight="1" thickTop="1" thickBot="1">
      <c r="B18" s="12"/>
      <c r="C18" s="19"/>
      <c r="D18" s="492" t="s">
        <v>144</v>
      </c>
      <c r="E18" s="492"/>
      <c r="F18" s="233" t="s">
        <v>53</v>
      </c>
      <c r="G18" s="217"/>
      <c r="H18" s="469"/>
      <c r="I18" s="12"/>
      <c r="K18" s="473"/>
      <c r="L18" s="474"/>
      <c r="M18" s="475"/>
    </row>
    <row r="19" spans="2:13" ht="21" customHeight="1" thickTop="1" thickBot="1">
      <c r="B19" s="12"/>
      <c r="C19" s="19"/>
      <c r="D19" s="492" t="s">
        <v>145</v>
      </c>
      <c r="E19" s="492"/>
      <c r="F19" s="233" t="s">
        <v>54</v>
      </c>
      <c r="G19" s="217"/>
      <c r="H19" s="218"/>
      <c r="I19" s="12"/>
      <c r="K19" s="473"/>
      <c r="L19" s="474"/>
      <c r="M19" s="475"/>
    </row>
    <row r="20" spans="2:13" ht="21" customHeight="1" thickTop="1" thickBot="1">
      <c r="B20" s="12"/>
      <c r="C20" s="19"/>
      <c r="D20" s="492" t="s">
        <v>146</v>
      </c>
      <c r="E20" s="492"/>
      <c r="F20" s="233" t="s">
        <v>55</v>
      </c>
      <c r="G20" s="217"/>
      <c r="H20" s="218"/>
      <c r="I20" s="12"/>
      <c r="K20" s="473"/>
      <c r="L20" s="474"/>
      <c r="M20" s="475"/>
    </row>
    <row r="21" spans="2:13" ht="21" customHeight="1" thickTop="1" thickBot="1">
      <c r="B21" s="12"/>
      <c r="C21" s="19"/>
      <c r="D21" s="5"/>
      <c r="E21" s="5"/>
      <c r="F21" s="5"/>
      <c r="G21" s="217"/>
      <c r="H21" s="218"/>
      <c r="I21" s="12"/>
      <c r="K21" s="473"/>
      <c r="L21" s="474"/>
      <c r="M21" s="475"/>
    </row>
    <row r="22" spans="2:13" ht="21" customHeight="1" thickBot="1">
      <c r="B22" s="12"/>
      <c r="C22" s="19"/>
      <c r="D22" s="499" t="s">
        <v>83</v>
      </c>
      <c r="E22" s="500"/>
      <c r="F22" s="500"/>
      <c r="G22" s="500"/>
      <c r="H22" s="501"/>
      <c r="I22" s="12"/>
      <c r="K22" s="473"/>
      <c r="L22" s="474"/>
      <c r="M22" s="475"/>
    </row>
    <row r="23" spans="2:13" ht="21" customHeight="1" thickBot="1">
      <c r="B23" s="12"/>
      <c r="C23" s="19">
        <v>81</v>
      </c>
      <c r="D23" s="503" t="s">
        <v>47</v>
      </c>
      <c r="E23" s="504"/>
      <c r="F23" s="22">
        <v>50</v>
      </c>
      <c r="G23" s="479" t="s">
        <v>48</v>
      </c>
      <c r="H23" s="480"/>
      <c r="I23" s="12"/>
      <c r="K23" s="473"/>
      <c r="L23" s="474"/>
      <c r="M23" s="475"/>
    </row>
    <row r="24" spans="2:13" ht="21" customHeight="1" thickBot="1">
      <c r="B24" s="12"/>
      <c r="C24" s="19">
        <v>82</v>
      </c>
      <c r="D24" s="503" t="s">
        <v>58</v>
      </c>
      <c r="E24" s="504"/>
      <c r="F24" s="22">
        <v>100</v>
      </c>
      <c r="G24" s="505"/>
      <c r="H24" s="506"/>
      <c r="I24" s="12"/>
      <c r="K24" s="476"/>
      <c r="L24" s="477"/>
      <c r="M24" s="478"/>
    </row>
    <row r="25" spans="2:13" ht="21" customHeight="1" thickBot="1">
      <c r="B25" s="12"/>
      <c r="C25" s="18">
        <v>83</v>
      </c>
      <c r="D25" s="503" t="s">
        <v>56</v>
      </c>
      <c r="E25" s="504"/>
      <c r="F25" s="22">
        <v>50</v>
      </c>
      <c r="G25" s="507"/>
      <c r="H25" s="508"/>
      <c r="I25" s="12"/>
      <c r="K25" s="234"/>
      <c r="L25" s="234"/>
      <c r="M25" s="234"/>
    </row>
    <row r="26" spans="2:13" ht="31.5" customHeight="1">
      <c r="B26" s="12"/>
      <c r="C26" s="19"/>
      <c r="D26" s="509" t="s">
        <v>84</v>
      </c>
      <c r="E26" s="509"/>
      <c r="F26" s="509"/>
      <c r="G26" s="509"/>
      <c r="H26" s="509"/>
      <c r="I26" s="12"/>
      <c r="K26" s="234"/>
      <c r="L26" s="234"/>
      <c r="M26" s="234"/>
    </row>
    <row r="27" spans="2:13" ht="21" customHeight="1">
      <c r="B27" s="12"/>
      <c r="C27" s="19"/>
      <c r="D27" s="502" t="s">
        <v>49</v>
      </c>
      <c r="E27" s="502"/>
      <c r="F27" s="21" t="s">
        <v>50</v>
      </c>
      <c r="G27" s="17"/>
      <c r="H27" s="17"/>
      <c r="I27" s="12"/>
      <c r="K27" s="234"/>
      <c r="L27" s="234"/>
      <c r="M27" s="234"/>
    </row>
    <row r="28" spans="2:13" ht="21" customHeight="1">
      <c r="B28" s="12"/>
      <c r="C28" s="19"/>
      <c r="D28" s="502" t="s">
        <v>136</v>
      </c>
      <c r="E28" s="502"/>
      <c r="F28" s="219" t="s">
        <v>135</v>
      </c>
      <c r="G28" s="17"/>
      <c r="H28" s="17"/>
      <c r="I28" s="12"/>
      <c r="K28" s="234"/>
      <c r="L28" s="234"/>
      <c r="M28" s="234"/>
    </row>
    <row r="29" spans="2:13" ht="21" customHeight="1">
      <c r="B29" s="12"/>
      <c r="C29" s="19"/>
      <c r="D29" s="502" t="s">
        <v>137</v>
      </c>
      <c r="E29" s="502"/>
      <c r="F29" s="219" t="s">
        <v>51</v>
      </c>
      <c r="G29" s="17"/>
      <c r="H29" s="17"/>
      <c r="I29" s="12"/>
    </row>
    <row r="30" spans="2:13" ht="21" customHeight="1">
      <c r="B30" s="12"/>
      <c r="C30" s="19"/>
      <c r="D30" s="502" t="s">
        <v>138</v>
      </c>
      <c r="E30" s="502"/>
      <c r="F30" s="219" t="s">
        <v>52</v>
      </c>
      <c r="G30" s="17"/>
      <c r="H30" s="17"/>
      <c r="I30" s="12"/>
    </row>
    <row r="31" spans="2:13" ht="21" customHeight="1">
      <c r="B31" s="12"/>
      <c r="C31" s="19"/>
      <c r="D31" s="502" t="s">
        <v>139</v>
      </c>
      <c r="E31" s="502"/>
      <c r="F31" s="219" t="s">
        <v>53</v>
      </c>
      <c r="G31" s="17"/>
      <c r="H31" s="17"/>
      <c r="I31" s="12"/>
    </row>
    <row r="32" spans="2:13" ht="21" customHeight="1">
      <c r="B32" s="12"/>
      <c r="C32" s="19"/>
      <c r="D32" s="502" t="s">
        <v>140</v>
      </c>
      <c r="E32" s="502"/>
      <c r="F32" s="219" t="s">
        <v>54</v>
      </c>
      <c r="G32" s="17"/>
      <c r="H32" s="17"/>
      <c r="I32" s="12"/>
      <c r="K32" s="970" t="s">
        <v>284</v>
      </c>
      <c r="L32" s="970"/>
    </row>
    <row r="33" spans="2:11" ht="21" customHeight="1">
      <c r="B33" s="12"/>
      <c r="C33" s="19"/>
      <c r="D33" s="17"/>
      <c r="E33" s="17"/>
      <c r="F33" s="17"/>
      <c r="G33" s="17"/>
      <c r="H33" s="17"/>
      <c r="I33" s="12"/>
      <c r="K33" s="969" t="s">
        <v>283</v>
      </c>
    </row>
    <row r="34" spans="2:11" ht="39.950000000000003" customHeight="1">
      <c r="B34" s="12"/>
      <c r="C34" s="514" t="s">
        <v>34</v>
      </c>
      <c r="D34" s="515"/>
      <c r="E34" s="515"/>
      <c r="F34" s="515"/>
      <c r="G34" s="515"/>
      <c r="H34" s="515"/>
      <c r="I34" s="12"/>
    </row>
    <row r="35" spans="2:11">
      <c r="B35" s="12"/>
      <c r="C35" s="12"/>
      <c r="D35" s="12"/>
      <c r="E35" s="12"/>
      <c r="F35" s="12"/>
      <c r="G35" s="12"/>
      <c r="H35" s="12"/>
      <c r="I35" s="12"/>
    </row>
    <row r="37" spans="2:11" ht="26.25" customHeight="1">
      <c r="C37" s="516" t="s">
        <v>261</v>
      </c>
      <c r="D37" s="516"/>
      <c r="E37" s="516"/>
      <c r="F37" s="516"/>
      <c r="G37" s="516"/>
      <c r="H37" s="516"/>
    </row>
    <row r="38" spans="2:11" ht="17.25">
      <c r="F38" s="511" t="s">
        <v>233</v>
      </c>
      <c r="G38" s="511"/>
      <c r="H38" s="511"/>
    </row>
    <row r="39" spans="2:11" ht="24.95" customHeight="1">
      <c r="C39" s="517" t="s">
        <v>35</v>
      </c>
      <c r="D39" s="517"/>
      <c r="E39" s="517"/>
      <c r="F39" s="517"/>
      <c r="G39" s="517"/>
      <c r="H39" s="517"/>
    </row>
    <row r="40" spans="2:11" ht="24.95" customHeight="1">
      <c r="C40" s="518" t="s">
        <v>36</v>
      </c>
      <c r="D40" s="518"/>
      <c r="E40" s="518"/>
      <c r="F40" s="518"/>
      <c r="G40" s="518"/>
      <c r="H40" s="518"/>
    </row>
    <row r="41" spans="2:11" ht="24.95" customHeight="1">
      <c r="C41" s="519" t="s">
        <v>37</v>
      </c>
      <c r="D41" s="519"/>
      <c r="E41" s="519"/>
      <c r="F41" s="519"/>
      <c r="G41" s="519"/>
      <c r="H41" s="519"/>
    </row>
    <row r="42" spans="2:11" ht="24.95" customHeight="1">
      <c r="C42" s="510" t="s">
        <v>38</v>
      </c>
      <c r="D42" s="510"/>
      <c r="E42" s="510"/>
      <c r="F42" s="510"/>
      <c r="G42" s="510"/>
      <c r="H42" s="510"/>
    </row>
    <row r="43" spans="2:11" ht="23.25" customHeight="1">
      <c r="C43" s="512" t="s">
        <v>39</v>
      </c>
      <c r="D43" s="512"/>
      <c r="E43" s="512"/>
      <c r="F43" s="512"/>
      <c r="G43" s="512"/>
      <c r="H43" s="512"/>
    </row>
    <row r="46" spans="2:11" ht="22.5" customHeight="1">
      <c r="C46" s="513" t="s">
        <v>41</v>
      </c>
      <c r="D46" s="513"/>
      <c r="E46" s="513"/>
      <c r="F46" s="513"/>
      <c r="G46" s="513"/>
      <c r="H46" s="513"/>
    </row>
    <row r="47" spans="2:11" ht="18.75">
      <c r="C47" s="493" t="s">
        <v>244</v>
      </c>
      <c r="D47" s="512"/>
      <c r="E47" s="512"/>
      <c r="F47" s="512"/>
      <c r="G47" s="512"/>
      <c r="H47" s="512"/>
    </row>
    <row r="49" spans="5:6" ht="18.75">
      <c r="E49" s="493" t="s">
        <v>283</v>
      </c>
      <c r="F49" s="493"/>
    </row>
    <row r="50" spans="5:6" ht="18.75">
      <c r="E50" s="455" t="s">
        <v>259</v>
      </c>
      <c r="F50" s="455"/>
    </row>
  </sheetData>
  <sheetProtection password="C1FB" sheet="1" objects="1" scenarios="1" selectLockedCells="1"/>
  <mergeCells count="51">
    <mergeCell ref="E49:F49"/>
    <mergeCell ref="K32:L32"/>
    <mergeCell ref="C43:H43"/>
    <mergeCell ref="C46:H46"/>
    <mergeCell ref="C47:H47"/>
    <mergeCell ref="C34:H34"/>
    <mergeCell ref="C37:H37"/>
    <mergeCell ref="C39:H39"/>
    <mergeCell ref="C40:H40"/>
    <mergeCell ref="C41:H41"/>
    <mergeCell ref="D29:E29"/>
    <mergeCell ref="D32:E32"/>
    <mergeCell ref="D30:E30"/>
    <mergeCell ref="D31:E31"/>
    <mergeCell ref="C42:H42"/>
    <mergeCell ref="F38:H38"/>
    <mergeCell ref="D18:E18"/>
    <mergeCell ref="D19:E19"/>
    <mergeCell ref="D20:E20"/>
    <mergeCell ref="D22:H22"/>
    <mergeCell ref="D28:E28"/>
    <mergeCell ref="D25:E25"/>
    <mergeCell ref="D23:E23"/>
    <mergeCell ref="D24:E24"/>
    <mergeCell ref="G23:H25"/>
    <mergeCell ref="D26:H26"/>
    <mergeCell ref="D27:E27"/>
    <mergeCell ref="D16:E16"/>
    <mergeCell ref="D17:E17"/>
    <mergeCell ref="L5:N5"/>
    <mergeCell ref="L3:N4"/>
    <mergeCell ref="C5:H5"/>
    <mergeCell ref="C4:H4"/>
    <mergeCell ref="C3:H3"/>
    <mergeCell ref="M7:N7"/>
    <mergeCell ref="E50:F50"/>
    <mergeCell ref="M6:N6"/>
    <mergeCell ref="K6:L6"/>
    <mergeCell ref="K7:L7"/>
    <mergeCell ref="K8:M13"/>
    <mergeCell ref="H15:H18"/>
    <mergeCell ref="K16:M24"/>
    <mergeCell ref="G10:H10"/>
    <mergeCell ref="G11:H11"/>
    <mergeCell ref="G12:H12"/>
    <mergeCell ref="C6:H6"/>
    <mergeCell ref="C7:H7"/>
    <mergeCell ref="G8:H8"/>
    <mergeCell ref="G9:H9"/>
    <mergeCell ref="C13:H14"/>
    <mergeCell ref="D15:E15"/>
  </mergeCells>
  <hyperlinks>
    <hyperlink ref="C43" r:id="rId1"/>
    <hyperlink ref="L5" r:id="rId2"/>
    <hyperlink ref="C47" r:id="rId3"/>
    <hyperlink ref="E50" r:id="rId4"/>
    <hyperlink ref="M6" r:id="rId5"/>
    <hyperlink ref="M7" r:id="rId6"/>
    <hyperlink ref="E49" r:id="rId7"/>
    <hyperlink ref="K33" r:id="rId8"/>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dimension ref="A1:BD67"/>
  <sheetViews>
    <sheetView showGridLines="0" workbookViewId="0">
      <selection activeCell="D6" sqref="D6"/>
    </sheetView>
  </sheetViews>
  <sheetFormatPr defaultColWidth="0" defaultRowHeight="0" customHeight="1" zeroHeight="1"/>
  <cols>
    <col min="1" max="1" width="4.25" style="44" customWidth="1"/>
    <col min="2" max="2" width="3.5" style="44" customWidth="1"/>
    <col min="3" max="3" width="45.625" style="44" customWidth="1"/>
    <col min="4" max="4" width="66" style="44" customWidth="1"/>
    <col min="5" max="5" width="3.5" style="44" customWidth="1"/>
    <col min="6" max="6" width="5.125" style="44" customWidth="1"/>
    <col min="7" max="7" width="26" style="44" customWidth="1"/>
    <col min="8" max="8" width="16.875" style="44" customWidth="1"/>
    <col min="9" max="9" width="13.625" style="44" customWidth="1"/>
    <col min="10" max="10" width="5" style="44" customWidth="1"/>
    <col min="11" max="11" width="26.625" style="44" customWidth="1"/>
    <col min="12" max="12" width="26.5" style="44" customWidth="1"/>
    <col min="13" max="13" width="4.125" style="44" customWidth="1"/>
    <col min="14" max="14" width="12.75" style="44" customWidth="1"/>
    <col min="15" max="15" width="16.25" style="44" hidden="1" customWidth="1"/>
    <col min="16" max="16" width="13.25" style="44" hidden="1" customWidth="1"/>
    <col min="17" max="17" width="18.625" style="44" hidden="1" customWidth="1"/>
    <col min="18" max="18" width="36.625" style="44" hidden="1" customWidth="1"/>
    <col min="19" max="19" width="16.25" style="44" hidden="1" customWidth="1"/>
    <col min="20" max="20" width="9" style="44" hidden="1" customWidth="1"/>
    <col min="21" max="21" width="10" style="44" hidden="1" customWidth="1"/>
    <col min="22" max="22" width="14.75" style="44" hidden="1" customWidth="1"/>
    <col min="23" max="23" width="23.625" style="44" hidden="1" customWidth="1"/>
    <col min="24" max="24" width="20" style="44" hidden="1" customWidth="1"/>
    <col min="25" max="25" width="20.125" style="44" hidden="1" customWidth="1"/>
    <col min="26" max="26" width="15.75" style="44" hidden="1" customWidth="1"/>
    <col min="27" max="27" width="19.125" style="44" hidden="1" customWidth="1"/>
    <col min="28" max="28" width="23.875" style="44" hidden="1" customWidth="1"/>
    <col min="29" max="33" width="24.375" style="44" hidden="1" customWidth="1"/>
    <col min="34" max="34" width="9" style="44" hidden="1" customWidth="1"/>
    <col min="35" max="35" width="10" style="44" hidden="1" customWidth="1"/>
    <col min="36" max="36" width="14.75" style="44" hidden="1" customWidth="1"/>
    <col min="37" max="37" width="23.625" style="44" hidden="1" customWidth="1"/>
    <col min="38" max="38" width="20" style="44" hidden="1" customWidth="1"/>
    <col min="39" max="39" width="20.125" style="44" hidden="1" customWidth="1"/>
    <col min="40" max="40" width="15.75" style="44" hidden="1" customWidth="1"/>
    <col min="41" max="41" width="19.125" style="44" hidden="1" customWidth="1"/>
    <col min="42" max="42" width="23.875" style="44" hidden="1" customWidth="1"/>
    <col min="43" max="56" width="24.375" style="44" hidden="1" customWidth="1"/>
    <col min="57" max="16384" width="9.125" style="44" hidden="1"/>
  </cols>
  <sheetData>
    <row r="1" spans="1:18" ht="15">
      <c r="A1" s="80"/>
      <c r="B1" s="80"/>
      <c r="C1" s="80"/>
      <c r="D1" s="80"/>
      <c r="E1" s="80"/>
      <c r="F1" s="80"/>
      <c r="G1" s="80"/>
      <c r="H1" s="80"/>
      <c r="I1" s="80"/>
      <c r="J1" s="80"/>
      <c r="K1" s="80"/>
      <c r="L1" s="80"/>
      <c r="M1" s="80"/>
      <c r="N1" s="80"/>
    </row>
    <row r="2" spans="1:18" ht="15">
      <c r="A2" s="80"/>
      <c r="B2" s="81"/>
      <c r="C2" s="81"/>
      <c r="D2" s="81"/>
      <c r="E2" s="81"/>
      <c r="F2" s="81"/>
      <c r="G2" s="81"/>
      <c r="H2" s="81"/>
      <c r="I2" s="81"/>
      <c r="J2" s="81"/>
      <c r="K2" s="81"/>
      <c r="L2" s="81"/>
      <c r="M2" s="81"/>
      <c r="N2" s="80"/>
    </row>
    <row r="3" spans="1:18" ht="26.25">
      <c r="A3" s="80"/>
      <c r="B3" s="81"/>
      <c r="C3" s="81"/>
      <c r="D3" s="82"/>
      <c r="E3" s="82"/>
      <c r="F3" s="81"/>
      <c r="G3" s="81"/>
      <c r="H3" s="81"/>
      <c r="I3" s="81"/>
      <c r="J3" s="81"/>
      <c r="K3" s="81"/>
      <c r="L3" s="81"/>
      <c r="M3" s="81"/>
      <c r="N3" s="80"/>
    </row>
    <row r="4" spans="1:18" ht="33.75" customHeight="1" thickBot="1">
      <c r="A4" s="83"/>
      <c r="B4" s="81"/>
      <c r="C4" s="84"/>
      <c r="D4" s="85"/>
      <c r="E4" s="85"/>
      <c r="F4" s="85"/>
      <c r="G4" s="85"/>
      <c r="H4" s="85"/>
      <c r="I4" s="85"/>
      <c r="J4" s="85"/>
      <c r="K4" s="85"/>
      <c r="L4" s="81"/>
      <c r="M4" s="81"/>
      <c r="N4" s="80"/>
      <c r="R4" s="44" t="e">
        <f>IF(#REF!="","",#REF!)</f>
        <v>#REF!</v>
      </c>
    </row>
    <row r="5" spans="1:18" ht="20.25" customHeight="1" thickBot="1">
      <c r="A5" s="86"/>
      <c r="B5" s="292"/>
      <c r="C5" s="293"/>
      <c r="D5" s="294"/>
      <c r="E5" s="295"/>
      <c r="F5" s="85"/>
      <c r="G5" s="85"/>
      <c r="H5" s="85"/>
      <c r="I5" s="85"/>
      <c r="J5" s="85"/>
      <c r="K5" s="85"/>
      <c r="L5" s="81"/>
      <c r="M5" s="81"/>
      <c r="N5" s="80"/>
      <c r="R5" s="44" t="e">
        <f>IF(#REF!="","",#REF!)</f>
        <v>#REF!</v>
      </c>
    </row>
    <row r="6" spans="1:18" ht="24" customHeight="1">
      <c r="A6" s="87"/>
      <c r="B6" s="296"/>
      <c r="C6" s="285" t="s">
        <v>229</v>
      </c>
      <c r="D6" s="277" t="s">
        <v>228</v>
      </c>
      <c r="E6" s="297"/>
      <c r="F6" s="88">
        <v>1</v>
      </c>
      <c r="G6" s="328" t="str">
        <f>IF(D14="Hindi","हिंदी","Hindi")</f>
        <v>हिंदी</v>
      </c>
      <c r="H6" s="540" t="s">
        <v>148</v>
      </c>
      <c r="I6" s="541"/>
      <c r="J6" s="88">
        <v>1</v>
      </c>
      <c r="K6" s="328" t="str">
        <f>IF($D$14="Hindi","हिंदी","Hindi")</f>
        <v>हिंदी</v>
      </c>
      <c r="L6" s="403" t="s">
        <v>148</v>
      </c>
      <c r="M6" s="81"/>
      <c r="N6" s="80"/>
      <c r="R6" s="44" t="e">
        <f>IF(#REF!="","",#REF!)</f>
        <v>#REF!</v>
      </c>
    </row>
    <row r="7" spans="1:18" ht="24" customHeight="1">
      <c r="A7" s="80"/>
      <c r="B7" s="298"/>
      <c r="C7" s="286" t="s">
        <v>226</v>
      </c>
      <c r="D7" s="278" t="s">
        <v>227</v>
      </c>
      <c r="E7" s="299"/>
      <c r="F7" s="88">
        <v>2</v>
      </c>
      <c r="G7" s="329" t="str">
        <f>IF(D14="Hindi","अंग्रेजी","English")</f>
        <v>अंग्रेजी</v>
      </c>
      <c r="H7" s="542" t="s">
        <v>128</v>
      </c>
      <c r="I7" s="543"/>
      <c r="J7" s="88">
        <v>2</v>
      </c>
      <c r="K7" s="329" t="str">
        <f>IF(D14="Hindi","अंग्रेजी","English")</f>
        <v>अंग्रेजी</v>
      </c>
      <c r="L7" s="404" t="s">
        <v>128</v>
      </c>
      <c r="M7" s="81"/>
      <c r="N7" s="80"/>
      <c r="R7" s="44" t="e">
        <f>IF(#REF!="","",#REF!)</f>
        <v>#REF!</v>
      </c>
    </row>
    <row r="8" spans="1:18" ht="24" customHeight="1">
      <c r="A8" s="80"/>
      <c r="B8" s="298"/>
      <c r="C8" s="286" t="s">
        <v>225</v>
      </c>
      <c r="D8" s="279" t="s">
        <v>32</v>
      </c>
      <c r="E8" s="299"/>
      <c r="F8" s="88">
        <v>3</v>
      </c>
      <c r="G8" s="329" t="str">
        <f>IF(D14="Hindi","गणित","Maths")</f>
        <v>गणित</v>
      </c>
      <c r="H8" s="542" t="s">
        <v>131</v>
      </c>
      <c r="I8" s="543"/>
      <c r="J8" s="88">
        <v>3</v>
      </c>
      <c r="K8" s="329" t="str">
        <f>IF(D14="Hindi","गणित","Maths")</f>
        <v>गणित</v>
      </c>
      <c r="L8" s="404" t="s">
        <v>131</v>
      </c>
      <c r="M8" s="81"/>
      <c r="N8" s="80"/>
      <c r="R8" s="44" t="e">
        <f>IF(#REF!="","",#REF!)</f>
        <v>#REF!</v>
      </c>
    </row>
    <row r="9" spans="1:18" ht="24" customHeight="1">
      <c r="A9" s="80"/>
      <c r="B9" s="298"/>
      <c r="C9" s="286" t="s">
        <v>88</v>
      </c>
      <c r="D9" s="280" t="s">
        <v>89</v>
      </c>
      <c r="E9" s="299"/>
      <c r="F9" s="88">
        <v>4</v>
      </c>
      <c r="G9" s="329" t="str">
        <f>IF($D$14="Hindi","पर्यावरण अध्ययन","EVS")</f>
        <v>पर्यावरण अध्ययन</v>
      </c>
      <c r="H9" s="542" t="s">
        <v>132</v>
      </c>
      <c r="I9" s="543"/>
      <c r="J9" s="88">
        <v>4</v>
      </c>
      <c r="K9" s="329" t="str">
        <f>IF(D14="Hindi","पर्यावरण अध्ययन","EVS")</f>
        <v>पर्यावरण अध्ययन</v>
      </c>
      <c r="L9" s="404" t="s">
        <v>132</v>
      </c>
      <c r="M9" s="81"/>
      <c r="N9" s="80"/>
      <c r="R9" s="44" t="e">
        <f>IF(#REF!="","",#REF!)</f>
        <v>#REF!</v>
      </c>
    </row>
    <row r="10" spans="1:18" ht="24" customHeight="1">
      <c r="A10" s="80"/>
      <c r="B10" s="298"/>
      <c r="C10" s="286" t="s">
        <v>265</v>
      </c>
      <c r="D10" s="444">
        <v>8200303101</v>
      </c>
      <c r="E10" s="299"/>
      <c r="F10" s="88">
        <v>5</v>
      </c>
      <c r="G10" s="329" t="str">
        <f>IF($D$14="Hindi","कार्यानुभव","WORK EXP.")</f>
        <v>कार्यानुभव</v>
      </c>
      <c r="H10" s="542" t="s">
        <v>271</v>
      </c>
      <c r="I10" s="543"/>
      <c r="J10" s="88">
        <v>5</v>
      </c>
      <c r="K10" s="329" t="str">
        <f>IF($D$14="Hindi","कार्यानुभव","WORK EXP.")</f>
        <v>कार्यानुभव</v>
      </c>
      <c r="L10" s="443" t="s">
        <v>274</v>
      </c>
      <c r="M10" s="81"/>
      <c r="N10" s="80"/>
    </row>
    <row r="11" spans="1:18" ht="24" customHeight="1">
      <c r="A11" s="80"/>
      <c r="B11" s="298"/>
      <c r="C11" s="286" t="s">
        <v>263</v>
      </c>
      <c r="D11" s="445" t="s">
        <v>266</v>
      </c>
      <c r="E11" s="299"/>
      <c r="F11" s="88">
        <v>6</v>
      </c>
      <c r="G11" s="329" t="str">
        <f>IF($D$14="Hindi","कला शिक्षा","ART EDU.")</f>
        <v>कला शिक्षा</v>
      </c>
      <c r="H11" s="542" t="s">
        <v>272</v>
      </c>
      <c r="I11" s="543"/>
      <c r="J11" s="88">
        <v>6</v>
      </c>
      <c r="K11" s="329" t="str">
        <f>IF($D$14="Hindi","कला शिक्षा","ART EDU.")</f>
        <v>कला शिक्षा</v>
      </c>
      <c r="L11" s="443" t="s">
        <v>275</v>
      </c>
      <c r="M11" s="81"/>
      <c r="N11" s="80"/>
    </row>
    <row r="12" spans="1:18" ht="24" customHeight="1">
      <c r="A12" s="80"/>
      <c r="B12" s="298"/>
      <c r="C12" s="286" t="s">
        <v>264</v>
      </c>
      <c r="D12" s="446" t="s">
        <v>267</v>
      </c>
      <c r="E12" s="299"/>
      <c r="F12" s="88">
        <v>7</v>
      </c>
      <c r="G12" s="329" t="str">
        <f>IF($D$14="Hindi","स्वा. एवं शा. शिक्षा","HE.&amp;PH. EDU.")</f>
        <v>स्वा. एवं शा. शिक्षा</v>
      </c>
      <c r="H12" s="542" t="s">
        <v>273</v>
      </c>
      <c r="I12" s="543"/>
      <c r="J12" s="88">
        <v>7</v>
      </c>
      <c r="K12" s="329" t="str">
        <f>IF($D$14="Hindi","स्वा. एवं शा. शिक्षा","HE.&amp;PH. EDU.")</f>
        <v>स्वा. एवं शा. शिक्षा</v>
      </c>
      <c r="L12" s="443" t="s">
        <v>276</v>
      </c>
      <c r="M12" s="81"/>
      <c r="N12" s="80"/>
    </row>
    <row r="13" spans="1:18" ht="24" customHeight="1" thickBot="1">
      <c r="A13" s="80"/>
      <c r="B13" s="298"/>
      <c r="C13" s="286" t="s">
        <v>90</v>
      </c>
      <c r="D13" s="281">
        <v>45793</v>
      </c>
      <c r="E13" s="299"/>
      <c r="F13" s="88">
        <v>8</v>
      </c>
      <c r="G13" s="330" t="str">
        <f>IF(D14="Hindi","कक्षा नर्सरी के कक्षाध्यापक","Nursery Class Teacher")</f>
        <v>कक्षा नर्सरी के कक्षाध्यापक</v>
      </c>
      <c r="H13" s="544" t="s">
        <v>147</v>
      </c>
      <c r="I13" s="545"/>
      <c r="J13" s="88">
        <v>8</v>
      </c>
      <c r="K13" s="330" t="str">
        <f>IF(D14="Hindi","कक्षा एलकेजी के कक्षाध्यापक","LKG Class Teacher")</f>
        <v>कक्षा एलकेजी के कक्षाध्यापक</v>
      </c>
      <c r="L13" s="405" t="s">
        <v>147</v>
      </c>
      <c r="M13" s="81"/>
      <c r="N13" s="80"/>
      <c r="R13" s="44" t="e">
        <f>IF(#REF!="","",#REF!)</f>
        <v>#REF!</v>
      </c>
    </row>
    <row r="14" spans="1:18" ht="24" customHeight="1">
      <c r="A14" s="80"/>
      <c r="B14" s="522"/>
      <c r="C14" s="287" t="s">
        <v>91</v>
      </c>
      <c r="D14" s="282" t="s">
        <v>282</v>
      </c>
      <c r="E14" s="521"/>
      <c r="F14" s="88"/>
      <c r="G14" s="81"/>
      <c r="H14" s="81"/>
      <c r="I14" s="81"/>
      <c r="J14" s="85"/>
      <c r="K14" s="85"/>
      <c r="L14" s="81"/>
      <c r="M14" s="81"/>
      <c r="N14" s="80"/>
      <c r="R14" s="44" t="e">
        <f>IF(#REF!="","",#REF!)</f>
        <v>#REF!</v>
      </c>
    </row>
    <row r="15" spans="1:18" ht="24" customHeight="1">
      <c r="A15" s="80"/>
      <c r="B15" s="522"/>
      <c r="C15" s="286" t="s">
        <v>92</v>
      </c>
      <c r="D15" s="283" t="s">
        <v>93</v>
      </c>
      <c r="E15" s="521"/>
      <c r="F15" s="88"/>
      <c r="G15" s="81"/>
      <c r="H15" s="81"/>
      <c r="I15" s="81"/>
      <c r="J15" s="85"/>
      <c r="K15" s="85"/>
      <c r="L15" s="81"/>
      <c r="M15" s="81"/>
      <c r="N15" s="80"/>
      <c r="R15" s="44" t="e">
        <f>IF(#REF!="","",#REF!)</f>
        <v>#REF!</v>
      </c>
    </row>
    <row r="16" spans="1:18" ht="24" customHeight="1" thickBot="1">
      <c r="A16" s="80"/>
      <c r="B16" s="298"/>
      <c r="C16" s="286" t="s">
        <v>94</v>
      </c>
      <c r="D16" s="283">
        <v>9828765219</v>
      </c>
      <c r="E16" s="299"/>
      <c r="F16" s="88"/>
      <c r="G16" s="81"/>
      <c r="H16" s="81"/>
      <c r="I16" s="81"/>
      <c r="J16" s="85"/>
      <c r="K16" s="85"/>
      <c r="L16" s="81"/>
      <c r="M16" s="81"/>
      <c r="N16" s="80"/>
      <c r="R16" s="44" t="e">
        <f>IF(#REF!="","",#REF!)</f>
        <v>#REF!</v>
      </c>
    </row>
    <row r="17" spans="1:18" ht="24" customHeight="1">
      <c r="A17" s="80"/>
      <c r="B17" s="298"/>
      <c r="C17" s="286" t="s">
        <v>95</v>
      </c>
      <c r="D17" s="283" t="s">
        <v>23</v>
      </c>
      <c r="E17" s="299"/>
      <c r="F17" s="88">
        <v>1</v>
      </c>
      <c r="G17" s="289" t="str">
        <f>IF(D14="Hindi","हिंदी","Hindi")</f>
        <v>हिंदी</v>
      </c>
      <c r="H17" s="540" t="s">
        <v>130</v>
      </c>
      <c r="I17" s="541"/>
      <c r="J17" s="85"/>
      <c r="K17" s="85"/>
      <c r="L17" s="81"/>
      <c r="M17" s="81"/>
      <c r="N17" s="80"/>
      <c r="R17" s="44" t="e">
        <f>IF(#REF!="","",#REF!)</f>
        <v>#REF!</v>
      </c>
    </row>
    <row r="18" spans="1:18" ht="24" customHeight="1">
      <c r="A18" s="80"/>
      <c r="B18" s="298"/>
      <c r="C18" s="286" t="s">
        <v>96</v>
      </c>
      <c r="D18" s="283" t="s">
        <v>87</v>
      </c>
      <c r="E18" s="299"/>
      <c r="F18" s="88">
        <v>2</v>
      </c>
      <c r="G18" s="290" t="str">
        <f>IF(D14="Hindi","अंग्रेजी","English")</f>
        <v>अंग्रेजी</v>
      </c>
      <c r="H18" s="542" t="s">
        <v>128</v>
      </c>
      <c r="I18" s="543"/>
      <c r="J18" s="85"/>
      <c r="K18" s="85"/>
      <c r="L18" s="81"/>
      <c r="M18" s="81"/>
      <c r="N18" s="80"/>
      <c r="R18" s="44" t="e">
        <f>IF(#REF!="","",#REF!)</f>
        <v>#REF!</v>
      </c>
    </row>
    <row r="19" spans="1:18" ht="24" customHeight="1" thickBot="1">
      <c r="A19" s="80"/>
      <c r="B19" s="298"/>
      <c r="C19" s="288" t="s">
        <v>224</v>
      </c>
      <c r="D19" s="284" t="s">
        <v>223</v>
      </c>
      <c r="E19" s="299"/>
      <c r="F19" s="88">
        <v>3</v>
      </c>
      <c r="G19" s="290" t="str">
        <f>IF(D14="Hindi","गणित","Maths")</f>
        <v>गणित</v>
      </c>
      <c r="H19" s="542" t="s">
        <v>131</v>
      </c>
      <c r="I19" s="543"/>
      <c r="J19" s="85"/>
      <c r="K19" s="972" t="s">
        <v>284</v>
      </c>
      <c r="L19" s="81"/>
      <c r="M19" s="81"/>
      <c r="N19" s="80"/>
      <c r="R19" s="44" t="e">
        <f>IF(#REF!="","",#REF!)</f>
        <v>#REF!</v>
      </c>
    </row>
    <row r="20" spans="1:18" ht="21" customHeight="1" thickBot="1">
      <c r="A20" s="80"/>
      <c r="B20" s="300"/>
      <c r="C20" s="301"/>
      <c r="D20" s="301"/>
      <c r="E20" s="302"/>
      <c r="F20" s="88">
        <v>4</v>
      </c>
      <c r="G20" s="290" t="str">
        <f>IF(D14="Hindi","पर्यावरण अध्ययन","EVS")</f>
        <v>पर्यावरण अध्ययन</v>
      </c>
      <c r="H20" s="542" t="s">
        <v>132</v>
      </c>
      <c r="I20" s="543"/>
      <c r="J20" s="85"/>
      <c r="K20" s="971" t="s">
        <v>283</v>
      </c>
      <c r="L20" s="81"/>
      <c r="M20" s="81"/>
      <c r="N20" s="80"/>
      <c r="R20" s="44" t="e">
        <f>IF(#REF!="","",#REF!)</f>
        <v>#REF!</v>
      </c>
    </row>
    <row r="21" spans="1:18" ht="21" customHeight="1">
      <c r="A21" s="80"/>
      <c r="B21" s="81"/>
      <c r="C21" s="81"/>
      <c r="D21" s="81"/>
      <c r="E21" s="81"/>
      <c r="F21" s="88">
        <v>5</v>
      </c>
      <c r="G21" s="329" t="str">
        <f>IF($D$14="Hindi","कार्यानुभव","WORK EXP.")</f>
        <v>कार्यानुभव</v>
      </c>
      <c r="H21" s="542" t="s">
        <v>277</v>
      </c>
      <c r="I21" s="543"/>
      <c r="J21" s="85"/>
      <c r="K21" s="85"/>
      <c r="L21" s="81"/>
      <c r="M21" s="81"/>
      <c r="N21" s="80"/>
    </row>
    <row r="22" spans="1:18" ht="21" customHeight="1">
      <c r="A22" s="80"/>
      <c r="B22" s="81"/>
      <c r="C22" s="81"/>
      <c r="D22" s="81"/>
      <c r="E22" s="81"/>
      <c r="F22" s="88">
        <v>6</v>
      </c>
      <c r="G22" s="329" t="str">
        <f>IF($D$14="Hindi","कला शिक्षा","ART EDU.")</f>
        <v>कला शिक्षा</v>
      </c>
      <c r="H22" s="542" t="s">
        <v>278</v>
      </c>
      <c r="I22" s="543"/>
      <c r="J22" s="85"/>
      <c r="K22" s="85"/>
      <c r="L22" s="81"/>
      <c r="M22" s="81"/>
      <c r="N22" s="80"/>
    </row>
    <row r="23" spans="1:18" ht="21" customHeight="1">
      <c r="A23" s="80"/>
      <c r="B23" s="81"/>
      <c r="C23" s="81"/>
      <c r="D23" s="81"/>
      <c r="E23" s="81"/>
      <c r="F23" s="88">
        <v>7</v>
      </c>
      <c r="G23" s="329" t="str">
        <f>IF($D$14="Hindi","स्वा. एवं शा. शिक्षा","HE.&amp;PH. EDU.")</f>
        <v>स्वा. एवं शा. शिक्षा</v>
      </c>
      <c r="H23" s="542" t="s">
        <v>279</v>
      </c>
      <c r="I23" s="543"/>
      <c r="J23" s="85"/>
      <c r="K23" s="85"/>
      <c r="L23" s="81"/>
      <c r="M23" s="81"/>
      <c r="N23" s="80"/>
    </row>
    <row r="24" spans="1:18" ht="24" customHeight="1" thickBot="1">
      <c r="A24" s="80"/>
      <c r="B24" s="81"/>
      <c r="C24" s="81"/>
      <c r="D24" s="81"/>
      <c r="E24" s="81"/>
      <c r="F24" s="88">
        <v>8</v>
      </c>
      <c r="G24" s="291" t="str">
        <f>IF(D14="Hindi","कक्षा यूकेजी के कक्षाध्यापक","UKG Class Teacher")</f>
        <v>कक्षा यूकेजी के कक्षाध्यापक</v>
      </c>
      <c r="H24" s="544" t="s">
        <v>132</v>
      </c>
      <c r="I24" s="545"/>
      <c r="J24" s="85"/>
      <c r="K24" s="85"/>
      <c r="L24" s="81"/>
      <c r="M24" s="81"/>
      <c r="N24" s="80"/>
      <c r="R24" s="44" t="e">
        <f>IF(#REF!="","",#REF!)</f>
        <v>#REF!</v>
      </c>
    </row>
    <row r="25" spans="1:18" ht="20.25">
      <c r="A25" s="80"/>
      <c r="B25" s="81"/>
      <c r="C25" s="81"/>
      <c r="D25" s="81"/>
      <c r="E25" s="81"/>
      <c r="F25" s="81"/>
      <c r="G25" s="81"/>
      <c r="H25" s="81"/>
      <c r="I25" s="81"/>
      <c r="J25" s="85"/>
      <c r="K25" s="85"/>
      <c r="L25" s="81"/>
      <c r="M25" s="81"/>
      <c r="N25" s="80"/>
      <c r="R25" s="44" t="e">
        <f>IF(#REF!="","",#REF!)</f>
        <v>#REF!</v>
      </c>
    </row>
    <row r="26" spans="1:18" ht="15.75" thickBot="1">
      <c r="A26" s="80"/>
      <c r="B26" s="81"/>
      <c r="C26" s="81"/>
      <c r="D26" s="81"/>
      <c r="E26" s="332">
        <v>1</v>
      </c>
      <c r="F26" s="81"/>
      <c r="G26" s="81"/>
      <c r="H26" s="81"/>
      <c r="I26" s="81"/>
      <c r="J26" s="81"/>
      <c r="K26" s="81"/>
      <c r="L26" s="81"/>
      <c r="M26" s="81"/>
      <c r="N26" s="80"/>
      <c r="R26" s="44" t="e">
        <f>IF(#REF!="","",#REF!)</f>
        <v>#REF!</v>
      </c>
    </row>
    <row r="27" spans="1:18" ht="21" customHeight="1" thickBot="1">
      <c r="A27" s="80"/>
      <c r="B27" s="81"/>
      <c r="C27" s="81"/>
      <c r="D27" s="529" t="s">
        <v>0</v>
      </c>
      <c r="E27" s="535"/>
      <c r="F27" s="81"/>
      <c r="G27" s="81"/>
      <c r="H27" s="81"/>
      <c r="I27" s="81"/>
      <c r="J27" s="81"/>
      <c r="K27" s="81"/>
      <c r="L27" s="81"/>
      <c r="M27" s="81"/>
      <c r="N27" s="80"/>
      <c r="R27" s="44" t="e">
        <f>IF(#REF!="","",#REF!)</f>
        <v>#REF!</v>
      </c>
    </row>
    <row r="28" spans="1:18" ht="21.75" customHeight="1" thickBot="1">
      <c r="A28" s="80"/>
      <c r="B28" s="81"/>
      <c r="C28" s="536" t="s">
        <v>232</v>
      </c>
      <c r="D28" s="530"/>
      <c r="E28" s="535"/>
      <c r="F28" s="81"/>
      <c r="G28" s="81"/>
      <c r="H28" s="81"/>
      <c r="I28" s="81"/>
      <c r="J28" s="81"/>
      <c r="K28" s="81"/>
      <c r="L28" s="81"/>
      <c r="M28" s="81"/>
      <c r="N28" s="80"/>
      <c r="R28" s="44" t="e">
        <f>IF(#REF!="","",#REF!)</f>
        <v>#REF!</v>
      </c>
    </row>
    <row r="29" spans="1:18" ht="58.5" customHeight="1" thickTop="1" thickBot="1">
      <c r="A29" s="80"/>
      <c r="B29" s="81"/>
      <c r="C29" s="537"/>
      <c r="D29" s="327" t="s">
        <v>1</v>
      </c>
      <c r="E29" s="535"/>
      <c r="F29" s="81"/>
      <c r="G29" s="332">
        <v>1</v>
      </c>
      <c r="H29" s="331"/>
      <c r="I29" s="81"/>
      <c r="J29" s="230"/>
      <c r="K29" s="230"/>
      <c r="L29" s="81"/>
      <c r="M29" s="81"/>
      <c r="N29" s="80"/>
      <c r="R29" s="44" t="e">
        <f>IF(#REF!="","",#REF!)</f>
        <v>#REF!</v>
      </c>
    </row>
    <row r="30" spans="1:18" ht="21.75" customHeight="1" thickTop="1" thickBot="1">
      <c r="A30" s="80"/>
      <c r="B30" s="81"/>
      <c r="C30" s="538"/>
      <c r="D30" s="531" t="s">
        <v>262</v>
      </c>
      <c r="E30" s="535"/>
      <c r="F30" s="81"/>
      <c r="G30" s="523"/>
      <c r="H30" s="524"/>
      <c r="I30" s="326"/>
      <c r="J30" s="392"/>
      <c r="K30" s="392"/>
      <c r="L30" s="81"/>
      <c r="M30" s="81"/>
      <c r="N30" s="80"/>
      <c r="R30" s="44" t="e">
        <f>IF(#REF!="","",#REF!)</f>
        <v>#REF!</v>
      </c>
    </row>
    <row r="31" spans="1:18" ht="21.75" customHeight="1" thickBot="1">
      <c r="A31" s="80"/>
      <c r="B31" s="81"/>
      <c r="C31" s="81"/>
      <c r="D31" s="532"/>
      <c r="E31" s="535"/>
      <c r="F31" s="81"/>
      <c r="G31" s="81"/>
      <c r="H31" s="81"/>
      <c r="I31" s="81"/>
      <c r="J31" s="81"/>
      <c r="K31" s="81"/>
      <c r="L31" s="81"/>
      <c r="M31" s="81"/>
      <c r="N31" s="80"/>
      <c r="R31" s="44" t="e">
        <f>IF(#REF!="","",#REF!)</f>
        <v>#REF!</v>
      </c>
    </row>
    <row r="32" spans="1:18" ht="21.75" customHeight="1" thickTop="1">
      <c r="A32" s="80"/>
      <c r="B32" s="81"/>
      <c r="C32" s="539" t="s">
        <v>245</v>
      </c>
      <c r="D32" s="533" t="s">
        <v>2</v>
      </c>
      <c r="E32" s="535"/>
      <c r="F32" s="81"/>
      <c r="G32" s="81"/>
      <c r="H32" s="81"/>
      <c r="I32" s="81"/>
      <c r="J32" s="81"/>
      <c r="K32" s="81"/>
      <c r="L32" s="81"/>
      <c r="M32" s="81"/>
      <c r="N32" s="80"/>
      <c r="R32" s="44" t="e">
        <f>IF(#REF!="","",#REF!)</f>
        <v>#REF!</v>
      </c>
    </row>
    <row r="33" spans="1:18" ht="21.75" customHeight="1" thickBot="1">
      <c r="A33" s="80"/>
      <c r="B33" s="81"/>
      <c r="C33" s="539"/>
      <c r="D33" s="534"/>
      <c r="E33" s="535"/>
      <c r="F33" s="81"/>
      <c r="G33" s="81"/>
      <c r="H33" s="81"/>
      <c r="I33" s="81"/>
      <c r="J33" s="81"/>
      <c r="K33" s="81"/>
      <c r="L33" s="81"/>
      <c r="M33" s="81"/>
      <c r="N33" s="80"/>
      <c r="R33" s="44" t="e">
        <f>IF(#REF!="","",#REF!)</f>
        <v>#REF!</v>
      </c>
    </row>
    <row r="34" spans="1:18" ht="21.75" customHeight="1" thickTop="1">
      <c r="A34" s="80"/>
      <c r="B34" s="81"/>
      <c r="C34" s="408" t="s">
        <v>244</v>
      </c>
      <c r="D34" s="525" t="s">
        <v>97</v>
      </c>
      <c r="E34" s="535"/>
      <c r="F34" s="81"/>
      <c r="G34" s="81"/>
      <c r="H34" s="81"/>
      <c r="I34" s="81"/>
      <c r="J34" s="81"/>
      <c r="K34" s="81"/>
      <c r="L34" s="81"/>
      <c r="M34" s="81"/>
      <c r="N34" s="80"/>
      <c r="R34" s="44" t="e">
        <f>IF(#REF!="","",#REF!)</f>
        <v>#REF!</v>
      </c>
    </row>
    <row r="35" spans="1:18" ht="21.75" customHeight="1" thickBot="1">
      <c r="A35" s="80"/>
      <c r="B35" s="81"/>
      <c r="C35" s="408" t="s">
        <v>283</v>
      </c>
      <c r="D35" s="526"/>
      <c r="E35" s="535"/>
      <c r="F35" s="81"/>
      <c r="G35" s="81"/>
      <c r="H35" s="81"/>
      <c r="I35" s="81"/>
      <c r="J35" s="81"/>
      <c r="K35" s="81"/>
      <c r="L35" s="81"/>
      <c r="M35" s="81"/>
      <c r="N35" s="80"/>
      <c r="R35" s="44" t="e">
        <f>IF(#REF!="","",#REF!)</f>
        <v>#REF!</v>
      </c>
    </row>
    <row r="36" spans="1:18" ht="24" customHeight="1" thickTop="1">
      <c r="A36" s="80"/>
      <c r="B36" s="81"/>
      <c r="C36" s="81"/>
      <c r="D36" s="527" t="s">
        <v>98</v>
      </c>
      <c r="E36" s="535"/>
      <c r="F36" s="81"/>
      <c r="G36" s="81"/>
      <c r="H36" s="81"/>
      <c r="I36" s="81"/>
      <c r="J36" s="81"/>
      <c r="K36" s="81"/>
      <c r="L36" s="81"/>
      <c r="M36" s="81"/>
      <c r="N36" s="80"/>
      <c r="R36" s="44" t="e">
        <f>IF(#REF!="","",#REF!)</f>
        <v>#REF!</v>
      </c>
    </row>
    <row r="37" spans="1:18" ht="24" customHeight="1" thickBot="1">
      <c r="A37" s="80"/>
      <c r="B37" s="81"/>
      <c r="C37" s="81"/>
      <c r="D37" s="528"/>
      <c r="E37" s="535"/>
      <c r="F37" s="81"/>
      <c r="G37" s="81"/>
      <c r="H37" s="81"/>
      <c r="I37" s="81"/>
      <c r="J37" s="81"/>
      <c r="K37" s="81"/>
      <c r="L37" s="81"/>
      <c r="M37" s="81"/>
      <c r="N37" s="80"/>
      <c r="R37" s="44" t="e">
        <f>IF(#REF!="","",#REF!)</f>
        <v>#REF!</v>
      </c>
    </row>
    <row r="38" spans="1:18" ht="12" customHeight="1">
      <c r="A38" s="80"/>
      <c r="B38" s="81"/>
      <c r="C38" s="81"/>
      <c r="D38" s="520"/>
      <c r="E38" s="520"/>
      <c r="F38" s="81"/>
      <c r="G38" s="81"/>
      <c r="H38" s="81"/>
      <c r="I38" s="81"/>
      <c r="J38" s="81"/>
      <c r="K38" s="81"/>
      <c r="L38" s="81"/>
      <c r="M38" s="81"/>
      <c r="N38" s="80"/>
      <c r="R38" s="44" t="e">
        <f>IF(#REF!="","",#REF!)</f>
        <v>#REF!</v>
      </c>
    </row>
    <row r="39" spans="1:18" ht="24" customHeight="1">
      <c r="A39" s="80"/>
      <c r="B39" s="81"/>
      <c r="C39" s="81"/>
      <c r="D39" s="81"/>
      <c r="E39" s="81"/>
      <c r="F39" s="81"/>
      <c r="G39" s="81"/>
      <c r="H39" s="81"/>
      <c r="I39" s="81"/>
      <c r="J39" s="81"/>
      <c r="K39" s="81"/>
      <c r="L39" s="81"/>
      <c r="M39" s="81"/>
      <c r="N39" s="80"/>
      <c r="R39" s="44" t="e">
        <f>IF(#REF!="","",#REF!)</f>
        <v>#REF!</v>
      </c>
    </row>
    <row r="40" spans="1:18" ht="15">
      <c r="A40" s="80"/>
      <c r="B40" s="80"/>
      <c r="C40" s="80"/>
      <c r="D40" s="80"/>
      <c r="E40" s="80"/>
      <c r="F40" s="80"/>
      <c r="G40" s="80"/>
      <c r="H40" s="80"/>
      <c r="I40" s="80"/>
      <c r="J40" s="80"/>
      <c r="K40" s="80"/>
      <c r="L40" s="80"/>
      <c r="M40" s="80"/>
      <c r="N40" s="80"/>
      <c r="R40" s="44" t="e">
        <f>IF(#REF!="","",#REF!)</f>
        <v>#REF!</v>
      </c>
    </row>
    <row r="41" spans="1:18" ht="15" hidden="1">
      <c r="R41" s="44" t="e">
        <f>IF(#REF!="","",#REF!)</f>
        <v>#REF!</v>
      </c>
    </row>
    <row r="42" spans="1:18" ht="15" hidden="1">
      <c r="R42" s="44" t="e">
        <f>IF(#REF!="","",#REF!)</f>
        <v>#REF!</v>
      </c>
    </row>
    <row r="43" spans="1:18" ht="15" hidden="1">
      <c r="R43" s="44" t="e">
        <f>IF(#REF!="","",#REF!)</f>
        <v>#REF!</v>
      </c>
    </row>
    <row r="44" spans="1:18" ht="15" hidden="1">
      <c r="R44" s="44" t="e">
        <f>IF(#REF!="","",#REF!)</f>
        <v>#REF!</v>
      </c>
    </row>
    <row r="45" spans="1:18" ht="15" hidden="1">
      <c r="R45" s="44" t="e">
        <f>IF(#REF!="","",#REF!)</f>
        <v>#REF!</v>
      </c>
    </row>
    <row r="46" spans="1:18" ht="15" hidden="1">
      <c r="R46" s="44" t="e">
        <f>IF(#REF!="","",#REF!)</f>
        <v>#REF!</v>
      </c>
    </row>
    <row r="47" spans="1:18" ht="15" hidden="1">
      <c r="R47" s="44" t="e">
        <f>IF(#REF!="","",#REF!)</f>
        <v>#REF!</v>
      </c>
    </row>
    <row r="48" spans="1:18" ht="15" hidden="1">
      <c r="R48" s="44" t="e">
        <f>IF(#REF!="","",#REF!)</f>
        <v>#REF!</v>
      </c>
    </row>
    <row r="49" spans="18:18" ht="15" hidden="1">
      <c r="R49" s="44" t="e">
        <f>IF(#REF!="","",#REF!)</f>
        <v>#REF!</v>
      </c>
    </row>
    <row r="50" spans="18:18" ht="15" hidden="1">
      <c r="R50" s="44" t="e">
        <f>IF(#REF!="","",#REF!)</f>
        <v>#REF!</v>
      </c>
    </row>
    <row r="51" spans="18:18" ht="15" hidden="1">
      <c r="R51" s="44" t="e">
        <f>IF(#REF!="","",#REF!)</f>
        <v>#REF!</v>
      </c>
    </row>
    <row r="52" spans="18:18" ht="15" hidden="1">
      <c r="R52" s="44" t="e">
        <f>IF(#REF!="","",#REF!)</f>
        <v>#REF!</v>
      </c>
    </row>
    <row r="53" spans="18:18" ht="15" hidden="1">
      <c r="R53" s="44" t="e">
        <f>IF(#REF!="","",#REF!)</f>
        <v>#REF!</v>
      </c>
    </row>
    <row r="54" spans="18:18" ht="15" hidden="1">
      <c r="R54" s="44" t="e">
        <f>IF(#REF!="","",#REF!)</f>
        <v>#REF!</v>
      </c>
    </row>
    <row r="55" spans="18:18" ht="15" hidden="1">
      <c r="R55" s="44" t="e">
        <f>IF(#REF!="","",#REF!)</f>
        <v>#REF!</v>
      </c>
    </row>
    <row r="56" spans="18:18" ht="15" hidden="1">
      <c r="R56" s="44" t="e">
        <f>IF(#REF!="","",#REF!)</f>
        <v>#REF!</v>
      </c>
    </row>
    <row r="57" spans="18:18" ht="15" hidden="1">
      <c r="R57" s="44" t="e">
        <f>IF(#REF!="","",#REF!)</f>
        <v>#REF!</v>
      </c>
    </row>
    <row r="58" spans="18:18" ht="15" hidden="1">
      <c r="R58" s="44" t="e">
        <f>IF(#REF!="","",#REF!)</f>
        <v>#REF!</v>
      </c>
    </row>
    <row r="59" spans="18:18" ht="15" hidden="1">
      <c r="R59" s="44" t="e">
        <f>IF(#REF!="","",#REF!)</f>
        <v>#REF!</v>
      </c>
    </row>
    <row r="60" spans="18:18" ht="15" hidden="1">
      <c r="R60" s="44" t="e">
        <f>IF(#REF!="","",#REF!)</f>
        <v>#REF!</v>
      </c>
    </row>
    <row r="61" spans="18:18" ht="15" hidden="1">
      <c r="R61" s="44" t="e">
        <f>IF(#REF!="","",#REF!)</f>
        <v>#REF!</v>
      </c>
    </row>
    <row r="62" spans="18:18" ht="15" hidden="1">
      <c r="R62" s="44" t="e">
        <f>IF(#REF!="","",#REF!)</f>
        <v>#REF!</v>
      </c>
    </row>
    <row r="63" spans="18:18" ht="15" hidden="1">
      <c r="R63" s="44" t="e">
        <f>IF(#REF!="","",#REF!)</f>
        <v>#REF!</v>
      </c>
    </row>
    <row r="64" spans="18:18" ht="15" hidden="1">
      <c r="R64" s="44" t="e">
        <f>IF(#REF!="","",#REF!)</f>
        <v>#REF!</v>
      </c>
    </row>
    <row r="65" spans="18:18" ht="15" hidden="1">
      <c r="R65" s="44" t="e">
        <f>IF(#REF!="","",#REF!)</f>
        <v>#REF!</v>
      </c>
    </row>
    <row r="66" spans="18:18" ht="15" hidden="1">
      <c r="R66" s="44" t="e">
        <f>IF(#REF!="","",#REF!)</f>
        <v>#REF!</v>
      </c>
    </row>
    <row r="67" spans="18:18" ht="15" hidden="1">
      <c r="R67" s="44" t="e">
        <f>IF(#REF!="","",#REF!)</f>
        <v>#REF!</v>
      </c>
    </row>
  </sheetData>
  <sheetProtection password="C1FB" sheet="1" scenarios="1" formatColumns="0" formatRows="0" selectLockedCells="1"/>
  <protectedRanges>
    <protectedRange sqref="F14:F16 D6:D9 F6:G13 J6:K13 F17:G24 D13:D19" name="Range12"/>
    <protectedRange sqref="D4:E5 B5:B20 E6:E20 C20:D20" name="Range11"/>
    <protectedRange sqref="D10:D12" name="Range12_1"/>
  </protectedRanges>
  <mergeCells count="28">
    <mergeCell ref="H24:I24"/>
    <mergeCell ref="H6:I6"/>
    <mergeCell ref="H7:I7"/>
    <mergeCell ref="H8:I8"/>
    <mergeCell ref="H9:I9"/>
    <mergeCell ref="H13:I13"/>
    <mergeCell ref="H10:I10"/>
    <mergeCell ref="H11:I11"/>
    <mergeCell ref="H12:I12"/>
    <mergeCell ref="H21:I21"/>
    <mergeCell ref="H22:I22"/>
    <mergeCell ref="H23:I23"/>
    <mergeCell ref="D38:E38"/>
    <mergeCell ref="E14:E15"/>
    <mergeCell ref="B14:B15"/>
    <mergeCell ref="G30:H30"/>
    <mergeCell ref="D34:D35"/>
    <mergeCell ref="D36:D37"/>
    <mergeCell ref="D27:D28"/>
    <mergeCell ref="D30:D31"/>
    <mergeCell ref="D32:D33"/>
    <mergeCell ref="E27:E37"/>
    <mergeCell ref="C28:C30"/>
    <mergeCell ref="C32:C33"/>
    <mergeCell ref="H17:I17"/>
    <mergeCell ref="H18:I18"/>
    <mergeCell ref="H19:I19"/>
    <mergeCell ref="H20:I20"/>
  </mergeCells>
  <dataValidations count="3">
    <dataValidation allowBlank="1" showErrorMessage="1" sqref="G6:G12 K6:K12 G17:G23"/>
    <dataValidation type="list" allowBlank="1" showInputMessage="1" showErrorMessage="1" sqref="D14">
      <formula1>"Hindi, English"</formula1>
    </dataValidation>
    <dataValidation type="textLength" operator="equal" allowBlank="1" showInputMessage="1" showErrorMessage="1" error="मोबाइल नंबर दस अंकों में भरें " sqref="D16">
      <formula1>10</formula1>
    </dataValidation>
  </dataValidations>
  <hyperlinks>
    <hyperlink ref="D36" r:id="rId1"/>
    <hyperlink ref="C34" r:id="rId2"/>
    <hyperlink ref="D11" r:id="rId3" display="ocdcdabok2003@gmail.com"/>
    <hyperlink ref="K20" r:id="rId4"/>
    <hyperlink ref="C35" r:id="rId5"/>
  </hyperlinks>
  <pageMargins left="0.7" right="0.7" top="0.75" bottom="0.75" header="0.3" footer="0.3"/>
  <pageSetup orientation="portrait" r:id="rId6"/>
  <drawing r:id="rId7"/>
</worksheet>
</file>

<file path=xl/worksheets/sheet3.xml><?xml version="1.0" encoding="utf-8"?>
<worksheet xmlns="http://schemas.openxmlformats.org/spreadsheetml/2006/main" xmlns:r="http://schemas.openxmlformats.org/officeDocument/2006/relationships">
  <dimension ref="A1:EH413"/>
  <sheetViews>
    <sheetView showGridLines="0" workbookViewId="0">
      <pane xSplit="11" ySplit="6" topLeftCell="O7" activePane="bottomRight" state="frozen"/>
      <selection pane="topRight" activeCell="J1" sqref="J1"/>
      <selection pane="bottomLeft" activeCell="A7" sqref="A7"/>
      <selection pane="bottomRight" activeCell="K14" sqref="K14"/>
    </sheetView>
  </sheetViews>
  <sheetFormatPr defaultColWidth="0" defaultRowHeight="18.75" zeroHeight="1"/>
  <cols>
    <col min="1" max="1" width="4.75" style="4" customWidth="1"/>
    <col min="2" max="2" width="5.625" style="4" customWidth="1"/>
    <col min="3" max="3" width="4.25" style="4" customWidth="1"/>
    <col min="4" max="4" width="7.875" style="4" customWidth="1"/>
    <col min="5" max="5" width="14.25" style="4" customWidth="1"/>
    <col min="6" max="6" width="19.125" style="2" customWidth="1"/>
    <col min="7" max="8" width="19.625" style="2" customWidth="1"/>
    <col min="9" max="9" width="9.75" style="2" customWidth="1"/>
    <col min="10" max="10" width="6.75" style="2" customWidth="1"/>
    <col min="11" max="11" width="5.875" style="2" customWidth="1"/>
    <col min="12" max="14" width="5.75" style="2" hidden="1" customWidth="1"/>
    <col min="15" max="18" width="8.625" style="2" customWidth="1"/>
    <col min="19" max="21" width="5.75" style="2" hidden="1" customWidth="1"/>
    <col min="22" max="25" width="8.625" style="2" customWidth="1"/>
    <col min="26" max="28" width="5.75" style="2" hidden="1" customWidth="1"/>
    <col min="29" max="32" width="8.625" style="2" customWidth="1"/>
    <col min="33" max="35" width="5.75" style="2" hidden="1" customWidth="1"/>
    <col min="36" max="39" width="8.625" style="2" customWidth="1"/>
    <col min="40" max="49" width="7.625" style="2" customWidth="1"/>
    <col min="50" max="50" width="8.75" style="2" customWidth="1"/>
    <col min="51" max="51" width="9.25" style="2" customWidth="1"/>
    <col min="52" max="52" width="8.25" style="2" customWidth="1"/>
    <col min="53" max="53" width="7.75" style="2" customWidth="1"/>
    <col min="54" max="54" width="30" style="2" customWidth="1"/>
    <col min="55" max="55" width="8" style="2" customWidth="1"/>
    <col min="56" max="56" width="8.75" style="2" customWidth="1"/>
    <col min="57" max="57" width="9.125" style="2" customWidth="1"/>
    <col min="58" max="58" width="9.125" style="2" hidden="1" customWidth="1"/>
    <col min="59" max="68" width="6.75" style="2" hidden="1" customWidth="1"/>
    <col min="69" max="88" width="6.75" style="15" hidden="1" customWidth="1"/>
    <col min="89" max="138" width="6.75" style="2" hidden="1" customWidth="1"/>
    <col min="139" max="16384" width="5.75" style="2" hidden="1"/>
  </cols>
  <sheetData>
    <row r="1" spans="1:88" ht="24.75" customHeight="1">
      <c r="A1" s="554" t="str">
        <f>IF('Master sheet'!D14="Hindi",'Master sheet'!D8,'Master sheet'!D7)</f>
        <v xml:space="preserve">महात्मा गाँधी राजकीय विद्यालय (अंग्रेजी माध्यम) बर, पाली </v>
      </c>
      <c r="B1" s="555"/>
      <c r="C1" s="555"/>
      <c r="D1" s="555"/>
      <c r="E1" s="555"/>
      <c r="F1" s="555"/>
      <c r="G1" s="555"/>
      <c r="H1" s="555"/>
      <c r="I1" s="555"/>
      <c r="J1" s="555"/>
      <c r="K1" s="555"/>
      <c r="L1" s="555"/>
      <c r="M1" s="555"/>
      <c r="N1" s="555"/>
      <c r="O1" s="556"/>
      <c r="P1" s="562" t="s">
        <v>268</v>
      </c>
      <c r="Q1" s="562"/>
      <c r="R1" s="562"/>
      <c r="S1" s="562"/>
      <c r="T1" s="562"/>
      <c r="U1" s="562"/>
      <c r="V1" s="562"/>
      <c r="W1" s="562"/>
      <c r="X1" s="562"/>
      <c r="Y1" s="562"/>
      <c r="Z1" s="564"/>
      <c r="AA1" s="564"/>
      <c r="AB1" s="564"/>
      <c r="AC1" s="564"/>
      <c r="AD1" s="564"/>
      <c r="AE1" s="564"/>
      <c r="AF1" s="564"/>
      <c r="AG1" s="564"/>
      <c r="AH1" s="564"/>
      <c r="AI1" s="564"/>
      <c r="AJ1" s="564"/>
      <c r="AK1" s="564"/>
      <c r="AL1" s="564"/>
      <c r="AM1" s="564"/>
      <c r="AN1" s="550" t="s">
        <v>57</v>
      </c>
      <c r="AO1" s="550"/>
      <c r="AP1" s="550"/>
      <c r="AQ1" s="550"/>
      <c r="AR1" s="550"/>
      <c r="AS1" s="550"/>
      <c r="AT1" s="616" t="str">
        <f>IF('Master sheet'!$D$14="Hindi","अतिरिक्त विषय ","Extra Subject")</f>
        <v xml:space="preserve">अतिरिक्त विषय </v>
      </c>
      <c r="AU1" s="616"/>
      <c r="AV1" s="616"/>
      <c r="AW1" s="616"/>
      <c r="AX1" s="550"/>
      <c r="AY1" s="550"/>
      <c r="AZ1" s="1"/>
      <c r="BA1" s="1"/>
      <c r="BB1" s="1"/>
      <c r="BC1" s="1"/>
      <c r="BD1" s="1"/>
      <c r="CG1" s="15">
        <f>L3</f>
        <v>0</v>
      </c>
      <c r="CJ1" s="15" t="str">
        <f>AN3</f>
        <v>कार्यानुभव</v>
      </c>
    </row>
    <row r="2" spans="1:88" ht="24.75" customHeight="1" thickBot="1">
      <c r="A2" s="552" t="str">
        <f>IF('Master sheet'!D14="Hindi","रिजल्ट वर्कशीट","RESULT WORKSHEET")</f>
        <v>रिजल्ट वर्कशीट</v>
      </c>
      <c r="B2" s="552"/>
      <c r="C2" s="552"/>
      <c r="D2" s="552"/>
      <c r="E2" s="552"/>
      <c r="F2" s="552"/>
      <c r="G2" s="552"/>
      <c r="H2" s="53"/>
      <c r="I2" s="553" t="str">
        <f>IF('Master sheet'!D12="","",'Master sheet'!D12)</f>
        <v>2024-2025</v>
      </c>
      <c r="J2" s="553"/>
      <c r="K2" s="553"/>
      <c r="L2" s="46"/>
      <c r="M2" s="46"/>
      <c r="N2" s="46"/>
      <c r="O2" s="46"/>
      <c r="P2" s="563"/>
      <c r="Q2" s="563"/>
      <c r="R2" s="563"/>
      <c r="S2" s="563"/>
      <c r="T2" s="563"/>
      <c r="U2" s="563"/>
      <c r="V2" s="563"/>
      <c r="W2" s="563"/>
      <c r="X2" s="563"/>
      <c r="Y2" s="563"/>
      <c r="Z2" s="564"/>
      <c r="AA2" s="564"/>
      <c r="AB2" s="564"/>
      <c r="AC2" s="564"/>
      <c r="AD2" s="564"/>
      <c r="AE2" s="564"/>
      <c r="AF2" s="564"/>
      <c r="AG2" s="564"/>
      <c r="AH2" s="564"/>
      <c r="AI2" s="564"/>
      <c r="AJ2" s="564"/>
      <c r="AK2" s="564"/>
      <c r="AL2" s="564"/>
      <c r="AM2" s="564"/>
      <c r="AN2" s="551"/>
      <c r="AO2" s="551"/>
      <c r="AP2" s="551"/>
      <c r="AQ2" s="551"/>
      <c r="AR2" s="551"/>
      <c r="AS2" s="551"/>
      <c r="AT2" s="617"/>
      <c r="AU2" s="617"/>
      <c r="AV2" s="617"/>
      <c r="AW2" s="617"/>
      <c r="AX2" s="551"/>
      <c r="AY2" s="551"/>
      <c r="AZ2" s="1"/>
      <c r="BA2" s="1"/>
      <c r="BB2" s="1"/>
      <c r="BC2" s="1"/>
      <c r="BD2" s="1"/>
      <c r="CG2" s="15">
        <f>S3</f>
        <v>0</v>
      </c>
      <c r="CJ2" s="15" t="str">
        <f>AP3</f>
        <v>कला शिक्षा</v>
      </c>
    </row>
    <row r="3" spans="1:88" s="6" customFormat="1" ht="28.5" customHeight="1" thickTop="1" thickBot="1">
      <c r="A3" s="571" t="str">
        <f>IF('Master sheet'!D14="Hindi","विद्यार्थी की सामान्य जानकारी","General Information of Students")</f>
        <v>विद्यार्थी की सामान्य जानकारी</v>
      </c>
      <c r="B3" s="572"/>
      <c r="C3" s="572"/>
      <c r="D3" s="572"/>
      <c r="E3" s="572"/>
      <c r="F3" s="572"/>
      <c r="G3" s="572"/>
      <c r="H3" s="572"/>
      <c r="I3" s="29" t="str">
        <f>IF('Master sheet'!D14="Hindi","कक्षा  :-","CLASS :- ")</f>
        <v>कक्षा  :-</v>
      </c>
      <c r="J3" s="606" t="s">
        <v>238</v>
      </c>
      <c r="K3" s="607"/>
      <c r="L3" s="608"/>
      <c r="M3" s="609"/>
      <c r="N3" s="382"/>
      <c r="O3" s="375" t="str">
        <f>IF('Master sheet'!$D$14="Hindi","हिंदी","Hindi")</f>
        <v>हिंदी</v>
      </c>
      <c r="P3" s="610" t="str">
        <f>UPPER('Master sheet'!H6)</f>
        <v>MANOJ KUMAR PACHORI</v>
      </c>
      <c r="Q3" s="610"/>
      <c r="R3" s="611"/>
      <c r="S3" s="569"/>
      <c r="T3" s="570"/>
      <c r="U3" s="383"/>
      <c r="V3" s="376" t="str">
        <f>IF('Master sheet'!$D$14="Hindi","अंग्रेजी","English")</f>
        <v>अंग्रेजी</v>
      </c>
      <c r="W3" s="612" t="str">
        <f>UPPER('Master sheet'!H7)</f>
        <v>SAMPAT RAJ</v>
      </c>
      <c r="X3" s="612"/>
      <c r="Y3" s="613"/>
      <c r="Z3" s="565"/>
      <c r="AA3" s="566"/>
      <c r="AB3" s="384"/>
      <c r="AC3" s="377" t="str">
        <f>IF('Master sheet'!$D$14="Hindi","गणित","Maths")</f>
        <v>गणित</v>
      </c>
      <c r="AD3" s="546" t="str">
        <f>UPPER('Master sheet'!H8)</f>
        <v>PRADIP SINGH</v>
      </c>
      <c r="AE3" s="546"/>
      <c r="AF3" s="547"/>
      <c r="AG3" s="567"/>
      <c r="AH3" s="568"/>
      <c r="AI3" s="385"/>
      <c r="AJ3" s="386" t="str">
        <f>IF('Master sheet'!$D$14="Hindi","पर्यावरण अध्ययन","EVS")</f>
        <v>पर्यावरण अध्ययन</v>
      </c>
      <c r="AK3" s="548" t="str">
        <f>UPPER('Master sheet'!H9)</f>
        <v>PUSHPENDRA JAWRA</v>
      </c>
      <c r="AL3" s="548"/>
      <c r="AM3" s="549"/>
      <c r="AN3" s="558" t="str">
        <f>IF('Master sheet'!$D$14="Hindi","कार्यानुभव","WORK EXP.")</f>
        <v>कार्यानुभव</v>
      </c>
      <c r="AO3" s="559"/>
      <c r="AP3" s="558" t="str">
        <f>IF('Master sheet'!$D$14="Hindi","कला शिक्षा","ART EDU.")</f>
        <v>कला शिक्षा</v>
      </c>
      <c r="AQ3" s="559"/>
      <c r="AR3" s="557" t="str">
        <f>IF('Master sheet'!$D$14="Hindi","स्वा. एवं शा. शिक्षा","HE.&amp;PH. EDU.")</f>
        <v>स्वा. एवं शा. शिक्षा</v>
      </c>
      <c r="AS3" s="557"/>
      <c r="AT3" s="614" t="s">
        <v>269</v>
      </c>
      <c r="AU3" s="614"/>
      <c r="AV3" s="614" t="s">
        <v>270</v>
      </c>
      <c r="AW3" s="614"/>
      <c r="AX3" s="560" t="str">
        <f>IF('Master sheet'!$D$14="Hindi","उपस्थिति","Attendance")</f>
        <v>उपस्थिति</v>
      </c>
      <c r="AY3" s="561"/>
      <c r="AZ3" s="1"/>
      <c r="BA3" s="3"/>
      <c r="BB3" s="3"/>
      <c r="BC3" s="3"/>
      <c r="BD3" s="3"/>
      <c r="BQ3" s="16"/>
      <c r="BR3" s="16"/>
      <c r="BS3" s="16"/>
      <c r="BT3" s="16"/>
      <c r="BU3" s="16"/>
      <c r="BV3" s="16"/>
      <c r="BW3" s="16"/>
      <c r="BX3" s="16"/>
      <c r="BY3" s="16"/>
      <c r="BZ3" s="16"/>
      <c r="CA3" s="16"/>
      <c r="CB3" s="16"/>
      <c r="CC3" s="16"/>
      <c r="CD3" s="16"/>
      <c r="CE3" s="16"/>
      <c r="CF3" s="16"/>
      <c r="CG3" s="16" t="e">
        <f>#REF!</f>
        <v>#REF!</v>
      </c>
      <c r="CH3" s="16"/>
      <c r="CI3" s="16"/>
      <c r="CJ3" s="16" t="str">
        <f>AR3</f>
        <v>स्वा. एवं शा. शिक्षा</v>
      </c>
    </row>
    <row r="4" spans="1:88" ht="26.25" customHeight="1" thickTop="1" thickBot="1">
      <c r="A4" s="598" t="str">
        <f>IF('Master sheet'!D14="Hindi","क्र. स.","Sr. No. ")</f>
        <v>क्र. स.</v>
      </c>
      <c r="B4" s="601" t="str">
        <f>IF('Master sheet'!D14="Hindi","कक्षा","CLASS ")</f>
        <v>कक्षा</v>
      </c>
      <c r="C4" s="601" t="str">
        <f>IF('Master sheet'!D14="Hindi","सेक्शन","Section ")</f>
        <v>सेक्शन</v>
      </c>
      <c r="D4" s="601" t="str">
        <f>IF('Master sheet'!D14="Hindi","प्रवेशांक","SR. NO.")</f>
        <v>प्रवेशांक</v>
      </c>
      <c r="E4" s="601" t="str">
        <f>IF('Master sheet'!D14="Hindi","जन्म दिनांक","Date of Birth")</f>
        <v>जन्म दिनांक</v>
      </c>
      <c r="F4" s="598" t="str">
        <f>IF('Master sheet'!D14="Hindi","विद्यार्थी का नाम","Student's Name")</f>
        <v>विद्यार्थी का नाम</v>
      </c>
      <c r="G4" s="598" t="str">
        <f>IF('Master sheet'!D14="Hindi","पिता का नाम","Father's Name")</f>
        <v>पिता का नाम</v>
      </c>
      <c r="H4" s="598" t="str">
        <f>IF('Master sheet'!D14="Hindi","माता का नाम ","Mother's Name")</f>
        <v xml:space="preserve">माता का नाम </v>
      </c>
      <c r="I4" s="601" t="str">
        <f>IF('Master sheet'!D14="Hindi","कक्षा रोल न. ","Class Roll No.")</f>
        <v xml:space="preserve">कक्षा रोल न. </v>
      </c>
      <c r="J4" s="602" t="str">
        <f>IF('Master sheet'!D14="Hindi","लिंग ","Gender")</f>
        <v xml:space="preserve">लिंग </v>
      </c>
      <c r="K4" s="602" t="str">
        <f>IF('Master sheet'!D14="Hindi","वर्ग  ","Category")</f>
        <v xml:space="preserve">वर्ग  </v>
      </c>
      <c r="L4" s="582"/>
      <c r="M4" s="582"/>
      <c r="N4" s="582"/>
      <c r="O4" s="604" t="str">
        <f>IF('Master sheet'!$D$14="Hindi","अर्द्धवार्षिक","Half Yearly")</f>
        <v>अर्द्धवार्षिक</v>
      </c>
      <c r="P4" s="605"/>
      <c r="Q4" s="604" t="str">
        <f>IF('Master sheet'!$D$14="Hindi","वार्षिक","Yearly")</f>
        <v>वार्षिक</v>
      </c>
      <c r="R4" s="605"/>
      <c r="S4" s="583"/>
      <c r="T4" s="583"/>
      <c r="U4" s="583"/>
      <c r="V4" s="587" t="str">
        <f>IF('Master sheet'!$D$14="Hindi","अर्द्धवार्षिक","Half Yearly")</f>
        <v>अर्द्धवार्षिक</v>
      </c>
      <c r="W4" s="588"/>
      <c r="X4" s="587" t="str">
        <f>IF('Master sheet'!$D$14="Hindi","वार्षिक","Yearly")</f>
        <v>वार्षिक</v>
      </c>
      <c r="Y4" s="588"/>
      <c r="Z4" s="584"/>
      <c r="AA4" s="584"/>
      <c r="AB4" s="584"/>
      <c r="AC4" s="585" t="str">
        <f>IF('Master sheet'!$D$14="Hindi","अर्द्धवार्षिक","Half Yearly")</f>
        <v>अर्द्धवार्षिक</v>
      </c>
      <c r="AD4" s="586"/>
      <c r="AE4" s="585" t="str">
        <f>IF('Master sheet'!$D$14="Hindi","वार्षिक","Yearly")</f>
        <v>वार्षिक</v>
      </c>
      <c r="AF4" s="586"/>
      <c r="AG4" s="576"/>
      <c r="AH4" s="576"/>
      <c r="AI4" s="576"/>
      <c r="AJ4" s="577" t="str">
        <f>IF('Master sheet'!$D$14="Hindi","अर्द्धवार्षिक","Half Yearly")</f>
        <v>अर्द्धवार्षिक</v>
      </c>
      <c r="AK4" s="578"/>
      <c r="AL4" s="577" t="str">
        <f>IF('Master sheet'!$D$14="Hindi","वार्षिक","Yearly")</f>
        <v>वार्षिक</v>
      </c>
      <c r="AM4" s="578"/>
      <c r="AN4" s="573" t="str">
        <f>UPPER('Master sheet'!H10)</f>
        <v>HEMANT AHUJA</v>
      </c>
      <c r="AO4" s="574"/>
      <c r="AP4" s="573" t="str">
        <f>UPPER('Master sheet'!H11)</f>
        <v>SEEMA CHHABA</v>
      </c>
      <c r="AQ4" s="574"/>
      <c r="AR4" s="575" t="str">
        <f>UPPER('Master sheet'!H12)</f>
        <v>LALIT KUMAR</v>
      </c>
      <c r="AS4" s="575"/>
      <c r="AT4" s="615"/>
      <c r="AU4" s="615"/>
      <c r="AV4" s="615"/>
      <c r="AW4" s="615"/>
      <c r="AX4" s="579" t="str">
        <f>IF('Master sheet'!$D$14="Hindi","कुल कार्य दिवस","Total Meeting")</f>
        <v>कुल कार्य दिवस</v>
      </c>
      <c r="AY4" s="579" t="str">
        <f>IF('Master sheet'!$D$14="Hindi","कुल उपस्थिति","Total Attendance")</f>
        <v>कुल उपस्थिति</v>
      </c>
      <c r="AZ4" s="1"/>
      <c r="BA4" s="1"/>
      <c r="BB4" s="1"/>
      <c r="BC4" s="1"/>
      <c r="BD4" s="1"/>
      <c r="BP4" s="15"/>
      <c r="CG4" s="15">
        <f>Z3</f>
        <v>0</v>
      </c>
    </row>
    <row r="5" spans="1:88" ht="92.25" customHeight="1" thickTop="1" thickBot="1">
      <c r="A5" s="599"/>
      <c r="B5" s="602"/>
      <c r="C5" s="602"/>
      <c r="D5" s="602"/>
      <c r="E5" s="602"/>
      <c r="F5" s="599"/>
      <c r="G5" s="599"/>
      <c r="H5" s="599"/>
      <c r="I5" s="602"/>
      <c r="J5" s="602"/>
      <c r="K5" s="602"/>
      <c r="L5" s="582"/>
      <c r="M5" s="582"/>
      <c r="N5" s="582"/>
      <c r="O5" s="255" t="str">
        <f>IF('Master sheet'!$D$14="Hindi","लिखित","Written")</f>
        <v>लिखित</v>
      </c>
      <c r="P5" s="255" t="str">
        <f>IF('Master sheet'!$D$14="Hindi","मौखिक","Oral")</f>
        <v>मौखिक</v>
      </c>
      <c r="Q5" s="255" t="str">
        <f>IF('Master sheet'!$D$14="Hindi","लिखित","Written")</f>
        <v>लिखित</v>
      </c>
      <c r="R5" s="255" t="str">
        <f>IF('Master sheet'!$D$14="Hindi","मौखिक","Oral")</f>
        <v>मौखिक</v>
      </c>
      <c r="S5" s="583"/>
      <c r="T5" s="583"/>
      <c r="U5" s="583"/>
      <c r="V5" s="256" t="str">
        <f>IF('Master sheet'!$D$14="Hindi","लिखित","Written")</f>
        <v>लिखित</v>
      </c>
      <c r="W5" s="256" t="str">
        <f>IF('Master sheet'!$D$14="Hindi","मौखिक","Oral")</f>
        <v>मौखिक</v>
      </c>
      <c r="X5" s="256" t="str">
        <f>IF('Master sheet'!$D$14="Hindi","लिखित","Written")</f>
        <v>लिखित</v>
      </c>
      <c r="Y5" s="256" t="str">
        <f>IF('Master sheet'!$D$14="Hindi","मौखिक","Oral")</f>
        <v>मौखिक</v>
      </c>
      <c r="Z5" s="584"/>
      <c r="AA5" s="584"/>
      <c r="AB5" s="584"/>
      <c r="AC5" s="257" t="str">
        <f>IF('Master sheet'!$D$14="Hindi","लिखित","Written")</f>
        <v>लिखित</v>
      </c>
      <c r="AD5" s="257" t="str">
        <f>IF('Master sheet'!$D$14="Hindi","मौखिक","Oral")</f>
        <v>मौखिक</v>
      </c>
      <c r="AE5" s="257" t="str">
        <f>IF('Master sheet'!$D$14="Hindi","लिखित","Written")</f>
        <v>लिखित</v>
      </c>
      <c r="AF5" s="257" t="str">
        <f>IF('Master sheet'!$D$14="Hindi","मौखिक","Oral")</f>
        <v>मौखिक</v>
      </c>
      <c r="AG5" s="576"/>
      <c r="AH5" s="576"/>
      <c r="AI5" s="576"/>
      <c r="AJ5" s="258" t="str">
        <f>IF('Master sheet'!$D$14="Hindi","लिखित","Written")</f>
        <v>लिखित</v>
      </c>
      <c r="AK5" s="258" t="str">
        <f>IF('Master sheet'!$D$14="Hindi","मौखिक","Oral")</f>
        <v>मौखिक</v>
      </c>
      <c r="AL5" s="258" t="str">
        <f>IF('Master sheet'!$D$14="Hindi","लिखित","Written")</f>
        <v>लिखित</v>
      </c>
      <c r="AM5" s="258" t="str">
        <f>IF('Master sheet'!$D$14="Hindi","मौखिक","Oral")</f>
        <v>मौखिक</v>
      </c>
      <c r="AN5" s="259" t="str">
        <f>IF('Master sheet'!$D$14="Hindi","अर्द्धवार्षिक","Half Yearly")</f>
        <v>अर्द्धवार्षिक</v>
      </c>
      <c r="AO5" s="259" t="str">
        <f>IF('Master sheet'!$D$14="Hindi","वार्षिक","Yearly")</f>
        <v>वार्षिक</v>
      </c>
      <c r="AP5" s="259" t="str">
        <f>IF('Master sheet'!$D$14="Hindi","अर्द्धवार्षिक","Half Yearly")</f>
        <v>अर्द्धवार्षिक</v>
      </c>
      <c r="AQ5" s="259" t="str">
        <f>IF('Master sheet'!$D$14="Hindi","वार्षिक","Yearly")</f>
        <v>वार्षिक</v>
      </c>
      <c r="AR5" s="259" t="str">
        <f>IF('Master sheet'!$D$14="Hindi","अर्द्धवार्षिक","Half Yearly")</f>
        <v>अर्द्धवार्षिक</v>
      </c>
      <c r="AS5" s="259" t="str">
        <f>IF('Master sheet'!$D$14="Hindi","वार्षिक","Yearly")</f>
        <v>वार्षिक</v>
      </c>
      <c r="AT5" s="344" t="str">
        <f>IF('Master sheet'!$D$14="Hindi","अर्द्धवार्षिक","Half Yearly")</f>
        <v>अर्द्धवार्षिक</v>
      </c>
      <c r="AU5" s="344" t="str">
        <f>IF('Master sheet'!$D$14="Hindi","वार्षिक","Yearly")</f>
        <v>वार्षिक</v>
      </c>
      <c r="AV5" s="344" t="str">
        <f>IF('Master sheet'!$D$14="Hindi","अर्द्धवार्षिक","Half Yearly")</f>
        <v>अर्द्धवार्षिक</v>
      </c>
      <c r="AW5" s="344" t="str">
        <f>IF('Master sheet'!$D$14="Hindi","वार्षिक","Yearly")</f>
        <v>वार्षिक</v>
      </c>
      <c r="AX5" s="579"/>
      <c r="AY5" s="579"/>
      <c r="AZ5" s="1"/>
      <c r="BA5" s="1"/>
      <c r="BB5" s="1"/>
      <c r="BC5" s="1"/>
      <c r="BD5" s="1"/>
      <c r="BP5" s="15"/>
      <c r="BR5" s="15">
        <f>IF(AND(L6="",M6="",N6="",P6=""),"",SUM(L6,M6,N6,O6,P6))</f>
        <v>100</v>
      </c>
      <c r="BS5" s="15">
        <v>20</v>
      </c>
      <c r="BT5" s="15">
        <f>IF(AND(S6="",T6="",U6="",W6=""),"",SUM(S6,T6,U6,V6,W6))</f>
        <v>50</v>
      </c>
      <c r="BU5" s="15">
        <v>20</v>
      </c>
      <c r="BV5" s="15" t="e">
        <f>IF(AND(#REF!="",#REF!="",#REF!="",#REF!=""),"",SUM(#REF!,#REF!,#REF!,#REF!,#REF!))</f>
        <v>#REF!</v>
      </c>
      <c r="BW5" s="15">
        <v>20</v>
      </c>
      <c r="BX5" s="15">
        <f>IF(AND(Z6="",AA6="",AB6="",AD6=""),"",SUM(Z6,AA6,AB6,AC6,AD6))</f>
        <v>100</v>
      </c>
      <c r="BY5" s="15">
        <v>20</v>
      </c>
      <c r="BZ5" s="15" t="str">
        <f>IF(AND(AG6="",AH6="",AI6="",AK6=""),"",SUM(AG6,AH6,AI6,AJ6,AK6))</f>
        <v/>
      </c>
      <c r="CA5" s="15">
        <v>20</v>
      </c>
      <c r="CB5" s="15" t="e">
        <f>IF(AND(#REF!="",#REF!="",#REF!="",#REF!=""),"",SUM(#REF!,#REF!,#REF!,#REF!,#REF!))</f>
        <v>#REF!</v>
      </c>
      <c r="CC5" s="15">
        <v>20</v>
      </c>
      <c r="CG5" s="15">
        <f>AG3</f>
        <v>0</v>
      </c>
    </row>
    <row r="6" spans="1:88" ht="21" customHeight="1" thickTop="1" thickBot="1">
      <c r="A6" s="600"/>
      <c r="B6" s="603"/>
      <c r="C6" s="603"/>
      <c r="D6" s="603"/>
      <c r="E6" s="603"/>
      <c r="F6" s="600"/>
      <c r="G6" s="600"/>
      <c r="H6" s="600"/>
      <c r="I6" s="603"/>
      <c r="J6" s="603"/>
      <c r="K6" s="603"/>
      <c r="L6" s="368"/>
      <c r="M6" s="368"/>
      <c r="N6" s="368"/>
      <c r="O6" s="8">
        <v>30</v>
      </c>
      <c r="P6" s="8">
        <v>70</v>
      </c>
      <c r="Q6" s="8">
        <v>30</v>
      </c>
      <c r="R6" s="8">
        <v>70</v>
      </c>
      <c r="S6" s="8"/>
      <c r="T6" s="8"/>
      <c r="U6" s="8"/>
      <c r="V6" s="8">
        <v>15</v>
      </c>
      <c r="W6" s="8">
        <v>35</v>
      </c>
      <c r="X6" s="8">
        <v>15</v>
      </c>
      <c r="Y6" s="8">
        <v>35</v>
      </c>
      <c r="Z6" s="8"/>
      <c r="AA6" s="8"/>
      <c r="AB6" s="8"/>
      <c r="AC6" s="8">
        <v>30</v>
      </c>
      <c r="AD6" s="8">
        <v>70</v>
      </c>
      <c r="AE6" s="8">
        <v>30</v>
      </c>
      <c r="AF6" s="8">
        <v>70</v>
      </c>
      <c r="AG6" s="8"/>
      <c r="AH6" s="8"/>
      <c r="AI6" s="8"/>
      <c r="AJ6" s="8">
        <v>50</v>
      </c>
      <c r="AK6" s="8"/>
      <c r="AL6" s="8">
        <v>50</v>
      </c>
      <c r="AM6" s="8"/>
      <c r="AN6" s="8">
        <v>25</v>
      </c>
      <c r="AO6" s="8">
        <v>25</v>
      </c>
      <c r="AP6" s="8">
        <v>25</v>
      </c>
      <c r="AQ6" s="8">
        <v>25</v>
      </c>
      <c r="AR6" s="8">
        <v>50</v>
      </c>
      <c r="AS6" s="8">
        <v>50</v>
      </c>
      <c r="AT6" s="8">
        <v>50</v>
      </c>
      <c r="AU6" s="8">
        <v>50</v>
      </c>
      <c r="AV6" s="8">
        <v>50</v>
      </c>
      <c r="AW6" s="8">
        <v>50</v>
      </c>
      <c r="AX6" s="64">
        <v>350</v>
      </c>
      <c r="AY6" s="8"/>
      <c r="AZ6" s="1"/>
      <c r="BA6" s="591" t="s">
        <v>33</v>
      </c>
      <c r="BB6" s="592"/>
      <c r="BC6" s="592"/>
      <c r="BD6" s="1"/>
      <c r="BP6" s="15"/>
      <c r="BR6" s="15">
        <v>1</v>
      </c>
      <c r="BS6" s="15">
        <v>1</v>
      </c>
      <c r="BT6" s="15">
        <v>2</v>
      </c>
      <c r="BU6" s="15">
        <v>2</v>
      </c>
      <c r="BV6" s="15">
        <v>3</v>
      </c>
      <c r="BW6" s="15">
        <v>3</v>
      </c>
      <c r="BX6" s="15">
        <v>4</v>
      </c>
      <c r="BY6" s="15">
        <v>4</v>
      </c>
      <c r="BZ6" s="15">
        <v>5</v>
      </c>
      <c r="CA6" s="15">
        <v>5</v>
      </c>
      <c r="CB6" s="15">
        <v>6</v>
      </c>
      <c r="CC6" s="15">
        <v>6</v>
      </c>
      <c r="CG6" s="15" t="e">
        <f>#REF!</f>
        <v>#REF!</v>
      </c>
    </row>
    <row r="7" spans="1:88" ht="21.95" customHeight="1">
      <c r="A7" s="235">
        <v>1</v>
      </c>
      <c r="B7" s="236" t="s">
        <v>241</v>
      </c>
      <c r="C7" s="237" t="s">
        <v>6</v>
      </c>
      <c r="D7" s="238">
        <v>936</v>
      </c>
      <c r="E7" s="239" t="s">
        <v>59</v>
      </c>
      <c r="F7" s="240" t="s">
        <v>150</v>
      </c>
      <c r="G7" s="240" t="s">
        <v>151</v>
      </c>
      <c r="H7" s="241" t="s">
        <v>152</v>
      </c>
      <c r="I7" s="242">
        <v>101</v>
      </c>
      <c r="J7" s="243" t="s">
        <v>7</v>
      </c>
      <c r="K7" s="244" t="s">
        <v>8</v>
      </c>
      <c r="L7" s="9"/>
      <c r="M7" s="10"/>
      <c r="N7" s="10"/>
      <c r="O7" s="10">
        <v>25</v>
      </c>
      <c r="P7" s="30">
        <v>62</v>
      </c>
      <c r="Q7" s="33">
        <v>29</v>
      </c>
      <c r="R7" s="10">
        <v>25</v>
      </c>
      <c r="S7" s="973"/>
      <c r="T7" s="974"/>
      <c r="U7" s="10"/>
      <c r="V7" s="10">
        <v>15</v>
      </c>
      <c r="W7" s="35">
        <v>30</v>
      </c>
      <c r="X7" s="33">
        <v>10</v>
      </c>
      <c r="Y7" s="10">
        <v>30</v>
      </c>
      <c r="Z7" s="9"/>
      <c r="AA7" s="10"/>
      <c r="AB7" s="10"/>
      <c r="AC7" s="10">
        <v>22</v>
      </c>
      <c r="AD7" s="30">
        <v>64</v>
      </c>
      <c r="AE7" s="33">
        <v>21</v>
      </c>
      <c r="AF7" s="10">
        <v>56</v>
      </c>
      <c r="AG7" s="9"/>
      <c r="AH7" s="10"/>
      <c r="AI7" s="10"/>
      <c r="AJ7" s="10">
        <v>45</v>
      </c>
      <c r="AK7" s="30"/>
      <c r="AL7" s="33">
        <v>45</v>
      </c>
      <c r="AM7" s="10"/>
      <c r="AN7" s="9">
        <v>25</v>
      </c>
      <c r="AO7" s="10">
        <v>20</v>
      </c>
      <c r="AP7" s="9">
        <v>11</v>
      </c>
      <c r="AQ7" s="10">
        <v>20</v>
      </c>
      <c r="AR7" s="9">
        <v>41</v>
      </c>
      <c r="AS7" s="10">
        <v>35</v>
      </c>
      <c r="AT7" s="10">
        <v>45</v>
      </c>
      <c r="AU7" s="10">
        <v>46</v>
      </c>
      <c r="AV7" s="10">
        <v>47</v>
      </c>
      <c r="AW7" s="10">
        <v>48</v>
      </c>
      <c r="AX7" s="9">
        <v>220</v>
      </c>
      <c r="AY7" s="65">
        <v>170</v>
      </c>
      <c r="AZ7" s="1"/>
      <c r="BA7" s="1"/>
      <c r="BB7" s="1"/>
      <c r="BC7" s="1"/>
      <c r="BD7" s="3"/>
      <c r="BP7" s="15"/>
      <c r="BQ7" s="15">
        <f>IF(I7="","",I7)</f>
        <v>101</v>
      </c>
      <c r="BR7" s="23">
        <f>IF(AND(L7="",M7="",N7="",P7=""),"",SUM(L7,M7,N7,O7,P7))</f>
        <v>87</v>
      </c>
      <c r="BS7" s="23">
        <f>IFERROR(IF(BR7="","",ROUNDUP(BR7*20%,0)),"")</f>
        <v>18</v>
      </c>
      <c r="BT7" s="15">
        <f>IF(AND(S7="",T7="",U7="",W7=""),"",SUM(S7,T7,U7,V7,W7))</f>
        <v>45</v>
      </c>
      <c r="BU7" s="23">
        <f>IFERROR(IF(BT7="","",ROUNDUP(BT7*20%,0)),"")</f>
        <v>9</v>
      </c>
      <c r="BV7" s="15" t="e">
        <f>IF(AND(#REF!="",#REF!="",#REF!="",#REF!=""),"",SUM(#REF!,#REF!,#REF!,#REF!,#REF!))</f>
        <v>#REF!</v>
      </c>
      <c r="BW7" s="23" t="str">
        <f>IFERROR(IF(BV7="","",ROUNDUP(BV7*20%,0)),"")</f>
        <v/>
      </c>
      <c r="BX7" s="15">
        <f>IF(AND(Z7="",AA7="",AB7="",AD7=""),"",SUM(Z7,AA7,AB7,AC7,AD7))</f>
        <v>86</v>
      </c>
      <c r="BY7" s="23">
        <f>IFERROR(IF(BX7="","",ROUNDUP(BX7*20%,0)),"")</f>
        <v>18</v>
      </c>
      <c r="BZ7" s="15" t="str">
        <f>IF(AND(AG7="",AH7="",AI7="",AK7=""),"",SUM(AG7,AH7,AI7,AJ7,AK7))</f>
        <v/>
      </c>
      <c r="CA7" s="23" t="str">
        <f>IFERROR(IF(BZ7="","",ROUNDUP(BZ7*20%,0)),"")</f>
        <v/>
      </c>
      <c r="CB7" s="15" t="e">
        <f>IF(AND(#REF!="",#REF!="",#REF!="",#REF!=""),"",SUM(#REF!,#REF!,#REF!,#REF!,#REF!))</f>
        <v>#REF!</v>
      </c>
      <c r="CC7" s="23" t="str">
        <f>IFERROR(IF(CB7="","",ROUNDUP(CB7*20%,0)),"")</f>
        <v/>
      </c>
      <c r="CD7" s="23"/>
      <c r="CE7" s="23"/>
    </row>
    <row r="8" spans="1:88" ht="21.95" customHeight="1">
      <c r="A8" s="245">
        <v>2</v>
      </c>
      <c r="B8" s="246" t="s">
        <v>241</v>
      </c>
      <c r="C8" s="247" t="s">
        <v>6</v>
      </c>
      <c r="D8" s="248">
        <v>944</v>
      </c>
      <c r="E8" s="249">
        <v>42005</v>
      </c>
      <c r="F8" s="250" t="s">
        <v>153</v>
      </c>
      <c r="G8" s="250" t="s">
        <v>154</v>
      </c>
      <c r="H8" s="251" t="s">
        <v>15</v>
      </c>
      <c r="I8" s="252">
        <v>102</v>
      </c>
      <c r="J8" s="253" t="s">
        <v>9</v>
      </c>
      <c r="K8" s="254" t="s">
        <v>8</v>
      </c>
      <c r="L8" s="11"/>
      <c r="M8" s="7"/>
      <c r="N8" s="7"/>
      <c r="O8" s="7">
        <v>20</v>
      </c>
      <c r="P8" s="31">
        <v>63</v>
      </c>
      <c r="Q8" s="34">
        <v>21</v>
      </c>
      <c r="R8" s="7">
        <v>20</v>
      </c>
      <c r="S8" s="975"/>
      <c r="T8" s="976"/>
      <c r="U8" s="7"/>
      <c r="V8" s="7">
        <v>12</v>
      </c>
      <c r="W8" s="36">
        <v>31</v>
      </c>
      <c r="X8" s="34">
        <v>10</v>
      </c>
      <c r="Y8" s="7">
        <v>31</v>
      </c>
      <c r="Z8" s="11"/>
      <c r="AA8" s="7"/>
      <c r="AB8" s="7"/>
      <c r="AC8" s="7">
        <v>23</v>
      </c>
      <c r="AD8" s="31">
        <v>65</v>
      </c>
      <c r="AE8" s="34">
        <v>22</v>
      </c>
      <c r="AF8" s="7">
        <v>60</v>
      </c>
      <c r="AG8" s="11"/>
      <c r="AH8" s="7"/>
      <c r="AI8" s="7"/>
      <c r="AJ8" s="7">
        <v>45</v>
      </c>
      <c r="AK8" s="31"/>
      <c r="AL8" s="34">
        <v>14</v>
      </c>
      <c r="AM8" s="7"/>
      <c r="AN8" s="11">
        <v>24</v>
      </c>
      <c r="AO8" s="7">
        <v>20</v>
      </c>
      <c r="AP8" s="11">
        <v>11</v>
      </c>
      <c r="AQ8" s="7">
        <v>21</v>
      </c>
      <c r="AR8" s="11">
        <v>31</v>
      </c>
      <c r="AS8" s="7">
        <v>36</v>
      </c>
      <c r="AT8" s="7">
        <v>46</v>
      </c>
      <c r="AU8" s="7">
        <v>32</v>
      </c>
      <c r="AV8" s="7">
        <v>42</v>
      </c>
      <c r="AW8" s="7">
        <v>41</v>
      </c>
      <c r="AX8" s="11">
        <v>220</v>
      </c>
      <c r="AY8" s="66">
        <v>168</v>
      </c>
      <c r="AZ8" s="1"/>
      <c r="BA8" s="593" t="s">
        <v>235</v>
      </c>
      <c r="BB8" s="593"/>
      <c r="BC8" s="593"/>
      <c r="BD8" s="1"/>
      <c r="BP8" s="15"/>
      <c r="BQ8" s="15">
        <f t="shared" ref="BQ8:BQ71" si="0">IF(I8="","",I8)</f>
        <v>102</v>
      </c>
      <c r="BR8" s="23">
        <f t="shared" ref="BR8:BR71" si="1">IF(AND(L8="",M8="",N8="",P8=""),"",SUM(L8,M8,N8,O8,P8))</f>
        <v>83</v>
      </c>
      <c r="BS8" s="23">
        <f t="shared" ref="BS8:BS71" si="2">IFERROR(IF(BR8="","",ROUNDUP(BR8*20%,0)),"")</f>
        <v>17</v>
      </c>
      <c r="BT8" s="15">
        <f t="shared" ref="BT8:BT71" si="3">IF(AND(S8="",T8="",U8="",W8=""),"",SUM(S8,T8,U8,V8,W8))</f>
        <v>43</v>
      </c>
      <c r="BU8" s="23">
        <f t="shared" ref="BU8:BU71" si="4">IFERROR(IF(BT8="","",ROUNDUP(BT8*20%,0)),"")</f>
        <v>9</v>
      </c>
      <c r="BV8" s="15" t="e">
        <f>IF(AND(#REF!="",#REF!="",#REF!="",#REF!=""),"",SUM(#REF!,#REF!,#REF!,#REF!,#REF!))</f>
        <v>#REF!</v>
      </c>
      <c r="BW8" s="23" t="str">
        <f t="shared" ref="BW8:BW71" si="5">IFERROR(IF(BV8="","",ROUNDUP(BV8*20%,0)),"")</f>
        <v/>
      </c>
      <c r="BX8" s="15">
        <f t="shared" ref="BX8:BX71" si="6">IF(AND(Z8="",AA8="",AB8="",AD8=""),"",SUM(Z8,AA8,AB8,AC8,AD8))</f>
        <v>88</v>
      </c>
      <c r="BY8" s="23">
        <f t="shared" ref="BY8:BY71" si="7">IFERROR(IF(BX8="","",ROUNDUP(BX8*20%,0)),"")</f>
        <v>18</v>
      </c>
      <c r="BZ8" s="15" t="str">
        <f t="shared" ref="BZ8:BZ71" si="8">IF(AND(AG8="",AH8="",AI8="",AK8=""),"",SUM(AG8,AH8,AI8,AJ8,AK8))</f>
        <v/>
      </c>
      <c r="CA8" s="23" t="str">
        <f t="shared" ref="CA8:CA71" si="9">IFERROR(IF(BZ8="","",ROUNDUP(BZ8*20%,0)),"")</f>
        <v/>
      </c>
      <c r="CB8" s="15" t="e">
        <f>IF(AND(#REF!="",#REF!="",#REF!="",#REF!=""),"",SUM(#REF!,#REF!,#REF!,#REF!,#REF!))</f>
        <v>#REF!</v>
      </c>
      <c r="CC8" s="23" t="str">
        <f t="shared" ref="CC8:CC71" si="10">IFERROR(IF(CB8="","",ROUNDUP(CB8*20%,0)),"")</f>
        <v/>
      </c>
      <c r="CD8" s="23"/>
      <c r="CE8" s="23"/>
    </row>
    <row r="9" spans="1:88" ht="21.95" customHeight="1">
      <c r="A9" s="245">
        <v>3</v>
      </c>
      <c r="B9" s="246" t="s">
        <v>241</v>
      </c>
      <c r="C9" s="247" t="s">
        <v>6</v>
      </c>
      <c r="D9" s="248">
        <v>934</v>
      </c>
      <c r="E9" s="249">
        <v>42348</v>
      </c>
      <c r="F9" s="250" t="s">
        <v>155</v>
      </c>
      <c r="G9" s="250" t="s">
        <v>156</v>
      </c>
      <c r="H9" s="251" t="s">
        <v>157</v>
      </c>
      <c r="I9" s="252">
        <v>103</v>
      </c>
      <c r="J9" s="253" t="s">
        <v>9</v>
      </c>
      <c r="K9" s="254" t="s">
        <v>8</v>
      </c>
      <c r="L9" s="11"/>
      <c r="M9" s="7"/>
      <c r="N9" s="7"/>
      <c r="O9" s="7">
        <v>21</v>
      </c>
      <c r="P9" s="31">
        <v>69</v>
      </c>
      <c r="Q9" s="34">
        <v>27</v>
      </c>
      <c r="R9" s="7">
        <v>21</v>
      </c>
      <c r="S9" s="975"/>
      <c r="T9" s="976"/>
      <c r="U9" s="976"/>
      <c r="V9" s="7">
        <v>13</v>
      </c>
      <c r="W9" s="36">
        <v>30</v>
      </c>
      <c r="X9" s="34">
        <v>11</v>
      </c>
      <c r="Y9" s="7">
        <v>32</v>
      </c>
      <c r="Z9" s="11"/>
      <c r="AA9" s="7"/>
      <c r="AB9" s="7"/>
      <c r="AC9" s="7">
        <v>24</v>
      </c>
      <c r="AD9" s="31">
        <v>62</v>
      </c>
      <c r="AE9" s="34">
        <v>23</v>
      </c>
      <c r="AF9" s="7">
        <v>62</v>
      </c>
      <c r="AG9" s="11"/>
      <c r="AH9" s="7"/>
      <c r="AI9" s="7"/>
      <c r="AJ9" s="7">
        <v>45</v>
      </c>
      <c r="AK9" s="31"/>
      <c r="AL9" s="34">
        <v>45</v>
      </c>
      <c r="AM9" s="7"/>
      <c r="AN9" s="11" t="s">
        <v>4</v>
      </c>
      <c r="AO9" s="7">
        <v>18</v>
      </c>
      <c r="AP9" s="11">
        <v>11</v>
      </c>
      <c r="AQ9" s="7">
        <v>21</v>
      </c>
      <c r="AR9" s="11">
        <v>45</v>
      </c>
      <c r="AS9" s="7">
        <v>36</v>
      </c>
      <c r="AT9" s="7">
        <v>46</v>
      </c>
      <c r="AU9" s="7">
        <v>32</v>
      </c>
      <c r="AV9" s="7">
        <v>42</v>
      </c>
      <c r="AW9" s="7">
        <v>41</v>
      </c>
      <c r="AX9" s="11">
        <v>220</v>
      </c>
      <c r="AY9" s="66">
        <v>160</v>
      </c>
      <c r="AZ9" s="1"/>
      <c r="BA9" s="1"/>
      <c r="BB9" s="1"/>
      <c r="BC9" s="1"/>
      <c r="BD9" s="1"/>
      <c r="BP9" s="15"/>
      <c r="BQ9" s="15">
        <f t="shared" si="0"/>
        <v>103</v>
      </c>
      <c r="BR9" s="23">
        <f t="shared" si="1"/>
        <v>90</v>
      </c>
      <c r="BS9" s="23">
        <f t="shared" si="2"/>
        <v>18</v>
      </c>
      <c r="BT9" s="15">
        <f t="shared" si="3"/>
        <v>43</v>
      </c>
      <c r="BU9" s="23">
        <f t="shared" si="4"/>
        <v>9</v>
      </c>
      <c r="BV9" s="15" t="e">
        <f>IF(AND(#REF!="",#REF!="",#REF!="",#REF!=""),"",SUM(#REF!,#REF!,#REF!,#REF!,#REF!))</f>
        <v>#REF!</v>
      </c>
      <c r="BW9" s="23" t="str">
        <f t="shared" si="5"/>
        <v/>
      </c>
      <c r="BX9" s="15">
        <f t="shared" si="6"/>
        <v>86</v>
      </c>
      <c r="BY9" s="23">
        <f t="shared" si="7"/>
        <v>18</v>
      </c>
      <c r="BZ9" s="15" t="str">
        <f t="shared" si="8"/>
        <v/>
      </c>
      <c r="CA9" s="23" t="str">
        <f t="shared" si="9"/>
        <v/>
      </c>
      <c r="CB9" s="15" t="e">
        <f>IF(AND(#REF!="",#REF!="",#REF!="",#REF!=""),"",SUM(#REF!,#REF!,#REF!,#REF!,#REF!))</f>
        <v>#REF!</v>
      </c>
      <c r="CC9" s="23" t="str">
        <f t="shared" si="10"/>
        <v/>
      </c>
      <c r="CD9" s="23"/>
      <c r="CE9" s="23"/>
    </row>
    <row r="10" spans="1:88" ht="21.95" customHeight="1">
      <c r="A10" s="245">
        <v>4</v>
      </c>
      <c r="B10" s="246" t="s">
        <v>241</v>
      </c>
      <c r="C10" s="247" t="s">
        <v>6</v>
      </c>
      <c r="D10" s="248">
        <v>926</v>
      </c>
      <c r="E10" s="249">
        <v>42491</v>
      </c>
      <c r="F10" s="250" t="s">
        <v>158</v>
      </c>
      <c r="G10" s="250" t="s">
        <v>159</v>
      </c>
      <c r="H10" s="251" t="s">
        <v>20</v>
      </c>
      <c r="I10" s="252">
        <v>104</v>
      </c>
      <c r="J10" s="253" t="s">
        <v>9</v>
      </c>
      <c r="K10" s="254" t="s">
        <v>8</v>
      </c>
      <c r="L10" s="11"/>
      <c r="M10" s="7"/>
      <c r="N10" s="7"/>
      <c r="O10" s="7">
        <v>23</v>
      </c>
      <c r="P10" s="31">
        <v>68</v>
      </c>
      <c r="Q10" s="34">
        <v>25</v>
      </c>
      <c r="R10" s="7">
        <v>24</v>
      </c>
      <c r="S10" s="975"/>
      <c r="T10" s="976"/>
      <c r="U10" s="976"/>
      <c r="V10" s="7">
        <v>14</v>
      </c>
      <c r="W10" s="36">
        <v>32</v>
      </c>
      <c r="X10" s="34">
        <v>12</v>
      </c>
      <c r="Y10" s="7">
        <v>30</v>
      </c>
      <c r="Z10" s="11"/>
      <c r="AA10" s="7"/>
      <c r="AB10" s="7"/>
      <c r="AC10" s="7">
        <v>25</v>
      </c>
      <c r="AD10" s="31">
        <v>61</v>
      </c>
      <c r="AE10" s="34">
        <v>25</v>
      </c>
      <c r="AF10" s="7">
        <v>63</v>
      </c>
      <c r="AG10" s="11"/>
      <c r="AH10" s="7"/>
      <c r="AI10" s="7"/>
      <c r="AJ10" s="7">
        <v>35</v>
      </c>
      <c r="AK10" s="31"/>
      <c r="AL10" s="34">
        <v>48</v>
      </c>
      <c r="AM10" s="7"/>
      <c r="AN10" s="11">
        <v>20</v>
      </c>
      <c r="AO10" s="7" t="s">
        <v>4</v>
      </c>
      <c r="AP10" s="11">
        <v>11</v>
      </c>
      <c r="AQ10" s="7">
        <v>25</v>
      </c>
      <c r="AR10" s="11">
        <v>46</v>
      </c>
      <c r="AS10" s="7">
        <v>36</v>
      </c>
      <c r="AT10" s="7">
        <v>46</v>
      </c>
      <c r="AU10" s="7">
        <v>32</v>
      </c>
      <c r="AV10" s="7">
        <v>42</v>
      </c>
      <c r="AW10" s="7">
        <v>41</v>
      </c>
      <c r="AX10" s="11">
        <v>220</v>
      </c>
      <c r="AY10" s="66">
        <v>188</v>
      </c>
      <c r="AZ10" s="1"/>
      <c r="BA10" s="580" t="s">
        <v>0</v>
      </c>
      <c r="BB10" s="581"/>
      <c r="BC10" s="581"/>
      <c r="BD10" s="1"/>
      <c r="BP10" s="15"/>
      <c r="BQ10" s="15">
        <f t="shared" si="0"/>
        <v>104</v>
      </c>
      <c r="BR10" s="23">
        <f t="shared" si="1"/>
        <v>91</v>
      </c>
      <c r="BS10" s="23">
        <f t="shared" si="2"/>
        <v>19</v>
      </c>
      <c r="BT10" s="15">
        <f t="shared" si="3"/>
        <v>46</v>
      </c>
      <c r="BU10" s="23">
        <f t="shared" si="4"/>
        <v>10</v>
      </c>
      <c r="BV10" s="15" t="e">
        <f>IF(AND(#REF!="",#REF!="",#REF!="",#REF!=""),"",SUM(#REF!,#REF!,#REF!,#REF!,#REF!))</f>
        <v>#REF!</v>
      </c>
      <c r="BW10" s="23" t="str">
        <f t="shared" si="5"/>
        <v/>
      </c>
      <c r="BX10" s="15">
        <f t="shared" si="6"/>
        <v>86</v>
      </c>
      <c r="BY10" s="23">
        <f t="shared" si="7"/>
        <v>18</v>
      </c>
      <c r="BZ10" s="15" t="str">
        <f t="shared" si="8"/>
        <v/>
      </c>
      <c r="CA10" s="23" t="str">
        <f t="shared" si="9"/>
        <v/>
      </c>
      <c r="CB10" s="15" t="e">
        <f>IF(AND(#REF!="",#REF!="",#REF!="",#REF!=""),"",SUM(#REF!,#REF!,#REF!,#REF!,#REF!))</f>
        <v>#REF!</v>
      </c>
      <c r="CC10" s="23" t="str">
        <f t="shared" si="10"/>
        <v/>
      </c>
      <c r="CD10" s="23"/>
      <c r="CE10" s="23"/>
    </row>
    <row r="11" spans="1:88" ht="21.95" customHeight="1">
      <c r="A11" s="245">
        <v>5</v>
      </c>
      <c r="B11" s="246" t="s">
        <v>241</v>
      </c>
      <c r="C11" s="247" t="s">
        <v>6</v>
      </c>
      <c r="D11" s="248">
        <v>951</v>
      </c>
      <c r="E11" s="249" t="s">
        <v>60</v>
      </c>
      <c r="F11" s="250" t="s">
        <v>160</v>
      </c>
      <c r="G11" s="250" t="s">
        <v>30</v>
      </c>
      <c r="H11" s="251" t="s">
        <v>22</v>
      </c>
      <c r="I11" s="252">
        <v>105</v>
      </c>
      <c r="J11" s="253" t="s">
        <v>9</v>
      </c>
      <c r="K11" s="254" t="s">
        <v>8</v>
      </c>
      <c r="L11" s="11"/>
      <c r="M11" s="7"/>
      <c r="N11" s="7"/>
      <c r="O11" s="7">
        <v>25</v>
      </c>
      <c r="P11" s="31">
        <v>67</v>
      </c>
      <c r="Q11" s="34">
        <v>26</v>
      </c>
      <c r="R11" s="7">
        <v>21</v>
      </c>
      <c r="S11" s="975"/>
      <c r="T11" s="976"/>
      <c r="U11" s="976"/>
      <c r="V11" s="7">
        <v>15</v>
      </c>
      <c r="W11" s="36">
        <v>31</v>
      </c>
      <c r="X11" s="34">
        <v>12</v>
      </c>
      <c r="Y11" s="7">
        <v>32</v>
      </c>
      <c r="Z11" s="11"/>
      <c r="AA11" s="7"/>
      <c r="AB11" s="7"/>
      <c r="AC11" s="7">
        <v>26</v>
      </c>
      <c r="AD11" s="31">
        <v>64</v>
      </c>
      <c r="AE11" s="34">
        <v>24</v>
      </c>
      <c r="AF11" s="7">
        <v>65</v>
      </c>
      <c r="AG11" s="11"/>
      <c r="AH11" s="7"/>
      <c r="AI11" s="7"/>
      <c r="AJ11" s="7">
        <v>42</v>
      </c>
      <c r="AK11" s="31"/>
      <c r="AL11" s="34">
        <v>48</v>
      </c>
      <c r="AM11" s="7"/>
      <c r="AN11" s="11">
        <v>22</v>
      </c>
      <c r="AO11" s="7">
        <v>24</v>
      </c>
      <c r="AP11" s="11">
        <v>11</v>
      </c>
      <c r="AQ11" s="7">
        <v>24</v>
      </c>
      <c r="AR11" s="11">
        <v>47</v>
      </c>
      <c r="AS11" s="7">
        <v>36</v>
      </c>
      <c r="AT11" s="7">
        <v>46</v>
      </c>
      <c r="AU11" s="7">
        <v>32</v>
      </c>
      <c r="AV11" s="7">
        <v>42</v>
      </c>
      <c r="AW11" s="7">
        <v>41</v>
      </c>
      <c r="AX11" s="11">
        <v>220</v>
      </c>
      <c r="AY11" s="66">
        <v>188</v>
      </c>
      <c r="AZ11" s="1"/>
      <c r="BA11" s="580"/>
      <c r="BB11" s="581"/>
      <c r="BC11" s="581"/>
      <c r="BD11" s="1"/>
      <c r="BP11" s="15"/>
      <c r="BQ11" s="15">
        <f t="shared" si="0"/>
        <v>105</v>
      </c>
      <c r="BR11" s="23">
        <f t="shared" si="1"/>
        <v>92</v>
      </c>
      <c r="BS11" s="23">
        <f t="shared" si="2"/>
        <v>19</v>
      </c>
      <c r="BT11" s="15">
        <f t="shared" si="3"/>
        <v>46</v>
      </c>
      <c r="BU11" s="23">
        <f t="shared" si="4"/>
        <v>10</v>
      </c>
      <c r="BV11" s="15" t="e">
        <f>IF(AND(#REF!="",#REF!="",#REF!="",#REF!=""),"",SUM(#REF!,#REF!,#REF!,#REF!,#REF!))</f>
        <v>#REF!</v>
      </c>
      <c r="BW11" s="23" t="str">
        <f t="shared" si="5"/>
        <v/>
      </c>
      <c r="BX11" s="15">
        <f t="shared" si="6"/>
        <v>90</v>
      </c>
      <c r="BY11" s="23">
        <f t="shared" si="7"/>
        <v>18</v>
      </c>
      <c r="BZ11" s="15" t="str">
        <f t="shared" si="8"/>
        <v/>
      </c>
      <c r="CA11" s="23" t="str">
        <f t="shared" si="9"/>
        <v/>
      </c>
      <c r="CB11" s="15" t="e">
        <f>IF(AND(#REF!="",#REF!="",#REF!="",#REF!=""),"",SUM(#REF!,#REF!,#REF!,#REF!,#REF!))</f>
        <v>#REF!</v>
      </c>
      <c r="CC11" s="23" t="str">
        <f t="shared" si="10"/>
        <v/>
      </c>
      <c r="CD11" s="23"/>
      <c r="CE11" s="23"/>
    </row>
    <row r="12" spans="1:88" ht="21.95" customHeight="1">
      <c r="A12" s="245">
        <v>6</v>
      </c>
      <c r="B12" s="246" t="s">
        <v>241</v>
      </c>
      <c r="C12" s="247" t="s">
        <v>6</v>
      </c>
      <c r="D12" s="248">
        <v>939</v>
      </c>
      <c r="E12" s="249" t="s">
        <v>61</v>
      </c>
      <c r="F12" s="250" t="s">
        <v>161</v>
      </c>
      <c r="G12" s="250" t="s">
        <v>162</v>
      </c>
      <c r="H12" s="251" t="s">
        <v>163</v>
      </c>
      <c r="I12" s="252">
        <v>106</v>
      </c>
      <c r="J12" s="253" t="s">
        <v>7</v>
      </c>
      <c r="K12" s="254" t="s">
        <v>8</v>
      </c>
      <c r="L12" s="11"/>
      <c r="M12" s="7"/>
      <c r="N12" s="7"/>
      <c r="O12" s="7">
        <v>26</v>
      </c>
      <c r="P12" s="31">
        <v>64</v>
      </c>
      <c r="Q12" s="34">
        <v>28</v>
      </c>
      <c r="R12" s="7">
        <v>20</v>
      </c>
      <c r="S12" s="975"/>
      <c r="T12" s="976"/>
      <c r="U12" s="976"/>
      <c r="V12" s="7">
        <v>12</v>
      </c>
      <c r="W12" s="36">
        <v>30</v>
      </c>
      <c r="X12" s="34">
        <v>10</v>
      </c>
      <c r="Y12" s="7">
        <v>31</v>
      </c>
      <c r="Z12" s="11"/>
      <c r="AA12" s="7"/>
      <c r="AB12" s="7"/>
      <c r="AC12" s="7">
        <v>25</v>
      </c>
      <c r="AD12" s="31">
        <v>64</v>
      </c>
      <c r="AE12" s="34">
        <v>21</v>
      </c>
      <c r="AF12" s="7">
        <v>64</v>
      </c>
      <c r="AG12" s="11"/>
      <c r="AH12" s="7"/>
      <c r="AI12" s="7"/>
      <c r="AJ12" s="7">
        <v>36</v>
      </c>
      <c r="AK12" s="31"/>
      <c r="AL12" s="34">
        <v>47</v>
      </c>
      <c r="AM12" s="7"/>
      <c r="AN12" s="11">
        <v>21</v>
      </c>
      <c r="AO12" s="7">
        <v>22</v>
      </c>
      <c r="AP12" s="11">
        <v>12</v>
      </c>
      <c r="AQ12" s="7">
        <v>21</v>
      </c>
      <c r="AR12" s="11">
        <v>48</v>
      </c>
      <c r="AS12" s="7">
        <v>36</v>
      </c>
      <c r="AT12" s="7">
        <v>46</v>
      </c>
      <c r="AU12" s="7">
        <v>32</v>
      </c>
      <c r="AV12" s="7">
        <v>42</v>
      </c>
      <c r="AW12" s="7">
        <v>41</v>
      </c>
      <c r="AX12" s="11">
        <v>220</v>
      </c>
      <c r="AY12" s="66">
        <v>180</v>
      </c>
      <c r="AZ12" s="1"/>
      <c r="BA12" s="596" t="s">
        <v>1</v>
      </c>
      <c r="BB12" s="597"/>
      <c r="BC12" s="597"/>
      <c r="BD12" s="1"/>
      <c r="BP12" s="15"/>
      <c r="BQ12" s="15">
        <f t="shared" si="0"/>
        <v>106</v>
      </c>
      <c r="BR12" s="23">
        <f t="shared" si="1"/>
        <v>90</v>
      </c>
      <c r="BS12" s="23">
        <f t="shared" si="2"/>
        <v>18</v>
      </c>
      <c r="BT12" s="15">
        <f t="shared" si="3"/>
        <v>42</v>
      </c>
      <c r="BU12" s="23">
        <f t="shared" si="4"/>
        <v>9</v>
      </c>
      <c r="BV12" s="15" t="e">
        <f>IF(AND(#REF!="",#REF!="",#REF!="",#REF!=""),"",SUM(#REF!,#REF!,#REF!,#REF!,#REF!))</f>
        <v>#REF!</v>
      </c>
      <c r="BW12" s="23" t="str">
        <f t="shared" si="5"/>
        <v/>
      </c>
      <c r="BX12" s="15">
        <f t="shared" si="6"/>
        <v>89</v>
      </c>
      <c r="BY12" s="23">
        <f t="shared" si="7"/>
        <v>18</v>
      </c>
      <c r="BZ12" s="15" t="str">
        <f t="shared" si="8"/>
        <v/>
      </c>
      <c r="CA12" s="23" t="str">
        <f t="shared" si="9"/>
        <v/>
      </c>
      <c r="CB12" s="15" t="e">
        <f>IF(AND(#REF!="",#REF!="",#REF!="",#REF!=""),"",SUM(#REF!,#REF!,#REF!,#REF!,#REF!))</f>
        <v>#REF!</v>
      </c>
      <c r="CC12" s="23" t="str">
        <f t="shared" si="10"/>
        <v/>
      </c>
      <c r="CD12" s="23"/>
      <c r="CE12" s="23"/>
    </row>
    <row r="13" spans="1:88" ht="21.95" customHeight="1">
      <c r="A13" s="245">
        <v>7</v>
      </c>
      <c r="B13" s="246" t="s">
        <v>241</v>
      </c>
      <c r="C13" s="247" t="s">
        <v>6</v>
      </c>
      <c r="D13" s="248">
        <v>942</v>
      </c>
      <c r="E13" s="249" t="s">
        <v>62</v>
      </c>
      <c r="F13" s="250" t="s">
        <v>164</v>
      </c>
      <c r="G13" s="250" t="s">
        <v>19</v>
      </c>
      <c r="H13" s="251" t="s">
        <v>165</v>
      </c>
      <c r="I13" s="252">
        <v>108</v>
      </c>
      <c r="J13" s="253" t="s">
        <v>9</v>
      </c>
      <c r="K13" s="254" t="s">
        <v>8</v>
      </c>
      <c r="L13" s="11"/>
      <c r="M13" s="7"/>
      <c r="N13" s="7"/>
      <c r="O13" s="7">
        <v>24</v>
      </c>
      <c r="P13" s="31">
        <v>65</v>
      </c>
      <c r="Q13" s="34">
        <v>29</v>
      </c>
      <c r="R13" s="7">
        <v>25</v>
      </c>
      <c r="S13" s="975"/>
      <c r="T13" s="976"/>
      <c r="U13" s="976"/>
      <c r="V13" s="7">
        <v>13</v>
      </c>
      <c r="W13" s="36">
        <v>32</v>
      </c>
      <c r="X13" s="34">
        <v>12</v>
      </c>
      <c r="Y13" s="7">
        <v>34</v>
      </c>
      <c r="Z13" s="11"/>
      <c r="AA13" s="7"/>
      <c r="AB13" s="7"/>
      <c r="AC13" s="7">
        <v>24</v>
      </c>
      <c r="AD13" s="31">
        <v>64</v>
      </c>
      <c r="AE13" s="34">
        <v>20</v>
      </c>
      <c r="AF13" s="7">
        <v>69</v>
      </c>
      <c r="AG13" s="11"/>
      <c r="AH13" s="7"/>
      <c r="AI13" s="7"/>
      <c r="AJ13" s="7">
        <v>32</v>
      </c>
      <c r="AK13" s="31"/>
      <c r="AL13" s="34">
        <v>48</v>
      </c>
      <c r="AM13" s="7"/>
      <c r="AN13" s="11" t="s">
        <v>31</v>
      </c>
      <c r="AO13" s="7">
        <v>25</v>
      </c>
      <c r="AP13" s="11">
        <v>13</v>
      </c>
      <c r="AQ13" s="7">
        <v>20</v>
      </c>
      <c r="AR13" s="11">
        <v>23</v>
      </c>
      <c r="AS13" s="7">
        <v>36</v>
      </c>
      <c r="AT13" s="7">
        <v>46</v>
      </c>
      <c r="AU13" s="7">
        <v>32</v>
      </c>
      <c r="AV13" s="7">
        <v>42</v>
      </c>
      <c r="AW13" s="7">
        <v>41</v>
      </c>
      <c r="AX13" s="11">
        <v>220</v>
      </c>
      <c r="AY13" s="66">
        <v>180</v>
      </c>
      <c r="AZ13" s="1"/>
      <c r="BA13" s="596"/>
      <c r="BB13" s="597"/>
      <c r="BC13" s="597"/>
      <c r="BD13" s="1"/>
      <c r="BP13" s="15"/>
      <c r="BQ13" s="15">
        <f t="shared" si="0"/>
        <v>108</v>
      </c>
      <c r="BR13" s="23">
        <f t="shared" si="1"/>
        <v>89</v>
      </c>
      <c r="BS13" s="23">
        <f t="shared" si="2"/>
        <v>18</v>
      </c>
      <c r="BT13" s="15">
        <f t="shared" si="3"/>
        <v>45</v>
      </c>
      <c r="BU13" s="23">
        <f t="shared" si="4"/>
        <v>9</v>
      </c>
      <c r="BV13" s="15" t="e">
        <f>IF(AND(#REF!="",#REF!="",#REF!="",#REF!=""),"",SUM(#REF!,#REF!,#REF!,#REF!,#REF!))</f>
        <v>#REF!</v>
      </c>
      <c r="BW13" s="23" t="str">
        <f t="shared" si="5"/>
        <v/>
      </c>
      <c r="BX13" s="15">
        <f t="shared" si="6"/>
        <v>88</v>
      </c>
      <c r="BY13" s="23">
        <f t="shared" si="7"/>
        <v>18</v>
      </c>
      <c r="BZ13" s="15" t="str">
        <f t="shared" si="8"/>
        <v/>
      </c>
      <c r="CA13" s="23" t="str">
        <f t="shared" si="9"/>
        <v/>
      </c>
      <c r="CB13" s="15" t="e">
        <f>IF(AND(#REF!="",#REF!="",#REF!="",#REF!=""),"",SUM(#REF!,#REF!,#REF!,#REF!,#REF!))</f>
        <v>#REF!</v>
      </c>
      <c r="CC13" s="23" t="str">
        <f t="shared" si="10"/>
        <v/>
      </c>
      <c r="CD13" s="23"/>
      <c r="CE13" s="23"/>
    </row>
    <row r="14" spans="1:88" ht="21.95" customHeight="1">
      <c r="A14" s="245">
        <v>8</v>
      </c>
      <c r="B14" s="246" t="s">
        <v>241</v>
      </c>
      <c r="C14" s="247" t="s">
        <v>6</v>
      </c>
      <c r="D14" s="248">
        <v>925</v>
      </c>
      <c r="E14" s="249" t="s">
        <v>63</v>
      </c>
      <c r="F14" s="250" t="s">
        <v>166</v>
      </c>
      <c r="G14" s="250" t="s">
        <v>167</v>
      </c>
      <c r="H14" s="251" t="s">
        <v>29</v>
      </c>
      <c r="I14" s="252">
        <v>109</v>
      </c>
      <c r="J14" s="253" t="s">
        <v>7</v>
      </c>
      <c r="K14" s="254" t="s">
        <v>8</v>
      </c>
      <c r="L14" s="11"/>
      <c r="M14" s="7"/>
      <c r="N14" s="7"/>
      <c r="O14" s="7">
        <v>28</v>
      </c>
      <c r="P14" s="31">
        <v>61</v>
      </c>
      <c r="Q14" s="34">
        <v>24</v>
      </c>
      <c r="R14" s="7">
        <v>24</v>
      </c>
      <c r="S14" s="975"/>
      <c r="T14" s="976"/>
      <c r="U14" s="976"/>
      <c r="V14" s="7">
        <v>10</v>
      </c>
      <c r="W14" s="36">
        <v>31</v>
      </c>
      <c r="X14" s="34">
        <v>14</v>
      </c>
      <c r="Y14" s="7">
        <v>32</v>
      </c>
      <c r="Z14" s="11"/>
      <c r="AA14" s="7"/>
      <c r="AB14" s="7"/>
      <c r="AC14" s="7">
        <v>21</v>
      </c>
      <c r="AD14" s="31">
        <v>64</v>
      </c>
      <c r="AE14" s="34">
        <v>23</v>
      </c>
      <c r="AF14" s="7">
        <v>68</v>
      </c>
      <c r="AG14" s="11"/>
      <c r="AH14" s="7"/>
      <c r="AI14" s="7"/>
      <c r="AJ14" s="7">
        <v>30</v>
      </c>
      <c r="AK14" s="31"/>
      <c r="AL14" s="34">
        <v>49</v>
      </c>
      <c r="AM14" s="7"/>
      <c r="AN14" s="11">
        <v>23</v>
      </c>
      <c r="AO14" s="7">
        <v>24</v>
      </c>
      <c r="AP14" s="11">
        <v>13</v>
      </c>
      <c r="AQ14" s="7">
        <v>23</v>
      </c>
      <c r="AR14" s="11">
        <v>45</v>
      </c>
      <c r="AS14" s="7">
        <v>36</v>
      </c>
      <c r="AT14" s="7">
        <v>46</v>
      </c>
      <c r="AU14" s="7">
        <v>32</v>
      </c>
      <c r="AV14" s="7">
        <v>42</v>
      </c>
      <c r="AW14" s="7">
        <v>41</v>
      </c>
      <c r="AX14" s="11">
        <v>220</v>
      </c>
      <c r="AY14" s="66">
        <v>160</v>
      </c>
      <c r="AZ14" s="1"/>
      <c r="BA14" s="594" t="s">
        <v>5</v>
      </c>
      <c r="BB14" s="595"/>
      <c r="BC14" s="595"/>
      <c r="BD14" s="1"/>
      <c r="BP14" s="15"/>
      <c r="BQ14" s="15">
        <f t="shared" si="0"/>
        <v>109</v>
      </c>
      <c r="BR14" s="23">
        <f t="shared" si="1"/>
        <v>89</v>
      </c>
      <c r="BS14" s="23">
        <f t="shared" si="2"/>
        <v>18</v>
      </c>
      <c r="BT14" s="15">
        <f t="shared" si="3"/>
        <v>41</v>
      </c>
      <c r="BU14" s="23">
        <f t="shared" si="4"/>
        <v>9</v>
      </c>
      <c r="BV14" s="15" t="e">
        <f>IF(AND(#REF!="",#REF!="",#REF!="",#REF!=""),"",SUM(#REF!,#REF!,#REF!,#REF!,#REF!))</f>
        <v>#REF!</v>
      </c>
      <c r="BW14" s="23" t="str">
        <f t="shared" si="5"/>
        <v/>
      </c>
      <c r="BX14" s="15">
        <f t="shared" si="6"/>
        <v>85</v>
      </c>
      <c r="BY14" s="23">
        <f t="shared" si="7"/>
        <v>17</v>
      </c>
      <c r="BZ14" s="15" t="str">
        <f t="shared" si="8"/>
        <v/>
      </c>
      <c r="CA14" s="23" t="str">
        <f t="shared" si="9"/>
        <v/>
      </c>
      <c r="CB14" s="15" t="e">
        <f>IF(AND(#REF!="",#REF!="",#REF!="",#REF!=""),"",SUM(#REF!,#REF!,#REF!,#REF!,#REF!))</f>
        <v>#REF!</v>
      </c>
      <c r="CC14" s="23" t="str">
        <f t="shared" si="10"/>
        <v/>
      </c>
      <c r="CD14" s="23"/>
      <c r="CE14" s="23"/>
    </row>
    <row r="15" spans="1:88" ht="21.95" customHeight="1">
      <c r="A15" s="245">
        <v>9</v>
      </c>
      <c r="B15" s="246" t="s">
        <v>241</v>
      </c>
      <c r="C15" s="247" t="s">
        <v>6</v>
      </c>
      <c r="D15" s="248">
        <v>952</v>
      </c>
      <c r="E15" s="249">
        <v>42047</v>
      </c>
      <c r="F15" s="250" t="s">
        <v>168</v>
      </c>
      <c r="G15" s="250" t="s">
        <v>169</v>
      </c>
      <c r="H15" s="251" t="s">
        <v>170</v>
      </c>
      <c r="I15" s="252">
        <v>110</v>
      </c>
      <c r="J15" s="253" t="s">
        <v>9</v>
      </c>
      <c r="K15" s="254" t="s">
        <v>10</v>
      </c>
      <c r="L15" s="11"/>
      <c r="M15" s="7"/>
      <c r="N15" s="7"/>
      <c r="O15" s="7">
        <v>29</v>
      </c>
      <c r="P15" s="31">
        <v>62</v>
      </c>
      <c r="Q15" s="34">
        <v>24</v>
      </c>
      <c r="R15" s="7">
        <v>21</v>
      </c>
      <c r="S15" s="975"/>
      <c r="T15" s="976"/>
      <c r="U15" s="976"/>
      <c r="V15" s="7">
        <v>14</v>
      </c>
      <c r="W15" s="36">
        <v>30</v>
      </c>
      <c r="X15" s="34">
        <v>10</v>
      </c>
      <c r="Y15" s="7">
        <v>31</v>
      </c>
      <c r="Z15" s="11"/>
      <c r="AA15" s="7"/>
      <c r="AB15" s="7"/>
      <c r="AC15" s="7">
        <v>20</v>
      </c>
      <c r="AD15" s="31">
        <v>64</v>
      </c>
      <c r="AE15" s="34">
        <v>25</v>
      </c>
      <c r="AF15" s="7">
        <v>67</v>
      </c>
      <c r="AG15" s="11"/>
      <c r="AH15" s="7"/>
      <c r="AI15" s="7"/>
      <c r="AJ15" s="7">
        <v>41</v>
      </c>
      <c r="AK15" s="31"/>
      <c r="AL15" s="34">
        <v>47</v>
      </c>
      <c r="AM15" s="7"/>
      <c r="AN15" s="11">
        <v>21</v>
      </c>
      <c r="AO15" s="7">
        <v>21</v>
      </c>
      <c r="AP15" s="11">
        <v>14</v>
      </c>
      <c r="AQ15" s="7">
        <v>20</v>
      </c>
      <c r="AR15" s="11">
        <v>41</v>
      </c>
      <c r="AS15" s="7">
        <v>36</v>
      </c>
      <c r="AT15" s="7">
        <v>46</v>
      </c>
      <c r="AU15" s="7">
        <v>32</v>
      </c>
      <c r="AV15" s="7">
        <v>42</v>
      </c>
      <c r="AW15" s="7">
        <v>41</v>
      </c>
      <c r="AX15" s="11">
        <v>220</v>
      </c>
      <c r="AY15" s="66">
        <v>156</v>
      </c>
      <c r="AZ15" s="1"/>
      <c r="BA15" s="594"/>
      <c r="BB15" s="595"/>
      <c r="BC15" s="595"/>
      <c r="BD15" s="1"/>
      <c r="BP15" s="15"/>
      <c r="BQ15" s="15">
        <f t="shared" si="0"/>
        <v>110</v>
      </c>
      <c r="BR15" s="23">
        <f t="shared" si="1"/>
        <v>91</v>
      </c>
      <c r="BS15" s="23">
        <f t="shared" si="2"/>
        <v>19</v>
      </c>
      <c r="BT15" s="15">
        <f t="shared" si="3"/>
        <v>44</v>
      </c>
      <c r="BU15" s="23">
        <f t="shared" si="4"/>
        <v>9</v>
      </c>
      <c r="BV15" s="15" t="e">
        <f>IF(AND(#REF!="",#REF!="",#REF!="",#REF!=""),"",SUM(#REF!,#REF!,#REF!,#REF!,#REF!))</f>
        <v>#REF!</v>
      </c>
      <c r="BW15" s="23" t="str">
        <f t="shared" si="5"/>
        <v/>
      </c>
      <c r="BX15" s="15">
        <f t="shared" si="6"/>
        <v>84</v>
      </c>
      <c r="BY15" s="23">
        <f t="shared" si="7"/>
        <v>17</v>
      </c>
      <c r="BZ15" s="15" t="str">
        <f t="shared" si="8"/>
        <v/>
      </c>
      <c r="CA15" s="23" t="str">
        <f t="shared" si="9"/>
        <v/>
      </c>
      <c r="CB15" s="15" t="e">
        <f>IF(AND(#REF!="",#REF!="",#REF!="",#REF!=""),"",SUM(#REF!,#REF!,#REF!,#REF!,#REF!))</f>
        <v>#REF!</v>
      </c>
      <c r="CC15" s="23" t="str">
        <f t="shared" si="10"/>
        <v/>
      </c>
      <c r="CD15" s="23"/>
      <c r="CE15" s="23"/>
    </row>
    <row r="16" spans="1:88" ht="21.95" customHeight="1">
      <c r="A16" s="245">
        <v>10</v>
      </c>
      <c r="B16" s="246" t="s">
        <v>241</v>
      </c>
      <c r="C16" s="247" t="s">
        <v>6</v>
      </c>
      <c r="D16" s="248">
        <v>931</v>
      </c>
      <c r="E16" s="249" t="s">
        <v>64</v>
      </c>
      <c r="F16" s="250" t="s">
        <v>171</v>
      </c>
      <c r="G16" s="250" t="s">
        <v>172</v>
      </c>
      <c r="H16" s="251" t="s">
        <v>21</v>
      </c>
      <c r="I16" s="252">
        <v>111</v>
      </c>
      <c r="J16" s="253" t="s">
        <v>9</v>
      </c>
      <c r="K16" s="254" t="s">
        <v>8</v>
      </c>
      <c r="L16" s="11"/>
      <c r="M16" s="7"/>
      <c r="N16" s="7"/>
      <c r="O16" s="7">
        <v>29</v>
      </c>
      <c r="P16" s="31">
        <v>62</v>
      </c>
      <c r="Q16" s="34">
        <v>24</v>
      </c>
      <c r="R16" s="7">
        <v>20</v>
      </c>
      <c r="S16" s="975"/>
      <c r="T16" s="976"/>
      <c r="U16" s="976"/>
      <c r="V16" s="7">
        <v>14</v>
      </c>
      <c r="W16" s="36">
        <v>32</v>
      </c>
      <c r="X16" s="34">
        <v>12</v>
      </c>
      <c r="Y16" s="7">
        <v>30</v>
      </c>
      <c r="Z16" s="11"/>
      <c r="AA16" s="7"/>
      <c r="AB16" s="7"/>
      <c r="AC16" s="7">
        <v>23</v>
      </c>
      <c r="AD16" s="31">
        <v>64</v>
      </c>
      <c r="AE16" s="34">
        <v>26</v>
      </c>
      <c r="AF16" s="7">
        <v>64</v>
      </c>
      <c r="AG16" s="11"/>
      <c r="AH16" s="7"/>
      <c r="AI16" s="7"/>
      <c r="AJ16" s="7">
        <v>41</v>
      </c>
      <c r="AK16" s="31"/>
      <c r="AL16" s="34">
        <v>48</v>
      </c>
      <c r="AM16" s="7"/>
      <c r="AN16" s="11">
        <v>25</v>
      </c>
      <c r="AO16" s="7">
        <v>20</v>
      </c>
      <c r="AP16" s="11">
        <v>15</v>
      </c>
      <c r="AQ16" s="7">
        <v>21</v>
      </c>
      <c r="AR16" s="11">
        <v>40</v>
      </c>
      <c r="AS16" s="7">
        <v>36</v>
      </c>
      <c r="AT16" s="7">
        <v>46</v>
      </c>
      <c r="AU16" s="7">
        <v>32</v>
      </c>
      <c r="AV16" s="7">
        <v>42</v>
      </c>
      <c r="AW16" s="7">
        <v>41</v>
      </c>
      <c r="AX16" s="11">
        <v>220</v>
      </c>
      <c r="AY16" s="66">
        <v>158</v>
      </c>
      <c r="AZ16" s="1"/>
      <c r="BA16" s="589" t="s">
        <v>2</v>
      </c>
      <c r="BB16" s="590"/>
      <c r="BC16" s="590"/>
      <c r="BD16" s="1"/>
      <c r="BP16" s="15"/>
      <c r="BQ16" s="15">
        <f t="shared" si="0"/>
        <v>111</v>
      </c>
      <c r="BR16" s="23">
        <f t="shared" si="1"/>
        <v>91</v>
      </c>
      <c r="BS16" s="23">
        <f t="shared" si="2"/>
        <v>19</v>
      </c>
      <c r="BT16" s="15">
        <f t="shared" si="3"/>
        <v>46</v>
      </c>
      <c r="BU16" s="23">
        <f t="shared" si="4"/>
        <v>10</v>
      </c>
      <c r="BV16" s="15" t="e">
        <f>IF(AND(#REF!="",#REF!="",#REF!="",#REF!=""),"",SUM(#REF!,#REF!,#REF!,#REF!,#REF!))</f>
        <v>#REF!</v>
      </c>
      <c r="BW16" s="23" t="str">
        <f t="shared" si="5"/>
        <v/>
      </c>
      <c r="BX16" s="15">
        <f t="shared" si="6"/>
        <v>87</v>
      </c>
      <c r="BY16" s="23">
        <f t="shared" si="7"/>
        <v>18</v>
      </c>
      <c r="BZ16" s="15" t="str">
        <f t="shared" si="8"/>
        <v/>
      </c>
      <c r="CA16" s="23" t="str">
        <f t="shared" si="9"/>
        <v/>
      </c>
      <c r="CB16" s="15" t="e">
        <f>IF(AND(#REF!="",#REF!="",#REF!="",#REF!=""),"",SUM(#REF!,#REF!,#REF!,#REF!,#REF!))</f>
        <v>#REF!</v>
      </c>
      <c r="CC16" s="23" t="str">
        <f t="shared" si="10"/>
        <v/>
      </c>
      <c r="CD16" s="23"/>
      <c r="CE16" s="23"/>
    </row>
    <row r="17" spans="1:83" ht="21.95" customHeight="1">
      <c r="A17" s="245">
        <v>11</v>
      </c>
      <c r="B17" s="246" t="s">
        <v>241</v>
      </c>
      <c r="C17" s="247" t="s">
        <v>6</v>
      </c>
      <c r="D17" s="248">
        <v>923</v>
      </c>
      <c r="E17" s="249" t="s">
        <v>64</v>
      </c>
      <c r="F17" s="250" t="s">
        <v>173</v>
      </c>
      <c r="G17" s="250" t="s">
        <v>174</v>
      </c>
      <c r="H17" s="251" t="s">
        <v>175</v>
      </c>
      <c r="I17" s="252">
        <v>112</v>
      </c>
      <c r="J17" s="253" t="s">
        <v>7</v>
      </c>
      <c r="K17" s="254" t="s">
        <v>8</v>
      </c>
      <c r="L17" s="11"/>
      <c r="M17" s="7"/>
      <c r="N17" s="7"/>
      <c r="O17" s="7">
        <v>29</v>
      </c>
      <c r="P17" s="31">
        <v>65</v>
      </c>
      <c r="Q17" s="34">
        <v>24</v>
      </c>
      <c r="R17" s="7">
        <v>20</v>
      </c>
      <c r="S17" s="975"/>
      <c r="T17" s="976"/>
      <c r="U17" s="976"/>
      <c r="V17" s="7">
        <v>14</v>
      </c>
      <c r="W17" s="36">
        <v>32</v>
      </c>
      <c r="X17" s="34">
        <v>13</v>
      </c>
      <c r="Y17" s="7">
        <v>32</v>
      </c>
      <c r="Z17" s="11"/>
      <c r="AA17" s="7"/>
      <c r="AB17" s="7"/>
      <c r="AC17" s="7">
        <v>25</v>
      </c>
      <c r="AD17" s="31">
        <v>64</v>
      </c>
      <c r="AE17" s="34">
        <v>24</v>
      </c>
      <c r="AF17" s="7">
        <v>65</v>
      </c>
      <c r="AG17" s="11"/>
      <c r="AH17" s="7"/>
      <c r="AI17" s="7"/>
      <c r="AJ17" s="7">
        <v>41</v>
      </c>
      <c r="AK17" s="31"/>
      <c r="AL17" s="34">
        <v>45</v>
      </c>
      <c r="AM17" s="7"/>
      <c r="AN17" s="11">
        <v>23</v>
      </c>
      <c r="AO17" s="7">
        <v>20</v>
      </c>
      <c r="AP17" s="11">
        <v>15</v>
      </c>
      <c r="AQ17" s="7">
        <v>23</v>
      </c>
      <c r="AR17" s="11">
        <v>42</v>
      </c>
      <c r="AS17" s="7">
        <v>36</v>
      </c>
      <c r="AT17" s="7"/>
      <c r="AU17" s="7"/>
      <c r="AV17" s="7"/>
      <c r="AW17" s="7"/>
      <c r="AX17" s="11">
        <v>220</v>
      </c>
      <c r="AY17" s="66">
        <v>158</v>
      </c>
      <c r="AZ17" s="1"/>
      <c r="BA17" s="589"/>
      <c r="BB17" s="590"/>
      <c r="BC17" s="590"/>
      <c r="BD17" s="1"/>
      <c r="BP17" s="15"/>
      <c r="BQ17" s="15">
        <f t="shared" si="0"/>
        <v>112</v>
      </c>
      <c r="BR17" s="23">
        <f t="shared" si="1"/>
        <v>94</v>
      </c>
      <c r="BS17" s="23">
        <f t="shared" si="2"/>
        <v>19</v>
      </c>
      <c r="BT17" s="15">
        <f t="shared" si="3"/>
        <v>46</v>
      </c>
      <c r="BU17" s="23">
        <f t="shared" si="4"/>
        <v>10</v>
      </c>
      <c r="BV17" s="15" t="e">
        <f>IF(AND(#REF!="",#REF!="",#REF!="",#REF!=""),"",SUM(#REF!,#REF!,#REF!,#REF!,#REF!))</f>
        <v>#REF!</v>
      </c>
      <c r="BW17" s="23" t="str">
        <f t="shared" si="5"/>
        <v/>
      </c>
      <c r="BX17" s="15">
        <f t="shared" si="6"/>
        <v>89</v>
      </c>
      <c r="BY17" s="23">
        <f t="shared" si="7"/>
        <v>18</v>
      </c>
      <c r="BZ17" s="15" t="str">
        <f t="shared" si="8"/>
        <v/>
      </c>
      <c r="CA17" s="23" t="str">
        <f t="shared" si="9"/>
        <v/>
      </c>
      <c r="CB17" s="15" t="e">
        <f>IF(AND(#REF!="",#REF!="",#REF!="",#REF!=""),"",SUM(#REF!,#REF!,#REF!,#REF!,#REF!))</f>
        <v>#REF!</v>
      </c>
      <c r="CC17" s="23" t="str">
        <f t="shared" si="10"/>
        <v/>
      </c>
      <c r="CD17" s="23"/>
      <c r="CE17" s="23"/>
    </row>
    <row r="18" spans="1:83" ht="21.95" customHeight="1">
      <c r="A18" s="245">
        <v>12</v>
      </c>
      <c r="B18" s="246" t="s">
        <v>241</v>
      </c>
      <c r="C18" s="247" t="s">
        <v>6</v>
      </c>
      <c r="D18" s="248">
        <v>949</v>
      </c>
      <c r="E18" s="249" t="s">
        <v>65</v>
      </c>
      <c r="F18" s="250" t="s">
        <v>176</v>
      </c>
      <c r="G18" s="250" t="s">
        <v>177</v>
      </c>
      <c r="H18" s="251" t="s">
        <v>178</v>
      </c>
      <c r="I18" s="252">
        <v>113</v>
      </c>
      <c r="J18" s="253" t="s">
        <v>9</v>
      </c>
      <c r="K18" s="254" t="s">
        <v>8</v>
      </c>
      <c r="L18" s="11"/>
      <c r="M18" s="7"/>
      <c r="N18" s="7"/>
      <c r="O18" s="7">
        <v>29</v>
      </c>
      <c r="P18" s="31">
        <v>68</v>
      </c>
      <c r="Q18" s="34">
        <v>24</v>
      </c>
      <c r="R18" s="7">
        <v>23</v>
      </c>
      <c r="S18" s="975"/>
      <c r="T18" s="976"/>
      <c r="U18" s="976"/>
      <c r="V18" s="7">
        <v>14</v>
      </c>
      <c r="W18" s="36">
        <v>32</v>
      </c>
      <c r="X18" s="34">
        <v>10</v>
      </c>
      <c r="Y18" s="7">
        <v>32</v>
      </c>
      <c r="Z18" s="11"/>
      <c r="AA18" s="7"/>
      <c r="AB18" s="7"/>
      <c r="AC18" s="7">
        <v>26</v>
      </c>
      <c r="AD18" s="31">
        <v>64</v>
      </c>
      <c r="AE18" s="34">
        <v>21</v>
      </c>
      <c r="AF18" s="7">
        <v>62</v>
      </c>
      <c r="AG18" s="11"/>
      <c r="AH18" s="7"/>
      <c r="AI18" s="7"/>
      <c r="AJ18" s="7">
        <v>42</v>
      </c>
      <c r="AK18" s="31"/>
      <c r="AL18" s="34">
        <v>49</v>
      </c>
      <c r="AM18" s="7"/>
      <c r="AN18" s="11" t="s">
        <v>3</v>
      </c>
      <c r="AO18" s="7">
        <v>21</v>
      </c>
      <c r="AP18" s="11">
        <v>15</v>
      </c>
      <c r="AQ18" s="7">
        <v>20</v>
      </c>
      <c r="AR18" s="11">
        <v>43</v>
      </c>
      <c r="AS18" s="7">
        <v>23</v>
      </c>
      <c r="AT18" s="7"/>
      <c r="AU18" s="7"/>
      <c r="AV18" s="7"/>
      <c r="AW18" s="7"/>
      <c r="AX18" s="11">
        <v>220</v>
      </c>
      <c r="AY18" s="66">
        <v>156</v>
      </c>
      <c r="AZ18" s="1"/>
      <c r="BA18" s="1"/>
      <c r="BB18" s="1"/>
      <c r="BC18" s="1"/>
      <c r="BD18" s="1"/>
      <c r="BP18" s="15"/>
      <c r="BQ18" s="15">
        <f t="shared" si="0"/>
        <v>113</v>
      </c>
      <c r="BR18" s="23">
        <f t="shared" si="1"/>
        <v>97</v>
      </c>
      <c r="BS18" s="23">
        <f t="shared" si="2"/>
        <v>20</v>
      </c>
      <c r="BT18" s="15">
        <f t="shared" si="3"/>
        <v>46</v>
      </c>
      <c r="BU18" s="23">
        <f t="shared" si="4"/>
        <v>10</v>
      </c>
      <c r="BV18" s="15" t="e">
        <f>IF(AND(#REF!="",#REF!="",#REF!="",#REF!=""),"",SUM(#REF!,#REF!,#REF!,#REF!,#REF!))</f>
        <v>#REF!</v>
      </c>
      <c r="BW18" s="23" t="str">
        <f t="shared" si="5"/>
        <v/>
      </c>
      <c r="BX18" s="15">
        <f t="shared" si="6"/>
        <v>90</v>
      </c>
      <c r="BY18" s="23">
        <f t="shared" si="7"/>
        <v>18</v>
      </c>
      <c r="BZ18" s="15" t="str">
        <f t="shared" si="8"/>
        <v/>
      </c>
      <c r="CA18" s="23" t="str">
        <f t="shared" si="9"/>
        <v/>
      </c>
      <c r="CB18" s="15" t="e">
        <f>IF(AND(#REF!="",#REF!="",#REF!="",#REF!=""),"",SUM(#REF!,#REF!,#REF!,#REF!,#REF!))</f>
        <v>#REF!</v>
      </c>
      <c r="CC18" s="23" t="str">
        <f t="shared" si="10"/>
        <v/>
      </c>
      <c r="CD18" s="23"/>
      <c r="CE18" s="23"/>
    </row>
    <row r="19" spans="1:83" ht="21.95" customHeight="1">
      <c r="A19" s="245">
        <v>13</v>
      </c>
      <c r="B19" s="246" t="s">
        <v>241</v>
      </c>
      <c r="C19" s="247" t="s">
        <v>6</v>
      </c>
      <c r="D19" s="248">
        <v>933</v>
      </c>
      <c r="E19" s="249" t="s">
        <v>66</v>
      </c>
      <c r="F19" s="250" t="s">
        <v>179</v>
      </c>
      <c r="G19" s="250" t="s">
        <v>180</v>
      </c>
      <c r="H19" s="251" t="s">
        <v>26</v>
      </c>
      <c r="I19" s="252">
        <v>114</v>
      </c>
      <c r="J19" s="253" t="s">
        <v>7</v>
      </c>
      <c r="K19" s="254" t="s">
        <v>8</v>
      </c>
      <c r="L19" s="11"/>
      <c r="M19" s="7"/>
      <c r="N19" s="7"/>
      <c r="O19" s="7">
        <v>29</v>
      </c>
      <c r="P19" s="31">
        <v>69</v>
      </c>
      <c r="Q19" s="34">
        <v>24</v>
      </c>
      <c r="R19" s="7">
        <v>20</v>
      </c>
      <c r="S19" s="975"/>
      <c r="T19" s="976"/>
      <c r="U19" s="976"/>
      <c r="V19" s="7">
        <v>14</v>
      </c>
      <c r="W19" s="36">
        <v>32</v>
      </c>
      <c r="X19" s="34">
        <v>10</v>
      </c>
      <c r="Y19" s="7">
        <v>30</v>
      </c>
      <c r="Z19" s="11"/>
      <c r="AA19" s="7"/>
      <c r="AB19" s="7"/>
      <c r="AC19" s="7">
        <v>28</v>
      </c>
      <c r="AD19" s="31">
        <v>64</v>
      </c>
      <c r="AE19" s="34">
        <v>23</v>
      </c>
      <c r="AF19" s="7">
        <v>63</v>
      </c>
      <c r="AG19" s="11"/>
      <c r="AH19" s="7"/>
      <c r="AI19" s="7"/>
      <c r="AJ19" s="7">
        <v>45</v>
      </c>
      <c r="AK19" s="31"/>
      <c r="AL19" s="34">
        <v>47</v>
      </c>
      <c r="AM19" s="7"/>
      <c r="AN19" s="11">
        <v>23</v>
      </c>
      <c r="AO19" s="7" t="s">
        <v>3</v>
      </c>
      <c r="AP19" s="11">
        <v>15</v>
      </c>
      <c r="AQ19" s="7">
        <v>21</v>
      </c>
      <c r="AR19" s="11">
        <v>40</v>
      </c>
      <c r="AS19" s="7">
        <v>23</v>
      </c>
      <c r="AT19" s="7"/>
      <c r="AU19" s="7"/>
      <c r="AV19" s="7"/>
      <c r="AW19" s="7"/>
      <c r="AX19" s="11">
        <v>220</v>
      </c>
      <c r="AY19" s="66">
        <v>130</v>
      </c>
      <c r="AZ19" s="1"/>
      <c r="BA19" s="1"/>
      <c r="BB19" s="1"/>
      <c r="BC19" s="1"/>
      <c r="BD19" s="1"/>
      <c r="BP19" s="15"/>
      <c r="BQ19" s="15">
        <f t="shared" si="0"/>
        <v>114</v>
      </c>
      <c r="BR19" s="23">
        <f t="shared" si="1"/>
        <v>98</v>
      </c>
      <c r="BS19" s="23">
        <f t="shared" si="2"/>
        <v>20</v>
      </c>
      <c r="BT19" s="15">
        <f t="shared" si="3"/>
        <v>46</v>
      </c>
      <c r="BU19" s="23">
        <f t="shared" si="4"/>
        <v>10</v>
      </c>
      <c r="BV19" s="15" t="e">
        <f>IF(AND(#REF!="",#REF!="",#REF!="",#REF!=""),"",SUM(#REF!,#REF!,#REF!,#REF!,#REF!))</f>
        <v>#REF!</v>
      </c>
      <c r="BW19" s="23" t="str">
        <f t="shared" si="5"/>
        <v/>
      </c>
      <c r="BX19" s="15">
        <f t="shared" si="6"/>
        <v>92</v>
      </c>
      <c r="BY19" s="23">
        <f t="shared" si="7"/>
        <v>19</v>
      </c>
      <c r="BZ19" s="15" t="str">
        <f t="shared" si="8"/>
        <v/>
      </c>
      <c r="CA19" s="23" t="str">
        <f t="shared" si="9"/>
        <v/>
      </c>
      <c r="CB19" s="15" t="e">
        <f>IF(AND(#REF!="",#REF!="",#REF!="",#REF!=""),"",SUM(#REF!,#REF!,#REF!,#REF!,#REF!))</f>
        <v>#REF!</v>
      </c>
      <c r="CC19" s="23" t="str">
        <f t="shared" si="10"/>
        <v/>
      </c>
      <c r="CD19" s="23"/>
      <c r="CE19" s="23"/>
    </row>
    <row r="20" spans="1:83" ht="21.95" customHeight="1">
      <c r="A20" s="245">
        <v>14</v>
      </c>
      <c r="B20" s="246" t="s">
        <v>241</v>
      </c>
      <c r="C20" s="247" t="s">
        <v>6</v>
      </c>
      <c r="D20" s="248">
        <v>946</v>
      </c>
      <c r="E20" s="249" t="s">
        <v>67</v>
      </c>
      <c r="F20" s="250" t="s">
        <v>179</v>
      </c>
      <c r="G20" s="250" t="s">
        <v>181</v>
      </c>
      <c r="H20" s="251" t="s">
        <v>182</v>
      </c>
      <c r="I20" s="252">
        <v>115</v>
      </c>
      <c r="J20" s="253" t="s">
        <v>7</v>
      </c>
      <c r="K20" s="254" t="s">
        <v>8</v>
      </c>
      <c r="L20" s="11"/>
      <c r="M20" s="7"/>
      <c r="N20" s="7"/>
      <c r="O20" s="7">
        <v>29</v>
      </c>
      <c r="P20" s="31">
        <v>68</v>
      </c>
      <c r="Q20" s="34">
        <v>24</v>
      </c>
      <c r="R20" s="7">
        <v>21</v>
      </c>
      <c r="S20" s="975"/>
      <c r="T20" s="976"/>
      <c r="U20" s="976"/>
      <c r="V20" s="7">
        <v>14</v>
      </c>
      <c r="W20" s="36">
        <v>32</v>
      </c>
      <c r="X20" s="34">
        <v>10</v>
      </c>
      <c r="Y20" s="7">
        <v>32</v>
      </c>
      <c r="Z20" s="11"/>
      <c r="AA20" s="7"/>
      <c r="AB20" s="7"/>
      <c r="AC20" s="7">
        <v>22</v>
      </c>
      <c r="AD20" s="31">
        <v>64</v>
      </c>
      <c r="AE20" s="34">
        <v>25</v>
      </c>
      <c r="AF20" s="7">
        <v>65</v>
      </c>
      <c r="AG20" s="11"/>
      <c r="AH20" s="7"/>
      <c r="AI20" s="7"/>
      <c r="AJ20" s="7">
        <v>41</v>
      </c>
      <c r="AK20" s="31"/>
      <c r="AL20" s="34">
        <v>48</v>
      </c>
      <c r="AM20" s="7"/>
      <c r="AN20" s="11" t="s">
        <v>4</v>
      </c>
      <c r="AO20" s="7" t="s">
        <v>4</v>
      </c>
      <c r="AP20" s="11"/>
      <c r="AQ20" s="7">
        <v>23</v>
      </c>
      <c r="AR20" s="11">
        <v>45</v>
      </c>
      <c r="AS20" s="7"/>
      <c r="AT20" s="7"/>
      <c r="AU20" s="7"/>
      <c r="AV20" s="7"/>
      <c r="AW20" s="7"/>
      <c r="AX20" s="11">
        <v>220</v>
      </c>
      <c r="AY20" s="66">
        <v>160</v>
      </c>
      <c r="AZ20" s="1"/>
      <c r="BA20" s="1"/>
      <c r="BB20" s="27"/>
      <c r="BC20" s="1"/>
      <c r="BD20" s="1"/>
      <c r="BP20" s="15"/>
      <c r="BQ20" s="15">
        <f t="shared" si="0"/>
        <v>115</v>
      </c>
      <c r="BR20" s="23">
        <f t="shared" si="1"/>
        <v>97</v>
      </c>
      <c r="BS20" s="23">
        <f t="shared" si="2"/>
        <v>20</v>
      </c>
      <c r="BT20" s="15">
        <f t="shared" si="3"/>
        <v>46</v>
      </c>
      <c r="BU20" s="23">
        <f t="shared" si="4"/>
        <v>10</v>
      </c>
      <c r="BV20" s="15" t="e">
        <f>IF(AND(#REF!="",#REF!="",#REF!="",#REF!=""),"",SUM(#REF!,#REF!,#REF!,#REF!,#REF!))</f>
        <v>#REF!</v>
      </c>
      <c r="BW20" s="23" t="str">
        <f t="shared" si="5"/>
        <v/>
      </c>
      <c r="BX20" s="15">
        <f t="shared" si="6"/>
        <v>86</v>
      </c>
      <c r="BY20" s="23">
        <f t="shared" si="7"/>
        <v>18</v>
      </c>
      <c r="BZ20" s="15" t="str">
        <f t="shared" si="8"/>
        <v/>
      </c>
      <c r="CA20" s="23" t="str">
        <f t="shared" si="9"/>
        <v/>
      </c>
      <c r="CB20" s="15" t="e">
        <f>IF(AND(#REF!="",#REF!="",#REF!="",#REF!=""),"",SUM(#REF!,#REF!,#REF!,#REF!,#REF!))</f>
        <v>#REF!</v>
      </c>
      <c r="CC20" s="23" t="str">
        <f t="shared" si="10"/>
        <v/>
      </c>
      <c r="CD20" s="23"/>
      <c r="CE20" s="23"/>
    </row>
    <row r="21" spans="1:83" ht="21.95" customHeight="1">
      <c r="A21" s="245">
        <v>15</v>
      </c>
      <c r="B21" s="246" t="s">
        <v>241</v>
      </c>
      <c r="C21" s="247" t="s">
        <v>6</v>
      </c>
      <c r="D21" s="248">
        <v>935</v>
      </c>
      <c r="E21" s="249" t="s">
        <v>68</v>
      </c>
      <c r="F21" s="250" t="s">
        <v>183</v>
      </c>
      <c r="G21" s="250" t="s">
        <v>184</v>
      </c>
      <c r="H21" s="251" t="s">
        <v>14</v>
      </c>
      <c r="I21" s="252">
        <v>117</v>
      </c>
      <c r="J21" s="253" t="s">
        <v>9</v>
      </c>
      <c r="K21" s="254" t="s">
        <v>10</v>
      </c>
      <c r="L21" s="11"/>
      <c r="M21" s="7"/>
      <c r="N21" s="7"/>
      <c r="O21" s="7">
        <v>29</v>
      </c>
      <c r="P21" s="31">
        <v>62</v>
      </c>
      <c r="Q21" s="34">
        <v>24</v>
      </c>
      <c r="R21" s="7">
        <v>24</v>
      </c>
      <c r="S21" s="975"/>
      <c r="T21" s="976"/>
      <c r="U21" s="976"/>
      <c r="V21" s="7">
        <v>14</v>
      </c>
      <c r="W21" s="36">
        <v>32</v>
      </c>
      <c r="X21" s="34">
        <v>10</v>
      </c>
      <c r="Y21" s="7">
        <v>30</v>
      </c>
      <c r="Z21" s="11"/>
      <c r="AA21" s="7"/>
      <c r="AB21" s="7"/>
      <c r="AC21" s="7">
        <v>22</v>
      </c>
      <c r="AD21" s="31">
        <v>64</v>
      </c>
      <c r="AE21" s="34">
        <v>26</v>
      </c>
      <c r="AF21" s="7">
        <v>64</v>
      </c>
      <c r="AG21" s="11"/>
      <c r="AH21" s="7"/>
      <c r="AI21" s="7"/>
      <c r="AJ21" s="7">
        <v>42</v>
      </c>
      <c r="AK21" s="31"/>
      <c r="AL21" s="34">
        <v>49</v>
      </c>
      <c r="AM21" s="7"/>
      <c r="AN21" s="11" t="s">
        <v>3</v>
      </c>
      <c r="AO21" s="7" t="s">
        <v>3</v>
      </c>
      <c r="AP21" s="11"/>
      <c r="AQ21" s="7">
        <v>20</v>
      </c>
      <c r="AR21" s="11">
        <v>47</v>
      </c>
      <c r="AS21" s="7"/>
      <c r="AT21" s="7"/>
      <c r="AU21" s="7"/>
      <c r="AV21" s="7"/>
      <c r="AW21" s="7"/>
      <c r="AX21" s="11">
        <v>220</v>
      </c>
      <c r="AY21" s="66">
        <v>180</v>
      </c>
      <c r="AZ21" s="1"/>
      <c r="BA21" s="1"/>
      <c r="BB21" s="28"/>
      <c r="BC21" s="1"/>
      <c r="BD21" s="1"/>
      <c r="BP21" s="15"/>
      <c r="BQ21" s="15">
        <f t="shared" si="0"/>
        <v>117</v>
      </c>
      <c r="BR21" s="23">
        <f t="shared" si="1"/>
        <v>91</v>
      </c>
      <c r="BS21" s="23">
        <f t="shared" si="2"/>
        <v>19</v>
      </c>
      <c r="BT21" s="15">
        <f t="shared" si="3"/>
        <v>46</v>
      </c>
      <c r="BU21" s="23">
        <f t="shared" si="4"/>
        <v>10</v>
      </c>
      <c r="BV21" s="15" t="e">
        <f>IF(AND(#REF!="",#REF!="",#REF!="",#REF!=""),"",SUM(#REF!,#REF!,#REF!,#REF!,#REF!))</f>
        <v>#REF!</v>
      </c>
      <c r="BW21" s="23" t="str">
        <f t="shared" si="5"/>
        <v/>
      </c>
      <c r="BX21" s="15">
        <f t="shared" si="6"/>
        <v>86</v>
      </c>
      <c r="BY21" s="23">
        <f t="shared" si="7"/>
        <v>18</v>
      </c>
      <c r="BZ21" s="15" t="str">
        <f t="shared" si="8"/>
        <v/>
      </c>
      <c r="CA21" s="23" t="str">
        <f t="shared" si="9"/>
        <v/>
      </c>
      <c r="CB21" s="15" t="e">
        <f>IF(AND(#REF!="",#REF!="",#REF!="",#REF!=""),"",SUM(#REF!,#REF!,#REF!,#REF!,#REF!))</f>
        <v>#REF!</v>
      </c>
      <c r="CC21" s="23" t="str">
        <f t="shared" si="10"/>
        <v/>
      </c>
      <c r="CD21" s="23"/>
      <c r="CE21" s="23"/>
    </row>
    <row r="22" spans="1:83" ht="21.95" customHeight="1">
      <c r="A22" s="245">
        <v>16</v>
      </c>
      <c r="B22" s="246" t="s">
        <v>241</v>
      </c>
      <c r="C22" s="247" t="s">
        <v>6</v>
      </c>
      <c r="D22" s="248">
        <v>940</v>
      </c>
      <c r="E22" s="249" t="s">
        <v>69</v>
      </c>
      <c r="F22" s="250" t="s">
        <v>185</v>
      </c>
      <c r="G22" s="250" t="s">
        <v>186</v>
      </c>
      <c r="H22" s="251" t="s">
        <v>21</v>
      </c>
      <c r="I22" s="252">
        <v>118</v>
      </c>
      <c r="J22" s="253" t="s">
        <v>7</v>
      </c>
      <c r="K22" s="254" t="s">
        <v>8</v>
      </c>
      <c r="L22" s="11"/>
      <c r="M22" s="7"/>
      <c r="N22" s="7"/>
      <c r="O22" s="7">
        <v>29</v>
      </c>
      <c r="P22" s="31">
        <v>50</v>
      </c>
      <c r="Q22" s="34">
        <v>24</v>
      </c>
      <c r="R22" s="7">
        <v>21</v>
      </c>
      <c r="S22" s="975"/>
      <c r="T22" s="976"/>
      <c r="U22" s="976"/>
      <c r="V22" s="7">
        <v>14</v>
      </c>
      <c r="W22" s="36">
        <v>32</v>
      </c>
      <c r="X22" s="34">
        <v>10</v>
      </c>
      <c r="Y22" s="7">
        <v>32</v>
      </c>
      <c r="Z22" s="11"/>
      <c r="AA22" s="7"/>
      <c r="AB22" s="7"/>
      <c r="AC22" s="7">
        <v>22</v>
      </c>
      <c r="AD22" s="31">
        <v>64</v>
      </c>
      <c r="AE22" s="34">
        <v>28</v>
      </c>
      <c r="AF22" s="7">
        <v>69</v>
      </c>
      <c r="AG22" s="11"/>
      <c r="AH22" s="7"/>
      <c r="AI22" s="7"/>
      <c r="AJ22" s="7">
        <v>41</v>
      </c>
      <c r="AK22" s="31"/>
      <c r="AL22" s="34">
        <v>48</v>
      </c>
      <c r="AM22" s="7"/>
      <c r="AN22" s="11" t="s">
        <v>31</v>
      </c>
      <c r="AO22" s="7" t="s">
        <v>31</v>
      </c>
      <c r="AP22" s="11"/>
      <c r="AQ22" s="7">
        <v>21</v>
      </c>
      <c r="AR22" s="11">
        <v>48</v>
      </c>
      <c r="AS22" s="7"/>
      <c r="AT22" s="7"/>
      <c r="AU22" s="7"/>
      <c r="AV22" s="7"/>
      <c r="AW22" s="7"/>
      <c r="AX22" s="11">
        <v>220</v>
      </c>
      <c r="AY22" s="66">
        <v>180</v>
      </c>
      <c r="AZ22" s="1"/>
      <c r="BA22" s="1"/>
      <c r="BB22" s="24"/>
      <c r="BC22" s="1"/>
      <c r="BD22" s="1"/>
      <c r="BP22" s="15"/>
      <c r="BQ22" s="15">
        <f t="shared" si="0"/>
        <v>118</v>
      </c>
      <c r="BR22" s="23">
        <f t="shared" si="1"/>
        <v>79</v>
      </c>
      <c r="BS22" s="23">
        <f t="shared" si="2"/>
        <v>16</v>
      </c>
      <c r="BT22" s="15">
        <f t="shared" si="3"/>
        <v>46</v>
      </c>
      <c r="BU22" s="23">
        <f t="shared" si="4"/>
        <v>10</v>
      </c>
      <c r="BV22" s="15" t="e">
        <f>IF(AND(#REF!="",#REF!="",#REF!="",#REF!=""),"",SUM(#REF!,#REF!,#REF!,#REF!,#REF!))</f>
        <v>#REF!</v>
      </c>
      <c r="BW22" s="23" t="str">
        <f t="shared" si="5"/>
        <v/>
      </c>
      <c r="BX22" s="15">
        <f t="shared" si="6"/>
        <v>86</v>
      </c>
      <c r="BY22" s="23">
        <f t="shared" si="7"/>
        <v>18</v>
      </c>
      <c r="BZ22" s="15" t="str">
        <f t="shared" si="8"/>
        <v/>
      </c>
      <c r="CA22" s="23" t="str">
        <f t="shared" si="9"/>
        <v/>
      </c>
      <c r="CB22" s="15" t="e">
        <f>IF(AND(#REF!="",#REF!="",#REF!="",#REF!=""),"",SUM(#REF!,#REF!,#REF!,#REF!,#REF!))</f>
        <v>#REF!</v>
      </c>
      <c r="CC22" s="23" t="str">
        <f t="shared" si="10"/>
        <v/>
      </c>
      <c r="CD22" s="23"/>
      <c r="CE22" s="23"/>
    </row>
    <row r="23" spans="1:83" ht="21.95" customHeight="1">
      <c r="A23" s="245">
        <v>17</v>
      </c>
      <c r="B23" s="246" t="s">
        <v>241</v>
      </c>
      <c r="C23" s="247" t="s">
        <v>6</v>
      </c>
      <c r="D23" s="248">
        <v>924</v>
      </c>
      <c r="E23" s="249" t="s">
        <v>70</v>
      </c>
      <c r="F23" s="250" t="s">
        <v>187</v>
      </c>
      <c r="G23" s="250" t="s">
        <v>188</v>
      </c>
      <c r="H23" s="251" t="s">
        <v>189</v>
      </c>
      <c r="I23" s="252">
        <v>119</v>
      </c>
      <c r="J23" s="253" t="s">
        <v>9</v>
      </c>
      <c r="K23" s="254" t="s">
        <v>8</v>
      </c>
      <c r="L23" s="11"/>
      <c r="M23" s="7"/>
      <c r="N23" s="7"/>
      <c r="O23" s="7">
        <v>29</v>
      </c>
      <c r="P23" s="31">
        <v>51</v>
      </c>
      <c r="Q23" s="34">
        <v>24</v>
      </c>
      <c r="R23" s="7">
        <v>20</v>
      </c>
      <c r="S23" s="975"/>
      <c r="T23" s="976"/>
      <c r="U23" s="976"/>
      <c r="V23" s="7">
        <v>14</v>
      </c>
      <c r="W23" s="36">
        <v>32</v>
      </c>
      <c r="X23" s="34">
        <v>10</v>
      </c>
      <c r="Y23" s="7">
        <v>31</v>
      </c>
      <c r="Z23" s="11"/>
      <c r="AA23" s="7"/>
      <c r="AB23" s="7"/>
      <c r="AC23" s="7">
        <v>22</v>
      </c>
      <c r="AD23" s="31">
        <v>64</v>
      </c>
      <c r="AE23" s="34">
        <v>27</v>
      </c>
      <c r="AF23" s="7">
        <v>68</v>
      </c>
      <c r="AG23" s="11"/>
      <c r="AH23" s="7"/>
      <c r="AI23" s="7"/>
      <c r="AJ23" s="7">
        <v>42</v>
      </c>
      <c r="AK23" s="31"/>
      <c r="AL23" s="34">
        <v>47</v>
      </c>
      <c r="AM23" s="7"/>
      <c r="AN23" s="11" t="s">
        <v>31</v>
      </c>
      <c r="AO23" s="7"/>
      <c r="AP23" s="11"/>
      <c r="AQ23" s="7"/>
      <c r="AR23" s="11">
        <v>49</v>
      </c>
      <c r="AS23" s="7"/>
      <c r="AT23" s="7"/>
      <c r="AU23" s="7"/>
      <c r="AV23" s="7"/>
      <c r="AW23" s="7"/>
      <c r="AX23" s="11">
        <v>220</v>
      </c>
      <c r="AY23" s="66">
        <v>158</v>
      </c>
      <c r="AZ23" s="1"/>
      <c r="BA23" s="1"/>
      <c r="BB23" s="24"/>
      <c r="BC23" s="1"/>
      <c r="BD23" s="1"/>
      <c r="BP23" s="15"/>
      <c r="BQ23" s="15">
        <f t="shared" si="0"/>
        <v>119</v>
      </c>
      <c r="BR23" s="23">
        <f t="shared" si="1"/>
        <v>80</v>
      </c>
      <c r="BS23" s="23">
        <f t="shared" si="2"/>
        <v>16</v>
      </c>
      <c r="BT23" s="15">
        <f t="shared" si="3"/>
        <v>46</v>
      </c>
      <c r="BU23" s="23">
        <f t="shared" si="4"/>
        <v>10</v>
      </c>
      <c r="BV23" s="15" t="e">
        <f>IF(AND(#REF!="",#REF!="",#REF!="",#REF!=""),"",SUM(#REF!,#REF!,#REF!,#REF!,#REF!))</f>
        <v>#REF!</v>
      </c>
      <c r="BW23" s="23" t="str">
        <f t="shared" si="5"/>
        <v/>
      </c>
      <c r="BX23" s="15">
        <f t="shared" si="6"/>
        <v>86</v>
      </c>
      <c r="BY23" s="23">
        <f t="shared" si="7"/>
        <v>18</v>
      </c>
      <c r="BZ23" s="15" t="str">
        <f t="shared" si="8"/>
        <v/>
      </c>
      <c r="CA23" s="23" t="str">
        <f t="shared" si="9"/>
        <v/>
      </c>
      <c r="CB23" s="15" t="e">
        <f>IF(AND(#REF!="",#REF!="",#REF!="",#REF!=""),"",SUM(#REF!,#REF!,#REF!,#REF!,#REF!))</f>
        <v>#REF!</v>
      </c>
      <c r="CC23" s="23" t="str">
        <f t="shared" si="10"/>
        <v/>
      </c>
      <c r="CD23" s="23"/>
      <c r="CE23" s="23"/>
    </row>
    <row r="24" spans="1:83" ht="21.95" customHeight="1">
      <c r="A24" s="245">
        <v>18</v>
      </c>
      <c r="B24" s="246" t="s">
        <v>241</v>
      </c>
      <c r="C24" s="247" t="s">
        <v>6</v>
      </c>
      <c r="D24" s="248">
        <v>921</v>
      </c>
      <c r="E24" s="249">
        <v>42008</v>
      </c>
      <c r="F24" s="250" t="s">
        <v>190</v>
      </c>
      <c r="G24" s="250" t="s">
        <v>191</v>
      </c>
      <c r="H24" s="251" t="s">
        <v>192</v>
      </c>
      <c r="I24" s="252">
        <v>120</v>
      </c>
      <c r="J24" s="253" t="s">
        <v>9</v>
      </c>
      <c r="K24" s="254" t="s">
        <v>11</v>
      </c>
      <c r="L24" s="11"/>
      <c r="M24" s="7"/>
      <c r="N24" s="7"/>
      <c r="O24" s="7">
        <v>29</v>
      </c>
      <c r="P24" s="31">
        <v>54</v>
      </c>
      <c r="Q24" s="34">
        <v>24</v>
      </c>
      <c r="R24" s="7">
        <v>21</v>
      </c>
      <c r="S24" s="975"/>
      <c r="T24" s="976"/>
      <c r="U24" s="976"/>
      <c r="V24" s="7">
        <v>14</v>
      </c>
      <c r="W24" s="36">
        <v>32</v>
      </c>
      <c r="X24" s="34">
        <v>10</v>
      </c>
      <c r="Y24" s="7">
        <v>30</v>
      </c>
      <c r="Z24" s="11"/>
      <c r="AA24" s="7"/>
      <c r="AB24" s="7"/>
      <c r="AC24" s="7">
        <v>22</v>
      </c>
      <c r="AD24" s="31">
        <v>64</v>
      </c>
      <c r="AE24" s="34">
        <v>24</v>
      </c>
      <c r="AF24" s="7">
        <v>65</v>
      </c>
      <c r="AG24" s="11"/>
      <c r="AH24" s="7"/>
      <c r="AI24" s="7"/>
      <c r="AJ24" s="7">
        <v>40</v>
      </c>
      <c r="AK24" s="31"/>
      <c r="AL24" s="34">
        <v>49</v>
      </c>
      <c r="AM24" s="7"/>
      <c r="AN24" s="11"/>
      <c r="AO24" s="7" t="s">
        <v>4</v>
      </c>
      <c r="AP24" s="11"/>
      <c r="AQ24" s="7"/>
      <c r="AR24" s="11">
        <v>35</v>
      </c>
      <c r="AS24" s="7"/>
      <c r="AT24" s="7"/>
      <c r="AU24" s="7"/>
      <c r="AV24" s="7"/>
      <c r="AW24" s="7"/>
      <c r="AX24" s="11">
        <v>220</v>
      </c>
      <c r="AY24" s="66">
        <v>158</v>
      </c>
      <c r="AZ24" s="1"/>
      <c r="BA24" s="1"/>
      <c r="BB24" s="24"/>
      <c r="BC24" s="1"/>
      <c r="BD24" s="1"/>
      <c r="BP24" s="15"/>
      <c r="BQ24" s="15">
        <f t="shared" si="0"/>
        <v>120</v>
      </c>
      <c r="BR24" s="23">
        <f t="shared" si="1"/>
        <v>83</v>
      </c>
      <c r="BS24" s="23">
        <f t="shared" si="2"/>
        <v>17</v>
      </c>
      <c r="BT24" s="15">
        <f t="shared" si="3"/>
        <v>46</v>
      </c>
      <c r="BU24" s="23">
        <f t="shared" si="4"/>
        <v>10</v>
      </c>
      <c r="BV24" s="15" t="e">
        <f>IF(AND(#REF!="",#REF!="",#REF!="",#REF!=""),"",SUM(#REF!,#REF!,#REF!,#REF!,#REF!))</f>
        <v>#REF!</v>
      </c>
      <c r="BW24" s="23" t="str">
        <f t="shared" si="5"/>
        <v/>
      </c>
      <c r="BX24" s="15">
        <f t="shared" si="6"/>
        <v>86</v>
      </c>
      <c r="BY24" s="23">
        <f t="shared" si="7"/>
        <v>18</v>
      </c>
      <c r="BZ24" s="15" t="str">
        <f t="shared" si="8"/>
        <v/>
      </c>
      <c r="CA24" s="23" t="str">
        <f t="shared" si="9"/>
        <v/>
      </c>
      <c r="CB24" s="15" t="e">
        <f>IF(AND(#REF!="",#REF!="",#REF!="",#REF!=""),"",SUM(#REF!,#REF!,#REF!,#REF!,#REF!))</f>
        <v>#REF!</v>
      </c>
      <c r="CC24" s="23" t="str">
        <f t="shared" si="10"/>
        <v/>
      </c>
      <c r="CD24" s="23"/>
      <c r="CE24" s="23"/>
    </row>
    <row r="25" spans="1:83" ht="21.95" customHeight="1">
      <c r="A25" s="245">
        <v>19</v>
      </c>
      <c r="B25" s="246" t="s">
        <v>241</v>
      </c>
      <c r="C25" s="247" t="s">
        <v>6</v>
      </c>
      <c r="D25" s="248">
        <v>948</v>
      </c>
      <c r="E25" s="249">
        <v>42257</v>
      </c>
      <c r="F25" s="250" t="s">
        <v>193</v>
      </c>
      <c r="G25" s="250" t="s">
        <v>194</v>
      </c>
      <c r="H25" s="251" t="s">
        <v>195</v>
      </c>
      <c r="I25" s="252">
        <v>121</v>
      </c>
      <c r="J25" s="253" t="s">
        <v>9</v>
      </c>
      <c r="K25" s="254" t="s">
        <v>12</v>
      </c>
      <c r="L25" s="11"/>
      <c r="M25" s="7"/>
      <c r="N25" s="7"/>
      <c r="O25" s="7">
        <v>29</v>
      </c>
      <c r="P25" s="31">
        <v>56</v>
      </c>
      <c r="Q25" s="34">
        <v>24</v>
      </c>
      <c r="R25" s="7">
        <v>24</v>
      </c>
      <c r="S25" s="975"/>
      <c r="T25" s="976"/>
      <c r="U25" s="976"/>
      <c r="V25" s="7">
        <v>14</v>
      </c>
      <c r="W25" s="36">
        <v>32</v>
      </c>
      <c r="X25" s="34">
        <v>10</v>
      </c>
      <c r="Y25" s="7">
        <v>30</v>
      </c>
      <c r="Z25" s="11"/>
      <c r="AA25" s="7"/>
      <c r="AB25" s="7"/>
      <c r="AC25" s="7">
        <v>22</v>
      </c>
      <c r="AD25" s="31">
        <v>64</v>
      </c>
      <c r="AE25" s="34">
        <v>21</v>
      </c>
      <c r="AF25" s="7">
        <v>61</v>
      </c>
      <c r="AG25" s="11"/>
      <c r="AH25" s="7"/>
      <c r="AI25" s="7"/>
      <c r="AJ25" s="7">
        <v>41</v>
      </c>
      <c r="AK25" s="31"/>
      <c r="AL25" s="34">
        <v>41</v>
      </c>
      <c r="AM25" s="7"/>
      <c r="AN25" s="11"/>
      <c r="AO25" s="7"/>
      <c r="AP25" s="11"/>
      <c r="AQ25" s="7"/>
      <c r="AR25" s="11">
        <v>36</v>
      </c>
      <c r="AS25" s="7"/>
      <c r="AT25" s="7"/>
      <c r="AU25" s="7"/>
      <c r="AV25" s="7"/>
      <c r="AW25" s="7"/>
      <c r="AX25" s="11">
        <v>220</v>
      </c>
      <c r="AY25" s="66">
        <v>160</v>
      </c>
      <c r="AZ25" s="1"/>
      <c r="BA25" s="1"/>
      <c r="BB25" s="24"/>
      <c r="BC25" s="1"/>
      <c r="BD25" s="1"/>
      <c r="BP25" s="15"/>
      <c r="BQ25" s="15">
        <f t="shared" si="0"/>
        <v>121</v>
      </c>
      <c r="BR25" s="23">
        <f t="shared" si="1"/>
        <v>85</v>
      </c>
      <c r="BS25" s="23">
        <f t="shared" si="2"/>
        <v>17</v>
      </c>
      <c r="BT25" s="15">
        <f t="shared" si="3"/>
        <v>46</v>
      </c>
      <c r="BU25" s="23">
        <f t="shared" si="4"/>
        <v>10</v>
      </c>
      <c r="BV25" s="15" t="e">
        <f>IF(AND(#REF!="",#REF!="",#REF!="",#REF!=""),"",SUM(#REF!,#REF!,#REF!,#REF!,#REF!))</f>
        <v>#REF!</v>
      </c>
      <c r="BW25" s="23" t="str">
        <f t="shared" si="5"/>
        <v/>
      </c>
      <c r="BX25" s="15">
        <f t="shared" si="6"/>
        <v>86</v>
      </c>
      <c r="BY25" s="23">
        <f t="shared" si="7"/>
        <v>18</v>
      </c>
      <c r="BZ25" s="15" t="str">
        <f t="shared" si="8"/>
        <v/>
      </c>
      <c r="CA25" s="23" t="str">
        <f t="shared" si="9"/>
        <v/>
      </c>
      <c r="CB25" s="15" t="e">
        <f>IF(AND(#REF!="",#REF!="",#REF!="",#REF!=""),"",SUM(#REF!,#REF!,#REF!,#REF!,#REF!))</f>
        <v>#REF!</v>
      </c>
      <c r="CC25" s="23" t="str">
        <f t="shared" si="10"/>
        <v/>
      </c>
      <c r="CD25" s="23"/>
      <c r="CE25" s="23"/>
    </row>
    <row r="26" spans="1:83" ht="21.95" customHeight="1">
      <c r="A26" s="245">
        <v>20</v>
      </c>
      <c r="B26" s="246" t="s">
        <v>241</v>
      </c>
      <c r="C26" s="247" t="s">
        <v>6</v>
      </c>
      <c r="D26" s="248">
        <v>943</v>
      </c>
      <c r="E26" s="249" t="s">
        <v>71</v>
      </c>
      <c r="F26" s="250" t="s">
        <v>196</v>
      </c>
      <c r="G26" s="250" t="s">
        <v>28</v>
      </c>
      <c r="H26" s="251" t="s">
        <v>16</v>
      </c>
      <c r="I26" s="252">
        <v>122</v>
      </c>
      <c r="J26" s="253" t="s">
        <v>7</v>
      </c>
      <c r="K26" s="254" t="s">
        <v>10</v>
      </c>
      <c r="L26" s="11"/>
      <c r="M26" s="7"/>
      <c r="N26" s="7"/>
      <c r="O26" s="7">
        <v>29</v>
      </c>
      <c r="P26" s="31">
        <v>58</v>
      </c>
      <c r="Q26" s="34">
        <v>24</v>
      </c>
      <c r="R26" s="7">
        <v>45</v>
      </c>
      <c r="S26" s="975"/>
      <c r="T26" s="976"/>
      <c r="U26" s="976"/>
      <c r="V26" s="7">
        <v>14</v>
      </c>
      <c r="W26" s="36">
        <v>32</v>
      </c>
      <c r="X26" s="34">
        <v>10</v>
      </c>
      <c r="Y26" s="7">
        <v>30</v>
      </c>
      <c r="Z26" s="11"/>
      <c r="AA26" s="7"/>
      <c r="AB26" s="7"/>
      <c r="AC26" s="7">
        <v>22</v>
      </c>
      <c r="AD26" s="31">
        <v>64</v>
      </c>
      <c r="AE26" s="34">
        <v>25</v>
      </c>
      <c r="AF26" s="7">
        <v>62</v>
      </c>
      <c r="AG26" s="11"/>
      <c r="AH26" s="7"/>
      <c r="AI26" s="7"/>
      <c r="AJ26" s="7">
        <v>42</v>
      </c>
      <c r="AK26" s="31"/>
      <c r="AL26" s="34">
        <v>44</v>
      </c>
      <c r="AM26" s="7"/>
      <c r="AN26" s="11"/>
      <c r="AO26" s="7"/>
      <c r="AP26" s="11"/>
      <c r="AQ26" s="7"/>
      <c r="AR26" s="11"/>
      <c r="AS26" s="7"/>
      <c r="AT26" s="7"/>
      <c r="AU26" s="7"/>
      <c r="AV26" s="7"/>
      <c r="AW26" s="7"/>
      <c r="AX26" s="11">
        <v>220</v>
      </c>
      <c r="AY26" s="66">
        <v>164</v>
      </c>
      <c r="AZ26" s="1"/>
      <c r="BA26" s="1"/>
      <c r="BB26" s="24"/>
      <c r="BC26" s="1"/>
      <c r="BD26" s="1"/>
      <c r="BP26" s="15"/>
      <c r="BQ26" s="15">
        <f t="shared" si="0"/>
        <v>122</v>
      </c>
      <c r="BR26" s="23">
        <f t="shared" si="1"/>
        <v>87</v>
      </c>
      <c r="BS26" s="23">
        <f t="shared" si="2"/>
        <v>18</v>
      </c>
      <c r="BT26" s="15">
        <f t="shared" si="3"/>
        <v>46</v>
      </c>
      <c r="BU26" s="23">
        <f t="shared" si="4"/>
        <v>10</v>
      </c>
      <c r="BV26" s="15" t="e">
        <f>IF(AND(#REF!="",#REF!="",#REF!="",#REF!=""),"",SUM(#REF!,#REF!,#REF!,#REF!,#REF!))</f>
        <v>#REF!</v>
      </c>
      <c r="BW26" s="23" t="str">
        <f t="shared" si="5"/>
        <v/>
      </c>
      <c r="BX26" s="15">
        <f t="shared" si="6"/>
        <v>86</v>
      </c>
      <c r="BY26" s="23">
        <f t="shared" si="7"/>
        <v>18</v>
      </c>
      <c r="BZ26" s="15" t="str">
        <f t="shared" si="8"/>
        <v/>
      </c>
      <c r="CA26" s="23" t="str">
        <f t="shared" si="9"/>
        <v/>
      </c>
      <c r="CB26" s="15" t="e">
        <f>IF(AND(#REF!="",#REF!="",#REF!="",#REF!=""),"",SUM(#REF!,#REF!,#REF!,#REF!,#REF!))</f>
        <v>#REF!</v>
      </c>
      <c r="CC26" s="23" t="str">
        <f t="shared" si="10"/>
        <v/>
      </c>
      <c r="CD26" s="23"/>
      <c r="CE26" s="23"/>
    </row>
    <row r="27" spans="1:83" ht="21.95" customHeight="1">
      <c r="A27" s="245">
        <v>21</v>
      </c>
      <c r="B27" s="246" t="s">
        <v>241</v>
      </c>
      <c r="C27" s="247" t="s">
        <v>6</v>
      </c>
      <c r="D27" s="248">
        <v>929</v>
      </c>
      <c r="E27" s="249" t="s">
        <v>72</v>
      </c>
      <c r="F27" s="250" t="s">
        <v>197</v>
      </c>
      <c r="G27" s="250" t="s">
        <v>198</v>
      </c>
      <c r="H27" s="251" t="s">
        <v>199</v>
      </c>
      <c r="I27" s="252">
        <v>123</v>
      </c>
      <c r="J27" s="253" t="s">
        <v>9</v>
      </c>
      <c r="K27" s="254" t="s">
        <v>8</v>
      </c>
      <c r="L27" s="11"/>
      <c r="M27" s="7"/>
      <c r="N27" s="7"/>
      <c r="O27" s="7">
        <v>29</v>
      </c>
      <c r="P27" s="31">
        <v>59</v>
      </c>
      <c r="Q27" s="34">
        <v>24</v>
      </c>
      <c r="R27" s="7">
        <v>45</v>
      </c>
      <c r="S27" s="975"/>
      <c r="T27" s="976"/>
      <c r="U27" s="976"/>
      <c r="V27" s="7">
        <v>14</v>
      </c>
      <c r="W27" s="36">
        <v>32</v>
      </c>
      <c r="X27" s="34">
        <v>10</v>
      </c>
      <c r="Y27" s="7">
        <v>30</v>
      </c>
      <c r="Z27" s="11"/>
      <c r="AA27" s="7"/>
      <c r="AB27" s="7"/>
      <c r="AC27" s="7">
        <v>22</v>
      </c>
      <c r="AD27" s="31">
        <v>64</v>
      </c>
      <c r="AE27" s="34">
        <v>26</v>
      </c>
      <c r="AF27" s="7">
        <v>63</v>
      </c>
      <c r="AG27" s="11"/>
      <c r="AH27" s="7"/>
      <c r="AI27" s="7"/>
      <c r="AJ27" s="7">
        <v>43</v>
      </c>
      <c r="AK27" s="31"/>
      <c r="AL27" s="34">
        <v>42</v>
      </c>
      <c r="AM27" s="7"/>
      <c r="AN27" s="11"/>
      <c r="AO27" s="7"/>
      <c r="AP27" s="11"/>
      <c r="AQ27" s="7"/>
      <c r="AR27" s="11"/>
      <c r="AS27" s="7"/>
      <c r="AT27" s="7"/>
      <c r="AU27" s="7"/>
      <c r="AV27" s="7"/>
      <c r="AW27" s="7"/>
      <c r="AX27" s="11">
        <v>220</v>
      </c>
      <c r="AY27" s="66">
        <v>166</v>
      </c>
      <c r="AZ27" s="1"/>
      <c r="BA27" s="1"/>
      <c r="BB27" s="24"/>
      <c r="BC27" s="1"/>
      <c r="BD27" s="1"/>
      <c r="BP27" s="15"/>
      <c r="BQ27" s="15">
        <f t="shared" si="0"/>
        <v>123</v>
      </c>
      <c r="BR27" s="23">
        <f t="shared" si="1"/>
        <v>88</v>
      </c>
      <c r="BS27" s="23">
        <f t="shared" si="2"/>
        <v>18</v>
      </c>
      <c r="BT27" s="15">
        <f t="shared" si="3"/>
        <v>46</v>
      </c>
      <c r="BU27" s="23">
        <f t="shared" si="4"/>
        <v>10</v>
      </c>
      <c r="BV27" s="15" t="e">
        <f>IF(AND(#REF!="",#REF!="",#REF!="",#REF!=""),"",SUM(#REF!,#REF!,#REF!,#REF!,#REF!))</f>
        <v>#REF!</v>
      </c>
      <c r="BW27" s="23" t="str">
        <f t="shared" si="5"/>
        <v/>
      </c>
      <c r="BX27" s="15">
        <f t="shared" si="6"/>
        <v>86</v>
      </c>
      <c r="BY27" s="23">
        <f t="shared" si="7"/>
        <v>18</v>
      </c>
      <c r="BZ27" s="15" t="str">
        <f t="shared" si="8"/>
        <v/>
      </c>
      <c r="CA27" s="23" t="str">
        <f t="shared" si="9"/>
        <v/>
      </c>
      <c r="CB27" s="15" t="e">
        <f>IF(AND(#REF!="",#REF!="",#REF!="",#REF!=""),"",SUM(#REF!,#REF!,#REF!,#REF!,#REF!))</f>
        <v>#REF!</v>
      </c>
      <c r="CC27" s="23" t="str">
        <f t="shared" si="10"/>
        <v/>
      </c>
      <c r="CD27" s="23"/>
      <c r="CE27" s="23"/>
    </row>
    <row r="28" spans="1:83" ht="21.95" customHeight="1">
      <c r="A28" s="245">
        <v>22</v>
      </c>
      <c r="B28" s="246" t="s">
        <v>241</v>
      </c>
      <c r="C28" s="247" t="s">
        <v>6</v>
      </c>
      <c r="D28" s="248">
        <v>932</v>
      </c>
      <c r="E28" s="249" t="s">
        <v>73</v>
      </c>
      <c r="F28" s="250" t="s">
        <v>200</v>
      </c>
      <c r="G28" s="250" t="s">
        <v>13</v>
      </c>
      <c r="H28" s="251" t="s">
        <v>24</v>
      </c>
      <c r="I28" s="252">
        <v>124</v>
      </c>
      <c r="J28" s="253" t="s">
        <v>7</v>
      </c>
      <c r="K28" s="254" t="s">
        <v>8</v>
      </c>
      <c r="L28" s="11"/>
      <c r="M28" s="7"/>
      <c r="N28" s="7"/>
      <c r="O28" s="7">
        <v>29</v>
      </c>
      <c r="P28" s="31">
        <v>57</v>
      </c>
      <c r="Q28" s="34">
        <v>24</v>
      </c>
      <c r="R28" s="7">
        <v>45</v>
      </c>
      <c r="S28" s="975"/>
      <c r="T28" s="976"/>
      <c r="U28" s="976"/>
      <c r="V28" s="7">
        <v>14</v>
      </c>
      <c r="W28" s="36">
        <v>32</v>
      </c>
      <c r="X28" s="34">
        <v>10</v>
      </c>
      <c r="Y28" s="7">
        <v>30</v>
      </c>
      <c r="Z28" s="11"/>
      <c r="AA28" s="7"/>
      <c r="AB28" s="7"/>
      <c r="AC28" s="7">
        <v>22</v>
      </c>
      <c r="AD28" s="31">
        <v>64</v>
      </c>
      <c r="AE28" s="34">
        <v>23</v>
      </c>
      <c r="AF28" s="7">
        <v>62</v>
      </c>
      <c r="AG28" s="11"/>
      <c r="AH28" s="7"/>
      <c r="AI28" s="7"/>
      <c r="AJ28" s="7">
        <v>42</v>
      </c>
      <c r="AK28" s="31"/>
      <c r="AL28" s="34">
        <v>45</v>
      </c>
      <c r="AM28" s="7"/>
      <c r="AN28" s="11"/>
      <c r="AO28" s="7"/>
      <c r="AP28" s="11"/>
      <c r="AQ28" s="7"/>
      <c r="AR28" s="11"/>
      <c r="AS28" s="7"/>
      <c r="AT28" s="7"/>
      <c r="AU28" s="7"/>
      <c r="AV28" s="7"/>
      <c r="AW28" s="7"/>
      <c r="AX28" s="11">
        <v>220</v>
      </c>
      <c r="AY28" s="66">
        <v>162</v>
      </c>
      <c r="AZ28" s="1"/>
      <c r="BA28" s="1"/>
      <c r="BB28" s="24"/>
      <c r="BC28" s="1"/>
      <c r="BD28" s="1"/>
      <c r="BP28" s="15"/>
      <c r="BQ28" s="15">
        <f t="shared" si="0"/>
        <v>124</v>
      </c>
      <c r="BR28" s="23">
        <f t="shared" si="1"/>
        <v>86</v>
      </c>
      <c r="BS28" s="23">
        <f t="shared" si="2"/>
        <v>18</v>
      </c>
      <c r="BT28" s="15">
        <f t="shared" si="3"/>
        <v>46</v>
      </c>
      <c r="BU28" s="23">
        <f t="shared" si="4"/>
        <v>10</v>
      </c>
      <c r="BV28" s="15" t="e">
        <f>IF(AND(#REF!="",#REF!="",#REF!="",#REF!=""),"",SUM(#REF!,#REF!,#REF!,#REF!,#REF!))</f>
        <v>#REF!</v>
      </c>
      <c r="BW28" s="23" t="str">
        <f t="shared" si="5"/>
        <v/>
      </c>
      <c r="BX28" s="15">
        <f t="shared" si="6"/>
        <v>86</v>
      </c>
      <c r="BY28" s="23">
        <f t="shared" si="7"/>
        <v>18</v>
      </c>
      <c r="BZ28" s="15" t="str">
        <f t="shared" si="8"/>
        <v/>
      </c>
      <c r="CA28" s="23" t="str">
        <f t="shared" si="9"/>
        <v/>
      </c>
      <c r="CB28" s="15" t="e">
        <f>IF(AND(#REF!="",#REF!="",#REF!="",#REF!=""),"",SUM(#REF!,#REF!,#REF!,#REF!,#REF!))</f>
        <v>#REF!</v>
      </c>
      <c r="CC28" s="23" t="str">
        <f t="shared" si="10"/>
        <v/>
      </c>
      <c r="CD28" s="23"/>
      <c r="CE28" s="23"/>
    </row>
    <row r="29" spans="1:83" ht="21.95" customHeight="1">
      <c r="A29" s="245">
        <v>23</v>
      </c>
      <c r="B29" s="246" t="s">
        <v>241</v>
      </c>
      <c r="C29" s="247" t="s">
        <v>6</v>
      </c>
      <c r="D29" s="248">
        <v>927</v>
      </c>
      <c r="E29" s="249" t="s">
        <v>74</v>
      </c>
      <c r="F29" s="250" t="s">
        <v>201</v>
      </c>
      <c r="G29" s="250" t="s">
        <v>202</v>
      </c>
      <c r="H29" s="251" t="s">
        <v>17</v>
      </c>
      <c r="I29" s="252">
        <v>125</v>
      </c>
      <c r="J29" s="253" t="s">
        <v>9</v>
      </c>
      <c r="K29" s="254" t="s">
        <v>8</v>
      </c>
      <c r="L29" s="11"/>
      <c r="M29" s="7"/>
      <c r="N29" s="7"/>
      <c r="O29" s="7">
        <v>29</v>
      </c>
      <c r="P29" s="31">
        <v>54</v>
      </c>
      <c r="Q29" s="34">
        <v>24</v>
      </c>
      <c r="R29" s="7">
        <v>45</v>
      </c>
      <c r="S29" s="975"/>
      <c r="T29" s="976"/>
      <c r="U29" s="976"/>
      <c r="V29" s="7">
        <v>14</v>
      </c>
      <c r="W29" s="36">
        <v>32</v>
      </c>
      <c r="X29" s="34">
        <v>10</v>
      </c>
      <c r="Y29" s="7">
        <v>30</v>
      </c>
      <c r="Z29" s="11"/>
      <c r="AA29" s="7"/>
      <c r="AB29" s="7"/>
      <c r="AC29" s="7">
        <v>22</v>
      </c>
      <c r="AD29" s="31">
        <v>64</v>
      </c>
      <c r="AE29" s="34">
        <v>21</v>
      </c>
      <c r="AF29" s="7">
        <v>62</v>
      </c>
      <c r="AG29" s="11"/>
      <c r="AH29" s="7"/>
      <c r="AI29" s="7"/>
      <c r="AJ29" s="7">
        <v>45</v>
      </c>
      <c r="AK29" s="31"/>
      <c r="AL29" s="34">
        <v>46</v>
      </c>
      <c r="AM29" s="7"/>
      <c r="AN29" s="11"/>
      <c r="AO29" s="7"/>
      <c r="AP29" s="11"/>
      <c r="AQ29" s="7"/>
      <c r="AR29" s="11"/>
      <c r="AS29" s="7"/>
      <c r="AT29" s="7"/>
      <c r="AU29" s="7"/>
      <c r="AV29" s="7"/>
      <c r="AW29" s="7"/>
      <c r="AX29" s="11">
        <v>220</v>
      </c>
      <c r="AY29" s="66">
        <v>150</v>
      </c>
      <c r="AZ29" s="1"/>
      <c r="BA29" s="1"/>
      <c r="BB29" s="24"/>
      <c r="BC29" s="1"/>
      <c r="BD29" s="1"/>
      <c r="BP29" s="15"/>
      <c r="BQ29" s="15">
        <f t="shared" si="0"/>
        <v>125</v>
      </c>
      <c r="BR29" s="23">
        <f t="shared" si="1"/>
        <v>83</v>
      </c>
      <c r="BS29" s="23">
        <f t="shared" si="2"/>
        <v>17</v>
      </c>
      <c r="BT29" s="15">
        <f t="shared" si="3"/>
        <v>46</v>
      </c>
      <c r="BU29" s="23">
        <f t="shared" si="4"/>
        <v>10</v>
      </c>
      <c r="BV29" s="15" t="e">
        <f>IF(AND(#REF!="",#REF!="",#REF!="",#REF!=""),"",SUM(#REF!,#REF!,#REF!,#REF!,#REF!))</f>
        <v>#REF!</v>
      </c>
      <c r="BW29" s="23" t="str">
        <f t="shared" si="5"/>
        <v/>
      </c>
      <c r="BX29" s="15">
        <f t="shared" si="6"/>
        <v>86</v>
      </c>
      <c r="BY29" s="23">
        <f t="shared" si="7"/>
        <v>18</v>
      </c>
      <c r="BZ29" s="15" t="str">
        <f t="shared" si="8"/>
        <v/>
      </c>
      <c r="CA29" s="23" t="str">
        <f t="shared" si="9"/>
        <v/>
      </c>
      <c r="CB29" s="15" t="e">
        <f>IF(AND(#REF!="",#REF!="",#REF!="",#REF!=""),"",SUM(#REF!,#REF!,#REF!,#REF!,#REF!))</f>
        <v>#REF!</v>
      </c>
      <c r="CC29" s="23" t="str">
        <f t="shared" si="10"/>
        <v/>
      </c>
      <c r="CD29" s="23"/>
      <c r="CE29" s="23"/>
    </row>
    <row r="30" spans="1:83" ht="21.95" customHeight="1">
      <c r="A30" s="245">
        <v>24</v>
      </c>
      <c r="B30" s="246" t="s">
        <v>241</v>
      </c>
      <c r="C30" s="247" t="s">
        <v>6</v>
      </c>
      <c r="D30" s="248">
        <v>938</v>
      </c>
      <c r="E30" s="249" t="s">
        <v>75</v>
      </c>
      <c r="F30" s="250" t="s">
        <v>203</v>
      </c>
      <c r="G30" s="250" t="s">
        <v>204</v>
      </c>
      <c r="H30" s="251" t="s">
        <v>18</v>
      </c>
      <c r="I30" s="252">
        <v>126</v>
      </c>
      <c r="J30" s="253" t="s">
        <v>9</v>
      </c>
      <c r="K30" s="254" t="s">
        <v>12</v>
      </c>
      <c r="L30" s="11"/>
      <c r="M30" s="7"/>
      <c r="N30" s="7"/>
      <c r="O30" s="7">
        <v>29</v>
      </c>
      <c r="P30" s="31">
        <v>51</v>
      </c>
      <c r="Q30" s="34">
        <v>24</v>
      </c>
      <c r="R30" s="7">
        <v>45</v>
      </c>
      <c r="S30" s="975"/>
      <c r="T30" s="976"/>
      <c r="U30" s="976"/>
      <c r="V30" s="7">
        <v>14</v>
      </c>
      <c r="W30" s="36">
        <v>32</v>
      </c>
      <c r="X30" s="34">
        <v>10</v>
      </c>
      <c r="Y30" s="7">
        <v>30</v>
      </c>
      <c r="Z30" s="11"/>
      <c r="AA30" s="7"/>
      <c r="AB30" s="7"/>
      <c r="AC30" s="7">
        <v>22</v>
      </c>
      <c r="AD30" s="31">
        <v>64</v>
      </c>
      <c r="AE30" s="34">
        <v>20</v>
      </c>
      <c r="AF30" s="7">
        <v>62</v>
      </c>
      <c r="AG30" s="11"/>
      <c r="AH30" s="7"/>
      <c r="AI30" s="7"/>
      <c r="AJ30" s="7">
        <v>47</v>
      </c>
      <c r="AK30" s="31"/>
      <c r="AL30" s="34">
        <v>48</v>
      </c>
      <c r="AM30" s="7"/>
      <c r="AN30" s="11"/>
      <c r="AO30" s="7"/>
      <c r="AP30" s="11"/>
      <c r="AQ30" s="7"/>
      <c r="AR30" s="11"/>
      <c r="AS30" s="7"/>
      <c r="AT30" s="7"/>
      <c r="AU30" s="7"/>
      <c r="AV30" s="7"/>
      <c r="AW30" s="7"/>
      <c r="AX30" s="11">
        <v>220</v>
      </c>
      <c r="AY30" s="66">
        <v>196</v>
      </c>
      <c r="AZ30" s="1"/>
      <c r="BA30" s="1"/>
      <c r="BB30" s="24"/>
      <c r="BC30" s="1"/>
      <c r="BD30" s="1"/>
      <c r="BP30" s="15"/>
      <c r="BQ30" s="15">
        <f t="shared" si="0"/>
        <v>126</v>
      </c>
      <c r="BR30" s="23">
        <f t="shared" si="1"/>
        <v>80</v>
      </c>
      <c r="BS30" s="23">
        <f t="shared" si="2"/>
        <v>16</v>
      </c>
      <c r="BT30" s="15">
        <f t="shared" si="3"/>
        <v>46</v>
      </c>
      <c r="BU30" s="23">
        <f t="shared" si="4"/>
        <v>10</v>
      </c>
      <c r="BV30" s="15" t="e">
        <f>IF(AND(#REF!="",#REF!="",#REF!="",#REF!=""),"",SUM(#REF!,#REF!,#REF!,#REF!,#REF!))</f>
        <v>#REF!</v>
      </c>
      <c r="BW30" s="23" t="str">
        <f t="shared" si="5"/>
        <v/>
      </c>
      <c r="BX30" s="15">
        <f t="shared" si="6"/>
        <v>86</v>
      </c>
      <c r="BY30" s="23">
        <f t="shared" si="7"/>
        <v>18</v>
      </c>
      <c r="BZ30" s="15" t="str">
        <f t="shared" si="8"/>
        <v/>
      </c>
      <c r="CA30" s="23" t="str">
        <f t="shared" si="9"/>
        <v/>
      </c>
      <c r="CB30" s="15" t="e">
        <f>IF(AND(#REF!="",#REF!="",#REF!="",#REF!=""),"",SUM(#REF!,#REF!,#REF!,#REF!,#REF!))</f>
        <v>#REF!</v>
      </c>
      <c r="CC30" s="23" t="str">
        <f t="shared" si="10"/>
        <v/>
      </c>
      <c r="CD30" s="23"/>
      <c r="CE30" s="23"/>
    </row>
    <row r="31" spans="1:83" ht="21.95" customHeight="1">
      <c r="A31" s="245">
        <v>25</v>
      </c>
      <c r="B31" s="246" t="s">
        <v>241</v>
      </c>
      <c r="C31" s="247" t="s">
        <v>6</v>
      </c>
      <c r="D31" s="248">
        <v>950</v>
      </c>
      <c r="E31" s="249" t="s">
        <v>76</v>
      </c>
      <c r="F31" s="250" t="s">
        <v>205</v>
      </c>
      <c r="G31" s="250" t="s">
        <v>206</v>
      </c>
      <c r="H31" s="251" t="s">
        <v>207</v>
      </c>
      <c r="I31" s="252">
        <v>127</v>
      </c>
      <c r="J31" s="253" t="s">
        <v>9</v>
      </c>
      <c r="K31" s="254" t="s">
        <v>8</v>
      </c>
      <c r="L31" s="11"/>
      <c r="M31" s="7"/>
      <c r="N31" s="7"/>
      <c r="O31" s="7">
        <v>29</v>
      </c>
      <c r="P31" s="31">
        <v>52</v>
      </c>
      <c r="Q31" s="34">
        <v>24</v>
      </c>
      <c r="R31" s="7">
        <v>45</v>
      </c>
      <c r="S31" s="975"/>
      <c r="T31" s="976"/>
      <c r="U31" s="976"/>
      <c r="V31" s="7">
        <v>14</v>
      </c>
      <c r="W31" s="36">
        <v>32</v>
      </c>
      <c r="X31" s="34">
        <v>10</v>
      </c>
      <c r="Y31" s="7">
        <v>30</v>
      </c>
      <c r="Z31" s="11"/>
      <c r="AA31" s="7"/>
      <c r="AB31" s="7"/>
      <c r="AC31" s="7">
        <v>22</v>
      </c>
      <c r="AD31" s="31">
        <v>64</v>
      </c>
      <c r="AE31" s="34">
        <v>23</v>
      </c>
      <c r="AF31" s="7">
        <v>62</v>
      </c>
      <c r="AG31" s="11"/>
      <c r="AH31" s="7"/>
      <c r="AI31" s="7"/>
      <c r="AJ31" s="7">
        <v>48</v>
      </c>
      <c r="AK31" s="31"/>
      <c r="AL31" s="34">
        <v>48</v>
      </c>
      <c r="AM31" s="7"/>
      <c r="AN31" s="11"/>
      <c r="AO31" s="7"/>
      <c r="AP31" s="11"/>
      <c r="AQ31" s="7"/>
      <c r="AR31" s="11"/>
      <c r="AS31" s="7"/>
      <c r="AT31" s="7"/>
      <c r="AU31" s="7"/>
      <c r="AV31" s="7"/>
      <c r="AW31" s="7"/>
      <c r="AX31" s="11">
        <v>220</v>
      </c>
      <c r="AY31" s="66">
        <v>188</v>
      </c>
      <c r="AZ31" s="1"/>
      <c r="BA31" s="1"/>
      <c r="BB31" s="24"/>
      <c r="BC31" s="1"/>
      <c r="BD31" s="1"/>
      <c r="BP31" s="15"/>
      <c r="BQ31" s="15">
        <f t="shared" si="0"/>
        <v>127</v>
      </c>
      <c r="BR31" s="23">
        <f t="shared" si="1"/>
        <v>81</v>
      </c>
      <c r="BS31" s="23">
        <f t="shared" si="2"/>
        <v>17</v>
      </c>
      <c r="BT31" s="15">
        <f t="shared" si="3"/>
        <v>46</v>
      </c>
      <c r="BU31" s="23">
        <f t="shared" si="4"/>
        <v>10</v>
      </c>
      <c r="BV31" s="15" t="e">
        <f>IF(AND(#REF!="",#REF!="",#REF!="",#REF!=""),"",SUM(#REF!,#REF!,#REF!,#REF!,#REF!))</f>
        <v>#REF!</v>
      </c>
      <c r="BW31" s="23" t="str">
        <f t="shared" si="5"/>
        <v/>
      </c>
      <c r="BX31" s="15">
        <f t="shared" si="6"/>
        <v>86</v>
      </c>
      <c r="BY31" s="23">
        <f t="shared" si="7"/>
        <v>18</v>
      </c>
      <c r="BZ31" s="15" t="str">
        <f t="shared" si="8"/>
        <v/>
      </c>
      <c r="CA31" s="23" t="str">
        <f t="shared" si="9"/>
        <v/>
      </c>
      <c r="CB31" s="15" t="e">
        <f>IF(AND(#REF!="",#REF!="",#REF!="",#REF!=""),"",SUM(#REF!,#REF!,#REF!,#REF!,#REF!))</f>
        <v>#REF!</v>
      </c>
      <c r="CC31" s="23" t="str">
        <f t="shared" si="10"/>
        <v/>
      </c>
      <c r="CD31" s="23"/>
      <c r="CE31" s="23"/>
    </row>
    <row r="32" spans="1:83" ht="21.95" customHeight="1">
      <c r="A32" s="245">
        <v>26</v>
      </c>
      <c r="B32" s="246" t="s">
        <v>241</v>
      </c>
      <c r="C32" s="247" t="s">
        <v>6</v>
      </c>
      <c r="D32" s="248">
        <v>945</v>
      </c>
      <c r="E32" s="249" t="s">
        <v>77</v>
      </c>
      <c r="F32" s="250" t="s">
        <v>208</v>
      </c>
      <c r="G32" s="250" t="s">
        <v>209</v>
      </c>
      <c r="H32" s="251" t="s">
        <v>210</v>
      </c>
      <c r="I32" s="252">
        <v>128</v>
      </c>
      <c r="J32" s="253" t="s">
        <v>9</v>
      </c>
      <c r="K32" s="254" t="s">
        <v>8</v>
      </c>
      <c r="L32" s="11"/>
      <c r="M32" s="7"/>
      <c r="N32" s="7"/>
      <c r="O32" s="7">
        <v>29</v>
      </c>
      <c r="P32" s="31">
        <v>53</v>
      </c>
      <c r="Q32" s="34">
        <v>24</v>
      </c>
      <c r="R32" s="7">
        <v>45</v>
      </c>
      <c r="S32" s="975"/>
      <c r="T32" s="976"/>
      <c r="U32" s="976"/>
      <c r="V32" s="7">
        <v>14</v>
      </c>
      <c r="W32" s="36">
        <v>32</v>
      </c>
      <c r="X32" s="34">
        <v>10</v>
      </c>
      <c r="Y32" s="7">
        <v>30</v>
      </c>
      <c r="Z32" s="11"/>
      <c r="AA32" s="7"/>
      <c r="AB32" s="7"/>
      <c r="AC32" s="7">
        <v>22</v>
      </c>
      <c r="AD32" s="31">
        <v>64</v>
      </c>
      <c r="AE32" s="34">
        <v>20</v>
      </c>
      <c r="AF32" s="7">
        <v>62</v>
      </c>
      <c r="AG32" s="11"/>
      <c r="AH32" s="7"/>
      <c r="AI32" s="7"/>
      <c r="AJ32" s="7">
        <v>49</v>
      </c>
      <c r="AK32" s="31"/>
      <c r="AL32" s="34">
        <v>47</v>
      </c>
      <c r="AM32" s="7"/>
      <c r="AN32" s="11"/>
      <c r="AO32" s="7"/>
      <c r="AP32" s="11"/>
      <c r="AQ32" s="7"/>
      <c r="AR32" s="11"/>
      <c r="AS32" s="7"/>
      <c r="AT32" s="7"/>
      <c r="AU32" s="7"/>
      <c r="AV32" s="7"/>
      <c r="AW32" s="7"/>
      <c r="AX32" s="11">
        <v>220</v>
      </c>
      <c r="AY32" s="66">
        <v>180</v>
      </c>
      <c r="AZ32" s="1"/>
      <c r="BA32" s="1"/>
      <c r="BB32" s="24"/>
      <c r="BC32" s="1"/>
      <c r="BD32" s="1"/>
      <c r="BP32" s="15"/>
      <c r="BQ32" s="15">
        <f t="shared" si="0"/>
        <v>128</v>
      </c>
      <c r="BR32" s="23">
        <f t="shared" si="1"/>
        <v>82</v>
      </c>
      <c r="BS32" s="23">
        <f t="shared" si="2"/>
        <v>17</v>
      </c>
      <c r="BT32" s="15">
        <f t="shared" si="3"/>
        <v>46</v>
      </c>
      <c r="BU32" s="23">
        <f t="shared" si="4"/>
        <v>10</v>
      </c>
      <c r="BV32" s="15" t="e">
        <f>IF(AND(#REF!="",#REF!="",#REF!="",#REF!=""),"",SUM(#REF!,#REF!,#REF!,#REF!,#REF!))</f>
        <v>#REF!</v>
      </c>
      <c r="BW32" s="23" t="str">
        <f t="shared" si="5"/>
        <v/>
      </c>
      <c r="BX32" s="15">
        <f t="shared" si="6"/>
        <v>86</v>
      </c>
      <c r="BY32" s="23">
        <f t="shared" si="7"/>
        <v>18</v>
      </c>
      <c r="BZ32" s="15" t="str">
        <f t="shared" si="8"/>
        <v/>
      </c>
      <c r="CA32" s="23" t="str">
        <f t="shared" si="9"/>
        <v/>
      </c>
      <c r="CB32" s="15" t="e">
        <f>IF(AND(#REF!="",#REF!="",#REF!="",#REF!=""),"",SUM(#REF!,#REF!,#REF!,#REF!,#REF!))</f>
        <v>#REF!</v>
      </c>
      <c r="CC32" s="23" t="str">
        <f t="shared" si="10"/>
        <v/>
      </c>
      <c r="CD32" s="23"/>
      <c r="CE32" s="23"/>
    </row>
    <row r="33" spans="1:83" ht="21.95" customHeight="1">
      <c r="A33" s="245">
        <v>27</v>
      </c>
      <c r="B33" s="246" t="s">
        <v>241</v>
      </c>
      <c r="C33" s="247" t="s">
        <v>6</v>
      </c>
      <c r="D33" s="248">
        <v>928</v>
      </c>
      <c r="E33" s="249">
        <v>42676</v>
      </c>
      <c r="F33" s="250" t="s">
        <v>211</v>
      </c>
      <c r="G33" s="250" t="s">
        <v>212</v>
      </c>
      <c r="H33" s="251" t="s">
        <v>27</v>
      </c>
      <c r="I33" s="252">
        <v>129</v>
      </c>
      <c r="J33" s="253" t="s">
        <v>9</v>
      </c>
      <c r="K33" s="254" t="s">
        <v>8</v>
      </c>
      <c r="L33" s="11"/>
      <c r="M33" s="7"/>
      <c r="N33" s="7"/>
      <c r="O33" s="7">
        <v>29</v>
      </c>
      <c r="P33" s="31">
        <v>56</v>
      </c>
      <c r="Q33" s="34">
        <v>24</v>
      </c>
      <c r="R33" s="7">
        <v>45</v>
      </c>
      <c r="S33" s="975"/>
      <c r="T33" s="976"/>
      <c r="U33" s="976"/>
      <c r="V33" s="7">
        <v>14</v>
      </c>
      <c r="W33" s="36">
        <v>32</v>
      </c>
      <c r="X33" s="34">
        <v>10</v>
      </c>
      <c r="Y33" s="7">
        <v>30</v>
      </c>
      <c r="Z33" s="11"/>
      <c r="AA33" s="7"/>
      <c r="AB33" s="7"/>
      <c r="AC33" s="7">
        <v>22</v>
      </c>
      <c r="AD33" s="31">
        <v>64</v>
      </c>
      <c r="AE33" s="34">
        <v>20</v>
      </c>
      <c r="AF33" s="7">
        <v>62</v>
      </c>
      <c r="AG33" s="11"/>
      <c r="AH33" s="7"/>
      <c r="AI33" s="7"/>
      <c r="AJ33" s="7">
        <v>43</v>
      </c>
      <c r="AK33" s="31"/>
      <c r="AL33" s="34">
        <v>49</v>
      </c>
      <c r="AM33" s="7"/>
      <c r="AN33" s="11"/>
      <c r="AO33" s="7"/>
      <c r="AP33" s="11"/>
      <c r="AQ33" s="7"/>
      <c r="AR33" s="11"/>
      <c r="AS33" s="7"/>
      <c r="AT33" s="7"/>
      <c r="AU33" s="7"/>
      <c r="AV33" s="7"/>
      <c r="AW33" s="7"/>
      <c r="AX33" s="11">
        <v>220</v>
      </c>
      <c r="AY33" s="66">
        <v>200</v>
      </c>
      <c r="AZ33" s="1"/>
      <c r="BA33" s="1"/>
      <c r="BB33" s="24"/>
      <c r="BC33" s="1"/>
      <c r="BD33" s="1"/>
      <c r="BP33" s="15"/>
      <c r="BQ33" s="15">
        <f t="shared" si="0"/>
        <v>129</v>
      </c>
      <c r="BR33" s="23">
        <f t="shared" si="1"/>
        <v>85</v>
      </c>
      <c r="BS33" s="23">
        <f t="shared" si="2"/>
        <v>17</v>
      </c>
      <c r="BT33" s="15">
        <f t="shared" si="3"/>
        <v>46</v>
      </c>
      <c r="BU33" s="23">
        <f t="shared" si="4"/>
        <v>10</v>
      </c>
      <c r="BV33" s="15" t="e">
        <f>IF(AND(#REF!="",#REF!="",#REF!="",#REF!=""),"",SUM(#REF!,#REF!,#REF!,#REF!,#REF!))</f>
        <v>#REF!</v>
      </c>
      <c r="BW33" s="23" t="str">
        <f t="shared" si="5"/>
        <v/>
      </c>
      <c r="BX33" s="15">
        <f t="shared" si="6"/>
        <v>86</v>
      </c>
      <c r="BY33" s="23">
        <f t="shared" si="7"/>
        <v>18</v>
      </c>
      <c r="BZ33" s="15" t="str">
        <f t="shared" si="8"/>
        <v/>
      </c>
      <c r="CA33" s="23" t="str">
        <f t="shared" si="9"/>
        <v/>
      </c>
      <c r="CB33" s="15" t="e">
        <f>IF(AND(#REF!="",#REF!="",#REF!="",#REF!=""),"",SUM(#REF!,#REF!,#REF!,#REF!,#REF!))</f>
        <v>#REF!</v>
      </c>
      <c r="CC33" s="23" t="str">
        <f t="shared" si="10"/>
        <v/>
      </c>
      <c r="CD33" s="23"/>
      <c r="CE33" s="23"/>
    </row>
    <row r="34" spans="1:83" ht="21.95" customHeight="1">
      <c r="A34" s="245">
        <v>28</v>
      </c>
      <c r="B34" s="246" t="s">
        <v>241</v>
      </c>
      <c r="C34" s="247" t="s">
        <v>6</v>
      </c>
      <c r="D34" s="248">
        <v>947</v>
      </c>
      <c r="E34" s="249" t="s">
        <v>78</v>
      </c>
      <c r="F34" s="250" t="s">
        <v>213</v>
      </c>
      <c r="G34" s="250" t="s">
        <v>214</v>
      </c>
      <c r="H34" s="251" t="s">
        <v>25</v>
      </c>
      <c r="I34" s="252">
        <v>130</v>
      </c>
      <c r="J34" s="253" t="s">
        <v>9</v>
      </c>
      <c r="K34" s="254" t="s">
        <v>8</v>
      </c>
      <c r="L34" s="11"/>
      <c r="M34" s="7"/>
      <c r="N34" s="7"/>
      <c r="O34" s="7">
        <v>29</v>
      </c>
      <c r="P34" s="31">
        <v>62</v>
      </c>
      <c r="Q34" s="34">
        <v>24</v>
      </c>
      <c r="R34" s="7">
        <v>45</v>
      </c>
      <c r="S34" s="975"/>
      <c r="T34" s="976"/>
      <c r="U34" s="976"/>
      <c r="V34" s="7">
        <v>13</v>
      </c>
      <c r="W34" s="36">
        <v>32</v>
      </c>
      <c r="X34" s="34">
        <v>10</v>
      </c>
      <c r="Y34" s="7">
        <v>30</v>
      </c>
      <c r="Z34" s="11"/>
      <c r="AA34" s="7"/>
      <c r="AB34" s="7"/>
      <c r="AC34" s="7">
        <v>22</v>
      </c>
      <c r="AD34" s="31">
        <v>64</v>
      </c>
      <c r="AE34" s="34">
        <v>20</v>
      </c>
      <c r="AF34" s="7">
        <v>62</v>
      </c>
      <c r="AG34" s="11"/>
      <c r="AH34" s="7"/>
      <c r="AI34" s="7"/>
      <c r="AJ34" s="7">
        <v>45</v>
      </c>
      <c r="AK34" s="31"/>
      <c r="AL34" s="34">
        <v>46</v>
      </c>
      <c r="AM34" s="7"/>
      <c r="AN34" s="11"/>
      <c r="AO34" s="7"/>
      <c r="AP34" s="11"/>
      <c r="AQ34" s="7"/>
      <c r="AR34" s="11"/>
      <c r="AS34" s="7"/>
      <c r="AT34" s="7"/>
      <c r="AU34" s="7"/>
      <c r="AV34" s="7"/>
      <c r="AW34" s="7"/>
      <c r="AX34" s="11">
        <v>220</v>
      </c>
      <c r="AY34" s="66">
        <v>220</v>
      </c>
      <c r="AZ34" s="1"/>
      <c r="BA34" s="1"/>
      <c r="BB34" s="24"/>
      <c r="BC34" s="1"/>
      <c r="BD34" s="1"/>
      <c r="BP34" s="15"/>
      <c r="BQ34" s="15">
        <f t="shared" si="0"/>
        <v>130</v>
      </c>
      <c r="BR34" s="23">
        <f t="shared" si="1"/>
        <v>91</v>
      </c>
      <c r="BS34" s="23">
        <f t="shared" si="2"/>
        <v>19</v>
      </c>
      <c r="BT34" s="15">
        <f t="shared" si="3"/>
        <v>45</v>
      </c>
      <c r="BU34" s="23">
        <f t="shared" si="4"/>
        <v>9</v>
      </c>
      <c r="BV34" s="15" t="e">
        <f>IF(AND(#REF!="",#REF!="",#REF!="",#REF!=""),"",SUM(#REF!,#REF!,#REF!,#REF!,#REF!))</f>
        <v>#REF!</v>
      </c>
      <c r="BW34" s="23" t="str">
        <f t="shared" si="5"/>
        <v/>
      </c>
      <c r="BX34" s="15">
        <f t="shared" si="6"/>
        <v>86</v>
      </c>
      <c r="BY34" s="23">
        <f t="shared" si="7"/>
        <v>18</v>
      </c>
      <c r="BZ34" s="15" t="str">
        <f t="shared" si="8"/>
        <v/>
      </c>
      <c r="CA34" s="23" t="str">
        <f t="shared" si="9"/>
        <v/>
      </c>
      <c r="CB34" s="15" t="e">
        <f>IF(AND(#REF!="",#REF!="",#REF!="",#REF!=""),"",SUM(#REF!,#REF!,#REF!,#REF!,#REF!))</f>
        <v>#REF!</v>
      </c>
      <c r="CC34" s="23" t="str">
        <f t="shared" si="10"/>
        <v/>
      </c>
      <c r="CD34" s="23"/>
      <c r="CE34" s="23"/>
    </row>
    <row r="35" spans="1:83" ht="21.95" customHeight="1">
      <c r="A35" s="245">
        <v>29</v>
      </c>
      <c r="B35" s="246" t="s">
        <v>241</v>
      </c>
      <c r="C35" s="247" t="s">
        <v>6</v>
      </c>
      <c r="D35" s="248">
        <v>930</v>
      </c>
      <c r="E35" s="249" t="s">
        <v>79</v>
      </c>
      <c r="F35" s="250" t="s">
        <v>215</v>
      </c>
      <c r="G35" s="250" t="s">
        <v>216</v>
      </c>
      <c r="H35" s="251" t="s">
        <v>217</v>
      </c>
      <c r="I35" s="252">
        <v>131</v>
      </c>
      <c r="J35" s="253" t="s">
        <v>9</v>
      </c>
      <c r="K35" s="254" t="s">
        <v>8</v>
      </c>
      <c r="L35" s="11"/>
      <c r="M35" s="7"/>
      <c r="N35" s="7"/>
      <c r="O35" s="7">
        <v>29</v>
      </c>
      <c r="P35" s="31">
        <v>65</v>
      </c>
      <c r="Q35" s="34">
        <v>24</v>
      </c>
      <c r="R35" s="7">
        <v>45</v>
      </c>
      <c r="S35" s="975"/>
      <c r="T35" s="976"/>
      <c r="U35" s="976"/>
      <c r="V35" s="7">
        <v>14</v>
      </c>
      <c r="W35" s="36">
        <v>32</v>
      </c>
      <c r="X35" s="34">
        <v>10</v>
      </c>
      <c r="Y35" s="7">
        <v>30</v>
      </c>
      <c r="Z35" s="11"/>
      <c r="AA35" s="7"/>
      <c r="AB35" s="7"/>
      <c r="AC35" s="7">
        <v>22</v>
      </c>
      <c r="AD35" s="31">
        <v>64</v>
      </c>
      <c r="AE35" s="34">
        <v>20</v>
      </c>
      <c r="AF35" s="7">
        <v>62</v>
      </c>
      <c r="AG35" s="11"/>
      <c r="AH35" s="7"/>
      <c r="AI35" s="7"/>
      <c r="AJ35" s="7">
        <v>41</v>
      </c>
      <c r="AK35" s="31"/>
      <c r="AL35" s="34">
        <v>47</v>
      </c>
      <c r="AM35" s="7"/>
      <c r="AN35" s="11"/>
      <c r="AO35" s="7"/>
      <c r="AP35" s="11"/>
      <c r="AQ35" s="7"/>
      <c r="AR35" s="11"/>
      <c r="AS35" s="7"/>
      <c r="AT35" s="7"/>
      <c r="AU35" s="7"/>
      <c r="AV35" s="7"/>
      <c r="AW35" s="7"/>
      <c r="AX35" s="11">
        <v>220</v>
      </c>
      <c r="AY35" s="66">
        <v>145</v>
      </c>
      <c r="AZ35" s="1"/>
      <c r="BA35" s="1"/>
      <c r="BB35" s="24"/>
      <c r="BC35" s="1"/>
      <c r="BD35" s="1"/>
      <c r="BP35" s="15"/>
      <c r="BQ35" s="15">
        <f t="shared" si="0"/>
        <v>131</v>
      </c>
      <c r="BR35" s="23">
        <f t="shared" si="1"/>
        <v>94</v>
      </c>
      <c r="BS35" s="23">
        <f t="shared" si="2"/>
        <v>19</v>
      </c>
      <c r="BT35" s="15">
        <f t="shared" si="3"/>
        <v>46</v>
      </c>
      <c r="BU35" s="23">
        <f t="shared" si="4"/>
        <v>10</v>
      </c>
      <c r="BV35" s="15" t="e">
        <f>IF(AND(#REF!="",#REF!="",#REF!="",#REF!=""),"",SUM(#REF!,#REF!,#REF!,#REF!,#REF!))</f>
        <v>#REF!</v>
      </c>
      <c r="BW35" s="23" t="str">
        <f t="shared" si="5"/>
        <v/>
      </c>
      <c r="BX35" s="15">
        <f t="shared" si="6"/>
        <v>86</v>
      </c>
      <c r="BY35" s="23">
        <f t="shared" si="7"/>
        <v>18</v>
      </c>
      <c r="BZ35" s="15" t="str">
        <f t="shared" si="8"/>
        <v/>
      </c>
      <c r="CA35" s="23" t="str">
        <f t="shared" si="9"/>
        <v/>
      </c>
      <c r="CB35" s="15" t="e">
        <f>IF(AND(#REF!="",#REF!="",#REF!="",#REF!=""),"",SUM(#REF!,#REF!,#REF!,#REF!,#REF!))</f>
        <v>#REF!</v>
      </c>
      <c r="CC35" s="23" t="str">
        <f t="shared" si="10"/>
        <v/>
      </c>
      <c r="CD35" s="23"/>
      <c r="CE35" s="23"/>
    </row>
    <row r="36" spans="1:83" ht="21.95" customHeight="1">
      <c r="A36" s="245">
        <v>30</v>
      </c>
      <c r="B36" s="246" t="s">
        <v>241</v>
      </c>
      <c r="C36" s="247" t="s">
        <v>6</v>
      </c>
      <c r="D36" s="248">
        <v>941</v>
      </c>
      <c r="E36" s="249">
        <v>42219</v>
      </c>
      <c r="F36" s="250" t="s">
        <v>218</v>
      </c>
      <c r="G36" s="250" t="s">
        <v>219</v>
      </c>
      <c r="H36" s="251" t="s">
        <v>220</v>
      </c>
      <c r="I36" s="252">
        <v>132</v>
      </c>
      <c r="J36" s="253" t="s">
        <v>7</v>
      </c>
      <c r="K36" s="254" t="s">
        <v>11</v>
      </c>
      <c r="L36" s="11"/>
      <c r="M36" s="7"/>
      <c r="N36" s="7"/>
      <c r="O36" s="7">
        <v>29</v>
      </c>
      <c r="P36" s="31">
        <v>68</v>
      </c>
      <c r="Q36" s="34">
        <v>24</v>
      </c>
      <c r="R36" s="7">
        <v>45</v>
      </c>
      <c r="S36" s="975"/>
      <c r="T36" s="976"/>
      <c r="U36" s="976"/>
      <c r="V36" s="7">
        <v>15</v>
      </c>
      <c r="W36" s="36">
        <v>32</v>
      </c>
      <c r="X36" s="34">
        <v>10</v>
      </c>
      <c r="Y36" s="7">
        <v>30</v>
      </c>
      <c r="Z36" s="11"/>
      <c r="AA36" s="7"/>
      <c r="AB36" s="7"/>
      <c r="AC36" s="7">
        <v>22</v>
      </c>
      <c r="AD36" s="31">
        <v>64</v>
      </c>
      <c r="AE36" s="34">
        <v>28</v>
      </c>
      <c r="AF36" s="7">
        <v>62</v>
      </c>
      <c r="AG36" s="11"/>
      <c r="AH36" s="7"/>
      <c r="AI36" s="7"/>
      <c r="AJ36" s="7">
        <v>45</v>
      </c>
      <c r="AK36" s="31"/>
      <c r="AL36" s="34">
        <v>42</v>
      </c>
      <c r="AM36" s="7"/>
      <c r="AN36" s="11"/>
      <c r="AO36" s="7"/>
      <c r="AP36" s="11"/>
      <c r="AQ36" s="7"/>
      <c r="AR36" s="11"/>
      <c r="AS36" s="7"/>
      <c r="AT36" s="7"/>
      <c r="AU36" s="7"/>
      <c r="AV36" s="7"/>
      <c r="AW36" s="7"/>
      <c r="AX36" s="11">
        <v>220</v>
      </c>
      <c r="AY36" s="66">
        <v>180</v>
      </c>
      <c r="AZ36" s="1"/>
      <c r="BA36" s="1"/>
      <c r="BB36" s="24"/>
      <c r="BC36" s="1"/>
      <c r="BD36" s="1"/>
      <c r="BP36" s="15"/>
      <c r="BQ36" s="15">
        <f t="shared" si="0"/>
        <v>132</v>
      </c>
      <c r="BR36" s="23">
        <f t="shared" si="1"/>
        <v>97</v>
      </c>
      <c r="BS36" s="23">
        <f t="shared" si="2"/>
        <v>20</v>
      </c>
      <c r="BT36" s="15">
        <f t="shared" si="3"/>
        <v>47</v>
      </c>
      <c r="BU36" s="23">
        <f t="shared" si="4"/>
        <v>10</v>
      </c>
      <c r="BV36" s="15" t="e">
        <f>IF(AND(#REF!="",#REF!="",#REF!="",#REF!=""),"",SUM(#REF!,#REF!,#REF!,#REF!,#REF!))</f>
        <v>#REF!</v>
      </c>
      <c r="BW36" s="23" t="str">
        <f t="shared" si="5"/>
        <v/>
      </c>
      <c r="BX36" s="15">
        <f t="shared" si="6"/>
        <v>86</v>
      </c>
      <c r="BY36" s="23">
        <f t="shared" si="7"/>
        <v>18</v>
      </c>
      <c r="BZ36" s="15" t="str">
        <f t="shared" si="8"/>
        <v/>
      </c>
      <c r="CA36" s="23" t="str">
        <f t="shared" si="9"/>
        <v/>
      </c>
      <c r="CB36" s="15" t="e">
        <f>IF(AND(#REF!="",#REF!="",#REF!="",#REF!=""),"",SUM(#REF!,#REF!,#REF!,#REF!,#REF!))</f>
        <v>#REF!</v>
      </c>
      <c r="CC36" s="23" t="str">
        <f t="shared" si="10"/>
        <v/>
      </c>
      <c r="CD36" s="23"/>
      <c r="CE36" s="23"/>
    </row>
    <row r="37" spans="1:83">
      <c r="A37" s="245">
        <v>31</v>
      </c>
      <c r="B37" s="246"/>
      <c r="C37" s="247"/>
      <c r="D37" s="248"/>
      <c r="E37" s="249"/>
      <c r="F37" s="250"/>
      <c r="G37" s="250"/>
      <c r="H37" s="251"/>
      <c r="I37" s="252"/>
      <c r="J37" s="253"/>
      <c r="K37" s="254"/>
      <c r="L37" s="11"/>
      <c r="M37" s="7"/>
      <c r="N37" s="7"/>
      <c r="O37" s="7"/>
      <c r="P37" s="31"/>
      <c r="Q37" s="34"/>
      <c r="R37" s="7"/>
      <c r="S37" s="975"/>
      <c r="T37" s="976"/>
      <c r="U37" s="976"/>
      <c r="V37" s="7"/>
      <c r="W37" s="36"/>
      <c r="X37" s="34"/>
      <c r="Y37" s="7"/>
      <c r="Z37" s="11"/>
      <c r="AA37" s="7"/>
      <c r="AB37" s="7"/>
      <c r="AC37" s="7"/>
      <c r="AD37" s="31"/>
      <c r="AE37" s="34"/>
      <c r="AF37" s="7"/>
      <c r="AG37" s="11"/>
      <c r="AH37" s="7"/>
      <c r="AI37" s="7"/>
      <c r="AJ37" s="7"/>
      <c r="AK37" s="31"/>
      <c r="AL37" s="34"/>
      <c r="AM37" s="7"/>
      <c r="AN37" s="11"/>
      <c r="AO37" s="7"/>
      <c r="AP37" s="11"/>
      <c r="AQ37" s="7"/>
      <c r="AR37" s="11"/>
      <c r="AS37" s="7"/>
      <c r="AT37" s="7"/>
      <c r="AU37" s="7"/>
      <c r="AV37" s="7"/>
      <c r="AW37" s="7"/>
      <c r="AX37" s="11"/>
      <c r="AY37" s="66"/>
      <c r="AZ37" s="1"/>
      <c r="BA37" s="1"/>
      <c r="BB37" s="24"/>
      <c r="BC37" s="1"/>
      <c r="BD37" s="1"/>
      <c r="BP37" s="15"/>
      <c r="BQ37" s="15" t="str">
        <f t="shared" si="0"/>
        <v/>
      </c>
      <c r="BR37" s="23" t="str">
        <f t="shared" si="1"/>
        <v/>
      </c>
      <c r="BS37" s="23" t="str">
        <f t="shared" si="2"/>
        <v/>
      </c>
      <c r="BT37" s="15" t="str">
        <f t="shared" si="3"/>
        <v/>
      </c>
      <c r="BU37" s="23" t="str">
        <f t="shared" si="4"/>
        <v/>
      </c>
      <c r="BV37" s="15" t="e">
        <f>IF(AND(#REF!="",#REF!="",#REF!="",#REF!=""),"",SUM(#REF!,#REF!,#REF!,#REF!,#REF!))</f>
        <v>#REF!</v>
      </c>
      <c r="BW37" s="23" t="str">
        <f t="shared" si="5"/>
        <v/>
      </c>
      <c r="BX37" s="15" t="str">
        <f t="shared" si="6"/>
        <v/>
      </c>
      <c r="BY37" s="23" t="str">
        <f t="shared" si="7"/>
        <v/>
      </c>
      <c r="BZ37" s="15" t="str">
        <f t="shared" si="8"/>
        <v/>
      </c>
      <c r="CA37" s="23" t="str">
        <f t="shared" si="9"/>
        <v/>
      </c>
      <c r="CB37" s="15" t="e">
        <f>IF(AND(#REF!="",#REF!="",#REF!="",#REF!=""),"",SUM(#REF!,#REF!,#REF!,#REF!,#REF!))</f>
        <v>#REF!</v>
      </c>
      <c r="CC37" s="23" t="str">
        <f t="shared" si="10"/>
        <v/>
      </c>
      <c r="CD37" s="23"/>
      <c r="CE37" s="23"/>
    </row>
    <row r="38" spans="1:83">
      <c r="A38" s="245">
        <v>32</v>
      </c>
      <c r="B38" s="246"/>
      <c r="C38" s="247"/>
      <c r="D38" s="248"/>
      <c r="E38" s="249"/>
      <c r="F38" s="250"/>
      <c r="G38" s="250"/>
      <c r="H38" s="251"/>
      <c r="I38" s="252"/>
      <c r="J38" s="253"/>
      <c r="K38" s="254"/>
      <c r="L38" s="11"/>
      <c r="M38" s="7"/>
      <c r="N38" s="7"/>
      <c r="O38" s="7"/>
      <c r="P38" s="31"/>
      <c r="Q38" s="34"/>
      <c r="R38" s="7"/>
      <c r="S38" s="975"/>
      <c r="T38" s="976"/>
      <c r="U38" s="976"/>
      <c r="V38" s="7"/>
      <c r="W38" s="36"/>
      <c r="X38" s="34"/>
      <c r="Y38" s="7"/>
      <c r="Z38" s="11"/>
      <c r="AA38" s="7"/>
      <c r="AB38" s="7"/>
      <c r="AC38" s="7"/>
      <c r="AD38" s="31"/>
      <c r="AE38" s="34"/>
      <c r="AF38" s="7"/>
      <c r="AG38" s="11"/>
      <c r="AH38" s="7"/>
      <c r="AI38" s="7"/>
      <c r="AJ38" s="7"/>
      <c r="AK38" s="31"/>
      <c r="AL38" s="34"/>
      <c r="AM38" s="7"/>
      <c r="AN38" s="11"/>
      <c r="AO38" s="7"/>
      <c r="AP38" s="11"/>
      <c r="AQ38" s="7"/>
      <c r="AR38" s="11"/>
      <c r="AS38" s="7"/>
      <c r="AT38" s="7"/>
      <c r="AU38" s="7"/>
      <c r="AV38" s="7"/>
      <c r="AW38" s="7"/>
      <c r="AX38" s="11"/>
      <c r="AY38" s="66"/>
      <c r="AZ38" s="1"/>
      <c r="BA38" s="1"/>
      <c r="BB38" s="24"/>
      <c r="BC38" s="1"/>
      <c r="BD38" s="1"/>
      <c r="BP38" s="15"/>
      <c r="BQ38" s="15" t="str">
        <f t="shared" si="0"/>
        <v/>
      </c>
      <c r="BR38" s="23" t="str">
        <f t="shared" si="1"/>
        <v/>
      </c>
      <c r="BS38" s="23" t="str">
        <f t="shared" si="2"/>
        <v/>
      </c>
      <c r="BT38" s="15" t="str">
        <f t="shared" si="3"/>
        <v/>
      </c>
      <c r="BU38" s="23" t="str">
        <f t="shared" si="4"/>
        <v/>
      </c>
      <c r="BV38" s="15" t="e">
        <f>IF(AND(#REF!="",#REF!="",#REF!="",#REF!=""),"",SUM(#REF!,#REF!,#REF!,#REF!,#REF!))</f>
        <v>#REF!</v>
      </c>
      <c r="BW38" s="23" t="str">
        <f t="shared" si="5"/>
        <v/>
      </c>
      <c r="BX38" s="15" t="str">
        <f t="shared" si="6"/>
        <v/>
      </c>
      <c r="BY38" s="23" t="str">
        <f t="shared" si="7"/>
        <v/>
      </c>
      <c r="BZ38" s="15" t="str">
        <f t="shared" si="8"/>
        <v/>
      </c>
      <c r="CA38" s="23" t="str">
        <f t="shared" si="9"/>
        <v/>
      </c>
      <c r="CB38" s="15" t="e">
        <f>IF(AND(#REF!="",#REF!="",#REF!="",#REF!=""),"",SUM(#REF!,#REF!,#REF!,#REF!,#REF!))</f>
        <v>#REF!</v>
      </c>
      <c r="CC38" s="23" t="str">
        <f t="shared" si="10"/>
        <v/>
      </c>
      <c r="CD38" s="23"/>
      <c r="CE38" s="23"/>
    </row>
    <row r="39" spans="1:83">
      <c r="A39" s="245">
        <v>33</v>
      </c>
      <c r="B39" s="246"/>
      <c r="C39" s="247"/>
      <c r="D39" s="248"/>
      <c r="E39" s="249"/>
      <c r="F39" s="250"/>
      <c r="G39" s="250"/>
      <c r="H39" s="251"/>
      <c r="I39" s="252"/>
      <c r="J39" s="253"/>
      <c r="K39" s="254"/>
      <c r="L39" s="11"/>
      <c r="M39" s="7"/>
      <c r="N39" s="7"/>
      <c r="O39" s="7"/>
      <c r="P39" s="31"/>
      <c r="Q39" s="34"/>
      <c r="R39" s="7"/>
      <c r="S39" s="975"/>
      <c r="T39" s="976"/>
      <c r="U39" s="976"/>
      <c r="V39" s="7"/>
      <c r="W39" s="36"/>
      <c r="X39" s="34"/>
      <c r="Y39" s="7"/>
      <c r="Z39" s="11"/>
      <c r="AA39" s="7"/>
      <c r="AB39" s="7"/>
      <c r="AC39" s="7"/>
      <c r="AD39" s="31"/>
      <c r="AE39" s="34"/>
      <c r="AF39" s="7"/>
      <c r="AG39" s="11"/>
      <c r="AH39" s="7"/>
      <c r="AI39" s="7"/>
      <c r="AJ39" s="7"/>
      <c r="AK39" s="31"/>
      <c r="AL39" s="34"/>
      <c r="AM39" s="7"/>
      <c r="AN39" s="11"/>
      <c r="AO39" s="7"/>
      <c r="AP39" s="11"/>
      <c r="AQ39" s="7"/>
      <c r="AR39" s="11"/>
      <c r="AS39" s="7"/>
      <c r="AT39" s="7"/>
      <c r="AU39" s="7"/>
      <c r="AV39" s="7"/>
      <c r="AW39" s="7"/>
      <c r="AX39" s="11"/>
      <c r="AY39" s="66"/>
      <c r="AZ39" s="1"/>
      <c r="BA39" s="1"/>
      <c r="BB39" s="24"/>
      <c r="BC39" s="1"/>
      <c r="BD39" s="1"/>
      <c r="BP39" s="15"/>
      <c r="BQ39" s="15" t="str">
        <f t="shared" si="0"/>
        <v/>
      </c>
      <c r="BR39" s="23" t="str">
        <f t="shared" si="1"/>
        <v/>
      </c>
      <c r="BS39" s="23" t="str">
        <f t="shared" si="2"/>
        <v/>
      </c>
      <c r="BT39" s="15" t="str">
        <f t="shared" si="3"/>
        <v/>
      </c>
      <c r="BU39" s="23" t="str">
        <f t="shared" si="4"/>
        <v/>
      </c>
      <c r="BV39" s="15" t="e">
        <f>IF(AND(#REF!="",#REF!="",#REF!="",#REF!=""),"",SUM(#REF!,#REF!,#REF!,#REF!,#REF!))</f>
        <v>#REF!</v>
      </c>
      <c r="BW39" s="23" t="str">
        <f t="shared" si="5"/>
        <v/>
      </c>
      <c r="BX39" s="15" t="str">
        <f t="shared" si="6"/>
        <v/>
      </c>
      <c r="BY39" s="23" t="str">
        <f t="shared" si="7"/>
        <v/>
      </c>
      <c r="BZ39" s="15" t="str">
        <f t="shared" si="8"/>
        <v/>
      </c>
      <c r="CA39" s="23" t="str">
        <f t="shared" si="9"/>
        <v/>
      </c>
      <c r="CB39" s="15" t="e">
        <f>IF(AND(#REF!="",#REF!="",#REF!="",#REF!=""),"",SUM(#REF!,#REF!,#REF!,#REF!,#REF!))</f>
        <v>#REF!</v>
      </c>
      <c r="CC39" s="23" t="str">
        <f t="shared" si="10"/>
        <v/>
      </c>
      <c r="CD39" s="23"/>
      <c r="CE39" s="23"/>
    </row>
    <row r="40" spans="1:83">
      <c r="A40" s="245">
        <v>34</v>
      </c>
      <c r="B40" s="246"/>
      <c r="C40" s="247"/>
      <c r="D40" s="248"/>
      <c r="E40" s="249"/>
      <c r="F40" s="250"/>
      <c r="G40" s="250"/>
      <c r="H40" s="251"/>
      <c r="I40" s="252"/>
      <c r="J40" s="253"/>
      <c r="K40" s="254"/>
      <c r="L40" s="11"/>
      <c r="M40" s="7"/>
      <c r="N40" s="7"/>
      <c r="O40" s="7"/>
      <c r="P40" s="31"/>
      <c r="Q40" s="34"/>
      <c r="R40" s="7"/>
      <c r="S40" s="975"/>
      <c r="T40" s="976"/>
      <c r="U40" s="976"/>
      <c r="V40" s="7"/>
      <c r="W40" s="36"/>
      <c r="X40" s="34"/>
      <c r="Y40" s="7"/>
      <c r="Z40" s="11"/>
      <c r="AA40" s="7"/>
      <c r="AB40" s="7"/>
      <c r="AC40" s="7"/>
      <c r="AD40" s="31"/>
      <c r="AE40" s="34"/>
      <c r="AF40" s="7"/>
      <c r="AG40" s="11"/>
      <c r="AH40" s="7"/>
      <c r="AI40" s="7"/>
      <c r="AJ40" s="7"/>
      <c r="AK40" s="31"/>
      <c r="AL40" s="34"/>
      <c r="AM40" s="7"/>
      <c r="AN40" s="11"/>
      <c r="AO40" s="7"/>
      <c r="AP40" s="11"/>
      <c r="AQ40" s="7"/>
      <c r="AR40" s="11"/>
      <c r="AS40" s="7"/>
      <c r="AT40" s="7"/>
      <c r="AU40" s="7"/>
      <c r="AV40" s="7"/>
      <c r="AW40" s="7"/>
      <c r="AX40" s="11"/>
      <c r="AY40" s="66"/>
      <c r="AZ40" s="1"/>
      <c r="BA40" s="1"/>
      <c r="BB40" s="24"/>
      <c r="BC40" s="1"/>
      <c r="BD40" s="1"/>
      <c r="BP40" s="15"/>
      <c r="BQ40" s="15" t="str">
        <f t="shared" si="0"/>
        <v/>
      </c>
      <c r="BR40" s="23" t="str">
        <f t="shared" si="1"/>
        <v/>
      </c>
      <c r="BS40" s="23" t="str">
        <f t="shared" si="2"/>
        <v/>
      </c>
      <c r="BT40" s="15" t="str">
        <f t="shared" si="3"/>
        <v/>
      </c>
      <c r="BU40" s="23" t="str">
        <f t="shared" si="4"/>
        <v/>
      </c>
      <c r="BV40" s="15" t="e">
        <f>IF(AND(#REF!="",#REF!="",#REF!="",#REF!=""),"",SUM(#REF!,#REF!,#REF!,#REF!,#REF!))</f>
        <v>#REF!</v>
      </c>
      <c r="BW40" s="23" t="str">
        <f t="shared" si="5"/>
        <v/>
      </c>
      <c r="BX40" s="15" t="str">
        <f t="shared" si="6"/>
        <v/>
      </c>
      <c r="BY40" s="23" t="str">
        <f t="shared" si="7"/>
        <v/>
      </c>
      <c r="BZ40" s="15" t="str">
        <f t="shared" si="8"/>
        <v/>
      </c>
      <c r="CA40" s="23" t="str">
        <f t="shared" si="9"/>
        <v/>
      </c>
      <c r="CB40" s="15" t="e">
        <f>IF(AND(#REF!="",#REF!="",#REF!="",#REF!=""),"",SUM(#REF!,#REF!,#REF!,#REF!,#REF!))</f>
        <v>#REF!</v>
      </c>
      <c r="CC40" s="23" t="str">
        <f t="shared" si="10"/>
        <v/>
      </c>
      <c r="CD40" s="23"/>
      <c r="CE40" s="23"/>
    </row>
    <row r="41" spans="1:83">
      <c r="A41" s="245">
        <v>35</v>
      </c>
      <c r="B41" s="246"/>
      <c r="C41" s="247"/>
      <c r="D41" s="248"/>
      <c r="E41" s="249"/>
      <c r="F41" s="250"/>
      <c r="G41" s="250"/>
      <c r="H41" s="251"/>
      <c r="I41" s="252"/>
      <c r="J41" s="253"/>
      <c r="K41" s="254"/>
      <c r="L41" s="11"/>
      <c r="M41" s="7"/>
      <c r="N41" s="7"/>
      <c r="O41" s="7"/>
      <c r="P41" s="31"/>
      <c r="Q41" s="34"/>
      <c r="R41" s="7"/>
      <c r="S41" s="975"/>
      <c r="T41" s="976"/>
      <c r="U41" s="976"/>
      <c r="V41" s="7"/>
      <c r="W41" s="36"/>
      <c r="X41" s="34"/>
      <c r="Y41" s="7"/>
      <c r="Z41" s="11"/>
      <c r="AA41" s="7"/>
      <c r="AB41" s="7"/>
      <c r="AC41" s="7"/>
      <c r="AD41" s="31"/>
      <c r="AE41" s="34"/>
      <c r="AF41" s="7"/>
      <c r="AG41" s="11"/>
      <c r="AH41" s="7"/>
      <c r="AI41" s="7"/>
      <c r="AJ41" s="7"/>
      <c r="AK41" s="31"/>
      <c r="AL41" s="34"/>
      <c r="AM41" s="7"/>
      <c r="AN41" s="11"/>
      <c r="AO41" s="7"/>
      <c r="AP41" s="11"/>
      <c r="AQ41" s="7"/>
      <c r="AR41" s="11"/>
      <c r="AS41" s="7"/>
      <c r="AT41" s="7"/>
      <c r="AU41" s="7"/>
      <c r="AV41" s="7"/>
      <c r="AW41" s="7"/>
      <c r="AX41" s="11"/>
      <c r="AY41" s="66"/>
      <c r="AZ41" s="1"/>
      <c r="BA41" s="1"/>
      <c r="BB41" s="24"/>
      <c r="BC41" s="1"/>
      <c r="BD41" s="1"/>
      <c r="BP41" s="15"/>
      <c r="BQ41" s="15" t="str">
        <f t="shared" si="0"/>
        <v/>
      </c>
      <c r="BR41" s="23" t="str">
        <f t="shared" si="1"/>
        <v/>
      </c>
      <c r="BS41" s="23" t="str">
        <f t="shared" si="2"/>
        <v/>
      </c>
      <c r="BT41" s="15" t="str">
        <f t="shared" si="3"/>
        <v/>
      </c>
      <c r="BU41" s="23" t="str">
        <f t="shared" si="4"/>
        <v/>
      </c>
      <c r="BV41" s="15" t="e">
        <f>IF(AND(#REF!="",#REF!="",#REF!="",#REF!=""),"",SUM(#REF!,#REF!,#REF!,#REF!,#REF!))</f>
        <v>#REF!</v>
      </c>
      <c r="BW41" s="23" t="str">
        <f t="shared" si="5"/>
        <v/>
      </c>
      <c r="BX41" s="15" t="str">
        <f t="shared" si="6"/>
        <v/>
      </c>
      <c r="BY41" s="23" t="str">
        <f t="shared" si="7"/>
        <v/>
      </c>
      <c r="BZ41" s="15" t="str">
        <f t="shared" si="8"/>
        <v/>
      </c>
      <c r="CA41" s="23" t="str">
        <f t="shared" si="9"/>
        <v/>
      </c>
      <c r="CB41" s="15" t="e">
        <f>IF(AND(#REF!="",#REF!="",#REF!="",#REF!=""),"",SUM(#REF!,#REF!,#REF!,#REF!,#REF!))</f>
        <v>#REF!</v>
      </c>
      <c r="CC41" s="23" t="str">
        <f t="shared" si="10"/>
        <v/>
      </c>
      <c r="CD41" s="23"/>
      <c r="CE41" s="23"/>
    </row>
    <row r="42" spans="1:83">
      <c r="A42" s="245">
        <v>36</v>
      </c>
      <c r="B42" s="246"/>
      <c r="C42" s="247"/>
      <c r="D42" s="248"/>
      <c r="E42" s="249"/>
      <c r="F42" s="250"/>
      <c r="G42" s="250"/>
      <c r="H42" s="251"/>
      <c r="I42" s="252"/>
      <c r="J42" s="253"/>
      <c r="K42" s="254"/>
      <c r="L42" s="11"/>
      <c r="M42" s="7"/>
      <c r="N42" s="7"/>
      <c r="O42" s="7"/>
      <c r="P42" s="31"/>
      <c r="Q42" s="34"/>
      <c r="R42" s="7"/>
      <c r="S42" s="975"/>
      <c r="T42" s="976"/>
      <c r="U42" s="976"/>
      <c r="V42" s="7"/>
      <c r="W42" s="36"/>
      <c r="X42" s="34"/>
      <c r="Y42" s="7"/>
      <c r="Z42" s="11"/>
      <c r="AA42" s="7"/>
      <c r="AB42" s="7"/>
      <c r="AC42" s="7"/>
      <c r="AD42" s="31"/>
      <c r="AE42" s="34"/>
      <c r="AF42" s="7"/>
      <c r="AG42" s="11"/>
      <c r="AH42" s="7"/>
      <c r="AI42" s="7"/>
      <c r="AJ42" s="7"/>
      <c r="AK42" s="31"/>
      <c r="AL42" s="34"/>
      <c r="AM42" s="7"/>
      <c r="AN42" s="11"/>
      <c r="AO42" s="7"/>
      <c r="AP42" s="11"/>
      <c r="AQ42" s="7"/>
      <c r="AR42" s="11"/>
      <c r="AS42" s="7"/>
      <c r="AT42" s="7"/>
      <c r="AU42" s="7"/>
      <c r="AV42" s="7"/>
      <c r="AW42" s="7"/>
      <c r="AX42" s="11"/>
      <c r="AY42" s="66"/>
      <c r="AZ42" s="1"/>
      <c r="BA42" s="1"/>
      <c r="BB42" s="24"/>
      <c r="BC42" s="1"/>
      <c r="BD42" s="1"/>
      <c r="BP42" s="15"/>
      <c r="BQ42" s="15" t="str">
        <f t="shared" si="0"/>
        <v/>
      </c>
      <c r="BR42" s="23" t="str">
        <f t="shared" si="1"/>
        <v/>
      </c>
      <c r="BS42" s="23" t="str">
        <f t="shared" si="2"/>
        <v/>
      </c>
      <c r="BT42" s="15" t="str">
        <f t="shared" si="3"/>
        <v/>
      </c>
      <c r="BU42" s="23" t="str">
        <f t="shared" si="4"/>
        <v/>
      </c>
      <c r="BV42" s="15" t="e">
        <f>IF(AND(#REF!="",#REF!="",#REF!="",#REF!=""),"",SUM(#REF!,#REF!,#REF!,#REF!,#REF!))</f>
        <v>#REF!</v>
      </c>
      <c r="BW42" s="23" t="str">
        <f t="shared" si="5"/>
        <v/>
      </c>
      <c r="BX42" s="15" t="str">
        <f t="shared" si="6"/>
        <v/>
      </c>
      <c r="BY42" s="23" t="str">
        <f t="shared" si="7"/>
        <v/>
      </c>
      <c r="BZ42" s="15" t="str">
        <f t="shared" si="8"/>
        <v/>
      </c>
      <c r="CA42" s="23" t="str">
        <f t="shared" si="9"/>
        <v/>
      </c>
      <c r="CB42" s="15" t="e">
        <f>IF(AND(#REF!="",#REF!="",#REF!="",#REF!=""),"",SUM(#REF!,#REF!,#REF!,#REF!,#REF!))</f>
        <v>#REF!</v>
      </c>
      <c r="CC42" s="23" t="str">
        <f t="shared" si="10"/>
        <v/>
      </c>
      <c r="CD42" s="23"/>
      <c r="CE42" s="23"/>
    </row>
    <row r="43" spans="1:83">
      <c r="A43" s="245">
        <v>37</v>
      </c>
      <c r="B43" s="246"/>
      <c r="C43" s="247"/>
      <c r="D43" s="248"/>
      <c r="E43" s="249"/>
      <c r="F43" s="250"/>
      <c r="G43" s="250"/>
      <c r="H43" s="251"/>
      <c r="I43" s="252"/>
      <c r="J43" s="253"/>
      <c r="K43" s="254"/>
      <c r="L43" s="11"/>
      <c r="M43" s="7"/>
      <c r="N43" s="7"/>
      <c r="O43" s="7"/>
      <c r="P43" s="31"/>
      <c r="Q43" s="34"/>
      <c r="R43" s="7"/>
      <c r="S43" s="975"/>
      <c r="T43" s="976"/>
      <c r="U43" s="976"/>
      <c r="V43" s="7"/>
      <c r="W43" s="36"/>
      <c r="X43" s="34"/>
      <c r="Y43" s="7"/>
      <c r="Z43" s="11"/>
      <c r="AA43" s="7"/>
      <c r="AB43" s="7"/>
      <c r="AC43" s="7"/>
      <c r="AD43" s="31"/>
      <c r="AE43" s="34"/>
      <c r="AF43" s="7"/>
      <c r="AG43" s="11"/>
      <c r="AH43" s="7"/>
      <c r="AI43" s="7"/>
      <c r="AJ43" s="7"/>
      <c r="AK43" s="31"/>
      <c r="AL43" s="34"/>
      <c r="AM43" s="7"/>
      <c r="AN43" s="11"/>
      <c r="AO43" s="7"/>
      <c r="AP43" s="11"/>
      <c r="AQ43" s="7"/>
      <c r="AR43" s="11"/>
      <c r="AS43" s="7"/>
      <c r="AT43" s="7"/>
      <c r="AU43" s="7"/>
      <c r="AV43" s="7"/>
      <c r="AW43" s="7"/>
      <c r="AX43" s="11" t="s">
        <v>221</v>
      </c>
      <c r="AY43" s="66" t="s">
        <v>221</v>
      </c>
      <c r="AZ43" s="1"/>
      <c r="BA43" s="1"/>
      <c r="BB43" s="24"/>
      <c r="BC43" s="1"/>
      <c r="BD43" s="1"/>
      <c r="BP43" s="15"/>
      <c r="BQ43" s="15" t="str">
        <f t="shared" si="0"/>
        <v/>
      </c>
      <c r="BR43" s="23" t="str">
        <f t="shared" si="1"/>
        <v/>
      </c>
      <c r="BS43" s="23" t="str">
        <f t="shared" si="2"/>
        <v/>
      </c>
      <c r="BT43" s="15" t="str">
        <f t="shared" si="3"/>
        <v/>
      </c>
      <c r="BU43" s="23" t="str">
        <f t="shared" si="4"/>
        <v/>
      </c>
      <c r="BV43" s="15" t="e">
        <f>IF(AND(#REF!="",#REF!="",#REF!="",#REF!=""),"",SUM(#REF!,#REF!,#REF!,#REF!,#REF!))</f>
        <v>#REF!</v>
      </c>
      <c r="BW43" s="23" t="str">
        <f t="shared" si="5"/>
        <v/>
      </c>
      <c r="BX43" s="15" t="str">
        <f t="shared" si="6"/>
        <v/>
      </c>
      <c r="BY43" s="23" t="str">
        <f t="shared" si="7"/>
        <v/>
      </c>
      <c r="BZ43" s="15" t="str">
        <f t="shared" si="8"/>
        <v/>
      </c>
      <c r="CA43" s="23" t="str">
        <f t="shared" si="9"/>
        <v/>
      </c>
      <c r="CB43" s="15" t="e">
        <f>IF(AND(#REF!="",#REF!="",#REF!="",#REF!=""),"",SUM(#REF!,#REF!,#REF!,#REF!,#REF!))</f>
        <v>#REF!</v>
      </c>
      <c r="CC43" s="23" t="str">
        <f t="shared" si="10"/>
        <v/>
      </c>
      <c r="CD43" s="23"/>
      <c r="CE43" s="23"/>
    </row>
    <row r="44" spans="1:83">
      <c r="A44" s="245">
        <v>38</v>
      </c>
      <c r="B44" s="246"/>
      <c r="C44" s="247"/>
      <c r="D44" s="248"/>
      <c r="E44" s="249"/>
      <c r="F44" s="250"/>
      <c r="G44" s="250"/>
      <c r="H44" s="251"/>
      <c r="I44" s="252"/>
      <c r="J44" s="253"/>
      <c r="K44" s="254"/>
      <c r="L44" s="11"/>
      <c r="M44" s="7"/>
      <c r="N44" s="7"/>
      <c r="O44" s="7"/>
      <c r="P44" s="31"/>
      <c r="Q44" s="34"/>
      <c r="R44" s="7"/>
      <c r="S44" s="975"/>
      <c r="T44" s="976"/>
      <c r="U44" s="976"/>
      <c r="V44" s="7"/>
      <c r="W44" s="36"/>
      <c r="X44" s="34"/>
      <c r="Y44" s="7"/>
      <c r="Z44" s="11"/>
      <c r="AA44" s="7"/>
      <c r="AB44" s="7"/>
      <c r="AC44" s="7"/>
      <c r="AD44" s="31"/>
      <c r="AE44" s="34"/>
      <c r="AF44" s="7"/>
      <c r="AG44" s="11"/>
      <c r="AH44" s="7"/>
      <c r="AI44" s="7"/>
      <c r="AJ44" s="7"/>
      <c r="AK44" s="31"/>
      <c r="AL44" s="34"/>
      <c r="AM44" s="7"/>
      <c r="AN44" s="11"/>
      <c r="AO44" s="7"/>
      <c r="AP44" s="11"/>
      <c r="AQ44" s="7"/>
      <c r="AR44" s="11"/>
      <c r="AS44" s="7"/>
      <c r="AT44" s="7"/>
      <c r="AU44" s="7"/>
      <c r="AV44" s="7"/>
      <c r="AW44" s="7"/>
      <c r="AX44" s="11" t="s">
        <v>221</v>
      </c>
      <c r="AY44" s="66" t="s">
        <v>221</v>
      </c>
      <c r="AZ44" s="1"/>
      <c r="BA44" s="1"/>
      <c r="BB44" s="24"/>
      <c r="BC44" s="1"/>
      <c r="BD44" s="1"/>
      <c r="BP44" s="15"/>
      <c r="BQ44" s="15" t="str">
        <f t="shared" si="0"/>
        <v/>
      </c>
      <c r="BR44" s="23" t="str">
        <f t="shared" si="1"/>
        <v/>
      </c>
      <c r="BS44" s="23" t="str">
        <f t="shared" si="2"/>
        <v/>
      </c>
      <c r="BT44" s="15" t="str">
        <f t="shared" si="3"/>
        <v/>
      </c>
      <c r="BU44" s="23" t="str">
        <f t="shared" si="4"/>
        <v/>
      </c>
      <c r="BV44" s="15" t="e">
        <f>IF(AND(#REF!="",#REF!="",#REF!="",#REF!=""),"",SUM(#REF!,#REF!,#REF!,#REF!,#REF!))</f>
        <v>#REF!</v>
      </c>
      <c r="BW44" s="23" t="str">
        <f t="shared" si="5"/>
        <v/>
      </c>
      <c r="BX44" s="15" t="str">
        <f t="shared" si="6"/>
        <v/>
      </c>
      <c r="BY44" s="23" t="str">
        <f t="shared" si="7"/>
        <v/>
      </c>
      <c r="BZ44" s="15" t="str">
        <f t="shared" si="8"/>
        <v/>
      </c>
      <c r="CA44" s="23" t="str">
        <f t="shared" si="9"/>
        <v/>
      </c>
      <c r="CB44" s="15" t="e">
        <f>IF(AND(#REF!="",#REF!="",#REF!="",#REF!=""),"",SUM(#REF!,#REF!,#REF!,#REF!,#REF!))</f>
        <v>#REF!</v>
      </c>
      <c r="CC44" s="23" t="str">
        <f t="shared" si="10"/>
        <v/>
      </c>
      <c r="CD44" s="23"/>
      <c r="CE44" s="23"/>
    </row>
    <row r="45" spans="1:83">
      <c r="A45" s="245">
        <v>39</v>
      </c>
      <c r="B45" s="246"/>
      <c r="C45" s="247"/>
      <c r="D45" s="248"/>
      <c r="E45" s="249"/>
      <c r="F45" s="250"/>
      <c r="G45" s="250"/>
      <c r="H45" s="251"/>
      <c r="I45" s="252"/>
      <c r="J45" s="253"/>
      <c r="K45" s="254"/>
      <c r="L45" s="11"/>
      <c r="M45" s="7"/>
      <c r="N45" s="7"/>
      <c r="O45" s="7"/>
      <c r="P45" s="31"/>
      <c r="Q45" s="34"/>
      <c r="R45" s="7"/>
      <c r="S45" s="975"/>
      <c r="T45" s="976"/>
      <c r="U45" s="976"/>
      <c r="V45" s="7"/>
      <c r="W45" s="36"/>
      <c r="X45" s="34"/>
      <c r="Y45" s="7"/>
      <c r="Z45" s="11"/>
      <c r="AA45" s="7"/>
      <c r="AB45" s="7"/>
      <c r="AC45" s="7"/>
      <c r="AD45" s="31"/>
      <c r="AE45" s="34"/>
      <c r="AF45" s="7"/>
      <c r="AG45" s="11"/>
      <c r="AH45" s="7"/>
      <c r="AI45" s="7"/>
      <c r="AJ45" s="7"/>
      <c r="AK45" s="31"/>
      <c r="AL45" s="34"/>
      <c r="AM45" s="7"/>
      <c r="AN45" s="11"/>
      <c r="AO45" s="7"/>
      <c r="AP45" s="11"/>
      <c r="AQ45" s="7"/>
      <c r="AR45" s="11"/>
      <c r="AS45" s="7"/>
      <c r="AT45" s="7"/>
      <c r="AU45" s="7"/>
      <c r="AV45" s="7"/>
      <c r="AW45" s="7"/>
      <c r="AX45" s="11" t="s">
        <v>221</v>
      </c>
      <c r="AY45" s="66" t="s">
        <v>221</v>
      </c>
      <c r="AZ45" s="1"/>
      <c r="BA45" s="1"/>
      <c r="BB45" s="24"/>
      <c r="BC45" s="1"/>
      <c r="BD45" s="1"/>
      <c r="BP45" s="15"/>
      <c r="BQ45" s="15" t="str">
        <f t="shared" si="0"/>
        <v/>
      </c>
      <c r="BR45" s="23" t="str">
        <f t="shared" si="1"/>
        <v/>
      </c>
      <c r="BS45" s="23" t="str">
        <f t="shared" si="2"/>
        <v/>
      </c>
      <c r="BT45" s="15" t="str">
        <f t="shared" si="3"/>
        <v/>
      </c>
      <c r="BU45" s="23" t="str">
        <f t="shared" si="4"/>
        <v/>
      </c>
      <c r="BV45" s="15" t="e">
        <f>IF(AND(#REF!="",#REF!="",#REF!="",#REF!=""),"",SUM(#REF!,#REF!,#REF!,#REF!,#REF!))</f>
        <v>#REF!</v>
      </c>
      <c r="BW45" s="23" t="str">
        <f t="shared" si="5"/>
        <v/>
      </c>
      <c r="BX45" s="15" t="str">
        <f t="shared" si="6"/>
        <v/>
      </c>
      <c r="BY45" s="23" t="str">
        <f t="shared" si="7"/>
        <v/>
      </c>
      <c r="BZ45" s="15" t="str">
        <f t="shared" si="8"/>
        <v/>
      </c>
      <c r="CA45" s="23" t="str">
        <f t="shared" si="9"/>
        <v/>
      </c>
      <c r="CB45" s="15" t="e">
        <f>IF(AND(#REF!="",#REF!="",#REF!="",#REF!=""),"",SUM(#REF!,#REF!,#REF!,#REF!,#REF!))</f>
        <v>#REF!</v>
      </c>
      <c r="CC45" s="23" t="str">
        <f t="shared" si="10"/>
        <v/>
      </c>
      <c r="CD45" s="23"/>
      <c r="CE45" s="23"/>
    </row>
    <row r="46" spans="1:83">
      <c r="A46" s="245">
        <v>40</v>
      </c>
      <c r="B46" s="246"/>
      <c r="C46" s="247"/>
      <c r="D46" s="248"/>
      <c r="E46" s="249"/>
      <c r="F46" s="250"/>
      <c r="G46" s="250"/>
      <c r="H46" s="251"/>
      <c r="I46" s="252"/>
      <c r="J46" s="253"/>
      <c r="K46" s="254"/>
      <c r="L46" s="11"/>
      <c r="M46" s="7"/>
      <c r="N46" s="7"/>
      <c r="O46" s="7"/>
      <c r="P46" s="31"/>
      <c r="Q46" s="34"/>
      <c r="R46" s="7"/>
      <c r="S46" s="975"/>
      <c r="T46" s="976"/>
      <c r="U46" s="976"/>
      <c r="V46" s="7"/>
      <c r="W46" s="36"/>
      <c r="X46" s="34"/>
      <c r="Y46" s="7"/>
      <c r="Z46" s="11"/>
      <c r="AA46" s="7"/>
      <c r="AB46" s="7"/>
      <c r="AC46" s="7"/>
      <c r="AD46" s="31"/>
      <c r="AE46" s="34"/>
      <c r="AF46" s="7"/>
      <c r="AG46" s="11"/>
      <c r="AH46" s="7"/>
      <c r="AI46" s="7"/>
      <c r="AJ46" s="7"/>
      <c r="AK46" s="31"/>
      <c r="AL46" s="34"/>
      <c r="AM46" s="7"/>
      <c r="AN46" s="11"/>
      <c r="AO46" s="7"/>
      <c r="AP46" s="11"/>
      <c r="AQ46" s="7"/>
      <c r="AR46" s="11"/>
      <c r="AS46" s="7"/>
      <c r="AT46" s="7"/>
      <c r="AU46" s="7"/>
      <c r="AV46" s="7"/>
      <c r="AW46" s="7"/>
      <c r="AX46" s="11" t="s">
        <v>221</v>
      </c>
      <c r="AY46" s="66" t="s">
        <v>221</v>
      </c>
      <c r="AZ46" s="1"/>
      <c r="BA46" s="1"/>
      <c r="BB46" s="24"/>
      <c r="BC46" s="1"/>
      <c r="BD46" s="1"/>
      <c r="BP46" s="15"/>
      <c r="BQ46" s="15" t="str">
        <f t="shared" si="0"/>
        <v/>
      </c>
      <c r="BR46" s="23" t="str">
        <f t="shared" si="1"/>
        <v/>
      </c>
      <c r="BS46" s="23" t="str">
        <f t="shared" si="2"/>
        <v/>
      </c>
      <c r="BT46" s="15" t="str">
        <f t="shared" si="3"/>
        <v/>
      </c>
      <c r="BU46" s="23" t="str">
        <f t="shared" si="4"/>
        <v/>
      </c>
      <c r="BV46" s="15" t="e">
        <f>IF(AND(#REF!="",#REF!="",#REF!="",#REF!=""),"",SUM(#REF!,#REF!,#REF!,#REF!,#REF!))</f>
        <v>#REF!</v>
      </c>
      <c r="BW46" s="23" t="str">
        <f t="shared" si="5"/>
        <v/>
      </c>
      <c r="BX46" s="15" t="str">
        <f t="shared" si="6"/>
        <v/>
      </c>
      <c r="BY46" s="23" t="str">
        <f t="shared" si="7"/>
        <v/>
      </c>
      <c r="BZ46" s="15" t="str">
        <f t="shared" si="8"/>
        <v/>
      </c>
      <c r="CA46" s="23" t="str">
        <f t="shared" si="9"/>
        <v/>
      </c>
      <c r="CB46" s="15" t="e">
        <f>IF(AND(#REF!="",#REF!="",#REF!="",#REF!=""),"",SUM(#REF!,#REF!,#REF!,#REF!,#REF!))</f>
        <v>#REF!</v>
      </c>
      <c r="CC46" s="23" t="str">
        <f t="shared" si="10"/>
        <v/>
      </c>
      <c r="CD46" s="23"/>
      <c r="CE46" s="23"/>
    </row>
    <row r="47" spans="1:83">
      <c r="A47" s="245">
        <v>41</v>
      </c>
      <c r="B47" s="246"/>
      <c r="C47" s="247"/>
      <c r="D47" s="248"/>
      <c r="E47" s="249"/>
      <c r="F47" s="250"/>
      <c r="G47" s="250"/>
      <c r="H47" s="251"/>
      <c r="I47" s="252"/>
      <c r="J47" s="253"/>
      <c r="K47" s="254"/>
      <c r="L47" s="11"/>
      <c r="M47" s="7"/>
      <c r="N47" s="7"/>
      <c r="O47" s="7"/>
      <c r="P47" s="31"/>
      <c r="Q47" s="34"/>
      <c r="R47" s="7"/>
      <c r="S47" s="975"/>
      <c r="T47" s="976"/>
      <c r="U47" s="976"/>
      <c r="V47" s="7"/>
      <c r="W47" s="36"/>
      <c r="X47" s="34"/>
      <c r="Y47" s="7"/>
      <c r="Z47" s="11"/>
      <c r="AA47" s="7"/>
      <c r="AB47" s="7"/>
      <c r="AC47" s="7"/>
      <c r="AD47" s="31"/>
      <c r="AE47" s="34"/>
      <c r="AF47" s="7"/>
      <c r="AG47" s="11"/>
      <c r="AH47" s="7"/>
      <c r="AI47" s="7"/>
      <c r="AJ47" s="7"/>
      <c r="AK47" s="31"/>
      <c r="AL47" s="34"/>
      <c r="AM47" s="7"/>
      <c r="AN47" s="11"/>
      <c r="AO47" s="7"/>
      <c r="AP47" s="11"/>
      <c r="AQ47" s="7"/>
      <c r="AR47" s="11"/>
      <c r="AS47" s="7"/>
      <c r="AT47" s="7"/>
      <c r="AU47" s="7"/>
      <c r="AV47" s="7"/>
      <c r="AW47" s="7"/>
      <c r="AX47" s="11" t="s">
        <v>221</v>
      </c>
      <c r="AY47" s="66" t="s">
        <v>221</v>
      </c>
      <c r="AZ47" s="1"/>
      <c r="BA47" s="1"/>
      <c r="BB47" s="24"/>
      <c r="BC47" s="1"/>
      <c r="BD47" s="1"/>
      <c r="BP47" s="15"/>
      <c r="BQ47" s="15" t="str">
        <f t="shared" si="0"/>
        <v/>
      </c>
      <c r="BR47" s="23" t="str">
        <f t="shared" si="1"/>
        <v/>
      </c>
      <c r="BS47" s="23" t="str">
        <f t="shared" si="2"/>
        <v/>
      </c>
      <c r="BT47" s="15" t="str">
        <f t="shared" si="3"/>
        <v/>
      </c>
      <c r="BU47" s="23" t="str">
        <f t="shared" si="4"/>
        <v/>
      </c>
      <c r="BV47" s="15" t="e">
        <f>IF(AND(#REF!="",#REF!="",#REF!="",#REF!=""),"",SUM(#REF!,#REF!,#REF!,#REF!,#REF!))</f>
        <v>#REF!</v>
      </c>
      <c r="BW47" s="23" t="str">
        <f t="shared" si="5"/>
        <v/>
      </c>
      <c r="BX47" s="15" t="str">
        <f t="shared" si="6"/>
        <v/>
      </c>
      <c r="BY47" s="23" t="str">
        <f t="shared" si="7"/>
        <v/>
      </c>
      <c r="BZ47" s="15" t="str">
        <f t="shared" si="8"/>
        <v/>
      </c>
      <c r="CA47" s="23" t="str">
        <f t="shared" si="9"/>
        <v/>
      </c>
      <c r="CB47" s="15" t="e">
        <f>IF(AND(#REF!="",#REF!="",#REF!="",#REF!=""),"",SUM(#REF!,#REF!,#REF!,#REF!,#REF!))</f>
        <v>#REF!</v>
      </c>
      <c r="CC47" s="23" t="str">
        <f t="shared" si="10"/>
        <v/>
      </c>
      <c r="CD47" s="23"/>
      <c r="CE47" s="23"/>
    </row>
    <row r="48" spans="1:83">
      <c r="A48" s="245">
        <v>42</v>
      </c>
      <c r="B48" s="246"/>
      <c r="C48" s="247"/>
      <c r="D48" s="248"/>
      <c r="E48" s="249"/>
      <c r="F48" s="250"/>
      <c r="G48" s="250"/>
      <c r="H48" s="251"/>
      <c r="I48" s="252"/>
      <c r="J48" s="253"/>
      <c r="K48" s="254"/>
      <c r="L48" s="11"/>
      <c r="M48" s="7"/>
      <c r="N48" s="7"/>
      <c r="O48" s="7"/>
      <c r="P48" s="31"/>
      <c r="Q48" s="34"/>
      <c r="R48" s="7"/>
      <c r="S48" s="975"/>
      <c r="T48" s="976"/>
      <c r="U48" s="976"/>
      <c r="V48" s="7"/>
      <c r="W48" s="36"/>
      <c r="X48" s="34"/>
      <c r="Y48" s="7"/>
      <c r="Z48" s="11"/>
      <c r="AA48" s="7"/>
      <c r="AB48" s="7"/>
      <c r="AC48" s="7"/>
      <c r="AD48" s="31"/>
      <c r="AE48" s="34"/>
      <c r="AF48" s="7"/>
      <c r="AG48" s="11"/>
      <c r="AH48" s="7"/>
      <c r="AI48" s="7"/>
      <c r="AJ48" s="7"/>
      <c r="AK48" s="31"/>
      <c r="AL48" s="34"/>
      <c r="AM48" s="7"/>
      <c r="AN48" s="11"/>
      <c r="AO48" s="7"/>
      <c r="AP48" s="11"/>
      <c r="AQ48" s="7"/>
      <c r="AR48" s="11"/>
      <c r="AS48" s="7"/>
      <c r="AT48" s="7"/>
      <c r="AU48" s="7"/>
      <c r="AV48" s="7"/>
      <c r="AW48" s="7"/>
      <c r="AX48" s="11" t="s">
        <v>221</v>
      </c>
      <c r="AY48" s="66" t="s">
        <v>221</v>
      </c>
      <c r="AZ48" s="1"/>
      <c r="BA48" s="1"/>
      <c r="BB48" s="24"/>
      <c r="BC48" s="1"/>
      <c r="BD48" s="1"/>
      <c r="BP48" s="15"/>
      <c r="BQ48" s="15" t="str">
        <f t="shared" si="0"/>
        <v/>
      </c>
      <c r="BR48" s="23" t="str">
        <f t="shared" si="1"/>
        <v/>
      </c>
      <c r="BS48" s="23" t="str">
        <f t="shared" si="2"/>
        <v/>
      </c>
      <c r="BT48" s="15" t="str">
        <f t="shared" si="3"/>
        <v/>
      </c>
      <c r="BU48" s="23" t="str">
        <f t="shared" si="4"/>
        <v/>
      </c>
      <c r="BV48" s="15" t="e">
        <f>IF(AND(#REF!="",#REF!="",#REF!="",#REF!=""),"",SUM(#REF!,#REF!,#REF!,#REF!,#REF!))</f>
        <v>#REF!</v>
      </c>
      <c r="BW48" s="23" t="str">
        <f t="shared" si="5"/>
        <v/>
      </c>
      <c r="BX48" s="15" t="str">
        <f t="shared" si="6"/>
        <v/>
      </c>
      <c r="BY48" s="23" t="str">
        <f t="shared" si="7"/>
        <v/>
      </c>
      <c r="BZ48" s="15" t="str">
        <f t="shared" si="8"/>
        <v/>
      </c>
      <c r="CA48" s="23" t="str">
        <f t="shared" si="9"/>
        <v/>
      </c>
      <c r="CB48" s="15" t="e">
        <f>IF(AND(#REF!="",#REF!="",#REF!="",#REF!=""),"",SUM(#REF!,#REF!,#REF!,#REF!,#REF!))</f>
        <v>#REF!</v>
      </c>
      <c r="CC48" s="23" t="str">
        <f t="shared" si="10"/>
        <v/>
      </c>
      <c r="CD48" s="23"/>
      <c r="CE48" s="23"/>
    </row>
    <row r="49" spans="1:83">
      <c r="A49" s="245">
        <v>43</v>
      </c>
      <c r="B49" s="246"/>
      <c r="C49" s="247"/>
      <c r="D49" s="248"/>
      <c r="E49" s="249"/>
      <c r="F49" s="250"/>
      <c r="G49" s="250"/>
      <c r="H49" s="251"/>
      <c r="I49" s="252"/>
      <c r="J49" s="253"/>
      <c r="K49" s="254"/>
      <c r="L49" s="11"/>
      <c r="M49" s="7"/>
      <c r="N49" s="7"/>
      <c r="O49" s="7"/>
      <c r="P49" s="31"/>
      <c r="Q49" s="34"/>
      <c r="R49" s="7"/>
      <c r="S49" s="975"/>
      <c r="T49" s="976"/>
      <c r="U49" s="976"/>
      <c r="V49" s="7"/>
      <c r="W49" s="36"/>
      <c r="X49" s="34"/>
      <c r="Y49" s="7"/>
      <c r="Z49" s="11"/>
      <c r="AA49" s="7"/>
      <c r="AB49" s="7"/>
      <c r="AC49" s="7"/>
      <c r="AD49" s="31"/>
      <c r="AE49" s="34"/>
      <c r="AF49" s="7"/>
      <c r="AG49" s="11"/>
      <c r="AH49" s="7"/>
      <c r="AI49" s="7"/>
      <c r="AJ49" s="7"/>
      <c r="AK49" s="31"/>
      <c r="AL49" s="34"/>
      <c r="AM49" s="7"/>
      <c r="AN49" s="11"/>
      <c r="AO49" s="7"/>
      <c r="AP49" s="11"/>
      <c r="AQ49" s="7"/>
      <c r="AR49" s="11"/>
      <c r="AS49" s="7"/>
      <c r="AT49" s="7"/>
      <c r="AU49" s="7"/>
      <c r="AV49" s="7"/>
      <c r="AW49" s="7"/>
      <c r="AX49" s="11" t="s">
        <v>221</v>
      </c>
      <c r="AY49" s="66" t="s">
        <v>221</v>
      </c>
      <c r="AZ49" s="1"/>
      <c r="BA49" s="1"/>
      <c r="BB49" s="24"/>
      <c r="BC49" s="1"/>
      <c r="BD49" s="1"/>
      <c r="BP49" s="15"/>
      <c r="BQ49" s="15" t="str">
        <f t="shared" si="0"/>
        <v/>
      </c>
      <c r="BR49" s="23" t="str">
        <f t="shared" si="1"/>
        <v/>
      </c>
      <c r="BS49" s="23" t="str">
        <f t="shared" si="2"/>
        <v/>
      </c>
      <c r="BT49" s="15" t="str">
        <f t="shared" si="3"/>
        <v/>
      </c>
      <c r="BU49" s="23" t="str">
        <f t="shared" si="4"/>
        <v/>
      </c>
      <c r="BV49" s="15" t="e">
        <f>IF(AND(#REF!="",#REF!="",#REF!="",#REF!=""),"",SUM(#REF!,#REF!,#REF!,#REF!,#REF!))</f>
        <v>#REF!</v>
      </c>
      <c r="BW49" s="23" t="str">
        <f t="shared" si="5"/>
        <v/>
      </c>
      <c r="BX49" s="15" t="str">
        <f t="shared" si="6"/>
        <v/>
      </c>
      <c r="BY49" s="23" t="str">
        <f t="shared" si="7"/>
        <v/>
      </c>
      <c r="BZ49" s="15" t="str">
        <f t="shared" si="8"/>
        <v/>
      </c>
      <c r="CA49" s="23" t="str">
        <f t="shared" si="9"/>
        <v/>
      </c>
      <c r="CB49" s="15" t="e">
        <f>IF(AND(#REF!="",#REF!="",#REF!="",#REF!=""),"",SUM(#REF!,#REF!,#REF!,#REF!,#REF!))</f>
        <v>#REF!</v>
      </c>
      <c r="CC49" s="23" t="str">
        <f t="shared" si="10"/>
        <v/>
      </c>
      <c r="CD49" s="23"/>
      <c r="CE49" s="23"/>
    </row>
    <row r="50" spans="1:83">
      <c r="A50" s="245">
        <v>44</v>
      </c>
      <c r="B50" s="246"/>
      <c r="C50" s="247"/>
      <c r="D50" s="248"/>
      <c r="E50" s="249"/>
      <c r="F50" s="250"/>
      <c r="G50" s="250"/>
      <c r="H50" s="251"/>
      <c r="I50" s="252"/>
      <c r="J50" s="253"/>
      <c r="K50" s="254"/>
      <c r="L50" s="11"/>
      <c r="M50" s="7"/>
      <c r="N50" s="7"/>
      <c r="O50" s="7"/>
      <c r="P50" s="31"/>
      <c r="Q50" s="34"/>
      <c r="R50" s="7"/>
      <c r="S50" s="975"/>
      <c r="T50" s="976"/>
      <c r="U50" s="976"/>
      <c r="V50" s="7"/>
      <c r="W50" s="36"/>
      <c r="X50" s="34"/>
      <c r="Y50" s="7"/>
      <c r="Z50" s="11"/>
      <c r="AA50" s="7"/>
      <c r="AB50" s="7"/>
      <c r="AC50" s="7"/>
      <c r="AD50" s="31"/>
      <c r="AE50" s="34"/>
      <c r="AF50" s="7"/>
      <c r="AG50" s="11"/>
      <c r="AH50" s="7"/>
      <c r="AI50" s="7"/>
      <c r="AJ50" s="7"/>
      <c r="AK50" s="31"/>
      <c r="AL50" s="34"/>
      <c r="AM50" s="7"/>
      <c r="AN50" s="11"/>
      <c r="AO50" s="7"/>
      <c r="AP50" s="11"/>
      <c r="AQ50" s="7"/>
      <c r="AR50" s="11"/>
      <c r="AS50" s="7"/>
      <c r="AT50" s="7"/>
      <c r="AU50" s="7"/>
      <c r="AV50" s="7"/>
      <c r="AW50" s="7"/>
      <c r="AX50" s="11" t="s">
        <v>221</v>
      </c>
      <c r="AY50" s="66" t="s">
        <v>221</v>
      </c>
      <c r="AZ50" s="1"/>
      <c r="BA50" s="1"/>
      <c r="BB50" s="24"/>
      <c r="BC50" s="1"/>
      <c r="BD50" s="1"/>
      <c r="BP50" s="15"/>
      <c r="BQ50" s="15" t="str">
        <f t="shared" si="0"/>
        <v/>
      </c>
      <c r="BR50" s="23" t="str">
        <f t="shared" si="1"/>
        <v/>
      </c>
      <c r="BS50" s="23" t="str">
        <f t="shared" si="2"/>
        <v/>
      </c>
      <c r="BT50" s="15" t="str">
        <f t="shared" si="3"/>
        <v/>
      </c>
      <c r="BU50" s="23" t="str">
        <f t="shared" si="4"/>
        <v/>
      </c>
      <c r="BV50" s="15" t="e">
        <f>IF(AND(#REF!="",#REF!="",#REF!="",#REF!=""),"",SUM(#REF!,#REF!,#REF!,#REF!,#REF!))</f>
        <v>#REF!</v>
      </c>
      <c r="BW50" s="23" t="str">
        <f t="shared" si="5"/>
        <v/>
      </c>
      <c r="BX50" s="15" t="str">
        <f t="shared" si="6"/>
        <v/>
      </c>
      <c r="BY50" s="23" t="str">
        <f t="shared" si="7"/>
        <v/>
      </c>
      <c r="BZ50" s="15" t="str">
        <f t="shared" si="8"/>
        <v/>
      </c>
      <c r="CA50" s="23" t="str">
        <f t="shared" si="9"/>
        <v/>
      </c>
      <c r="CB50" s="15" t="e">
        <f>IF(AND(#REF!="",#REF!="",#REF!="",#REF!=""),"",SUM(#REF!,#REF!,#REF!,#REF!,#REF!))</f>
        <v>#REF!</v>
      </c>
      <c r="CC50" s="23" t="str">
        <f t="shared" si="10"/>
        <v/>
      </c>
      <c r="CD50" s="23"/>
      <c r="CE50" s="23"/>
    </row>
    <row r="51" spans="1:83">
      <c r="A51" s="245">
        <v>45</v>
      </c>
      <c r="B51" s="246"/>
      <c r="C51" s="247"/>
      <c r="D51" s="248"/>
      <c r="E51" s="249"/>
      <c r="F51" s="250"/>
      <c r="G51" s="250"/>
      <c r="H51" s="251"/>
      <c r="I51" s="252"/>
      <c r="J51" s="253"/>
      <c r="K51" s="254"/>
      <c r="L51" s="11"/>
      <c r="M51" s="7"/>
      <c r="N51" s="7"/>
      <c r="O51" s="7"/>
      <c r="P51" s="31"/>
      <c r="Q51" s="34"/>
      <c r="R51" s="7"/>
      <c r="S51" s="975"/>
      <c r="T51" s="976"/>
      <c r="U51" s="976"/>
      <c r="V51" s="7"/>
      <c r="W51" s="36"/>
      <c r="X51" s="34"/>
      <c r="Y51" s="7"/>
      <c r="Z51" s="11"/>
      <c r="AA51" s="7"/>
      <c r="AB51" s="7"/>
      <c r="AC51" s="7"/>
      <c r="AD51" s="31"/>
      <c r="AE51" s="34"/>
      <c r="AF51" s="7"/>
      <c r="AG51" s="11"/>
      <c r="AH51" s="7"/>
      <c r="AI51" s="7"/>
      <c r="AJ51" s="7"/>
      <c r="AK51" s="31"/>
      <c r="AL51" s="34"/>
      <c r="AM51" s="7"/>
      <c r="AN51" s="11"/>
      <c r="AO51" s="7"/>
      <c r="AP51" s="11"/>
      <c r="AQ51" s="7"/>
      <c r="AR51" s="11"/>
      <c r="AS51" s="7"/>
      <c r="AT51" s="7"/>
      <c r="AU51" s="7"/>
      <c r="AV51" s="7"/>
      <c r="AW51" s="7"/>
      <c r="AX51" s="11" t="s">
        <v>221</v>
      </c>
      <c r="AY51" s="66" t="s">
        <v>221</v>
      </c>
      <c r="AZ51" s="1"/>
      <c r="BA51" s="1"/>
      <c r="BB51" s="24"/>
      <c r="BC51" s="1"/>
      <c r="BD51" s="1"/>
      <c r="BP51" s="15"/>
      <c r="BQ51" s="15" t="str">
        <f t="shared" si="0"/>
        <v/>
      </c>
      <c r="BR51" s="23" t="str">
        <f t="shared" si="1"/>
        <v/>
      </c>
      <c r="BS51" s="23" t="str">
        <f t="shared" si="2"/>
        <v/>
      </c>
      <c r="BT51" s="15" t="str">
        <f t="shared" si="3"/>
        <v/>
      </c>
      <c r="BU51" s="23" t="str">
        <f t="shared" si="4"/>
        <v/>
      </c>
      <c r="BV51" s="15" t="e">
        <f>IF(AND(#REF!="",#REF!="",#REF!="",#REF!=""),"",SUM(#REF!,#REF!,#REF!,#REF!,#REF!))</f>
        <v>#REF!</v>
      </c>
      <c r="BW51" s="23" t="str">
        <f t="shared" si="5"/>
        <v/>
      </c>
      <c r="BX51" s="15" t="str">
        <f t="shared" si="6"/>
        <v/>
      </c>
      <c r="BY51" s="23" t="str">
        <f t="shared" si="7"/>
        <v/>
      </c>
      <c r="BZ51" s="15" t="str">
        <f t="shared" si="8"/>
        <v/>
      </c>
      <c r="CA51" s="23" t="str">
        <f t="shared" si="9"/>
        <v/>
      </c>
      <c r="CB51" s="15" t="e">
        <f>IF(AND(#REF!="",#REF!="",#REF!="",#REF!=""),"",SUM(#REF!,#REF!,#REF!,#REF!,#REF!))</f>
        <v>#REF!</v>
      </c>
      <c r="CC51" s="23" t="str">
        <f t="shared" si="10"/>
        <v/>
      </c>
      <c r="CD51" s="23"/>
      <c r="CE51" s="23"/>
    </row>
    <row r="52" spans="1:83">
      <c r="A52" s="245">
        <v>46</v>
      </c>
      <c r="B52" s="246"/>
      <c r="C52" s="247"/>
      <c r="D52" s="248"/>
      <c r="E52" s="249"/>
      <c r="F52" s="250"/>
      <c r="G52" s="250"/>
      <c r="H52" s="251"/>
      <c r="I52" s="252"/>
      <c r="J52" s="253"/>
      <c r="K52" s="254"/>
      <c r="L52" s="11"/>
      <c r="M52" s="7"/>
      <c r="N52" s="7"/>
      <c r="O52" s="7"/>
      <c r="P52" s="31"/>
      <c r="Q52" s="34"/>
      <c r="R52" s="7"/>
      <c r="S52" s="975"/>
      <c r="T52" s="976"/>
      <c r="U52" s="976"/>
      <c r="V52" s="7"/>
      <c r="W52" s="36"/>
      <c r="X52" s="34"/>
      <c r="Y52" s="7"/>
      <c r="Z52" s="11"/>
      <c r="AA52" s="7"/>
      <c r="AB52" s="7"/>
      <c r="AC52" s="7"/>
      <c r="AD52" s="31"/>
      <c r="AE52" s="34"/>
      <c r="AF52" s="7"/>
      <c r="AG52" s="11"/>
      <c r="AH52" s="7"/>
      <c r="AI52" s="7"/>
      <c r="AJ52" s="7"/>
      <c r="AK52" s="31"/>
      <c r="AL52" s="34"/>
      <c r="AM52" s="7"/>
      <c r="AN52" s="11"/>
      <c r="AO52" s="7"/>
      <c r="AP52" s="11"/>
      <c r="AQ52" s="7"/>
      <c r="AR52" s="11"/>
      <c r="AS52" s="7"/>
      <c r="AT52" s="7"/>
      <c r="AU52" s="7"/>
      <c r="AV52" s="7"/>
      <c r="AW52" s="7"/>
      <c r="AX52" s="11" t="s">
        <v>221</v>
      </c>
      <c r="AY52" s="66" t="s">
        <v>221</v>
      </c>
      <c r="AZ52" s="1"/>
      <c r="BA52" s="1"/>
      <c r="BB52" s="24"/>
      <c r="BC52" s="1"/>
      <c r="BD52" s="1"/>
      <c r="BP52" s="15"/>
      <c r="BQ52" s="15" t="str">
        <f t="shared" si="0"/>
        <v/>
      </c>
      <c r="BR52" s="23" t="str">
        <f t="shared" si="1"/>
        <v/>
      </c>
      <c r="BS52" s="23" t="str">
        <f t="shared" si="2"/>
        <v/>
      </c>
      <c r="BT52" s="15" t="str">
        <f t="shared" si="3"/>
        <v/>
      </c>
      <c r="BU52" s="23" t="str">
        <f t="shared" si="4"/>
        <v/>
      </c>
      <c r="BV52" s="15" t="e">
        <f>IF(AND(#REF!="",#REF!="",#REF!="",#REF!=""),"",SUM(#REF!,#REF!,#REF!,#REF!,#REF!))</f>
        <v>#REF!</v>
      </c>
      <c r="BW52" s="23" t="str">
        <f t="shared" si="5"/>
        <v/>
      </c>
      <c r="BX52" s="15" t="str">
        <f t="shared" si="6"/>
        <v/>
      </c>
      <c r="BY52" s="23" t="str">
        <f t="shared" si="7"/>
        <v/>
      </c>
      <c r="BZ52" s="15" t="str">
        <f t="shared" si="8"/>
        <v/>
      </c>
      <c r="CA52" s="23" t="str">
        <f t="shared" si="9"/>
        <v/>
      </c>
      <c r="CB52" s="15" t="e">
        <f>IF(AND(#REF!="",#REF!="",#REF!="",#REF!=""),"",SUM(#REF!,#REF!,#REF!,#REF!,#REF!))</f>
        <v>#REF!</v>
      </c>
      <c r="CC52" s="23" t="str">
        <f t="shared" si="10"/>
        <v/>
      </c>
      <c r="CD52" s="23"/>
      <c r="CE52" s="23"/>
    </row>
    <row r="53" spans="1:83">
      <c r="A53" s="245">
        <v>47</v>
      </c>
      <c r="B53" s="246"/>
      <c r="C53" s="247"/>
      <c r="D53" s="248"/>
      <c r="E53" s="249"/>
      <c r="F53" s="250"/>
      <c r="G53" s="250"/>
      <c r="H53" s="251"/>
      <c r="I53" s="252"/>
      <c r="J53" s="253"/>
      <c r="K53" s="254"/>
      <c r="L53" s="11"/>
      <c r="M53" s="7"/>
      <c r="N53" s="7"/>
      <c r="O53" s="7"/>
      <c r="P53" s="31"/>
      <c r="Q53" s="34"/>
      <c r="R53" s="7"/>
      <c r="S53" s="975"/>
      <c r="T53" s="976"/>
      <c r="U53" s="976"/>
      <c r="V53" s="7"/>
      <c r="W53" s="36"/>
      <c r="X53" s="34"/>
      <c r="Y53" s="7"/>
      <c r="Z53" s="11"/>
      <c r="AA53" s="7"/>
      <c r="AB53" s="7"/>
      <c r="AC53" s="7"/>
      <c r="AD53" s="31"/>
      <c r="AE53" s="34"/>
      <c r="AF53" s="7"/>
      <c r="AG53" s="11"/>
      <c r="AH53" s="7"/>
      <c r="AI53" s="7"/>
      <c r="AJ53" s="7"/>
      <c r="AK53" s="31"/>
      <c r="AL53" s="34"/>
      <c r="AM53" s="7"/>
      <c r="AN53" s="11"/>
      <c r="AO53" s="7"/>
      <c r="AP53" s="11"/>
      <c r="AQ53" s="7"/>
      <c r="AR53" s="11"/>
      <c r="AS53" s="7"/>
      <c r="AT53" s="7"/>
      <c r="AU53" s="7"/>
      <c r="AV53" s="7"/>
      <c r="AW53" s="7"/>
      <c r="AX53" s="11" t="s">
        <v>221</v>
      </c>
      <c r="AY53" s="66" t="s">
        <v>221</v>
      </c>
      <c r="AZ53" s="1"/>
      <c r="BA53" s="1"/>
      <c r="BB53" s="24"/>
      <c r="BC53" s="1"/>
      <c r="BD53" s="1"/>
      <c r="BP53" s="15"/>
      <c r="BQ53" s="15" t="str">
        <f t="shared" si="0"/>
        <v/>
      </c>
      <c r="BR53" s="23" t="str">
        <f t="shared" si="1"/>
        <v/>
      </c>
      <c r="BS53" s="23" t="str">
        <f t="shared" si="2"/>
        <v/>
      </c>
      <c r="BT53" s="15" t="str">
        <f t="shared" si="3"/>
        <v/>
      </c>
      <c r="BU53" s="23" t="str">
        <f t="shared" si="4"/>
        <v/>
      </c>
      <c r="BV53" s="15" t="e">
        <f>IF(AND(#REF!="",#REF!="",#REF!="",#REF!=""),"",SUM(#REF!,#REF!,#REF!,#REF!,#REF!))</f>
        <v>#REF!</v>
      </c>
      <c r="BW53" s="23" t="str">
        <f t="shared" si="5"/>
        <v/>
      </c>
      <c r="BX53" s="15" t="str">
        <f t="shared" si="6"/>
        <v/>
      </c>
      <c r="BY53" s="23" t="str">
        <f t="shared" si="7"/>
        <v/>
      </c>
      <c r="BZ53" s="15" t="str">
        <f t="shared" si="8"/>
        <v/>
      </c>
      <c r="CA53" s="23" t="str">
        <f t="shared" si="9"/>
        <v/>
      </c>
      <c r="CB53" s="15" t="e">
        <f>IF(AND(#REF!="",#REF!="",#REF!="",#REF!=""),"",SUM(#REF!,#REF!,#REF!,#REF!,#REF!))</f>
        <v>#REF!</v>
      </c>
      <c r="CC53" s="23" t="str">
        <f t="shared" si="10"/>
        <v/>
      </c>
      <c r="CD53" s="23"/>
      <c r="CE53" s="23"/>
    </row>
    <row r="54" spans="1:83">
      <c r="A54" s="245">
        <v>48</v>
      </c>
      <c r="B54" s="246"/>
      <c r="C54" s="247"/>
      <c r="D54" s="248"/>
      <c r="E54" s="249"/>
      <c r="F54" s="250"/>
      <c r="G54" s="250"/>
      <c r="H54" s="251"/>
      <c r="I54" s="252"/>
      <c r="J54" s="253"/>
      <c r="K54" s="254"/>
      <c r="L54" s="11"/>
      <c r="M54" s="7"/>
      <c r="N54" s="7"/>
      <c r="O54" s="7"/>
      <c r="P54" s="31"/>
      <c r="Q54" s="34"/>
      <c r="R54" s="7"/>
      <c r="S54" s="975"/>
      <c r="T54" s="976"/>
      <c r="U54" s="976"/>
      <c r="V54" s="7"/>
      <c r="W54" s="36"/>
      <c r="X54" s="34"/>
      <c r="Y54" s="7"/>
      <c r="Z54" s="11"/>
      <c r="AA54" s="7"/>
      <c r="AB54" s="7"/>
      <c r="AC54" s="7"/>
      <c r="AD54" s="31"/>
      <c r="AE54" s="34"/>
      <c r="AF54" s="7"/>
      <c r="AG54" s="11"/>
      <c r="AH54" s="7"/>
      <c r="AI54" s="7"/>
      <c r="AJ54" s="7"/>
      <c r="AK54" s="31"/>
      <c r="AL54" s="34"/>
      <c r="AM54" s="7"/>
      <c r="AN54" s="11"/>
      <c r="AO54" s="7"/>
      <c r="AP54" s="11"/>
      <c r="AQ54" s="7"/>
      <c r="AR54" s="11"/>
      <c r="AS54" s="7"/>
      <c r="AT54" s="7"/>
      <c r="AU54" s="7"/>
      <c r="AV54" s="7"/>
      <c r="AW54" s="7"/>
      <c r="AX54" s="11" t="s">
        <v>221</v>
      </c>
      <c r="AY54" s="66" t="s">
        <v>221</v>
      </c>
      <c r="AZ54" s="1"/>
      <c r="BA54" s="1"/>
      <c r="BB54" s="24"/>
      <c r="BC54" s="1"/>
      <c r="BD54" s="1"/>
      <c r="BP54" s="15"/>
      <c r="BQ54" s="15" t="str">
        <f t="shared" si="0"/>
        <v/>
      </c>
      <c r="BR54" s="23" t="str">
        <f t="shared" si="1"/>
        <v/>
      </c>
      <c r="BS54" s="23" t="str">
        <f t="shared" si="2"/>
        <v/>
      </c>
      <c r="BT54" s="15" t="str">
        <f t="shared" si="3"/>
        <v/>
      </c>
      <c r="BU54" s="23" t="str">
        <f t="shared" si="4"/>
        <v/>
      </c>
      <c r="BV54" s="15" t="e">
        <f>IF(AND(#REF!="",#REF!="",#REF!="",#REF!=""),"",SUM(#REF!,#REF!,#REF!,#REF!,#REF!))</f>
        <v>#REF!</v>
      </c>
      <c r="BW54" s="23" t="str">
        <f t="shared" si="5"/>
        <v/>
      </c>
      <c r="BX54" s="15" t="str">
        <f t="shared" si="6"/>
        <v/>
      </c>
      <c r="BY54" s="23" t="str">
        <f t="shared" si="7"/>
        <v/>
      </c>
      <c r="BZ54" s="15" t="str">
        <f t="shared" si="8"/>
        <v/>
      </c>
      <c r="CA54" s="23" t="str">
        <f t="shared" si="9"/>
        <v/>
      </c>
      <c r="CB54" s="15" t="e">
        <f>IF(AND(#REF!="",#REF!="",#REF!="",#REF!=""),"",SUM(#REF!,#REF!,#REF!,#REF!,#REF!))</f>
        <v>#REF!</v>
      </c>
      <c r="CC54" s="23" t="str">
        <f t="shared" si="10"/>
        <v/>
      </c>
      <c r="CD54" s="23"/>
      <c r="CE54" s="23"/>
    </row>
    <row r="55" spans="1:83">
      <c r="A55" s="245">
        <v>49</v>
      </c>
      <c r="B55" s="246"/>
      <c r="C55" s="247"/>
      <c r="D55" s="248"/>
      <c r="E55" s="249"/>
      <c r="F55" s="250"/>
      <c r="G55" s="250"/>
      <c r="H55" s="251"/>
      <c r="I55" s="252"/>
      <c r="J55" s="253"/>
      <c r="K55" s="254"/>
      <c r="L55" s="11"/>
      <c r="M55" s="7"/>
      <c r="N55" s="7"/>
      <c r="O55" s="7"/>
      <c r="P55" s="31"/>
      <c r="Q55" s="34"/>
      <c r="R55" s="7"/>
      <c r="S55" s="975"/>
      <c r="T55" s="976"/>
      <c r="U55" s="976"/>
      <c r="V55" s="7"/>
      <c r="W55" s="36"/>
      <c r="X55" s="34"/>
      <c r="Y55" s="7"/>
      <c r="Z55" s="11"/>
      <c r="AA55" s="7"/>
      <c r="AB55" s="7"/>
      <c r="AC55" s="7"/>
      <c r="AD55" s="31"/>
      <c r="AE55" s="34"/>
      <c r="AF55" s="7"/>
      <c r="AG55" s="11"/>
      <c r="AH55" s="7"/>
      <c r="AI55" s="7"/>
      <c r="AJ55" s="7"/>
      <c r="AK55" s="31"/>
      <c r="AL55" s="34"/>
      <c r="AM55" s="7"/>
      <c r="AN55" s="11"/>
      <c r="AO55" s="7"/>
      <c r="AP55" s="11"/>
      <c r="AQ55" s="7"/>
      <c r="AR55" s="11"/>
      <c r="AS55" s="7"/>
      <c r="AT55" s="7"/>
      <c r="AU55" s="7"/>
      <c r="AV55" s="7"/>
      <c r="AW55" s="7"/>
      <c r="AX55" s="11" t="s">
        <v>221</v>
      </c>
      <c r="AY55" s="66" t="s">
        <v>221</v>
      </c>
      <c r="AZ55" s="1"/>
      <c r="BA55" s="1"/>
      <c r="BB55" s="24"/>
      <c r="BC55" s="1"/>
      <c r="BD55" s="1"/>
      <c r="BP55" s="15"/>
      <c r="BQ55" s="15" t="str">
        <f t="shared" si="0"/>
        <v/>
      </c>
      <c r="BR55" s="23" t="str">
        <f t="shared" si="1"/>
        <v/>
      </c>
      <c r="BS55" s="23" t="str">
        <f t="shared" si="2"/>
        <v/>
      </c>
      <c r="BT55" s="15" t="str">
        <f t="shared" si="3"/>
        <v/>
      </c>
      <c r="BU55" s="23" t="str">
        <f t="shared" si="4"/>
        <v/>
      </c>
      <c r="BV55" s="15" t="e">
        <f>IF(AND(#REF!="",#REF!="",#REF!="",#REF!=""),"",SUM(#REF!,#REF!,#REF!,#REF!,#REF!))</f>
        <v>#REF!</v>
      </c>
      <c r="BW55" s="23" t="str">
        <f t="shared" si="5"/>
        <v/>
      </c>
      <c r="BX55" s="15" t="str">
        <f t="shared" si="6"/>
        <v/>
      </c>
      <c r="BY55" s="23" t="str">
        <f t="shared" si="7"/>
        <v/>
      </c>
      <c r="BZ55" s="15" t="str">
        <f t="shared" si="8"/>
        <v/>
      </c>
      <c r="CA55" s="23" t="str">
        <f t="shared" si="9"/>
        <v/>
      </c>
      <c r="CB55" s="15" t="e">
        <f>IF(AND(#REF!="",#REF!="",#REF!="",#REF!=""),"",SUM(#REF!,#REF!,#REF!,#REF!,#REF!))</f>
        <v>#REF!</v>
      </c>
      <c r="CC55" s="23" t="str">
        <f t="shared" si="10"/>
        <v/>
      </c>
      <c r="CD55" s="23"/>
      <c r="CE55" s="23"/>
    </row>
    <row r="56" spans="1:83">
      <c r="A56" s="245">
        <v>50</v>
      </c>
      <c r="B56" s="246"/>
      <c r="C56" s="247"/>
      <c r="D56" s="248"/>
      <c r="E56" s="249"/>
      <c r="F56" s="250"/>
      <c r="G56" s="250"/>
      <c r="H56" s="251"/>
      <c r="I56" s="252"/>
      <c r="J56" s="253"/>
      <c r="K56" s="254"/>
      <c r="L56" s="11"/>
      <c r="M56" s="7"/>
      <c r="N56" s="7"/>
      <c r="O56" s="7"/>
      <c r="P56" s="31"/>
      <c r="Q56" s="34"/>
      <c r="R56" s="7"/>
      <c r="S56" s="975"/>
      <c r="T56" s="976"/>
      <c r="U56" s="976"/>
      <c r="V56" s="7"/>
      <c r="W56" s="36"/>
      <c r="X56" s="34"/>
      <c r="Y56" s="7"/>
      <c r="Z56" s="11"/>
      <c r="AA56" s="7"/>
      <c r="AB56" s="7"/>
      <c r="AC56" s="7"/>
      <c r="AD56" s="31"/>
      <c r="AE56" s="34"/>
      <c r="AF56" s="7"/>
      <c r="AG56" s="11"/>
      <c r="AH56" s="7"/>
      <c r="AI56" s="7"/>
      <c r="AJ56" s="7"/>
      <c r="AK56" s="31"/>
      <c r="AL56" s="34"/>
      <c r="AM56" s="7"/>
      <c r="AN56" s="11"/>
      <c r="AO56" s="7"/>
      <c r="AP56" s="11"/>
      <c r="AQ56" s="7"/>
      <c r="AR56" s="11"/>
      <c r="AS56" s="7"/>
      <c r="AT56" s="7"/>
      <c r="AU56" s="7"/>
      <c r="AV56" s="7"/>
      <c r="AW56" s="7"/>
      <c r="AX56" s="11" t="s">
        <v>221</v>
      </c>
      <c r="AY56" s="66" t="s">
        <v>221</v>
      </c>
      <c r="AZ56" s="1"/>
      <c r="BA56" s="1"/>
      <c r="BB56" s="24"/>
      <c r="BC56" s="1"/>
      <c r="BD56" s="1"/>
      <c r="BP56" s="15"/>
      <c r="BQ56" s="15" t="str">
        <f t="shared" si="0"/>
        <v/>
      </c>
      <c r="BR56" s="23" t="str">
        <f t="shared" si="1"/>
        <v/>
      </c>
      <c r="BS56" s="23" t="str">
        <f t="shared" si="2"/>
        <v/>
      </c>
      <c r="BT56" s="15" t="str">
        <f t="shared" si="3"/>
        <v/>
      </c>
      <c r="BU56" s="23" t="str">
        <f t="shared" si="4"/>
        <v/>
      </c>
      <c r="BV56" s="15" t="e">
        <f>IF(AND(#REF!="",#REF!="",#REF!="",#REF!=""),"",SUM(#REF!,#REF!,#REF!,#REF!,#REF!))</f>
        <v>#REF!</v>
      </c>
      <c r="BW56" s="23" t="str">
        <f t="shared" si="5"/>
        <v/>
      </c>
      <c r="BX56" s="15" t="str">
        <f t="shared" si="6"/>
        <v/>
      </c>
      <c r="BY56" s="23" t="str">
        <f t="shared" si="7"/>
        <v/>
      </c>
      <c r="BZ56" s="15" t="str">
        <f t="shared" si="8"/>
        <v/>
      </c>
      <c r="CA56" s="23" t="str">
        <f t="shared" si="9"/>
        <v/>
      </c>
      <c r="CB56" s="15" t="e">
        <f>IF(AND(#REF!="",#REF!="",#REF!="",#REF!=""),"",SUM(#REF!,#REF!,#REF!,#REF!,#REF!))</f>
        <v>#REF!</v>
      </c>
      <c r="CC56" s="23" t="str">
        <f t="shared" si="10"/>
        <v/>
      </c>
      <c r="CD56" s="23"/>
      <c r="CE56" s="23"/>
    </row>
    <row r="57" spans="1:83">
      <c r="A57" s="245">
        <v>51</v>
      </c>
      <c r="B57" s="246"/>
      <c r="C57" s="247"/>
      <c r="D57" s="248"/>
      <c r="E57" s="249"/>
      <c r="F57" s="250"/>
      <c r="G57" s="250"/>
      <c r="H57" s="251"/>
      <c r="I57" s="252"/>
      <c r="J57" s="253"/>
      <c r="K57" s="254"/>
      <c r="L57" s="11"/>
      <c r="M57" s="7"/>
      <c r="N57" s="7"/>
      <c r="O57" s="7"/>
      <c r="P57" s="31"/>
      <c r="Q57" s="34"/>
      <c r="R57" s="7"/>
      <c r="S57" s="975"/>
      <c r="T57" s="976"/>
      <c r="U57" s="976"/>
      <c r="V57" s="7"/>
      <c r="W57" s="36"/>
      <c r="X57" s="34"/>
      <c r="Y57" s="7"/>
      <c r="Z57" s="11"/>
      <c r="AA57" s="7"/>
      <c r="AB57" s="7"/>
      <c r="AC57" s="7"/>
      <c r="AD57" s="31"/>
      <c r="AE57" s="34"/>
      <c r="AF57" s="7"/>
      <c r="AG57" s="11"/>
      <c r="AH57" s="7"/>
      <c r="AI57" s="7"/>
      <c r="AJ57" s="7"/>
      <c r="AK57" s="31"/>
      <c r="AL57" s="34"/>
      <c r="AM57" s="7"/>
      <c r="AN57" s="11"/>
      <c r="AO57" s="7"/>
      <c r="AP57" s="11"/>
      <c r="AQ57" s="7"/>
      <c r="AR57" s="11"/>
      <c r="AS57" s="7"/>
      <c r="AT57" s="7"/>
      <c r="AU57" s="7"/>
      <c r="AV57" s="7"/>
      <c r="AW57" s="7"/>
      <c r="AX57" s="11" t="s">
        <v>221</v>
      </c>
      <c r="AY57" s="66" t="s">
        <v>221</v>
      </c>
      <c r="AZ57" s="1"/>
      <c r="BA57" s="1"/>
      <c r="BB57" s="24"/>
      <c r="BC57" s="1"/>
      <c r="BD57" s="1"/>
      <c r="BP57" s="15"/>
      <c r="BQ57" s="15" t="str">
        <f t="shared" si="0"/>
        <v/>
      </c>
      <c r="BR57" s="23" t="str">
        <f t="shared" si="1"/>
        <v/>
      </c>
      <c r="BS57" s="23" t="str">
        <f t="shared" si="2"/>
        <v/>
      </c>
      <c r="BT57" s="15" t="str">
        <f t="shared" si="3"/>
        <v/>
      </c>
      <c r="BU57" s="23" t="str">
        <f t="shared" si="4"/>
        <v/>
      </c>
      <c r="BV57" s="15" t="e">
        <f>IF(AND(#REF!="",#REF!="",#REF!="",#REF!=""),"",SUM(#REF!,#REF!,#REF!,#REF!,#REF!))</f>
        <v>#REF!</v>
      </c>
      <c r="BW57" s="23" t="str">
        <f t="shared" si="5"/>
        <v/>
      </c>
      <c r="BX57" s="15" t="str">
        <f t="shared" si="6"/>
        <v/>
      </c>
      <c r="BY57" s="23" t="str">
        <f t="shared" si="7"/>
        <v/>
      </c>
      <c r="BZ57" s="15" t="str">
        <f t="shared" si="8"/>
        <v/>
      </c>
      <c r="CA57" s="23" t="str">
        <f t="shared" si="9"/>
        <v/>
      </c>
      <c r="CB57" s="15" t="e">
        <f>IF(AND(#REF!="",#REF!="",#REF!="",#REF!=""),"",SUM(#REF!,#REF!,#REF!,#REF!,#REF!))</f>
        <v>#REF!</v>
      </c>
      <c r="CC57" s="23" t="str">
        <f t="shared" si="10"/>
        <v/>
      </c>
      <c r="CD57" s="23"/>
      <c r="CE57" s="23"/>
    </row>
    <row r="58" spans="1:83">
      <c r="A58" s="245">
        <v>52</v>
      </c>
      <c r="B58" s="246"/>
      <c r="C58" s="247"/>
      <c r="D58" s="248"/>
      <c r="E58" s="249"/>
      <c r="F58" s="250"/>
      <c r="G58" s="250"/>
      <c r="H58" s="251"/>
      <c r="I58" s="252"/>
      <c r="J58" s="253"/>
      <c r="K58" s="254"/>
      <c r="L58" s="11"/>
      <c r="M58" s="7"/>
      <c r="N58" s="7"/>
      <c r="O58" s="7"/>
      <c r="P58" s="31"/>
      <c r="Q58" s="34"/>
      <c r="R58" s="7"/>
      <c r="S58" s="975"/>
      <c r="T58" s="976"/>
      <c r="U58" s="976"/>
      <c r="V58" s="7"/>
      <c r="W58" s="36"/>
      <c r="X58" s="34"/>
      <c r="Y58" s="7"/>
      <c r="Z58" s="11"/>
      <c r="AA58" s="7"/>
      <c r="AB58" s="7"/>
      <c r="AC58" s="7"/>
      <c r="AD58" s="31"/>
      <c r="AE58" s="34"/>
      <c r="AF58" s="7"/>
      <c r="AG58" s="11"/>
      <c r="AH58" s="7"/>
      <c r="AI58" s="7"/>
      <c r="AJ58" s="7"/>
      <c r="AK58" s="31"/>
      <c r="AL58" s="34"/>
      <c r="AM58" s="7"/>
      <c r="AN58" s="11"/>
      <c r="AO58" s="7"/>
      <c r="AP58" s="11"/>
      <c r="AQ58" s="7"/>
      <c r="AR58" s="11"/>
      <c r="AS58" s="7"/>
      <c r="AT58" s="7"/>
      <c r="AU58" s="7"/>
      <c r="AV58" s="7"/>
      <c r="AW58" s="7"/>
      <c r="AX58" s="11" t="s">
        <v>221</v>
      </c>
      <c r="AY58" s="66" t="s">
        <v>221</v>
      </c>
      <c r="AZ58" s="1"/>
      <c r="BA58" s="1"/>
      <c r="BB58" s="24"/>
      <c r="BC58" s="1"/>
      <c r="BD58" s="1"/>
      <c r="BP58" s="15"/>
      <c r="BQ58" s="15" t="str">
        <f t="shared" si="0"/>
        <v/>
      </c>
      <c r="BR58" s="23" t="str">
        <f t="shared" si="1"/>
        <v/>
      </c>
      <c r="BS58" s="23" t="str">
        <f t="shared" si="2"/>
        <v/>
      </c>
      <c r="BT58" s="15" t="str">
        <f t="shared" si="3"/>
        <v/>
      </c>
      <c r="BU58" s="23" t="str">
        <f t="shared" si="4"/>
        <v/>
      </c>
      <c r="BV58" s="15" t="e">
        <f>IF(AND(#REF!="",#REF!="",#REF!="",#REF!=""),"",SUM(#REF!,#REF!,#REF!,#REF!,#REF!))</f>
        <v>#REF!</v>
      </c>
      <c r="BW58" s="23" t="str">
        <f t="shared" si="5"/>
        <v/>
      </c>
      <c r="BX58" s="15" t="str">
        <f t="shared" si="6"/>
        <v/>
      </c>
      <c r="BY58" s="23" t="str">
        <f t="shared" si="7"/>
        <v/>
      </c>
      <c r="BZ58" s="15" t="str">
        <f t="shared" si="8"/>
        <v/>
      </c>
      <c r="CA58" s="23" t="str">
        <f t="shared" si="9"/>
        <v/>
      </c>
      <c r="CB58" s="15" t="e">
        <f>IF(AND(#REF!="",#REF!="",#REF!="",#REF!=""),"",SUM(#REF!,#REF!,#REF!,#REF!,#REF!))</f>
        <v>#REF!</v>
      </c>
      <c r="CC58" s="23" t="str">
        <f t="shared" si="10"/>
        <v/>
      </c>
      <c r="CD58" s="23"/>
      <c r="CE58" s="23"/>
    </row>
    <row r="59" spans="1:83">
      <c r="A59" s="245">
        <v>53</v>
      </c>
      <c r="B59" s="246"/>
      <c r="C59" s="247"/>
      <c r="D59" s="248"/>
      <c r="E59" s="249"/>
      <c r="F59" s="250"/>
      <c r="G59" s="250"/>
      <c r="H59" s="251"/>
      <c r="I59" s="252"/>
      <c r="J59" s="253"/>
      <c r="K59" s="254"/>
      <c r="L59" s="11"/>
      <c r="M59" s="7"/>
      <c r="N59" s="7"/>
      <c r="O59" s="7"/>
      <c r="P59" s="31"/>
      <c r="Q59" s="34"/>
      <c r="R59" s="7"/>
      <c r="S59" s="975"/>
      <c r="T59" s="976"/>
      <c r="U59" s="976"/>
      <c r="V59" s="7"/>
      <c r="W59" s="36"/>
      <c r="X59" s="34"/>
      <c r="Y59" s="7"/>
      <c r="Z59" s="11"/>
      <c r="AA59" s="7"/>
      <c r="AB59" s="7"/>
      <c r="AC59" s="7"/>
      <c r="AD59" s="31"/>
      <c r="AE59" s="34"/>
      <c r="AF59" s="7"/>
      <c r="AG59" s="11"/>
      <c r="AH59" s="7"/>
      <c r="AI59" s="7"/>
      <c r="AJ59" s="7"/>
      <c r="AK59" s="31"/>
      <c r="AL59" s="34"/>
      <c r="AM59" s="7"/>
      <c r="AN59" s="11"/>
      <c r="AO59" s="7"/>
      <c r="AP59" s="11"/>
      <c r="AQ59" s="7"/>
      <c r="AR59" s="11"/>
      <c r="AS59" s="7"/>
      <c r="AT59" s="7"/>
      <c r="AU59" s="7"/>
      <c r="AV59" s="7"/>
      <c r="AW59" s="7"/>
      <c r="AX59" s="11" t="s">
        <v>221</v>
      </c>
      <c r="AY59" s="66" t="s">
        <v>221</v>
      </c>
      <c r="AZ59" s="1"/>
      <c r="BA59" s="1"/>
      <c r="BB59" s="24"/>
      <c r="BC59" s="1"/>
      <c r="BD59" s="1"/>
      <c r="BP59" s="15"/>
      <c r="BQ59" s="25" t="str">
        <f t="shared" si="0"/>
        <v/>
      </c>
      <c r="BR59" s="26" t="str">
        <f t="shared" si="1"/>
        <v/>
      </c>
      <c r="BS59" s="26" t="str">
        <f t="shared" si="2"/>
        <v/>
      </c>
      <c r="BT59" s="25" t="str">
        <f t="shared" si="3"/>
        <v/>
      </c>
      <c r="BU59" s="26" t="str">
        <f t="shared" si="4"/>
        <v/>
      </c>
      <c r="BV59" s="25" t="e">
        <f>IF(AND(#REF!="",#REF!="",#REF!="",#REF!=""),"",SUM(#REF!,#REF!,#REF!,#REF!,#REF!))</f>
        <v>#REF!</v>
      </c>
      <c r="BW59" s="26" t="str">
        <f t="shared" si="5"/>
        <v/>
      </c>
      <c r="BX59" s="25" t="str">
        <f t="shared" si="6"/>
        <v/>
      </c>
      <c r="BY59" s="26" t="str">
        <f t="shared" si="7"/>
        <v/>
      </c>
      <c r="BZ59" s="25" t="str">
        <f t="shared" si="8"/>
        <v/>
      </c>
      <c r="CA59" s="26" t="str">
        <f t="shared" si="9"/>
        <v/>
      </c>
      <c r="CB59" s="25" t="e">
        <f>IF(AND(#REF!="",#REF!="",#REF!="",#REF!=""),"",SUM(#REF!,#REF!,#REF!,#REF!,#REF!))</f>
        <v>#REF!</v>
      </c>
      <c r="CC59" s="26" t="str">
        <f t="shared" si="10"/>
        <v/>
      </c>
      <c r="CD59" s="23"/>
      <c r="CE59" s="23"/>
    </row>
    <row r="60" spans="1:83">
      <c r="A60" s="245">
        <v>54</v>
      </c>
      <c r="B60" s="246"/>
      <c r="C60" s="247"/>
      <c r="D60" s="248"/>
      <c r="E60" s="249"/>
      <c r="F60" s="250"/>
      <c r="G60" s="250"/>
      <c r="H60" s="251"/>
      <c r="I60" s="252"/>
      <c r="J60" s="253"/>
      <c r="K60" s="254"/>
      <c r="L60" s="11"/>
      <c r="M60" s="7"/>
      <c r="N60" s="7"/>
      <c r="O60" s="7"/>
      <c r="P60" s="31"/>
      <c r="Q60" s="34"/>
      <c r="R60" s="7"/>
      <c r="S60" s="975"/>
      <c r="T60" s="976"/>
      <c r="U60" s="976"/>
      <c r="V60" s="7"/>
      <c r="W60" s="36"/>
      <c r="X60" s="34"/>
      <c r="Y60" s="7"/>
      <c r="Z60" s="11"/>
      <c r="AA60" s="7"/>
      <c r="AB60" s="7"/>
      <c r="AC60" s="7"/>
      <c r="AD60" s="31"/>
      <c r="AE60" s="34"/>
      <c r="AF60" s="7"/>
      <c r="AG60" s="11"/>
      <c r="AH60" s="7"/>
      <c r="AI60" s="7"/>
      <c r="AJ60" s="7"/>
      <c r="AK60" s="31"/>
      <c r="AL60" s="34"/>
      <c r="AM60" s="7"/>
      <c r="AN60" s="11"/>
      <c r="AO60" s="7"/>
      <c r="AP60" s="11"/>
      <c r="AQ60" s="7"/>
      <c r="AR60" s="11"/>
      <c r="AS60" s="7"/>
      <c r="AT60" s="7"/>
      <c r="AU60" s="7"/>
      <c r="AV60" s="7"/>
      <c r="AW60" s="7"/>
      <c r="AX60" s="11" t="s">
        <v>221</v>
      </c>
      <c r="AY60" s="66" t="s">
        <v>221</v>
      </c>
      <c r="AZ60" s="1"/>
      <c r="BA60" s="1"/>
      <c r="BB60" s="24"/>
      <c r="BC60" s="1"/>
      <c r="BD60" s="1"/>
      <c r="BP60" s="15"/>
      <c r="BQ60" s="25" t="str">
        <f t="shared" si="0"/>
        <v/>
      </c>
      <c r="BR60" s="26" t="str">
        <f t="shared" si="1"/>
        <v/>
      </c>
      <c r="BS60" s="26" t="str">
        <f t="shared" si="2"/>
        <v/>
      </c>
      <c r="BT60" s="25" t="str">
        <f t="shared" si="3"/>
        <v/>
      </c>
      <c r="BU60" s="26" t="str">
        <f t="shared" si="4"/>
        <v/>
      </c>
      <c r="BV60" s="25" t="e">
        <f>IF(AND(#REF!="",#REF!="",#REF!="",#REF!=""),"",SUM(#REF!,#REF!,#REF!,#REF!,#REF!))</f>
        <v>#REF!</v>
      </c>
      <c r="BW60" s="26" t="str">
        <f t="shared" si="5"/>
        <v/>
      </c>
      <c r="BX60" s="25" t="str">
        <f t="shared" si="6"/>
        <v/>
      </c>
      <c r="BY60" s="26" t="str">
        <f t="shared" si="7"/>
        <v/>
      </c>
      <c r="BZ60" s="25" t="str">
        <f t="shared" si="8"/>
        <v/>
      </c>
      <c r="CA60" s="26" t="str">
        <f t="shared" si="9"/>
        <v/>
      </c>
      <c r="CB60" s="25" t="e">
        <f>IF(AND(#REF!="",#REF!="",#REF!="",#REF!=""),"",SUM(#REF!,#REF!,#REF!,#REF!,#REF!))</f>
        <v>#REF!</v>
      </c>
      <c r="CC60" s="26" t="str">
        <f t="shared" si="10"/>
        <v/>
      </c>
      <c r="CD60" s="23"/>
      <c r="CE60" s="23"/>
    </row>
    <row r="61" spans="1:83">
      <c r="A61" s="245">
        <v>55</v>
      </c>
      <c r="B61" s="246"/>
      <c r="C61" s="247"/>
      <c r="D61" s="248"/>
      <c r="E61" s="249"/>
      <c r="F61" s="250"/>
      <c r="G61" s="250"/>
      <c r="H61" s="251"/>
      <c r="I61" s="252"/>
      <c r="J61" s="253"/>
      <c r="K61" s="254"/>
      <c r="L61" s="11"/>
      <c r="M61" s="7"/>
      <c r="N61" s="7"/>
      <c r="O61" s="7"/>
      <c r="P61" s="31"/>
      <c r="Q61" s="34"/>
      <c r="R61" s="7"/>
      <c r="S61" s="975"/>
      <c r="T61" s="976"/>
      <c r="U61" s="976"/>
      <c r="V61" s="7"/>
      <c r="W61" s="36"/>
      <c r="X61" s="34"/>
      <c r="Y61" s="7"/>
      <c r="Z61" s="11"/>
      <c r="AA61" s="7"/>
      <c r="AB61" s="7"/>
      <c r="AC61" s="7"/>
      <c r="AD61" s="31"/>
      <c r="AE61" s="34"/>
      <c r="AF61" s="7"/>
      <c r="AG61" s="11"/>
      <c r="AH61" s="7"/>
      <c r="AI61" s="7"/>
      <c r="AJ61" s="7"/>
      <c r="AK61" s="31"/>
      <c r="AL61" s="34"/>
      <c r="AM61" s="7"/>
      <c r="AN61" s="11"/>
      <c r="AO61" s="7"/>
      <c r="AP61" s="11"/>
      <c r="AQ61" s="7"/>
      <c r="AR61" s="11"/>
      <c r="AS61" s="7"/>
      <c r="AT61" s="7"/>
      <c r="AU61" s="7"/>
      <c r="AV61" s="7"/>
      <c r="AW61" s="7"/>
      <c r="AX61" s="11" t="s">
        <v>221</v>
      </c>
      <c r="AY61" s="66" t="s">
        <v>221</v>
      </c>
      <c r="AZ61" s="1"/>
      <c r="BA61" s="1"/>
      <c r="BB61" s="24"/>
      <c r="BC61" s="1"/>
      <c r="BD61" s="1"/>
      <c r="BP61" s="15"/>
      <c r="BQ61" s="25" t="str">
        <f t="shared" si="0"/>
        <v/>
      </c>
      <c r="BR61" s="26" t="str">
        <f t="shared" si="1"/>
        <v/>
      </c>
      <c r="BS61" s="26" t="str">
        <f t="shared" si="2"/>
        <v/>
      </c>
      <c r="BT61" s="25" t="str">
        <f t="shared" si="3"/>
        <v/>
      </c>
      <c r="BU61" s="26" t="str">
        <f t="shared" si="4"/>
        <v/>
      </c>
      <c r="BV61" s="25" t="e">
        <f>IF(AND(#REF!="",#REF!="",#REF!="",#REF!=""),"",SUM(#REF!,#REF!,#REF!,#REF!,#REF!))</f>
        <v>#REF!</v>
      </c>
      <c r="BW61" s="26" t="str">
        <f t="shared" si="5"/>
        <v/>
      </c>
      <c r="BX61" s="25" t="str">
        <f t="shared" si="6"/>
        <v/>
      </c>
      <c r="BY61" s="26" t="str">
        <f t="shared" si="7"/>
        <v/>
      </c>
      <c r="BZ61" s="25" t="str">
        <f t="shared" si="8"/>
        <v/>
      </c>
      <c r="CA61" s="26" t="str">
        <f t="shared" si="9"/>
        <v/>
      </c>
      <c r="CB61" s="25" t="e">
        <f>IF(AND(#REF!="",#REF!="",#REF!="",#REF!=""),"",SUM(#REF!,#REF!,#REF!,#REF!,#REF!))</f>
        <v>#REF!</v>
      </c>
      <c r="CC61" s="26" t="str">
        <f t="shared" si="10"/>
        <v/>
      </c>
      <c r="CD61" s="23"/>
      <c r="CE61" s="23"/>
    </row>
    <row r="62" spans="1:83">
      <c r="A62" s="245">
        <v>56</v>
      </c>
      <c r="B62" s="246"/>
      <c r="C62" s="247"/>
      <c r="D62" s="248"/>
      <c r="E62" s="249"/>
      <c r="F62" s="250"/>
      <c r="G62" s="250"/>
      <c r="H62" s="251"/>
      <c r="I62" s="252"/>
      <c r="J62" s="253"/>
      <c r="K62" s="254"/>
      <c r="L62" s="11"/>
      <c r="M62" s="7"/>
      <c r="N62" s="7"/>
      <c r="O62" s="7"/>
      <c r="P62" s="31"/>
      <c r="Q62" s="34"/>
      <c r="R62" s="7"/>
      <c r="S62" s="975"/>
      <c r="T62" s="976"/>
      <c r="U62" s="976"/>
      <c r="V62" s="7"/>
      <c r="W62" s="36"/>
      <c r="X62" s="34"/>
      <c r="Y62" s="7"/>
      <c r="Z62" s="11"/>
      <c r="AA62" s="7"/>
      <c r="AB62" s="7"/>
      <c r="AC62" s="7"/>
      <c r="AD62" s="31"/>
      <c r="AE62" s="34"/>
      <c r="AF62" s="7"/>
      <c r="AG62" s="11"/>
      <c r="AH62" s="7"/>
      <c r="AI62" s="7"/>
      <c r="AJ62" s="7"/>
      <c r="AK62" s="31"/>
      <c r="AL62" s="34"/>
      <c r="AM62" s="7"/>
      <c r="AN62" s="11"/>
      <c r="AO62" s="7"/>
      <c r="AP62" s="11"/>
      <c r="AQ62" s="7"/>
      <c r="AR62" s="11"/>
      <c r="AS62" s="7"/>
      <c r="AT62" s="7"/>
      <c r="AU62" s="7"/>
      <c r="AV62" s="7"/>
      <c r="AW62" s="7"/>
      <c r="AX62" s="11" t="s">
        <v>221</v>
      </c>
      <c r="AY62" s="66" t="s">
        <v>221</v>
      </c>
      <c r="AZ62" s="1"/>
      <c r="BA62" s="1"/>
      <c r="BB62" s="24"/>
      <c r="BC62" s="1"/>
      <c r="BD62" s="1"/>
      <c r="BP62" s="15"/>
      <c r="BQ62" s="25" t="str">
        <f t="shared" si="0"/>
        <v/>
      </c>
      <c r="BR62" s="26" t="str">
        <f t="shared" si="1"/>
        <v/>
      </c>
      <c r="BS62" s="26" t="str">
        <f t="shared" si="2"/>
        <v/>
      </c>
      <c r="BT62" s="25" t="str">
        <f t="shared" si="3"/>
        <v/>
      </c>
      <c r="BU62" s="26" t="str">
        <f t="shared" si="4"/>
        <v/>
      </c>
      <c r="BV62" s="25" t="e">
        <f>IF(AND(#REF!="",#REF!="",#REF!="",#REF!=""),"",SUM(#REF!,#REF!,#REF!,#REF!,#REF!))</f>
        <v>#REF!</v>
      </c>
      <c r="BW62" s="26" t="str">
        <f t="shared" si="5"/>
        <v/>
      </c>
      <c r="BX62" s="25" t="str">
        <f t="shared" si="6"/>
        <v/>
      </c>
      <c r="BY62" s="26" t="str">
        <f t="shared" si="7"/>
        <v/>
      </c>
      <c r="BZ62" s="25" t="str">
        <f t="shared" si="8"/>
        <v/>
      </c>
      <c r="CA62" s="26" t="str">
        <f t="shared" si="9"/>
        <v/>
      </c>
      <c r="CB62" s="25" t="e">
        <f>IF(AND(#REF!="",#REF!="",#REF!="",#REF!=""),"",SUM(#REF!,#REF!,#REF!,#REF!,#REF!))</f>
        <v>#REF!</v>
      </c>
      <c r="CC62" s="26" t="str">
        <f t="shared" si="10"/>
        <v/>
      </c>
      <c r="CD62" s="23"/>
      <c r="CE62" s="23"/>
    </row>
    <row r="63" spans="1:83">
      <c r="A63" s="245">
        <v>57</v>
      </c>
      <c r="B63" s="246"/>
      <c r="C63" s="247"/>
      <c r="D63" s="248"/>
      <c r="E63" s="249"/>
      <c r="F63" s="250"/>
      <c r="G63" s="250"/>
      <c r="H63" s="251"/>
      <c r="I63" s="252"/>
      <c r="J63" s="253"/>
      <c r="K63" s="254"/>
      <c r="L63" s="11"/>
      <c r="M63" s="7"/>
      <c r="N63" s="7"/>
      <c r="O63" s="7"/>
      <c r="P63" s="31"/>
      <c r="Q63" s="34"/>
      <c r="R63" s="7"/>
      <c r="S63" s="975"/>
      <c r="T63" s="976"/>
      <c r="U63" s="976"/>
      <c r="V63" s="7"/>
      <c r="W63" s="36"/>
      <c r="X63" s="34"/>
      <c r="Y63" s="7"/>
      <c r="Z63" s="11"/>
      <c r="AA63" s="7"/>
      <c r="AB63" s="7"/>
      <c r="AC63" s="7"/>
      <c r="AD63" s="31"/>
      <c r="AE63" s="34"/>
      <c r="AF63" s="7"/>
      <c r="AG63" s="11"/>
      <c r="AH63" s="7"/>
      <c r="AI63" s="7"/>
      <c r="AJ63" s="7"/>
      <c r="AK63" s="31"/>
      <c r="AL63" s="34"/>
      <c r="AM63" s="7"/>
      <c r="AN63" s="11"/>
      <c r="AO63" s="7"/>
      <c r="AP63" s="11"/>
      <c r="AQ63" s="7"/>
      <c r="AR63" s="11"/>
      <c r="AS63" s="7"/>
      <c r="AT63" s="7"/>
      <c r="AU63" s="7"/>
      <c r="AV63" s="7"/>
      <c r="AW63" s="7"/>
      <c r="AX63" s="11" t="s">
        <v>221</v>
      </c>
      <c r="AY63" s="66" t="s">
        <v>221</v>
      </c>
      <c r="AZ63" s="1"/>
      <c r="BA63" s="1"/>
      <c r="BB63" s="24"/>
      <c r="BC63" s="1"/>
      <c r="BD63" s="1"/>
      <c r="BP63" s="15"/>
      <c r="BQ63" s="25" t="str">
        <f t="shared" si="0"/>
        <v/>
      </c>
      <c r="BR63" s="26" t="str">
        <f t="shared" si="1"/>
        <v/>
      </c>
      <c r="BS63" s="26" t="str">
        <f t="shared" si="2"/>
        <v/>
      </c>
      <c r="BT63" s="25" t="str">
        <f t="shared" si="3"/>
        <v/>
      </c>
      <c r="BU63" s="26" t="str">
        <f t="shared" si="4"/>
        <v/>
      </c>
      <c r="BV63" s="25" t="e">
        <f>IF(AND(#REF!="",#REF!="",#REF!="",#REF!=""),"",SUM(#REF!,#REF!,#REF!,#REF!,#REF!))</f>
        <v>#REF!</v>
      </c>
      <c r="BW63" s="26" t="str">
        <f t="shared" si="5"/>
        <v/>
      </c>
      <c r="BX63" s="25" t="str">
        <f t="shared" si="6"/>
        <v/>
      </c>
      <c r="BY63" s="26" t="str">
        <f t="shared" si="7"/>
        <v/>
      </c>
      <c r="BZ63" s="25" t="str">
        <f t="shared" si="8"/>
        <v/>
      </c>
      <c r="CA63" s="26" t="str">
        <f t="shared" si="9"/>
        <v/>
      </c>
      <c r="CB63" s="25" t="e">
        <f>IF(AND(#REF!="",#REF!="",#REF!="",#REF!=""),"",SUM(#REF!,#REF!,#REF!,#REF!,#REF!))</f>
        <v>#REF!</v>
      </c>
      <c r="CC63" s="26" t="str">
        <f t="shared" si="10"/>
        <v/>
      </c>
      <c r="CD63" s="23"/>
      <c r="CE63" s="23"/>
    </row>
    <row r="64" spans="1:83">
      <c r="A64" s="245">
        <v>58</v>
      </c>
      <c r="B64" s="246"/>
      <c r="C64" s="247"/>
      <c r="D64" s="248"/>
      <c r="E64" s="249"/>
      <c r="F64" s="250"/>
      <c r="G64" s="250"/>
      <c r="H64" s="251"/>
      <c r="I64" s="252"/>
      <c r="J64" s="253"/>
      <c r="K64" s="254"/>
      <c r="L64" s="11"/>
      <c r="M64" s="7"/>
      <c r="N64" s="7"/>
      <c r="O64" s="7"/>
      <c r="P64" s="31"/>
      <c r="Q64" s="34"/>
      <c r="R64" s="7"/>
      <c r="S64" s="975"/>
      <c r="T64" s="976"/>
      <c r="U64" s="976"/>
      <c r="V64" s="7"/>
      <c r="W64" s="36"/>
      <c r="X64" s="34"/>
      <c r="Y64" s="7"/>
      <c r="Z64" s="11"/>
      <c r="AA64" s="7"/>
      <c r="AB64" s="7"/>
      <c r="AC64" s="7"/>
      <c r="AD64" s="31"/>
      <c r="AE64" s="34"/>
      <c r="AF64" s="7"/>
      <c r="AG64" s="11"/>
      <c r="AH64" s="7"/>
      <c r="AI64" s="7"/>
      <c r="AJ64" s="7"/>
      <c r="AK64" s="31"/>
      <c r="AL64" s="34"/>
      <c r="AM64" s="7"/>
      <c r="AN64" s="11"/>
      <c r="AO64" s="7"/>
      <c r="AP64" s="11"/>
      <c r="AQ64" s="7"/>
      <c r="AR64" s="11"/>
      <c r="AS64" s="7"/>
      <c r="AT64" s="7"/>
      <c r="AU64" s="7"/>
      <c r="AV64" s="7"/>
      <c r="AW64" s="7"/>
      <c r="AX64" s="11" t="s">
        <v>221</v>
      </c>
      <c r="AY64" s="66" t="s">
        <v>221</v>
      </c>
      <c r="AZ64" s="1"/>
      <c r="BA64" s="1"/>
      <c r="BB64" s="24"/>
      <c r="BC64" s="1"/>
      <c r="BD64" s="1"/>
      <c r="BP64" s="15"/>
      <c r="BQ64" s="25" t="str">
        <f t="shared" si="0"/>
        <v/>
      </c>
      <c r="BR64" s="26" t="str">
        <f t="shared" si="1"/>
        <v/>
      </c>
      <c r="BS64" s="26" t="str">
        <f t="shared" si="2"/>
        <v/>
      </c>
      <c r="BT64" s="25" t="str">
        <f t="shared" si="3"/>
        <v/>
      </c>
      <c r="BU64" s="26" t="str">
        <f t="shared" si="4"/>
        <v/>
      </c>
      <c r="BV64" s="25" t="e">
        <f>IF(AND(#REF!="",#REF!="",#REF!="",#REF!=""),"",SUM(#REF!,#REF!,#REF!,#REF!,#REF!))</f>
        <v>#REF!</v>
      </c>
      <c r="BW64" s="26" t="str">
        <f t="shared" si="5"/>
        <v/>
      </c>
      <c r="BX64" s="25" t="str">
        <f t="shared" si="6"/>
        <v/>
      </c>
      <c r="BY64" s="26" t="str">
        <f t="shared" si="7"/>
        <v/>
      </c>
      <c r="BZ64" s="25" t="str">
        <f t="shared" si="8"/>
        <v/>
      </c>
      <c r="CA64" s="26" t="str">
        <f t="shared" si="9"/>
        <v/>
      </c>
      <c r="CB64" s="25" t="e">
        <f>IF(AND(#REF!="",#REF!="",#REF!="",#REF!=""),"",SUM(#REF!,#REF!,#REF!,#REF!,#REF!))</f>
        <v>#REF!</v>
      </c>
      <c r="CC64" s="26" t="str">
        <f t="shared" si="10"/>
        <v/>
      </c>
      <c r="CD64" s="23"/>
      <c r="CE64" s="23"/>
    </row>
    <row r="65" spans="1:83">
      <c r="A65" s="245">
        <v>59</v>
      </c>
      <c r="B65" s="246"/>
      <c r="C65" s="247"/>
      <c r="D65" s="248"/>
      <c r="E65" s="249"/>
      <c r="F65" s="250"/>
      <c r="G65" s="250"/>
      <c r="H65" s="251"/>
      <c r="I65" s="252"/>
      <c r="J65" s="253"/>
      <c r="K65" s="254"/>
      <c r="L65" s="11"/>
      <c r="M65" s="7"/>
      <c r="N65" s="7"/>
      <c r="O65" s="7"/>
      <c r="P65" s="31"/>
      <c r="Q65" s="34"/>
      <c r="R65" s="7"/>
      <c r="S65" s="975"/>
      <c r="T65" s="976"/>
      <c r="U65" s="976"/>
      <c r="V65" s="7"/>
      <c r="W65" s="36"/>
      <c r="X65" s="34"/>
      <c r="Y65" s="7"/>
      <c r="Z65" s="11"/>
      <c r="AA65" s="7"/>
      <c r="AB65" s="7"/>
      <c r="AC65" s="7"/>
      <c r="AD65" s="31"/>
      <c r="AE65" s="34"/>
      <c r="AF65" s="7"/>
      <c r="AG65" s="11"/>
      <c r="AH65" s="7"/>
      <c r="AI65" s="7"/>
      <c r="AJ65" s="7"/>
      <c r="AK65" s="31"/>
      <c r="AL65" s="34"/>
      <c r="AM65" s="7"/>
      <c r="AN65" s="11"/>
      <c r="AO65" s="7"/>
      <c r="AP65" s="11"/>
      <c r="AQ65" s="7"/>
      <c r="AR65" s="11"/>
      <c r="AS65" s="7"/>
      <c r="AT65" s="7"/>
      <c r="AU65" s="7"/>
      <c r="AV65" s="7"/>
      <c r="AW65" s="7"/>
      <c r="AX65" s="11" t="s">
        <v>221</v>
      </c>
      <c r="AY65" s="66" t="s">
        <v>221</v>
      </c>
      <c r="AZ65" s="1"/>
      <c r="BA65" s="1"/>
      <c r="BB65" s="24"/>
      <c r="BC65" s="1"/>
      <c r="BD65" s="1"/>
      <c r="BP65" s="15"/>
      <c r="BQ65" s="25" t="str">
        <f t="shared" si="0"/>
        <v/>
      </c>
      <c r="BR65" s="26" t="str">
        <f t="shared" si="1"/>
        <v/>
      </c>
      <c r="BS65" s="26" t="str">
        <f t="shared" si="2"/>
        <v/>
      </c>
      <c r="BT65" s="25" t="str">
        <f t="shared" si="3"/>
        <v/>
      </c>
      <c r="BU65" s="26" t="str">
        <f t="shared" si="4"/>
        <v/>
      </c>
      <c r="BV65" s="25" t="e">
        <f>IF(AND(#REF!="",#REF!="",#REF!="",#REF!=""),"",SUM(#REF!,#REF!,#REF!,#REF!,#REF!))</f>
        <v>#REF!</v>
      </c>
      <c r="BW65" s="26" t="str">
        <f t="shared" si="5"/>
        <v/>
      </c>
      <c r="BX65" s="25" t="str">
        <f t="shared" si="6"/>
        <v/>
      </c>
      <c r="BY65" s="26" t="str">
        <f t="shared" si="7"/>
        <v/>
      </c>
      <c r="BZ65" s="25" t="str">
        <f t="shared" si="8"/>
        <v/>
      </c>
      <c r="CA65" s="26" t="str">
        <f t="shared" si="9"/>
        <v/>
      </c>
      <c r="CB65" s="25" t="e">
        <f>IF(AND(#REF!="",#REF!="",#REF!="",#REF!=""),"",SUM(#REF!,#REF!,#REF!,#REF!,#REF!))</f>
        <v>#REF!</v>
      </c>
      <c r="CC65" s="26" t="str">
        <f t="shared" si="10"/>
        <v/>
      </c>
      <c r="CD65" s="23"/>
      <c r="CE65" s="23"/>
    </row>
    <row r="66" spans="1:83">
      <c r="A66" s="245">
        <v>60</v>
      </c>
      <c r="B66" s="246"/>
      <c r="C66" s="247"/>
      <c r="D66" s="248"/>
      <c r="E66" s="249"/>
      <c r="F66" s="250"/>
      <c r="G66" s="250"/>
      <c r="H66" s="251"/>
      <c r="I66" s="252"/>
      <c r="J66" s="253"/>
      <c r="K66" s="254"/>
      <c r="L66" s="11"/>
      <c r="M66" s="7"/>
      <c r="N66" s="7"/>
      <c r="O66" s="7"/>
      <c r="P66" s="31"/>
      <c r="Q66" s="34"/>
      <c r="R66" s="7"/>
      <c r="S66" s="975"/>
      <c r="T66" s="976"/>
      <c r="U66" s="976"/>
      <c r="V66" s="7"/>
      <c r="W66" s="36"/>
      <c r="X66" s="34"/>
      <c r="Y66" s="7"/>
      <c r="Z66" s="11"/>
      <c r="AA66" s="7"/>
      <c r="AB66" s="7"/>
      <c r="AC66" s="7"/>
      <c r="AD66" s="31"/>
      <c r="AE66" s="34"/>
      <c r="AF66" s="7"/>
      <c r="AG66" s="11"/>
      <c r="AH66" s="7"/>
      <c r="AI66" s="7"/>
      <c r="AJ66" s="7"/>
      <c r="AK66" s="31"/>
      <c r="AL66" s="34"/>
      <c r="AM66" s="7"/>
      <c r="AN66" s="11"/>
      <c r="AO66" s="7"/>
      <c r="AP66" s="11"/>
      <c r="AQ66" s="7"/>
      <c r="AR66" s="11"/>
      <c r="AS66" s="7"/>
      <c r="AT66" s="7"/>
      <c r="AU66" s="7"/>
      <c r="AV66" s="7"/>
      <c r="AW66" s="7"/>
      <c r="AX66" s="11" t="s">
        <v>221</v>
      </c>
      <c r="AY66" s="66" t="s">
        <v>221</v>
      </c>
      <c r="AZ66" s="1"/>
      <c r="BA66" s="1"/>
      <c r="BB66" s="24"/>
      <c r="BC66" s="1"/>
      <c r="BD66" s="1"/>
      <c r="BP66" s="15"/>
      <c r="BQ66" s="25" t="str">
        <f t="shared" si="0"/>
        <v/>
      </c>
      <c r="BR66" s="26" t="str">
        <f t="shared" si="1"/>
        <v/>
      </c>
      <c r="BS66" s="26" t="str">
        <f t="shared" si="2"/>
        <v/>
      </c>
      <c r="BT66" s="25" t="str">
        <f t="shared" si="3"/>
        <v/>
      </c>
      <c r="BU66" s="26" t="str">
        <f t="shared" si="4"/>
        <v/>
      </c>
      <c r="BV66" s="25" t="e">
        <f>IF(AND(#REF!="",#REF!="",#REF!="",#REF!=""),"",SUM(#REF!,#REF!,#REF!,#REF!,#REF!))</f>
        <v>#REF!</v>
      </c>
      <c r="BW66" s="26" t="str">
        <f t="shared" si="5"/>
        <v/>
      </c>
      <c r="BX66" s="25" t="str">
        <f t="shared" si="6"/>
        <v/>
      </c>
      <c r="BY66" s="26" t="str">
        <f t="shared" si="7"/>
        <v/>
      </c>
      <c r="BZ66" s="25" t="str">
        <f t="shared" si="8"/>
        <v/>
      </c>
      <c r="CA66" s="26" t="str">
        <f t="shared" si="9"/>
        <v/>
      </c>
      <c r="CB66" s="25" t="e">
        <f>IF(AND(#REF!="",#REF!="",#REF!="",#REF!=""),"",SUM(#REF!,#REF!,#REF!,#REF!,#REF!))</f>
        <v>#REF!</v>
      </c>
      <c r="CC66" s="26" t="str">
        <f t="shared" si="10"/>
        <v/>
      </c>
      <c r="CD66" s="23"/>
      <c r="CE66" s="23"/>
    </row>
    <row r="67" spans="1:83">
      <c r="A67" s="245">
        <v>61</v>
      </c>
      <c r="B67" s="246"/>
      <c r="C67" s="247"/>
      <c r="D67" s="248"/>
      <c r="E67" s="249"/>
      <c r="F67" s="250"/>
      <c r="G67" s="250"/>
      <c r="H67" s="251"/>
      <c r="I67" s="252"/>
      <c r="J67" s="253"/>
      <c r="K67" s="254"/>
      <c r="L67" s="11"/>
      <c r="M67" s="7"/>
      <c r="N67" s="7"/>
      <c r="O67" s="7"/>
      <c r="P67" s="31"/>
      <c r="Q67" s="34"/>
      <c r="R67" s="7"/>
      <c r="S67" s="975"/>
      <c r="T67" s="976"/>
      <c r="U67" s="976"/>
      <c r="V67" s="7"/>
      <c r="W67" s="36"/>
      <c r="X67" s="34"/>
      <c r="Y67" s="7"/>
      <c r="Z67" s="11"/>
      <c r="AA67" s="7"/>
      <c r="AB67" s="7"/>
      <c r="AC67" s="7"/>
      <c r="AD67" s="31"/>
      <c r="AE67" s="34"/>
      <c r="AF67" s="7"/>
      <c r="AG67" s="11"/>
      <c r="AH67" s="7"/>
      <c r="AI67" s="7"/>
      <c r="AJ67" s="7"/>
      <c r="AK67" s="31"/>
      <c r="AL67" s="34"/>
      <c r="AM67" s="7"/>
      <c r="AN67" s="11"/>
      <c r="AO67" s="7"/>
      <c r="AP67" s="11"/>
      <c r="AQ67" s="7"/>
      <c r="AR67" s="11"/>
      <c r="AS67" s="7"/>
      <c r="AT67" s="7"/>
      <c r="AU67" s="7"/>
      <c r="AV67" s="7"/>
      <c r="AW67" s="7"/>
      <c r="AX67" s="11" t="s">
        <v>221</v>
      </c>
      <c r="AY67" s="66" t="s">
        <v>221</v>
      </c>
      <c r="AZ67" s="1"/>
      <c r="BA67" s="1"/>
      <c r="BB67" s="1"/>
      <c r="BC67" s="1"/>
      <c r="BD67" s="1"/>
      <c r="BP67" s="15"/>
      <c r="BQ67" s="25" t="str">
        <f t="shared" si="0"/>
        <v/>
      </c>
      <c r="BR67" s="26" t="str">
        <f t="shared" si="1"/>
        <v/>
      </c>
      <c r="BS67" s="26" t="str">
        <f t="shared" si="2"/>
        <v/>
      </c>
      <c r="BT67" s="25" t="str">
        <f t="shared" si="3"/>
        <v/>
      </c>
      <c r="BU67" s="26" t="str">
        <f t="shared" si="4"/>
        <v/>
      </c>
      <c r="BV67" s="25" t="e">
        <f>IF(AND(#REF!="",#REF!="",#REF!="",#REF!=""),"",SUM(#REF!,#REF!,#REF!,#REF!,#REF!))</f>
        <v>#REF!</v>
      </c>
      <c r="BW67" s="26" t="str">
        <f t="shared" si="5"/>
        <v/>
      </c>
      <c r="BX67" s="25" t="str">
        <f t="shared" si="6"/>
        <v/>
      </c>
      <c r="BY67" s="26" t="str">
        <f t="shared" si="7"/>
        <v/>
      </c>
      <c r="BZ67" s="25" t="str">
        <f t="shared" si="8"/>
        <v/>
      </c>
      <c r="CA67" s="26" t="str">
        <f t="shared" si="9"/>
        <v/>
      </c>
      <c r="CB67" s="25" t="e">
        <f>IF(AND(#REF!="",#REF!="",#REF!="",#REF!=""),"",SUM(#REF!,#REF!,#REF!,#REF!,#REF!))</f>
        <v>#REF!</v>
      </c>
      <c r="CC67" s="26" t="str">
        <f t="shared" si="10"/>
        <v/>
      </c>
      <c r="CD67" s="23"/>
      <c r="CE67" s="23"/>
    </row>
    <row r="68" spans="1:83">
      <c r="A68" s="245">
        <v>62</v>
      </c>
      <c r="B68" s="246"/>
      <c r="C68" s="247"/>
      <c r="D68" s="248"/>
      <c r="E68" s="249"/>
      <c r="F68" s="250"/>
      <c r="G68" s="250"/>
      <c r="H68" s="251"/>
      <c r="I68" s="252"/>
      <c r="J68" s="253"/>
      <c r="K68" s="254"/>
      <c r="L68" s="11"/>
      <c r="M68" s="7"/>
      <c r="N68" s="7"/>
      <c r="O68" s="7"/>
      <c r="P68" s="31"/>
      <c r="Q68" s="34"/>
      <c r="R68" s="7"/>
      <c r="S68" s="975"/>
      <c r="T68" s="976"/>
      <c r="U68" s="976"/>
      <c r="V68" s="7"/>
      <c r="W68" s="36"/>
      <c r="X68" s="34"/>
      <c r="Y68" s="7"/>
      <c r="Z68" s="11"/>
      <c r="AA68" s="7"/>
      <c r="AB68" s="7"/>
      <c r="AC68" s="7"/>
      <c r="AD68" s="31"/>
      <c r="AE68" s="34"/>
      <c r="AF68" s="7"/>
      <c r="AG68" s="11"/>
      <c r="AH68" s="7"/>
      <c r="AI68" s="7"/>
      <c r="AJ68" s="7"/>
      <c r="AK68" s="31"/>
      <c r="AL68" s="34"/>
      <c r="AM68" s="7"/>
      <c r="AN68" s="11"/>
      <c r="AO68" s="7"/>
      <c r="AP68" s="11"/>
      <c r="AQ68" s="7"/>
      <c r="AR68" s="11"/>
      <c r="AS68" s="7"/>
      <c r="AT68" s="7"/>
      <c r="AU68" s="7"/>
      <c r="AV68" s="7"/>
      <c r="AW68" s="7"/>
      <c r="AX68" s="11" t="s">
        <v>221</v>
      </c>
      <c r="AY68" s="66" t="s">
        <v>221</v>
      </c>
      <c r="AZ68" s="1"/>
      <c r="BA68" s="1"/>
      <c r="BB68" s="1"/>
      <c r="BC68" s="1"/>
      <c r="BD68" s="1"/>
      <c r="BP68" s="15"/>
      <c r="BQ68" s="25" t="str">
        <f t="shared" si="0"/>
        <v/>
      </c>
      <c r="BR68" s="26" t="str">
        <f t="shared" si="1"/>
        <v/>
      </c>
      <c r="BS68" s="26" t="str">
        <f t="shared" si="2"/>
        <v/>
      </c>
      <c r="BT68" s="25" t="str">
        <f t="shared" si="3"/>
        <v/>
      </c>
      <c r="BU68" s="26" t="str">
        <f t="shared" si="4"/>
        <v/>
      </c>
      <c r="BV68" s="25" t="e">
        <f>IF(AND(#REF!="",#REF!="",#REF!="",#REF!=""),"",SUM(#REF!,#REF!,#REF!,#REF!,#REF!))</f>
        <v>#REF!</v>
      </c>
      <c r="BW68" s="26" t="str">
        <f t="shared" si="5"/>
        <v/>
      </c>
      <c r="BX68" s="25" t="str">
        <f t="shared" si="6"/>
        <v/>
      </c>
      <c r="BY68" s="26" t="str">
        <f t="shared" si="7"/>
        <v/>
      </c>
      <c r="BZ68" s="25" t="str">
        <f t="shared" si="8"/>
        <v/>
      </c>
      <c r="CA68" s="26" t="str">
        <f t="shared" si="9"/>
        <v/>
      </c>
      <c r="CB68" s="25" t="e">
        <f>IF(AND(#REF!="",#REF!="",#REF!="",#REF!=""),"",SUM(#REF!,#REF!,#REF!,#REF!,#REF!))</f>
        <v>#REF!</v>
      </c>
      <c r="CC68" s="26" t="str">
        <f t="shared" si="10"/>
        <v/>
      </c>
      <c r="CD68" s="23"/>
      <c r="CE68" s="23"/>
    </row>
    <row r="69" spans="1:83">
      <c r="A69" s="245">
        <v>63</v>
      </c>
      <c r="B69" s="246"/>
      <c r="C69" s="247"/>
      <c r="D69" s="248"/>
      <c r="E69" s="249"/>
      <c r="F69" s="250"/>
      <c r="G69" s="250"/>
      <c r="H69" s="251"/>
      <c r="I69" s="252"/>
      <c r="J69" s="253"/>
      <c r="K69" s="254"/>
      <c r="L69" s="11"/>
      <c r="M69" s="7"/>
      <c r="N69" s="7"/>
      <c r="O69" s="7"/>
      <c r="P69" s="31"/>
      <c r="Q69" s="34"/>
      <c r="R69" s="7"/>
      <c r="S69" s="975"/>
      <c r="T69" s="976"/>
      <c r="U69" s="976"/>
      <c r="V69" s="7"/>
      <c r="W69" s="36"/>
      <c r="X69" s="34"/>
      <c r="Y69" s="7"/>
      <c r="Z69" s="11"/>
      <c r="AA69" s="7"/>
      <c r="AB69" s="7"/>
      <c r="AC69" s="7"/>
      <c r="AD69" s="31"/>
      <c r="AE69" s="34"/>
      <c r="AF69" s="7"/>
      <c r="AG69" s="11"/>
      <c r="AH69" s="7"/>
      <c r="AI69" s="7"/>
      <c r="AJ69" s="7"/>
      <c r="AK69" s="31"/>
      <c r="AL69" s="34"/>
      <c r="AM69" s="7"/>
      <c r="AN69" s="11"/>
      <c r="AO69" s="7"/>
      <c r="AP69" s="11"/>
      <c r="AQ69" s="7"/>
      <c r="AR69" s="11"/>
      <c r="AS69" s="7"/>
      <c r="AT69" s="7"/>
      <c r="AU69" s="7"/>
      <c r="AV69" s="7"/>
      <c r="AW69" s="7"/>
      <c r="AX69" s="11" t="s">
        <v>221</v>
      </c>
      <c r="AY69" s="66" t="s">
        <v>221</v>
      </c>
      <c r="AZ69" s="1"/>
      <c r="BA69" s="1"/>
      <c r="BB69" s="1"/>
      <c r="BC69" s="1"/>
      <c r="BD69" s="1"/>
      <c r="BP69" s="15"/>
      <c r="BQ69" s="25" t="str">
        <f t="shared" si="0"/>
        <v/>
      </c>
      <c r="BR69" s="26" t="str">
        <f t="shared" si="1"/>
        <v/>
      </c>
      <c r="BS69" s="26" t="str">
        <f t="shared" si="2"/>
        <v/>
      </c>
      <c r="BT69" s="25" t="str">
        <f t="shared" si="3"/>
        <v/>
      </c>
      <c r="BU69" s="26" t="str">
        <f t="shared" si="4"/>
        <v/>
      </c>
      <c r="BV69" s="25" t="e">
        <f>IF(AND(#REF!="",#REF!="",#REF!="",#REF!=""),"",SUM(#REF!,#REF!,#REF!,#REF!,#REF!))</f>
        <v>#REF!</v>
      </c>
      <c r="BW69" s="26" t="str">
        <f t="shared" si="5"/>
        <v/>
      </c>
      <c r="BX69" s="25" t="str">
        <f t="shared" si="6"/>
        <v/>
      </c>
      <c r="BY69" s="26" t="str">
        <f t="shared" si="7"/>
        <v/>
      </c>
      <c r="BZ69" s="25" t="str">
        <f t="shared" si="8"/>
        <v/>
      </c>
      <c r="CA69" s="26" t="str">
        <f t="shared" si="9"/>
        <v/>
      </c>
      <c r="CB69" s="25" t="e">
        <f>IF(AND(#REF!="",#REF!="",#REF!="",#REF!=""),"",SUM(#REF!,#REF!,#REF!,#REF!,#REF!))</f>
        <v>#REF!</v>
      </c>
      <c r="CC69" s="26" t="str">
        <f t="shared" si="10"/>
        <v/>
      </c>
      <c r="CD69" s="23"/>
      <c r="CE69" s="23"/>
    </row>
    <row r="70" spans="1:83">
      <c r="A70" s="245">
        <v>64</v>
      </c>
      <c r="B70" s="246"/>
      <c r="C70" s="247"/>
      <c r="D70" s="248"/>
      <c r="E70" s="249"/>
      <c r="F70" s="250"/>
      <c r="G70" s="250"/>
      <c r="H70" s="251"/>
      <c r="I70" s="252"/>
      <c r="J70" s="253"/>
      <c r="K70" s="254"/>
      <c r="L70" s="11"/>
      <c r="M70" s="7"/>
      <c r="N70" s="7"/>
      <c r="O70" s="7"/>
      <c r="P70" s="31"/>
      <c r="Q70" s="34"/>
      <c r="R70" s="7"/>
      <c r="S70" s="975"/>
      <c r="T70" s="976"/>
      <c r="U70" s="976"/>
      <c r="V70" s="7"/>
      <c r="W70" s="36"/>
      <c r="X70" s="34"/>
      <c r="Y70" s="7"/>
      <c r="Z70" s="11"/>
      <c r="AA70" s="7"/>
      <c r="AB70" s="7"/>
      <c r="AC70" s="7"/>
      <c r="AD70" s="31"/>
      <c r="AE70" s="34"/>
      <c r="AF70" s="7"/>
      <c r="AG70" s="11"/>
      <c r="AH70" s="7"/>
      <c r="AI70" s="7"/>
      <c r="AJ70" s="7"/>
      <c r="AK70" s="31"/>
      <c r="AL70" s="34"/>
      <c r="AM70" s="7"/>
      <c r="AN70" s="11"/>
      <c r="AO70" s="7"/>
      <c r="AP70" s="11"/>
      <c r="AQ70" s="7"/>
      <c r="AR70" s="11"/>
      <c r="AS70" s="7"/>
      <c r="AT70" s="7"/>
      <c r="AU70" s="7"/>
      <c r="AV70" s="7"/>
      <c r="AW70" s="7"/>
      <c r="AX70" s="11" t="s">
        <v>221</v>
      </c>
      <c r="AY70" s="66" t="s">
        <v>221</v>
      </c>
      <c r="AZ70" s="1"/>
      <c r="BA70" s="1"/>
      <c r="BB70" s="1"/>
      <c r="BC70" s="1"/>
      <c r="BD70" s="1"/>
      <c r="BP70" s="15"/>
      <c r="BQ70" s="25" t="str">
        <f t="shared" si="0"/>
        <v/>
      </c>
      <c r="BR70" s="26" t="str">
        <f t="shared" si="1"/>
        <v/>
      </c>
      <c r="BS70" s="26" t="str">
        <f t="shared" si="2"/>
        <v/>
      </c>
      <c r="BT70" s="25" t="str">
        <f t="shared" si="3"/>
        <v/>
      </c>
      <c r="BU70" s="26" t="str">
        <f t="shared" si="4"/>
        <v/>
      </c>
      <c r="BV70" s="25" t="e">
        <f>IF(AND(#REF!="",#REF!="",#REF!="",#REF!=""),"",SUM(#REF!,#REF!,#REF!,#REF!,#REF!))</f>
        <v>#REF!</v>
      </c>
      <c r="BW70" s="26" t="str">
        <f t="shared" si="5"/>
        <v/>
      </c>
      <c r="BX70" s="25" t="str">
        <f t="shared" si="6"/>
        <v/>
      </c>
      <c r="BY70" s="26" t="str">
        <f t="shared" si="7"/>
        <v/>
      </c>
      <c r="BZ70" s="25" t="str">
        <f t="shared" si="8"/>
        <v/>
      </c>
      <c r="CA70" s="26" t="str">
        <f t="shared" si="9"/>
        <v/>
      </c>
      <c r="CB70" s="25" t="e">
        <f>IF(AND(#REF!="",#REF!="",#REF!="",#REF!=""),"",SUM(#REF!,#REF!,#REF!,#REF!,#REF!))</f>
        <v>#REF!</v>
      </c>
      <c r="CC70" s="26" t="str">
        <f t="shared" si="10"/>
        <v/>
      </c>
      <c r="CD70" s="23"/>
      <c r="CE70" s="23"/>
    </row>
    <row r="71" spans="1:83">
      <c r="A71" s="245">
        <v>65</v>
      </c>
      <c r="B71" s="246"/>
      <c r="C71" s="247"/>
      <c r="D71" s="248"/>
      <c r="E71" s="249"/>
      <c r="F71" s="250"/>
      <c r="G71" s="250"/>
      <c r="H71" s="251"/>
      <c r="I71" s="252"/>
      <c r="J71" s="253"/>
      <c r="K71" s="254"/>
      <c r="L71" s="11"/>
      <c r="M71" s="7"/>
      <c r="N71" s="7"/>
      <c r="O71" s="7"/>
      <c r="P71" s="31"/>
      <c r="Q71" s="34"/>
      <c r="R71" s="7"/>
      <c r="S71" s="975"/>
      <c r="T71" s="976"/>
      <c r="U71" s="976"/>
      <c r="V71" s="7"/>
      <c r="W71" s="36"/>
      <c r="X71" s="34"/>
      <c r="Y71" s="7"/>
      <c r="Z71" s="11"/>
      <c r="AA71" s="7"/>
      <c r="AB71" s="7"/>
      <c r="AC71" s="7"/>
      <c r="AD71" s="31"/>
      <c r="AE71" s="34"/>
      <c r="AF71" s="7"/>
      <c r="AG71" s="11"/>
      <c r="AH71" s="7"/>
      <c r="AI71" s="7"/>
      <c r="AJ71" s="7"/>
      <c r="AK71" s="31"/>
      <c r="AL71" s="34"/>
      <c r="AM71" s="7"/>
      <c r="AN71" s="11"/>
      <c r="AO71" s="7"/>
      <c r="AP71" s="11"/>
      <c r="AQ71" s="7"/>
      <c r="AR71" s="11"/>
      <c r="AS71" s="7"/>
      <c r="AT71" s="7"/>
      <c r="AU71" s="7"/>
      <c r="AV71" s="7"/>
      <c r="AW71" s="7"/>
      <c r="AX71" s="11" t="s">
        <v>221</v>
      </c>
      <c r="AY71" s="66" t="s">
        <v>221</v>
      </c>
      <c r="AZ71" s="1"/>
      <c r="BA71" s="1"/>
      <c r="BB71" s="1"/>
      <c r="BC71" s="1"/>
      <c r="BD71" s="1"/>
      <c r="BP71" s="15"/>
      <c r="BQ71" s="25" t="str">
        <f t="shared" si="0"/>
        <v/>
      </c>
      <c r="BR71" s="26" t="str">
        <f t="shared" si="1"/>
        <v/>
      </c>
      <c r="BS71" s="26" t="str">
        <f t="shared" si="2"/>
        <v/>
      </c>
      <c r="BT71" s="25" t="str">
        <f t="shared" si="3"/>
        <v/>
      </c>
      <c r="BU71" s="26" t="str">
        <f t="shared" si="4"/>
        <v/>
      </c>
      <c r="BV71" s="25" t="e">
        <f>IF(AND(#REF!="",#REF!="",#REF!="",#REF!=""),"",SUM(#REF!,#REF!,#REF!,#REF!,#REF!))</f>
        <v>#REF!</v>
      </c>
      <c r="BW71" s="26" t="str">
        <f t="shared" si="5"/>
        <v/>
      </c>
      <c r="BX71" s="25" t="str">
        <f t="shared" si="6"/>
        <v/>
      </c>
      <c r="BY71" s="26" t="str">
        <f t="shared" si="7"/>
        <v/>
      </c>
      <c r="BZ71" s="25" t="str">
        <f t="shared" si="8"/>
        <v/>
      </c>
      <c r="CA71" s="26" t="str">
        <f t="shared" si="9"/>
        <v/>
      </c>
      <c r="CB71" s="25" t="e">
        <f>IF(AND(#REF!="",#REF!="",#REF!="",#REF!=""),"",SUM(#REF!,#REF!,#REF!,#REF!,#REF!))</f>
        <v>#REF!</v>
      </c>
      <c r="CC71" s="26" t="str">
        <f t="shared" si="10"/>
        <v/>
      </c>
      <c r="CD71" s="23"/>
      <c r="CE71" s="23"/>
    </row>
    <row r="72" spans="1:83">
      <c r="A72" s="245">
        <v>66</v>
      </c>
      <c r="B72" s="246"/>
      <c r="C72" s="247"/>
      <c r="D72" s="248"/>
      <c r="E72" s="249"/>
      <c r="F72" s="250"/>
      <c r="G72" s="250"/>
      <c r="H72" s="251"/>
      <c r="I72" s="252"/>
      <c r="J72" s="253"/>
      <c r="K72" s="254"/>
      <c r="L72" s="11"/>
      <c r="M72" s="7"/>
      <c r="N72" s="7"/>
      <c r="O72" s="7"/>
      <c r="P72" s="31"/>
      <c r="Q72" s="34"/>
      <c r="R72" s="7"/>
      <c r="S72" s="975"/>
      <c r="T72" s="976"/>
      <c r="U72" s="976"/>
      <c r="V72" s="7"/>
      <c r="W72" s="36"/>
      <c r="X72" s="34"/>
      <c r="Y72" s="7"/>
      <c r="Z72" s="11"/>
      <c r="AA72" s="7"/>
      <c r="AB72" s="7"/>
      <c r="AC72" s="7"/>
      <c r="AD72" s="31"/>
      <c r="AE72" s="34"/>
      <c r="AF72" s="7"/>
      <c r="AG72" s="11"/>
      <c r="AH72" s="7"/>
      <c r="AI72" s="7"/>
      <c r="AJ72" s="7"/>
      <c r="AK72" s="31"/>
      <c r="AL72" s="34"/>
      <c r="AM72" s="7"/>
      <c r="AN72" s="11"/>
      <c r="AO72" s="7"/>
      <c r="AP72" s="11"/>
      <c r="AQ72" s="7"/>
      <c r="AR72" s="11"/>
      <c r="AS72" s="7"/>
      <c r="AT72" s="7"/>
      <c r="AU72" s="7"/>
      <c r="AV72" s="7"/>
      <c r="AW72" s="7"/>
      <c r="AX72" s="11" t="s">
        <v>221</v>
      </c>
      <c r="AY72" s="66" t="s">
        <v>221</v>
      </c>
      <c r="AZ72" s="1"/>
      <c r="BA72" s="1"/>
      <c r="BB72" s="1"/>
      <c r="BC72" s="1"/>
      <c r="BD72" s="1"/>
      <c r="BP72" s="15"/>
      <c r="BQ72" s="25" t="str">
        <f t="shared" ref="BQ72:BQ135" si="11">IF(I72="","",I72)</f>
        <v/>
      </c>
      <c r="BR72" s="26" t="str">
        <f t="shared" ref="BR72:BR135" si="12">IF(AND(L72="",M72="",N72="",P72=""),"",SUM(L72,M72,N72,O72,P72))</f>
        <v/>
      </c>
      <c r="BS72" s="26" t="str">
        <f t="shared" ref="BS72:BS135" si="13">IFERROR(IF(BR72="","",ROUNDUP(BR72*20%,0)),"")</f>
        <v/>
      </c>
      <c r="BT72" s="25" t="str">
        <f t="shared" ref="BT72:BT135" si="14">IF(AND(S72="",T72="",U72="",W72=""),"",SUM(S72,T72,U72,V72,W72))</f>
        <v/>
      </c>
      <c r="BU72" s="26" t="str">
        <f t="shared" ref="BU72:BU135" si="15">IFERROR(IF(BT72="","",ROUNDUP(BT72*20%,0)),"")</f>
        <v/>
      </c>
      <c r="BV72" s="25" t="e">
        <f>IF(AND(#REF!="",#REF!="",#REF!="",#REF!=""),"",SUM(#REF!,#REF!,#REF!,#REF!,#REF!))</f>
        <v>#REF!</v>
      </c>
      <c r="BW72" s="26" t="str">
        <f t="shared" ref="BW72:BW135" si="16">IFERROR(IF(BV72="","",ROUNDUP(BV72*20%,0)),"")</f>
        <v/>
      </c>
      <c r="BX72" s="25" t="str">
        <f t="shared" ref="BX72:BX135" si="17">IF(AND(Z72="",AA72="",AB72="",AD72=""),"",SUM(Z72,AA72,AB72,AC72,AD72))</f>
        <v/>
      </c>
      <c r="BY72" s="26" t="str">
        <f t="shared" ref="BY72:BY135" si="18">IFERROR(IF(BX72="","",ROUNDUP(BX72*20%,0)),"")</f>
        <v/>
      </c>
      <c r="BZ72" s="25" t="str">
        <f t="shared" ref="BZ72:BZ135" si="19">IF(AND(AG72="",AH72="",AI72="",AK72=""),"",SUM(AG72,AH72,AI72,AJ72,AK72))</f>
        <v/>
      </c>
      <c r="CA72" s="26" t="str">
        <f t="shared" ref="CA72:CA135" si="20">IFERROR(IF(BZ72="","",ROUNDUP(BZ72*20%,0)),"")</f>
        <v/>
      </c>
      <c r="CB72" s="25" t="e">
        <f>IF(AND(#REF!="",#REF!="",#REF!="",#REF!=""),"",SUM(#REF!,#REF!,#REF!,#REF!,#REF!))</f>
        <v>#REF!</v>
      </c>
      <c r="CC72" s="26" t="str">
        <f t="shared" ref="CC72:CC135" si="21">IFERROR(IF(CB72="","",ROUNDUP(CB72*20%,0)),"")</f>
        <v/>
      </c>
      <c r="CD72" s="23"/>
      <c r="CE72" s="23"/>
    </row>
    <row r="73" spans="1:83">
      <c r="A73" s="245">
        <v>67</v>
      </c>
      <c r="B73" s="246"/>
      <c r="C73" s="247"/>
      <c r="D73" s="248"/>
      <c r="E73" s="249"/>
      <c r="F73" s="250"/>
      <c r="G73" s="250"/>
      <c r="H73" s="251"/>
      <c r="I73" s="252"/>
      <c r="J73" s="253"/>
      <c r="K73" s="254"/>
      <c r="L73" s="11"/>
      <c r="M73" s="7"/>
      <c r="N73" s="7"/>
      <c r="O73" s="7"/>
      <c r="P73" s="31"/>
      <c r="Q73" s="34"/>
      <c r="R73" s="7"/>
      <c r="S73" s="975"/>
      <c r="T73" s="976"/>
      <c r="U73" s="976"/>
      <c r="V73" s="7"/>
      <c r="W73" s="36"/>
      <c r="X73" s="34"/>
      <c r="Y73" s="7"/>
      <c r="Z73" s="11"/>
      <c r="AA73" s="7"/>
      <c r="AB73" s="7"/>
      <c r="AC73" s="7"/>
      <c r="AD73" s="31"/>
      <c r="AE73" s="34"/>
      <c r="AF73" s="7"/>
      <c r="AG73" s="11"/>
      <c r="AH73" s="7"/>
      <c r="AI73" s="7"/>
      <c r="AJ73" s="7"/>
      <c r="AK73" s="31"/>
      <c r="AL73" s="34"/>
      <c r="AM73" s="7"/>
      <c r="AN73" s="11"/>
      <c r="AO73" s="7"/>
      <c r="AP73" s="11"/>
      <c r="AQ73" s="7"/>
      <c r="AR73" s="11"/>
      <c r="AS73" s="7"/>
      <c r="AT73" s="7"/>
      <c r="AU73" s="7"/>
      <c r="AV73" s="7"/>
      <c r="AW73" s="7"/>
      <c r="AX73" s="11" t="s">
        <v>221</v>
      </c>
      <c r="AY73" s="66" t="s">
        <v>221</v>
      </c>
      <c r="AZ73" s="1"/>
      <c r="BA73" s="1"/>
      <c r="BB73" s="1"/>
      <c r="BC73" s="1"/>
      <c r="BD73" s="1"/>
      <c r="BP73" s="15"/>
      <c r="BQ73" s="25" t="str">
        <f t="shared" si="11"/>
        <v/>
      </c>
      <c r="BR73" s="26" t="str">
        <f t="shared" si="12"/>
        <v/>
      </c>
      <c r="BS73" s="26" t="str">
        <f t="shared" si="13"/>
        <v/>
      </c>
      <c r="BT73" s="25" t="str">
        <f t="shared" si="14"/>
        <v/>
      </c>
      <c r="BU73" s="26" t="str">
        <f t="shared" si="15"/>
        <v/>
      </c>
      <c r="BV73" s="25" t="e">
        <f>IF(AND(#REF!="",#REF!="",#REF!="",#REF!=""),"",SUM(#REF!,#REF!,#REF!,#REF!,#REF!))</f>
        <v>#REF!</v>
      </c>
      <c r="BW73" s="26" t="str">
        <f t="shared" si="16"/>
        <v/>
      </c>
      <c r="BX73" s="25" t="str">
        <f t="shared" si="17"/>
        <v/>
      </c>
      <c r="BY73" s="26" t="str">
        <f t="shared" si="18"/>
        <v/>
      </c>
      <c r="BZ73" s="25" t="str">
        <f t="shared" si="19"/>
        <v/>
      </c>
      <c r="CA73" s="26" t="str">
        <f t="shared" si="20"/>
        <v/>
      </c>
      <c r="CB73" s="25" t="e">
        <f>IF(AND(#REF!="",#REF!="",#REF!="",#REF!=""),"",SUM(#REF!,#REF!,#REF!,#REF!,#REF!))</f>
        <v>#REF!</v>
      </c>
      <c r="CC73" s="26" t="str">
        <f t="shared" si="21"/>
        <v/>
      </c>
      <c r="CD73" s="23"/>
      <c r="CE73" s="23"/>
    </row>
    <row r="74" spans="1:83">
      <c r="A74" s="245">
        <v>68</v>
      </c>
      <c r="B74" s="246"/>
      <c r="C74" s="247"/>
      <c r="D74" s="248"/>
      <c r="E74" s="249"/>
      <c r="F74" s="250"/>
      <c r="G74" s="250"/>
      <c r="H74" s="251"/>
      <c r="I74" s="252"/>
      <c r="J74" s="253"/>
      <c r="K74" s="254"/>
      <c r="L74" s="11"/>
      <c r="M74" s="7"/>
      <c r="N74" s="7"/>
      <c r="O74" s="7"/>
      <c r="P74" s="31"/>
      <c r="Q74" s="34"/>
      <c r="R74" s="7"/>
      <c r="S74" s="975"/>
      <c r="T74" s="976"/>
      <c r="U74" s="976"/>
      <c r="V74" s="7"/>
      <c r="W74" s="36"/>
      <c r="X74" s="34"/>
      <c r="Y74" s="7"/>
      <c r="Z74" s="11"/>
      <c r="AA74" s="7"/>
      <c r="AB74" s="7"/>
      <c r="AC74" s="7"/>
      <c r="AD74" s="31"/>
      <c r="AE74" s="34"/>
      <c r="AF74" s="7"/>
      <c r="AG74" s="11"/>
      <c r="AH74" s="7"/>
      <c r="AI74" s="7"/>
      <c r="AJ74" s="7"/>
      <c r="AK74" s="31"/>
      <c r="AL74" s="34"/>
      <c r="AM74" s="7"/>
      <c r="AN74" s="11"/>
      <c r="AO74" s="7"/>
      <c r="AP74" s="11"/>
      <c r="AQ74" s="7"/>
      <c r="AR74" s="11"/>
      <c r="AS74" s="7"/>
      <c r="AT74" s="7"/>
      <c r="AU74" s="7"/>
      <c r="AV74" s="7"/>
      <c r="AW74" s="7"/>
      <c r="AX74" s="11" t="s">
        <v>221</v>
      </c>
      <c r="AY74" s="66" t="s">
        <v>221</v>
      </c>
      <c r="AZ74" s="1"/>
      <c r="BA74" s="1"/>
      <c r="BB74" s="1"/>
      <c r="BC74" s="1"/>
      <c r="BD74" s="1"/>
      <c r="BP74" s="15"/>
      <c r="BQ74" s="25" t="str">
        <f t="shared" si="11"/>
        <v/>
      </c>
      <c r="BR74" s="26" t="str">
        <f t="shared" si="12"/>
        <v/>
      </c>
      <c r="BS74" s="26" t="str">
        <f t="shared" si="13"/>
        <v/>
      </c>
      <c r="BT74" s="25" t="str">
        <f t="shared" si="14"/>
        <v/>
      </c>
      <c r="BU74" s="26" t="str">
        <f t="shared" si="15"/>
        <v/>
      </c>
      <c r="BV74" s="25" t="e">
        <f>IF(AND(#REF!="",#REF!="",#REF!="",#REF!=""),"",SUM(#REF!,#REF!,#REF!,#REF!,#REF!))</f>
        <v>#REF!</v>
      </c>
      <c r="BW74" s="26" t="str">
        <f t="shared" si="16"/>
        <v/>
      </c>
      <c r="BX74" s="25" t="str">
        <f t="shared" si="17"/>
        <v/>
      </c>
      <c r="BY74" s="26" t="str">
        <f t="shared" si="18"/>
        <v/>
      </c>
      <c r="BZ74" s="25" t="str">
        <f t="shared" si="19"/>
        <v/>
      </c>
      <c r="CA74" s="26" t="str">
        <f t="shared" si="20"/>
        <v/>
      </c>
      <c r="CB74" s="25" t="e">
        <f>IF(AND(#REF!="",#REF!="",#REF!="",#REF!=""),"",SUM(#REF!,#REF!,#REF!,#REF!,#REF!))</f>
        <v>#REF!</v>
      </c>
      <c r="CC74" s="26" t="str">
        <f t="shared" si="21"/>
        <v/>
      </c>
      <c r="CD74" s="23"/>
      <c r="CE74" s="23"/>
    </row>
    <row r="75" spans="1:83">
      <c r="A75" s="245">
        <v>69</v>
      </c>
      <c r="B75" s="246"/>
      <c r="C75" s="247"/>
      <c r="D75" s="248"/>
      <c r="E75" s="249"/>
      <c r="F75" s="250"/>
      <c r="G75" s="250"/>
      <c r="H75" s="251"/>
      <c r="I75" s="252"/>
      <c r="J75" s="253"/>
      <c r="K75" s="254"/>
      <c r="L75" s="11"/>
      <c r="M75" s="7"/>
      <c r="N75" s="7"/>
      <c r="O75" s="7"/>
      <c r="P75" s="31"/>
      <c r="Q75" s="34"/>
      <c r="R75" s="7"/>
      <c r="S75" s="975"/>
      <c r="T75" s="976"/>
      <c r="U75" s="976"/>
      <c r="V75" s="7"/>
      <c r="W75" s="36"/>
      <c r="X75" s="34"/>
      <c r="Y75" s="7"/>
      <c r="Z75" s="11"/>
      <c r="AA75" s="7"/>
      <c r="AB75" s="7"/>
      <c r="AC75" s="7"/>
      <c r="AD75" s="31"/>
      <c r="AE75" s="34"/>
      <c r="AF75" s="7"/>
      <c r="AG75" s="11"/>
      <c r="AH75" s="7"/>
      <c r="AI75" s="7"/>
      <c r="AJ75" s="7"/>
      <c r="AK75" s="31"/>
      <c r="AL75" s="34"/>
      <c r="AM75" s="7"/>
      <c r="AN75" s="11"/>
      <c r="AO75" s="7"/>
      <c r="AP75" s="11"/>
      <c r="AQ75" s="7"/>
      <c r="AR75" s="11"/>
      <c r="AS75" s="7"/>
      <c r="AT75" s="7"/>
      <c r="AU75" s="7"/>
      <c r="AV75" s="7"/>
      <c r="AW75" s="7"/>
      <c r="AX75" s="11" t="s">
        <v>221</v>
      </c>
      <c r="AY75" s="66" t="s">
        <v>221</v>
      </c>
      <c r="AZ75" s="1"/>
      <c r="BA75" s="1"/>
      <c r="BB75" s="1"/>
      <c r="BC75" s="1"/>
      <c r="BD75" s="1"/>
      <c r="BP75" s="15"/>
      <c r="BQ75" s="25" t="str">
        <f t="shared" si="11"/>
        <v/>
      </c>
      <c r="BR75" s="26" t="str">
        <f t="shared" si="12"/>
        <v/>
      </c>
      <c r="BS75" s="26" t="str">
        <f t="shared" si="13"/>
        <v/>
      </c>
      <c r="BT75" s="25" t="str">
        <f t="shared" si="14"/>
        <v/>
      </c>
      <c r="BU75" s="26" t="str">
        <f t="shared" si="15"/>
        <v/>
      </c>
      <c r="BV75" s="25" t="e">
        <f>IF(AND(#REF!="",#REF!="",#REF!="",#REF!=""),"",SUM(#REF!,#REF!,#REF!,#REF!,#REF!))</f>
        <v>#REF!</v>
      </c>
      <c r="BW75" s="26" t="str">
        <f t="shared" si="16"/>
        <v/>
      </c>
      <c r="BX75" s="25" t="str">
        <f t="shared" si="17"/>
        <v/>
      </c>
      <c r="BY75" s="26" t="str">
        <f t="shared" si="18"/>
        <v/>
      </c>
      <c r="BZ75" s="25" t="str">
        <f t="shared" si="19"/>
        <v/>
      </c>
      <c r="CA75" s="26" t="str">
        <f t="shared" si="20"/>
        <v/>
      </c>
      <c r="CB75" s="25" t="e">
        <f>IF(AND(#REF!="",#REF!="",#REF!="",#REF!=""),"",SUM(#REF!,#REF!,#REF!,#REF!,#REF!))</f>
        <v>#REF!</v>
      </c>
      <c r="CC75" s="26" t="str">
        <f t="shared" si="21"/>
        <v/>
      </c>
      <c r="CD75" s="23"/>
      <c r="CE75" s="23"/>
    </row>
    <row r="76" spans="1:83">
      <c r="A76" s="245">
        <v>70</v>
      </c>
      <c r="B76" s="246"/>
      <c r="C76" s="247"/>
      <c r="D76" s="248"/>
      <c r="E76" s="249"/>
      <c r="F76" s="250"/>
      <c r="G76" s="250"/>
      <c r="H76" s="251"/>
      <c r="I76" s="252"/>
      <c r="J76" s="253"/>
      <c r="K76" s="254"/>
      <c r="L76" s="11"/>
      <c r="M76" s="7"/>
      <c r="N76" s="7"/>
      <c r="O76" s="7"/>
      <c r="P76" s="31"/>
      <c r="Q76" s="34"/>
      <c r="R76" s="7"/>
      <c r="S76" s="975"/>
      <c r="T76" s="976"/>
      <c r="U76" s="976"/>
      <c r="V76" s="7"/>
      <c r="W76" s="36"/>
      <c r="X76" s="34"/>
      <c r="Y76" s="7"/>
      <c r="Z76" s="11"/>
      <c r="AA76" s="7"/>
      <c r="AB76" s="7"/>
      <c r="AC76" s="7"/>
      <c r="AD76" s="31"/>
      <c r="AE76" s="34"/>
      <c r="AF76" s="7"/>
      <c r="AG76" s="11"/>
      <c r="AH76" s="7"/>
      <c r="AI76" s="7"/>
      <c r="AJ76" s="7"/>
      <c r="AK76" s="31"/>
      <c r="AL76" s="34"/>
      <c r="AM76" s="7"/>
      <c r="AN76" s="11"/>
      <c r="AO76" s="7"/>
      <c r="AP76" s="11"/>
      <c r="AQ76" s="7"/>
      <c r="AR76" s="11"/>
      <c r="AS76" s="7"/>
      <c r="AT76" s="7"/>
      <c r="AU76" s="7"/>
      <c r="AV76" s="7"/>
      <c r="AW76" s="7"/>
      <c r="AX76" s="11" t="s">
        <v>221</v>
      </c>
      <c r="AY76" s="66" t="s">
        <v>221</v>
      </c>
      <c r="AZ76" s="1"/>
      <c r="BA76" s="1"/>
      <c r="BB76" s="1"/>
      <c r="BC76" s="1"/>
      <c r="BD76" s="1"/>
      <c r="BP76" s="15"/>
      <c r="BQ76" s="25" t="str">
        <f t="shared" si="11"/>
        <v/>
      </c>
      <c r="BR76" s="26" t="str">
        <f t="shared" si="12"/>
        <v/>
      </c>
      <c r="BS76" s="26" t="str">
        <f t="shared" si="13"/>
        <v/>
      </c>
      <c r="BT76" s="25" t="str">
        <f t="shared" si="14"/>
        <v/>
      </c>
      <c r="BU76" s="26" t="str">
        <f t="shared" si="15"/>
        <v/>
      </c>
      <c r="BV76" s="25" t="e">
        <f>IF(AND(#REF!="",#REF!="",#REF!="",#REF!=""),"",SUM(#REF!,#REF!,#REF!,#REF!,#REF!))</f>
        <v>#REF!</v>
      </c>
      <c r="BW76" s="26" t="str">
        <f t="shared" si="16"/>
        <v/>
      </c>
      <c r="BX76" s="25" t="str">
        <f t="shared" si="17"/>
        <v/>
      </c>
      <c r="BY76" s="26" t="str">
        <f t="shared" si="18"/>
        <v/>
      </c>
      <c r="BZ76" s="25" t="str">
        <f t="shared" si="19"/>
        <v/>
      </c>
      <c r="CA76" s="26" t="str">
        <f t="shared" si="20"/>
        <v/>
      </c>
      <c r="CB76" s="25" t="e">
        <f>IF(AND(#REF!="",#REF!="",#REF!="",#REF!=""),"",SUM(#REF!,#REF!,#REF!,#REF!,#REF!))</f>
        <v>#REF!</v>
      </c>
      <c r="CC76" s="26" t="str">
        <f t="shared" si="21"/>
        <v/>
      </c>
      <c r="CD76" s="23"/>
      <c r="CE76" s="23"/>
    </row>
    <row r="77" spans="1:83">
      <c r="A77" s="245">
        <v>71</v>
      </c>
      <c r="B77" s="246"/>
      <c r="C77" s="247"/>
      <c r="D77" s="248"/>
      <c r="E77" s="249"/>
      <c r="F77" s="250"/>
      <c r="G77" s="250"/>
      <c r="H77" s="251"/>
      <c r="I77" s="252"/>
      <c r="J77" s="253"/>
      <c r="K77" s="254"/>
      <c r="L77" s="11"/>
      <c r="M77" s="7"/>
      <c r="N77" s="7"/>
      <c r="O77" s="7"/>
      <c r="P77" s="31"/>
      <c r="Q77" s="34"/>
      <c r="R77" s="7"/>
      <c r="S77" s="975"/>
      <c r="T77" s="976"/>
      <c r="U77" s="976"/>
      <c r="V77" s="7"/>
      <c r="W77" s="36"/>
      <c r="X77" s="34"/>
      <c r="Y77" s="7"/>
      <c r="Z77" s="11"/>
      <c r="AA77" s="7"/>
      <c r="AB77" s="7"/>
      <c r="AC77" s="7"/>
      <c r="AD77" s="31"/>
      <c r="AE77" s="34"/>
      <c r="AF77" s="7"/>
      <c r="AG77" s="11"/>
      <c r="AH77" s="7"/>
      <c r="AI77" s="7"/>
      <c r="AJ77" s="7"/>
      <c r="AK77" s="31"/>
      <c r="AL77" s="34"/>
      <c r="AM77" s="7"/>
      <c r="AN77" s="11"/>
      <c r="AO77" s="7"/>
      <c r="AP77" s="11"/>
      <c r="AQ77" s="7"/>
      <c r="AR77" s="11"/>
      <c r="AS77" s="7"/>
      <c r="AT77" s="7"/>
      <c r="AU77" s="7"/>
      <c r="AV77" s="7"/>
      <c r="AW77" s="7"/>
      <c r="AX77" s="11" t="s">
        <v>221</v>
      </c>
      <c r="AY77" s="66" t="s">
        <v>221</v>
      </c>
      <c r="AZ77" s="1"/>
      <c r="BA77" s="1"/>
      <c r="BB77" s="1"/>
      <c r="BC77" s="1"/>
      <c r="BD77" s="1"/>
      <c r="BP77" s="15"/>
      <c r="BQ77" s="25" t="str">
        <f t="shared" si="11"/>
        <v/>
      </c>
      <c r="BR77" s="26" t="str">
        <f t="shared" si="12"/>
        <v/>
      </c>
      <c r="BS77" s="26" t="str">
        <f t="shared" si="13"/>
        <v/>
      </c>
      <c r="BT77" s="25" t="str">
        <f t="shared" si="14"/>
        <v/>
      </c>
      <c r="BU77" s="26" t="str">
        <f t="shared" si="15"/>
        <v/>
      </c>
      <c r="BV77" s="25" t="e">
        <f>IF(AND(#REF!="",#REF!="",#REF!="",#REF!=""),"",SUM(#REF!,#REF!,#REF!,#REF!,#REF!))</f>
        <v>#REF!</v>
      </c>
      <c r="BW77" s="26" t="str">
        <f t="shared" si="16"/>
        <v/>
      </c>
      <c r="BX77" s="25" t="str">
        <f t="shared" si="17"/>
        <v/>
      </c>
      <c r="BY77" s="26" t="str">
        <f t="shared" si="18"/>
        <v/>
      </c>
      <c r="BZ77" s="25" t="str">
        <f t="shared" si="19"/>
        <v/>
      </c>
      <c r="CA77" s="26" t="str">
        <f t="shared" si="20"/>
        <v/>
      </c>
      <c r="CB77" s="25" t="e">
        <f>IF(AND(#REF!="",#REF!="",#REF!="",#REF!=""),"",SUM(#REF!,#REF!,#REF!,#REF!,#REF!))</f>
        <v>#REF!</v>
      </c>
      <c r="CC77" s="26" t="str">
        <f t="shared" si="21"/>
        <v/>
      </c>
      <c r="CD77" s="23"/>
      <c r="CE77" s="23"/>
    </row>
    <row r="78" spans="1:83">
      <c r="A78" s="245">
        <v>72</v>
      </c>
      <c r="B78" s="246"/>
      <c r="C78" s="247"/>
      <c r="D78" s="248"/>
      <c r="E78" s="249"/>
      <c r="F78" s="250"/>
      <c r="G78" s="250"/>
      <c r="H78" s="251"/>
      <c r="I78" s="252"/>
      <c r="J78" s="253"/>
      <c r="K78" s="254"/>
      <c r="L78" s="11"/>
      <c r="M78" s="7"/>
      <c r="N78" s="7"/>
      <c r="O78" s="7"/>
      <c r="P78" s="31"/>
      <c r="Q78" s="34"/>
      <c r="R78" s="7"/>
      <c r="S78" s="975"/>
      <c r="T78" s="976"/>
      <c r="U78" s="976"/>
      <c r="V78" s="7"/>
      <c r="W78" s="36"/>
      <c r="X78" s="34"/>
      <c r="Y78" s="7"/>
      <c r="Z78" s="11"/>
      <c r="AA78" s="7"/>
      <c r="AB78" s="7"/>
      <c r="AC78" s="7"/>
      <c r="AD78" s="31"/>
      <c r="AE78" s="34"/>
      <c r="AF78" s="7"/>
      <c r="AG78" s="11"/>
      <c r="AH78" s="7"/>
      <c r="AI78" s="7"/>
      <c r="AJ78" s="7"/>
      <c r="AK78" s="31"/>
      <c r="AL78" s="34"/>
      <c r="AM78" s="7"/>
      <c r="AN78" s="11"/>
      <c r="AO78" s="7"/>
      <c r="AP78" s="11"/>
      <c r="AQ78" s="7"/>
      <c r="AR78" s="11"/>
      <c r="AS78" s="7"/>
      <c r="AT78" s="7"/>
      <c r="AU78" s="7"/>
      <c r="AV78" s="7"/>
      <c r="AW78" s="7"/>
      <c r="AX78" s="11" t="s">
        <v>221</v>
      </c>
      <c r="AY78" s="66" t="s">
        <v>221</v>
      </c>
      <c r="AZ78" s="1"/>
      <c r="BA78" s="1"/>
      <c r="BB78" s="1"/>
      <c r="BC78" s="1"/>
      <c r="BD78" s="1"/>
      <c r="BP78" s="15"/>
      <c r="BQ78" s="25" t="str">
        <f t="shared" si="11"/>
        <v/>
      </c>
      <c r="BR78" s="26" t="str">
        <f t="shared" si="12"/>
        <v/>
      </c>
      <c r="BS78" s="26" t="str">
        <f t="shared" si="13"/>
        <v/>
      </c>
      <c r="BT78" s="25" t="str">
        <f t="shared" si="14"/>
        <v/>
      </c>
      <c r="BU78" s="26" t="str">
        <f t="shared" si="15"/>
        <v/>
      </c>
      <c r="BV78" s="25" t="e">
        <f>IF(AND(#REF!="",#REF!="",#REF!="",#REF!=""),"",SUM(#REF!,#REF!,#REF!,#REF!,#REF!))</f>
        <v>#REF!</v>
      </c>
      <c r="BW78" s="26" t="str">
        <f t="shared" si="16"/>
        <v/>
      </c>
      <c r="BX78" s="25" t="str">
        <f t="shared" si="17"/>
        <v/>
      </c>
      <c r="BY78" s="26" t="str">
        <f t="shared" si="18"/>
        <v/>
      </c>
      <c r="BZ78" s="25" t="str">
        <f t="shared" si="19"/>
        <v/>
      </c>
      <c r="CA78" s="26" t="str">
        <f t="shared" si="20"/>
        <v/>
      </c>
      <c r="CB78" s="25" t="e">
        <f>IF(AND(#REF!="",#REF!="",#REF!="",#REF!=""),"",SUM(#REF!,#REF!,#REF!,#REF!,#REF!))</f>
        <v>#REF!</v>
      </c>
      <c r="CC78" s="26" t="str">
        <f t="shared" si="21"/>
        <v/>
      </c>
      <c r="CD78" s="23"/>
      <c r="CE78" s="23"/>
    </row>
    <row r="79" spans="1:83">
      <c r="A79" s="245">
        <v>73</v>
      </c>
      <c r="B79" s="246"/>
      <c r="C79" s="247"/>
      <c r="D79" s="248"/>
      <c r="E79" s="249"/>
      <c r="F79" s="250"/>
      <c r="G79" s="250"/>
      <c r="H79" s="251"/>
      <c r="I79" s="252"/>
      <c r="J79" s="253"/>
      <c r="K79" s="254"/>
      <c r="L79" s="11"/>
      <c r="M79" s="7"/>
      <c r="N79" s="7"/>
      <c r="O79" s="7"/>
      <c r="P79" s="31"/>
      <c r="Q79" s="34"/>
      <c r="R79" s="7"/>
      <c r="S79" s="975"/>
      <c r="T79" s="976"/>
      <c r="U79" s="976"/>
      <c r="V79" s="7"/>
      <c r="W79" s="36"/>
      <c r="X79" s="34"/>
      <c r="Y79" s="7"/>
      <c r="Z79" s="11"/>
      <c r="AA79" s="7"/>
      <c r="AB79" s="7"/>
      <c r="AC79" s="7"/>
      <c r="AD79" s="31"/>
      <c r="AE79" s="34"/>
      <c r="AF79" s="7"/>
      <c r="AG79" s="11"/>
      <c r="AH79" s="7"/>
      <c r="AI79" s="7"/>
      <c r="AJ79" s="7"/>
      <c r="AK79" s="31"/>
      <c r="AL79" s="34"/>
      <c r="AM79" s="7"/>
      <c r="AN79" s="11"/>
      <c r="AO79" s="7"/>
      <c r="AP79" s="11"/>
      <c r="AQ79" s="7"/>
      <c r="AR79" s="11"/>
      <c r="AS79" s="7"/>
      <c r="AT79" s="7"/>
      <c r="AU79" s="7"/>
      <c r="AV79" s="7"/>
      <c r="AW79" s="7"/>
      <c r="AX79" s="11" t="s">
        <v>221</v>
      </c>
      <c r="AY79" s="66" t="s">
        <v>221</v>
      </c>
      <c r="AZ79" s="1"/>
      <c r="BA79" s="1"/>
      <c r="BB79" s="1"/>
      <c r="BC79" s="1"/>
      <c r="BD79" s="1"/>
      <c r="BP79" s="15"/>
      <c r="BQ79" s="25" t="str">
        <f t="shared" si="11"/>
        <v/>
      </c>
      <c r="BR79" s="26" t="str">
        <f t="shared" si="12"/>
        <v/>
      </c>
      <c r="BS79" s="26" t="str">
        <f t="shared" si="13"/>
        <v/>
      </c>
      <c r="BT79" s="25" t="str">
        <f t="shared" si="14"/>
        <v/>
      </c>
      <c r="BU79" s="26" t="str">
        <f t="shared" si="15"/>
        <v/>
      </c>
      <c r="BV79" s="25" t="e">
        <f>IF(AND(#REF!="",#REF!="",#REF!="",#REF!=""),"",SUM(#REF!,#REF!,#REF!,#REF!,#REF!))</f>
        <v>#REF!</v>
      </c>
      <c r="BW79" s="26" t="str">
        <f t="shared" si="16"/>
        <v/>
      </c>
      <c r="BX79" s="25" t="str">
        <f t="shared" si="17"/>
        <v/>
      </c>
      <c r="BY79" s="26" t="str">
        <f t="shared" si="18"/>
        <v/>
      </c>
      <c r="BZ79" s="25" t="str">
        <f t="shared" si="19"/>
        <v/>
      </c>
      <c r="CA79" s="26" t="str">
        <f t="shared" si="20"/>
        <v/>
      </c>
      <c r="CB79" s="25" t="e">
        <f>IF(AND(#REF!="",#REF!="",#REF!="",#REF!=""),"",SUM(#REF!,#REF!,#REF!,#REF!,#REF!))</f>
        <v>#REF!</v>
      </c>
      <c r="CC79" s="26" t="str">
        <f t="shared" si="21"/>
        <v/>
      </c>
      <c r="CD79" s="23"/>
      <c r="CE79" s="23"/>
    </row>
    <row r="80" spans="1:83">
      <c r="A80" s="245">
        <v>74</v>
      </c>
      <c r="B80" s="246"/>
      <c r="C80" s="247"/>
      <c r="D80" s="248"/>
      <c r="E80" s="249"/>
      <c r="F80" s="250"/>
      <c r="G80" s="250"/>
      <c r="H80" s="251"/>
      <c r="I80" s="252"/>
      <c r="J80" s="253"/>
      <c r="K80" s="254"/>
      <c r="L80" s="11"/>
      <c r="M80" s="7"/>
      <c r="N80" s="7"/>
      <c r="O80" s="7"/>
      <c r="P80" s="31"/>
      <c r="Q80" s="34"/>
      <c r="R80" s="7"/>
      <c r="S80" s="975"/>
      <c r="T80" s="976"/>
      <c r="U80" s="976"/>
      <c r="V80" s="7"/>
      <c r="W80" s="36"/>
      <c r="X80" s="34"/>
      <c r="Y80" s="7"/>
      <c r="Z80" s="11"/>
      <c r="AA80" s="7"/>
      <c r="AB80" s="7"/>
      <c r="AC80" s="7"/>
      <c r="AD80" s="31"/>
      <c r="AE80" s="34"/>
      <c r="AF80" s="7"/>
      <c r="AG80" s="11"/>
      <c r="AH80" s="7"/>
      <c r="AI80" s="7"/>
      <c r="AJ80" s="7"/>
      <c r="AK80" s="31"/>
      <c r="AL80" s="34"/>
      <c r="AM80" s="7"/>
      <c r="AN80" s="11"/>
      <c r="AO80" s="7"/>
      <c r="AP80" s="11"/>
      <c r="AQ80" s="7"/>
      <c r="AR80" s="11"/>
      <c r="AS80" s="7"/>
      <c r="AT80" s="7"/>
      <c r="AU80" s="7"/>
      <c r="AV80" s="7"/>
      <c r="AW80" s="7"/>
      <c r="AX80" s="11" t="s">
        <v>221</v>
      </c>
      <c r="AY80" s="66" t="s">
        <v>221</v>
      </c>
      <c r="AZ80" s="1"/>
      <c r="BA80" s="1"/>
      <c r="BB80" s="1"/>
      <c r="BC80" s="1"/>
      <c r="BD80" s="1"/>
      <c r="BP80" s="15"/>
      <c r="BQ80" s="25" t="str">
        <f t="shared" si="11"/>
        <v/>
      </c>
      <c r="BR80" s="26" t="str">
        <f t="shared" si="12"/>
        <v/>
      </c>
      <c r="BS80" s="26" t="str">
        <f t="shared" si="13"/>
        <v/>
      </c>
      <c r="BT80" s="25" t="str">
        <f t="shared" si="14"/>
        <v/>
      </c>
      <c r="BU80" s="26" t="str">
        <f t="shared" si="15"/>
        <v/>
      </c>
      <c r="BV80" s="25" t="e">
        <f>IF(AND(#REF!="",#REF!="",#REF!="",#REF!=""),"",SUM(#REF!,#REF!,#REF!,#REF!,#REF!))</f>
        <v>#REF!</v>
      </c>
      <c r="BW80" s="26" t="str">
        <f t="shared" si="16"/>
        <v/>
      </c>
      <c r="BX80" s="25" t="str">
        <f t="shared" si="17"/>
        <v/>
      </c>
      <c r="BY80" s="26" t="str">
        <f t="shared" si="18"/>
        <v/>
      </c>
      <c r="BZ80" s="25" t="str">
        <f t="shared" si="19"/>
        <v/>
      </c>
      <c r="CA80" s="26" t="str">
        <f t="shared" si="20"/>
        <v/>
      </c>
      <c r="CB80" s="25" t="e">
        <f>IF(AND(#REF!="",#REF!="",#REF!="",#REF!=""),"",SUM(#REF!,#REF!,#REF!,#REF!,#REF!))</f>
        <v>#REF!</v>
      </c>
      <c r="CC80" s="26" t="str">
        <f t="shared" si="21"/>
        <v/>
      </c>
      <c r="CD80" s="23"/>
      <c r="CE80" s="23"/>
    </row>
    <row r="81" spans="1:83">
      <c r="A81" s="245">
        <v>75</v>
      </c>
      <c r="B81" s="246"/>
      <c r="C81" s="247"/>
      <c r="D81" s="248"/>
      <c r="E81" s="249"/>
      <c r="F81" s="250"/>
      <c r="G81" s="250"/>
      <c r="H81" s="251"/>
      <c r="I81" s="252"/>
      <c r="J81" s="253"/>
      <c r="K81" s="254"/>
      <c r="L81" s="11"/>
      <c r="M81" s="7"/>
      <c r="N81" s="7"/>
      <c r="O81" s="7"/>
      <c r="P81" s="31"/>
      <c r="Q81" s="34"/>
      <c r="R81" s="7"/>
      <c r="S81" s="975"/>
      <c r="T81" s="976"/>
      <c r="U81" s="976"/>
      <c r="V81" s="7"/>
      <c r="W81" s="36"/>
      <c r="X81" s="34"/>
      <c r="Y81" s="7"/>
      <c r="Z81" s="11"/>
      <c r="AA81" s="7"/>
      <c r="AB81" s="7"/>
      <c r="AC81" s="7"/>
      <c r="AD81" s="31"/>
      <c r="AE81" s="34"/>
      <c r="AF81" s="7"/>
      <c r="AG81" s="11"/>
      <c r="AH81" s="7"/>
      <c r="AI81" s="7"/>
      <c r="AJ81" s="7"/>
      <c r="AK81" s="31"/>
      <c r="AL81" s="34"/>
      <c r="AM81" s="7"/>
      <c r="AN81" s="11"/>
      <c r="AO81" s="7"/>
      <c r="AP81" s="11"/>
      <c r="AQ81" s="7"/>
      <c r="AR81" s="11"/>
      <c r="AS81" s="7"/>
      <c r="AT81" s="7"/>
      <c r="AU81" s="7"/>
      <c r="AV81" s="7"/>
      <c r="AW81" s="7"/>
      <c r="AX81" s="11" t="s">
        <v>221</v>
      </c>
      <c r="AY81" s="66" t="s">
        <v>221</v>
      </c>
      <c r="AZ81" s="1"/>
      <c r="BA81" s="1"/>
      <c r="BB81" s="1"/>
      <c r="BC81" s="1"/>
      <c r="BD81" s="1"/>
      <c r="BP81" s="15"/>
      <c r="BQ81" s="25" t="str">
        <f t="shared" si="11"/>
        <v/>
      </c>
      <c r="BR81" s="26" t="str">
        <f t="shared" si="12"/>
        <v/>
      </c>
      <c r="BS81" s="26" t="str">
        <f t="shared" si="13"/>
        <v/>
      </c>
      <c r="BT81" s="25" t="str">
        <f t="shared" si="14"/>
        <v/>
      </c>
      <c r="BU81" s="26" t="str">
        <f t="shared" si="15"/>
        <v/>
      </c>
      <c r="BV81" s="25" t="e">
        <f>IF(AND(#REF!="",#REF!="",#REF!="",#REF!=""),"",SUM(#REF!,#REF!,#REF!,#REF!,#REF!))</f>
        <v>#REF!</v>
      </c>
      <c r="BW81" s="26" t="str">
        <f t="shared" si="16"/>
        <v/>
      </c>
      <c r="BX81" s="25" t="str">
        <f t="shared" si="17"/>
        <v/>
      </c>
      <c r="BY81" s="26" t="str">
        <f t="shared" si="18"/>
        <v/>
      </c>
      <c r="BZ81" s="25" t="str">
        <f t="shared" si="19"/>
        <v/>
      </c>
      <c r="CA81" s="26" t="str">
        <f t="shared" si="20"/>
        <v/>
      </c>
      <c r="CB81" s="25" t="e">
        <f>IF(AND(#REF!="",#REF!="",#REF!="",#REF!=""),"",SUM(#REF!,#REF!,#REF!,#REF!,#REF!))</f>
        <v>#REF!</v>
      </c>
      <c r="CC81" s="26" t="str">
        <f t="shared" si="21"/>
        <v/>
      </c>
      <c r="CD81" s="23"/>
      <c r="CE81" s="23"/>
    </row>
    <row r="82" spans="1:83">
      <c r="A82" s="245">
        <v>76</v>
      </c>
      <c r="B82" s="246"/>
      <c r="C82" s="247"/>
      <c r="D82" s="248"/>
      <c r="E82" s="249"/>
      <c r="F82" s="250"/>
      <c r="G82" s="250"/>
      <c r="H82" s="251"/>
      <c r="I82" s="252"/>
      <c r="J82" s="253"/>
      <c r="K82" s="254"/>
      <c r="L82" s="11"/>
      <c r="M82" s="7"/>
      <c r="N82" s="7"/>
      <c r="O82" s="7"/>
      <c r="P82" s="31"/>
      <c r="Q82" s="34"/>
      <c r="R82" s="7"/>
      <c r="S82" s="975"/>
      <c r="T82" s="976"/>
      <c r="U82" s="976"/>
      <c r="V82" s="7"/>
      <c r="W82" s="36"/>
      <c r="X82" s="34"/>
      <c r="Y82" s="7"/>
      <c r="Z82" s="11"/>
      <c r="AA82" s="7"/>
      <c r="AB82" s="7"/>
      <c r="AC82" s="7"/>
      <c r="AD82" s="31"/>
      <c r="AE82" s="34"/>
      <c r="AF82" s="7"/>
      <c r="AG82" s="11"/>
      <c r="AH82" s="7"/>
      <c r="AI82" s="7"/>
      <c r="AJ82" s="7"/>
      <c r="AK82" s="31"/>
      <c r="AL82" s="34"/>
      <c r="AM82" s="7"/>
      <c r="AN82" s="11"/>
      <c r="AO82" s="7"/>
      <c r="AP82" s="11"/>
      <c r="AQ82" s="7"/>
      <c r="AR82" s="11"/>
      <c r="AS82" s="7"/>
      <c r="AT82" s="7"/>
      <c r="AU82" s="7"/>
      <c r="AV82" s="7"/>
      <c r="AW82" s="7"/>
      <c r="AX82" s="11" t="s">
        <v>221</v>
      </c>
      <c r="AY82" s="66" t="s">
        <v>221</v>
      </c>
      <c r="AZ82" s="1"/>
      <c r="BA82" s="1"/>
      <c r="BB82" s="1"/>
      <c r="BC82" s="1"/>
      <c r="BD82" s="1"/>
      <c r="BP82" s="15"/>
      <c r="BQ82" s="25" t="str">
        <f t="shared" si="11"/>
        <v/>
      </c>
      <c r="BR82" s="26" t="str">
        <f t="shared" si="12"/>
        <v/>
      </c>
      <c r="BS82" s="26" t="str">
        <f t="shared" si="13"/>
        <v/>
      </c>
      <c r="BT82" s="25" t="str">
        <f t="shared" si="14"/>
        <v/>
      </c>
      <c r="BU82" s="26" t="str">
        <f t="shared" si="15"/>
        <v/>
      </c>
      <c r="BV82" s="25" t="e">
        <f>IF(AND(#REF!="",#REF!="",#REF!="",#REF!=""),"",SUM(#REF!,#REF!,#REF!,#REF!,#REF!))</f>
        <v>#REF!</v>
      </c>
      <c r="BW82" s="26" t="str">
        <f t="shared" si="16"/>
        <v/>
      </c>
      <c r="BX82" s="25" t="str">
        <f t="shared" si="17"/>
        <v/>
      </c>
      <c r="BY82" s="26" t="str">
        <f t="shared" si="18"/>
        <v/>
      </c>
      <c r="BZ82" s="25" t="str">
        <f t="shared" si="19"/>
        <v/>
      </c>
      <c r="CA82" s="26" t="str">
        <f t="shared" si="20"/>
        <v/>
      </c>
      <c r="CB82" s="25" t="e">
        <f>IF(AND(#REF!="",#REF!="",#REF!="",#REF!=""),"",SUM(#REF!,#REF!,#REF!,#REF!,#REF!))</f>
        <v>#REF!</v>
      </c>
      <c r="CC82" s="26" t="str">
        <f t="shared" si="21"/>
        <v/>
      </c>
      <c r="CD82" s="23"/>
      <c r="CE82" s="23"/>
    </row>
    <row r="83" spans="1:83">
      <c r="A83" s="245">
        <v>77</v>
      </c>
      <c r="B83" s="246"/>
      <c r="C83" s="247"/>
      <c r="D83" s="248"/>
      <c r="E83" s="249"/>
      <c r="F83" s="250"/>
      <c r="G83" s="250"/>
      <c r="H83" s="251"/>
      <c r="I83" s="252"/>
      <c r="J83" s="253"/>
      <c r="K83" s="254"/>
      <c r="L83" s="11"/>
      <c r="M83" s="7"/>
      <c r="N83" s="7"/>
      <c r="O83" s="7"/>
      <c r="P83" s="31"/>
      <c r="Q83" s="34"/>
      <c r="R83" s="7"/>
      <c r="S83" s="975"/>
      <c r="T83" s="976"/>
      <c r="U83" s="976"/>
      <c r="V83" s="7"/>
      <c r="W83" s="36"/>
      <c r="X83" s="34"/>
      <c r="Y83" s="7"/>
      <c r="Z83" s="11"/>
      <c r="AA83" s="7"/>
      <c r="AB83" s="7"/>
      <c r="AC83" s="7"/>
      <c r="AD83" s="31"/>
      <c r="AE83" s="34"/>
      <c r="AF83" s="7"/>
      <c r="AG83" s="11"/>
      <c r="AH83" s="7"/>
      <c r="AI83" s="7"/>
      <c r="AJ83" s="7"/>
      <c r="AK83" s="31"/>
      <c r="AL83" s="34"/>
      <c r="AM83" s="7"/>
      <c r="AN83" s="11"/>
      <c r="AO83" s="7"/>
      <c r="AP83" s="11"/>
      <c r="AQ83" s="7"/>
      <c r="AR83" s="11"/>
      <c r="AS83" s="7"/>
      <c r="AT83" s="7"/>
      <c r="AU83" s="7"/>
      <c r="AV83" s="7"/>
      <c r="AW83" s="7"/>
      <c r="AX83" s="11" t="s">
        <v>221</v>
      </c>
      <c r="AY83" s="66" t="s">
        <v>221</v>
      </c>
      <c r="AZ83" s="1"/>
      <c r="BA83" s="1"/>
      <c r="BB83" s="1"/>
      <c r="BC83" s="1"/>
      <c r="BD83" s="1"/>
      <c r="BP83" s="15"/>
      <c r="BQ83" s="25" t="str">
        <f t="shared" si="11"/>
        <v/>
      </c>
      <c r="BR83" s="26" t="str">
        <f t="shared" si="12"/>
        <v/>
      </c>
      <c r="BS83" s="26" t="str">
        <f t="shared" si="13"/>
        <v/>
      </c>
      <c r="BT83" s="25" t="str">
        <f t="shared" si="14"/>
        <v/>
      </c>
      <c r="BU83" s="26" t="str">
        <f t="shared" si="15"/>
        <v/>
      </c>
      <c r="BV83" s="25" t="e">
        <f>IF(AND(#REF!="",#REF!="",#REF!="",#REF!=""),"",SUM(#REF!,#REF!,#REF!,#REF!,#REF!))</f>
        <v>#REF!</v>
      </c>
      <c r="BW83" s="26" t="str">
        <f t="shared" si="16"/>
        <v/>
      </c>
      <c r="BX83" s="25" t="str">
        <f t="shared" si="17"/>
        <v/>
      </c>
      <c r="BY83" s="26" t="str">
        <f t="shared" si="18"/>
        <v/>
      </c>
      <c r="BZ83" s="25" t="str">
        <f t="shared" si="19"/>
        <v/>
      </c>
      <c r="CA83" s="26" t="str">
        <f t="shared" si="20"/>
        <v/>
      </c>
      <c r="CB83" s="25" t="e">
        <f>IF(AND(#REF!="",#REF!="",#REF!="",#REF!=""),"",SUM(#REF!,#REF!,#REF!,#REF!,#REF!))</f>
        <v>#REF!</v>
      </c>
      <c r="CC83" s="26" t="str">
        <f t="shared" si="21"/>
        <v/>
      </c>
      <c r="CD83" s="23"/>
      <c r="CE83" s="23"/>
    </row>
    <row r="84" spans="1:83">
      <c r="A84" s="245">
        <v>78</v>
      </c>
      <c r="B84" s="246"/>
      <c r="C84" s="247"/>
      <c r="D84" s="248"/>
      <c r="E84" s="249"/>
      <c r="F84" s="250"/>
      <c r="G84" s="250"/>
      <c r="H84" s="251"/>
      <c r="I84" s="252"/>
      <c r="J84" s="253"/>
      <c r="K84" s="254"/>
      <c r="L84" s="11"/>
      <c r="M84" s="7"/>
      <c r="N84" s="7"/>
      <c r="O84" s="7"/>
      <c r="P84" s="31"/>
      <c r="Q84" s="34"/>
      <c r="R84" s="7"/>
      <c r="S84" s="975"/>
      <c r="T84" s="976"/>
      <c r="U84" s="976"/>
      <c r="V84" s="7"/>
      <c r="W84" s="36"/>
      <c r="X84" s="34"/>
      <c r="Y84" s="7"/>
      <c r="Z84" s="11"/>
      <c r="AA84" s="7"/>
      <c r="AB84" s="7"/>
      <c r="AC84" s="7"/>
      <c r="AD84" s="31"/>
      <c r="AE84" s="34"/>
      <c r="AF84" s="7"/>
      <c r="AG84" s="11"/>
      <c r="AH84" s="7"/>
      <c r="AI84" s="7"/>
      <c r="AJ84" s="7"/>
      <c r="AK84" s="31"/>
      <c r="AL84" s="34"/>
      <c r="AM84" s="7"/>
      <c r="AN84" s="11"/>
      <c r="AO84" s="7"/>
      <c r="AP84" s="11"/>
      <c r="AQ84" s="7"/>
      <c r="AR84" s="11"/>
      <c r="AS84" s="7"/>
      <c r="AT84" s="7"/>
      <c r="AU84" s="7"/>
      <c r="AV84" s="7"/>
      <c r="AW84" s="7"/>
      <c r="AX84" s="11" t="s">
        <v>221</v>
      </c>
      <c r="AY84" s="66" t="s">
        <v>221</v>
      </c>
      <c r="AZ84" s="1"/>
      <c r="BA84" s="1"/>
      <c r="BB84" s="1"/>
      <c r="BC84" s="1"/>
      <c r="BD84" s="1"/>
      <c r="BP84" s="15"/>
      <c r="BQ84" s="25" t="str">
        <f t="shared" si="11"/>
        <v/>
      </c>
      <c r="BR84" s="26" t="str">
        <f t="shared" si="12"/>
        <v/>
      </c>
      <c r="BS84" s="26" t="str">
        <f t="shared" si="13"/>
        <v/>
      </c>
      <c r="BT84" s="25" t="str">
        <f t="shared" si="14"/>
        <v/>
      </c>
      <c r="BU84" s="26" t="str">
        <f t="shared" si="15"/>
        <v/>
      </c>
      <c r="BV84" s="25" t="e">
        <f>IF(AND(#REF!="",#REF!="",#REF!="",#REF!=""),"",SUM(#REF!,#REF!,#REF!,#REF!,#REF!))</f>
        <v>#REF!</v>
      </c>
      <c r="BW84" s="26" t="str">
        <f t="shared" si="16"/>
        <v/>
      </c>
      <c r="BX84" s="25" t="str">
        <f t="shared" si="17"/>
        <v/>
      </c>
      <c r="BY84" s="26" t="str">
        <f t="shared" si="18"/>
        <v/>
      </c>
      <c r="BZ84" s="25" t="str">
        <f t="shared" si="19"/>
        <v/>
      </c>
      <c r="CA84" s="26" t="str">
        <f t="shared" si="20"/>
        <v/>
      </c>
      <c r="CB84" s="25" t="e">
        <f>IF(AND(#REF!="",#REF!="",#REF!="",#REF!=""),"",SUM(#REF!,#REF!,#REF!,#REF!,#REF!))</f>
        <v>#REF!</v>
      </c>
      <c r="CC84" s="26" t="str">
        <f t="shared" si="21"/>
        <v/>
      </c>
      <c r="CD84" s="23"/>
      <c r="CE84" s="23"/>
    </row>
    <row r="85" spans="1:83">
      <c r="A85" s="245">
        <v>79</v>
      </c>
      <c r="B85" s="246"/>
      <c r="C85" s="247"/>
      <c r="D85" s="248"/>
      <c r="E85" s="249"/>
      <c r="F85" s="250"/>
      <c r="G85" s="250"/>
      <c r="H85" s="251"/>
      <c r="I85" s="252"/>
      <c r="J85" s="253"/>
      <c r="K85" s="254"/>
      <c r="L85" s="11"/>
      <c r="M85" s="7"/>
      <c r="N85" s="7"/>
      <c r="O85" s="7"/>
      <c r="P85" s="31"/>
      <c r="Q85" s="34"/>
      <c r="R85" s="7"/>
      <c r="S85" s="975"/>
      <c r="T85" s="976"/>
      <c r="U85" s="976"/>
      <c r="V85" s="7"/>
      <c r="W85" s="36"/>
      <c r="X85" s="34"/>
      <c r="Y85" s="7"/>
      <c r="Z85" s="11"/>
      <c r="AA85" s="7"/>
      <c r="AB85" s="7"/>
      <c r="AC85" s="7"/>
      <c r="AD85" s="31"/>
      <c r="AE85" s="34"/>
      <c r="AF85" s="7"/>
      <c r="AG85" s="11"/>
      <c r="AH85" s="7"/>
      <c r="AI85" s="7"/>
      <c r="AJ85" s="7"/>
      <c r="AK85" s="31"/>
      <c r="AL85" s="34"/>
      <c r="AM85" s="7"/>
      <c r="AN85" s="11"/>
      <c r="AO85" s="7"/>
      <c r="AP85" s="11"/>
      <c r="AQ85" s="7"/>
      <c r="AR85" s="11"/>
      <c r="AS85" s="7"/>
      <c r="AT85" s="7"/>
      <c r="AU85" s="7"/>
      <c r="AV85" s="7"/>
      <c r="AW85" s="7"/>
      <c r="AX85" s="11" t="s">
        <v>221</v>
      </c>
      <c r="AY85" s="66" t="s">
        <v>221</v>
      </c>
      <c r="AZ85" s="1"/>
      <c r="BA85" s="1"/>
      <c r="BB85" s="1"/>
      <c r="BC85" s="1"/>
      <c r="BD85" s="1"/>
      <c r="BP85" s="15"/>
      <c r="BQ85" s="25" t="str">
        <f t="shared" si="11"/>
        <v/>
      </c>
      <c r="BR85" s="26" t="str">
        <f t="shared" si="12"/>
        <v/>
      </c>
      <c r="BS85" s="26" t="str">
        <f t="shared" si="13"/>
        <v/>
      </c>
      <c r="BT85" s="25" t="str">
        <f t="shared" si="14"/>
        <v/>
      </c>
      <c r="BU85" s="26" t="str">
        <f t="shared" si="15"/>
        <v/>
      </c>
      <c r="BV85" s="25" t="e">
        <f>IF(AND(#REF!="",#REF!="",#REF!="",#REF!=""),"",SUM(#REF!,#REF!,#REF!,#REF!,#REF!))</f>
        <v>#REF!</v>
      </c>
      <c r="BW85" s="26" t="str">
        <f t="shared" si="16"/>
        <v/>
      </c>
      <c r="BX85" s="25" t="str">
        <f t="shared" si="17"/>
        <v/>
      </c>
      <c r="BY85" s="26" t="str">
        <f t="shared" si="18"/>
        <v/>
      </c>
      <c r="BZ85" s="25" t="str">
        <f t="shared" si="19"/>
        <v/>
      </c>
      <c r="CA85" s="26" t="str">
        <f t="shared" si="20"/>
        <v/>
      </c>
      <c r="CB85" s="25" t="e">
        <f>IF(AND(#REF!="",#REF!="",#REF!="",#REF!=""),"",SUM(#REF!,#REF!,#REF!,#REF!,#REF!))</f>
        <v>#REF!</v>
      </c>
      <c r="CC85" s="26" t="str">
        <f t="shared" si="21"/>
        <v/>
      </c>
      <c r="CD85" s="23"/>
      <c r="CE85" s="23"/>
    </row>
    <row r="86" spans="1:83">
      <c r="A86" s="245">
        <v>80</v>
      </c>
      <c r="B86" s="246"/>
      <c r="C86" s="247"/>
      <c r="D86" s="248"/>
      <c r="E86" s="249"/>
      <c r="F86" s="250"/>
      <c r="G86" s="250"/>
      <c r="H86" s="251"/>
      <c r="I86" s="252"/>
      <c r="J86" s="253"/>
      <c r="K86" s="254"/>
      <c r="L86" s="11"/>
      <c r="M86" s="7"/>
      <c r="N86" s="7"/>
      <c r="O86" s="7"/>
      <c r="P86" s="31"/>
      <c r="Q86" s="34"/>
      <c r="R86" s="7"/>
      <c r="S86" s="975"/>
      <c r="T86" s="976"/>
      <c r="U86" s="976"/>
      <c r="V86" s="7"/>
      <c r="W86" s="36"/>
      <c r="X86" s="34"/>
      <c r="Y86" s="7"/>
      <c r="Z86" s="11"/>
      <c r="AA86" s="7"/>
      <c r="AB86" s="7"/>
      <c r="AC86" s="7"/>
      <c r="AD86" s="31"/>
      <c r="AE86" s="34"/>
      <c r="AF86" s="7"/>
      <c r="AG86" s="11"/>
      <c r="AH86" s="7"/>
      <c r="AI86" s="7"/>
      <c r="AJ86" s="7"/>
      <c r="AK86" s="31"/>
      <c r="AL86" s="34"/>
      <c r="AM86" s="7"/>
      <c r="AN86" s="11"/>
      <c r="AO86" s="7"/>
      <c r="AP86" s="11"/>
      <c r="AQ86" s="7"/>
      <c r="AR86" s="11"/>
      <c r="AS86" s="7"/>
      <c r="AT86" s="7"/>
      <c r="AU86" s="7"/>
      <c r="AV86" s="7"/>
      <c r="AW86" s="7"/>
      <c r="AX86" s="11" t="s">
        <v>221</v>
      </c>
      <c r="AY86" s="66" t="s">
        <v>221</v>
      </c>
      <c r="AZ86" s="1"/>
      <c r="BA86" s="1"/>
      <c r="BB86" s="1"/>
      <c r="BC86" s="1"/>
      <c r="BD86" s="1"/>
      <c r="BP86" s="15"/>
      <c r="BQ86" s="25" t="str">
        <f t="shared" si="11"/>
        <v/>
      </c>
      <c r="BR86" s="26" t="str">
        <f t="shared" si="12"/>
        <v/>
      </c>
      <c r="BS86" s="26" t="str">
        <f t="shared" si="13"/>
        <v/>
      </c>
      <c r="BT86" s="25" t="str">
        <f t="shared" si="14"/>
        <v/>
      </c>
      <c r="BU86" s="26" t="str">
        <f t="shared" si="15"/>
        <v/>
      </c>
      <c r="BV86" s="25" t="e">
        <f>IF(AND(#REF!="",#REF!="",#REF!="",#REF!=""),"",SUM(#REF!,#REF!,#REF!,#REF!,#REF!))</f>
        <v>#REF!</v>
      </c>
      <c r="BW86" s="26" t="str">
        <f t="shared" si="16"/>
        <v/>
      </c>
      <c r="BX86" s="25" t="str">
        <f t="shared" si="17"/>
        <v/>
      </c>
      <c r="BY86" s="26" t="str">
        <f t="shared" si="18"/>
        <v/>
      </c>
      <c r="BZ86" s="25" t="str">
        <f t="shared" si="19"/>
        <v/>
      </c>
      <c r="CA86" s="26" t="str">
        <f t="shared" si="20"/>
        <v/>
      </c>
      <c r="CB86" s="25" t="e">
        <f>IF(AND(#REF!="",#REF!="",#REF!="",#REF!=""),"",SUM(#REF!,#REF!,#REF!,#REF!,#REF!))</f>
        <v>#REF!</v>
      </c>
      <c r="CC86" s="26" t="str">
        <f t="shared" si="21"/>
        <v/>
      </c>
      <c r="CD86" s="23"/>
      <c r="CE86" s="23"/>
    </row>
    <row r="87" spans="1:83">
      <c r="A87" s="245">
        <v>81</v>
      </c>
      <c r="B87" s="246"/>
      <c r="C87" s="247"/>
      <c r="D87" s="248"/>
      <c r="E87" s="249"/>
      <c r="F87" s="250"/>
      <c r="G87" s="250"/>
      <c r="H87" s="251"/>
      <c r="I87" s="252"/>
      <c r="J87" s="253"/>
      <c r="K87" s="254"/>
      <c r="L87" s="11"/>
      <c r="M87" s="7"/>
      <c r="N87" s="7"/>
      <c r="O87" s="7"/>
      <c r="P87" s="31"/>
      <c r="Q87" s="34"/>
      <c r="R87" s="7"/>
      <c r="S87" s="975"/>
      <c r="T87" s="976"/>
      <c r="U87" s="976"/>
      <c r="V87" s="7"/>
      <c r="W87" s="36"/>
      <c r="X87" s="34"/>
      <c r="Y87" s="7"/>
      <c r="Z87" s="11"/>
      <c r="AA87" s="7"/>
      <c r="AB87" s="7"/>
      <c r="AC87" s="7"/>
      <c r="AD87" s="31"/>
      <c r="AE87" s="34"/>
      <c r="AF87" s="7"/>
      <c r="AG87" s="11"/>
      <c r="AH87" s="7"/>
      <c r="AI87" s="7"/>
      <c r="AJ87" s="7"/>
      <c r="AK87" s="31"/>
      <c r="AL87" s="34"/>
      <c r="AM87" s="7"/>
      <c r="AN87" s="11"/>
      <c r="AO87" s="7"/>
      <c r="AP87" s="11"/>
      <c r="AQ87" s="7"/>
      <c r="AR87" s="11"/>
      <c r="AS87" s="7"/>
      <c r="AT87" s="7"/>
      <c r="AU87" s="7"/>
      <c r="AV87" s="7"/>
      <c r="AW87" s="7"/>
      <c r="AX87" s="11" t="s">
        <v>221</v>
      </c>
      <c r="AY87" s="66" t="s">
        <v>221</v>
      </c>
      <c r="AZ87" s="1"/>
      <c r="BA87" s="1"/>
      <c r="BB87" s="1"/>
      <c r="BC87" s="1"/>
      <c r="BD87" s="1"/>
      <c r="BP87" s="15"/>
      <c r="BQ87" s="25" t="str">
        <f t="shared" si="11"/>
        <v/>
      </c>
      <c r="BR87" s="26" t="str">
        <f t="shared" si="12"/>
        <v/>
      </c>
      <c r="BS87" s="26" t="str">
        <f t="shared" si="13"/>
        <v/>
      </c>
      <c r="BT87" s="25" t="str">
        <f t="shared" si="14"/>
        <v/>
      </c>
      <c r="BU87" s="26" t="str">
        <f t="shared" si="15"/>
        <v/>
      </c>
      <c r="BV87" s="25" t="e">
        <f>IF(AND(#REF!="",#REF!="",#REF!="",#REF!=""),"",SUM(#REF!,#REF!,#REF!,#REF!,#REF!))</f>
        <v>#REF!</v>
      </c>
      <c r="BW87" s="26" t="str">
        <f t="shared" si="16"/>
        <v/>
      </c>
      <c r="BX87" s="25" t="str">
        <f t="shared" si="17"/>
        <v/>
      </c>
      <c r="BY87" s="26" t="str">
        <f t="shared" si="18"/>
        <v/>
      </c>
      <c r="BZ87" s="25" t="str">
        <f t="shared" si="19"/>
        <v/>
      </c>
      <c r="CA87" s="26" t="str">
        <f t="shared" si="20"/>
        <v/>
      </c>
      <c r="CB87" s="25" t="e">
        <f>IF(AND(#REF!="",#REF!="",#REF!="",#REF!=""),"",SUM(#REF!,#REF!,#REF!,#REF!,#REF!))</f>
        <v>#REF!</v>
      </c>
      <c r="CC87" s="26" t="str">
        <f t="shared" si="21"/>
        <v/>
      </c>
      <c r="CD87" s="23"/>
      <c r="CE87" s="23"/>
    </row>
    <row r="88" spans="1:83">
      <c r="A88" s="245">
        <v>82</v>
      </c>
      <c r="B88" s="246"/>
      <c r="C88" s="247"/>
      <c r="D88" s="248"/>
      <c r="E88" s="249"/>
      <c r="F88" s="250"/>
      <c r="G88" s="250"/>
      <c r="H88" s="251"/>
      <c r="I88" s="252"/>
      <c r="J88" s="253"/>
      <c r="K88" s="254"/>
      <c r="L88" s="11"/>
      <c r="M88" s="7"/>
      <c r="N88" s="7"/>
      <c r="O88" s="7"/>
      <c r="P88" s="31"/>
      <c r="Q88" s="34"/>
      <c r="R88" s="7"/>
      <c r="S88" s="975"/>
      <c r="T88" s="976"/>
      <c r="U88" s="976"/>
      <c r="V88" s="7"/>
      <c r="W88" s="36"/>
      <c r="X88" s="34"/>
      <c r="Y88" s="7"/>
      <c r="Z88" s="11"/>
      <c r="AA88" s="7"/>
      <c r="AB88" s="7"/>
      <c r="AC88" s="7"/>
      <c r="AD88" s="31"/>
      <c r="AE88" s="34"/>
      <c r="AF88" s="7"/>
      <c r="AG88" s="11"/>
      <c r="AH88" s="7"/>
      <c r="AI88" s="7"/>
      <c r="AJ88" s="7"/>
      <c r="AK88" s="31"/>
      <c r="AL88" s="34"/>
      <c r="AM88" s="7"/>
      <c r="AN88" s="11"/>
      <c r="AO88" s="7"/>
      <c r="AP88" s="11"/>
      <c r="AQ88" s="7"/>
      <c r="AR88" s="11"/>
      <c r="AS88" s="7"/>
      <c r="AT88" s="7"/>
      <c r="AU88" s="7"/>
      <c r="AV88" s="7"/>
      <c r="AW88" s="7"/>
      <c r="AX88" s="11" t="s">
        <v>221</v>
      </c>
      <c r="AY88" s="66" t="s">
        <v>221</v>
      </c>
      <c r="AZ88" s="1"/>
      <c r="BA88" s="1"/>
      <c r="BB88" s="1"/>
      <c r="BC88" s="1"/>
      <c r="BD88" s="1"/>
      <c r="BP88" s="15"/>
      <c r="BQ88" s="25" t="str">
        <f t="shared" si="11"/>
        <v/>
      </c>
      <c r="BR88" s="26" t="str">
        <f t="shared" si="12"/>
        <v/>
      </c>
      <c r="BS88" s="26" t="str">
        <f t="shared" si="13"/>
        <v/>
      </c>
      <c r="BT88" s="25" t="str">
        <f t="shared" si="14"/>
        <v/>
      </c>
      <c r="BU88" s="26" t="str">
        <f t="shared" si="15"/>
        <v/>
      </c>
      <c r="BV88" s="25" t="e">
        <f>IF(AND(#REF!="",#REF!="",#REF!="",#REF!=""),"",SUM(#REF!,#REF!,#REF!,#REF!,#REF!))</f>
        <v>#REF!</v>
      </c>
      <c r="BW88" s="26" t="str">
        <f t="shared" si="16"/>
        <v/>
      </c>
      <c r="BX88" s="25" t="str">
        <f t="shared" si="17"/>
        <v/>
      </c>
      <c r="BY88" s="26" t="str">
        <f t="shared" si="18"/>
        <v/>
      </c>
      <c r="BZ88" s="25" t="str">
        <f t="shared" si="19"/>
        <v/>
      </c>
      <c r="CA88" s="26" t="str">
        <f t="shared" si="20"/>
        <v/>
      </c>
      <c r="CB88" s="25" t="e">
        <f>IF(AND(#REF!="",#REF!="",#REF!="",#REF!=""),"",SUM(#REF!,#REF!,#REF!,#REF!,#REF!))</f>
        <v>#REF!</v>
      </c>
      <c r="CC88" s="26" t="str">
        <f t="shared" si="21"/>
        <v/>
      </c>
      <c r="CD88" s="23"/>
      <c r="CE88" s="23"/>
    </row>
    <row r="89" spans="1:83">
      <c r="A89" s="245">
        <v>83</v>
      </c>
      <c r="B89" s="246"/>
      <c r="C89" s="247"/>
      <c r="D89" s="248"/>
      <c r="E89" s="249"/>
      <c r="F89" s="250"/>
      <c r="G89" s="250"/>
      <c r="H89" s="251"/>
      <c r="I89" s="252"/>
      <c r="J89" s="253"/>
      <c r="K89" s="254"/>
      <c r="L89" s="11"/>
      <c r="M89" s="7"/>
      <c r="N89" s="7"/>
      <c r="O89" s="7"/>
      <c r="P89" s="31"/>
      <c r="Q89" s="34"/>
      <c r="R89" s="7"/>
      <c r="S89" s="975"/>
      <c r="T89" s="976"/>
      <c r="U89" s="976"/>
      <c r="V89" s="7"/>
      <c r="W89" s="36"/>
      <c r="X89" s="34"/>
      <c r="Y89" s="7"/>
      <c r="Z89" s="11"/>
      <c r="AA89" s="7"/>
      <c r="AB89" s="7"/>
      <c r="AC89" s="7"/>
      <c r="AD89" s="31"/>
      <c r="AE89" s="34"/>
      <c r="AF89" s="7"/>
      <c r="AG89" s="11"/>
      <c r="AH89" s="7"/>
      <c r="AI89" s="7"/>
      <c r="AJ89" s="7"/>
      <c r="AK89" s="31"/>
      <c r="AL89" s="34"/>
      <c r="AM89" s="7"/>
      <c r="AN89" s="11"/>
      <c r="AO89" s="7"/>
      <c r="AP89" s="11"/>
      <c r="AQ89" s="7"/>
      <c r="AR89" s="11"/>
      <c r="AS89" s="7"/>
      <c r="AT89" s="7"/>
      <c r="AU89" s="7"/>
      <c r="AV89" s="7"/>
      <c r="AW89" s="7"/>
      <c r="AX89" s="11" t="s">
        <v>221</v>
      </c>
      <c r="AY89" s="66" t="s">
        <v>221</v>
      </c>
      <c r="AZ89" s="1"/>
      <c r="BA89" s="1"/>
      <c r="BB89" s="1"/>
      <c r="BC89" s="1"/>
      <c r="BD89" s="1"/>
      <c r="BP89" s="15"/>
      <c r="BQ89" s="25" t="str">
        <f t="shared" si="11"/>
        <v/>
      </c>
      <c r="BR89" s="26" t="str">
        <f t="shared" si="12"/>
        <v/>
      </c>
      <c r="BS89" s="26" t="str">
        <f t="shared" si="13"/>
        <v/>
      </c>
      <c r="BT89" s="25" t="str">
        <f t="shared" si="14"/>
        <v/>
      </c>
      <c r="BU89" s="26" t="str">
        <f t="shared" si="15"/>
        <v/>
      </c>
      <c r="BV89" s="25" t="e">
        <f>IF(AND(#REF!="",#REF!="",#REF!="",#REF!=""),"",SUM(#REF!,#REF!,#REF!,#REF!,#REF!))</f>
        <v>#REF!</v>
      </c>
      <c r="BW89" s="26" t="str">
        <f t="shared" si="16"/>
        <v/>
      </c>
      <c r="BX89" s="25" t="str">
        <f t="shared" si="17"/>
        <v/>
      </c>
      <c r="BY89" s="26" t="str">
        <f t="shared" si="18"/>
        <v/>
      </c>
      <c r="BZ89" s="25" t="str">
        <f t="shared" si="19"/>
        <v/>
      </c>
      <c r="CA89" s="26" t="str">
        <f t="shared" si="20"/>
        <v/>
      </c>
      <c r="CB89" s="25" t="e">
        <f>IF(AND(#REF!="",#REF!="",#REF!="",#REF!=""),"",SUM(#REF!,#REF!,#REF!,#REF!,#REF!))</f>
        <v>#REF!</v>
      </c>
      <c r="CC89" s="26" t="str">
        <f t="shared" si="21"/>
        <v/>
      </c>
      <c r="CD89" s="23"/>
      <c r="CE89" s="23"/>
    </row>
    <row r="90" spans="1:83">
      <c r="A90" s="245">
        <v>84</v>
      </c>
      <c r="B90" s="246"/>
      <c r="C90" s="247"/>
      <c r="D90" s="248"/>
      <c r="E90" s="249"/>
      <c r="F90" s="250"/>
      <c r="G90" s="250"/>
      <c r="H90" s="251"/>
      <c r="I90" s="252"/>
      <c r="J90" s="253"/>
      <c r="K90" s="254"/>
      <c r="L90" s="11"/>
      <c r="M90" s="7"/>
      <c r="N90" s="7"/>
      <c r="O90" s="7"/>
      <c r="P90" s="31"/>
      <c r="Q90" s="34"/>
      <c r="R90" s="7"/>
      <c r="S90" s="975"/>
      <c r="T90" s="976"/>
      <c r="U90" s="976"/>
      <c r="V90" s="7"/>
      <c r="W90" s="36"/>
      <c r="X90" s="34"/>
      <c r="Y90" s="7"/>
      <c r="Z90" s="11"/>
      <c r="AA90" s="7"/>
      <c r="AB90" s="7"/>
      <c r="AC90" s="7"/>
      <c r="AD90" s="31"/>
      <c r="AE90" s="34"/>
      <c r="AF90" s="7"/>
      <c r="AG90" s="11"/>
      <c r="AH90" s="7"/>
      <c r="AI90" s="7"/>
      <c r="AJ90" s="7"/>
      <c r="AK90" s="31"/>
      <c r="AL90" s="34"/>
      <c r="AM90" s="7"/>
      <c r="AN90" s="11"/>
      <c r="AO90" s="7"/>
      <c r="AP90" s="11"/>
      <c r="AQ90" s="7"/>
      <c r="AR90" s="11"/>
      <c r="AS90" s="7"/>
      <c r="AT90" s="7"/>
      <c r="AU90" s="7"/>
      <c r="AV90" s="7"/>
      <c r="AW90" s="7"/>
      <c r="AX90" s="11" t="s">
        <v>221</v>
      </c>
      <c r="AY90" s="66" t="s">
        <v>221</v>
      </c>
      <c r="AZ90" s="1"/>
      <c r="BA90" s="1"/>
      <c r="BB90" s="1"/>
      <c r="BC90" s="1"/>
      <c r="BD90" s="1"/>
      <c r="BP90" s="15"/>
      <c r="BQ90" s="25" t="str">
        <f t="shared" si="11"/>
        <v/>
      </c>
      <c r="BR90" s="26" t="str">
        <f t="shared" si="12"/>
        <v/>
      </c>
      <c r="BS90" s="26" t="str">
        <f t="shared" si="13"/>
        <v/>
      </c>
      <c r="BT90" s="25" t="str">
        <f t="shared" si="14"/>
        <v/>
      </c>
      <c r="BU90" s="26" t="str">
        <f t="shared" si="15"/>
        <v/>
      </c>
      <c r="BV90" s="25" t="e">
        <f>IF(AND(#REF!="",#REF!="",#REF!="",#REF!=""),"",SUM(#REF!,#REF!,#REF!,#REF!,#REF!))</f>
        <v>#REF!</v>
      </c>
      <c r="BW90" s="26" t="str">
        <f t="shared" si="16"/>
        <v/>
      </c>
      <c r="BX90" s="25" t="str">
        <f t="shared" si="17"/>
        <v/>
      </c>
      <c r="BY90" s="26" t="str">
        <f t="shared" si="18"/>
        <v/>
      </c>
      <c r="BZ90" s="25" t="str">
        <f t="shared" si="19"/>
        <v/>
      </c>
      <c r="CA90" s="26" t="str">
        <f t="shared" si="20"/>
        <v/>
      </c>
      <c r="CB90" s="25" t="e">
        <f>IF(AND(#REF!="",#REF!="",#REF!="",#REF!=""),"",SUM(#REF!,#REF!,#REF!,#REF!,#REF!))</f>
        <v>#REF!</v>
      </c>
      <c r="CC90" s="26" t="str">
        <f t="shared" si="21"/>
        <v/>
      </c>
      <c r="CD90" s="23"/>
      <c r="CE90" s="23"/>
    </row>
    <row r="91" spans="1:83">
      <c r="A91" s="245">
        <v>85</v>
      </c>
      <c r="B91" s="246"/>
      <c r="C91" s="247"/>
      <c r="D91" s="248"/>
      <c r="E91" s="249"/>
      <c r="F91" s="250"/>
      <c r="G91" s="250"/>
      <c r="H91" s="251"/>
      <c r="I91" s="252"/>
      <c r="J91" s="253"/>
      <c r="K91" s="254"/>
      <c r="L91" s="11"/>
      <c r="M91" s="7"/>
      <c r="N91" s="7"/>
      <c r="O91" s="7"/>
      <c r="P91" s="31"/>
      <c r="Q91" s="34"/>
      <c r="R91" s="7"/>
      <c r="S91" s="975"/>
      <c r="T91" s="976"/>
      <c r="U91" s="976"/>
      <c r="V91" s="7"/>
      <c r="W91" s="36"/>
      <c r="X91" s="34"/>
      <c r="Y91" s="7"/>
      <c r="Z91" s="11"/>
      <c r="AA91" s="7"/>
      <c r="AB91" s="7"/>
      <c r="AC91" s="7"/>
      <c r="AD91" s="31"/>
      <c r="AE91" s="34"/>
      <c r="AF91" s="7"/>
      <c r="AG91" s="11"/>
      <c r="AH91" s="7"/>
      <c r="AI91" s="7"/>
      <c r="AJ91" s="7"/>
      <c r="AK91" s="31"/>
      <c r="AL91" s="34"/>
      <c r="AM91" s="7"/>
      <c r="AN91" s="11"/>
      <c r="AO91" s="7"/>
      <c r="AP91" s="11"/>
      <c r="AQ91" s="7"/>
      <c r="AR91" s="11"/>
      <c r="AS91" s="7"/>
      <c r="AT91" s="7"/>
      <c r="AU91" s="7"/>
      <c r="AV91" s="7"/>
      <c r="AW91" s="7"/>
      <c r="AX91" s="11" t="s">
        <v>221</v>
      </c>
      <c r="AY91" s="66" t="s">
        <v>221</v>
      </c>
      <c r="AZ91" s="1"/>
      <c r="BA91" s="1"/>
      <c r="BB91" s="1"/>
      <c r="BC91" s="1"/>
      <c r="BD91" s="1"/>
      <c r="BP91" s="15"/>
      <c r="BQ91" s="25" t="str">
        <f t="shared" si="11"/>
        <v/>
      </c>
      <c r="BR91" s="26" t="str">
        <f t="shared" si="12"/>
        <v/>
      </c>
      <c r="BS91" s="26" t="str">
        <f t="shared" si="13"/>
        <v/>
      </c>
      <c r="BT91" s="25" t="str">
        <f t="shared" si="14"/>
        <v/>
      </c>
      <c r="BU91" s="26" t="str">
        <f t="shared" si="15"/>
        <v/>
      </c>
      <c r="BV91" s="25" t="e">
        <f>IF(AND(#REF!="",#REF!="",#REF!="",#REF!=""),"",SUM(#REF!,#REF!,#REF!,#REF!,#REF!))</f>
        <v>#REF!</v>
      </c>
      <c r="BW91" s="26" t="str">
        <f t="shared" si="16"/>
        <v/>
      </c>
      <c r="BX91" s="25" t="str">
        <f t="shared" si="17"/>
        <v/>
      </c>
      <c r="BY91" s="26" t="str">
        <f t="shared" si="18"/>
        <v/>
      </c>
      <c r="BZ91" s="25" t="str">
        <f t="shared" si="19"/>
        <v/>
      </c>
      <c r="CA91" s="26" t="str">
        <f t="shared" si="20"/>
        <v/>
      </c>
      <c r="CB91" s="25" t="e">
        <f>IF(AND(#REF!="",#REF!="",#REF!="",#REF!=""),"",SUM(#REF!,#REF!,#REF!,#REF!,#REF!))</f>
        <v>#REF!</v>
      </c>
      <c r="CC91" s="26" t="str">
        <f t="shared" si="21"/>
        <v/>
      </c>
      <c r="CD91" s="23"/>
      <c r="CE91" s="23"/>
    </row>
    <row r="92" spans="1:83">
      <c r="A92" s="245">
        <v>86</v>
      </c>
      <c r="B92" s="246"/>
      <c r="C92" s="247"/>
      <c r="D92" s="248"/>
      <c r="E92" s="249"/>
      <c r="F92" s="250"/>
      <c r="G92" s="250"/>
      <c r="H92" s="251"/>
      <c r="I92" s="252"/>
      <c r="J92" s="253"/>
      <c r="K92" s="254"/>
      <c r="L92" s="11"/>
      <c r="M92" s="7"/>
      <c r="N92" s="7"/>
      <c r="O92" s="7"/>
      <c r="P92" s="31"/>
      <c r="Q92" s="34"/>
      <c r="R92" s="7"/>
      <c r="S92" s="975"/>
      <c r="T92" s="976"/>
      <c r="U92" s="976"/>
      <c r="V92" s="7"/>
      <c r="W92" s="36"/>
      <c r="X92" s="34"/>
      <c r="Y92" s="7"/>
      <c r="Z92" s="11"/>
      <c r="AA92" s="7"/>
      <c r="AB92" s="7"/>
      <c r="AC92" s="7"/>
      <c r="AD92" s="31"/>
      <c r="AE92" s="34"/>
      <c r="AF92" s="7"/>
      <c r="AG92" s="11"/>
      <c r="AH92" s="7"/>
      <c r="AI92" s="7"/>
      <c r="AJ92" s="7"/>
      <c r="AK92" s="31"/>
      <c r="AL92" s="34"/>
      <c r="AM92" s="7"/>
      <c r="AN92" s="11"/>
      <c r="AO92" s="7"/>
      <c r="AP92" s="11"/>
      <c r="AQ92" s="7"/>
      <c r="AR92" s="11"/>
      <c r="AS92" s="7"/>
      <c r="AT92" s="7"/>
      <c r="AU92" s="7"/>
      <c r="AV92" s="7"/>
      <c r="AW92" s="7"/>
      <c r="AX92" s="11" t="s">
        <v>221</v>
      </c>
      <c r="AY92" s="66" t="s">
        <v>221</v>
      </c>
      <c r="AZ92" s="1"/>
      <c r="BA92" s="1"/>
      <c r="BB92" s="1"/>
      <c r="BC92" s="1"/>
      <c r="BD92" s="1"/>
      <c r="BP92" s="15"/>
      <c r="BQ92" s="25" t="str">
        <f t="shared" si="11"/>
        <v/>
      </c>
      <c r="BR92" s="26" t="str">
        <f t="shared" si="12"/>
        <v/>
      </c>
      <c r="BS92" s="26" t="str">
        <f t="shared" si="13"/>
        <v/>
      </c>
      <c r="BT92" s="25" t="str">
        <f t="shared" si="14"/>
        <v/>
      </c>
      <c r="BU92" s="26" t="str">
        <f t="shared" si="15"/>
        <v/>
      </c>
      <c r="BV92" s="25" t="e">
        <f>IF(AND(#REF!="",#REF!="",#REF!="",#REF!=""),"",SUM(#REF!,#REF!,#REF!,#REF!,#REF!))</f>
        <v>#REF!</v>
      </c>
      <c r="BW92" s="26" t="str">
        <f t="shared" si="16"/>
        <v/>
      </c>
      <c r="BX92" s="25" t="str">
        <f t="shared" si="17"/>
        <v/>
      </c>
      <c r="BY92" s="26" t="str">
        <f t="shared" si="18"/>
        <v/>
      </c>
      <c r="BZ92" s="25" t="str">
        <f t="shared" si="19"/>
        <v/>
      </c>
      <c r="CA92" s="26" t="str">
        <f t="shared" si="20"/>
        <v/>
      </c>
      <c r="CB92" s="25" t="e">
        <f>IF(AND(#REF!="",#REF!="",#REF!="",#REF!=""),"",SUM(#REF!,#REF!,#REF!,#REF!,#REF!))</f>
        <v>#REF!</v>
      </c>
      <c r="CC92" s="26" t="str">
        <f t="shared" si="21"/>
        <v/>
      </c>
      <c r="CD92" s="23"/>
      <c r="CE92" s="23"/>
    </row>
    <row r="93" spans="1:83">
      <c r="A93" s="245">
        <v>87</v>
      </c>
      <c r="B93" s="246"/>
      <c r="C93" s="247"/>
      <c r="D93" s="248"/>
      <c r="E93" s="249"/>
      <c r="F93" s="250"/>
      <c r="G93" s="250"/>
      <c r="H93" s="251"/>
      <c r="I93" s="252"/>
      <c r="J93" s="253"/>
      <c r="K93" s="254"/>
      <c r="L93" s="11"/>
      <c r="M93" s="7"/>
      <c r="N93" s="7"/>
      <c r="O93" s="7"/>
      <c r="P93" s="31"/>
      <c r="Q93" s="34"/>
      <c r="R93" s="7"/>
      <c r="S93" s="975"/>
      <c r="T93" s="976"/>
      <c r="U93" s="976"/>
      <c r="V93" s="7"/>
      <c r="W93" s="36"/>
      <c r="X93" s="34"/>
      <c r="Y93" s="7"/>
      <c r="Z93" s="11"/>
      <c r="AA93" s="7"/>
      <c r="AB93" s="7"/>
      <c r="AC93" s="7"/>
      <c r="AD93" s="31"/>
      <c r="AE93" s="34"/>
      <c r="AF93" s="7"/>
      <c r="AG93" s="11"/>
      <c r="AH93" s="7"/>
      <c r="AI93" s="7"/>
      <c r="AJ93" s="7"/>
      <c r="AK93" s="31"/>
      <c r="AL93" s="34"/>
      <c r="AM93" s="7"/>
      <c r="AN93" s="11"/>
      <c r="AO93" s="7"/>
      <c r="AP93" s="11"/>
      <c r="AQ93" s="7"/>
      <c r="AR93" s="11"/>
      <c r="AS93" s="7"/>
      <c r="AT93" s="7"/>
      <c r="AU93" s="7"/>
      <c r="AV93" s="7"/>
      <c r="AW93" s="7"/>
      <c r="AX93" s="11" t="s">
        <v>221</v>
      </c>
      <c r="AY93" s="66" t="s">
        <v>221</v>
      </c>
      <c r="AZ93" s="1"/>
      <c r="BA93" s="1"/>
      <c r="BB93" s="1"/>
      <c r="BC93" s="1"/>
      <c r="BD93" s="1"/>
      <c r="BP93" s="15"/>
      <c r="BQ93" s="25" t="str">
        <f t="shared" si="11"/>
        <v/>
      </c>
      <c r="BR93" s="26" t="str">
        <f t="shared" si="12"/>
        <v/>
      </c>
      <c r="BS93" s="26" t="str">
        <f t="shared" si="13"/>
        <v/>
      </c>
      <c r="BT93" s="25" t="str">
        <f t="shared" si="14"/>
        <v/>
      </c>
      <c r="BU93" s="26" t="str">
        <f t="shared" si="15"/>
        <v/>
      </c>
      <c r="BV93" s="25" t="e">
        <f>IF(AND(#REF!="",#REF!="",#REF!="",#REF!=""),"",SUM(#REF!,#REF!,#REF!,#REF!,#REF!))</f>
        <v>#REF!</v>
      </c>
      <c r="BW93" s="26" t="str">
        <f t="shared" si="16"/>
        <v/>
      </c>
      <c r="BX93" s="25" t="str">
        <f t="shared" si="17"/>
        <v/>
      </c>
      <c r="BY93" s="26" t="str">
        <f t="shared" si="18"/>
        <v/>
      </c>
      <c r="BZ93" s="25" t="str">
        <f t="shared" si="19"/>
        <v/>
      </c>
      <c r="CA93" s="26" t="str">
        <f t="shared" si="20"/>
        <v/>
      </c>
      <c r="CB93" s="25" t="e">
        <f>IF(AND(#REF!="",#REF!="",#REF!="",#REF!=""),"",SUM(#REF!,#REF!,#REF!,#REF!,#REF!))</f>
        <v>#REF!</v>
      </c>
      <c r="CC93" s="26" t="str">
        <f t="shared" si="21"/>
        <v/>
      </c>
      <c r="CD93" s="23"/>
      <c r="CE93" s="23"/>
    </row>
    <row r="94" spans="1:83">
      <c r="A94" s="245">
        <v>88</v>
      </c>
      <c r="B94" s="246"/>
      <c r="C94" s="247"/>
      <c r="D94" s="248"/>
      <c r="E94" s="249"/>
      <c r="F94" s="250"/>
      <c r="G94" s="250"/>
      <c r="H94" s="251"/>
      <c r="I94" s="252"/>
      <c r="J94" s="253"/>
      <c r="K94" s="254"/>
      <c r="L94" s="11"/>
      <c r="M94" s="7"/>
      <c r="N94" s="7"/>
      <c r="O94" s="7"/>
      <c r="P94" s="31"/>
      <c r="Q94" s="34"/>
      <c r="R94" s="7"/>
      <c r="S94" s="975"/>
      <c r="T94" s="976"/>
      <c r="U94" s="976"/>
      <c r="V94" s="7"/>
      <c r="W94" s="36"/>
      <c r="X94" s="34"/>
      <c r="Y94" s="7"/>
      <c r="Z94" s="11"/>
      <c r="AA94" s="7"/>
      <c r="AB94" s="7"/>
      <c r="AC94" s="7"/>
      <c r="AD94" s="31"/>
      <c r="AE94" s="34"/>
      <c r="AF94" s="7"/>
      <c r="AG94" s="11"/>
      <c r="AH94" s="7"/>
      <c r="AI94" s="7"/>
      <c r="AJ94" s="7"/>
      <c r="AK94" s="31"/>
      <c r="AL94" s="34"/>
      <c r="AM94" s="7"/>
      <c r="AN94" s="11"/>
      <c r="AO94" s="7"/>
      <c r="AP94" s="11"/>
      <c r="AQ94" s="7"/>
      <c r="AR94" s="11"/>
      <c r="AS94" s="7"/>
      <c r="AT94" s="7"/>
      <c r="AU94" s="7"/>
      <c r="AV94" s="7"/>
      <c r="AW94" s="7"/>
      <c r="AX94" s="11" t="s">
        <v>221</v>
      </c>
      <c r="AY94" s="66" t="s">
        <v>221</v>
      </c>
      <c r="AZ94" s="1"/>
      <c r="BA94" s="1"/>
      <c r="BB94" s="1"/>
      <c r="BC94" s="1"/>
      <c r="BD94" s="1"/>
      <c r="BP94" s="15"/>
      <c r="BQ94" s="25" t="str">
        <f t="shared" si="11"/>
        <v/>
      </c>
      <c r="BR94" s="26" t="str">
        <f t="shared" si="12"/>
        <v/>
      </c>
      <c r="BS94" s="26" t="str">
        <f t="shared" si="13"/>
        <v/>
      </c>
      <c r="BT94" s="25" t="str">
        <f t="shared" si="14"/>
        <v/>
      </c>
      <c r="BU94" s="26" t="str">
        <f t="shared" si="15"/>
        <v/>
      </c>
      <c r="BV94" s="25" t="e">
        <f>IF(AND(#REF!="",#REF!="",#REF!="",#REF!=""),"",SUM(#REF!,#REF!,#REF!,#REF!,#REF!))</f>
        <v>#REF!</v>
      </c>
      <c r="BW94" s="26" t="str">
        <f t="shared" si="16"/>
        <v/>
      </c>
      <c r="BX94" s="25" t="str">
        <f t="shared" si="17"/>
        <v/>
      </c>
      <c r="BY94" s="26" t="str">
        <f t="shared" si="18"/>
        <v/>
      </c>
      <c r="BZ94" s="25" t="str">
        <f t="shared" si="19"/>
        <v/>
      </c>
      <c r="CA94" s="26" t="str">
        <f t="shared" si="20"/>
        <v/>
      </c>
      <c r="CB94" s="25" t="e">
        <f>IF(AND(#REF!="",#REF!="",#REF!="",#REF!=""),"",SUM(#REF!,#REF!,#REF!,#REF!,#REF!))</f>
        <v>#REF!</v>
      </c>
      <c r="CC94" s="26" t="str">
        <f t="shared" si="21"/>
        <v/>
      </c>
      <c r="CD94" s="23"/>
      <c r="CE94" s="23"/>
    </row>
    <row r="95" spans="1:83">
      <c r="A95" s="245">
        <v>89</v>
      </c>
      <c r="B95" s="246"/>
      <c r="C95" s="247"/>
      <c r="D95" s="248"/>
      <c r="E95" s="249"/>
      <c r="F95" s="250"/>
      <c r="G95" s="250"/>
      <c r="H95" s="251"/>
      <c r="I95" s="252"/>
      <c r="J95" s="253"/>
      <c r="K95" s="254"/>
      <c r="L95" s="11"/>
      <c r="M95" s="7"/>
      <c r="N95" s="7"/>
      <c r="O95" s="7"/>
      <c r="P95" s="31"/>
      <c r="Q95" s="34"/>
      <c r="R95" s="7"/>
      <c r="S95" s="975"/>
      <c r="T95" s="976"/>
      <c r="U95" s="976"/>
      <c r="V95" s="7"/>
      <c r="W95" s="36"/>
      <c r="X95" s="34"/>
      <c r="Y95" s="7"/>
      <c r="Z95" s="11"/>
      <c r="AA95" s="7"/>
      <c r="AB95" s="7"/>
      <c r="AC95" s="7"/>
      <c r="AD95" s="31"/>
      <c r="AE95" s="34"/>
      <c r="AF95" s="7"/>
      <c r="AG95" s="11"/>
      <c r="AH95" s="7"/>
      <c r="AI95" s="7"/>
      <c r="AJ95" s="7"/>
      <c r="AK95" s="31"/>
      <c r="AL95" s="34"/>
      <c r="AM95" s="7"/>
      <c r="AN95" s="11"/>
      <c r="AO95" s="7"/>
      <c r="AP95" s="11"/>
      <c r="AQ95" s="7"/>
      <c r="AR95" s="11"/>
      <c r="AS95" s="7"/>
      <c r="AT95" s="7"/>
      <c r="AU95" s="7"/>
      <c r="AV95" s="7"/>
      <c r="AW95" s="7"/>
      <c r="AX95" s="11" t="s">
        <v>221</v>
      </c>
      <c r="AY95" s="66" t="s">
        <v>221</v>
      </c>
      <c r="AZ95" s="1"/>
      <c r="BA95" s="1"/>
      <c r="BB95" s="1"/>
      <c r="BC95" s="1"/>
      <c r="BD95" s="1"/>
      <c r="BP95" s="15"/>
      <c r="BQ95" s="25" t="str">
        <f t="shared" si="11"/>
        <v/>
      </c>
      <c r="BR95" s="26" t="str">
        <f t="shared" si="12"/>
        <v/>
      </c>
      <c r="BS95" s="26" t="str">
        <f t="shared" si="13"/>
        <v/>
      </c>
      <c r="BT95" s="25" t="str">
        <f t="shared" si="14"/>
        <v/>
      </c>
      <c r="BU95" s="26" t="str">
        <f t="shared" si="15"/>
        <v/>
      </c>
      <c r="BV95" s="25" t="e">
        <f>IF(AND(#REF!="",#REF!="",#REF!="",#REF!=""),"",SUM(#REF!,#REF!,#REF!,#REF!,#REF!))</f>
        <v>#REF!</v>
      </c>
      <c r="BW95" s="26" t="str">
        <f t="shared" si="16"/>
        <v/>
      </c>
      <c r="BX95" s="25" t="str">
        <f t="shared" si="17"/>
        <v/>
      </c>
      <c r="BY95" s="26" t="str">
        <f t="shared" si="18"/>
        <v/>
      </c>
      <c r="BZ95" s="25" t="str">
        <f t="shared" si="19"/>
        <v/>
      </c>
      <c r="CA95" s="26" t="str">
        <f t="shared" si="20"/>
        <v/>
      </c>
      <c r="CB95" s="25" t="e">
        <f>IF(AND(#REF!="",#REF!="",#REF!="",#REF!=""),"",SUM(#REF!,#REF!,#REF!,#REF!,#REF!))</f>
        <v>#REF!</v>
      </c>
      <c r="CC95" s="26" t="str">
        <f t="shared" si="21"/>
        <v/>
      </c>
      <c r="CD95" s="23"/>
      <c r="CE95" s="23"/>
    </row>
    <row r="96" spans="1:83">
      <c r="A96" s="245">
        <v>90</v>
      </c>
      <c r="B96" s="246"/>
      <c r="C96" s="247"/>
      <c r="D96" s="248"/>
      <c r="E96" s="249"/>
      <c r="F96" s="250"/>
      <c r="G96" s="250"/>
      <c r="H96" s="251"/>
      <c r="I96" s="252"/>
      <c r="J96" s="253"/>
      <c r="K96" s="254"/>
      <c r="L96" s="11"/>
      <c r="M96" s="7"/>
      <c r="N96" s="7"/>
      <c r="O96" s="7"/>
      <c r="P96" s="31"/>
      <c r="Q96" s="34"/>
      <c r="R96" s="7"/>
      <c r="S96" s="975"/>
      <c r="T96" s="976"/>
      <c r="U96" s="976"/>
      <c r="V96" s="7"/>
      <c r="W96" s="36"/>
      <c r="X96" s="34"/>
      <c r="Y96" s="7"/>
      <c r="Z96" s="11"/>
      <c r="AA96" s="7"/>
      <c r="AB96" s="7"/>
      <c r="AC96" s="7"/>
      <c r="AD96" s="31"/>
      <c r="AE96" s="34"/>
      <c r="AF96" s="7"/>
      <c r="AG96" s="11"/>
      <c r="AH96" s="7"/>
      <c r="AI96" s="7"/>
      <c r="AJ96" s="7"/>
      <c r="AK96" s="31"/>
      <c r="AL96" s="34"/>
      <c r="AM96" s="7"/>
      <c r="AN96" s="11"/>
      <c r="AO96" s="7"/>
      <c r="AP96" s="11"/>
      <c r="AQ96" s="7"/>
      <c r="AR96" s="11"/>
      <c r="AS96" s="7"/>
      <c r="AT96" s="7"/>
      <c r="AU96" s="7"/>
      <c r="AV96" s="7"/>
      <c r="AW96" s="7"/>
      <c r="AX96" s="11" t="s">
        <v>221</v>
      </c>
      <c r="AY96" s="66" t="s">
        <v>221</v>
      </c>
      <c r="AZ96" s="1"/>
      <c r="BA96" s="1"/>
      <c r="BB96" s="1"/>
      <c r="BC96" s="1"/>
      <c r="BD96" s="1"/>
      <c r="BP96" s="15"/>
      <c r="BQ96" s="25" t="str">
        <f t="shared" si="11"/>
        <v/>
      </c>
      <c r="BR96" s="26" t="str">
        <f t="shared" si="12"/>
        <v/>
      </c>
      <c r="BS96" s="26" t="str">
        <f t="shared" si="13"/>
        <v/>
      </c>
      <c r="BT96" s="25" t="str">
        <f t="shared" si="14"/>
        <v/>
      </c>
      <c r="BU96" s="26" t="str">
        <f t="shared" si="15"/>
        <v/>
      </c>
      <c r="BV96" s="25" t="e">
        <f>IF(AND(#REF!="",#REF!="",#REF!="",#REF!=""),"",SUM(#REF!,#REF!,#REF!,#REF!,#REF!))</f>
        <v>#REF!</v>
      </c>
      <c r="BW96" s="26" t="str">
        <f t="shared" si="16"/>
        <v/>
      </c>
      <c r="BX96" s="25" t="str">
        <f t="shared" si="17"/>
        <v/>
      </c>
      <c r="BY96" s="26" t="str">
        <f t="shared" si="18"/>
        <v/>
      </c>
      <c r="BZ96" s="25" t="str">
        <f t="shared" si="19"/>
        <v/>
      </c>
      <c r="CA96" s="26" t="str">
        <f t="shared" si="20"/>
        <v/>
      </c>
      <c r="CB96" s="25" t="e">
        <f>IF(AND(#REF!="",#REF!="",#REF!="",#REF!=""),"",SUM(#REF!,#REF!,#REF!,#REF!,#REF!))</f>
        <v>#REF!</v>
      </c>
      <c r="CC96" s="26" t="str">
        <f t="shared" si="21"/>
        <v/>
      </c>
      <c r="CD96" s="23"/>
      <c r="CE96" s="23"/>
    </row>
    <row r="97" spans="1:83">
      <c r="A97" s="245">
        <v>91</v>
      </c>
      <c r="B97" s="246"/>
      <c r="C97" s="247"/>
      <c r="D97" s="248"/>
      <c r="E97" s="249"/>
      <c r="F97" s="250"/>
      <c r="G97" s="250"/>
      <c r="H97" s="251"/>
      <c r="I97" s="252"/>
      <c r="J97" s="253"/>
      <c r="K97" s="254"/>
      <c r="L97" s="11"/>
      <c r="M97" s="7"/>
      <c r="N97" s="7"/>
      <c r="O97" s="7"/>
      <c r="P97" s="31"/>
      <c r="Q97" s="34"/>
      <c r="R97" s="7"/>
      <c r="S97" s="975"/>
      <c r="T97" s="976"/>
      <c r="U97" s="976"/>
      <c r="V97" s="7"/>
      <c r="W97" s="36"/>
      <c r="X97" s="34"/>
      <c r="Y97" s="7"/>
      <c r="Z97" s="11"/>
      <c r="AA97" s="7"/>
      <c r="AB97" s="7"/>
      <c r="AC97" s="7"/>
      <c r="AD97" s="31"/>
      <c r="AE97" s="34"/>
      <c r="AF97" s="7"/>
      <c r="AG97" s="11"/>
      <c r="AH97" s="7"/>
      <c r="AI97" s="7"/>
      <c r="AJ97" s="7"/>
      <c r="AK97" s="31"/>
      <c r="AL97" s="34"/>
      <c r="AM97" s="7"/>
      <c r="AN97" s="11"/>
      <c r="AO97" s="7"/>
      <c r="AP97" s="11"/>
      <c r="AQ97" s="7"/>
      <c r="AR97" s="11"/>
      <c r="AS97" s="7"/>
      <c r="AT97" s="7"/>
      <c r="AU97" s="7"/>
      <c r="AV97" s="7"/>
      <c r="AW97" s="7"/>
      <c r="AX97" s="11" t="s">
        <v>221</v>
      </c>
      <c r="AY97" s="66" t="s">
        <v>221</v>
      </c>
      <c r="AZ97" s="1"/>
      <c r="BA97" s="1"/>
      <c r="BB97" s="1"/>
      <c r="BC97" s="1"/>
      <c r="BD97" s="1"/>
      <c r="BP97" s="15"/>
      <c r="BQ97" s="25" t="str">
        <f t="shared" si="11"/>
        <v/>
      </c>
      <c r="BR97" s="26" t="str">
        <f t="shared" si="12"/>
        <v/>
      </c>
      <c r="BS97" s="26" t="str">
        <f t="shared" si="13"/>
        <v/>
      </c>
      <c r="BT97" s="25" t="str">
        <f t="shared" si="14"/>
        <v/>
      </c>
      <c r="BU97" s="26" t="str">
        <f t="shared" si="15"/>
        <v/>
      </c>
      <c r="BV97" s="25" t="e">
        <f>IF(AND(#REF!="",#REF!="",#REF!="",#REF!=""),"",SUM(#REF!,#REF!,#REF!,#REF!,#REF!))</f>
        <v>#REF!</v>
      </c>
      <c r="BW97" s="26" t="str">
        <f t="shared" si="16"/>
        <v/>
      </c>
      <c r="BX97" s="25" t="str">
        <f t="shared" si="17"/>
        <v/>
      </c>
      <c r="BY97" s="26" t="str">
        <f t="shared" si="18"/>
        <v/>
      </c>
      <c r="BZ97" s="25" t="str">
        <f t="shared" si="19"/>
        <v/>
      </c>
      <c r="CA97" s="26" t="str">
        <f t="shared" si="20"/>
        <v/>
      </c>
      <c r="CB97" s="25" t="e">
        <f>IF(AND(#REF!="",#REF!="",#REF!="",#REF!=""),"",SUM(#REF!,#REF!,#REF!,#REF!,#REF!))</f>
        <v>#REF!</v>
      </c>
      <c r="CC97" s="26" t="str">
        <f t="shared" si="21"/>
        <v/>
      </c>
      <c r="CD97" s="23"/>
      <c r="CE97" s="23"/>
    </row>
    <row r="98" spans="1:83">
      <c r="A98" s="245">
        <v>92</v>
      </c>
      <c r="B98" s="246"/>
      <c r="C98" s="247"/>
      <c r="D98" s="248"/>
      <c r="E98" s="249"/>
      <c r="F98" s="250"/>
      <c r="G98" s="250"/>
      <c r="H98" s="251"/>
      <c r="I98" s="252"/>
      <c r="J98" s="253"/>
      <c r="K98" s="254"/>
      <c r="L98" s="11"/>
      <c r="M98" s="7"/>
      <c r="N98" s="7"/>
      <c r="O98" s="7"/>
      <c r="P98" s="31"/>
      <c r="Q98" s="34"/>
      <c r="R98" s="7"/>
      <c r="S98" s="975"/>
      <c r="T98" s="976"/>
      <c r="U98" s="976"/>
      <c r="V98" s="7"/>
      <c r="W98" s="36"/>
      <c r="X98" s="34"/>
      <c r="Y98" s="7"/>
      <c r="Z98" s="11"/>
      <c r="AA98" s="7"/>
      <c r="AB98" s="7"/>
      <c r="AC98" s="7"/>
      <c r="AD98" s="31"/>
      <c r="AE98" s="34"/>
      <c r="AF98" s="7"/>
      <c r="AG98" s="11"/>
      <c r="AH98" s="7"/>
      <c r="AI98" s="7"/>
      <c r="AJ98" s="7"/>
      <c r="AK98" s="31"/>
      <c r="AL98" s="34"/>
      <c r="AM98" s="7"/>
      <c r="AN98" s="11"/>
      <c r="AO98" s="7"/>
      <c r="AP98" s="11"/>
      <c r="AQ98" s="7"/>
      <c r="AR98" s="11"/>
      <c r="AS98" s="7"/>
      <c r="AT98" s="7"/>
      <c r="AU98" s="7"/>
      <c r="AV98" s="7"/>
      <c r="AW98" s="7"/>
      <c r="AX98" s="11" t="s">
        <v>221</v>
      </c>
      <c r="AY98" s="66" t="s">
        <v>221</v>
      </c>
      <c r="AZ98" s="1"/>
      <c r="BA98" s="1"/>
      <c r="BB98" s="1"/>
      <c r="BC98" s="1"/>
      <c r="BD98" s="1"/>
      <c r="BP98" s="15"/>
      <c r="BQ98" s="25" t="str">
        <f t="shared" si="11"/>
        <v/>
      </c>
      <c r="BR98" s="26" t="str">
        <f t="shared" si="12"/>
        <v/>
      </c>
      <c r="BS98" s="26" t="str">
        <f t="shared" si="13"/>
        <v/>
      </c>
      <c r="BT98" s="25" t="str">
        <f t="shared" si="14"/>
        <v/>
      </c>
      <c r="BU98" s="26" t="str">
        <f t="shared" si="15"/>
        <v/>
      </c>
      <c r="BV98" s="25" t="e">
        <f>IF(AND(#REF!="",#REF!="",#REF!="",#REF!=""),"",SUM(#REF!,#REF!,#REF!,#REF!,#REF!))</f>
        <v>#REF!</v>
      </c>
      <c r="BW98" s="26" t="str">
        <f t="shared" si="16"/>
        <v/>
      </c>
      <c r="BX98" s="25" t="str">
        <f t="shared" si="17"/>
        <v/>
      </c>
      <c r="BY98" s="26" t="str">
        <f t="shared" si="18"/>
        <v/>
      </c>
      <c r="BZ98" s="25" t="str">
        <f t="shared" si="19"/>
        <v/>
      </c>
      <c r="CA98" s="26" t="str">
        <f t="shared" si="20"/>
        <v/>
      </c>
      <c r="CB98" s="25" t="e">
        <f>IF(AND(#REF!="",#REF!="",#REF!="",#REF!=""),"",SUM(#REF!,#REF!,#REF!,#REF!,#REF!))</f>
        <v>#REF!</v>
      </c>
      <c r="CC98" s="26" t="str">
        <f t="shared" si="21"/>
        <v/>
      </c>
      <c r="CD98" s="23"/>
      <c r="CE98" s="23"/>
    </row>
    <row r="99" spans="1:83">
      <c r="A99" s="245">
        <v>93</v>
      </c>
      <c r="B99" s="246"/>
      <c r="C99" s="247"/>
      <c r="D99" s="248"/>
      <c r="E99" s="249"/>
      <c r="F99" s="250"/>
      <c r="G99" s="250"/>
      <c r="H99" s="251"/>
      <c r="I99" s="252"/>
      <c r="J99" s="253"/>
      <c r="K99" s="254"/>
      <c r="L99" s="11"/>
      <c r="M99" s="7"/>
      <c r="N99" s="7"/>
      <c r="O99" s="7"/>
      <c r="P99" s="31"/>
      <c r="Q99" s="34"/>
      <c r="R99" s="7"/>
      <c r="S99" s="975"/>
      <c r="T99" s="976"/>
      <c r="U99" s="976"/>
      <c r="V99" s="7"/>
      <c r="W99" s="36"/>
      <c r="X99" s="34"/>
      <c r="Y99" s="7"/>
      <c r="Z99" s="11"/>
      <c r="AA99" s="7"/>
      <c r="AB99" s="7"/>
      <c r="AC99" s="7"/>
      <c r="AD99" s="31"/>
      <c r="AE99" s="34"/>
      <c r="AF99" s="7"/>
      <c r="AG99" s="11"/>
      <c r="AH99" s="7"/>
      <c r="AI99" s="7"/>
      <c r="AJ99" s="7"/>
      <c r="AK99" s="31"/>
      <c r="AL99" s="34"/>
      <c r="AM99" s="7"/>
      <c r="AN99" s="11"/>
      <c r="AO99" s="7"/>
      <c r="AP99" s="11"/>
      <c r="AQ99" s="7"/>
      <c r="AR99" s="11"/>
      <c r="AS99" s="7"/>
      <c r="AT99" s="7"/>
      <c r="AU99" s="7"/>
      <c r="AV99" s="7"/>
      <c r="AW99" s="7"/>
      <c r="AX99" s="11" t="s">
        <v>221</v>
      </c>
      <c r="AY99" s="66" t="s">
        <v>221</v>
      </c>
      <c r="AZ99" s="1"/>
      <c r="BA99" s="1"/>
      <c r="BB99" s="1"/>
      <c r="BC99" s="1"/>
      <c r="BD99" s="1"/>
      <c r="BP99" s="15"/>
      <c r="BQ99" s="25" t="str">
        <f t="shared" si="11"/>
        <v/>
      </c>
      <c r="BR99" s="26" t="str">
        <f t="shared" si="12"/>
        <v/>
      </c>
      <c r="BS99" s="26" t="str">
        <f t="shared" si="13"/>
        <v/>
      </c>
      <c r="BT99" s="25" t="str">
        <f t="shared" si="14"/>
        <v/>
      </c>
      <c r="BU99" s="26" t="str">
        <f t="shared" si="15"/>
        <v/>
      </c>
      <c r="BV99" s="25" t="e">
        <f>IF(AND(#REF!="",#REF!="",#REF!="",#REF!=""),"",SUM(#REF!,#REF!,#REF!,#REF!,#REF!))</f>
        <v>#REF!</v>
      </c>
      <c r="BW99" s="26" t="str">
        <f t="shared" si="16"/>
        <v/>
      </c>
      <c r="BX99" s="25" t="str">
        <f t="shared" si="17"/>
        <v/>
      </c>
      <c r="BY99" s="26" t="str">
        <f t="shared" si="18"/>
        <v/>
      </c>
      <c r="BZ99" s="25" t="str">
        <f t="shared" si="19"/>
        <v/>
      </c>
      <c r="CA99" s="26" t="str">
        <f t="shared" si="20"/>
        <v/>
      </c>
      <c r="CB99" s="25" t="e">
        <f>IF(AND(#REF!="",#REF!="",#REF!="",#REF!=""),"",SUM(#REF!,#REF!,#REF!,#REF!,#REF!))</f>
        <v>#REF!</v>
      </c>
      <c r="CC99" s="26" t="str">
        <f t="shared" si="21"/>
        <v/>
      </c>
      <c r="CD99" s="23"/>
      <c r="CE99" s="23"/>
    </row>
    <row r="100" spans="1:83">
      <c r="A100" s="245">
        <v>94</v>
      </c>
      <c r="B100" s="246"/>
      <c r="C100" s="247"/>
      <c r="D100" s="248"/>
      <c r="E100" s="249"/>
      <c r="F100" s="250"/>
      <c r="G100" s="250"/>
      <c r="H100" s="251"/>
      <c r="I100" s="252"/>
      <c r="J100" s="253"/>
      <c r="K100" s="254"/>
      <c r="L100" s="11"/>
      <c r="M100" s="7"/>
      <c r="N100" s="7"/>
      <c r="O100" s="7"/>
      <c r="P100" s="31"/>
      <c r="Q100" s="34"/>
      <c r="R100" s="7"/>
      <c r="S100" s="975"/>
      <c r="T100" s="976"/>
      <c r="U100" s="976"/>
      <c r="V100" s="7"/>
      <c r="W100" s="36"/>
      <c r="X100" s="34"/>
      <c r="Y100" s="7"/>
      <c r="Z100" s="11"/>
      <c r="AA100" s="7"/>
      <c r="AB100" s="7"/>
      <c r="AC100" s="7"/>
      <c r="AD100" s="31"/>
      <c r="AE100" s="34"/>
      <c r="AF100" s="7"/>
      <c r="AG100" s="11"/>
      <c r="AH100" s="7"/>
      <c r="AI100" s="7"/>
      <c r="AJ100" s="7"/>
      <c r="AK100" s="31"/>
      <c r="AL100" s="34"/>
      <c r="AM100" s="7"/>
      <c r="AN100" s="11"/>
      <c r="AO100" s="7"/>
      <c r="AP100" s="11"/>
      <c r="AQ100" s="7"/>
      <c r="AR100" s="11"/>
      <c r="AS100" s="7"/>
      <c r="AT100" s="7"/>
      <c r="AU100" s="7"/>
      <c r="AV100" s="7"/>
      <c r="AW100" s="7"/>
      <c r="AX100" s="11" t="s">
        <v>221</v>
      </c>
      <c r="AY100" s="66" t="s">
        <v>221</v>
      </c>
      <c r="AZ100" s="1"/>
      <c r="BA100" s="1"/>
      <c r="BB100" s="1"/>
      <c r="BC100" s="1"/>
      <c r="BD100" s="1"/>
      <c r="BP100" s="15"/>
      <c r="BQ100" s="25" t="str">
        <f t="shared" si="11"/>
        <v/>
      </c>
      <c r="BR100" s="26" t="str">
        <f t="shared" si="12"/>
        <v/>
      </c>
      <c r="BS100" s="26" t="str">
        <f t="shared" si="13"/>
        <v/>
      </c>
      <c r="BT100" s="25" t="str">
        <f t="shared" si="14"/>
        <v/>
      </c>
      <c r="BU100" s="26" t="str">
        <f t="shared" si="15"/>
        <v/>
      </c>
      <c r="BV100" s="25" t="e">
        <f>IF(AND(#REF!="",#REF!="",#REF!="",#REF!=""),"",SUM(#REF!,#REF!,#REF!,#REF!,#REF!))</f>
        <v>#REF!</v>
      </c>
      <c r="BW100" s="26" t="str">
        <f t="shared" si="16"/>
        <v/>
      </c>
      <c r="BX100" s="25" t="str">
        <f t="shared" si="17"/>
        <v/>
      </c>
      <c r="BY100" s="26" t="str">
        <f t="shared" si="18"/>
        <v/>
      </c>
      <c r="BZ100" s="25" t="str">
        <f t="shared" si="19"/>
        <v/>
      </c>
      <c r="CA100" s="26" t="str">
        <f t="shared" si="20"/>
        <v/>
      </c>
      <c r="CB100" s="25" t="e">
        <f>IF(AND(#REF!="",#REF!="",#REF!="",#REF!=""),"",SUM(#REF!,#REF!,#REF!,#REF!,#REF!))</f>
        <v>#REF!</v>
      </c>
      <c r="CC100" s="26" t="str">
        <f t="shared" si="21"/>
        <v/>
      </c>
      <c r="CD100" s="23"/>
      <c r="CE100" s="23"/>
    </row>
    <row r="101" spans="1:83">
      <c r="A101" s="245">
        <v>95</v>
      </c>
      <c r="B101" s="246"/>
      <c r="C101" s="247"/>
      <c r="D101" s="248"/>
      <c r="E101" s="249"/>
      <c r="F101" s="250"/>
      <c r="G101" s="250"/>
      <c r="H101" s="251"/>
      <c r="I101" s="252"/>
      <c r="J101" s="253"/>
      <c r="K101" s="254"/>
      <c r="L101" s="11"/>
      <c r="M101" s="7"/>
      <c r="N101" s="7"/>
      <c r="O101" s="7"/>
      <c r="P101" s="31"/>
      <c r="Q101" s="34"/>
      <c r="R101" s="7"/>
      <c r="S101" s="975"/>
      <c r="T101" s="976"/>
      <c r="U101" s="976"/>
      <c r="V101" s="7"/>
      <c r="W101" s="36"/>
      <c r="X101" s="34"/>
      <c r="Y101" s="7"/>
      <c r="Z101" s="11"/>
      <c r="AA101" s="7"/>
      <c r="AB101" s="7"/>
      <c r="AC101" s="7"/>
      <c r="AD101" s="31"/>
      <c r="AE101" s="34"/>
      <c r="AF101" s="7"/>
      <c r="AG101" s="11"/>
      <c r="AH101" s="7"/>
      <c r="AI101" s="7"/>
      <c r="AJ101" s="7"/>
      <c r="AK101" s="31"/>
      <c r="AL101" s="34"/>
      <c r="AM101" s="7"/>
      <c r="AN101" s="11"/>
      <c r="AO101" s="7"/>
      <c r="AP101" s="11"/>
      <c r="AQ101" s="7"/>
      <c r="AR101" s="11"/>
      <c r="AS101" s="7"/>
      <c r="AT101" s="7"/>
      <c r="AU101" s="7"/>
      <c r="AV101" s="7"/>
      <c r="AW101" s="7"/>
      <c r="AX101" s="11" t="s">
        <v>221</v>
      </c>
      <c r="AY101" s="66" t="s">
        <v>221</v>
      </c>
      <c r="AZ101" s="1"/>
      <c r="BA101" s="1"/>
      <c r="BB101" s="1"/>
      <c r="BC101" s="1"/>
      <c r="BD101" s="1"/>
      <c r="BP101" s="15"/>
      <c r="BQ101" s="25" t="str">
        <f t="shared" si="11"/>
        <v/>
      </c>
      <c r="BR101" s="26" t="str">
        <f t="shared" si="12"/>
        <v/>
      </c>
      <c r="BS101" s="26" t="str">
        <f t="shared" si="13"/>
        <v/>
      </c>
      <c r="BT101" s="25" t="str">
        <f t="shared" si="14"/>
        <v/>
      </c>
      <c r="BU101" s="26" t="str">
        <f t="shared" si="15"/>
        <v/>
      </c>
      <c r="BV101" s="25" t="e">
        <f>IF(AND(#REF!="",#REF!="",#REF!="",#REF!=""),"",SUM(#REF!,#REF!,#REF!,#REF!,#REF!))</f>
        <v>#REF!</v>
      </c>
      <c r="BW101" s="26" t="str">
        <f t="shared" si="16"/>
        <v/>
      </c>
      <c r="BX101" s="25" t="str">
        <f t="shared" si="17"/>
        <v/>
      </c>
      <c r="BY101" s="26" t="str">
        <f t="shared" si="18"/>
        <v/>
      </c>
      <c r="BZ101" s="25" t="str">
        <f t="shared" si="19"/>
        <v/>
      </c>
      <c r="CA101" s="26" t="str">
        <f t="shared" si="20"/>
        <v/>
      </c>
      <c r="CB101" s="25" t="e">
        <f>IF(AND(#REF!="",#REF!="",#REF!="",#REF!=""),"",SUM(#REF!,#REF!,#REF!,#REF!,#REF!))</f>
        <v>#REF!</v>
      </c>
      <c r="CC101" s="26" t="str">
        <f t="shared" si="21"/>
        <v/>
      </c>
      <c r="CD101" s="23"/>
      <c r="CE101" s="23"/>
    </row>
    <row r="102" spans="1:83">
      <c r="A102" s="245">
        <v>96</v>
      </c>
      <c r="B102" s="246"/>
      <c r="C102" s="247"/>
      <c r="D102" s="248"/>
      <c r="E102" s="249"/>
      <c r="F102" s="250"/>
      <c r="G102" s="250"/>
      <c r="H102" s="251"/>
      <c r="I102" s="252"/>
      <c r="J102" s="253"/>
      <c r="K102" s="254"/>
      <c r="L102" s="11"/>
      <c r="M102" s="7"/>
      <c r="N102" s="7"/>
      <c r="O102" s="7"/>
      <c r="P102" s="31"/>
      <c r="Q102" s="34"/>
      <c r="R102" s="7"/>
      <c r="S102" s="975"/>
      <c r="T102" s="976"/>
      <c r="U102" s="976"/>
      <c r="V102" s="7"/>
      <c r="W102" s="36"/>
      <c r="X102" s="34"/>
      <c r="Y102" s="7"/>
      <c r="Z102" s="11"/>
      <c r="AA102" s="7"/>
      <c r="AB102" s="7"/>
      <c r="AC102" s="7"/>
      <c r="AD102" s="31"/>
      <c r="AE102" s="34"/>
      <c r="AF102" s="7"/>
      <c r="AG102" s="11"/>
      <c r="AH102" s="7"/>
      <c r="AI102" s="7"/>
      <c r="AJ102" s="7"/>
      <c r="AK102" s="31"/>
      <c r="AL102" s="34"/>
      <c r="AM102" s="7"/>
      <c r="AN102" s="11"/>
      <c r="AO102" s="7"/>
      <c r="AP102" s="11"/>
      <c r="AQ102" s="7"/>
      <c r="AR102" s="11"/>
      <c r="AS102" s="7"/>
      <c r="AT102" s="7"/>
      <c r="AU102" s="7"/>
      <c r="AV102" s="7"/>
      <c r="AW102" s="7"/>
      <c r="AX102" s="11" t="s">
        <v>221</v>
      </c>
      <c r="AY102" s="66" t="s">
        <v>221</v>
      </c>
      <c r="AZ102" s="1"/>
      <c r="BA102" s="1"/>
      <c r="BB102" s="1"/>
      <c r="BC102" s="1"/>
      <c r="BD102" s="1"/>
      <c r="BP102" s="15"/>
      <c r="BQ102" s="25" t="str">
        <f t="shared" si="11"/>
        <v/>
      </c>
      <c r="BR102" s="26" t="str">
        <f t="shared" si="12"/>
        <v/>
      </c>
      <c r="BS102" s="26" t="str">
        <f t="shared" si="13"/>
        <v/>
      </c>
      <c r="BT102" s="25" t="str">
        <f t="shared" si="14"/>
        <v/>
      </c>
      <c r="BU102" s="26" t="str">
        <f t="shared" si="15"/>
        <v/>
      </c>
      <c r="BV102" s="25" t="e">
        <f>IF(AND(#REF!="",#REF!="",#REF!="",#REF!=""),"",SUM(#REF!,#REF!,#REF!,#REF!,#REF!))</f>
        <v>#REF!</v>
      </c>
      <c r="BW102" s="26" t="str">
        <f t="shared" si="16"/>
        <v/>
      </c>
      <c r="BX102" s="25" t="str">
        <f t="shared" si="17"/>
        <v/>
      </c>
      <c r="BY102" s="26" t="str">
        <f t="shared" si="18"/>
        <v/>
      </c>
      <c r="BZ102" s="25" t="str">
        <f t="shared" si="19"/>
        <v/>
      </c>
      <c r="CA102" s="26" t="str">
        <f t="shared" si="20"/>
        <v/>
      </c>
      <c r="CB102" s="25" t="e">
        <f>IF(AND(#REF!="",#REF!="",#REF!="",#REF!=""),"",SUM(#REF!,#REF!,#REF!,#REF!,#REF!))</f>
        <v>#REF!</v>
      </c>
      <c r="CC102" s="26" t="str">
        <f t="shared" si="21"/>
        <v/>
      </c>
      <c r="CD102" s="23"/>
      <c r="CE102" s="23"/>
    </row>
    <row r="103" spans="1:83">
      <c r="A103" s="245">
        <v>97</v>
      </c>
      <c r="B103" s="246"/>
      <c r="C103" s="247"/>
      <c r="D103" s="248"/>
      <c r="E103" s="249"/>
      <c r="F103" s="250"/>
      <c r="G103" s="250"/>
      <c r="H103" s="251"/>
      <c r="I103" s="252"/>
      <c r="J103" s="253"/>
      <c r="K103" s="254"/>
      <c r="L103" s="11"/>
      <c r="M103" s="7"/>
      <c r="N103" s="7"/>
      <c r="O103" s="7"/>
      <c r="P103" s="31"/>
      <c r="Q103" s="34"/>
      <c r="R103" s="7"/>
      <c r="S103" s="975"/>
      <c r="T103" s="976"/>
      <c r="U103" s="976"/>
      <c r="V103" s="7"/>
      <c r="W103" s="36"/>
      <c r="X103" s="34"/>
      <c r="Y103" s="7"/>
      <c r="Z103" s="11"/>
      <c r="AA103" s="7"/>
      <c r="AB103" s="7"/>
      <c r="AC103" s="7"/>
      <c r="AD103" s="31"/>
      <c r="AE103" s="34"/>
      <c r="AF103" s="7"/>
      <c r="AG103" s="11"/>
      <c r="AH103" s="7"/>
      <c r="AI103" s="7"/>
      <c r="AJ103" s="7"/>
      <c r="AK103" s="31"/>
      <c r="AL103" s="34"/>
      <c r="AM103" s="7"/>
      <c r="AN103" s="11"/>
      <c r="AO103" s="7"/>
      <c r="AP103" s="11"/>
      <c r="AQ103" s="7"/>
      <c r="AR103" s="11"/>
      <c r="AS103" s="7"/>
      <c r="AT103" s="7"/>
      <c r="AU103" s="7"/>
      <c r="AV103" s="7"/>
      <c r="AW103" s="7"/>
      <c r="AX103" s="11" t="s">
        <v>221</v>
      </c>
      <c r="AY103" s="66" t="s">
        <v>221</v>
      </c>
      <c r="AZ103" s="1"/>
      <c r="BA103" s="1"/>
      <c r="BB103" s="1"/>
      <c r="BC103" s="1"/>
      <c r="BD103" s="1"/>
      <c r="BP103" s="15"/>
      <c r="BQ103" s="25" t="str">
        <f t="shared" si="11"/>
        <v/>
      </c>
      <c r="BR103" s="26" t="str">
        <f t="shared" si="12"/>
        <v/>
      </c>
      <c r="BS103" s="26" t="str">
        <f t="shared" si="13"/>
        <v/>
      </c>
      <c r="BT103" s="25" t="str">
        <f t="shared" si="14"/>
        <v/>
      </c>
      <c r="BU103" s="26" t="str">
        <f t="shared" si="15"/>
        <v/>
      </c>
      <c r="BV103" s="25" t="e">
        <f>IF(AND(#REF!="",#REF!="",#REF!="",#REF!=""),"",SUM(#REF!,#REF!,#REF!,#REF!,#REF!))</f>
        <v>#REF!</v>
      </c>
      <c r="BW103" s="26" t="str">
        <f t="shared" si="16"/>
        <v/>
      </c>
      <c r="BX103" s="25" t="str">
        <f t="shared" si="17"/>
        <v/>
      </c>
      <c r="BY103" s="26" t="str">
        <f t="shared" si="18"/>
        <v/>
      </c>
      <c r="BZ103" s="25" t="str">
        <f t="shared" si="19"/>
        <v/>
      </c>
      <c r="CA103" s="26" t="str">
        <f t="shared" si="20"/>
        <v/>
      </c>
      <c r="CB103" s="25" t="e">
        <f>IF(AND(#REF!="",#REF!="",#REF!="",#REF!=""),"",SUM(#REF!,#REF!,#REF!,#REF!,#REF!))</f>
        <v>#REF!</v>
      </c>
      <c r="CC103" s="26" t="str">
        <f t="shared" si="21"/>
        <v/>
      </c>
      <c r="CD103" s="23"/>
      <c r="CE103" s="23"/>
    </row>
    <row r="104" spans="1:83">
      <c r="A104" s="245">
        <v>98</v>
      </c>
      <c r="B104" s="246"/>
      <c r="C104" s="247"/>
      <c r="D104" s="248"/>
      <c r="E104" s="249"/>
      <c r="F104" s="250"/>
      <c r="G104" s="250"/>
      <c r="H104" s="251"/>
      <c r="I104" s="252"/>
      <c r="J104" s="253"/>
      <c r="K104" s="254"/>
      <c r="L104" s="11"/>
      <c r="M104" s="7"/>
      <c r="N104" s="7"/>
      <c r="O104" s="7"/>
      <c r="P104" s="31"/>
      <c r="Q104" s="34"/>
      <c r="R104" s="7"/>
      <c r="S104" s="975"/>
      <c r="T104" s="976"/>
      <c r="U104" s="976"/>
      <c r="V104" s="7"/>
      <c r="W104" s="36"/>
      <c r="X104" s="34"/>
      <c r="Y104" s="7"/>
      <c r="Z104" s="11"/>
      <c r="AA104" s="7"/>
      <c r="AB104" s="7"/>
      <c r="AC104" s="7"/>
      <c r="AD104" s="31"/>
      <c r="AE104" s="34"/>
      <c r="AF104" s="7"/>
      <c r="AG104" s="11"/>
      <c r="AH104" s="7"/>
      <c r="AI104" s="7"/>
      <c r="AJ104" s="7"/>
      <c r="AK104" s="31"/>
      <c r="AL104" s="34"/>
      <c r="AM104" s="7"/>
      <c r="AN104" s="11"/>
      <c r="AO104" s="7"/>
      <c r="AP104" s="11"/>
      <c r="AQ104" s="7"/>
      <c r="AR104" s="11"/>
      <c r="AS104" s="7"/>
      <c r="AT104" s="7"/>
      <c r="AU104" s="7"/>
      <c r="AV104" s="7"/>
      <c r="AW104" s="7"/>
      <c r="AX104" s="11" t="s">
        <v>221</v>
      </c>
      <c r="AY104" s="66" t="s">
        <v>221</v>
      </c>
      <c r="AZ104" s="1"/>
      <c r="BA104" s="1"/>
      <c r="BB104" s="1"/>
      <c r="BC104" s="1"/>
      <c r="BD104" s="1"/>
      <c r="BP104" s="15"/>
      <c r="BQ104" s="25" t="str">
        <f t="shared" si="11"/>
        <v/>
      </c>
      <c r="BR104" s="26" t="str">
        <f t="shared" si="12"/>
        <v/>
      </c>
      <c r="BS104" s="26" t="str">
        <f t="shared" si="13"/>
        <v/>
      </c>
      <c r="BT104" s="25" t="str">
        <f t="shared" si="14"/>
        <v/>
      </c>
      <c r="BU104" s="26" t="str">
        <f t="shared" si="15"/>
        <v/>
      </c>
      <c r="BV104" s="25" t="e">
        <f>IF(AND(#REF!="",#REF!="",#REF!="",#REF!=""),"",SUM(#REF!,#REF!,#REF!,#REF!,#REF!))</f>
        <v>#REF!</v>
      </c>
      <c r="BW104" s="26" t="str">
        <f t="shared" si="16"/>
        <v/>
      </c>
      <c r="BX104" s="25" t="str">
        <f t="shared" si="17"/>
        <v/>
      </c>
      <c r="BY104" s="26" t="str">
        <f t="shared" si="18"/>
        <v/>
      </c>
      <c r="BZ104" s="25" t="str">
        <f t="shared" si="19"/>
        <v/>
      </c>
      <c r="CA104" s="26" t="str">
        <f t="shared" si="20"/>
        <v/>
      </c>
      <c r="CB104" s="25" t="e">
        <f>IF(AND(#REF!="",#REF!="",#REF!="",#REF!=""),"",SUM(#REF!,#REF!,#REF!,#REF!,#REF!))</f>
        <v>#REF!</v>
      </c>
      <c r="CC104" s="26" t="str">
        <f t="shared" si="21"/>
        <v/>
      </c>
      <c r="CD104" s="23"/>
      <c r="CE104" s="23"/>
    </row>
    <row r="105" spans="1:83">
      <c r="A105" s="245">
        <v>99</v>
      </c>
      <c r="B105" s="246"/>
      <c r="C105" s="247"/>
      <c r="D105" s="248"/>
      <c r="E105" s="249"/>
      <c r="F105" s="250"/>
      <c r="G105" s="250"/>
      <c r="H105" s="251"/>
      <c r="I105" s="252"/>
      <c r="J105" s="253"/>
      <c r="K105" s="254"/>
      <c r="L105" s="11"/>
      <c r="M105" s="7"/>
      <c r="N105" s="7"/>
      <c r="O105" s="7"/>
      <c r="P105" s="31"/>
      <c r="Q105" s="34"/>
      <c r="R105" s="7"/>
      <c r="S105" s="975"/>
      <c r="T105" s="976"/>
      <c r="U105" s="976"/>
      <c r="V105" s="7"/>
      <c r="W105" s="36"/>
      <c r="X105" s="34"/>
      <c r="Y105" s="7"/>
      <c r="Z105" s="11"/>
      <c r="AA105" s="7"/>
      <c r="AB105" s="7"/>
      <c r="AC105" s="7"/>
      <c r="AD105" s="31"/>
      <c r="AE105" s="34"/>
      <c r="AF105" s="7"/>
      <c r="AG105" s="11"/>
      <c r="AH105" s="7"/>
      <c r="AI105" s="7"/>
      <c r="AJ105" s="7"/>
      <c r="AK105" s="31"/>
      <c r="AL105" s="34"/>
      <c r="AM105" s="7"/>
      <c r="AN105" s="11"/>
      <c r="AO105" s="7"/>
      <c r="AP105" s="11"/>
      <c r="AQ105" s="7"/>
      <c r="AR105" s="11"/>
      <c r="AS105" s="7"/>
      <c r="AT105" s="7"/>
      <c r="AU105" s="7"/>
      <c r="AV105" s="7"/>
      <c r="AW105" s="7"/>
      <c r="AX105" s="11" t="s">
        <v>221</v>
      </c>
      <c r="AY105" s="66" t="s">
        <v>221</v>
      </c>
      <c r="AZ105" s="1"/>
      <c r="BA105" s="1"/>
      <c r="BB105" s="1"/>
      <c r="BC105" s="1"/>
      <c r="BD105" s="1"/>
      <c r="BP105" s="15"/>
      <c r="BQ105" s="25" t="str">
        <f t="shared" si="11"/>
        <v/>
      </c>
      <c r="BR105" s="26" t="str">
        <f t="shared" si="12"/>
        <v/>
      </c>
      <c r="BS105" s="26" t="str">
        <f t="shared" si="13"/>
        <v/>
      </c>
      <c r="BT105" s="25" t="str">
        <f t="shared" si="14"/>
        <v/>
      </c>
      <c r="BU105" s="26" t="str">
        <f t="shared" si="15"/>
        <v/>
      </c>
      <c r="BV105" s="25" t="e">
        <f>IF(AND(#REF!="",#REF!="",#REF!="",#REF!=""),"",SUM(#REF!,#REF!,#REF!,#REF!,#REF!))</f>
        <v>#REF!</v>
      </c>
      <c r="BW105" s="26" t="str">
        <f t="shared" si="16"/>
        <v/>
      </c>
      <c r="BX105" s="25" t="str">
        <f t="shared" si="17"/>
        <v/>
      </c>
      <c r="BY105" s="26" t="str">
        <f t="shared" si="18"/>
        <v/>
      </c>
      <c r="BZ105" s="25" t="str">
        <f t="shared" si="19"/>
        <v/>
      </c>
      <c r="CA105" s="26" t="str">
        <f t="shared" si="20"/>
        <v/>
      </c>
      <c r="CB105" s="25" t="e">
        <f>IF(AND(#REF!="",#REF!="",#REF!="",#REF!=""),"",SUM(#REF!,#REF!,#REF!,#REF!,#REF!))</f>
        <v>#REF!</v>
      </c>
      <c r="CC105" s="26" t="str">
        <f t="shared" si="21"/>
        <v/>
      </c>
      <c r="CD105" s="23"/>
      <c r="CE105" s="23"/>
    </row>
    <row r="106" spans="1:83">
      <c r="A106" s="245">
        <v>100</v>
      </c>
      <c r="B106" s="246"/>
      <c r="C106" s="247"/>
      <c r="D106" s="248"/>
      <c r="E106" s="249"/>
      <c r="F106" s="250"/>
      <c r="G106" s="250"/>
      <c r="H106" s="251"/>
      <c r="I106" s="252"/>
      <c r="J106" s="253"/>
      <c r="K106" s="254"/>
      <c r="L106" s="11"/>
      <c r="M106" s="7"/>
      <c r="N106" s="7"/>
      <c r="O106" s="7"/>
      <c r="P106" s="31"/>
      <c r="Q106" s="34"/>
      <c r="R106" s="7"/>
      <c r="S106" s="975"/>
      <c r="T106" s="976"/>
      <c r="U106" s="976"/>
      <c r="V106" s="7"/>
      <c r="W106" s="36"/>
      <c r="X106" s="34"/>
      <c r="Y106" s="7"/>
      <c r="Z106" s="11"/>
      <c r="AA106" s="7"/>
      <c r="AB106" s="7"/>
      <c r="AC106" s="7"/>
      <c r="AD106" s="31"/>
      <c r="AE106" s="34"/>
      <c r="AF106" s="7"/>
      <c r="AG106" s="11"/>
      <c r="AH106" s="7"/>
      <c r="AI106" s="7"/>
      <c r="AJ106" s="7"/>
      <c r="AK106" s="31"/>
      <c r="AL106" s="34"/>
      <c r="AM106" s="7"/>
      <c r="AN106" s="11"/>
      <c r="AO106" s="7"/>
      <c r="AP106" s="11"/>
      <c r="AQ106" s="7"/>
      <c r="AR106" s="11"/>
      <c r="AS106" s="7"/>
      <c r="AT106" s="7"/>
      <c r="AU106" s="7"/>
      <c r="AV106" s="7"/>
      <c r="AW106" s="7"/>
      <c r="AX106" s="11" t="s">
        <v>221</v>
      </c>
      <c r="AY106" s="66" t="s">
        <v>221</v>
      </c>
      <c r="AZ106" s="1"/>
      <c r="BA106" s="1"/>
      <c r="BB106" s="1"/>
      <c r="BC106" s="1"/>
      <c r="BD106" s="1"/>
      <c r="BP106" s="15"/>
      <c r="BQ106" s="25" t="str">
        <f t="shared" si="11"/>
        <v/>
      </c>
      <c r="BR106" s="26" t="str">
        <f t="shared" si="12"/>
        <v/>
      </c>
      <c r="BS106" s="26" t="str">
        <f t="shared" si="13"/>
        <v/>
      </c>
      <c r="BT106" s="25" t="str">
        <f t="shared" si="14"/>
        <v/>
      </c>
      <c r="BU106" s="26" t="str">
        <f t="shared" si="15"/>
        <v/>
      </c>
      <c r="BV106" s="25" t="e">
        <f>IF(AND(#REF!="",#REF!="",#REF!="",#REF!=""),"",SUM(#REF!,#REF!,#REF!,#REF!,#REF!))</f>
        <v>#REF!</v>
      </c>
      <c r="BW106" s="26" t="str">
        <f t="shared" si="16"/>
        <v/>
      </c>
      <c r="BX106" s="25" t="str">
        <f t="shared" si="17"/>
        <v/>
      </c>
      <c r="BY106" s="26" t="str">
        <f t="shared" si="18"/>
        <v/>
      </c>
      <c r="BZ106" s="25" t="str">
        <f t="shared" si="19"/>
        <v/>
      </c>
      <c r="CA106" s="26" t="str">
        <f t="shared" si="20"/>
        <v/>
      </c>
      <c r="CB106" s="25" t="e">
        <f>IF(AND(#REF!="",#REF!="",#REF!="",#REF!=""),"",SUM(#REF!,#REF!,#REF!,#REF!,#REF!))</f>
        <v>#REF!</v>
      </c>
      <c r="CC106" s="26" t="str">
        <f t="shared" si="21"/>
        <v/>
      </c>
      <c r="CD106" s="23"/>
      <c r="CE106" s="23"/>
    </row>
    <row r="107" spans="1:83">
      <c r="A107" s="245">
        <v>101</v>
      </c>
      <c r="B107" s="246"/>
      <c r="C107" s="247"/>
      <c r="D107" s="248"/>
      <c r="E107" s="249"/>
      <c r="F107" s="250"/>
      <c r="G107" s="250"/>
      <c r="H107" s="251"/>
      <c r="I107" s="252"/>
      <c r="J107" s="253"/>
      <c r="K107" s="254"/>
      <c r="L107" s="11"/>
      <c r="M107" s="7"/>
      <c r="N107" s="7"/>
      <c r="O107" s="7"/>
      <c r="P107" s="31"/>
      <c r="Q107" s="34"/>
      <c r="R107" s="7"/>
      <c r="S107" s="975"/>
      <c r="T107" s="976"/>
      <c r="U107" s="976"/>
      <c r="V107" s="7"/>
      <c r="W107" s="36"/>
      <c r="X107" s="34"/>
      <c r="Y107" s="7"/>
      <c r="Z107" s="11"/>
      <c r="AA107" s="7"/>
      <c r="AB107" s="7"/>
      <c r="AC107" s="7"/>
      <c r="AD107" s="31"/>
      <c r="AE107" s="34"/>
      <c r="AF107" s="7"/>
      <c r="AG107" s="11"/>
      <c r="AH107" s="7"/>
      <c r="AI107" s="7"/>
      <c r="AJ107" s="7"/>
      <c r="AK107" s="31"/>
      <c r="AL107" s="34"/>
      <c r="AM107" s="7"/>
      <c r="AN107" s="11"/>
      <c r="AO107" s="7"/>
      <c r="AP107" s="11"/>
      <c r="AQ107" s="7"/>
      <c r="AR107" s="11"/>
      <c r="AS107" s="7"/>
      <c r="AT107" s="7"/>
      <c r="AU107" s="7"/>
      <c r="AV107" s="7"/>
      <c r="AW107" s="7"/>
      <c r="AX107" s="11" t="s">
        <v>221</v>
      </c>
      <c r="AY107" s="66" t="s">
        <v>221</v>
      </c>
      <c r="AZ107" s="1"/>
      <c r="BA107" s="1"/>
      <c r="BB107" s="1"/>
      <c r="BC107" s="1"/>
      <c r="BD107" s="1"/>
      <c r="BP107" s="15"/>
      <c r="BQ107" s="25" t="str">
        <f t="shared" si="11"/>
        <v/>
      </c>
      <c r="BR107" s="26" t="str">
        <f t="shared" si="12"/>
        <v/>
      </c>
      <c r="BS107" s="26" t="str">
        <f t="shared" si="13"/>
        <v/>
      </c>
      <c r="BT107" s="25" t="str">
        <f t="shared" si="14"/>
        <v/>
      </c>
      <c r="BU107" s="26" t="str">
        <f t="shared" si="15"/>
        <v/>
      </c>
      <c r="BV107" s="25" t="e">
        <f>IF(AND(#REF!="",#REF!="",#REF!="",#REF!=""),"",SUM(#REF!,#REF!,#REF!,#REF!,#REF!))</f>
        <v>#REF!</v>
      </c>
      <c r="BW107" s="26" t="str">
        <f t="shared" si="16"/>
        <v/>
      </c>
      <c r="BX107" s="25" t="str">
        <f t="shared" si="17"/>
        <v/>
      </c>
      <c r="BY107" s="26" t="str">
        <f t="shared" si="18"/>
        <v/>
      </c>
      <c r="BZ107" s="25" t="str">
        <f t="shared" si="19"/>
        <v/>
      </c>
      <c r="CA107" s="26" t="str">
        <f t="shared" si="20"/>
        <v/>
      </c>
      <c r="CB107" s="25" t="e">
        <f>IF(AND(#REF!="",#REF!="",#REF!="",#REF!=""),"",SUM(#REF!,#REF!,#REF!,#REF!,#REF!))</f>
        <v>#REF!</v>
      </c>
      <c r="CC107" s="26" t="str">
        <f t="shared" si="21"/>
        <v/>
      </c>
      <c r="CD107" s="23"/>
      <c r="CE107" s="23"/>
    </row>
    <row r="108" spans="1:83">
      <c r="A108" s="245">
        <v>102</v>
      </c>
      <c r="B108" s="246"/>
      <c r="C108" s="247"/>
      <c r="D108" s="248"/>
      <c r="E108" s="249"/>
      <c r="F108" s="250"/>
      <c r="G108" s="250"/>
      <c r="H108" s="251"/>
      <c r="I108" s="252"/>
      <c r="J108" s="253"/>
      <c r="K108" s="254"/>
      <c r="L108" s="11"/>
      <c r="M108" s="7"/>
      <c r="N108" s="7"/>
      <c r="O108" s="7"/>
      <c r="P108" s="31"/>
      <c r="Q108" s="34"/>
      <c r="R108" s="7"/>
      <c r="S108" s="975"/>
      <c r="T108" s="976"/>
      <c r="U108" s="976"/>
      <c r="V108" s="7"/>
      <c r="W108" s="36"/>
      <c r="X108" s="34"/>
      <c r="Y108" s="7"/>
      <c r="Z108" s="11"/>
      <c r="AA108" s="7"/>
      <c r="AB108" s="7"/>
      <c r="AC108" s="7"/>
      <c r="AD108" s="31"/>
      <c r="AE108" s="34"/>
      <c r="AF108" s="7"/>
      <c r="AG108" s="11"/>
      <c r="AH108" s="7"/>
      <c r="AI108" s="7"/>
      <c r="AJ108" s="7"/>
      <c r="AK108" s="31"/>
      <c r="AL108" s="34"/>
      <c r="AM108" s="7"/>
      <c r="AN108" s="11"/>
      <c r="AO108" s="7"/>
      <c r="AP108" s="11"/>
      <c r="AQ108" s="7"/>
      <c r="AR108" s="11"/>
      <c r="AS108" s="7"/>
      <c r="AT108" s="7"/>
      <c r="AU108" s="7"/>
      <c r="AV108" s="7"/>
      <c r="AW108" s="7"/>
      <c r="AX108" s="11" t="s">
        <v>221</v>
      </c>
      <c r="AY108" s="66" t="s">
        <v>221</v>
      </c>
      <c r="AZ108" s="1"/>
      <c r="BA108" s="1"/>
      <c r="BB108" s="1"/>
      <c r="BC108" s="1"/>
      <c r="BD108" s="1"/>
      <c r="BP108" s="15"/>
      <c r="BQ108" s="25" t="str">
        <f t="shared" si="11"/>
        <v/>
      </c>
      <c r="BR108" s="26" t="str">
        <f t="shared" si="12"/>
        <v/>
      </c>
      <c r="BS108" s="26" t="str">
        <f t="shared" si="13"/>
        <v/>
      </c>
      <c r="BT108" s="25" t="str">
        <f t="shared" si="14"/>
        <v/>
      </c>
      <c r="BU108" s="26" t="str">
        <f t="shared" si="15"/>
        <v/>
      </c>
      <c r="BV108" s="25" t="e">
        <f>IF(AND(#REF!="",#REF!="",#REF!="",#REF!=""),"",SUM(#REF!,#REF!,#REF!,#REF!,#REF!))</f>
        <v>#REF!</v>
      </c>
      <c r="BW108" s="26" t="str">
        <f t="shared" si="16"/>
        <v/>
      </c>
      <c r="BX108" s="25" t="str">
        <f t="shared" si="17"/>
        <v/>
      </c>
      <c r="BY108" s="26" t="str">
        <f t="shared" si="18"/>
        <v/>
      </c>
      <c r="BZ108" s="25" t="str">
        <f t="shared" si="19"/>
        <v/>
      </c>
      <c r="CA108" s="26" t="str">
        <f t="shared" si="20"/>
        <v/>
      </c>
      <c r="CB108" s="25" t="e">
        <f>IF(AND(#REF!="",#REF!="",#REF!="",#REF!=""),"",SUM(#REF!,#REF!,#REF!,#REF!,#REF!))</f>
        <v>#REF!</v>
      </c>
      <c r="CC108" s="26" t="str">
        <f t="shared" si="21"/>
        <v/>
      </c>
      <c r="CD108" s="23"/>
      <c r="CE108" s="23"/>
    </row>
    <row r="109" spans="1:83">
      <c r="A109" s="245">
        <v>103</v>
      </c>
      <c r="B109" s="246"/>
      <c r="C109" s="247"/>
      <c r="D109" s="248"/>
      <c r="E109" s="249"/>
      <c r="F109" s="250"/>
      <c r="G109" s="250"/>
      <c r="H109" s="251"/>
      <c r="I109" s="252"/>
      <c r="J109" s="253"/>
      <c r="K109" s="254"/>
      <c r="L109" s="11"/>
      <c r="M109" s="7"/>
      <c r="N109" s="7"/>
      <c r="O109" s="7"/>
      <c r="P109" s="31"/>
      <c r="Q109" s="34"/>
      <c r="R109" s="7"/>
      <c r="S109" s="975"/>
      <c r="T109" s="976"/>
      <c r="U109" s="976"/>
      <c r="V109" s="7"/>
      <c r="W109" s="36"/>
      <c r="X109" s="34"/>
      <c r="Y109" s="7"/>
      <c r="Z109" s="11"/>
      <c r="AA109" s="7"/>
      <c r="AB109" s="7"/>
      <c r="AC109" s="7"/>
      <c r="AD109" s="31"/>
      <c r="AE109" s="34"/>
      <c r="AF109" s="7"/>
      <c r="AG109" s="11"/>
      <c r="AH109" s="7"/>
      <c r="AI109" s="7"/>
      <c r="AJ109" s="7"/>
      <c r="AK109" s="31"/>
      <c r="AL109" s="34"/>
      <c r="AM109" s="7"/>
      <c r="AN109" s="11"/>
      <c r="AO109" s="7"/>
      <c r="AP109" s="11"/>
      <c r="AQ109" s="7"/>
      <c r="AR109" s="11"/>
      <c r="AS109" s="7"/>
      <c r="AT109" s="7"/>
      <c r="AU109" s="7"/>
      <c r="AV109" s="7"/>
      <c r="AW109" s="7"/>
      <c r="AX109" s="11" t="s">
        <v>221</v>
      </c>
      <c r="AY109" s="66" t="s">
        <v>221</v>
      </c>
      <c r="AZ109" s="1"/>
      <c r="BA109" s="1"/>
      <c r="BB109" s="1"/>
      <c r="BC109" s="1"/>
      <c r="BD109" s="1"/>
      <c r="BP109" s="15"/>
      <c r="BQ109" s="25" t="str">
        <f t="shared" si="11"/>
        <v/>
      </c>
      <c r="BR109" s="26" t="str">
        <f t="shared" si="12"/>
        <v/>
      </c>
      <c r="BS109" s="26" t="str">
        <f t="shared" si="13"/>
        <v/>
      </c>
      <c r="BT109" s="25" t="str">
        <f t="shared" si="14"/>
        <v/>
      </c>
      <c r="BU109" s="26" t="str">
        <f t="shared" si="15"/>
        <v/>
      </c>
      <c r="BV109" s="25" t="e">
        <f>IF(AND(#REF!="",#REF!="",#REF!="",#REF!=""),"",SUM(#REF!,#REF!,#REF!,#REF!,#REF!))</f>
        <v>#REF!</v>
      </c>
      <c r="BW109" s="26" t="str">
        <f t="shared" si="16"/>
        <v/>
      </c>
      <c r="BX109" s="25" t="str">
        <f t="shared" si="17"/>
        <v/>
      </c>
      <c r="BY109" s="26" t="str">
        <f t="shared" si="18"/>
        <v/>
      </c>
      <c r="BZ109" s="25" t="str">
        <f t="shared" si="19"/>
        <v/>
      </c>
      <c r="CA109" s="26" t="str">
        <f t="shared" si="20"/>
        <v/>
      </c>
      <c r="CB109" s="25" t="e">
        <f>IF(AND(#REF!="",#REF!="",#REF!="",#REF!=""),"",SUM(#REF!,#REF!,#REF!,#REF!,#REF!))</f>
        <v>#REF!</v>
      </c>
      <c r="CC109" s="26" t="str">
        <f t="shared" si="21"/>
        <v/>
      </c>
      <c r="CD109" s="23"/>
      <c r="CE109" s="23"/>
    </row>
    <row r="110" spans="1:83">
      <c r="A110" s="245">
        <v>104</v>
      </c>
      <c r="B110" s="246"/>
      <c r="C110" s="247"/>
      <c r="D110" s="248"/>
      <c r="E110" s="249"/>
      <c r="F110" s="250"/>
      <c r="G110" s="250"/>
      <c r="H110" s="251"/>
      <c r="I110" s="252"/>
      <c r="J110" s="253"/>
      <c r="K110" s="254"/>
      <c r="L110" s="11"/>
      <c r="M110" s="7"/>
      <c r="N110" s="7"/>
      <c r="O110" s="7"/>
      <c r="P110" s="31"/>
      <c r="Q110" s="34"/>
      <c r="R110" s="7"/>
      <c r="S110" s="975"/>
      <c r="T110" s="976"/>
      <c r="U110" s="976"/>
      <c r="V110" s="7"/>
      <c r="W110" s="36"/>
      <c r="X110" s="34"/>
      <c r="Y110" s="7"/>
      <c r="Z110" s="11"/>
      <c r="AA110" s="7"/>
      <c r="AB110" s="7"/>
      <c r="AC110" s="7"/>
      <c r="AD110" s="31"/>
      <c r="AE110" s="34"/>
      <c r="AF110" s="7"/>
      <c r="AG110" s="11"/>
      <c r="AH110" s="7"/>
      <c r="AI110" s="7"/>
      <c r="AJ110" s="7"/>
      <c r="AK110" s="31"/>
      <c r="AL110" s="34"/>
      <c r="AM110" s="7"/>
      <c r="AN110" s="11"/>
      <c r="AO110" s="7"/>
      <c r="AP110" s="11"/>
      <c r="AQ110" s="7"/>
      <c r="AR110" s="11"/>
      <c r="AS110" s="7"/>
      <c r="AT110" s="7"/>
      <c r="AU110" s="7"/>
      <c r="AV110" s="7"/>
      <c r="AW110" s="7"/>
      <c r="AX110" s="11" t="s">
        <v>221</v>
      </c>
      <c r="AY110" s="66" t="s">
        <v>221</v>
      </c>
      <c r="AZ110" s="1"/>
      <c r="BA110" s="1"/>
      <c r="BB110" s="1"/>
      <c r="BC110" s="1"/>
      <c r="BD110" s="1"/>
      <c r="BP110" s="15"/>
      <c r="BQ110" s="25" t="str">
        <f t="shared" si="11"/>
        <v/>
      </c>
      <c r="BR110" s="26" t="str">
        <f t="shared" si="12"/>
        <v/>
      </c>
      <c r="BS110" s="26" t="str">
        <f t="shared" si="13"/>
        <v/>
      </c>
      <c r="BT110" s="25" t="str">
        <f t="shared" si="14"/>
        <v/>
      </c>
      <c r="BU110" s="26" t="str">
        <f t="shared" si="15"/>
        <v/>
      </c>
      <c r="BV110" s="25" t="e">
        <f>IF(AND(#REF!="",#REF!="",#REF!="",#REF!=""),"",SUM(#REF!,#REF!,#REF!,#REF!,#REF!))</f>
        <v>#REF!</v>
      </c>
      <c r="BW110" s="26" t="str">
        <f t="shared" si="16"/>
        <v/>
      </c>
      <c r="BX110" s="25" t="str">
        <f t="shared" si="17"/>
        <v/>
      </c>
      <c r="BY110" s="26" t="str">
        <f t="shared" si="18"/>
        <v/>
      </c>
      <c r="BZ110" s="25" t="str">
        <f t="shared" si="19"/>
        <v/>
      </c>
      <c r="CA110" s="26" t="str">
        <f t="shared" si="20"/>
        <v/>
      </c>
      <c r="CB110" s="25" t="e">
        <f>IF(AND(#REF!="",#REF!="",#REF!="",#REF!=""),"",SUM(#REF!,#REF!,#REF!,#REF!,#REF!))</f>
        <v>#REF!</v>
      </c>
      <c r="CC110" s="26" t="str">
        <f t="shared" si="21"/>
        <v/>
      </c>
      <c r="CD110" s="23"/>
      <c r="CE110" s="23"/>
    </row>
    <row r="111" spans="1:83">
      <c r="A111" s="245">
        <v>105</v>
      </c>
      <c r="B111" s="246"/>
      <c r="C111" s="247"/>
      <c r="D111" s="248"/>
      <c r="E111" s="249"/>
      <c r="F111" s="250"/>
      <c r="G111" s="250"/>
      <c r="H111" s="251"/>
      <c r="I111" s="252"/>
      <c r="J111" s="253"/>
      <c r="K111" s="254"/>
      <c r="L111" s="11"/>
      <c r="M111" s="7"/>
      <c r="N111" s="7"/>
      <c r="O111" s="7"/>
      <c r="P111" s="31"/>
      <c r="Q111" s="34"/>
      <c r="R111" s="7"/>
      <c r="S111" s="975"/>
      <c r="T111" s="976"/>
      <c r="U111" s="976"/>
      <c r="V111" s="7"/>
      <c r="W111" s="36"/>
      <c r="X111" s="34"/>
      <c r="Y111" s="7"/>
      <c r="Z111" s="11"/>
      <c r="AA111" s="7"/>
      <c r="AB111" s="7"/>
      <c r="AC111" s="7"/>
      <c r="AD111" s="31"/>
      <c r="AE111" s="34"/>
      <c r="AF111" s="7"/>
      <c r="AG111" s="11"/>
      <c r="AH111" s="7"/>
      <c r="AI111" s="7"/>
      <c r="AJ111" s="7"/>
      <c r="AK111" s="31"/>
      <c r="AL111" s="34"/>
      <c r="AM111" s="7"/>
      <c r="AN111" s="11"/>
      <c r="AO111" s="7"/>
      <c r="AP111" s="11"/>
      <c r="AQ111" s="7"/>
      <c r="AR111" s="11"/>
      <c r="AS111" s="7"/>
      <c r="AT111" s="7"/>
      <c r="AU111" s="7"/>
      <c r="AV111" s="7"/>
      <c r="AW111" s="7"/>
      <c r="AX111" s="11" t="s">
        <v>221</v>
      </c>
      <c r="AY111" s="66" t="s">
        <v>221</v>
      </c>
      <c r="AZ111" s="1"/>
      <c r="BA111" s="1"/>
      <c r="BB111" s="1"/>
      <c r="BC111" s="1"/>
      <c r="BD111" s="1"/>
      <c r="BP111" s="15"/>
      <c r="BQ111" s="25" t="str">
        <f t="shared" si="11"/>
        <v/>
      </c>
      <c r="BR111" s="26" t="str">
        <f t="shared" si="12"/>
        <v/>
      </c>
      <c r="BS111" s="26" t="str">
        <f t="shared" si="13"/>
        <v/>
      </c>
      <c r="BT111" s="25" t="str">
        <f t="shared" si="14"/>
        <v/>
      </c>
      <c r="BU111" s="26" t="str">
        <f t="shared" si="15"/>
        <v/>
      </c>
      <c r="BV111" s="25" t="e">
        <f>IF(AND(#REF!="",#REF!="",#REF!="",#REF!=""),"",SUM(#REF!,#REF!,#REF!,#REF!,#REF!))</f>
        <v>#REF!</v>
      </c>
      <c r="BW111" s="26" t="str">
        <f t="shared" si="16"/>
        <v/>
      </c>
      <c r="BX111" s="25" t="str">
        <f t="shared" si="17"/>
        <v/>
      </c>
      <c r="BY111" s="26" t="str">
        <f t="shared" si="18"/>
        <v/>
      </c>
      <c r="BZ111" s="25" t="str">
        <f t="shared" si="19"/>
        <v/>
      </c>
      <c r="CA111" s="26" t="str">
        <f t="shared" si="20"/>
        <v/>
      </c>
      <c r="CB111" s="25" t="e">
        <f>IF(AND(#REF!="",#REF!="",#REF!="",#REF!=""),"",SUM(#REF!,#REF!,#REF!,#REF!,#REF!))</f>
        <v>#REF!</v>
      </c>
      <c r="CC111" s="26" t="str">
        <f t="shared" si="21"/>
        <v/>
      </c>
      <c r="CD111" s="23"/>
      <c r="CE111" s="23"/>
    </row>
    <row r="112" spans="1:83">
      <c r="A112" s="245">
        <v>106</v>
      </c>
      <c r="B112" s="246"/>
      <c r="C112" s="247"/>
      <c r="D112" s="248"/>
      <c r="E112" s="249"/>
      <c r="F112" s="250"/>
      <c r="G112" s="250"/>
      <c r="H112" s="251"/>
      <c r="I112" s="252"/>
      <c r="J112" s="253"/>
      <c r="K112" s="254"/>
      <c r="L112" s="11"/>
      <c r="M112" s="7"/>
      <c r="N112" s="7"/>
      <c r="O112" s="7"/>
      <c r="P112" s="31"/>
      <c r="Q112" s="34"/>
      <c r="R112" s="7"/>
      <c r="S112" s="975"/>
      <c r="T112" s="976"/>
      <c r="U112" s="976"/>
      <c r="V112" s="7"/>
      <c r="W112" s="36"/>
      <c r="X112" s="34"/>
      <c r="Y112" s="7"/>
      <c r="Z112" s="11"/>
      <c r="AA112" s="7"/>
      <c r="AB112" s="7"/>
      <c r="AC112" s="7"/>
      <c r="AD112" s="31"/>
      <c r="AE112" s="34"/>
      <c r="AF112" s="7"/>
      <c r="AG112" s="11"/>
      <c r="AH112" s="7"/>
      <c r="AI112" s="7"/>
      <c r="AJ112" s="7"/>
      <c r="AK112" s="31"/>
      <c r="AL112" s="34"/>
      <c r="AM112" s="7"/>
      <c r="AN112" s="11"/>
      <c r="AO112" s="7"/>
      <c r="AP112" s="11"/>
      <c r="AQ112" s="7"/>
      <c r="AR112" s="11"/>
      <c r="AS112" s="7"/>
      <c r="AT112" s="7"/>
      <c r="AU112" s="7"/>
      <c r="AV112" s="7"/>
      <c r="AW112" s="7"/>
      <c r="AX112" s="11" t="s">
        <v>221</v>
      </c>
      <c r="AY112" s="66" t="s">
        <v>221</v>
      </c>
      <c r="AZ112" s="1"/>
      <c r="BA112" s="1"/>
      <c r="BB112" s="1"/>
      <c r="BC112" s="1"/>
      <c r="BD112" s="1"/>
      <c r="BP112" s="15"/>
      <c r="BQ112" s="25" t="str">
        <f t="shared" si="11"/>
        <v/>
      </c>
      <c r="BR112" s="26" t="str">
        <f t="shared" si="12"/>
        <v/>
      </c>
      <c r="BS112" s="26" t="str">
        <f t="shared" si="13"/>
        <v/>
      </c>
      <c r="BT112" s="25" t="str">
        <f t="shared" si="14"/>
        <v/>
      </c>
      <c r="BU112" s="26" t="str">
        <f t="shared" si="15"/>
        <v/>
      </c>
      <c r="BV112" s="25" t="e">
        <f>IF(AND(#REF!="",#REF!="",#REF!="",#REF!=""),"",SUM(#REF!,#REF!,#REF!,#REF!,#REF!))</f>
        <v>#REF!</v>
      </c>
      <c r="BW112" s="26" t="str">
        <f t="shared" si="16"/>
        <v/>
      </c>
      <c r="BX112" s="25" t="str">
        <f t="shared" si="17"/>
        <v/>
      </c>
      <c r="BY112" s="26" t="str">
        <f t="shared" si="18"/>
        <v/>
      </c>
      <c r="BZ112" s="25" t="str">
        <f t="shared" si="19"/>
        <v/>
      </c>
      <c r="CA112" s="26" t="str">
        <f t="shared" si="20"/>
        <v/>
      </c>
      <c r="CB112" s="25" t="e">
        <f>IF(AND(#REF!="",#REF!="",#REF!="",#REF!=""),"",SUM(#REF!,#REF!,#REF!,#REF!,#REF!))</f>
        <v>#REF!</v>
      </c>
      <c r="CC112" s="26" t="str">
        <f t="shared" si="21"/>
        <v/>
      </c>
      <c r="CD112" s="23"/>
      <c r="CE112" s="23"/>
    </row>
    <row r="113" spans="1:83">
      <c r="A113" s="245">
        <v>107</v>
      </c>
      <c r="B113" s="246"/>
      <c r="C113" s="247"/>
      <c r="D113" s="248"/>
      <c r="E113" s="249"/>
      <c r="F113" s="250"/>
      <c r="G113" s="250"/>
      <c r="H113" s="251"/>
      <c r="I113" s="252"/>
      <c r="J113" s="253"/>
      <c r="K113" s="254"/>
      <c r="L113" s="11"/>
      <c r="M113" s="7"/>
      <c r="N113" s="7"/>
      <c r="O113" s="7"/>
      <c r="P113" s="31"/>
      <c r="Q113" s="34"/>
      <c r="R113" s="7"/>
      <c r="S113" s="975"/>
      <c r="T113" s="976"/>
      <c r="U113" s="976"/>
      <c r="V113" s="7"/>
      <c r="W113" s="36"/>
      <c r="X113" s="34"/>
      <c r="Y113" s="7"/>
      <c r="Z113" s="11"/>
      <c r="AA113" s="7"/>
      <c r="AB113" s="7"/>
      <c r="AC113" s="7"/>
      <c r="AD113" s="31"/>
      <c r="AE113" s="34"/>
      <c r="AF113" s="7"/>
      <c r="AG113" s="11"/>
      <c r="AH113" s="7"/>
      <c r="AI113" s="7"/>
      <c r="AJ113" s="7"/>
      <c r="AK113" s="31"/>
      <c r="AL113" s="34"/>
      <c r="AM113" s="7"/>
      <c r="AN113" s="11"/>
      <c r="AO113" s="7"/>
      <c r="AP113" s="11"/>
      <c r="AQ113" s="7"/>
      <c r="AR113" s="11"/>
      <c r="AS113" s="7"/>
      <c r="AT113" s="7"/>
      <c r="AU113" s="7"/>
      <c r="AV113" s="7"/>
      <c r="AW113" s="7"/>
      <c r="AX113" s="11" t="s">
        <v>221</v>
      </c>
      <c r="AY113" s="66" t="s">
        <v>221</v>
      </c>
      <c r="AZ113" s="1"/>
      <c r="BA113" s="1"/>
      <c r="BB113" s="1"/>
      <c r="BC113" s="1"/>
      <c r="BD113" s="1"/>
      <c r="BP113" s="15"/>
      <c r="BQ113" s="25" t="str">
        <f t="shared" si="11"/>
        <v/>
      </c>
      <c r="BR113" s="26" t="str">
        <f t="shared" si="12"/>
        <v/>
      </c>
      <c r="BS113" s="26" t="str">
        <f t="shared" si="13"/>
        <v/>
      </c>
      <c r="BT113" s="25" t="str">
        <f t="shared" si="14"/>
        <v/>
      </c>
      <c r="BU113" s="26" t="str">
        <f t="shared" si="15"/>
        <v/>
      </c>
      <c r="BV113" s="25" t="e">
        <f>IF(AND(#REF!="",#REF!="",#REF!="",#REF!=""),"",SUM(#REF!,#REF!,#REF!,#REF!,#REF!))</f>
        <v>#REF!</v>
      </c>
      <c r="BW113" s="26" t="str">
        <f t="shared" si="16"/>
        <v/>
      </c>
      <c r="BX113" s="25" t="str">
        <f t="shared" si="17"/>
        <v/>
      </c>
      <c r="BY113" s="26" t="str">
        <f t="shared" si="18"/>
        <v/>
      </c>
      <c r="BZ113" s="25" t="str">
        <f t="shared" si="19"/>
        <v/>
      </c>
      <c r="CA113" s="26" t="str">
        <f t="shared" si="20"/>
        <v/>
      </c>
      <c r="CB113" s="25" t="e">
        <f>IF(AND(#REF!="",#REF!="",#REF!="",#REF!=""),"",SUM(#REF!,#REF!,#REF!,#REF!,#REF!))</f>
        <v>#REF!</v>
      </c>
      <c r="CC113" s="26" t="str">
        <f t="shared" si="21"/>
        <v/>
      </c>
      <c r="CD113" s="23"/>
      <c r="CE113" s="23"/>
    </row>
    <row r="114" spans="1:83">
      <c r="A114" s="245">
        <v>108</v>
      </c>
      <c r="B114" s="246"/>
      <c r="C114" s="247"/>
      <c r="D114" s="248"/>
      <c r="E114" s="249"/>
      <c r="F114" s="250"/>
      <c r="G114" s="250"/>
      <c r="H114" s="251"/>
      <c r="I114" s="252"/>
      <c r="J114" s="253"/>
      <c r="K114" s="254"/>
      <c r="L114" s="11"/>
      <c r="M114" s="7"/>
      <c r="N114" s="7"/>
      <c r="O114" s="7"/>
      <c r="P114" s="31"/>
      <c r="Q114" s="34"/>
      <c r="R114" s="7"/>
      <c r="S114" s="975"/>
      <c r="T114" s="976"/>
      <c r="U114" s="976"/>
      <c r="V114" s="7"/>
      <c r="W114" s="36"/>
      <c r="X114" s="34"/>
      <c r="Y114" s="7"/>
      <c r="Z114" s="11"/>
      <c r="AA114" s="7"/>
      <c r="AB114" s="7"/>
      <c r="AC114" s="7"/>
      <c r="AD114" s="31"/>
      <c r="AE114" s="34"/>
      <c r="AF114" s="7"/>
      <c r="AG114" s="11"/>
      <c r="AH114" s="7"/>
      <c r="AI114" s="7"/>
      <c r="AJ114" s="7"/>
      <c r="AK114" s="31"/>
      <c r="AL114" s="34"/>
      <c r="AM114" s="7"/>
      <c r="AN114" s="11"/>
      <c r="AO114" s="7"/>
      <c r="AP114" s="11"/>
      <c r="AQ114" s="7"/>
      <c r="AR114" s="11"/>
      <c r="AS114" s="7"/>
      <c r="AT114" s="7"/>
      <c r="AU114" s="7"/>
      <c r="AV114" s="7"/>
      <c r="AW114" s="7"/>
      <c r="AX114" s="11" t="s">
        <v>221</v>
      </c>
      <c r="AY114" s="66" t="s">
        <v>221</v>
      </c>
      <c r="AZ114" s="1"/>
      <c r="BA114" s="1"/>
      <c r="BB114" s="1"/>
      <c r="BC114" s="1"/>
      <c r="BD114" s="1"/>
      <c r="BP114" s="15"/>
      <c r="BQ114" s="25" t="str">
        <f t="shared" si="11"/>
        <v/>
      </c>
      <c r="BR114" s="26" t="str">
        <f t="shared" si="12"/>
        <v/>
      </c>
      <c r="BS114" s="26" t="str">
        <f t="shared" si="13"/>
        <v/>
      </c>
      <c r="BT114" s="25" t="str">
        <f t="shared" si="14"/>
        <v/>
      </c>
      <c r="BU114" s="26" t="str">
        <f t="shared" si="15"/>
        <v/>
      </c>
      <c r="BV114" s="25" t="e">
        <f>IF(AND(#REF!="",#REF!="",#REF!="",#REF!=""),"",SUM(#REF!,#REF!,#REF!,#REF!,#REF!))</f>
        <v>#REF!</v>
      </c>
      <c r="BW114" s="26" t="str">
        <f t="shared" si="16"/>
        <v/>
      </c>
      <c r="BX114" s="25" t="str">
        <f t="shared" si="17"/>
        <v/>
      </c>
      <c r="BY114" s="26" t="str">
        <f t="shared" si="18"/>
        <v/>
      </c>
      <c r="BZ114" s="25" t="str">
        <f t="shared" si="19"/>
        <v/>
      </c>
      <c r="CA114" s="26" t="str">
        <f t="shared" si="20"/>
        <v/>
      </c>
      <c r="CB114" s="25" t="e">
        <f>IF(AND(#REF!="",#REF!="",#REF!="",#REF!=""),"",SUM(#REF!,#REF!,#REF!,#REF!,#REF!))</f>
        <v>#REF!</v>
      </c>
      <c r="CC114" s="26" t="str">
        <f t="shared" si="21"/>
        <v/>
      </c>
      <c r="CD114" s="23"/>
      <c r="CE114" s="23"/>
    </row>
    <row r="115" spans="1:83">
      <c r="A115" s="245">
        <v>109</v>
      </c>
      <c r="B115" s="246"/>
      <c r="C115" s="247"/>
      <c r="D115" s="248"/>
      <c r="E115" s="249"/>
      <c r="F115" s="250"/>
      <c r="G115" s="250"/>
      <c r="H115" s="251"/>
      <c r="I115" s="252"/>
      <c r="J115" s="253"/>
      <c r="K115" s="254"/>
      <c r="L115" s="11"/>
      <c r="M115" s="7"/>
      <c r="N115" s="7"/>
      <c r="O115" s="7"/>
      <c r="P115" s="31"/>
      <c r="Q115" s="34"/>
      <c r="R115" s="7"/>
      <c r="S115" s="975"/>
      <c r="T115" s="976"/>
      <c r="U115" s="976"/>
      <c r="V115" s="7"/>
      <c r="W115" s="36"/>
      <c r="X115" s="34"/>
      <c r="Y115" s="7"/>
      <c r="Z115" s="11"/>
      <c r="AA115" s="7"/>
      <c r="AB115" s="7"/>
      <c r="AC115" s="7"/>
      <c r="AD115" s="31"/>
      <c r="AE115" s="34"/>
      <c r="AF115" s="7"/>
      <c r="AG115" s="11"/>
      <c r="AH115" s="7"/>
      <c r="AI115" s="7"/>
      <c r="AJ115" s="7"/>
      <c r="AK115" s="31"/>
      <c r="AL115" s="34"/>
      <c r="AM115" s="7"/>
      <c r="AN115" s="11"/>
      <c r="AO115" s="7"/>
      <c r="AP115" s="11"/>
      <c r="AQ115" s="7"/>
      <c r="AR115" s="11"/>
      <c r="AS115" s="7"/>
      <c r="AT115" s="7"/>
      <c r="AU115" s="7"/>
      <c r="AV115" s="7"/>
      <c r="AW115" s="7"/>
      <c r="AX115" s="11" t="s">
        <v>221</v>
      </c>
      <c r="AY115" s="66" t="s">
        <v>221</v>
      </c>
      <c r="AZ115" s="1"/>
      <c r="BA115" s="1"/>
      <c r="BB115" s="1"/>
      <c r="BC115" s="1"/>
      <c r="BD115" s="1"/>
      <c r="BP115" s="15"/>
      <c r="BQ115" s="25" t="str">
        <f t="shared" si="11"/>
        <v/>
      </c>
      <c r="BR115" s="26" t="str">
        <f t="shared" si="12"/>
        <v/>
      </c>
      <c r="BS115" s="26" t="str">
        <f t="shared" si="13"/>
        <v/>
      </c>
      <c r="BT115" s="25" t="str">
        <f t="shared" si="14"/>
        <v/>
      </c>
      <c r="BU115" s="26" t="str">
        <f t="shared" si="15"/>
        <v/>
      </c>
      <c r="BV115" s="25" t="e">
        <f>IF(AND(#REF!="",#REF!="",#REF!="",#REF!=""),"",SUM(#REF!,#REF!,#REF!,#REF!,#REF!))</f>
        <v>#REF!</v>
      </c>
      <c r="BW115" s="26" t="str">
        <f t="shared" si="16"/>
        <v/>
      </c>
      <c r="BX115" s="25" t="str">
        <f t="shared" si="17"/>
        <v/>
      </c>
      <c r="BY115" s="26" t="str">
        <f t="shared" si="18"/>
        <v/>
      </c>
      <c r="BZ115" s="25" t="str">
        <f t="shared" si="19"/>
        <v/>
      </c>
      <c r="CA115" s="26" t="str">
        <f t="shared" si="20"/>
        <v/>
      </c>
      <c r="CB115" s="25" t="e">
        <f>IF(AND(#REF!="",#REF!="",#REF!="",#REF!=""),"",SUM(#REF!,#REF!,#REF!,#REF!,#REF!))</f>
        <v>#REF!</v>
      </c>
      <c r="CC115" s="26" t="str">
        <f t="shared" si="21"/>
        <v/>
      </c>
      <c r="CD115" s="23"/>
      <c r="CE115" s="23"/>
    </row>
    <row r="116" spans="1:83">
      <c r="A116" s="245">
        <v>110</v>
      </c>
      <c r="B116" s="246"/>
      <c r="C116" s="247"/>
      <c r="D116" s="248"/>
      <c r="E116" s="249"/>
      <c r="F116" s="250"/>
      <c r="G116" s="250"/>
      <c r="H116" s="251"/>
      <c r="I116" s="252"/>
      <c r="J116" s="253"/>
      <c r="K116" s="254"/>
      <c r="L116" s="11"/>
      <c r="M116" s="7"/>
      <c r="N116" s="7"/>
      <c r="O116" s="7"/>
      <c r="P116" s="31"/>
      <c r="Q116" s="34"/>
      <c r="R116" s="7"/>
      <c r="S116" s="975"/>
      <c r="T116" s="976"/>
      <c r="U116" s="976"/>
      <c r="V116" s="7"/>
      <c r="W116" s="36"/>
      <c r="X116" s="34"/>
      <c r="Y116" s="7"/>
      <c r="Z116" s="11"/>
      <c r="AA116" s="7"/>
      <c r="AB116" s="7"/>
      <c r="AC116" s="7"/>
      <c r="AD116" s="31"/>
      <c r="AE116" s="34"/>
      <c r="AF116" s="7"/>
      <c r="AG116" s="11"/>
      <c r="AH116" s="7"/>
      <c r="AI116" s="7"/>
      <c r="AJ116" s="7"/>
      <c r="AK116" s="31"/>
      <c r="AL116" s="34"/>
      <c r="AM116" s="7"/>
      <c r="AN116" s="11"/>
      <c r="AO116" s="7"/>
      <c r="AP116" s="11"/>
      <c r="AQ116" s="7"/>
      <c r="AR116" s="11"/>
      <c r="AS116" s="7"/>
      <c r="AT116" s="7"/>
      <c r="AU116" s="7"/>
      <c r="AV116" s="7"/>
      <c r="AW116" s="7"/>
      <c r="AX116" s="11" t="s">
        <v>221</v>
      </c>
      <c r="AY116" s="66" t="s">
        <v>221</v>
      </c>
      <c r="AZ116" s="1"/>
      <c r="BA116" s="1"/>
      <c r="BB116" s="1"/>
      <c r="BC116" s="1"/>
      <c r="BD116" s="1"/>
      <c r="BP116" s="15"/>
      <c r="BQ116" s="25" t="str">
        <f t="shared" si="11"/>
        <v/>
      </c>
      <c r="BR116" s="26" t="str">
        <f t="shared" si="12"/>
        <v/>
      </c>
      <c r="BS116" s="26" t="str">
        <f t="shared" si="13"/>
        <v/>
      </c>
      <c r="BT116" s="25" t="str">
        <f t="shared" si="14"/>
        <v/>
      </c>
      <c r="BU116" s="26" t="str">
        <f t="shared" si="15"/>
        <v/>
      </c>
      <c r="BV116" s="25" t="e">
        <f>IF(AND(#REF!="",#REF!="",#REF!="",#REF!=""),"",SUM(#REF!,#REF!,#REF!,#REF!,#REF!))</f>
        <v>#REF!</v>
      </c>
      <c r="BW116" s="26" t="str">
        <f t="shared" si="16"/>
        <v/>
      </c>
      <c r="BX116" s="25" t="str">
        <f t="shared" si="17"/>
        <v/>
      </c>
      <c r="BY116" s="26" t="str">
        <f t="shared" si="18"/>
        <v/>
      </c>
      <c r="BZ116" s="25" t="str">
        <f t="shared" si="19"/>
        <v/>
      </c>
      <c r="CA116" s="26" t="str">
        <f t="shared" si="20"/>
        <v/>
      </c>
      <c r="CB116" s="25" t="e">
        <f>IF(AND(#REF!="",#REF!="",#REF!="",#REF!=""),"",SUM(#REF!,#REF!,#REF!,#REF!,#REF!))</f>
        <v>#REF!</v>
      </c>
      <c r="CC116" s="26" t="str">
        <f t="shared" si="21"/>
        <v/>
      </c>
      <c r="CD116" s="23"/>
      <c r="CE116" s="23"/>
    </row>
    <row r="117" spans="1:83">
      <c r="A117" s="245">
        <v>111</v>
      </c>
      <c r="B117" s="246"/>
      <c r="C117" s="247"/>
      <c r="D117" s="248"/>
      <c r="E117" s="249"/>
      <c r="F117" s="250"/>
      <c r="G117" s="250"/>
      <c r="H117" s="251"/>
      <c r="I117" s="252"/>
      <c r="J117" s="253"/>
      <c r="K117" s="254"/>
      <c r="L117" s="11"/>
      <c r="M117" s="7"/>
      <c r="N117" s="7"/>
      <c r="O117" s="7"/>
      <c r="P117" s="31"/>
      <c r="Q117" s="34"/>
      <c r="R117" s="7"/>
      <c r="S117" s="975"/>
      <c r="T117" s="976"/>
      <c r="U117" s="976"/>
      <c r="V117" s="7"/>
      <c r="W117" s="36"/>
      <c r="X117" s="34"/>
      <c r="Y117" s="7"/>
      <c r="Z117" s="11"/>
      <c r="AA117" s="7"/>
      <c r="AB117" s="7"/>
      <c r="AC117" s="7"/>
      <c r="AD117" s="31"/>
      <c r="AE117" s="34"/>
      <c r="AF117" s="7"/>
      <c r="AG117" s="11"/>
      <c r="AH117" s="7"/>
      <c r="AI117" s="7"/>
      <c r="AJ117" s="7"/>
      <c r="AK117" s="31"/>
      <c r="AL117" s="34"/>
      <c r="AM117" s="7"/>
      <c r="AN117" s="11"/>
      <c r="AO117" s="7"/>
      <c r="AP117" s="11"/>
      <c r="AQ117" s="7"/>
      <c r="AR117" s="11"/>
      <c r="AS117" s="7"/>
      <c r="AT117" s="7"/>
      <c r="AU117" s="7"/>
      <c r="AV117" s="7"/>
      <c r="AW117" s="7"/>
      <c r="AX117" s="11" t="s">
        <v>221</v>
      </c>
      <c r="AY117" s="66" t="s">
        <v>221</v>
      </c>
      <c r="AZ117" s="1"/>
      <c r="BA117" s="1"/>
      <c r="BB117" s="1"/>
      <c r="BC117" s="1"/>
      <c r="BD117" s="1"/>
      <c r="BP117" s="15"/>
      <c r="BQ117" s="25" t="str">
        <f t="shared" si="11"/>
        <v/>
      </c>
      <c r="BR117" s="26" t="str">
        <f t="shared" si="12"/>
        <v/>
      </c>
      <c r="BS117" s="26" t="str">
        <f t="shared" si="13"/>
        <v/>
      </c>
      <c r="BT117" s="25" t="str">
        <f t="shared" si="14"/>
        <v/>
      </c>
      <c r="BU117" s="26" t="str">
        <f t="shared" si="15"/>
        <v/>
      </c>
      <c r="BV117" s="25" t="e">
        <f>IF(AND(#REF!="",#REF!="",#REF!="",#REF!=""),"",SUM(#REF!,#REF!,#REF!,#REF!,#REF!))</f>
        <v>#REF!</v>
      </c>
      <c r="BW117" s="26" t="str">
        <f t="shared" si="16"/>
        <v/>
      </c>
      <c r="BX117" s="25" t="str">
        <f t="shared" si="17"/>
        <v/>
      </c>
      <c r="BY117" s="26" t="str">
        <f t="shared" si="18"/>
        <v/>
      </c>
      <c r="BZ117" s="25" t="str">
        <f t="shared" si="19"/>
        <v/>
      </c>
      <c r="CA117" s="26" t="str">
        <f t="shared" si="20"/>
        <v/>
      </c>
      <c r="CB117" s="25" t="e">
        <f>IF(AND(#REF!="",#REF!="",#REF!="",#REF!=""),"",SUM(#REF!,#REF!,#REF!,#REF!,#REF!))</f>
        <v>#REF!</v>
      </c>
      <c r="CC117" s="26" t="str">
        <f t="shared" si="21"/>
        <v/>
      </c>
      <c r="CD117" s="23"/>
      <c r="CE117" s="23"/>
    </row>
    <row r="118" spans="1:83">
      <c r="A118" s="245">
        <v>112</v>
      </c>
      <c r="B118" s="246"/>
      <c r="C118" s="247"/>
      <c r="D118" s="248"/>
      <c r="E118" s="249"/>
      <c r="F118" s="250"/>
      <c r="G118" s="250"/>
      <c r="H118" s="251"/>
      <c r="I118" s="252"/>
      <c r="J118" s="253"/>
      <c r="K118" s="254"/>
      <c r="L118" s="11"/>
      <c r="M118" s="7"/>
      <c r="N118" s="7"/>
      <c r="O118" s="7"/>
      <c r="P118" s="31"/>
      <c r="Q118" s="34"/>
      <c r="R118" s="7"/>
      <c r="S118" s="975"/>
      <c r="T118" s="976"/>
      <c r="U118" s="976"/>
      <c r="V118" s="7"/>
      <c r="W118" s="36"/>
      <c r="X118" s="34"/>
      <c r="Y118" s="7"/>
      <c r="Z118" s="11"/>
      <c r="AA118" s="7"/>
      <c r="AB118" s="7"/>
      <c r="AC118" s="7"/>
      <c r="AD118" s="31"/>
      <c r="AE118" s="34"/>
      <c r="AF118" s="7"/>
      <c r="AG118" s="11"/>
      <c r="AH118" s="7"/>
      <c r="AI118" s="7"/>
      <c r="AJ118" s="7"/>
      <c r="AK118" s="31"/>
      <c r="AL118" s="34"/>
      <c r="AM118" s="7"/>
      <c r="AN118" s="11"/>
      <c r="AO118" s="7"/>
      <c r="AP118" s="11"/>
      <c r="AQ118" s="7"/>
      <c r="AR118" s="11"/>
      <c r="AS118" s="7"/>
      <c r="AT118" s="7"/>
      <c r="AU118" s="7"/>
      <c r="AV118" s="7"/>
      <c r="AW118" s="7"/>
      <c r="AX118" s="11" t="s">
        <v>221</v>
      </c>
      <c r="AY118" s="66" t="s">
        <v>221</v>
      </c>
      <c r="AZ118" s="1"/>
      <c r="BA118" s="1"/>
      <c r="BB118" s="1"/>
      <c r="BC118" s="1"/>
      <c r="BD118" s="1"/>
      <c r="BP118" s="15"/>
      <c r="BQ118" s="25" t="str">
        <f t="shared" si="11"/>
        <v/>
      </c>
      <c r="BR118" s="26" t="str">
        <f t="shared" si="12"/>
        <v/>
      </c>
      <c r="BS118" s="26" t="str">
        <f t="shared" si="13"/>
        <v/>
      </c>
      <c r="BT118" s="25" t="str">
        <f t="shared" si="14"/>
        <v/>
      </c>
      <c r="BU118" s="26" t="str">
        <f t="shared" si="15"/>
        <v/>
      </c>
      <c r="BV118" s="25" t="e">
        <f>IF(AND(#REF!="",#REF!="",#REF!="",#REF!=""),"",SUM(#REF!,#REF!,#REF!,#REF!,#REF!))</f>
        <v>#REF!</v>
      </c>
      <c r="BW118" s="26" t="str">
        <f t="shared" si="16"/>
        <v/>
      </c>
      <c r="BX118" s="25" t="str">
        <f t="shared" si="17"/>
        <v/>
      </c>
      <c r="BY118" s="26" t="str">
        <f t="shared" si="18"/>
        <v/>
      </c>
      <c r="BZ118" s="25" t="str">
        <f t="shared" si="19"/>
        <v/>
      </c>
      <c r="CA118" s="26" t="str">
        <f t="shared" si="20"/>
        <v/>
      </c>
      <c r="CB118" s="25" t="e">
        <f>IF(AND(#REF!="",#REF!="",#REF!="",#REF!=""),"",SUM(#REF!,#REF!,#REF!,#REF!,#REF!))</f>
        <v>#REF!</v>
      </c>
      <c r="CC118" s="26" t="str">
        <f t="shared" si="21"/>
        <v/>
      </c>
      <c r="CD118" s="23"/>
      <c r="CE118" s="23"/>
    </row>
    <row r="119" spans="1:83">
      <c r="A119" s="245">
        <v>113</v>
      </c>
      <c r="B119" s="246"/>
      <c r="C119" s="247"/>
      <c r="D119" s="248"/>
      <c r="E119" s="249"/>
      <c r="F119" s="250"/>
      <c r="G119" s="250"/>
      <c r="H119" s="251"/>
      <c r="I119" s="252"/>
      <c r="J119" s="253"/>
      <c r="K119" s="254"/>
      <c r="L119" s="11"/>
      <c r="M119" s="7"/>
      <c r="N119" s="7"/>
      <c r="O119" s="7"/>
      <c r="P119" s="31"/>
      <c r="Q119" s="34"/>
      <c r="R119" s="7"/>
      <c r="S119" s="975"/>
      <c r="T119" s="976"/>
      <c r="U119" s="976"/>
      <c r="V119" s="7"/>
      <c r="W119" s="36"/>
      <c r="X119" s="34"/>
      <c r="Y119" s="7"/>
      <c r="Z119" s="11"/>
      <c r="AA119" s="7"/>
      <c r="AB119" s="7"/>
      <c r="AC119" s="7"/>
      <c r="AD119" s="31"/>
      <c r="AE119" s="34"/>
      <c r="AF119" s="7"/>
      <c r="AG119" s="11"/>
      <c r="AH119" s="7"/>
      <c r="AI119" s="7"/>
      <c r="AJ119" s="7"/>
      <c r="AK119" s="31"/>
      <c r="AL119" s="34"/>
      <c r="AM119" s="7"/>
      <c r="AN119" s="11"/>
      <c r="AO119" s="7"/>
      <c r="AP119" s="11"/>
      <c r="AQ119" s="7"/>
      <c r="AR119" s="11"/>
      <c r="AS119" s="7"/>
      <c r="AT119" s="7"/>
      <c r="AU119" s="7"/>
      <c r="AV119" s="7"/>
      <c r="AW119" s="7"/>
      <c r="AX119" s="11" t="s">
        <v>221</v>
      </c>
      <c r="AY119" s="66" t="s">
        <v>221</v>
      </c>
      <c r="AZ119" s="1"/>
      <c r="BA119" s="1"/>
      <c r="BB119" s="1"/>
      <c r="BC119" s="1"/>
      <c r="BD119" s="1"/>
      <c r="BP119" s="15"/>
      <c r="BQ119" s="25" t="str">
        <f t="shared" si="11"/>
        <v/>
      </c>
      <c r="BR119" s="26" t="str">
        <f t="shared" si="12"/>
        <v/>
      </c>
      <c r="BS119" s="26" t="str">
        <f t="shared" si="13"/>
        <v/>
      </c>
      <c r="BT119" s="25" t="str">
        <f t="shared" si="14"/>
        <v/>
      </c>
      <c r="BU119" s="26" t="str">
        <f t="shared" si="15"/>
        <v/>
      </c>
      <c r="BV119" s="25" t="e">
        <f>IF(AND(#REF!="",#REF!="",#REF!="",#REF!=""),"",SUM(#REF!,#REF!,#REF!,#REF!,#REF!))</f>
        <v>#REF!</v>
      </c>
      <c r="BW119" s="26" t="str">
        <f t="shared" si="16"/>
        <v/>
      </c>
      <c r="BX119" s="25" t="str">
        <f t="shared" si="17"/>
        <v/>
      </c>
      <c r="BY119" s="26" t="str">
        <f t="shared" si="18"/>
        <v/>
      </c>
      <c r="BZ119" s="25" t="str">
        <f t="shared" si="19"/>
        <v/>
      </c>
      <c r="CA119" s="26" t="str">
        <f t="shared" si="20"/>
        <v/>
      </c>
      <c r="CB119" s="25" t="e">
        <f>IF(AND(#REF!="",#REF!="",#REF!="",#REF!=""),"",SUM(#REF!,#REF!,#REF!,#REF!,#REF!))</f>
        <v>#REF!</v>
      </c>
      <c r="CC119" s="26" t="str">
        <f t="shared" si="21"/>
        <v/>
      </c>
      <c r="CD119" s="23"/>
      <c r="CE119" s="23"/>
    </row>
    <row r="120" spans="1:83">
      <c r="A120" s="245">
        <v>114</v>
      </c>
      <c r="B120" s="246"/>
      <c r="C120" s="247"/>
      <c r="D120" s="248"/>
      <c r="E120" s="249"/>
      <c r="F120" s="250"/>
      <c r="G120" s="250"/>
      <c r="H120" s="251"/>
      <c r="I120" s="252"/>
      <c r="J120" s="253"/>
      <c r="K120" s="254"/>
      <c r="L120" s="11"/>
      <c r="M120" s="7"/>
      <c r="N120" s="7"/>
      <c r="O120" s="7"/>
      <c r="P120" s="31"/>
      <c r="Q120" s="34"/>
      <c r="R120" s="7"/>
      <c r="S120" s="975"/>
      <c r="T120" s="976"/>
      <c r="U120" s="976"/>
      <c r="V120" s="7"/>
      <c r="W120" s="36"/>
      <c r="X120" s="34"/>
      <c r="Y120" s="7"/>
      <c r="Z120" s="11"/>
      <c r="AA120" s="7"/>
      <c r="AB120" s="7"/>
      <c r="AC120" s="7"/>
      <c r="AD120" s="31"/>
      <c r="AE120" s="34"/>
      <c r="AF120" s="7"/>
      <c r="AG120" s="11"/>
      <c r="AH120" s="7"/>
      <c r="AI120" s="7"/>
      <c r="AJ120" s="7"/>
      <c r="AK120" s="31"/>
      <c r="AL120" s="34"/>
      <c r="AM120" s="7"/>
      <c r="AN120" s="11"/>
      <c r="AO120" s="7"/>
      <c r="AP120" s="11"/>
      <c r="AQ120" s="7"/>
      <c r="AR120" s="11"/>
      <c r="AS120" s="7"/>
      <c r="AT120" s="7"/>
      <c r="AU120" s="7"/>
      <c r="AV120" s="7"/>
      <c r="AW120" s="7"/>
      <c r="AX120" s="11" t="s">
        <v>221</v>
      </c>
      <c r="AY120" s="66" t="s">
        <v>221</v>
      </c>
      <c r="AZ120" s="1"/>
      <c r="BA120" s="1"/>
      <c r="BB120" s="1"/>
      <c r="BC120" s="1"/>
      <c r="BD120" s="1"/>
      <c r="BP120" s="15"/>
      <c r="BQ120" s="25" t="str">
        <f t="shared" si="11"/>
        <v/>
      </c>
      <c r="BR120" s="26" t="str">
        <f t="shared" si="12"/>
        <v/>
      </c>
      <c r="BS120" s="26" t="str">
        <f t="shared" si="13"/>
        <v/>
      </c>
      <c r="BT120" s="25" t="str">
        <f t="shared" si="14"/>
        <v/>
      </c>
      <c r="BU120" s="26" t="str">
        <f t="shared" si="15"/>
        <v/>
      </c>
      <c r="BV120" s="25" t="e">
        <f>IF(AND(#REF!="",#REF!="",#REF!="",#REF!=""),"",SUM(#REF!,#REF!,#REF!,#REF!,#REF!))</f>
        <v>#REF!</v>
      </c>
      <c r="BW120" s="26" t="str">
        <f t="shared" si="16"/>
        <v/>
      </c>
      <c r="BX120" s="25" t="str">
        <f t="shared" si="17"/>
        <v/>
      </c>
      <c r="BY120" s="26" t="str">
        <f t="shared" si="18"/>
        <v/>
      </c>
      <c r="BZ120" s="25" t="str">
        <f t="shared" si="19"/>
        <v/>
      </c>
      <c r="CA120" s="26" t="str">
        <f t="shared" si="20"/>
        <v/>
      </c>
      <c r="CB120" s="25" t="e">
        <f>IF(AND(#REF!="",#REF!="",#REF!="",#REF!=""),"",SUM(#REF!,#REF!,#REF!,#REF!,#REF!))</f>
        <v>#REF!</v>
      </c>
      <c r="CC120" s="26" t="str">
        <f t="shared" si="21"/>
        <v/>
      </c>
      <c r="CD120" s="23"/>
      <c r="CE120" s="23"/>
    </row>
    <row r="121" spans="1:83">
      <c r="A121" s="245">
        <v>115</v>
      </c>
      <c r="B121" s="246"/>
      <c r="C121" s="247"/>
      <c r="D121" s="248"/>
      <c r="E121" s="249"/>
      <c r="F121" s="250"/>
      <c r="G121" s="250"/>
      <c r="H121" s="251"/>
      <c r="I121" s="252"/>
      <c r="J121" s="253"/>
      <c r="K121" s="254"/>
      <c r="L121" s="11"/>
      <c r="M121" s="7"/>
      <c r="N121" s="7"/>
      <c r="O121" s="7"/>
      <c r="P121" s="31"/>
      <c r="Q121" s="34"/>
      <c r="R121" s="7"/>
      <c r="S121" s="975"/>
      <c r="T121" s="976"/>
      <c r="U121" s="976"/>
      <c r="V121" s="7"/>
      <c r="W121" s="36"/>
      <c r="X121" s="34"/>
      <c r="Y121" s="7"/>
      <c r="Z121" s="11"/>
      <c r="AA121" s="7"/>
      <c r="AB121" s="7"/>
      <c r="AC121" s="7"/>
      <c r="AD121" s="31"/>
      <c r="AE121" s="34"/>
      <c r="AF121" s="7"/>
      <c r="AG121" s="11"/>
      <c r="AH121" s="7"/>
      <c r="AI121" s="7"/>
      <c r="AJ121" s="7"/>
      <c r="AK121" s="31"/>
      <c r="AL121" s="34"/>
      <c r="AM121" s="7"/>
      <c r="AN121" s="11"/>
      <c r="AO121" s="7"/>
      <c r="AP121" s="11"/>
      <c r="AQ121" s="7"/>
      <c r="AR121" s="11"/>
      <c r="AS121" s="7"/>
      <c r="AT121" s="7"/>
      <c r="AU121" s="7"/>
      <c r="AV121" s="7"/>
      <c r="AW121" s="7"/>
      <c r="AX121" s="11" t="s">
        <v>221</v>
      </c>
      <c r="AY121" s="66" t="s">
        <v>221</v>
      </c>
      <c r="AZ121" s="1"/>
      <c r="BA121" s="1"/>
      <c r="BB121" s="1"/>
      <c r="BC121" s="1"/>
      <c r="BD121" s="1"/>
      <c r="BP121" s="15"/>
      <c r="BQ121" s="25" t="str">
        <f t="shared" si="11"/>
        <v/>
      </c>
      <c r="BR121" s="26" t="str">
        <f t="shared" si="12"/>
        <v/>
      </c>
      <c r="BS121" s="26" t="str">
        <f t="shared" si="13"/>
        <v/>
      </c>
      <c r="BT121" s="25" t="str">
        <f t="shared" si="14"/>
        <v/>
      </c>
      <c r="BU121" s="26" t="str">
        <f t="shared" si="15"/>
        <v/>
      </c>
      <c r="BV121" s="25" t="e">
        <f>IF(AND(#REF!="",#REF!="",#REF!="",#REF!=""),"",SUM(#REF!,#REF!,#REF!,#REF!,#REF!))</f>
        <v>#REF!</v>
      </c>
      <c r="BW121" s="26" t="str">
        <f t="shared" si="16"/>
        <v/>
      </c>
      <c r="BX121" s="25" t="str">
        <f t="shared" si="17"/>
        <v/>
      </c>
      <c r="BY121" s="26" t="str">
        <f t="shared" si="18"/>
        <v/>
      </c>
      <c r="BZ121" s="25" t="str">
        <f t="shared" si="19"/>
        <v/>
      </c>
      <c r="CA121" s="26" t="str">
        <f t="shared" si="20"/>
        <v/>
      </c>
      <c r="CB121" s="25" t="e">
        <f>IF(AND(#REF!="",#REF!="",#REF!="",#REF!=""),"",SUM(#REF!,#REF!,#REF!,#REF!,#REF!))</f>
        <v>#REF!</v>
      </c>
      <c r="CC121" s="26" t="str">
        <f t="shared" si="21"/>
        <v/>
      </c>
      <c r="CD121" s="23"/>
      <c r="CE121" s="23"/>
    </row>
    <row r="122" spans="1:83">
      <c r="A122" s="245">
        <v>116</v>
      </c>
      <c r="B122" s="246"/>
      <c r="C122" s="247"/>
      <c r="D122" s="248"/>
      <c r="E122" s="249"/>
      <c r="F122" s="250"/>
      <c r="G122" s="250"/>
      <c r="H122" s="251"/>
      <c r="I122" s="252"/>
      <c r="J122" s="253"/>
      <c r="K122" s="254"/>
      <c r="L122" s="11"/>
      <c r="M122" s="7"/>
      <c r="N122" s="7"/>
      <c r="O122" s="7"/>
      <c r="P122" s="31"/>
      <c r="Q122" s="34"/>
      <c r="R122" s="7"/>
      <c r="S122" s="975"/>
      <c r="T122" s="976"/>
      <c r="U122" s="976"/>
      <c r="V122" s="7"/>
      <c r="W122" s="36"/>
      <c r="X122" s="34"/>
      <c r="Y122" s="7"/>
      <c r="Z122" s="11"/>
      <c r="AA122" s="7"/>
      <c r="AB122" s="7"/>
      <c r="AC122" s="7"/>
      <c r="AD122" s="31"/>
      <c r="AE122" s="34"/>
      <c r="AF122" s="7"/>
      <c r="AG122" s="11"/>
      <c r="AH122" s="7"/>
      <c r="AI122" s="7"/>
      <c r="AJ122" s="7"/>
      <c r="AK122" s="31"/>
      <c r="AL122" s="34"/>
      <c r="AM122" s="7"/>
      <c r="AN122" s="11"/>
      <c r="AO122" s="7"/>
      <c r="AP122" s="11"/>
      <c r="AQ122" s="7"/>
      <c r="AR122" s="11"/>
      <c r="AS122" s="7"/>
      <c r="AT122" s="7"/>
      <c r="AU122" s="7"/>
      <c r="AV122" s="7"/>
      <c r="AW122" s="7"/>
      <c r="AX122" s="11" t="s">
        <v>221</v>
      </c>
      <c r="AY122" s="66" t="s">
        <v>221</v>
      </c>
      <c r="AZ122" s="1"/>
      <c r="BA122" s="1"/>
      <c r="BB122" s="1"/>
      <c r="BC122" s="1"/>
      <c r="BD122" s="1"/>
      <c r="BP122" s="15"/>
      <c r="BQ122" s="25" t="str">
        <f t="shared" si="11"/>
        <v/>
      </c>
      <c r="BR122" s="26" t="str">
        <f t="shared" si="12"/>
        <v/>
      </c>
      <c r="BS122" s="26" t="str">
        <f t="shared" si="13"/>
        <v/>
      </c>
      <c r="BT122" s="25" t="str">
        <f t="shared" si="14"/>
        <v/>
      </c>
      <c r="BU122" s="26" t="str">
        <f t="shared" si="15"/>
        <v/>
      </c>
      <c r="BV122" s="25" t="e">
        <f>IF(AND(#REF!="",#REF!="",#REF!="",#REF!=""),"",SUM(#REF!,#REF!,#REF!,#REF!,#REF!))</f>
        <v>#REF!</v>
      </c>
      <c r="BW122" s="26" t="str">
        <f t="shared" si="16"/>
        <v/>
      </c>
      <c r="BX122" s="25" t="str">
        <f t="shared" si="17"/>
        <v/>
      </c>
      <c r="BY122" s="26" t="str">
        <f t="shared" si="18"/>
        <v/>
      </c>
      <c r="BZ122" s="25" t="str">
        <f t="shared" si="19"/>
        <v/>
      </c>
      <c r="CA122" s="26" t="str">
        <f t="shared" si="20"/>
        <v/>
      </c>
      <c r="CB122" s="25" t="e">
        <f>IF(AND(#REF!="",#REF!="",#REF!="",#REF!=""),"",SUM(#REF!,#REF!,#REF!,#REF!,#REF!))</f>
        <v>#REF!</v>
      </c>
      <c r="CC122" s="26" t="str">
        <f t="shared" si="21"/>
        <v/>
      </c>
      <c r="CD122" s="23"/>
      <c r="CE122" s="23"/>
    </row>
    <row r="123" spans="1:83">
      <c r="A123" s="245">
        <v>117</v>
      </c>
      <c r="B123" s="246"/>
      <c r="C123" s="247"/>
      <c r="D123" s="248"/>
      <c r="E123" s="249"/>
      <c r="F123" s="250"/>
      <c r="G123" s="250"/>
      <c r="H123" s="251"/>
      <c r="I123" s="252"/>
      <c r="J123" s="253"/>
      <c r="K123" s="254"/>
      <c r="L123" s="11"/>
      <c r="M123" s="7"/>
      <c r="N123" s="7"/>
      <c r="O123" s="7"/>
      <c r="P123" s="31"/>
      <c r="Q123" s="34"/>
      <c r="R123" s="7"/>
      <c r="S123" s="975"/>
      <c r="T123" s="976"/>
      <c r="U123" s="976"/>
      <c r="V123" s="7"/>
      <c r="W123" s="36"/>
      <c r="X123" s="34"/>
      <c r="Y123" s="7"/>
      <c r="Z123" s="11"/>
      <c r="AA123" s="7"/>
      <c r="AB123" s="7"/>
      <c r="AC123" s="7"/>
      <c r="AD123" s="31"/>
      <c r="AE123" s="34"/>
      <c r="AF123" s="7"/>
      <c r="AG123" s="11"/>
      <c r="AH123" s="7"/>
      <c r="AI123" s="7"/>
      <c r="AJ123" s="7"/>
      <c r="AK123" s="31"/>
      <c r="AL123" s="34"/>
      <c r="AM123" s="7"/>
      <c r="AN123" s="11"/>
      <c r="AO123" s="7"/>
      <c r="AP123" s="11"/>
      <c r="AQ123" s="7"/>
      <c r="AR123" s="11"/>
      <c r="AS123" s="7"/>
      <c r="AT123" s="7"/>
      <c r="AU123" s="7"/>
      <c r="AV123" s="7"/>
      <c r="AW123" s="7"/>
      <c r="AX123" s="11" t="s">
        <v>221</v>
      </c>
      <c r="AY123" s="66" t="s">
        <v>221</v>
      </c>
      <c r="AZ123" s="1"/>
      <c r="BA123" s="1"/>
      <c r="BB123" s="1"/>
      <c r="BC123" s="1"/>
      <c r="BD123" s="1"/>
      <c r="BP123" s="15"/>
      <c r="BQ123" s="25" t="str">
        <f t="shared" si="11"/>
        <v/>
      </c>
      <c r="BR123" s="26" t="str">
        <f t="shared" si="12"/>
        <v/>
      </c>
      <c r="BS123" s="26" t="str">
        <f t="shared" si="13"/>
        <v/>
      </c>
      <c r="BT123" s="25" t="str">
        <f t="shared" si="14"/>
        <v/>
      </c>
      <c r="BU123" s="26" t="str">
        <f t="shared" si="15"/>
        <v/>
      </c>
      <c r="BV123" s="25" t="e">
        <f>IF(AND(#REF!="",#REF!="",#REF!="",#REF!=""),"",SUM(#REF!,#REF!,#REF!,#REF!,#REF!))</f>
        <v>#REF!</v>
      </c>
      <c r="BW123" s="26" t="str">
        <f t="shared" si="16"/>
        <v/>
      </c>
      <c r="BX123" s="25" t="str">
        <f t="shared" si="17"/>
        <v/>
      </c>
      <c r="BY123" s="26" t="str">
        <f t="shared" si="18"/>
        <v/>
      </c>
      <c r="BZ123" s="25" t="str">
        <f t="shared" si="19"/>
        <v/>
      </c>
      <c r="CA123" s="26" t="str">
        <f t="shared" si="20"/>
        <v/>
      </c>
      <c r="CB123" s="25" t="e">
        <f>IF(AND(#REF!="",#REF!="",#REF!="",#REF!=""),"",SUM(#REF!,#REF!,#REF!,#REF!,#REF!))</f>
        <v>#REF!</v>
      </c>
      <c r="CC123" s="26" t="str">
        <f t="shared" si="21"/>
        <v/>
      </c>
      <c r="CD123" s="23"/>
      <c r="CE123" s="23"/>
    </row>
    <row r="124" spans="1:83">
      <c r="A124" s="245">
        <v>118</v>
      </c>
      <c r="B124" s="246"/>
      <c r="C124" s="247"/>
      <c r="D124" s="248"/>
      <c r="E124" s="249"/>
      <c r="F124" s="250"/>
      <c r="G124" s="250"/>
      <c r="H124" s="251"/>
      <c r="I124" s="252"/>
      <c r="J124" s="253"/>
      <c r="K124" s="254"/>
      <c r="L124" s="11"/>
      <c r="M124" s="7"/>
      <c r="N124" s="7"/>
      <c r="O124" s="7"/>
      <c r="P124" s="31"/>
      <c r="Q124" s="34"/>
      <c r="R124" s="7"/>
      <c r="S124" s="975"/>
      <c r="T124" s="976"/>
      <c r="U124" s="976"/>
      <c r="V124" s="7"/>
      <c r="W124" s="36"/>
      <c r="X124" s="34"/>
      <c r="Y124" s="7"/>
      <c r="Z124" s="11"/>
      <c r="AA124" s="7"/>
      <c r="AB124" s="7"/>
      <c r="AC124" s="7"/>
      <c r="AD124" s="31"/>
      <c r="AE124" s="34"/>
      <c r="AF124" s="7"/>
      <c r="AG124" s="11"/>
      <c r="AH124" s="7"/>
      <c r="AI124" s="7"/>
      <c r="AJ124" s="7"/>
      <c r="AK124" s="31"/>
      <c r="AL124" s="34"/>
      <c r="AM124" s="7"/>
      <c r="AN124" s="11"/>
      <c r="AO124" s="7"/>
      <c r="AP124" s="11"/>
      <c r="AQ124" s="7"/>
      <c r="AR124" s="11"/>
      <c r="AS124" s="7"/>
      <c r="AT124" s="7"/>
      <c r="AU124" s="7"/>
      <c r="AV124" s="7"/>
      <c r="AW124" s="7"/>
      <c r="AX124" s="11" t="s">
        <v>221</v>
      </c>
      <c r="AY124" s="66" t="s">
        <v>221</v>
      </c>
      <c r="AZ124" s="1"/>
      <c r="BA124" s="1"/>
      <c r="BB124" s="1"/>
      <c r="BC124" s="1"/>
      <c r="BD124" s="1"/>
      <c r="BP124" s="15"/>
      <c r="BQ124" s="25" t="str">
        <f t="shared" si="11"/>
        <v/>
      </c>
      <c r="BR124" s="26" t="str">
        <f t="shared" si="12"/>
        <v/>
      </c>
      <c r="BS124" s="26" t="str">
        <f t="shared" si="13"/>
        <v/>
      </c>
      <c r="BT124" s="25" t="str">
        <f t="shared" si="14"/>
        <v/>
      </c>
      <c r="BU124" s="26" t="str">
        <f t="shared" si="15"/>
        <v/>
      </c>
      <c r="BV124" s="25" t="e">
        <f>IF(AND(#REF!="",#REF!="",#REF!="",#REF!=""),"",SUM(#REF!,#REF!,#REF!,#REF!,#REF!))</f>
        <v>#REF!</v>
      </c>
      <c r="BW124" s="26" t="str">
        <f t="shared" si="16"/>
        <v/>
      </c>
      <c r="BX124" s="25" t="str">
        <f t="shared" si="17"/>
        <v/>
      </c>
      <c r="BY124" s="26" t="str">
        <f t="shared" si="18"/>
        <v/>
      </c>
      <c r="BZ124" s="25" t="str">
        <f t="shared" si="19"/>
        <v/>
      </c>
      <c r="CA124" s="26" t="str">
        <f t="shared" si="20"/>
        <v/>
      </c>
      <c r="CB124" s="25" t="e">
        <f>IF(AND(#REF!="",#REF!="",#REF!="",#REF!=""),"",SUM(#REF!,#REF!,#REF!,#REF!,#REF!))</f>
        <v>#REF!</v>
      </c>
      <c r="CC124" s="26" t="str">
        <f t="shared" si="21"/>
        <v/>
      </c>
      <c r="CD124" s="23"/>
      <c r="CE124" s="23"/>
    </row>
    <row r="125" spans="1:83">
      <c r="A125" s="245">
        <v>119</v>
      </c>
      <c r="B125" s="246"/>
      <c r="C125" s="247"/>
      <c r="D125" s="248"/>
      <c r="E125" s="249"/>
      <c r="F125" s="250"/>
      <c r="G125" s="250"/>
      <c r="H125" s="251"/>
      <c r="I125" s="252"/>
      <c r="J125" s="253"/>
      <c r="K125" s="254"/>
      <c r="L125" s="11"/>
      <c r="M125" s="7"/>
      <c r="N125" s="7"/>
      <c r="O125" s="7"/>
      <c r="P125" s="31"/>
      <c r="Q125" s="34"/>
      <c r="R125" s="7"/>
      <c r="S125" s="975"/>
      <c r="T125" s="976"/>
      <c r="U125" s="976"/>
      <c r="V125" s="7"/>
      <c r="W125" s="36"/>
      <c r="X125" s="34"/>
      <c r="Y125" s="7"/>
      <c r="Z125" s="11"/>
      <c r="AA125" s="7"/>
      <c r="AB125" s="7"/>
      <c r="AC125" s="7"/>
      <c r="AD125" s="31"/>
      <c r="AE125" s="34"/>
      <c r="AF125" s="7"/>
      <c r="AG125" s="11"/>
      <c r="AH125" s="7"/>
      <c r="AI125" s="7"/>
      <c r="AJ125" s="7"/>
      <c r="AK125" s="31"/>
      <c r="AL125" s="34"/>
      <c r="AM125" s="7"/>
      <c r="AN125" s="11"/>
      <c r="AO125" s="7"/>
      <c r="AP125" s="11"/>
      <c r="AQ125" s="7"/>
      <c r="AR125" s="11"/>
      <c r="AS125" s="7"/>
      <c r="AT125" s="7"/>
      <c r="AU125" s="7"/>
      <c r="AV125" s="7"/>
      <c r="AW125" s="7"/>
      <c r="AX125" s="11" t="s">
        <v>221</v>
      </c>
      <c r="AY125" s="66" t="s">
        <v>221</v>
      </c>
      <c r="AZ125" s="1"/>
      <c r="BA125" s="1"/>
      <c r="BB125" s="1"/>
      <c r="BC125" s="1"/>
      <c r="BD125" s="1"/>
      <c r="BP125" s="15"/>
      <c r="BQ125" s="25" t="str">
        <f t="shared" si="11"/>
        <v/>
      </c>
      <c r="BR125" s="26" t="str">
        <f t="shared" si="12"/>
        <v/>
      </c>
      <c r="BS125" s="26" t="str">
        <f t="shared" si="13"/>
        <v/>
      </c>
      <c r="BT125" s="25" t="str">
        <f t="shared" si="14"/>
        <v/>
      </c>
      <c r="BU125" s="26" t="str">
        <f t="shared" si="15"/>
        <v/>
      </c>
      <c r="BV125" s="25" t="e">
        <f>IF(AND(#REF!="",#REF!="",#REF!="",#REF!=""),"",SUM(#REF!,#REF!,#REF!,#REF!,#REF!))</f>
        <v>#REF!</v>
      </c>
      <c r="BW125" s="26" t="str">
        <f t="shared" si="16"/>
        <v/>
      </c>
      <c r="BX125" s="25" t="str">
        <f t="shared" si="17"/>
        <v/>
      </c>
      <c r="BY125" s="26" t="str">
        <f t="shared" si="18"/>
        <v/>
      </c>
      <c r="BZ125" s="25" t="str">
        <f t="shared" si="19"/>
        <v/>
      </c>
      <c r="CA125" s="26" t="str">
        <f t="shared" si="20"/>
        <v/>
      </c>
      <c r="CB125" s="25" t="e">
        <f>IF(AND(#REF!="",#REF!="",#REF!="",#REF!=""),"",SUM(#REF!,#REF!,#REF!,#REF!,#REF!))</f>
        <v>#REF!</v>
      </c>
      <c r="CC125" s="26" t="str">
        <f t="shared" si="21"/>
        <v/>
      </c>
      <c r="CD125" s="23"/>
      <c r="CE125" s="23"/>
    </row>
    <row r="126" spans="1:83">
      <c r="A126" s="245">
        <v>120</v>
      </c>
      <c r="B126" s="246"/>
      <c r="C126" s="247"/>
      <c r="D126" s="248"/>
      <c r="E126" s="249"/>
      <c r="F126" s="250"/>
      <c r="G126" s="250"/>
      <c r="H126" s="251"/>
      <c r="I126" s="252"/>
      <c r="J126" s="253"/>
      <c r="K126" s="254"/>
      <c r="L126" s="11"/>
      <c r="M126" s="7"/>
      <c r="N126" s="7"/>
      <c r="O126" s="7"/>
      <c r="P126" s="31"/>
      <c r="Q126" s="34"/>
      <c r="R126" s="7"/>
      <c r="S126" s="975"/>
      <c r="T126" s="976"/>
      <c r="U126" s="976"/>
      <c r="V126" s="7"/>
      <c r="W126" s="36"/>
      <c r="X126" s="34"/>
      <c r="Y126" s="7"/>
      <c r="Z126" s="11"/>
      <c r="AA126" s="7"/>
      <c r="AB126" s="7"/>
      <c r="AC126" s="7"/>
      <c r="AD126" s="31"/>
      <c r="AE126" s="34"/>
      <c r="AF126" s="7"/>
      <c r="AG126" s="11"/>
      <c r="AH126" s="7"/>
      <c r="AI126" s="7"/>
      <c r="AJ126" s="7"/>
      <c r="AK126" s="31"/>
      <c r="AL126" s="34"/>
      <c r="AM126" s="7"/>
      <c r="AN126" s="11"/>
      <c r="AO126" s="7"/>
      <c r="AP126" s="11"/>
      <c r="AQ126" s="7"/>
      <c r="AR126" s="11"/>
      <c r="AS126" s="7"/>
      <c r="AT126" s="7"/>
      <c r="AU126" s="7"/>
      <c r="AV126" s="7"/>
      <c r="AW126" s="7"/>
      <c r="AX126" s="11" t="s">
        <v>221</v>
      </c>
      <c r="AY126" s="66" t="s">
        <v>221</v>
      </c>
      <c r="AZ126" s="1"/>
      <c r="BA126" s="1"/>
      <c r="BB126" s="1"/>
      <c r="BC126" s="1"/>
      <c r="BD126" s="1"/>
      <c r="BP126" s="15"/>
      <c r="BQ126" s="25" t="str">
        <f t="shared" si="11"/>
        <v/>
      </c>
      <c r="BR126" s="26" t="str">
        <f t="shared" si="12"/>
        <v/>
      </c>
      <c r="BS126" s="26" t="str">
        <f t="shared" si="13"/>
        <v/>
      </c>
      <c r="BT126" s="25" t="str">
        <f t="shared" si="14"/>
        <v/>
      </c>
      <c r="BU126" s="26" t="str">
        <f t="shared" si="15"/>
        <v/>
      </c>
      <c r="BV126" s="25" t="e">
        <f>IF(AND(#REF!="",#REF!="",#REF!="",#REF!=""),"",SUM(#REF!,#REF!,#REF!,#REF!,#REF!))</f>
        <v>#REF!</v>
      </c>
      <c r="BW126" s="26" t="str">
        <f t="shared" si="16"/>
        <v/>
      </c>
      <c r="BX126" s="25" t="str">
        <f t="shared" si="17"/>
        <v/>
      </c>
      <c r="BY126" s="26" t="str">
        <f t="shared" si="18"/>
        <v/>
      </c>
      <c r="BZ126" s="25" t="str">
        <f t="shared" si="19"/>
        <v/>
      </c>
      <c r="CA126" s="26" t="str">
        <f t="shared" si="20"/>
        <v/>
      </c>
      <c r="CB126" s="25" t="e">
        <f>IF(AND(#REF!="",#REF!="",#REF!="",#REF!=""),"",SUM(#REF!,#REF!,#REF!,#REF!,#REF!))</f>
        <v>#REF!</v>
      </c>
      <c r="CC126" s="26" t="str">
        <f t="shared" si="21"/>
        <v/>
      </c>
      <c r="CD126" s="23"/>
      <c r="CE126" s="23"/>
    </row>
    <row r="127" spans="1:83">
      <c r="A127" s="245">
        <v>121</v>
      </c>
      <c r="B127" s="246"/>
      <c r="C127" s="247"/>
      <c r="D127" s="248"/>
      <c r="E127" s="249"/>
      <c r="F127" s="250"/>
      <c r="G127" s="250"/>
      <c r="H127" s="251"/>
      <c r="I127" s="252"/>
      <c r="J127" s="253"/>
      <c r="K127" s="254"/>
      <c r="L127" s="11"/>
      <c r="M127" s="7"/>
      <c r="N127" s="7"/>
      <c r="O127" s="7"/>
      <c r="P127" s="31"/>
      <c r="Q127" s="34"/>
      <c r="R127" s="7"/>
      <c r="S127" s="975"/>
      <c r="T127" s="976"/>
      <c r="U127" s="976"/>
      <c r="V127" s="7"/>
      <c r="W127" s="36"/>
      <c r="X127" s="34"/>
      <c r="Y127" s="7"/>
      <c r="Z127" s="11"/>
      <c r="AA127" s="7"/>
      <c r="AB127" s="7"/>
      <c r="AC127" s="7"/>
      <c r="AD127" s="31"/>
      <c r="AE127" s="34"/>
      <c r="AF127" s="7"/>
      <c r="AG127" s="11"/>
      <c r="AH127" s="7"/>
      <c r="AI127" s="7"/>
      <c r="AJ127" s="7"/>
      <c r="AK127" s="31"/>
      <c r="AL127" s="34"/>
      <c r="AM127" s="7"/>
      <c r="AN127" s="11"/>
      <c r="AO127" s="7"/>
      <c r="AP127" s="11"/>
      <c r="AQ127" s="7"/>
      <c r="AR127" s="11"/>
      <c r="AS127" s="7"/>
      <c r="AT127" s="7"/>
      <c r="AU127" s="7"/>
      <c r="AV127" s="7"/>
      <c r="AW127" s="7"/>
      <c r="AX127" s="11" t="s">
        <v>221</v>
      </c>
      <c r="AY127" s="66" t="s">
        <v>221</v>
      </c>
      <c r="AZ127" s="1"/>
      <c r="BA127" s="1"/>
      <c r="BB127" s="1"/>
      <c r="BC127" s="1"/>
      <c r="BD127" s="1"/>
      <c r="BP127" s="15"/>
      <c r="BQ127" s="25" t="str">
        <f t="shared" si="11"/>
        <v/>
      </c>
      <c r="BR127" s="26" t="str">
        <f t="shared" si="12"/>
        <v/>
      </c>
      <c r="BS127" s="26" t="str">
        <f t="shared" si="13"/>
        <v/>
      </c>
      <c r="BT127" s="25" t="str">
        <f t="shared" si="14"/>
        <v/>
      </c>
      <c r="BU127" s="26" t="str">
        <f t="shared" si="15"/>
        <v/>
      </c>
      <c r="BV127" s="25" t="e">
        <f>IF(AND(#REF!="",#REF!="",#REF!="",#REF!=""),"",SUM(#REF!,#REF!,#REF!,#REF!,#REF!))</f>
        <v>#REF!</v>
      </c>
      <c r="BW127" s="26" t="str">
        <f t="shared" si="16"/>
        <v/>
      </c>
      <c r="BX127" s="25" t="str">
        <f t="shared" si="17"/>
        <v/>
      </c>
      <c r="BY127" s="26" t="str">
        <f t="shared" si="18"/>
        <v/>
      </c>
      <c r="BZ127" s="25" t="str">
        <f t="shared" si="19"/>
        <v/>
      </c>
      <c r="CA127" s="26" t="str">
        <f t="shared" si="20"/>
        <v/>
      </c>
      <c r="CB127" s="25" t="e">
        <f>IF(AND(#REF!="",#REF!="",#REF!="",#REF!=""),"",SUM(#REF!,#REF!,#REF!,#REF!,#REF!))</f>
        <v>#REF!</v>
      </c>
      <c r="CC127" s="26" t="str">
        <f t="shared" si="21"/>
        <v/>
      </c>
      <c r="CD127" s="23" t="e">
        <f>IF(AND(#REF!="",#REF!="",#REF!="",#REF!=""),"",SUM(#REF!,#REF!,#REF!,#REF!))</f>
        <v>#REF!</v>
      </c>
      <c r="CE127" s="23" t="str">
        <f t="shared" ref="CE127:CE135" si="22">IFERROR(IF(CD127="","",IF($CD$5=100,ROUNDUP(CD127*20%,0),IF($CD$5=86,ROUNDUP((CD127/$CD$5)*$CE$5,0),IF($CD$5=66,ROUNDUP((CD127/$CD$5)*$CE$5,0),"")))),"")</f>
        <v/>
      </c>
    </row>
    <row r="128" spans="1:83">
      <c r="A128" s="245">
        <v>122</v>
      </c>
      <c r="B128" s="246"/>
      <c r="C128" s="247"/>
      <c r="D128" s="248"/>
      <c r="E128" s="249"/>
      <c r="F128" s="250"/>
      <c r="G128" s="250"/>
      <c r="H128" s="251"/>
      <c r="I128" s="252"/>
      <c r="J128" s="253"/>
      <c r="K128" s="254"/>
      <c r="L128" s="11"/>
      <c r="M128" s="7"/>
      <c r="N128" s="7"/>
      <c r="O128" s="7"/>
      <c r="P128" s="31"/>
      <c r="Q128" s="34"/>
      <c r="R128" s="7"/>
      <c r="S128" s="975"/>
      <c r="T128" s="976"/>
      <c r="U128" s="976"/>
      <c r="V128" s="7"/>
      <c r="W128" s="36"/>
      <c r="X128" s="34"/>
      <c r="Y128" s="7"/>
      <c r="Z128" s="11"/>
      <c r="AA128" s="7"/>
      <c r="AB128" s="7"/>
      <c r="AC128" s="7"/>
      <c r="AD128" s="31"/>
      <c r="AE128" s="34"/>
      <c r="AF128" s="7"/>
      <c r="AG128" s="11"/>
      <c r="AH128" s="7"/>
      <c r="AI128" s="7"/>
      <c r="AJ128" s="7"/>
      <c r="AK128" s="31"/>
      <c r="AL128" s="34"/>
      <c r="AM128" s="7"/>
      <c r="AN128" s="11"/>
      <c r="AO128" s="7"/>
      <c r="AP128" s="11"/>
      <c r="AQ128" s="7"/>
      <c r="AR128" s="11"/>
      <c r="AS128" s="7"/>
      <c r="AT128" s="7"/>
      <c r="AU128" s="7"/>
      <c r="AV128" s="7"/>
      <c r="AW128" s="7"/>
      <c r="AX128" s="11" t="s">
        <v>221</v>
      </c>
      <c r="AY128" s="66" t="s">
        <v>221</v>
      </c>
      <c r="AZ128" s="1"/>
      <c r="BA128" s="1"/>
      <c r="BB128" s="1"/>
      <c r="BC128" s="1"/>
      <c r="BD128" s="1"/>
      <c r="BP128" s="15"/>
      <c r="BQ128" s="25" t="str">
        <f t="shared" si="11"/>
        <v/>
      </c>
      <c r="BR128" s="26" t="str">
        <f t="shared" si="12"/>
        <v/>
      </c>
      <c r="BS128" s="26" t="str">
        <f t="shared" si="13"/>
        <v/>
      </c>
      <c r="BT128" s="25" t="str">
        <f t="shared" si="14"/>
        <v/>
      </c>
      <c r="BU128" s="26" t="str">
        <f t="shared" si="15"/>
        <v/>
      </c>
      <c r="BV128" s="25" t="e">
        <f>IF(AND(#REF!="",#REF!="",#REF!="",#REF!=""),"",SUM(#REF!,#REF!,#REF!,#REF!,#REF!))</f>
        <v>#REF!</v>
      </c>
      <c r="BW128" s="26" t="str">
        <f t="shared" si="16"/>
        <v/>
      </c>
      <c r="BX128" s="25" t="str">
        <f t="shared" si="17"/>
        <v/>
      </c>
      <c r="BY128" s="26" t="str">
        <f t="shared" si="18"/>
        <v/>
      </c>
      <c r="BZ128" s="25" t="str">
        <f t="shared" si="19"/>
        <v/>
      </c>
      <c r="CA128" s="26" t="str">
        <f t="shared" si="20"/>
        <v/>
      </c>
      <c r="CB128" s="25" t="e">
        <f>IF(AND(#REF!="",#REF!="",#REF!="",#REF!=""),"",SUM(#REF!,#REF!,#REF!,#REF!,#REF!))</f>
        <v>#REF!</v>
      </c>
      <c r="CC128" s="26" t="str">
        <f t="shared" si="21"/>
        <v/>
      </c>
      <c r="CD128" s="23" t="e">
        <f>IF(AND(#REF!="",#REF!="",#REF!="",#REF!=""),"",SUM(#REF!,#REF!,#REF!,#REF!))</f>
        <v>#REF!</v>
      </c>
      <c r="CE128" s="23" t="str">
        <f t="shared" si="22"/>
        <v/>
      </c>
    </row>
    <row r="129" spans="1:83">
      <c r="A129" s="245">
        <v>123</v>
      </c>
      <c r="B129" s="246"/>
      <c r="C129" s="247"/>
      <c r="D129" s="248"/>
      <c r="E129" s="249"/>
      <c r="F129" s="250"/>
      <c r="G129" s="250"/>
      <c r="H129" s="251"/>
      <c r="I129" s="252"/>
      <c r="J129" s="253"/>
      <c r="K129" s="254"/>
      <c r="L129" s="11"/>
      <c r="M129" s="7"/>
      <c r="N129" s="7"/>
      <c r="O129" s="7"/>
      <c r="P129" s="31"/>
      <c r="Q129" s="34"/>
      <c r="R129" s="7"/>
      <c r="S129" s="975"/>
      <c r="T129" s="976"/>
      <c r="U129" s="976"/>
      <c r="V129" s="7"/>
      <c r="W129" s="36"/>
      <c r="X129" s="34"/>
      <c r="Y129" s="7"/>
      <c r="Z129" s="11"/>
      <c r="AA129" s="7"/>
      <c r="AB129" s="7"/>
      <c r="AC129" s="7"/>
      <c r="AD129" s="31"/>
      <c r="AE129" s="34"/>
      <c r="AF129" s="7"/>
      <c r="AG129" s="11"/>
      <c r="AH129" s="7"/>
      <c r="AI129" s="7"/>
      <c r="AJ129" s="7"/>
      <c r="AK129" s="31"/>
      <c r="AL129" s="34"/>
      <c r="AM129" s="7"/>
      <c r="AN129" s="11"/>
      <c r="AO129" s="7"/>
      <c r="AP129" s="11"/>
      <c r="AQ129" s="7"/>
      <c r="AR129" s="11"/>
      <c r="AS129" s="7"/>
      <c r="AT129" s="7"/>
      <c r="AU129" s="7"/>
      <c r="AV129" s="7"/>
      <c r="AW129" s="7"/>
      <c r="AX129" s="11" t="s">
        <v>221</v>
      </c>
      <c r="AY129" s="66" t="s">
        <v>221</v>
      </c>
      <c r="AZ129" s="1"/>
      <c r="BA129" s="1"/>
      <c r="BB129" s="1"/>
      <c r="BC129" s="1"/>
      <c r="BD129" s="1"/>
      <c r="BP129" s="15"/>
      <c r="BQ129" s="25" t="str">
        <f t="shared" si="11"/>
        <v/>
      </c>
      <c r="BR129" s="26" t="str">
        <f t="shared" si="12"/>
        <v/>
      </c>
      <c r="BS129" s="26" t="str">
        <f t="shared" si="13"/>
        <v/>
      </c>
      <c r="BT129" s="25" t="str">
        <f t="shared" si="14"/>
        <v/>
      </c>
      <c r="BU129" s="26" t="str">
        <f t="shared" si="15"/>
        <v/>
      </c>
      <c r="BV129" s="25" t="e">
        <f>IF(AND(#REF!="",#REF!="",#REF!="",#REF!=""),"",SUM(#REF!,#REF!,#REF!,#REF!,#REF!))</f>
        <v>#REF!</v>
      </c>
      <c r="BW129" s="26" t="str">
        <f t="shared" si="16"/>
        <v/>
      </c>
      <c r="BX129" s="25" t="str">
        <f t="shared" si="17"/>
        <v/>
      </c>
      <c r="BY129" s="26" t="str">
        <f t="shared" si="18"/>
        <v/>
      </c>
      <c r="BZ129" s="25" t="str">
        <f t="shared" si="19"/>
        <v/>
      </c>
      <c r="CA129" s="26" t="str">
        <f t="shared" si="20"/>
        <v/>
      </c>
      <c r="CB129" s="25" t="e">
        <f>IF(AND(#REF!="",#REF!="",#REF!="",#REF!=""),"",SUM(#REF!,#REF!,#REF!,#REF!,#REF!))</f>
        <v>#REF!</v>
      </c>
      <c r="CC129" s="26" t="str">
        <f t="shared" si="21"/>
        <v/>
      </c>
      <c r="CD129" s="23" t="e">
        <f>IF(AND(#REF!="",#REF!="",#REF!="",#REF!=""),"",SUM(#REF!,#REF!,#REF!,#REF!))</f>
        <v>#REF!</v>
      </c>
      <c r="CE129" s="23" t="str">
        <f t="shared" si="22"/>
        <v/>
      </c>
    </row>
    <row r="130" spans="1:83">
      <c r="A130" s="245">
        <v>124</v>
      </c>
      <c r="B130" s="246"/>
      <c r="C130" s="247"/>
      <c r="D130" s="248"/>
      <c r="E130" s="249"/>
      <c r="F130" s="250"/>
      <c r="G130" s="250"/>
      <c r="H130" s="251"/>
      <c r="I130" s="252"/>
      <c r="J130" s="253"/>
      <c r="K130" s="254"/>
      <c r="L130" s="11"/>
      <c r="M130" s="7"/>
      <c r="N130" s="7"/>
      <c r="O130" s="7"/>
      <c r="P130" s="31"/>
      <c r="Q130" s="34"/>
      <c r="R130" s="7"/>
      <c r="S130" s="975"/>
      <c r="T130" s="976"/>
      <c r="U130" s="976"/>
      <c r="V130" s="7"/>
      <c r="W130" s="36"/>
      <c r="X130" s="34"/>
      <c r="Y130" s="7"/>
      <c r="Z130" s="11"/>
      <c r="AA130" s="7"/>
      <c r="AB130" s="7"/>
      <c r="AC130" s="7"/>
      <c r="AD130" s="31"/>
      <c r="AE130" s="34"/>
      <c r="AF130" s="7"/>
      <c r="AG130" s="11"/>
      <c r="AH130" s="7"/>
      <c r="AI130" s="7"/>
      <c r="AJ130" s="7"/>
      <c r="AK130" s="31"/>
      <c r="AL130" s="34"/>
      <c r="AM130" s="7"/>
      <c r="AN130" s="11"/>
      <c r="AO130" s="7"/>
      <c r="AP130" s="11"/>
      <c r="AQ130" s="7"/>
      <c r="AR130" s="11"/>
      <c r="AS130" s="7"/>
      <c r="AT130" s="7"/>
      <c r="AU130" s="7"/>
      <c r="AV130" s="7"/>
      <c r="AW130" s="7"/>
      <c r="AX130" s="11" t="s">
        <v>221</v>
      </c>
      <c r="AY130" s="66" t="s">
        <v>221</v>
      </c>
      <c r="AZ130" s="1"/>
      <c r="BA130" s="1"/>
      <c r="BB130" s="1"/>
      <c r="BC130" s="1"/>
      <c r="BD130" s="1"/>
      <c r="BP130" s="15"/>
      <c r="BQ130" s="25" t="str">
        <f t="shared" si="11"/>
        <v/>
      </c>
      <c r="BR130" s="26" t="str">
        <f t="shared" si="12"/>
        <v/>
      </c>
      <c r="BS130" s="26" t="str">
        <f t="shared" si="13"/>
        <v/>
      </c>
      <c r="BT130" s="25" t="str">
        <f t="shared" si="14"/>
        <v/>
      </c>
      <c r="BU130" s="26" t="str">
        <f t="shared" si="15"/>
        <v/>
      </c>
      <c r="BV130" s="25" t="e">
        <f>IF(AND(#REF!="",#REF!="",#REF!="",#REF!=""),"",SUM(#REF!,#REF!,#REF!,#REF!,#REF!))</f>
        <v>#REF!</v>
      </c>
      <c r="BW130" s="26" t="str">
        <f t="shared" si="16"/>
        <v/>
      </c>
      <c r="BX130" s="25" t="str">
        <f t="shared" si="17"/>
        <v/>
      </c>
      <c r="BY130" s="26" t="str">
        <f t="shared" si="18"/>
        <v/>
      </c>
      <c r="BZ130" s="25" t="str">
        <f t="shared" si="19"/>
        <v/>
      </c>
      <c r="CA130" s="26" t="str">
        <f t="shared" si="20"/>
        <v/>
      </c>
      <c r="CB130" s="25" t="e">
        <f>IF(AND(#REF!="",#REF!="",#REF!="",#REF!=""),"",SUM(#REF!,#REF!,#REF!,#REF!,#REF!))</f>
        <v>#REF!</v>
      </c>
      <c r="CC130" s="26" t="str">
        <f t="shared" si="21"/>
        <v/>
      </c>
      <c r="CD130" s="23" t="e">
        <f>IF(AND(#REF!="",#REF!="",#REF!="",#REF!=""),"",SUM(#REF!,#REF!,#REF!,#REF!))</f>
        <v>#REF!</v>
      </c>
      <c r="CE130" s="23" t="str">
        <f t="shared" si="22"/>
        <v/>
      </c>
    </row>
    <row r="131" spans="1:83">
      <c r="A131" s="245">
        <v>125</v>
      </c>
      <c r="B131" s="246"/>
      <c r="C131" s="247"/>
      <c r="D131" s="248"/>
      <c r="E131" s="249"/>
      <c r="F131" s="250"/>
      <c r="G131" s="250"/>
      <c r="H131" s="251"/>
      <c r="I131" s="252"/>
      <c r="J131" s="253"/>
      <c r="K131" s="254"/>
      <c r="L131" s="11"/>
      <c r="M131" s="7"/>
      <c r="N131" s="7"/>
      <c r="O131" s="7"/>
      <c r="P131" s="31"/>
      <c r="Q131" s="34"/>
      <c r="R131" s="7"/>
      <c r="S131" s="975"/>
      <c r="T131" s="976"/>
      <c r="U131" s="976"/>
      <c r="V131" s="7"/>
      <c r="W131" s="36"/>
      <c r="X131" s="34"/>
      <c r="Y131" s="7"/>
      <c r="Z131" s="11"/>
      <c r="AA131" s="7"/>
      <c r="AB131" s="7"/>
      <c r="AC131" s="7"/>
      <c r="AD131" s="31"/>
      <c r="AE131" s="34"/>
      <c r="AF131" s="7"/>
      <c r="AG131" s="11"/>
      <c r="AH131" s="7"/>
      <c r="AI131" s="7"/>
      <c r="AJ131" s="7"/>
      <c r="AK131" s="31"/>
      <c r="AL131" s="34"/>
      <c r="AM131" s="7"/>
      <c r="AN131" s="11"/>
      <c r="AO131" s="7"/>
      <c r="AP131" s="11"/>
      <c r="AQ131" s="7"/>
      <c r="AR131" s="11"/>
      <c r="AS131" s="7"/>
      <c r="AT131" s="7"/>
      <c r="AU131" s="7"/>
      <c r="AV131" s="7"/>
      <c r="AW131" s="7"/>
      <c r="AX131" s="11" t="s">
        <v>221</v>
      </c>
      <c r="AY131" s="66" t="s">
        <v>221</v>
      </c>
      <c r="AZ131" s="1"/>
      <c r="BA131" s="1"/>
      <c r="BB131" s="1"/>
      <c r="BC131" s="1"/>
      <c r="BD131" s="1"/>
      <c r="BP131" s="15"/>
      <c r="BQ131" s="25" t="str">
        <f t="shared" si="11"/>
        <v/>
      </c>
      <c r="BR131" s="26" t="str">
        <f t="shared" si="12"/>
        <v/>
      </c>
      <c r="BS131" s="26" t="str">
        <f t="shared" si="13"/>
        <v/>
      </c>
      <c r="BT131" s="25" t="str">
        <f t="shared" si="14"/>
        <v/>
      </c>
      <c r="BU131" s="26" t="str">
        <f t="shared" si="15"/>
        <v/>
      </c>
      <c r="BV131" s="25" t="e">
        <f>IF(AND(#REF!="",#REF!="",#REF!="",#REF!=""),"",SUM(#REF!,#REF!,#REF!,#REF!,#REF!))</f>
        <v>#REF!</v>
      </c>
      <c r="BW131" s="26" t="str">
        <f t="shared" si="16"/>
        <v/>
      </c>
      <c r="BX131" s="25" t="str">
        <f t="shared" si="17"/>
        <v/>
      </c>
      <c r="BY131" s="26" t="str">
        <f t="shared" si="18"/>
        <v/>
      </c>
      <c r="BZ131" s="25" t="str">
        <f t="shared" si="19"/>
        <v/>
      </c>
      <c r="CA131" s="26" t="str">
        <f t="shared" si="20"/>
        <v/>
      </c>
      <c r="CB131" s="25" t="e">
        <f>IF(AND(#REF!="",#REF!="",#REF!="",#REF!=""),"",SUM(#REF!,#REF!,#REF!,#REF!,#REF!))</f>
        <v>#REF!</v>
      </c>
      <c r="CC131" s="26" t="str">
        <f t="shared" si="21"/>
        <v/>
      </c>
      <c r="CD131" s="23" t="e">
        <f>IF(AND(#REF!="",#REF!="",#REF!="",#REF!=""),"",SUM(#REF!,#REF!,#REF!,#REF!))</f>
        <v>#REF!</v>
      </c>
      <c r="CE131" s="23" t="str">
        <f t="shared" si="22"/>
        <v/>
      </c>
    </row>
    <row r="132" spans="1:83">
      <c r="A132" s="245">
        <v>126</v>
      </c>
      <c r="B132" s="246"/>
      <c r="C132" s="247"/>
      <c r="D132" s="248"/>
      <c r="E132" s="249"/>
      <c r="F132" s="250"/>
      <c r="G132" s="250"/>
      <c r="H132" s="251"/>
      <c r="I132" s="252"/>
      <c r="J132" s="253"/>
      <c r="K132" s="254"/>
      <c r="L132" s="11"/>
      <c r="M132" s="7"/>
      <c r="N132" s="7"/>
      <c r="O132" s="7"/>
      <c r="P132" s="31"/>
      <c r="Q132" s="34"/>
      <c r="R132" s="7"/>
      <c r="S132" s="975"/>
      <c r="T132" s="976"/>
      <c r="U132" s="976"/>
      <c r="V132" s="7"/>
      <c r="W132" s="36"/>
      <c r="X132" s="34"/>
      <c r="Y132" s="7"/>
      <c r="Z132" s="11"/>
      <c r="AA132" s="7"/>
      <c r="AB132" s="7"/>
      <c r="AC132" s="7"/>
      <c r="AD132" s="31"/>
      <c r="AE132" s="34"/>
      <c r="AF132" s="7"/>
      <c r="AG132" s="11"/>
      <c r="AH132" s="7"/>
      <c r="AI132" s="7"/>
      <c r="AJ132" s="7"/>
      <c r="AK132" s="31"/>
      <c r="AL132" s="34"/>
      <c r="AM132" s="7"/>
      <c r="AN132" s="11"/>
      <c r="AO132" s="7"/>
      <c r="AP132" s="11"/>
      <c r="AQ132" s="7"/>
      <c r="AR132" s="11"/>
      <c r="AS132" s="7"/>
      <c r="AT132" s="7"/>
      <c r="AU132" s="7"/>
      <c r="AV132" s="7"/>
      <c r="AW132" s="7"/>
      <c r="AX132" s="11" t="s">
        <v>221</v>
      </c>
      <c r="AY132" s="66" t="s">
        <v>221</v>
      </c>
      <c r="AZ132" s="1"/>
      <c r="BA132" s="1"/>
      <c r="BB132" s="1"/>
      <c r="BC132" s="1"/>
      <c r="BD132" s="1"/>
      <c r="BP132" s="15"/>
      <c r="BQ132" s="25" t="str">
        <f t="shared" si="11"/>
        <v/>
      </c>
      <c r="BR132" s="26" t="str">
        <f t="shared" si="12"/>
        <v/>
      </c>
      <c r="BS132" s="26" t="str">
        <f t="shared" si="13"/>
        <v/>
      </c>
      <c r="BT132" s="25" t="str">
        <f t="shared" si="14"/>
        <v/>
      </c>
      <c r="BU132" s="26" t="str">
        <f t="shared" si="15"/>
        <v/>
      </c>
      <c r="BV132" s="25" t="e">
        <f>IF(AND(#REF!="",#REF!="",#REF!="",#REF!=""),"",SUM(#REF!,#REF!,#REF!,#REF!,#REF!))</f>
        <v>#REF!</v>
      </c>
      <c r="BW132" s="26" t="str">
        <f t="shared" si="16"/>
        <v/>
      </c>
      <c r="BX132" s="25" t="str">
        <f t="shared" si="17"/>
        <v/>
      </c>
      <c r="BY132" s="26" t="str">
        <f t="shared" si="18"/>
        <v/>
      </c>
      <c r="BZ132" s="25" t="str">
        <f t="shared" si="19"/>
        <v/>
      </c>
      <c r="CA132" s="26" t="str">
        <f t="shared" si="20"/>
        <v/>
      </c>
      <c r="CB132" s="25" t="e">
        <f>IF(AND(#REF!="",#REF!="",#REF!="",#REF!=""),"",SUM(#REF!,#REF!,#REF!,#REF!,#REF!))</f>
        <v>#REF!</v>
      </c>
      <c r="CC132" s="26" t="str">
        <f t="shared" si="21"/>
        <v/>
      </c>
      <c r="CD132" s="23" t="e">
        <f>IF(AND(#REF!="",#REF!="",#REF!="",#REF!=""),"",SUM(#REF!,#REF!,#REF!,#REF!))</f>
        <v>#REF!</v>
      </c>
      <c r="CE132" s="23" t="str">
        <f t="shared" si="22"/>
        <v/>
      </c>
    </row>
    <row r="133" spans="1:83">
      <c r="A133" s="245">
        <v>127</v>
      </c>
      <c r="B133" s="246"/>
      <c r="C133" s="247"/>
      <c r="D133" s="248"/>
      <c r="E133" s="249"/>
      <c r="F133" s="250"/>
      <c r="G133" s="250"/>
      <c r="H133" s="251"/>
      <c r="I133" s="252"/>
      <c r="J133" s="253"/>
      <c r="K133" s="254"/>
      <c r="L133" s="11"/>
      <c r="M133" s="7"/>
      <c r="N133" s="7"/>
      <c r="O133" s="7"/>
      <c r="P133" s="31"/>
      <c r="Q133" s="34"/>
      <c r="R133" s="7"/>
      <c r="S133" s="975"/>
      <c r="T133" s="976"/>
      <c r="U133" s="976"/>
      <c r="V133" s="7"/>
      <c r="W133" s="36"/>
      <c r="X133" s="34"/>
      <c r="Y133" s="7"/>
      <c r="Z133" s="11"/>
      <c r="AA133" s="7"/>
      <c r="AB133" s="7"/>
      <c r="AC133" s="7"/>
      <c r="AD133" s="31"/>
      <c r="AE133" s="34"/>
      <c r="AF133" s="7"/>
      <c r="AG133" s="11"/>
      <c r="AH133" s="7"/>
      <c r="AI133" s="7"/>
      <c r="AJ133" s="7"/>
      <c r="AK133" s="31"/>
      <c r="AL133" s="34"/>
      <c r="AM133" s="7"/>
      <c r="AN133" s="11"/>
      <c r="AO133" s="7"/>
      <c r="AP133" s="11"/>
      <c r="AQ133" s="7"/>
      <c r="AR133" s="11"/>
      <c r="AS133" s="7"/>
      <c r="AT133" s="7"/>
      <c r="AU133" s="7"/>
      <c r="AV133" s="7"/>
      <c r="AW133" s="7"/>
      <c r="AX133" s="11" t="s">
        <v>221</v>
      </c>
      <c r="AY133" s="66" t="s">
        <v>221</v>
      </c>
      <c r="AZ133" s="1"/>
      <c r="BA133" s="1"/>
      <c r="BB133" s="1"/>
      <c r="BC133" s="1"/>
      <c r="BD133" s="1"/>
      <c r="BP133" s="15"/>
      <c r="BQ133" s="25" t="str">
        <f t="shared" si="11"/>
        <v/>
      </c>
      <c r="BR133" s="26" t="str">
        <f t="shared" si="12"/>
        <v/>
      </c>
      <c r="BS133" s="26" t="str">
        <f t="shared" si="13"/>
        <v/>
      </c>
      <c r="BT133" s="25" t="str">
        <f t="shared" si="14"/>
        <v/>
      </c>
      <c r="BU133" s="26" t="str">
        <f t="shared" si="15"/>
        <v/>
      </c>
      <c r="BV133" s="25" t="e">
        <f>IF(AND(#REF!="",#REF!="",#REF!="",#REF!=""),"",SUM(#REF!,#REF!,#REF!,#REF!,#REF!))</f>
        <v>#REF!</v>
      </c>
      <c r="BW133" s="26" t="str">
        <f t="shared" si="16"/>
        <v/>
      </c>
      <c r="BX133" s="25" t="str">
        <f t="shared" si="17"/>
        <v/>
      </c>
      <c r="BY133" s="26" t="str">
        <f t="shared" si="18"/>
        <v/>
      </c>
      <c r="BZ133" s="25" t="str">
        <f t="shared" si="19"/>
        <v/>
      </c>
      <c r="CA133" s="26" t="str">
        <f t="shared" si="20"/>
        <v/>
      </c>
      <c r="CB133" s="25" t="e">
        <f>IF(AND(#REF!="",#REF!="",#REF!="",#REF!=""),"",SUM(#REF!,#REF!,#REF!,#REF!,#REF!))</f>
        <v>#REF!</v>
      </c>
      <c r="CC133" s="26" t="str">
        <f t="shared" si="21"/>
        <v/>
      </c>
      <c r="CD133" s="23" t="e">
        <f>IF(AND(#REF!="",#REF!="",#REF!="",#REF!=""),"",SUM(#REF!,#REF!,#REF!,#REF!))</f>
        <v>#REF!</v>
      </c>
      <c r="CE133" s="23" t="str">
        <f t="shared" si="22"/>
        <v/>
      </c>
    </row>
    <row r="134" spans="1:83">
      <c r="A134" s="245">
        <v>128</v>
      </c>
      <c r="B134" s="246"/>
      <c r="C134" s="247"/>
      <c r="D134" s="248"/>
      <c r="E134" s="249"/>
      <c r="F134" s="250"/>
      <c r="G134" s="250"/>
      <c r="H134" s="251"/>
      <c r="I134" s="252"/>
      <c r="J134" s="253"/>
      <c r="K134" s="254"/>
      <c r="L134" s="11"/>
      <c r="M134" s="7"/>
      <c r="N134" s="7"/>
      <c r="O134" s="7"/>
      <c r="P134" s="31"/>
      <c r="Q134" s="34"/>
      <c r="R134" s="7"/>
      <c r="S134" s="975"/>
      <c r="T134" s="976"/>
      <c r="U134" s="976"/>
      <c r="V134" s="7"/>
      <c r="W134" s="36"/>
      <c r="X134" s="34"/>
      <c r="Y134" s="7"/>
      <c r="Z134" s="11"/>
      <c r="AA134" s="7"/>
      <c r="AB134" s="7"/>
      <c r="AC134" s="7"/>
      <c r="AD134" s="31"/>
      <c r="AE134" s="34"/>
      <c r="AF134" s="7"/>
      <c r="AG134" s="11"/>
      <c r="AH134" s="7"/>
      <c r="AI134" s="7"/>
      <c r="AJ134" s="7"/>
      <c r="AK134" s="31"/>
      <c r="AL134" s="34"/>
      <c r="AM134" s="7"/>
      <c r="AN134" s="11"/>
      <c r="AO134" s="7"/>
      <c r="AP134" s="11"/>
      <c r="AQ134" s="7"/>
      <c r="AR134" s="11"/>
      <c r="AS134" s="7"/>
      <c r="AT134" s="7"/>
      <c r="AU134" s="7"/>
      <c r="AV134" s="7"/>
      <c r="AW134" s="7"/>
      <c r="AX134" s="11" t="s">
        <v>221</v>
      </c>
      <c r="AY134" s="66" t="s">
        <v>221</v>
      </c>
      <c r="AZ134" s="1"/>
      <c r="BA134" s="1"/>
      <c r="BB134" s="1"/>
      <c r="BC134" s="1"/>
      <c r="BD134" s="1"/>
      <c r="BP134" s="15"/>
      <c r="BQ134" s="25" t="str">
        <f t="shared" si="11"/>
        <v/>
      </c>
      <c r="BR134" s="26" t="str">
        <f t="shared" si="12"/>
        <v/>
      </c>
      <c r="BS134" s="26" t="str">
        <f t="shared" si="13"/>
        <v/>
      </c>
      <c r="BT134" s="25" t="str">
        <f t="shared" si="14"/>
        <v/>
      </c>
      <c r="BU134" s="26" t="str">
        <f t="shared" si="15"/>
        <v/>
      </c>
      <c r="BV134" s="25" t="e">
        <f>IF(AND(#REF!="",#REF!="",#REF!="",#REF!=""),"",SUM(#REF!,#REF!,#REF!,#REF!,#REF!))</f>
        <v>#REF!</v>
      </c>
      <c r="BW134" s="26" t="str">
        <f t="shared" si="16"/>
        <v/>
      </c>
      <c r="BX134" s="25" t="str">
        <f t="shared" si="17"/>
        <v/>
      </c>
      <c r="BY134" s="26" t="str">
        <f t="shared" si="18"/>
        <v/>
      </c>
      <c r="BZ134" s="25" t="str">
        <f t="shared" si="19"/>
        <v/>
      </c>
      <c r="CA134" s="26" t="str">
        <f t="shared" si="20"/>
        <v/>
      </c>
      <c r="CB134" s="25" t="e">
        <f>IF(AND(#REF!="",#REF!="",#REF!="",#REF!=""),"",SUM(#REF!,#REF!,#REF!,#REF!,#REF!))</f>
        <v>#REF!</v>
      </c>
      <c r="CC134" s="26" t="str">
        <f t="shared" si="21"/>
        <v/>
      </c>
      <c r="CD134" s="23" t="e">
        <f>IF(AND(#REF!="",#REF!="",#REF!="",#REF!=""),"",SUM(#REF!,#REF!,#REF!,#REF!))</f>
        <v>#REF!</v>
      </c>
      <c r="CE134" s="23" t="str">
        <f t="shared" si="22"/>
        <v/>
      </c>
    </row>
    <row r="135" spans="1:83">
      <c r="A135" s="245">
        <v>129</v>
      </c>
      <c r="B135" s="246"/>
      <c r="C135" s="247"/>
      <c r="D135" s="248"/>
      <c r="E135" s="249"/>
      <c r="F135" s="250"/>
      <c r="G135" s="250"/>
      <c r="H135" s="251"/>
      <c r="I135" s="252"/>
      <c r="J135" s="253"/>
      <c r="K135" s="254"/>
      <c r="L135" s="11"/>
      <c r="M135" s="7"/>
      <c r="N135" s="7"/>
      <c r="O135" s="7"/>
      <c r="P135" s="31"/>
      <c r="Q135" s="34"/>
      <c r="R135" s="7"/>
      <c r="S135" s="975"/>
      <c r="T135" s="976"/>
      <c r="U135" s="976"/>
      <c r="V135" s="7"/>
      <c r="W135" s="36"/>
      <c r="X135" s="34"/>
      <c r="Y135" s="7"/>
      <c r="Z135" s="11"/>
      <c r="AA135" s="7"/>
      <c r="AB135" s="7"/>
      <c r="AC135" s="7"/>
      <c r="AD135" s="31"/>
      <c r="AE135" s="34"/>
      <c r="AF135" s="7"/>
      <c r="AG135" s="11"/>
      <c r="AH135" s="7"/>
      <c r="AI135" s="7"/>
      <c r="AJ135" s="7"/>
      <c r="AK135" s="31"/>
      <c r="AL135" s="34"/>
      <c r="AM135" s="7"/>
      <c r="AN135" s="11"/>
      <c r="AO135" s="7"/>
      <c r="AP135" s="11"/>
      <c r="AQ135" s="7"/>
      <c r="AR135" s="11"/>
      <c r="AS135" s="7"/>
      <c r="AT135" s="7"/>
      <c r="AU135" s="7"/>
      <c r="AV135" s="7"/>
      <c r="AW135" s="7"/>
      <c r="AX135" s="11" t="s">
        <v>221</v>
      </c>
      <c r="AY135" s="66" t="s">
        <v>221</v>
      </c>
      <c r="AZ135" s="1"/>
      <c r="BA135" s="1"/>
      <c r="BB135" s="1"/>
      <c r="BC135" s="1"/>
      <c r="BD135" s="1"/>
      <c r="BP135" s="15"/>
      <c r="BQ135" s="25" t="str">
        <f t="shared" si="11"/>
        <v/>
      </c>
      <c r="BR135" s="26" t="str">
        <f t="shared" si="12"/>
        <v/>
      </c>
      <c r="BS135" s="26" t="str">
        <f t="shared" si="13"/>
        <v/>
      </c>
      <c r="BT135" s="25" t="str">
        <f t="shared" si="14"/>
        <v/>
      </c>
      <c r="BU135" s="26" t="str">
        <f t="shared" si="15"/>
        <v/>
      </c>
      <c r="BV135" s="25" t="e">
        <f>IF(AND(#REF!="",#REF!="",#REF!="",#REF!=""),"",SUM(#REF!,#REF!,#REF!,#REF!,#REF!))</f>
        <v>#REF!</v>
      </c>
      <c r="BW135" s="26" t="str">
        <f t="shared" si="16"/>
        <v/>
      </c>
      <c r="BX135" s="25" t="str">
        <f t="shared" si="17"/>
        <v/>
      </c>
      <c r="BY135" s="26" t="str">
        <f t="shared" si="18"/>
        <v/>
      </c>
      <c r="BZ135" s="25" t="str">
        <f t="shared" si="19"/>
        <v/>
      </c>
      <c r="CA135" s="26" t="str">
        <f t="shared" si="20"/>
        <v/>
      </c>
      <c r="CB135" s="25" t="e">
        <f>IF(AND(#REF!="",#REF!="",#REF!="",#REF!=""),"",SUM(#REF!,#REF!,#REF!,#REF!,#REF!))</f>
        <v>#REF!</v>
      </c>
      <c r="CC135" s="26" t="str">
        <f t="shared" si="21"/>
        <v/>
      </c>
      <c r="CD135" s="23" t="e">
        <f>IF(AND(#REF!="",#REF!="",#REF!="",#REF!=""),"",SUM(#REF!,#REF!,#REF!,#REF!))</f>
        <v>#REF!</v>
      </c>
      <c r="CE135" s="23" t="str">
        <f t="shared" si="22"/>
        <v/>
      </c>
    </row>
    <row r="136" spans="1:83">
      <c r="A136" s="245">
        <v>130</v>
      </c>
      <c r="B136" s="246"/>
      <c r="C136" s="247"/>
      <c r="D136" s="248"/>
      <c r="E136" s="249"/>
      <c r="F136" s="250"/>
      <c r="G136" s="250"/>
      <c r="H136" s="251"/>
      <c r="I136" s="252"/>
      <c r="J136" s="253"/>
      <c r="K136" s="254"/>
      <c r="L136" s="11"/>
      <c r="M136" s="7"/>
      <c r="N136" s="7"/>
      <c r="O136" s="7"/>
      <c r="P136" s="31"/>
      <c r="Q136" s="34"/>
      <c r="R136" s="7"/>
      <c r="S136" s="975"/>
      <c r="T136" s="976"/>
      <c r="U136" s="976"/>
      <c r="V136" s="7"/>
      <c r="W136" s="36"/>
      <c r="X136" s="34"/>
      <c r="Y136" s="7"/>
      <c r="Z136" s="11"/>
      <c r="AA136" s="7"/>
      <c r="AB136" s="7"/>
      <c r="AC136" s="7"/>
      <c r="AD136" s="31"/>
      <c r="AE136" s="34"/>
      <c r="AF136" s="7"/>
      <c r="AG136" s="11"/>
      <c r="AH136" s="7"/>
      <c r="AI136" s="7"/>
      <c r="AJ136" s="7"/>
      <c r="AK136" s="31"/>
      <c r="AL136" s="34"/>
      <c r="AM136" s="7"/>
      <c r="AN136" s="11"/>
      <c r="AO136" s="7"/>
      <c r="AP136" s="11"/>
      <c r="AQ136" s="7"/>
      <c r="AR136" s="11"/>
      <c r="AS136" s="7"/>
      <c r="AT136" s="7"/>
      <c r="AU136" s="7"/>
      <c r="AV136" s="7"/>
      <c r="AW136" s="7"/>
      <c r="AX136" s="11" t="s">
        <v>221</v>
      </c>
      <c r="AY136" s="66" t="s">
        <v>221</v>
      </c>
      <c r="AZ136" s="1"/>
      <c r="BA136" s="1"/>
      <c r="BB136" s="1"/>
      <c r="BC136" s="1"/>
      <c r="BD136" s="1"/>
      <c r="BP136" s="15"/>
      <c r="BQ136" s="25" t="str">
        <f t="shared" ref="BQ136:BQ199" si="23">IF(I136="","",I136)</f>
        <v/>
      </c>
      <c r="BR136" s="26" t="str">
        <f t="shared" ref="BR136:BR199" si="24">IF(AND(L136="",M136="",N136="",P136=""),"",SUM(L136,M136,N136,O136,P136))</f>
        <v/>
      </c>
      <c r="BS136" s="26" t="str">
        <f t="shared" ref="BS136:BS199" si="25">IFERROR(IF(BR136="","",ROUNDUP(BR136*20%,0)),"")</f>
        <v/>
      </c>
      <c r="BT136" s="25" t="str">
        <f t="shared" ref="BT136:BT199" si="26">IF(AND(S136="",T136="",U136="",W136=""),"",SUM(S136,T136,U136,V136,W136))</f>
        <v/>
      </c>
      <c r="BU136" s="26" t="str">
        <f t="shared" ref="BU136:BU199" si="27">IFERROR(IF(BT136="","",ROUNDUP(BT136*20%,0)),"")</f>
        <v/>
      </c>
      <c r="BV136" s="25" t="e">
        <f>IF(AND(#REF!="",#REF!="",#REF!="",#REF!=""),"",SUM(#REF!,#REF!,#REF!,#REF!,#REF!))</f>
        <v>#REF!</v>
      </c>
      <c r="BW136" s="26" t="str">
        <f t="shared" ref="BW136:BW199" si="28">IFERROR(IF(BV136="","",ROUNDUP(BV136*20%,0)),"")</f>
        <v/>
      </c>
      <c r="BX136" s="25" t="str">
        <f t="shared" ref="BX136:BX199" si="29">IF(AND(Z136="",AA136="",AB136="",AD136=""),"",SUM(Z136,AA136,AB136,AC136,AD136))</f>
        <v/>
      </c>
      <c r="BY136" s="26" t="str">
        <f t="shared" ref="BY136:BY199" si="30">IFERROR(IF(BX136="","",ROUNDUP(BX136*20%,0)),"")</f>
        <v/>
      </c>
      <c r="BZ136" s="25" t="str">
        <f t="shared" ref="BZ136:BZ199" si="31">IF(AND(AG136="",AH136="",AI136="",AK136=""),"",SUM(AG136,AH136,AI136,AJ136,AK136))</f>
        <v/>
      </c>
      <c r="CA136" s="26" t="str">
        <f t="shared" ref="CA136:CA199" si="32">IFERROR(IF(BZ136="","",ROUNDUP(BZ136*20%,0)),"")</f>
        <v/>
      </c>
      <c r="CB136" s="25" t="e">
        <f>IF(AND(#REF!="",#REF!="",#REF!="",#REF!=""),"",SUM(#REF!,#REF!,#REF!,#REF!,#REF!))</f>
        <v>#REF!</v>
      </c>
      <c r="CC136" s="26" t="str">
        <f t="shared" ref="CC136:CC199" si="33">IFERROR(IF(CB136="","",ROUNDUP(CB136*20%,0)),"")</f>
        <v/>
      </c>
      <c r="CD136" s="23" t="e">
        <f>IF(AND(#REF!="",#REF!="",#REF!="",#REF!=""),"",SUM(#REF!,#REF!,#REF!,#REF!))</f>
        <v>#REF!</v>
      </c>
      <c r="CE136" s="23" t="str">
        <f t="shared" ref="CE136:CE199" si="34">IFERROR(IF(CD136="","",IF($CD$5=100,ROUNDUP(CD136*20%,0),IF($CD$5=86,ROUNDUP((CD136/$CD$5)*$CE$5,0),IF($CD$5=66,ROUNDUP((CD136/$CD$5)*$CE$5,0),"")))),"")</f>
        <v/>
      </c>
    </row>
    <row r="137" spans="1:83">
      <c r="A137" s="245">
        <v>131</v>
      </c>
      <c r="B137" s="246"/>
      <c r="C137" s="247"/>
      <c r="D137" s="248"/>
      <c r="E137" s="249"/>
      <c r="F137" s="250"/>
      <c r="G137" s="250"/>
      <c r="H137" s="251"/>
      <c r="I137" s="252"/>
      <c r="J137" s="253"/>
      <c r="K137" s="254"/>
      <c r="L137" s="11"/>
      <c r="M137" s="7"/>
      <c r="N137" s="7"/>
      <c r="O137" s="7"/>
      <c r="P137" s="31"/>
      <c r="Q137" s="34"/>
      <c r="R137" s="7"/>
      <c r="S137" s="975"/>
      <c r="T137" s="976"/>
      <c r="U137" s="976"/>
      <c r="V137" s="7"/>
      <c r="W137" s="36"/>
      <c r="X137" s="34"/>
      <c r="Y137" s="7"/>
      <c r="Z137" s="11"/>
      <c r="AA137" s="7"/>
      <c r="AB137" s="7"/>
      <c r="AC137" s="7"/>
      <c r="AD137" s="31"/>
      <c r="AE137" s="34"/>
      <c r="AF137" s="7"/>
      <c r="AG137" s="11"/>
      <c r="AH137" s="7"/>
      <c r="AI137" s="7"/>
      <c r="AJ137" s="7"/>
      <c r="AK137" s="31"/>
      <c r="AL137" s="34"/>
      <c r="AM137" s="7"/>
      <c r="AN137" s="11"/>
      <c r="AO137" s="7"/>
      <c r="AP137" s="11"/>
      <c r="AQ137" s="7"/>
      <c r="AR137" s="11"/>
      <c r="AS137" s="7"/>
      <c r="AT137" s="7"/>
      <c r="AU137" s="7"/>
      <c r="AV137" s="7"/>
      <c r="AW137" s="7"/>
      <c r="AX137" s="11" t="s">
        <v>221</v>
      </c>
      <c r="AY137" s="66" t="s">
        <v>221</v>
      </c>
      <c r="AZ137" s="1"/>
      <c r="BA137" s="1"/>
      <c r="BB137" s="1"/>
      <c r="BC137" s="1"/>
      <c r="BD137" s="1"/>
      <c r="BP137" s="15"/>
      <c r="BQ137" s="25" t="str">
        <f t="shared" si="23"/>
        <v/>
      </c>
      <c r="BR137" s="26" t="str">
        <f t="shared" si="24"/>
        <v/>
      </c>
      <c r="BS137" s="26" t="str">
        <f t="shared" si="25"/>
        <v/>
      </c>
      <c r="BT137" s="25" t="str">
        <f t="shared" si="26"/>
        <v/>
      </c>
      <c r="BU137" s="26" t="str">
        <f t="shared" si="27"/>
        <v/>
      </c>
      <c r="BV137" s="25" t="e">
        <f>IF(AND(#REF!="",#REF!="",#REF!="",#REF!=""),"",SUM(#REF!,#REF!,#REF!,#REF!,#REF!))</f>
        <v>#REF!</v>
      </c>
      <c r="BW137" s="26" t="str">
        <f t="shared" si="28"/>
        <v/>
      </c>
      <c r="BX137" s="25" t="str">
        <f t="shared" si="29"/>
        <v/>
      </c>
      <c r="BY137" s="26" t="str">
        <f t="shared" si="30"/>
        <v/>
      </c>
      <c r="BZ137" s="25" t="str">
        <f t="shared" si="31"/>
        <v/>
      </c>
      <c r="CA137" s="26" t="str">
        <f t="shared" si="32"/>
        <v/>
      </c>
      <c r="CB137" s="25" t="e">
        <f>IF(AND(#REF!="",#REF!="",#REF!="",#REF!=""),"",SUM(#REF!,#REF!,#REF!,#REF!,#REF!))</f>
        <v>#REF!</v>
      </c>
      <c r="CC137" s="26" t="str">
        <f t="shared" si="33"/>
        <v/>
      </c>
      <c r="CD137" s="23" t="e">
        <f>IF(AND(#REF!="",#REF!="",#REF!="",#REF!=""),"",SUM(#REF!,#REF!,#REF!,#REF!))</f>
        <v>#REF!</v>
      </c>
      <c r="CE137" s="23" t="str">
        <f t="shared" si="34"/>
        <v/>
      </c>
    </row>
    <row r="138" spans="1:83">
      <c r="A138" s="245">
        <v>132</v>
      </c>
      <c r="B138" s="246"/>
      <c r="C138" s="247"/>
      <c r="D138" s="248"/>
      <c r="E138" s="249"/>
      <c r="F138" s="250"/>
      <c r="G138" s="250"/>
      <c r="H138" s="251"/>
      <c r="I138" s="252"/>
      <c r="J138" s="253"/>
      <c r="K138" s="254"/>
      <c r="L138" s="11"/>
      <c r="M138" s="7"/>
      <c r="N138" s="7"/>
      <c r="O138" s="7"/>
      <c r="P138" s="31"/>
      <c r="Q138" s="34"/>
      <c r="R138" s="7"/>
      <c r="S138" s="975"/>
      <c r="T138" s="976"/>
      <c r="U138" s="976"/>
      <c r="V138" s="7"/>
      <c r="W138" s="36"/>
      <c r="X138" s="34"/>
      <c r="Y138" s="7"/>
      <c r="Z138" s="11"/>
      <c r="AA138" s="7"/>
      <c r="AB138" s="7"/>
      <c r="AC138" s="7"/>
      <c r="AD138" s="31"/>
      <c r="AE138" s="34"/>
      <c r="AF138" s="7"/>
      <c r="AG138" s="11"/>
      <c r="AH138" s="7"/>
      <c r="AI138" s="7"/>
      <c r="AJ138" s="7"/>
      <c r="AK138" s="31"/>
      <c r="AL138" s="34"/>
      <c r="AM138" s="7"/>
      <c r="AN138" s="11"/>
      <c r="AO138" s="7"/>
      <c r="AP138" s="11"/>
      <c r="AQ138" s="7"/>
      <c r="AR138" s="11"/>
      <c r="AS138" s="7"/>
      <c r="AT138" s="7"/>
      <c r="AU138" s="7"/>
      <c r="AV138" s="7"/>
      <c r="AW138" s="7"/>
      <c r="AX138" s="11" t="s">
        <v>221</v>
      </c>
      <c r="AY138" s="66" t="s">
        <v>221</v>
      </c>
      <c r="AZ138" s="1"/>
      <c r="BA138" s="1"/>
      <c r="BB138" s="1"/>
      <c r="BC138" s="1"/>
      <c r="BD138" s="1"/>
      <c r="BP138" s="15"/>
      <c r="BQ138" s="25" t="str">
        <f t="shared" si="23"/>
        <v/>
      </c>
      <c r="BR138" s="26" t="str">
        <f t="shared" si="24"/>
        <v/>
      </c>
      <c r="BS138" s="26" t="str">
        <f t="shared" si="25"/>
        <v/>
      </c>
      <c r="BT138" s="25" t="str">
        <f t="shared" si="26"/>
        <v/>
      </c>
      <c r="BU138" s="26" t="str">
        <f t="shared" si="27"/>
        <v/>
      </c>
      <c r="BV138" s="25" t="e">
        <f>IF(AND(#REF!="",#REF!="",#REF!="",#REF!=""),"",SUM(#REF!,#REF!,#REF!,#REF!,#REF!))</f>
        <v>#REF!</v>
      </c>
      <c r="BW138" s="26" t="str">
        <f t="shared" si="28"/>
        <v/>
      </c>
      <c r="BX138" s="25" t="str">
        <f t="shared" si="29"/>
        <v/>
      </c>
      <c r="BY138" s="26" t="str">
        <f t="shared" si="30"/>
        <v/>
      </c>
      <c r="BZ138" s="25" t="str">
        <f t="shared" si="31"/>
        <v/>
      </c>
      <c r="CA138" s="26" t="str">
        <f t="shared" si="32"/>
        <v/>
      </c>
      <c r="CB138" s="25" t="e">
        <f>IF(AND(#REF!="",#REF!="",#REF!="",#REF!=""),"",SUM(#REF!,#REF!,#REF!,#REF!,#REF!))</f>
        <v>#REF!</v>
      </c>
      <c r="CC138" s="26" t="str">
        <f t="shared" si="33"/>
        <v/>
      </c>
      <c r="CD138" s="23" t="e">
        <f>IF(AND(#REF!="",#REF!="",#REF!="",#REF!=""),"",SUM(#REF!,#REF!,#REF!,#REF!))</f>
        <v>#REF!</v>
      </c>
      <c r="CE138" s="23" t="str">
        <f t="shared" si="34"/>
        <v/>
      </c>
    </row>
    <row r="139" spans="1:83">
      <c r="A139" s="245">
        <v>133</v>
      </c>
      <c r="B139" s="246"/>
      <c r="C139" s="247"/>
      <c r="D139" s="248"/>
      <c r="E139" s="249"/>
      <c r="F139" s="250"/>
      <c r="G139" s="250"/>
      <c r="H139" s="251"/>
      <c r="I139" s="252"/>
      <c r="J139" s="253"/>
      <c r="K139" s="254"/>
      <c r="L139" s="11"/>
      <c r="M139" s="7"/>
      <c r="N139" s="7"/>
      <c r="O139" s="7"/>
      <c r="P139" s="31"/>
      <c r="Q139" s="34"/>
      <c r="R139" s="7"/>
      <c r="S139" s="975"/>
      <c r="T139" s="976"/>
      <c r="U139" s="976"/>
      <c r="V139" s="7"/>
      <c r="W139" s="36"/>
      <c r="X139" s="34"/>
      <c r="Y139" s="7"/>
      <c r="Z139" s="11"/>
      <c r="AA139" s="7"/>
      <c r="AB139" s="7"/>
      <c r="AC139" s="7"/>
      <c r="AD139" s="31"/>
      <c r="AE139" s="34"/>
      <c r="AF139" s="7"/>
      <c r="AG139" s="11"/>
      <c r="AH139" s="7"/>
      <c r="AI139" s="7"/>
      <c r="AJ139" s="7"/>
      <c r="AK139" s="31"/>
      <c r="AL139" s="34"/>
      <c r="AM139" s="7"/>
      <c r="AN139" s="11"/>
      <c r="AO139" s="7"/>
      <c r="AP139" s="11"/>
      <c r="AQ139" s="7"/>
      <c r="AR139" s="11"/>
      <c r="AS139" s="7"/>
      <c r="AT139" s="7"/>
      <c r="AU139" s="7"/>
      <c r="AV139" s="7"/>
      <c r="AW139" s="7"/>
      <c r="AX139" s="11" t="s">
        <v>221</v>
      </c>
      <c r="AY139" s="66" t="s">
        <v>221</v>
      </c>
      <c r="AZ139" s="1"/>
      <c r="BA139" s="1"/>
      <c r="BB139" s="1"/>
      <c r="BC139" s="1"/>
      <c r="BD139" s="1"/>
      <c r="BP139" s="15"/>
      <c r="BQ139" s="25" t="str">
        <f t="shared" si="23"/>
        <v/>
      </c>
      <c r="BR139" s="26" t="str">
        <f t="shared" si="24"/>
        <v/>
      </c>
      <c r="BS139" s="26" t="str">
        <f t="shared" si="25"/>
        <v/>
      </c>
      <c r="BT139" s="25" t="str">
        <f t="shared" si="26"/>
        <v/>
      </c>
      <c r="BU139" s="26" t="str">
        <f t="shared" si="27"/>
        <v/>
      </c>
      <c r="BV139" s="25" t="e">
        <f>IF(AND(#REF!="",#REF!="",#REF!="",#REF!=""),"",SUM(#REF!,#REF!,#REF!,#REF!,#REF!))</f>
        <v>#REF!</v>
      </c>
      <c r="BW139" s="26" t="str">
        <f t="shared" si="28"/>
        <v/>
      </c>
      <c r="BX139" s="25" t="str">
        <f t="shared" si="29"/>
        <v/>
      </c>
      <c r="BY139" s="26" t="str">
        <f t="shared" si="30"/>
        <v/>
      </c>
      <c r="BZ139" s="25" t="str">
        <f t="shared" si="31"/>
        <v/>
      </c>
      <c r="CA139" s="26" t="str">
        <f t="shared" si="32"/>
        <v/>
      </c>
      <c r="CB139" s="25" t="e">
        <f>IF(AND(#REF!="",#REF!="",#REF!="",#REF!=""),"",SUM(#REF!,#REF!,#REF!,#REF!,#REF!))</f>
        <v>#REF!</v>
      </c>
      <c r="CC139" s="26" t="str">
        <f t="shared" si="33"/>
        <v/>
      </c>
      <c r="CD139" s="23" t="e">
        <f>IF(AND(#REF!="",#REF!="",#REF!="",#REF!=""),"",SUM(#REF!,#REF!,#REF!,#REF!))</f>
        <v>#REF!</v>
      </c>
      <c r="CE139" s="23" t="str">
        <f t="shared" si="34"/>
        <v/>
      </c>
    </row>
    <row r="140" spans="1:83">
      <c r="A140" s="245">
        <v>134</v>
      </c>
      <c r="B140" s="246"/>
      <c r="C140" s="247"/>
      <c r="D140" s="248"/>
      <c r="E140" s="249"/>
      <c r="F140" s="250"/>
      <c r="G140" s="250"/>
      <c r="H140" s="251"/>
      <c r="I140" s="252"/>
      <c r="J140" s="253"/>
      <c r="K140" s="254"/>
      <c r="L140" s="11"/>
      <c r="M140" s="7"/>
      <c r="N140" s="7"/>
      <c r="O140" s="7"/>
      <c r="P140" s="31"/>
      <c r="Q140" s="34"/>
      <c r="R140" s="7"/>
      <c r="S140" s="975"/>
      <c r="T140" s="976"/>
      <c r="U140" s="976"/>
      <c r="V140" s="7"/>
      <c r="W140" s="36"/>
      <c r="X140" s="34"/>
      <c r="Y140" s="7"/>
      <c r="Z140" s="11"/>
      <c r="AA140" s="7"/>
      <c r="AB140" s="7"/>
      <c r="AC140" s="7"/>
      <c r="AD140" s="31"/>
      <c r="AE140" s="34"/>
      <c r="AF140" s="7"/>
      <c r="AG140" s="11"/>
      <c r="AH140" s="7"/>
      <c r="AI140" s="7"/>
      <c r="AJ140" s="7"/>
      <c r="AK140" s="31"/>
      <c r="AL140" s="34"/>
      <c r="AM140" s="7"/>
      <c r="AN140" s="11"/>
      <c r="AO140" s="7"/>
      <c r="AP140" s="11"/>
      <c r="AQ140" s="7"/>
      <c r="AR140" s="11"/>
      <c r="AS140" s="7"/>
      <c r="AT140" s="7"/>
      <c r="AU140" s="7"/>
      <c r="AV140" s="7"/>
      <c r="AW140" s="7"/>
      <c r="AX140" s="11" t="s">
        <v>221</v>
      </c>
      <c r="AY140" s="66" t="s">
        <v>221</v>
      </c>
      <c r="AZ140" s="1"/>
      <c r="BA140" s="1"/>
      <c r="BB140" s="1"/>
      <c r="BC140" s="1"/>
      <c r="BD140" s="1"/>
      <c r="BP140" s="15"/>
      <c r="BQ140" s="25" t="str">
        <f t="shared" si="23"/>
        <v/>
      </c>
      <c r="BR140" s="26" t="str">
        <f t="shared" si="24"/>
        <v/>
      </c>
      <c r="BS140" s="26" t="str">
        <f t="shared" si="25"/>
        <v/>
      </c>
      <c r="BT140" s="25" t="str">
        <f t="shared" si="26"/>
        <v/>
      </c>
      <c r="BU140" s="26" t="str">
        <f t="shared" si="27"/>
        <v/>
      </c>
      <c r="BV140" s="25" t="e">
        <f>IF(AND(#REF!="",#REF!="",#REF!="",#REF!=""),"",SUM(#REF!,#REF!,#REF!,#REF!,#REF!))</f>
        <v>#REF!</v>
      </c>
      <c r="BW140" s="26" t="str">
        <f t="shared" si="28"/>
        <v/>
      </c>
      <c r="BX140" s="25" t="str">
        <f t="shared" si="29"/>
        <v/>
      </c>
      <c r="BY140" s="26" t="str">
        <f t="shared" si="30"/>
        <v/>
      </c>
      <c r="BZ140" s="25" t="str">
        <f t="shared" si="31"/>
        <v/>
      </c>
      <c r="CA140" s="26" t="str">
        <f t="shared" si="32"/>
        <v/>
      </c>
      <c r="CB140" s="25" t="e">
        <f>IF(AND(#REF!="",#REF!="",#REF!="",#REF!=""),"",SUM(#REF!,#REF!,#REF!,#REF!,#REF!))</f>
        <v>#REF!</v>
      </c>
      <c r="CC140" s="26" t="str">
        <f t="shared" si="33"/>
        <v/>
      </c>
      <c r="CD140" s="23" t="e">
        <f>IF(AND(#REF!="",#REF!="",#REF!="",#REF!=""),"",SUM(#REF!,#REF!,#REF!,#REF!))</f>
        <v>#REF!</v>
      </c>
      <c r="CE140" s="23" t="str">
        <f t="shared" si="34"/>
        <v/>
      </c>
    </row>
    <row r="141" spans="1:83">
      <c r="A141" s="245">
        <v>135</v>
      </c>
      <c r="B141" s="246"/>
      <c r="C141" s="247"/>
      <c r="D141" s="248"/>
      <c r="E141" s="249"/>
      <c r="F141" s="250"/>
      <c r="G141" s="250"/>
      <c r="H141" s="251"/>
      <c r="I141" s="252"/>
      <c r="J141" s="253"/>
      <c r="K141" s="254"/>
      <c r="L141" s="11"/>
      <c r="M141" s="7"/>
      <c r="N141" s="7"/>
      <c r="O141" s="7"/>
      <c r="P141" s="31"/>
      <c r="Q141" s="34"/>
      <c r="R141" s="7"/>
      <c r="S141" s="975"/>
      <c r="T141" s="976"/>
      <c r="U141" s="976"/>
      <c r="V141" s="7"/>
      <c r="W141" s="36"/>
      <c r="X141" s="34"/>
      <c r="Y141" s="7"/>
      <c r="Z141" s="11"/>
      <c r="AA141" s="7"/>
      <c r="AB141" s="7"/>
      <c r="AC141" s="7"/>
      <c r="AD141" s="31"/>
      <c r="AE141" s="34"/>
      <c r="AF141" s="7"/>
      <c r="AG141" s="11"/>
      <c r="AH141" s="7"/>
      <c r="AI141" s="7"/>
      <c r="AJ141" s="7"/>
      <c r="AK141" s="31"/>
      <c r="AL141" s="34"/>
      <c r="AM141" s="7"/>
      <c r="AN141" s="11"/>
      <c r="AO141" s="7"/>
      <c r="AP141" s="11"/>
      <c r="AQ141" s="7"/>
      <c r="AR141" s="11"/>
      <c r="AS141" s="7"/>
      <c r="AT141" s="7"/>
      <c r="AU141" s="7"/>
      <c r="AV141" s="7"/>
      <c r="AW141" s="7"/>
      <c r="AX141" s="11" t="s">
        <v>221</v>
      </c>
      <c r="AY141" s="66" t="s">
        <v>221</v>
      </c>
      <c r="AZ141" s="1"/>
      <c r="BA141" s="1"/>
      <c r="BB141" s="1"/>
      <c r="BC141" s="1"/>
      <c r="BD141" s="1"/>
      <c r="BP141" s="15"/>
      <c r="BQ141" s="25" t="str">
        <f t="shared" si="23"/>
        <v/>
      </c>
      <c r="BR141" s="26" t="str">
        <f t="shared" si="24"/>
        <v/>
      </c>
      <c r="BS141" s="26" t="str">
        <f t="shared" si="25"/>
        <v/>
      </c>
      <c r="BT141" s="25" t="str">
        <f t="shared" si="26"/>
        <v/>
      </c>
      <c r="BU141" s="26" t="str">
        <f t="shared" si="27"/>
        <v/>
      </c>
      <c r="BV141" s="25" t="e">
        <f>IF(AND(#REF!="",#REF!="",#REF!="",#REF!=""),"",SUM(#REF!,#REF!,#REF!,#REF!,#REF!))</f>
        <v>#REF!</v>
      </c>
      <c r="BW141" s="26" t="str">
        <f t="shared" si="28"/>
        <v/>
      </c>
      <c r="BX141" s="25" t="str">
        <f t="shared" si="29"/>
        <v/>
      </c>
      <c r="BY141" s="26" t="str">
        <f t="shared" si="30"/>
        <v/>
      </c>
      <c r="BZ141" s="25" t="str">
        <f t="shared" si="31"/>
        <v/>
      </c>
      <c r="CA141" s="26" t="str">
        <f t="shared" si="32"/>
        <v/>
      </c>
      <c r="CB141" s="25" t="e">
        <f>IF(AND(#REF!="",#REF!="",#REF!="",#REF!=""),"",SUM(#REF!,#REF!,#REF!,#REF!,#REF!))</f>
        <v>#REF!</v>
      </c>
      <c r="CC141" s="26" t="str">
        <f t="shared" si="33"/>
        <v/>
      </c>
      <c r="CD141" s="23" t="e">
        <f>IF(AND(#REF!="",#REF!="",#REF!="",#REF!=""),"",SUM(#REF!,#REF!,#REF!,#REF!))</f>
        <v>#REF!</v>
      </c>
      <c r="CE141" s="23" t="str">
        <f t="shared" si="34"/>
        <v/>
      </c>
    </row>
    <row r="142" spans="1:83">
      <c r="A142" s="245">
        <v>136</v>
      </c>
      <c r="B142" s="246"/>
      <c r="C142" s="247"/>
      <c r="D142" s="248"/>
      <c r="E142" s="249"/>
      <c r="F142" s="250"/>
      <c r="G142" s="250"/>
      <c r="H142" s="251"/>
      <c r="I142" s="252"/>
      <c r="J142" s="253"/>
      <c r="K142" s="254"/>
      <c r="L142" s="11"/>
      <c r="M142" s="7"/>
      <c r="N142" s="7"/>
      <c r="O142" s="7"/>
      <c r="P142" s="31"/>
      <c r="Q142" s="34"/>
      <c r="R142" s="7"/>
      <c r="S142" s="975"/>
      <c r="T142" s="976"/>
      <c r="U142" s="976"/>
      <c r="V142" s="7"/>
      <c r="W142" s="36"/>
      <c r="X142" s="34"/>
      <c r="Y142" s="7"/>
      <c r="Z142" s="11"/>
      <c r="AA142" s="7"/>
      <c r="AB142" s="7"/>
      <c r="AC142" s="7"/>
      <c r="AD142" s="31"/>
      <c r="AE142" s="34"/>
      <c r="AF142" s="7"/>
      <c r="AG142" s="11"/>
      <c r="AH142" s="7"/>
      <c r="AI142" s="7"/>
      <c r="AJ142" s="7"/>
      <c r="AK142" s="31"/>
      <c r="AL142" s="34"/>
      <c r="AM142" s="7"/>
      <c r="AN142" s="11"/>
      <c r="AO142" s="7"/>
      <c r="AP142" s="11"/>
      <c r="AQ142" s="7"/>
      <c r="AR142" s="11"/>
      <c r="AS142" s="7"/>
      <c r="AT142" s="7"/>
      <c r="AU142" s="7"/>
      <c r="AV142" s="7"/>
      <c r="AW142" s="7"/>
      <c r="AX142" s="11" t="s">
        <v>221</v>
      </c>
      <c r="AY142" s="66" t="s">
        <v>221</v>
      </c>
      <c r="AZ142" s="1"/>
      <c r="BA142" s="1"/>
      <c r="BB142" s="1"/>
      <c r="BC142" s="1"/>
      <c r="BD142" s="1"/>
      <c r="BP142" s="15"/>
      <c r="BQ142" s="25" t="str">
        <f t="shared" si="23"/>
        <v/>
      </c>
      <c r="BR142" s="26" t="str">
        <f t="shared" si="24"/>
        <v/>
      </c>
      <c r="BS142" s="26" t="str">
        <f t="shared" si="25"/>
        <v/>
      </c>
      <c r="BT142" s="25" t="str">
        <f t="shared" si="26"/>
        <v/>
      </c>
      <c r="BU142" s="26" t="str">
        <f t="shared" si="27"/>
        <v/>
      </c>
      <c r="BV142" s="25" t="e">
        <f>IF(AND(#REF!="",#REF!="",#REF!="",#REF!=""),"",SUM(#REF!,#REF!,#REF!,#REF!,#REF!))</f>
        <v>#REF!</v>
      </c>
      <c r="BW142" s="26" t="str">
        <f t="shared" si="28"/>
        <v/>
      </c>
      <c r="BX142" s="25" t="str">
        <f t="shared" si="29"/>
        <v/>
      </c>
      <c r="BY142" s="26" t="str">
        <f t="shared" si="30"/>
        <v/>
      </c>
      <c r="BZ142" s="25" t="str">
        <f t="shared" si="31"/>
        <v/>
      </c>
      <c r="CA142" s="26" t="str">
        <f t="shared" si="32"/>
        <v/>
      </c>
      <c r="CB142" s="25" t="e">
        <f>IF(AND(#REF!="",#REF!="",#REF!="",#REF!=""),"",SUM(#REF!,#REF!,#REF!,#REF!,#REF!))</f>
        <v>#REF!</v>
      </c>
      <c r="CC142" s="26" t="str">
        <f t="shared" si="33"/>
        <v/>
      </c>
      <c r="CD142" s="23" t="e">
        <f>IF(AND(#REF!="",#REF!="",#REF!="",#REF!=""),"",SUM(#REF!,#REF!,#REF!,#REF!))</f>
        <v>#REF!</v>
      </c>
      <c r="CE142" s="23" t="str">
        <f t="shared" si="34"/>
        <v/>
      </c>
    </row>
    <row r="143" spans="1:83">
      <c r="A143" s="245">
        <v>137</v>
      </c>
      <c r="B143" s="246"/>
      <c r="C143" s="247"/>
      <c r="D143" s="248"/>
      <c r="E143" s="249"/>
      <c r="F143" s="250"/>
      <c r="G143" s="250"/>
      <c r="H143" s="251"/>
      <c r="I143" s="252"/>
      <c r="J143" s="253"/>
      <c r="K143" s="254"/>
      <c r="L143" s="11"/>
      <c r="M143" s="7"/>
      <c r="N143" s="7"/>
      <c r="O143" s="7"/>
      <c r="P143" s="31"/>
      <c r="Q143" s="34"/>
      <c r="R143" s="7"/>
      <c r="S143" s="975"/>
      <c r="T143" s="976"/>
      <c r="U143" s="976"/>
      <c r="V143" s="7"/>
      <c r="W143" s="36"/>
      <c r="X143" s="34"/>
      <c r="Y143" s="7"/>
      <c r="Z143" s="11"/>
      <c r="AA143" s="7"/>
      <c r="AB143" s="7"/>
      <c r="AC143" s="7"/>
      <c r="AD143" s="31"/>
      <c r="AE143" s="34"/>
      <c r="AF143" s="7"/>
      <c r="AG143" s="11"/>
      <c r="AH143" s="7"/>
      <c r="AI143" s="7"/>
      <c r="AJ143" s="7"/>
      <c r="AK143" s="31"/>
      <c r="AL143" s="34"/>
      <c r="AM143" s="7"/>
      <c r="AN143" s="11"/>
      <c r="AO143" s="7"/>
      <c r="AP143" s="11"/>
      <c r="AQ143" s="7"/>
      <c r="AR143" s="11"/>
      <c r="AS143" s="7"/>
      <c r="AT143" s="7"/>
      <c r="AU143" s="7"/>
      <c r="AV143" s="7"/>
      <c r="AW143" s="7"/>
      <c r="AX143" s="11" t="s">
        <v>221</v>
      </c>
      <c r="AY143" s="66" t="s">
        <v>221</v>
      </c>
      <c r="AZ143" s="1"/>
      <c r="BA143" s="1"/>
      <c r="BB143" s="1"/>
      <c r="BC143" s="1"/>
      <c r="BD143" s="1"/>
      <c r="BP143" s="15"/>
      <c r="BQ143" s="25" t="str">
        <f t="shared" si="23"/>
        <v/>
      </c>
      <c r="BR143" s="26" t="str">
        <f t="shared" si="24"/>
        <v/>
      </c>
      <c r="BS143" s="26" t="str">
        <f t="shared" si="25"/>
        <v/>
      </c>
      <c r="BT143" s="25" t="str">
        <f t="shared" si="26"/>
        <v/>
      </c>
      <c r="BU143" s="26" t="str">
        <f t="shared" si="27"/>
        <v/>
      </c>
      <c r="BV143" s="25" t="e">
        <f>IF(AND(#REF!="",#REF!="",#REF!="",#REF!=""),"",SUM(#REF!,#REF!,#REF!,#REF!,#REF!))</f>
        <v>#REF!</v>
      </c>
      <c r="BW143" s="26" t="str">
        <f t="shared" si="28"/>
        <v/>
      </c>
      <c r="BX143" s="25" t="str">
        <f t="shared" si="29"/>
        <v/>
      </c>
      <c r="BY143" s="26" t="str">
        <f t="shared" si="30"/>
        <v/>
      </c>
      <c r="BZ143" s="25" t="str">
        <f t="shared" si="31"/>
        <v/>
      </c>
      <c r="CA143" s="26" t="str">
        <f t="shared" si="32"/>
        <v/>
      </c>
      <c r="CB143" s="25" t="e">
        <f>IF(AND(#REF!="",#REF!="",#REF!="",#REF!=""),"",SUM(#REF!,#REF!,#REF!,#REF!,#REF!))</f>
        <v>#REF!</v>
      </c>
      <c r="CC143" s="26" t="str">
        <f t="shared" si="33"/>
        <v/>
      </c>
      <c r="CD143" s="23" t="e">
        <f>IF(AND(#REF!="",#REF!="",#REF!="",#REF!=""),"",SUM(#REF!,#REF!,#REF!,#REF!))</f>
        <v>#REF!</v>
      </c>
      <c r="CE143" s="23" t="str">
        <f t="shared" si="34"/>
        <v/>
      </c>
    </row>
    <row r="144" spans="1:83">
      <c r="A144" s="245">
        <v>138</v>
      </c>
      <c r="B144" s="246"/>
      <c r="C144" s="247"/>
      <c r="D144" s="248"/>
      <c r="E144" s="249"/>
      <c r="F144" s="250"/>
      <c r="G144" s="250"/>
      <c r="H144" s="251"/>
      <c r="I144" s="252"/>
      <c r="J144" s="253"/>
      <c r="K144" s="254"/>
      <c r="L144" s="11"/>
      <c r="M144" s="7"/>
      <c r="N144" s="7"/>
      <c r="O144" s="7"/>
      <c r="P144" s="31"/>
      <c r="Q144" s="34"/>
      <c r="R144" s="7"/>
      <c r="S144" s="975"/>
      <c r="T144" s="976"/>
      <c r="U144" s="976"/>
      <c r="V144" s="7"/>
      <c r="W144" s="36"/>
      <c r="X144" s="34"/>
      <c r="Y144" s="7"/>
      <c r="Z144" s="11"/>
      <c r="AA144" s="7"/>
      <c r="AB144" s="7"/>
      <c r="AC144" s="7"/>
      <c r="AD144" s="31"/>
      <c r="AE144" s="34"/>
      <c r="AF144" s="7"/>
      <c r="AG144" s="11"/>
      <c r="AH144" s="7"/>
      <c r="AI144" s="7"/>
      <c r="AJ144" s="7"/>
      <c r="AK144" s="31"/>
      <c r="AL144" s="34"/>
      <c r="AM144" s="7"/>
      <c r="AN144" s="11"/>
      <c r="AO144" s="7"/>
      <c r="AP144" s="11"/>
      <c r="AQ144" s="7"/>
      <c r="AR144" s="11"/>
      <c r="AS144" s="7"/>
      <c r="AT144" s="7"/>
      <c r="AU144" s="7"/>
      <c r="AV144" s="7"/>
      <c r="AW144" s="7"/>
      <c r="AX144" s="11" t="s">
        <v>221</v>
      </c>
      <c r="AY144" s="66" t="s">
        <v>221</v>
      </c>
      <c r="AZ144" s="1"/>
      <c r="BA144" s="1"/>
      <c r="BB144" s="1"/>
      <c r="BC144" s="1"/>
      <c r="BD144" s="1"/>
      <c r="BP144" s="15"/>
      <c r="BQ144" s="25" t="str">
        <f t="shared" si="23"/>
        <v/>
      </c>
      <c r="BR144" s="26" t="str">
        <f t="shared" si="24"/>
        <v/>
      </c>
      <c r="BS144" s="26" t="str">
        <f t="shared" si="25"/>
        <v/>
      </c>
      <c r="BT144" s="25" t="str">
        <f t="shared" si="26"/>
        <v/>
      </c>
      <c r="BU144" s="26" t="str">
        <f t="shared" si="27"/>
        <v/>
      </c>
      <c r="BV144" s="25" t="e">
        <f>IF(AND(#REF!="",#REF!="",#REF!="",#REF!=""),"",SUM(#REF!,#REF!,#REF!,#REF!,#REF!))</f>
        <v>#REF!</v>
      </c>
      <c r="BW144" s="26" t="str">
        <f t="shared" si="28"/>
        <v/>
      </c>
      <c r="BX144" s="25" t="str">
        <f t="shared" si="29"/>
        <v/>
      </c>
      <c r="BY144" s="26" t="str">
        <f t="shared" si="30"/>
        <v/>
      </c>
      <c r="BZ144" s="25" t="str">
        <f t="shared" si="31"/>
        <v/>
      </c>
      <c r="CA144" s="26" t="str">
        <f t="shared" si="32"/>
        <v/>
      </c>
      <c r="CB144" s="25" t="e">
        <f>IF(AND(#REF!="",#REF!="",#REF!="",#REF!=""),"",SUM(#REF!,#REF!,#REF!,#REF!,#REF!))</f>
        <v>#REF!</v>
      </c>
      <c r="CC144" s="26" t="str">
        <f t="shared" si="33"/>
        <v/>
      </c>
      <c r="CD144" s="23" t="e">
        <f>IF(AND(#REF!="",#REF!="",#REF!="",#REF!=""),"",SUM(#REF!,#REF!,#REF!,#REF!))</f>
        <v>#REF!</v>
      </c>
      <c r="CE144" s="23" t="str">
        <f t="shared" si="34"/>
        <v/>
      </c>
    </row>
    <row r="145" spans="1:83">
      <c r="A145" s="245">
        <v>139</v>
      </c>
      <c r="B145" s="246"/>
      <c r="C145" s="247"/>
      <c r="D145" s="248"/>
      <c r="E145" s="249"/>
      <c r="F145" s="250"/>
      <c r="G145" s="250"/>
      <c r="H145" s="251"/>
      <c r="I145" s="252"/>
      <c r="J145" s="253"/>
      <c r="K145" s="254"/>
      <c r="L145" s="11"/>
      <c r="M145" s="7"/>
      <c r="N145" s="7"/>
      <c r="O145" s="7"/>
      <c r="P145" s="31"/>
      <c r="Q145" s="34"/>
      <c r="R145" s="7"/>
      <c r="S145" s="975"/>
      <c r="T145" s="976"/>
      <c r="U145" s="976"/>
      <c r="V145" s="7"/>
      <c r="W145" s="36"/>
      <c r="X145" s="34"/>
      <c r="Y145" s="7"/>
      <c r="Z145" s="11"/>
      <c r="AA145" s="7"/>
      <c r="AB145" s="7"/>
      <c r="AC145" s="7"/>
      <c r="AD145" s="31"/>
      <c r="AE145" s="34"/>
      <c r="AF145" s="7"/>
      <c r="AG145" s="11"/>
      <c r="AH145" s="7"/>
      <c r="AI145" s="7"/>
      <c r="AJ145" s="7"/>
      <c r="AK145" s="31"/>
      <c r="AL145" s="34"/>
      <c r="AM145" s="7"/>
      <c r="AN145" s="11"/>
      <c r="AO145" s="7"/>
      <c r="AP145" s="11"/>
      <c r="AQ145" s="7"/>
      <c r="AR145" s="11"/>
      <c r="AS145" s="7"/>
      <c r="AT145" s="7"/>
      <c r="AU145" s="7"/>
      <c r="AV145" s="7"/>
      <c r="AW145" s="7"/>
      <c r="AX145" s="11" t="s">
        <v>221</v>
      </c>
      <c r="AY145" s="66" t="s">
        <v>221</v>
      </c>
      <c r="AZ145" s="1"/>
      <c r="BA145" s="1"/>
      <c r="BB145" s="1"/>
      <c r="BC145" s="1"/>
      <c r="BD145" s="1"/>
      <c r="BP145" s="15"/>
      <c r="BQ145" s="25" t="str">
        <f t="shared" si="23"/>
        <v/>
      </c>
      <c r="BR145" s="26" t="str">
        <f t="shared" si="24"/>
        <v/>
      </c>
      <c r="BS145" s="26" t="str">
        <f t="shared" si="25"/>
        <v/>
      </c>
      <c r="BT145" s="25" t="str">
        <f t="shared" si="26"/>
        <v/>
      </c>
      <c r="BU145" s="26" t="str">
        <f t="shared" si="27"/>
        <v/>
      </c>
      <c r="BV145" s="25" t="e">
        <f>IF(AND(#REF!="",#REF!="",#REF!="",#REF!=""),"",SUM(#REF!,#REF!,#REF!,#REF!,#REF!))</f>
        <v>#REF!</v>
      </c>
      <c r="BW145" s="26" t="str">
        <f t="shared" si="28"/>
        <v/>
      </c>
      <c r="BX145" s="25" t="str">
        <f t="shared" si="29"/>
        <v/>
      </c>
      <c r="BY145" s="26" t="str">
        <f t="shared" si="30"/>
        <v/>
      </c>
      <c r="BZ145" s="25" t="str">
        <f t="shared" si="31"/>
        <v/>
      </c>
      <c r="CA145" s="26" t="str">
        <f t="shared" si="32"/>
        <v/>
      </c>
      <c r="CB145" s="25" t="e">
        <f>IF(AND(#REF!="",#REF!="",#REF!="",#REF!=""),"",SUM(#REF!,#REF!,#REF!,#REF!,#REF!))</f>
        <v>#REF!</v>
      </c>
      <c r="CC145" s="26" t="str">
        <f t="shared" si="33"/>
        <v/>
      </c>
      <c r="CD145" s="23" t="e">
        <f>IF(AND(#REF!="",#REF!="",#REF!="",#REF!=""),"",SUM(#REF!,#REF!,#REF!,#REF!))</f>
        <v>#REF!</v>
      </c>
      <c r="CE145" s="23" t="str">
        <f t="shared" si="34"/>
        <v/>
      </c>
    </row>
    <row r="146" spans="1:83">
      <c r="A146" s="245">
        <v>140</v>
      </c>
      <c r="B146" s="246"/>
      <c r="C146" s="247"/>
      <c r="D146" s="248"/>
      <c r="E146" s="249"/>
      <c r="F146" s="250"/>
      <c r="G146" s="250"/>
      <c r="H146" s="251"/>
      <c r="I146" s="252"/>
      <c r="J146" s="253"/>
      <c r="K146" s="254"/>
      <c r="L146" s="11"/>
      <c r="M146" s="7"/>
      <c r="N146" s="7"/>
      <c r="O146" s="7"/>
      <c r="P146" s="31"/>
      <c r="Q146" s="34"/>
      <c r="R146" s="7"/>
      <c r="S146" s="975"/>
      <c r="T146" s="976"/>
      <c r="U146" s="976"/>
      <c r="V146" s="7"/>
      <c r="W146" s="36"/>
      <c r="X146" s="34"/>
      <c r="Y146" s="7"/>
      <c r="Z146" s="11"/>
      <c r="AA146" s="7"/>
      <c r="AB146" s="7"/>
      <c r="AC146" s="7"/>
      <c r="AD146" s="31"/>
      <c r="AE146" s="34"/>
      <c r="AF146" s="7"/>
      <c r="AG146" s="11"/>
      <c r="AH146" s="7"/>
      <c r="AI146" s="7"/>
      <c r="AJ146" s="7"/>
      <c r="AK146" s="31"/>
      <c r="AL146" s="34"/>
      <c r="AM146" s="7"/>
      <c r="AN146" s="11"/>
      <c r="AO146" s="7"/>
      <c r="AP146" s="11"/>
      <c r="AQ146" s="7"/>
      <c r="AR146" s="11"/>
      <c r="AS146" s="7"/>
      <c r="AT146" s="7"/>
      <c r="AU146" s="7"/>
      <c r="AV146" s="7"/>
      <c r="AW146" s="7"/>
      <c r="AX146" s="11" t="s">
        <v>221</v>
      </c>
      <c r="AY146" s="66" t="s">
        <v>221</v>
      </c>
      <c r="AZ146" s="1"/>
      <c r="BA146" s="1"/>
      <c r="BB146" s="1"/>
      <c r="BC146" s="1"/>
      <c r="BD146" s="1"/>
      <c r="BP146" s="15"/>
      <c r="BQ146" s="25" t="str">
        <f t="shared" si="23"/>
        <v/>
      </c>
      <c r="BR146" s="26" t="str">
        <f t="shared" si="24"/>
        <v/>
      </c>
      <c r="BS146" s="26" t="str">
        <f t="shared" si="25"/>
        <v/>
      </c>
      <c r="BT146" s="25" t="str">
        <f t="shared" si="26"/>
        <v/>
      </c>
      <c r="BU146" s="26" t="str">
        <f t="shared" si="27"/>
        <v/>
      </c>
      <c r="BV146" s="25" t="e">
        <f>IF(AND(#REF!="",#REF!="",#REF!="",#REF!=""),"",SUM(#REF!,#REF!,#REF!,#REF!,#REF!))</f>
        <v>#REF!</v>
      </c>
      <c r="BW146" s="26" t="str">
        <f t="shared" si="28"/>
        <v/>
      </c>
      <c r="BX146" s="25" t="str">
        <f t="shared" si="29"/>
        <v/>
      </c>
      <c r="BY146" s="26" t="str">
        <f t="shared" si="30"/>
        <v/>
      </c>
      <c r="BZ146" s="25" t="str">
        <f t="shared" si="31"/>
        <v/>
      </c>
      <c r="CA146" s="26" t="str">
        <f t="shared" si="32"/>
        <v/>
      </c>
      <c r="CB146" s="25" t="e">
        <f>IF(AND(#REF!="",#REF!="",#REF!="",#REF!=""),"",SUM(#REF!,#REF!,#REF!,#REF!,#REF!))</f>
        <v>#REF!</v>
      </c>
      <c r="CC146" s="26" t="str">
        <f t="shared" si="33"/>
        <v/>
      </c>
      <c r="CD146" s="23" t="e">
        <f>IF(AND(#REF!="",#REF!="",#REF!="",#REF!=""),"",SUM(#REF!,#REF!,#REF!,#REF!))</f>
        <v>#REF!</v>
      </c>
      <c r="CE146" s="23" t="str">
        <f t="shared" si="34"/>
        <v/>
      </c>
    </row>
    <row r="147" spans="1:83">
      <c r="A147" s="245">
        <v>141</v>
      </c>
      <c r="B147" s="246"/>
      <c r="C147" s="247"/>
      <c r="D147" s="248"/>
      <c r="E147" s="249"/>
      <c r="F147" s="250"/>
      <c r="G147" s="250"/>
      <c r="H147" s="251"/>
      <c r="I147" s="252"/>
      <c r="J147" s="253"/>
      <c r="K147" s="254"/>
      <c r="L147" s="11"/>
      <c r="M147" s="7"/>
      <c r="N147" s="7"/>
      <c r="O147" s="7"/>
      <c r="P147" s="31"/>
      <c r="Q147" s="34"/>
      <c r="R147" s="7"/>
      <c r="S147" s="975"/>
      <c r="T147" s="976"/>
      <c r="U147" s="976"/>
      <c r="V147" s="7"/>
      <c r="W147" s="36"/>
      <c r="X147" s="34"/>
      <c r="Y147" s="7"/>
      <c r="Z147" s="11"/>
      <c r="AA147" s="7"/>
      <c r="AB147" s="7"/>
      <c r="AC147" s="7"/>
      <c r="AD147" s="31"/>
      <c r="AE147" s="34"/>
      <c r="AF147" s="7"/>
      <c r="AG147" s="11"/>
      <c r="AH147" s="7"/>
      <c r="AI147" s="7"/>
      <c r="AJ147" s="7"/>
      <c r="AK147" s="31"/>
      <c r="AL147" s="34"/>
      <c r="AM147" s="7"/>
      <c r="AN147" s="11"/>
      <c r="AO147" s="7"/>
      <c r="AP147" s="11"/>
      <c r="AQ147" s="7"/>
      <c r="AR147" s="11"/>
      <c r="AS147" s="7"/>
      <c r="AT147" s="7"/>
      <c r="AU147" s="7"/>
      <c r="AV147" s="7"/>
      <c r="AW147" s="7"/>
      <c r="AX147" s="11" t="s">
        <v>221</v>
      </c>
      <c r="AY147" s="66" t="s">
        <v>221</v>
      </c>
      <c r="AZ147" s="1"/>
      <c r="BA147" s="1"/>
      <c r="BB147" s="1"/>
      <c r="BC147" s="1"/>
      <c r="BD147" s="1"/>
      <c r="BP147" s="15"/>
      <c r="BQ147" s="25" t="str">
        <f t="shared" si="23"/>
        <v/>
      </c>
      <c r="BR147" s="26" t="str">
        <f t="shared" si="24"/>
        <v/>
      </c>
      <c r="BS147" s="26" t="str">
        <f t="shared" si="25"/>
        <v/>
      </c>
      <c r="BT147" s="25" t="str">
        <f t="shared" si="26"/>
        <v/>
      </c>
      <c r="BU147" s="26" t="str">
        <f t="shared" si="27"/>
        <v/>
      </c>
      <c r="BV147" s="25" t="e">
        <f>IF(AND(#REF!="",#REF!="",#REF!="",#REF!=""),"",SUM(#REF!,#REF!,#REF!,#REF!,#REF!))</f>
        <v>#REF!</v>
      </c>
      <c r="BW147" s="26" t="str">
        <f t="shared" si="28"/>
        <v/>
      </c>
      <c r="BX147" s="25" t="str">
        <f t="shared" si="29"/>
        <v/>
      </c>
      <c r="BY147" s="26" t="str">
        <f t="shared" si="30"/>
        <v/>
      </c>
      <c r="BZ147" s="25" t="str">
        <f t="shared" si="31"/>
        <v/>
      </c>
      <c r="CA147" s="26" t="str">
        <f t="shared" si="32"/>
        <v/>
      </c>
      <c r="CB147" s="25" t="e">
        <f>IF(AND(#REF!="",#REF!="",#REF!="",#REF!=""),"",SUM(#REF!,#REF!,#REF!,#REF!,#REF!))</f>
        <v>#REF!</v>
      </c>
      <c r="CC147" s="26" t="str">
        <f t="shared" si="33"/>
        <v/>
      </c>
      <c r="CD147" s="23" t="e">
        <f>IF(AND(#REF!="",#REF!="",#REF!="",#REF!=""),"",SUM(#REF!,#REF!,#REF!,#REF!))</f>
        <v>#REF!</v>
      </c>
      <c r="CE147" s="23" t="str">
        <f t="shared" si="34"/>
        <v/>
      </c>
    </row>
    <row r="148" spans="1:83">
      <c r="A148" s="245">
        <v>142</v>
      </c>
      <c r="B148" s="246"/>
      <c r="C148" s="247"/>
      <c r="D148" s="248"/>
      <c r="E148" s="249"/>
      <c r="F148" s="250"/>
      <c r="G148" s="250"/>
      <c r="H148" s="251"/>
      <c r="I148" s="252"/>
      <c r="J148" s="253"/>
      <c r="K148" s="254"/>
      <c r="L148" s="11"/>
      <c r="M148" s="7"/>
      <c r="N148" s="7"/>
      <c r="O148" s="7"/>
      <c r="P148" s="31"/>
      <c r="Q148" s="34"/>
      <c r="R148" s="7"/>
      <c r="S148" s="975"/>
      <c r="T148" s="976"/>
      <c r="U148" s="976"/>
      <c r="V148" s="7"/>
      <c r="W148" s="36"/>
      <c r="X148" s="34"/>
      <c r="Y148" s="7"/>
      <c r="Z148" s="11"/>
      <c r="AA148" s="7"/>
      <c r="AB148" s="7"/>
      <c r="AC148" s="7"/>
      <c r="AD148" s="31"/>
      <c r="AE148" s="34"/>
      <c r="AF148" s="7"/>
      <c r="AG148" s="11"/>
      <c r="AH148" s="7"/>
      <c r="AI148" s="7"/>
      <c r="AJ148" s="7"/>
      <c r="AK148" s="31"/>
      <c r="AL148" s="34"/>
      <c r="AM148" s="7"/>
      <c r="AN148" s="11"/>
      <c r="AO148" s="7"/>
      <c r="AP148" s="11"/>
      <c r="AQ148" s="7"/>
      <c r="AR148" s="11"/>
      <c r="AS148" s="7"/>
      <c r="AT148" s="7"/>
      <c r="AU148" s="7"/>
      <c r="AV148" s="7"/>
      <c r="AW148" s="7"/>
      <c r="AX148" s="11" t="s">
        <v>221</v>
      </c>
      <c r="AY148" s="66" t="s">
        <v>221</v>
      </c>
      <c r="AZ148" s="1"/>
      <c r="BA148" s="1"/>
      <c r="BB148" s="1"/>
      <c r="BC148" s="1"/>
      <c r="BD148" s="1"/>
      <c r="BP148" s="15"/>
      <c r="BQ148" s="25" t="str">
        <f t="shared" si="23"/>
        <v/>
      </c>
      <c r="BR148" s="26" t="str">
        <f t="shared" si="24"/>
        <v/>
      </c>
      <c r="BS148" s="26" t="str">
        <f t="shared" si="25"/>
        <v/>
      </c>
      <c r="BT148" s="25" t="str">
        <f t="shared" si="26"/>
        <v/>
      </c>
      <c r="BU148" s="26" t="str">
        <f t="shared" si="27"/>
        <v/>
      </c>
      <c r="BV148" s="25" t="e">
        <f>IF(AND(#REF!="",#REF!="",#REF!="",#REF!=""),"",SUM(#REF!,#REF!,#REF!,#REF!,#REF!))</f>
        <v>#REF!</v>
      </c>
      <c r="BW148" s="26" t="str">
        <f t="shared" si="28"/>
        <v/>
      </c>
      <c r="BX148" s="25" t="str">
        <f t="shared" si="29"/>
        <v/>
      </c>
      <c r="BY148" s="26" t="str">
        <f t="shared" si="30"/>
        <v/>
      </c>
      <c r="BZ148" s="25" t="str">
        <f t="shared" si="31"/>
        <v/>
      </c>
      <c r="CA148" s="26" t="str">
        <f t="shared" si="32"/>
        <v/>
      </c>
      <c r="CB148" s="25" t="e">
        <f>IF(AND(#REF!="",#REF!="",#REF!="",#REF!=""),"",SUM(#REF!,#REF!,#REF!,#REF!,#REF!))</f>
        <v>#REF!</v>
      </c>
      <c r="CC148" s="26" t="str">
        <f t="shared" si="33"/>
        <v/>
      </c>
      <c r="CD148" s="23" t="e">
        <f>IF(AND(#REF!="",#REF!="",#REF!="",#REF!=""),"",SUM(#REF!,#REF!,#REF!,#REF!))</f>
        <v>#REF!</v>
      </c>
      <c r="CE148" s="23" t="str">
        <f t="shared" si="34"/>
        <v/>
      </c>
    </row>
    <row r="149" spans="1:83">
      <c r="A149" s="245">
        <v>143</v>
      </c>
      <c r="B149" s="246"/>
      <c r="C149" s="247"/>
      <c r="D149" s="248"/>
      <c r="E149" s="249"/>
      <c r="F149" s="250"/>
      <c r="G149" s="250"/>
      <c r="H149" s="251"/>
      <c r="I149" s="252"/>
      <c r="J149" s="253"/>
      <c r="K149" s="254"/>
      <c r="L149" s="11"/>
      <c r="M149" s="7"/>
      <c r="N149" s="7"/>
      <c r="O149" s="7"/>
      <c r="P149" s="31"/>
      <c r="Q149" s="34"/>
      <c r="R149" s="7"/>
      <c r="S149" s="975"/>
      <c r="T149" s="976"/>
      <c r="U149" s="976"/>
      <c r="V149" s="7"/>
      <c r="W149" s="36"/>
      <c r="X149" s="34"/>
      <c r="Y149" s="7"/>
      <c r="Z149" s="11"/>
      <c r="AA149" s="7"/>
      <c r="AB149" s="7"/>
      <c r="AC149" s="7"/>
      <c r="AD149" s="31"/>
      <c r="AE149" s="34"/>
      <c r="AF149" s="7"/>
      <c r="AG149" s="11"/>
      <c r="AH149" s="7"/>
      <c r="AI149" s="7"/>
      <c r="AJ149" s="7"/>
      <c r="AK149" s="31"/>
      <c r="AL149" s="34"/>
      <c r="AM149" s="7"/>
      <c r="AN149" s="11"/>
      <c r="AO149" s="7"/>
      <c r="AP149" s="11"/>
      <c r="AQ149" s="7"/>
      <c r="AR149" s="11"/>
      <c r="AS149" s="7"/>
      <c r="AT149" s="7"/>
      <c r="AU149" s="7"/>
      <c r="AV149" s="7"/>
      <c r="AW149" s="7"/>
      <c r="AX149" s="11" t="s">
        <v>221</v>
      </c>
      <c r="AY149" s="66" t="s">
        <v>221</v>
      </c>
      <c r="AZ149" s="1"/>
      <c r="BA149" s="1"/>
      <c r="BB149" s="1"/>
      <c r="BC149" s="1"/>
      <c r="BD149" s="1"/>
      <c r="BP149" s="15"/>
      <c r="BQ149" s="25" t="str">
        <f t="shared" si="23"/>
        <v/>
      </c>
      <c r="BR149" s="26" t="str">
        <f t="shared" si="24"/>
        <v/>
      </c>
      <c r="BS149" s="26" t="str">
        <f t="shared" si="25"/>
        <v/>
      </c>
      <c r="BT149" s="25" t="str">
        <f t="shared" si="26"/>
        <v/>
      </c>
      <c r="BU149" s="26" t="str">
        <f t="shared" si="27"/>
        <v/>
      </c>
      <c r="BV149" s="25" t="e">
        <f>IF(AND(#REF!="",#REF!="",#REF!="",#REF!=""),"",SUM(#REF!,#REF!,#REF!,#REF!,#REF!))</f>
        <v>#REF!</v>
      </c>
      <c r="BW149" s="26" t="str">
        <f t="shared" si="28"/>
        <v/>
      </c>
      <c r="BX149" s="25" t="str">
        <f t="shared" si="29"/>
        <v/>
      </c>
      <c r="BY149" s="26" t="str">
        <f t="shared" si="30"/>
        <v/>
      </c>
      <c r="BZ149" s="25" t="str">
        <f t="shared" si="31"/>
        <v/>
      </c>
      <c r="CA149" s="26" t="str">
        <f t="shared" si="32"/>
        <v/>
      </c>
      <c r="CB149" s="25" t="e">
        <f>IF(AND(#REF!="",#REF!="",#REF!="",#REF!=""),"",SUM(#REF!,#REF!,#REF!,#REF!,#REF!))</f>
        <v>#REF!</v>
      </c>
      <c r="CC149" s="26" t="str">
        <f t="shared" si="33"/>
        <v/>
      </c>
      <c r="CD149" s="23" t="e">
        <f>IF(AND(#REF!="",#REF!="",#REF!="",#REF!=""),"",SUM(#REF!,#REF!,#REF!,#REF!))</f>
        <v>#REF!</v>
      </c>
      <c r="CE149" s="23" t="str">
        <f t="shared" si="34"/>
        <v/>
      </c>
    </row>
    <row r="150" spans="1:83">
      <c r="A150" s="245">
        <v>144</v>
      </c>
      <c r="B150" s="246"/>
      <c r="C150" s="247"/>
      <c r="D150" s="248"/>
      <c r="E150" s="249"/>
      <c r="F150" s="250"/>
      <c r="G150" s="250"/>
      <c r="H150" s="251"/>
      <c r="I150" s="252"/>
      <c r="J150" s="253"/>
      <c r="K150" s="254"/>
      <c r="L150" s="11"/>
      <c r="M150" s="7"/>
      <c r="N150" s="7"/>
      <c r="O150" s="7"/>
      <c r="P150" s="31"/>
      <c r="Q150" s="34"/>
      <c r="R150" s="7"/>
      <c r="S150" s="975"/>
      <c r="T150" s="976"/>
      <c r="U150" s="976"/>
      <c r="V150" s="7"/>
      <c r="W150" s="36"/>
      <c r="X150" s="34"/>
      <c r="Y150" s="7"/>
      <c r="Z150" s="11"/>
      <c r="AA150" s="7"/>
      <c r="AB150" s="7"/>
      <c r="AC150" s="7"/>
      <c r="AD150" s="31"/>
      <c r="AE150" s="34"/>
      <c r="AF150" s="7"/>
      <c r="AG150" s="11"/>
      <c r="AH150" s="7"/>
      <c r="AI150" s="7"/>
      <c r="AJ150" s="7"/>
      <c r="AK150" s="31"/>
      <c r="AL150" s="34"/>
      <c r="AM150" s="7"/>
      <c r="AN150" s="11"/>
      <c r="AO150" s="7"/>
      <c r="AP150" s="11"/>
      <c r="AQ150" s="7"/>
      <c r="AR150" s="11"/>
      <c r="AS150" s="7"/>
      <c r="AT150" s="7"/>
      <c r="AU150" s="7"/>
      <c r="AV150" s="7"/>
      <c r="AW150" s="7"/>
      <c r="AX150" s="11" t="s">
        <v>221</v>
      </c>
      <c r="AY150" s="66" t="s">
        <v>221</v>
      </c>
      <c r="AZ150" s="1"/>
      <c r="BA150" s="1"/>
      <c r="BB150" s="1"/>
      <c r="BC150" s="1"/>
      <c r="BD150" s="1"/>
      <c r="BP150" s="15"/>
      <c r="BQ150" s="25" t="str">
        <f t="shared" si="23"/>
        <v/>
      </c>
      <c r="BR150" s="26" t="str">
        <f t="shared" si="24"/>
        <v/>
      </c>
      <c r="BS150" s="26" t="str">
        <f t="shared" si="25"/>
        <v/>
      </c>
      <c r="BT150" s="25" t="str">
        <f t="shared" si="26"/>
        <v/>
      </c>
      <c r="BU150" s="26" t="str">
        <f t="shared" si="27"/>
        <v/>
      </c>
      <c r="BV150" s="25" t="e">
        <f>IF(AND(#REF!="",#REF!="",#REF!="",#REF!=""),"",SUM(#REF!,#REF!,#REF!,#REF!,#REF!))</f>
        <v>#REF!</v>
      </c>
      <c r="BW150" s="26" t="str">
        <f t="shared" si="28"/>
        <v/>
      </c>
      <c r="BX150" s="25" t="str">
        <f t="shared" si="29"/>
        <v/>
      </c>
      <c r="BY150" s="26" t="str">
        <f t="shared" si="30"/>
        <v/>
      </c>
      <c r="BZ150" s="25" t="str">
        <f t="shared" si="31"/>
        <v/>
      </c>
      <c r="CA150" s="26" t="str">
        <f t="shared" si="32"/>
        <v/>
      </c>
      <c r="CB150" s="25" t="e">
        <f>IF(AND(#REF!="",#REF!="",#REF!="",#REF!=""),"",SUM(#REF!,#REF!,#REF!,#REF!,#REF!))</f>
        <v>#REF!</v>
      </c>
      <c r="CC150" s="26" t="str">
        <f t="shared" si="33"/>
        <v/>
      </c>
      <c r="CD150" s="23" t="e">
        <f>IF(AND(#REF!="",#REF!="",#REF!="",#REF!=""),"",SUM(#REF!,#REF!,#REF!,#REF!))</f>
        <v>#REF!</v>
      </c>
      <c r="CE150" s="23" t="str">
        <f t="shared" si="34"/>
        <v/>
      </c>
    </row>
    <row r="151" spans="1:83">
      <c r="A151" s="245">
        <v>145</v>
      </c>
      <c r="B151" s="246"/>
      <c r="C151" s="247"/>
      <c r="D151" s="248"/>
      <c r="E151" s="249"/>
      <c r="F151" s="250"/>
      <c r="G151" s="250"/>
      <c r="H151" s="251"/>
      <c r="I151" s="252"/>
      <c r="J151" s="253"/>
      <c r="K151" s="254"/>
      <c r="L151" s="11"/>
      <c r="M151" s="7"/>
      <c r="N151" s="7"/>
      <c r="O151" s="7"/>
      <c r="P151" s="31"/>
      <c r="Q151" s="34"/>
      <c r="R151" s="7"/>
      <c r="S151" s="975"/>
      <c r="T151" s="976"/>
      <c r="U151" s="976"/>
      <c r="V151" s="7"/>
      <c r="W151" s="36"/>
      <c r="X151" s="34"/>
      <c r="Y151" s="7"/>
      <c r="Z151" s="11"/>
      <c r="AA151" s="7"/>
      <c r="AB151" s="7"/>
      <c r="AC151" s="7"/>
      <c r="AD151" s="31"/>
      <c r="AE151" s="34"/>
      <c r="AF151" s="7"/>
      <c r="AG151" s="11"/>
      <c r="AH151" s="7"/>
      <c r="AI151" s="7"/>
      <c r="AJ151" s="7"/>
      <c r="AK151" s="31"/>
      <c r="AL151" s="34"/>
      <c r="AM151" s="7"/>
      <c r="AN151" s="11"/>
      <c r="AO151" s="7"/>
      <c r="AP151" s="11"/>
      <c r="AQ151" s="7"/>
      <c r="AR151" s="11"/>
      <c r="AS151" s="7"/>
      <c r="AT151" s="7"/>
      <c r="AU151" s="7"/>
      <c r="AV151" s="7"/>
      <c r="AW151" s="7"/>
      <c r="AX151" s="11" t="s">
        <v>221</v>
      </c>
      <c r="AY151" s="66" t="s">
        <v>221</v>
      </c>
      <c r="AZ151" s="1"/>
      <c r="BA151" s="1"/>
      <c r="BB151" s="1"/>
      <c r="BC151" s="1"/>
      <c r="BD151" s="1"/>
      <c r="BP151" s="15"/>
      <c r="BQ151" s="25" t="str">
        <f t="shared" si="23"/>
        <v/>
      </c>
      <c r="BR151" s="26" t="str">
        <f t="shared" si="24"/>
        <v/>
      </c>
      <c r="BS151" s="26" t="str">
        <f t="shared" si="25"/>
        <v/>
      </c>
      <c r="BT151" s="25" t="str">
        <f t="shared" si="26"/>
        <v/>
      </c>
      <c r="BU151" s="26" t="str">
        <f t="shared" si="27"/>
        <v/>
      </c>
      <c r="BV151" s="25" t="e">
        <f>IF(AND(#REF!="",#REF!="",#REF!="",#REF!=""),"",SUM(#REF!,#REF!,#REF!,#REF!,#REF!))</f>
        <v>#REF!</v>
      </c>
      <c r="BW151" s="26" t="str">
        <f t="shared" si="28"/>
        <v/>
      </c>
      <c r="BX151" s="25" t="str">
        <f t="shared" si="29"/>
        <v/>
      </c>
      <c r="BY151" s="26" t="str">
        <f t="shared" si="30"/>
        <v/>
      </c>
      <c r="BZ151" s="25" t="str">
        <f t="shared" si="31"/>
        <v/>
      </c>
      <c r="CA151" s="26" t="str">
        <f t="shared" si="32"/>
        <v/>
      </c>
      <c r="CB151" s="25" t="e">
        <f>IF(AND(#REF!="",#REF!="",#REF!="",#REF!=""),"",SUM(#REF!,#REF!,#REF!,#REF!,#REF!))</f>
        <v>#REF!</v>
      </c>
      <c r="CC151" s="26" t="str">
        <f t="shared" si="33"/>
        <v/>
      </c>
      <c r="CD151" s="23" t="e">
        <f>IF(AND(#REF!="",#REF!="",#REF!="",#REF!=""),"",SUM(#REF!,#REF!,#REF!,#REF!))</f>
        <v>#REF!</v>
      </c>
      <c r="CE151" s="23" t="str">
        <f t="shared" si="34"/>
        <v/>
      </c>
    </row>
    <row r="152" spans="1:83">
      <c r="A152" s="245">
        <v>146</v>
      </c>
      <c r="B152" s="246"/>
      <c r="C152" s="247"/>
      <c r="D152" s="248"/>
      <c r="E152" s="249"/>
      <c r="F152" s="250"/>
      <c r="G152" s="250"/>
      <c r="H152" s="251"/>
      <c r="I152" s="252"/>
      <c r="J152" s="253"/>
      <c r="K152" s="254"/>
      <c r="L152" s="11"/>
      <c r="M152" s="7"/>
      <c r="N152" s="7"/>
      <c r="O152" s="7"/>
      <c r="P152" s="31"/>
      <c r="Q152" s="34"/>
      <c r="R152" s="7"/>
      <c r="S152" s="975"/>
      <c r="T152" s="976"/>
      <c r="U152" s="976"/>
      <c r="V152" s="7"/>
      <c r="W152" s="36"/>
      <c r="X152" s="34"/>
      <c r="Y152" s="7"/>
      <c r="Z152" s="11"/>
      <c r="AA152" s="7"/>
      <c r="AB152" s="7"/>
      <c r="AC152" s="7"/>
      <c r="AD152" s="31"/>
      <c r="AE152" s="34"/>
      <c r="AF152" s="7"/>
      <c r="AG152" s="11"/>
      <c r="AH152" s="7"/>
      <c r="AI152" s="7"/>
      <c r="AJ152" s="7"/>
      <c r="AK152" s="31"/>
      <c r="AL152" s="34"/>
      <c r="AM152" s="7"/>
      <c r="AN152" s="11"/>
      <c r="AO152" s="7"/>
      <c r="AP152" s="11"/>
      <c r="AQ152" s="7"/>
      <c r="AR152" s="11"/>
      <c r="AS152" s="7"/>
      <c r="AT152" s="7"/>
      <c r="AU152" s="7"/>
      <c r="AV152" s="7"/>
      <c r="AW152" s="7"/>
      <c r="AX152" s="11" t="s">
        <v>221</v>
      </c>
      <c r="AY152" s="66" t="s">
        <v>221</v>
      </c>
      <c r="AZ152" s="1"/>
      <c r="BA152" s="1"/>
      <c r="BB152" s="1"/>
      <c r="BC152" s="1"/>
      <c r="BD152" s="1"/>
      <c r="BP152" s="15"/>
      <c r="BQ152" s="25" t="str">
        <f t="shared" si="23"/>
        <v/>
      </c>
      <c r="BR152" s="26" t="str">
        <f t="shared" si="24"/>
        <v/>
      </c>
      <c r="BS152" s="26" t="str">
        <f t="shared" si="25"/>
        <v/>
      </c>
      <c r="BT152" s="25" t="str">
        <f t="shared" si="26"/>
        <v/>
      </c>
      <c r="BU152" s="26" t="str">
        <f t="shared" si="27"/>
        <v/>
      </c>
      <c r="BV152" s="25" t="e">
        <f>IF(AND(#REF!="",#REF!="",#REF!="",#REF!=""),"",SUM(#REF!,#REF!,#REF!,#REF!,#REF!))</f>
        <v>#REF!</v>
      </c>
      <c r="BW152" s="26" t="str">
        <f t="shared" si="28"/>
        <v/>
      </c>
      <c r="BX152" s="25" t="str">
        <f t="shared" si="29"/>
        <v/>
      </c>
      <c r="BY152" s="26" t="str">
        <f t="shared" si="30"/>
        <v/>
      </c>
      <c r="BZ152" s="25" t="str">
        <f t="shared" si="31"/>
        <v/>
      </c>
      <c r="CA152" s="26" t="str">
        <f t="shared" si="32"/>
        <v/>
      </c>
      <c r="CB152" s="25" t="e">
        <f>IF(AND(#REF!="",#REF!="",#REF!="",#REF!=""),"",SUM(#REF!,#REF!,#REF!,#REF!,#REF!))</f>
        <v>#REF!</v>
      </c>
      <c r="CC152" s="26" t="str">
        <f t="shared" si="33"/>
        <v/>
      </c>
      <c r="CD152" s="23" t="e">
        <f>IF(AND(#REF!="",#REF!="",#REF!="",#REF!=""),"",SUM(#REF!,#REF!,#REF!,#REF!))</f>
        <v>#REF!</v>
      </c>
      <c r="CE152" s="23" t="str">
        <f t="shared" si="34"/>
        <v/>
      </c>
    </row>
    <row r="153" spans="1:83">
      <c r="A153" s="245">
        <v>147</v>
      </c>
      <c r="B153" s="246"/>
      <c r="C153" s="247"/>
      <c r="D153" s="248"/>
      <c r="E153" s="249"/>
      <c r="F153" s="250"/>
      <c r="G153" s="250"/>
      <c r="H153" s="251"/>
      <c r="I153" s="252"/>
      <c r="J153" s="253"/>
      <c r="K153" s="254"/>
      <c r="L153" s="11"/>
      <c r="M153" s="7"/>
      <c r="N153" s="7"/>
      <c r="O153" s="7"/>
      <c r="P153" s="31"/>
      <c r="Q153" s="34"/>
      <c r="R153" s="7"/>
      <c r="S153" s="975"/>
      <c r="T153" s="976"/>
      <c r="U153" s="976"/>
      <c r="V153" s="7"/>
      <c r="W153" s="36"/>
      <c r="X153" s="34"/>
      <c r="Y153" s="7"/>
      <c r="Z153" s="11"/>
      <c r="AA153" s="7"/>
      <c r="AB153" s="7"/>
      <c r="AC153" s="7"/>
      <c r="AD153" s="31"/>
      <c r="AE153" s="34"/>
      <c r="AF153" s="7"/>
      <c r="AG153" s="11"/>
      <c r="AH153" s="7"/>
      <c r="AI153" s="7"/>
      <c r="AJ153" s="7"/>
      <c r="AK153" s="31"/>
      <c r="AL153" s="34"/>
      <c r="AM153" s="7"/>
      <c r="AN153" s="11"/>
      <c r="AO153" s="7"/>
      <c r="AP153" s="11"/>
      <c r="AQ153" s="7"/>
      <c r="AR153" s="11"/>
      <c r="AS153" s="7"/>
      <c r="AT153" s="7"/>
      <c r="AU153" s="7"/>
      <c r="AV153" s="7"/>
      <c r="AW153" s="7"/>
      <c r="AX153" s="11" t="s">
        <v>221</v>
      </c>
      <c r="AY153" s="66" t="s">
        <v>221</v>
      </c>
      <c r="AZ153" s="1"/>
      <c r="BA153" s="1"/>
      <c r="BB153" s="1"/>
      <c r="BC153" s="1"/>
      <c r="BD153" s="1"/>
      <c r="BP153" s="15"/>
      <c r="BQ153" s="25" t="str">
        <f t="shared" si="23"/>
        <v/>
      </c>
      <c r="BR153" s="26" t="str">
        <f t="shared" si="24"/>
        <v/>
      </c>
      <c r="BS153" s="26" t="str">
        <f t="shared" si="25"/>
        <v/>
      </c>
      <c r="BT153" s="25" t="str">
        <f t="shared" si="26"/>
        <v/>
      </c>
      <c r="BU153" s="26" t="str">
        <f t="shared" si="27"/>
        <v/>
      </c>
      <c r="BV153" s="25" t="e">
        <f>IF(AND(#REF!="",#REF!="",#REF!="",#REF!=""),"",SUM(#REF!,#REF!,#REF!,#REF!,#REF!))</f>
        <v>#REF!</v>
      </c>
      <c r="BW153" s="26" t="str">
        <f t="shared" si="28"/>
        <v/>
      </c>
      <c r="BX153" s="25" t="str">
        <f t="shared" si="29"/>
        <v/>
      </c>
      <c r="BY153" s="26" t="str">
        <f t="shared" si="30"/>
        <v/>
      </c>
      <c r="BZ153" s="25" t="str">
        <f t="shared" si="31"/>
        <v/>
      </c>
      <c r="CA153" s="26" t="str">
        <f t="shared" si="32"/>
        <v/>
      </c>
      <c r="CB153" s="25" t="e">
        <f>IF(AND(#REF!="",#REF!="",#REF!="",#REF!=""),"",SUM(#REF!,#REF!,#REF!,#REF!,#REF!))</f>
        <v>#REF!</v>
      </c>
      <c r="CC153" s="26" t="str">
        <f t="shared" si="33"/>
        <v/>
      </c>
      <c r="CD153" s="23" t="e">
        <f>IF(AND(#REF!="",#REF!="",#REF!="",#REF!=""),"",SUM(#REF!,#REF!,#REF!,#REF!))</f>
        <v>#REF!</v>
      </c>
      <c r="CE153" s="23" t="str">
        <f t="shared" si="34"/>
        <v/>
      </c>
    </row>
    <row r="154" spans="1:83">
      <c r="A154" s="245">
        <v>148</v>
      </c>
      <c r="B154" s="246"/>
      <c r="C154" s="247"/>
      <c r="D154" s="248"/>
      <c r="E154" s="249"/>
      <c r="F154" s="250"/>
      <c r="G154" s="250"/>
      <c r="H154" s="251"/>
      <c r="I154" s="252"/>
      <c r="J154" s="253"/>
      <c r="K154" s="254"/>
      <c r="L154" s="11"/>
      <c r="M154" s="7"/>
      <c r="N154" s="7"/>
      <c r="O154" s="7"/>
      <c r="P154" s="31"/>
      <c r="Q154" s="34"/>
      <c r="R154" s="7"/>
      <c r="S154" s="975"/>
      <c r="T154" s="976"/>
      <c r="U154" s="976"/>
      <c r="V154" s="7"/>
      <c r="W154" s="36"/>
      <c r="X154" s="34"/>
      <c r="Y154" s="7"/>
      <c r="Z154" s="11"/>
      <c r="AA154" s="7"/>
      <c r="AB154" s="7"/>
      <c r="AC154" s="7"/>
      <c r="AD154" s="31"/>
      <c r="AE154" s="34"/>
      <c r="AF154" s="7"/>
      <c r="AG154" s="11"/>
      <c r="AH154" s="7"/>
      <c r="AI154" s="7"/>
      <c r="AJ154" s="7"/>
      <c r="AK154" s="31"/>
      <c r="AL154" s="34"/>
      <c r="AM154" s="7"/>
      <c r="AN154" s="11"/>
      <c r="AO154" s="7"/>
      <c r="AP154" s="11"/>
      <c r="AQ154" s="7"/>
      <c r="AR154" s="11"/>
      <c r="AS154" s="7"/>
      <c r="AT154" s="7"/>
      <c r="AU154" s="7"/>
      <c r="AV154" s="7"/>
      <c r="AW154" s="7"/>
      <c r="AX154" s="11" t="s">
        <v>221</v>
      </c>
      <c r="AY154" s="66" t="s">
        <v>221</v>
      </c>
      <c r="AZ154" s="1"/>
      <c r="BA154" s="1"/>
      <c r="BB154" s="1"/>
      <c r="BC154" s="1"/>
      <c r="BD154" s="1"/>
      <c r="BP154" s="15"/>
      <c r="BQ154" s="25" t="str">
        <f t="shared" si="23"/>
        <v/>
      </c>
      <c r="BR154" s="26" t="str">
        <f t="shared" si="24"/>
        <v/>
      </c>
      <c r="BS154" s="26" t="str">
        <f t="shared" si="25"/>
        <v/>
      </c>
      <c r="BT154" s="25" t="str">
        <f t="shared" si="26"/>
        <v/>
      </c>
      <c r="BU154" s="26" t="str">
        <f t="shared" si="27"/>
        <v/>
      </c>
      <c r="BV154" s="25" t="e">
        <f>IF(AND(#REF!="",#REF!="",#REF!="",#REF!=""),"",SUM(#REF!,#REF!,#REF!,#REF!,#REF!))</f>
        <v>#REF!</v>
      </c>
      <c r="BW154" s="26" t="str">
        <f t="shared" si="28"/>
        <v/>
      </c>
      <c r="BX154" s="25" t="str">
        <f t="shared" si="29"/>
        <v/>
      </c>
      <c r="BY154" s="26" t="str">
        <f t="shared" si="30"/>
        <v/>
      </c>
      <c r="BZ154" s="25" t="str">
        <f t="shared" si="31"/>
        <v/>
      </c>
      <c r="CA154" s="26" t="str">
        <f t="shared" si="32"/>
        <v/>
      </c>
      <c r="CB154" s="25" t="e">
        <f>IF(AND(#REF!="",#REF!="",#REF!="",#REF!=""),"",SUM(#REF!,#REF!,#REF!,#REF!,#REF!))</f>
        <v>#REF!</v>
      </c>
      <c r="CC154" s="26" t="str">
        <f t="shared" si="33"/>
        <v/>
      </c>
      <c r="CD154" s="23" t="e">
        <f>IF(AND(#REF!="",#REF!="",#REF!="",#REF!=""),"",SUM(#REF!,#REF!,#REF!,#REF!))</f>
        <v>#REF!</v>
      </c>
      <c r="CE154" s="23" t="str">
        <f t="shared" si="34"/>
        <v/>
      </c>
    </row>
    <row r="155" spans="1:83">
      <c r="A155" s="245">
        <v>149</v>
      </c>
      <c r="B155" s="246"/>
      <c r="C155" s="247"/>
      <c r="D155" s="248"/>
      <c r="E155" s="249"/>
      <c r="F155" s="250"/>
      <c r="G155" s="250"/>
      <c r="H155" s="251"/>
      <c r="I155" s="252"/>
      <c r="J155" s="253"/>
      <c r="K155" s="254"/>
      <c r="L155" s="11"/>
      <c r="M155" s="7"/>
      <c r="N155" s="7"/>
      <c r="O155" s="7"/>
      <c r="P155" s="31"/>
      <c r="Q155" s="34"/>
      <c r="R155" s="7"/>
      <c r="S155" s="975"/>
      <c r="T155" s="976"/>
      <c r="U155" s="976"/>
      <c r="V155" s="7"/>
      <c r="W155" s="36"/>
      <c r="X155" s="34"/>
      <c r="Y155" s="7"/>
      <c r="Z155" s="11"/>
      <c r="AA155" s="7"/>
      <c r="AB155" s="7"/>
      <c r="AC155" s="7"/>
      <c r="AD155" s="31"/>
      <c r="AE155" s="34"/>
      <c r="AF155" s="7"/>
      <c r="AG155" s="11"/>
      <c r="AH155" s="7"/>
      <c r="AI155" s="7"/>
      <c r="AJ155" s="7"/>
      <c r="AK155" s="31"/>
      <c r="AL155" s="34"/>
      <c r="AM155" s="7"/>
      <c r="AN155" s="11"/>
      <c r="AO155" s="7"/>
      <c r="AP155" s="11"/>
      <c r="AQ155" s="7"/>
      <c r="AR155" s="11"/>
      <c r="AS155" s="7"/>
      <c r="AT155" s="7"/>
      <c r="AU155" s="7"/>
      <c r="AV155" s="7"/>
      <c r="AW155" s="7"/>
      <c r="AX155" s="11" t="s">
        <v>221</v>
      </c>
      <c r="AY155" s="66" t="s">
        <v>221</v>
      </c>
      <c r="AZ155" s="1"/>
      <c r="BA155" s="1"/>
      <c r="BB155" s="1"/>
      <c r="BC155" s="1"/>
      <c r="BD155" s="1"/>
      <c r="BP155" s="15"/>
      <c r="BQ155" s="25" t="str">
        <f t="shared" si="23"/>
        <v/>
      </c>
      <c r="BR155" s="26" t="str">
        <f t="shared" si="24"/>
        <v/>
      </c>
      <c r="BS155" s="26" t="str">
        <f t="shared" si="25"/>
        <v/>
      </c>
      <c r="BT155" s="25" t="str">
        <f t="shared" si="26"/>
        <v/>
      </c>
      <c r="BU155" s="26" t="str">
        <f t="shared" si="27"/>
        <v/>
      </c>
      <c r="BV155" s="25" t="e">
        <f>IF(AND(#REF!="",#REF!="",#REF!="",#REF!=""),"",SUM(#REF!,#REF!,#REF!,#REF!,#REF!))</f>
        <v>#REF!</v>
      </c>
      <c r="BW155" s="26" t="str">
        <f t="shared" si="28"/>
        <v/>
      </c>
      <c r="BX155" s="25" t="str">
        <f t="shared" si="29"/>
        <v/>
      </c>
      <c r="BY155" s="26" t="str">
        <f t="shared" si="30"/>
        <v/>
      </c>
      <c r="BZ155" s="25" t="str">
        <f t="shared" si="31"/>
        <v/>
      </c>
      <c r="CA155" s="26" t="str">
        <f t="shared" si="32"/>
        <v/>
      </c>
      <c r="CB155" s="25" t="e">
        <f>IF(AND(#REF!="",#REF!="",#REF!="",#REF!=""),"",SUM(#REF!,#REF!,#REF!,#REF!,#REF!))</f>
        <v>#REF!</v>
      </c>
      <c r="CC155" s="26" t="str">
        <f t="shared" si="33"/>
        <v/>
      </c>
      <c r="CD155" s="23" t="e">
        <f>IF(AND(#REF!="",#REF!="",#REF!="",#REF!=""),"",SUM(#REF!,#REF!,#REF!,#REF!))</f>
        <v>#REF!</v>
      </c>
      <c r="CE155" s="23" t="str">
        <f t="shared" si="34"/>
        <v/>
      </c>
    </row>
    <row r="156" spans="1:83">
      <c r="A156" s="245">
        <v>150</v>
      </c>
      <c r="B156" s="246"/>
      <c r="C156" s="247"/>
      <c r="D156" s="248"/>
      <c r="E156" s="249"/>
      <c r="F156" s="250"/>
      <c r="G156" s="250"/>
      <c r="H156" s="251"/>
      <c r="I156" s="252"/>
      <c r="J156" s="253"/>
      <c r="K156" s="254"/>
      <c r="L156" s="11"/>
      <c r="M156" s="7"/>
      <c r="N156" s="7"/>
      <c r="O156" s="7"/>
      <c r="P156" s="31"/>
      <c r="Q156" s="34"/>
      <c r="R156" s="7"/>
      <c r="S156" s="975"/>
      <c r="T156" s="976"/>
      <c r="U156" s="976"/>
      <c r="V156" s="7"/>
      <c r="W156" s="36"/>
      <c r="X156" s="34"/>
      <c r="Y156" s="7"/>
      <c r="Z156" s="11"/>
      <c r="AA156" s="7"/>
      <c r="AB156" s="7"/>
      <c r="AC156" s="7"/>
      <c r="AD156" s="31"/>
      <c r="AE156" s="34"/>
      <c r="AF156" s="7"/>
      <c r="AG156" s="11"/>
      <c r="AH156" s="7"/>
      <c r="AI156" s="7"/>
      <c r="AJ156" s="7"/>
      <c r="AK156" s="31"/>
      <c r="AL156" s="34"/>
      <c r="AM156" s="7"/>
      <c r="AN156" s="11"/>
      <c r="AO156" s="7"/>
      <c r="AP156" s="11"/>
      <c r="AQ156" s="7"/>
      <c r="AR156" s="11"/>
      <c r="AS156" s="7"/>
      <c r="AT156" s="7"/>
      <c r="AU156" s="7"/>
      <c r="AV156" s="7"/>
      <c r="AW156" s="7"/>
      <c r="AX156" s="11" t="s">
        <v>221</v>
      </c>
      <c r="AY156" s="66" t="s">
        <v>221</v>
      </c>
      <c r="AZ156" s="1"/>
      <c r="BA156" s="1"/>
      <c r="BB156" s="1"/>
      <c r="BC156" s="1"/>
      <c r="BD156" s="1"/>
      <c r="BP156" s="15"/>
      <c r="BQ156" s="25" t="str">
        <f t="shared" si="23"/>
        <v/>
      </c>
      <c r="BR156" s="26" t="str">
        <f t="shared" si="24"/>
        <v/>
      </c>
      <c r="BS156" s="26" t="str">
        <f t="shared" si="25"/>
        <v/>
      </c>
      <c r="BT156" s="25" t="str">
        <f t="shared" si="26"/>
        <v/>
      </c>
      <c r="BU156" s="26" t="str">
        <f t="shared" si="27"/>
        <v/>
      </c>
      <c r="BV156" s="25" t="e">
        <f>IF(AND(#REF!="",#REF!="",#REF!="",#REF!=""),"",SUM(#REF!,#REF!,#REF!,#REF!,#REF!))</f>
        <v>#REF!</v>
      </c>
      <c r="BW156" s="26" t="str">
        <f t="shared" si="28"/>
        <v/>
      </c>
      <c r="BX156" s="25" t="str">
        <f t="shared" si="29"/>
        <v/>
      </c>
      <c r="BY156" s="26" t="str">
        <f t="shared" si="30"/>
        <v/>
      </c>
      <c r="BZ156" s="25" t="str">
        <f t="shared" si="31"/>
        <v/>
      </c>
      <c r="CA156" s="26" t="str">
        <f t="shared" si="32"/>
        <v/>
      </c>
      <c r="CB156" s="25" t="e">
        <f>IF(AND(#REF!="",#REF!="",#REF!="",#REF!=""),"",SUM(#REF!,#REF!,#REF!,#REF!,#REF!))</f>
        <v>#REF!</v>
      </c>
      <c r="CC156" s="26" t="str">
        <f t="shared" si="33"/>
        <v/>
      </c>
      <c r="CD156" s="23" t="e">
        <f>IF(AND(#REF!="",#REF!="",#REF!="",#REF!=""),"",SUM(#REF!,#REF!,#REF!,#REF!))</f>
        <v>#REF!</v>
      </c>
      <c r="CE156" s="23" t="str">
        <f t="shared" si="34"/>
        <v/>
      </c>
    </row>
    <row r="157" spans="1:83">
      <c r="A157" s="245">
        <v>151</v>
      </c>
      <c r="B157" s="246"/>
      <c r="C157" s="247"/>
      <c r="D157" s="248"/>
      <c r="E157" s="249"/>
      <c r="F157" s="250"/>
      <c r="G157" s="250"/>
      <c r="H157" s="251"/>
      <c r="I157" s="252"/>
      <c r="J157" s="253"/>
      <c r="K157" s="254"/>
      <c r="L157" s="11"/>
      <c r="M157" s="7"/>
      <c r="N157" s="7"/>
      <c r="O157" s="7"/>
      <c r="P157" s="31"/>
      <c r="Q157" s="34"/>
      <c r="R157" s="7"/>
      <c r="S157" s="975"/>
      <c r="T157" s="976"/>
      <c r="U157" s="976"/>
      <c r="V157" s="7"/>
      <c r="W157" s="36"/>
      <c r="X157" s="34"/>
      <c r="Y157" s="7"/>
      <c r="Z157" s="11"/>
      <c r="AA157" s="7"/>
      <c r="AB157" s="7"/>
      <c r="AC157" s="7"/>
      <c r="AD157" s="31"/>
      <c r="AE157" s="34"/>
      <c r="AF157" s="7"/>
      <c r="AG157" s="11"/>
      <c r="AH157" s="7"/>
      <c r="AI157" s="7"/>
      <c r="AJ157" s="7"/>
      <c r="AK157" s="31"/>
      <c r="AL157" s="34"/>
      <c r="AM157" s="7"/>
      <c r="AN157" s="11"/>
      <c r="AO157" s="7"/>
      <c r="AP157" s="11"/>
      <c r="AQ157" s="7"/>
      <c r="AR157" s="11"/>
      <c r="AS157" s="7"/>
      <c r="AT157" s="7"/>
      <c r="AU157" s="7"/>
      <c r="AV157" s="7"/>
      <c r="AW157" s="7"/>
      <c r="AX157" s="11" t="s">
        <v>221</v>
      </c>
      <c r="AY157" s="66" t="s">
        <v>221</v>
      </c>
      <c r="AZ157" s="1"/>
      <c r="BA157" s="1"/>
      <c r="BB157" s="1"/>
      <c r="BC157" s="1"/>
      <c r="BD157" s="1"/>
      <c r="BP157" s="15"/>
      <c r="BQ157" s="25" t="str">
        <f t="shared" si="23"/>
        <v/>
      </c>
      <c r="BR157" s="26" t="str">
        <f t="shared" si="24"/>
        <v/>
      </c>
      <c r="BS157" s="26" t="str">
        <f t="shared" si="25"/>
        <v/>
      </c>
      <c r="BT157" s="25" t="str">
        <f t="shared" si="26"/>
        <v/>
      </c>
      <c r="BU157" s="26" t="str">
        <f t="shared" si="27"/>
        <v/>
      </c>
      <c r="BV157" s="25" t="e">
        <f>IF(AND(#REF!="",#REF!="",#REF!="",#REF!=""),"",SUM(#REF!,#REF!,#REF!,#REF!,#REF!))</f>
        <v>#REF!</v>
      </c>
      <c r="BW157" s="26" t="str">
        <f t="shared" si="28"/>
        <v/>
      </c>
      <c r="BX157" s="25" t="str">
        <f t="shared" si="29"/>
        <v/>
      </c>
      <c r="BY157" s="26" t="str">
        <f t="shared" si="30"/>
        <v/>
      </c>
      <c r="BZ157" s="25" t="str">
        <f t="shared" si="31"/>
        <v/>
      </c>
      <c r="CA157" s="26" t="str">
        <f t="shared" si="32"/>
        <v/>
      </c>
      <c r="CB157" s="25" t="e">
        <f>IF(AND(#REF!="",#REF!="",#REF!="",#REF!=""),"",SUM(#REF!,#REF!,#REF!,#REF!,#REF!))</f>
        <v>#REF!</v>
      </c>
      <c r="CC157" s="26" t="str">
        <f t="shared" si="33"/>
        <v/>
      </c>
      <c r="CD157" s="23" t="e">
        <f>IF(AND(#REF!="",#REF!="",#REF!="",#REF!=""),"",SUM(#REF!,#REF!,#REF!,#REF!))</f>
        <v>#REF!</v>
      </c>
      <c r="CE157" s="23" t="str">
        <f t="shared" si="34"/>
        <v/>
      </c>
    </row>
    <row r="158" spans="1:83">
      <c r="A158" s="245">
        <v>152</v>
      </c>
      <c r="B158" s="246"/>
      <c r="C158" s="247"/>
      <c r="D158" s="248"/>
      <c r="E158" s="249"/>
      <c r="F158" s="250"/>
      <c r="G158" s="250"/>
      <c r="H158" s="251"/>
      <c r="I158" s="252"/>
      <c r="J158" s="253"/>
      <c r="K158" s="254"/>
      <c r="L158" s="11"/>
      <c r="M158" s="7"/>
      <c r="N158" s="7"/>
      <c r="O158" s="7"/>
      <c r="P158" s="31"/>
      <c r="Q158" s="34"/>
      <c r="R158" s="7"/>
      <c r="S158" s="975"/>
      <c r="T158" s="976"/>
      <c r="U158" s="976"/>
      <c r="V158" s="7"/>
      <c r="W158" s="36"/>
      <c r="X158" s="34"/>
      <c r="Y158" s="7"/>
      <c r="Z158" s="11"/>
      <c r="AA158" s="7"/>
      <c r="AB158" s="7"/>
      <c r="AC158" s="7"/>
      <c r="AD158" s="31"/>
      <c r="AE158" s="34"/>
      <c r="AF158" s="7"/>
      <c r="AG158" s="11"/>
      <c r="AH158" s="7"/>
      <c r="AI158" s="7"/>
      <c r="AJ158" s="7"/>
      <c r="AK158" s="31"/>
      <c r="AL158" s="34"/>
      <c r="AM158" s="7"/>
      <c r="AN158" s="11"/>
      <c r="AO158" s="7"/>
      <c r="AP158" s="11"/>
      <c r="AQ158" s="7"/>
      <c r="AR158" s="11"/>
      <c r="AS158" s="7"/>
      <c r="AT158" s="7"/>
      <c r="AU158" s="7"/>
      <c r="AV158" s="7"/>
      <c r="AW158" s="7"/>
      <c r="AX158" s="11" t="s">
        <v>221</v>
      </c>
      <c r="AY158" s="66" t="s">
        <v>221</v>
      </c>
      <c r="AZ158" s="1"/>
      <c r="BA158" s="1"/>
      <c r="BB158" s="1"/>
      <c r="BC158" s="1"/>
      <c r="BD158" s="1"/>
      <c r="BP158" s="15"/>
      <c r="BQ158" s="25" t="str">
        <f t="shared" si="23"/>
        <v/>
      </c>
      <c r="BR158" s="26" t="str">
        <f t="shared" si="24"/>
        <v/>
      </c>
      <c r="BS158" s="26" t="str">
        <f t="shared" si="25"/>
        <v/>
      </c>
      <c r="BT158" s="25" t="str">
        <f t="shared" si="26"/>
        <v/>
      </c>
      <c r="BU158" s="26" t="str">
        <f t="shared" si="27"/>
        <v/>
      </c>
      <c r="BV158" s="25" t="e">
        <f>IF(AND(#REF!="",#REF!="",#REF!="",#REF!=""),"",SUM(#REF!,#REF!,#REF!,#REF!,#REF!))</f>
        <v>#REF!</v>
      </c>
      <c r="BW158" s="26" t="str">
        <f t="shared" si="28"/>
        <v/>
      </c>
      <c r="BX158" s="25" t="str">
        <f t="shared" si="29"/>
        <v/>
      </c>
      <c r="BY158" s="26" t="str">
        <f t="shared" si="30"/>
        <v/>
      </c>
      <c r="BZ158" s="25" t="str">
        <f t="shared" si="31"/>
        <v/>
      </c>
      <c r="CA158" s="26" t="str">
        <f t="shared" si="32"/>
        <v/>
      </c>
      <c r="CB158" s="25" t="e">
        <f>IF(AND(#REF!="",#REF!="",#REF!="",#REF!=""),"",SUM(#REF!,#REF!,#REF!,#REF!,#REF!))</f>
        <v>#REF!</v>
      </c>
      <c r="CC158" s="26" t="str">
        <f t="shared" si="33"/>
        <v/>
      </c>
      <c r="CD158" s="23" t="e">
        <f>IF(AND(#REF!="",#REF!="",#REF!="",#REF!=""),"",SUM(#REF!,#REF!,#REF!,#REF!))</f>
        <v>#REF!</v>
      </c>
      <c r="CE158" s="23" t="str">
        <f t="shared" si="34"/>
        <v/>
      </c>
    </row>
    <row r="159" spans="1:83">
      <c r="A159" s="245">
        <v>153</v>
      </c>
      <c r="B159" s="246"/>
      <c r="C159" s="247"/>
      <c r="D159" s="248"/>
      <c r="E159" s="249"/>
      <c r="F159" s="250"/>
      <c r="G159" s="250"/>
      <c r="H159" s="251"/>
      <c r="I159" s="252"/>
      <c r="J159" s="253"/>
      <c r="K159" s="254"/>
      <c r="L159" s="11"/>
      <c r="M159" s="7"/>
      <c r="N159" s="7"/>
      <c r="O159" s="7"/>
      <c r="P159" s="31"/>
      <c r="Q159" s="34"/>
      <c r="R159" s="7"/>
      <c r="S159" s="975"/>
      <c r="T159" s="976"/>
      <c r="U159" s="976"/>
      <c r="V159" s="7"/>
      <c r="W159" s="36"/>
      <c r="X159" s="34"/>
      <c r="Y159" s="7"/>
      <c r="Z159" s="11"/>
      <c r="AA159" s="7"/>
      <c r="AB159" s="7"/>
      <c r="AC159" s="7"/>
      <c r="AD159" s="31"/>
      <c r="AE159" s="34"/>
      <c r="AF159" s="7"/>
      <c r="AG159" s="11"/>
      <c r="AH159" s="7"/>
      <c r="AI159" s="7"/>
      <c r="AJ159" s="7"/>
      <c r="AK159" s="31"/>
      <c r="AL159" s="34"/>
      <c r="AM159" s="7"/>
      <c r="AN159" s="11"/>
      <c r="AO159" s="7"/>
      <c r="AP159" s="11"/>
      <c r="AQ159" s="7"/>
      <c r="AR159" s="11"/>
      <c r="AS159" s="7"/>
      <c r="AT159" s="7"/>
      <c r="AU159" s="7"/>
      <c r="AV159" s="7"/>
      <c r="AW159" s="7"/>
      <c r="AX159" s="11" t="s">
        <v>221</v>
      </c>
      <c r="AY159" s="66" t="s">
        <v>221</v>
      </c>
      <c r="AZ159" s="1"/>
      <c r="BA159" s="1"/>
      <c r="BB159" s="1"/>
      <c r="BC159" s="1"/>
      <c r="BD159" s="1"/>
      <c r="BP159" s="15"/>
      <c r="BQ159" s="25" t="str">
        <f t="shared" si="23"/>
        <v/>
      </c>
      <c r="BR159" s="26" t="str">
        <f t="shared" si="24"/>
        <v/>
      </c>
      <c r="BS159" s="26" t="str">
        <f t="shared" si="25"/>
        <v/>
      </c>
      <c r="BT159" s="25" t="str">
        <f t="shared" si="26"/>
        <v/>
      </c>
      <c r="BU159" s="26" t="str">
        <f t="shared" si="27"/>
        <v/>
      </c>
      <c r="BV159" s="25" t="e">
        <f>IF(AND(#REF!="",#REF!="",#REF!="",#REF!=""),"",SUM(#REF!,#REF!,#REF!,#REF!,#REF!))</f>
        <v>#REF!</v>
      </c>
      <c r="BW159" s="26" t="str">
        <f t="shared" si="28"/>
        <v/>
      </c>
      <c r="BX159" s="25" t="str">
        <f t="shared" si="29"/>
        <v/>
      </c>
      <c r="BY159" s="26" t="str">
        <f t="shared" si="30"/>
        <v/>
      </c>
      <c r="BZ159" s="25" t="str">
        <f t="shared" si="31"/>
        <v/>
      </c>
      <c r="CA159" s="26" t="str">
        <f t="shared" si="32"/>
        <v/>
      </c>
      <c r="CB159" s="25" t="e">
        <f>IF(AND(#REF!="",#REF!="",#REF!="",#REF!=""),"",SUM(#REF!,#REF!,#REF!,#REF!,#REF!))</f>
        <v>#REF!</v>
      </c>
      <c r="CC159" s="26" t="str">
        <f t="shared" si="33"/>
        <v/>
      </c>
      <c r="CD159" s="23" t="e">
        <f>IF(AND(#REF!="",#REF!="",#REF!="",#REF!=""),"",SUM(#REF!,#REF!,#REF!,#REF!))</f>
        <v>#REF!</v>
      </c>
      <c r="CE159" s="23" t="str">
        <f t="shared" si="34"/>
        <v/>
      </c>
    </row>
    <row r="160" spans="1:83">
      <c r="A160" s="245">
        <v>154</v>
      </c>
      <c r="B160" s="246"/>
      <c r="C160" s="247"/>
      <c r="D160" s="248"/>
      <c r="E160" s="249"/>
      <c r="F160" s="250"/>
      <c r="G160" s="250"/>
      <c r="H160" s="251"/>
      <c r="I160" s="252"/>
      <c r="J160" s="253"/>
      <c r="K160" s="254"/>
      <c r="L160" s="11"/>
      <c r="M160" s="7"/>
      <c r="N160" s="7"/>
      <c r="O160" s="7"/>
      <c r="P160" s="31"/>
      <c r="Q160" s="34"/>
      <c r="R160" s="7"/>
      <c r="S160" s="975"/>
      <c r="T160" s="976"/>
      <c r="U160" s="976"/>
      <c r="V160" s="7"/>
      <c r="W160" s="36"/>
      <c r="X160" s="34"/>
      <c r="Y160" s="7"/>
      <c r="Z160" s="11"/>
      <c r="AA160" s="7"/>
      <c r="AB160" s="7"/>
      <c r="AC160" s="7"/>
      <c r="AD160" s="31"/>
      <c r="AE160" s="34"/>
      <c r="AF160" s="7"/>
      <c r="AG160" s="11"/>
      <c r="AH160" s="7"/>
      <c r="AI160" s="7"/>
      <c r="AJ160" s="7"/>
      <c r="AK160" s="31"/>
      <c r="AL160" s="34"/>
      <c r="AM160" s="7"/>
      <c r="AN160" s="11"/>
      <c r="AO160" s="7"/>
      <c r="AP160" s="11"/>
      <c r="AQ160" s="7"/>
      <c r="AR160" s="11"/>
      <c r="AS160" s="7"/>
      <c r="AT160" s="7"/>
      <c r="AU160" s="7"/>
      <c r="AV160" s="7"/>
      <c r="AW160" s="7"/>
      <c r="AX160" s="11" t="s">
        <v>221</v>
      </c>
      <c r="AY160" s="66" t="s">
        <v>221</v>
      </c>
      <c r="AZ160" s="1"/>
      <c r="BA160" s="1"/>
      <c r="BB160" s="1"/>
      <c r="BC160" s="1"/>
      <c r="BD160" s="1"/>
      <c r="BP160" s="15"/>
      <c r="BQ160" s="25" t="str">
        <f t="shared" si="23"/>
        <v/>
      </c>
      <c r="BR160" s="26" t="str">
        <f t="shared" si="24"/>
        <v/>
      </c>
      <c r="BS160" s="26" t="str">
        <f t="shared" si="25"/>
        <v/>
      </c>
      <c r="BT160" s="25" t="str">
        <f t="shared" si="26"/>
        <v/>
      </c>
      <c r="BU160" s="26" t="str">
        <f t="shared" si="27"/>
        <v/>
      </c>
      <c r="BV160" s="25" t="e">
        <f>IF(AND(#REF!="",#REF!="",#REF!="",#REF!=""),"",SUM(#REF!,#REF!,#REF!,#REF!,#REF!))</f>
        <v>#REF!</v>
      </c>
      <c r="BW160" s="26" t="str">
        <f t="shared" si="28"/>
        <v/>
      </c>
      <c r="BX160" s="25" t="str">
        <f t="shared" si="29"/>
        <v/>
      </c>
      <c r="BY160" s="26" t="str">
        <f t="shared" si="30"/>
        <v/>
      </c>
      <c r="BZ160" s="25" t="str">
        <f t="shared" si="31"/>
        <v/>
      </c>
      <c r="CA160" s="26" t="str">
        <f t="shared" si="32"/>
        <v/>
      </c>
      <c r="CB160" s="25" t="e">
        <f>IF(AND(#REF!="",#REF!="",#REF!="",#REF!=""),"",SUM(#REF!,#REF!,#REF!,#REF!,#REF!))</f>
        <v>#REF!</v>
      </c>
      <c r="CC160" s="26" t="str">
        <f t="shared" si="33"/>
        <v/>
      </c>
      <c r="CD160" s="23" t="e">
        <f>IF(AND(#REF!="",#REF!="",#REF!="",#REF!=""),"",SUM(#REF!,#REF!,#REF!,#REF!))</f>
        <v>#REF!</v>
      </c>
      <c r="CE160" s="23" t="str">
        <f t="shared" si="34"/>
        <v/>
      </c>
    </row>
    <row r="161" spans="1:83">
      <c r="A161" s="245">
        <v>155</v>
      </c>
      <c r="B161" s="246"/>
      <c r="C161" s="247"/>
      <c r="D161" s="248"/>
      <c r="E161" s="249"/>
      <c r="F161" s="250"/>
      <c r="G161" s="250"/>
      <c r="H161" s="251"/>
      <c r="I161" s="252"/>
      <c r="J161" s="253"/>
      <c r="K161" s="254"/>
      <c r="L161" s="11"/>
      <c r="M161" s="7"/>
      <c r="N161" s="7"/>
      <c r="O161" s="7"/>
      <c r="P161" s="31"/>
      <c r="Q161" s="34"/>
      <c r="R161" s="7"/>
      <c r="S161" s="975"/>
      <c r="T161" s="976"/>
      <c r="U161" s="976"/>
      <c r="V161" s="7"/>
      <c r="W161" s="36"/>
      <c r="X161" s="34"/>
      <c r="Y161" s="7"/>
      <c r="Z161" s="11"/>
      <c r="AA161" s="7"/>
      <c r="AB161" s="7"/>
      <c r="AC161" s="7"/>
      <c r="AD161" s="31"/>
      <c r="AE161" s="34"/>
      <c r="AF161" s="7"/>
      <c r="AG161" s="11"/>
      <c r="AH161" s="7"/>
      <c r="AI161" s="7"/>
      <c r="AJ161" s="7"/>
      <c r="AK161" s="31"/>
      <c r="AL161" s="34"/>
      <c r="AM161" s="7"/>
      <c r="AN161" s="11"/>
      <c r="AO161" s="7"/>
      <c r="AP161" s="11"/>
      <c r="AQ161" s="7"/>
      <c r="AR161" s="11"/>
      <c r="AS161" s="7"/>
      <c r="AT161" s="7"/>
      <c r="AU161" s="7"/>
      <c r="AV161" s="7"/>
      <c r="AW161" s="7"/>
      <c r="AX161" s="11" t="s">
        <v>221</v>
      </c>
      <c r="AY161" s="66" t="s">
        <v>221</v>
      </c>
      <c r="AZ161" s="1"/>
      <c r="BA161" s="1"/>
      <c r="BB161" s="1"/>
      <c r="BC161" s="1"/>
      <c r="BD161" s="1"/>
      <c r="BP161" s="15"/>
      <c r="BQ161" s="25" t="str">
        <f t="shared" si="23"/>
        <v/>
      </c>
      <c r="BR161" s="26" t="str">
        <f t="shared" si="24"/>
        <v/>
      </c>
      <c r="BS161" s="26" t="str">
        <f t="shared" si="25"/>
        <v/>
      </c>
      <c r="BT161" s="25" t="str">
        <f t="shared" si="26"/>
        <v/>
      </c>
      <c r="BU161" s="26" t="str">
        <f t="shared" si="27"/>
        <v/>
      </c>
      <c r="BV161" s="25" t="e">
        <f>IF(AND(#REF!="",#REF!="",#REF!="",#REF!=""),"",SUM(#REF!,#REF!,#REF!,#REF!,#REF!))</f>
        <v>#REF!</v>
      </c>
      <c r="BW161" s="26" t="str">
        <f t="shared" si="28"/>
        <v/>
      </c>
      <c r="BX161" s="25" t="str">
        <f t="shared" si="29"/>
        <v/>
      </c>
      <c r="BY161" s="26" t="str">
        <f t="shared" si="30"/>
        <v/>
      </c>
      <c r="BZ161" s="25" t="str">
        <f t="shared" si="31"/>
        <v/>
      </c>
      <c r="CA161" s="26" t="str">
        <f t="shared" si="32"/>
        <v/>
      </c>
      <c r="CB161" s="25" t="e">
        <f>IF(AND(#REF!="",#REF!="",#REF!="",#REF!=""),"",SUM(#REF!,#REF!,#REF!,#REF!,#REF!))</f>
        <v>#REF!</v>
      </c>
      <c r="CC161" s="26" t="str">
        <f t="shared" si="33"/>
        <v/>
      </c>
      <c r="CD161" s="23" t="e">
        <f>IF(AND(#REF!="",#REF!="",#REF!="",#REF!=""),"",SUM(#REF!,#REF!,#REF!,#REF!))</f>
        <v>#REF!</v>
      </c>
      <c r="CE161" s="23" t="str">
        <f t="shared" si="34"/>
        <v/>
      </c>
    </row>
    <row r="162" spans="1:83">
      <c r="A162" s="245">
        <v>156</v>
      </c>
      <c r="B162" s="246"/>
      <c r="C162" s="247"/>
      <c r="D162" s="248"/>
      <c r="E162" s="249"/>
      <c r="F162" s="250"/>
      <c r="G162" s="250"/>
      <c r="H162" s="251"/>
      <c r="I162" s="252"/>
      <c r="J162" s="253"/>
      <c r="K162" s="254"/>
      <c r="L162" s="11"/>
      <c r="M162" s="7"/>
      <c r="N162" s="7"/>
      <c r="O162" s="7"/>
      <c r="P162" s="31"/>
      <c r="Q162" s="34"/>
      <c r="R162" s="7"/>
      <c r="S162" s="975"/>
      <c r="T162" s="976"/>
      <c r="U162" s="976"/>
      <c r="V162" s="7"/>
      <c r="W162" s="36"/>
      <c r="X162" s="34"/>
      <c r="Y162" s="7"/>
      <c r="Z162" s="11"/>
      <c r="AA162" s="7"/>
      <c r="AB162" s="7"/>
      <c r="AC162" s="7"/>
      <c r="AD162" s="31"/>
      <c r="AE162" s="34"/>
      <c r="AF162" s="7"/>
      <c r="AG162" s="11"/>
      <c r="AH162" s="7"/>
      <c r="AI162" s="7"/>
      <c r="AJ162" s="7"/>
      <c r="AK162" s="31"/>
      <c r="AL162" s="34"/>
      <c r="AM162" s="7"/>
      <c r="AN162" s="11"/>
      <c r="AO162" s="7"/>
      <c r="AP162" s="11"/>
      <c r="AQ162" s="7"/>
      <c r="AR162" s="11"/>
      <c r="AS162" s="7"/>
      <c r="AT162" s="7"/>
      <c r="AU162" s="7"/>
      <c r="AV162" s="7"/>
      <c r="AW162" s="7"/>
      <c r="AX162" s="11" t="s">
        <v>221</v>
      </c>
      <c r="AY162" s="66" t="s">
        <v>221</v>
      </c>
      <c r="AZ162" s="1"/>
      <c r="BA162" s="1"/>
      <c r="BB162" s="1"/>
      <c r="BC162" s="1"/>
      <c r="BD162" s="1"/>
      <c r="BP162" s="15"/>
      <c r="BQ162" s="25" t="str">
        <f t="shared" si="23"/>
        <v/>
      </c>
      <c r="BR162" s="26" t="str">
        <f t="shared" si="24"/>
        <v/>
      </c>
      <c r="BS162" s="26" t="str">
        <f t="shared" si="25"/>
        <v/>
      </c>
      <c r="BT162" s="25" t="str">
        <f t="shared" si="26"/>
        <v/>
      </c>
      <c r="BU162" s="26" t="str">
        <f t="shared" si="27"/>
        <v/>
      </c>
      <c r="BV162" s="25" t="e">
        <f>IF(AND(#REF!="",#REF!="",#REF!="",#REF!=""),"",SUM(#REF!,#REF!,#REF!,#REF!,#REF!))</f>
        <v>#REF!</v>
      </c>
      <c r="BW162" s="26" t="str">
        <f t="shared" si="28"/>
        <v/>
      </c>
      <c r="BX162" s="25" t="str">
        <f t="shared" si="29"/>
        <v/>
      </c>
      <c r="BY162" s="26" t="str">
        <f t="shared" si="30"/>
        <v/>
      </c>
      <c r="BZ162" s="25" t="str">
        <f t="shared" si="31"/>
        <v/>
      </c>
      <c r="CA162" s="26" t="str">
        <f t="shared" si="32"/>
        <v/>
      </c>
      <c r="CB162" s="25" t="e">
        <f>IF(AND(#REF!="",#REF!="",#REF!="",#REF!=""),"",SUM(#REF!,#REF!,#REF!,#REF!,#REF!))</f>
        <v>#REF!</v>
      </c>
      <c r="CC162" s="26" t="str">
        <f t="shared" si="33"/>
        <v/>
      </c>
      <c r="CD162" s="23" t="e">
        <f>IF(AND(#REF!="",#REF!="",#REF!="",#REF!=""),"",SUM(#REF!,#REF!,#REF!,#REF!))</f>
        <v>#REF!</v>
      </c>
      <c r="CE162" s="23" t="str">
        <f t="shared" si="34"/>
        <v/>
      </c>
    </row>
    <row r="163" spans="1:83">
      <c r="A163" s="245">
        <v>157</v>
      </c>
      <c r="B163" s="246"/>
      <c r="C163" s="247"/>
      <c r="D163" s="248"/>
      <c r="E163" s="249"/>
      <c r="F163" s="250"/>
      <c r="G163" s="250"/>
      <c r="H163" s="251"/>
      <c r="I163" s="252"/>
      <c r="J163" s="253"/>
      <c r="K163" s="254"/>
      <c r="L163" s="11"/>
      <c r="M163" s="7"/>
      <c r="N163" s="7"/>
      <c r="O163" s="7"/>
      <c r="P163" s="31"/>
      <c r="Q163" s="34"/>
      <c r="R163" s="7"/>
      <c r="S163" s="975"/>
      <c r="T163" s="976"/>
      <c r="U163" s="976"/>
      <c r="V163" s="7"/>
      <c r="W163" s="36"/>
      <c r="X163" s="34"/>
      <c r="Y163" s="7"/>
      <c r="Z163" s="11"/>
      <c r="AA163" s="7"/>
      <c r="AB163" s="7"/>
      <c r="AC163" s="7"/>
      <c r="AD163" s="31"/>
      <c r="AE163" s="34"/>
      <c r="AF163" s="7"/>
      <c r="AG163" s="11"/>
      <c r="AH163" s="7"/>
      <c r="AI163" s="7"/>
      <c r="AJ163" s="7"/>
      <c r="AK163" s="31"/>
      <c r="AL163" s="34"/>
      <c r="AM163" s="7"/>
      <c r="AN163" s="11"/>
      <c r="AO163" s="7"/>
      <c r="AP163" s="11"/>
      <c r="AQ163" s="7"/>
      <c r="AR163" s="11"/>
      <c r="AS163" s="7"/>
      <c r="AT163" s="7"/>
      <c r="AU163" s="7"/>
      <c r="AV163" s="7"/>
      <c r="AW163" s="7"/>
      <c r="AX163" s="11" t="s">
        <v>221</v>
      </c>
      <c r="AY163" s="66" t="s">
        <v>221</v>
      </c>
      <c r="AZ163" s="1"/>
      <c r="BA163" s="1"/>
      <c r="BB163" s="1"/>
      <c r="BC163" s="1"/>
      <c r="BD163" s="1"/>
      <c r="BP163" s="15"/>
      <c r="BQ163" s="25" t="str">
        <f t="shared" si="23"/>
        <v/>
      </c>
      <c r="BR163" s="26" t="str">
        <f t="shared" si="24"/>
        <v/>
      </c>
      <c r="BS163" s="26" t="str">
        <f t="shared" si="25"/>
        <v/>
      </c>
      <c r="BT163" s="25" t="str">
        <f t="shared" si="26"/>
        <v/>
      </c>
      <c r="BU163" s="26" t="str">
        <f t="shared" si="27"/>
        <v/>
      </c>
      <c r="BV163" s="25" t="e">
        <f>IF(AND(#REF!="",#REF!="",#REF!="",#REF!=""),"",SUM(#REF!,#REF!,#REF!,#REF!,#REF!))</f>
        <v>#REF!</v>
      </c>
      <c r="BW163" s="26" t="str">
        <f t="shared" si="28"/>
        <v/>
      </c>
      <c r="BX163" s="25" t="str">
        <f t="shared" si="29"/>
        <v/>
      </c>
      <c r="BY163" s="26" t="str">
        <f t="shared" si="30"/>
        <v/>
      </c>
      <c r="BZ163" s="25" t="str">
        <f t="shared" si="31"/>
        <v/>
      </c>
      <c r="CA163" s="26" t="str">
        <f t="shared" si="32"/>
        <v/>
      </c>
      <c r="CB163" s="25" t="e">
        <f>IF(AND(#REF!="",#REF!="",#REF!="",#REF!=""),"",SUM(#REF!,#REF!,#REF!,#REF!,#REF!))</f>
        <v>#REF!</v>
      </c>
      <c r="CC163" s="26" t="str">
        <f t="shared" si="33"/>
        <v/>
      </c>
      <c r="CD163" s="23" t="e">
        <f>IF(AND(#REF!="",#REF!="",#REF!="",#REF!=""),"",SUM(#REF!,#REF!,#REF!,#REF!))</f>
        <v>#REF!</v>
      </c>
      <c r="CE163" s="23" t="str">
        <f t="shared" si="34"/>
        <v/>
      </c>
    </row>
    <row r="164" spans="1:83">
      <c r="A164" s="245">
        <v>158</v>
      </c>
      <c r="B164" s="246"/>
      <c r="C164" s="247"/>
      <c r="D164" s="248"/>
      <c r="E164" s="249"/>
      <c r="F164" s="250"/>
      <c r="G164" s="250"/>
      <c r="H164" s="251"/>
      <c r="I164" s="252"/>
      <c r="J164" s="253"/>
      <c r="K164" s="254"/>
      <c r="L164" s="11"/>
      <c r="M164" s="7"/>
      <c r="N164" s="7"/>
      <c r="O164" s="7"/>
      <c r="P164" s="31"/>
      <c r="Q164" s="34"/>
      <c r="R164" s="7"/>
      <c r="S164" s="975"/>
      <c r="T164" s="976"/>
      <c r="U164" s="976"/>
      <c r="V164" s="7"/>
      <c r="W164" s="36"/>
      <c r="X164" s="34"/>
      <c r="Y164" s="7"/>
      <c r="Z164" s="11"/>
      <c r="AA164" s="7"/>
      <c r="AB164" s="7"/>
      <c r="AC164" s="7"/>
      <c r="AD164" s="31"/>
      <c r="AE164" s="34"/>
      <c r="AF164" s="7"/>
      <c r="AG164" s="11"/>
      <c r="AH164" s="7"/>
      <c r="AI164" s="7"/>
      <c r="AJ164" s="7"/>
      <c r="AK164" s="31"/>
      <c r="AL164" s="34"/>
      <c r="AM164" s="7"/>
      <c r="AN164" s="11"/>
      <c r="AO164" s="7"/>
      <c r="AP164" s="11"/>
      <c r="AQ164" s="7"/>
      <c r="AR164" s="11"/>
      <c r="AS164" s="7"/>
      <c r="AT164" s="7"/>
      <c r="AU164" s="7"/>
      <c r="AV164" s="7"/>
      <c r="AW164" s="7"/>
      <c r="AX164" s="11" t="s">
        <v>221</v>
      </c>
      <c r="AY164" s="66" t="s">
        <v>221</v>
      </c>
      <c r="AZ164" s="1"/>
      <c r="BA164" s="1"/>
      <c r="BB164" s="1"/>
      <c r="BC164" s="1"/>
      <c r="BD164" s="1"/>
      <c r="BP164" s="15"/>
      <c r="BQ164" s="25" t="str">
        <f t="shared" si="23"/>
        <v/>
      </c>
      <c r="BR164" s="26" t="str">
        <f t="shared" si="24"/>
        <v/>
      </c>
      <c r="BS164" s="26" t="str">
        <f t="shared" si="25"/>
        <v/>
      </c>
      <c r="BT164" s="25" t="str">
        <f t="shared" si="26"/>
        <v/>
      </c>
      <c r="BU164" s="26" t="str">
        <f t="shared" si="27"/>
        <v/>
      </c>
      <c r="BV164" s="25" t="e">
        <f>IF(AND(#REF!="",#REF!="",#REF!="",#REF!=""),"",SUM(#REF!,#REF!,#REF!,#REF!,#REF!))</f>
        <v>#REF!</v>
      </c>
      <c r="BW164" s="26" t="str">
        <f t="shared" si="28"/>
        <v/>
      </c>
      <c r="BX164" s="25" t="str">
        <f t="shared" si="29"/>
        <v/>
      </c>
      <c r="BY164" s="26" t="str">
        <f t="shared" si="30"/>
        <v/>
      </c>
      <c r="BZ164" s="25" t="str">
        <f t="shared" si="31"/>
        <v/>
      </c>
      <c r="CA164" s="26" t="str">
        <f t="shared" si="32"/>
        <v/>
      </c>
      <c r="CB164" s="25" t="e">
        <f>IF(AND(#REF!="",#REF!="",#REF!="",#REF!=""),"",SUM(#REF!,#REF!,#REF!,#REF!,#REF!))</f>
        <v>#REF!</v>
      </c>
      <c r="CC164" s="26" t="str">
        <f t="shared" si="33"/>
        <v/>
      </c>
      <c r="CD164" s="23" t="e">
        <f>IF(AND(#REF!="",#REF!="",#REF!="",#REF!=""),"",SUM(#REF!,#REF!,#REF!,#REF!))</f>
        <v>#REF!</v>
      </c>
      <c r="CE164" s="23" t="str">
        <f t="shared" si="34"/>
        <v/>
      </c>
    </row>
    <row r="165" spans="1:83">
      <c r="A165" s="245">
        <v>159</v>
      </c>
      <c r="B165" s="246"/>
      <c r="C165" s="247"/>
      <c r="D165" s="248"/>
      <c r="E165" s="249"/>
      <c r="F165" s="250"/>
      <c r="G165" s="250"/>
      <c r="H165" s="251"/>
      <c r="I165" s="252"/>
      <c r="J165" s="253"/>
      <c r="K165" s="254"/>
      <c r="L165" s="11"/>
      <c r="M165" s="7"/>
      <c r="N165" s="7"/>
      <c r="O165" s="7"/>
      <c r="P165" s="31"/>
      <c r="Q165" s="34"/>
      <c r="R165" s="7"/>
      <c r="S165" s="975"/>
      <c r="T165" s="976"/>
      <c r="U165" s="976"/>
      <c r="V165" s="7"/>
      <c r="W165" s="36"/>
      <c r="X165" s="34"/>
      <c r="Y165" s="7"/>
      <c r="Z165" s="11"/>
      <c r="AA165" s="7"/>
      <c r="AB165" s="7"/>
      <c r="AC165" s="7"/>
      <c r="AD165" s="31"/>
      <c r="AE165" s="34"/>
      <c r="AF165" s="7"/>
      <c r="AG165" s="11"/>
      <c r="AH165" s="7"/>
      <c r="AI165" s="7"/>
      <c r="AJ165" s="7"/>
      <c r="AK165" s="31"/>
      <c r="AL165" s="34"/>
      <c r="AM165" s="7"/>
      <c r="AN165" s="11"/>
      <c r="AO165" s="7"/>
      <c r="AP165" s="11"/>
      <c r="AQ165" s="7"/>
      <c r="AR165" s="11"/>
      <c r="AS165" s="7"/>
      <c r="AT165" s="7"/>
      <c r="AU165" s="7"/>
      <c r="AV165" s="7"/>
      <c r="AW165" s="7"/>
      <c r="AX165" s="11" t="s">
        <v>221</v>
      </c>
      <c r="AY165" s="66" t="s">
        <v>221</v>
      </c>
      <c r="AZ165" s="1"/>
      <c r="BA165" s="1"/>
      <c r="BB165" s="1"/>
      <c r="BC165" s="1"/>
      <c r="BD165" s="1"/>
      <c r="BP165" s="15"/>
      <c r="BQ165" s="25" t="str">
        <f t="shared" si="23"/>
        <v/>
      </c>
      <c r="BR165" s="26" t="str">
        <f t="shared" si="24"/>
        <v/>
      </c>
      <c r="BS165" s="26" t="str">
        <f t="shared" si="25"/>
        <v/>
      </c>
      <c r="BT165" s="25" t="str">
        <f t="shared" si="26"/>
        <v/>
      </c>
      <c r="BU165" s="26" t="str">
        <f t="shared" si="27"/>
        <v/>
      </c>
      <c r="BV165" s="25" t="e">
        <f>IF(AND(#REF!="",#REF!="",#REF!="",#REF!=""),"",SUM(#REF!,#REF!,#REF!,#REF!,#REF!))</f>
        <v>#REF!</v>
      </c>
      <c r="BW165" s="26" t="str">
        <f t="shared" si="28"/>
        <v/>
      </c>
      <c r="BX165" s="25" t="str">
        <f t="shared" si="29"/>
        <v/>
      </c>
      <c r="BY165" s="26" t="str">
        <f t="shared" si="30"/>
        <v/>
      </c>
      <c r="BZ165" s="25" t="str">
        <f t="shared" si="31"/>
        <v/>
      </c>
      <c r="CA165" s="26" t="str">
        <f t="shared" si="32"/>
        <v/>
      </c>
      <c r="CB165" s="25" t="e">
        <f>IF(AND(#REF!="",#REF!="",#REF!="",#REF!=""),"",SUM(#REF!,#REF!,#REF!,#REF!,#REF!))</f>
        <v>#REF!</v>
      </c>
      <c r="CC165" s="26" t="str">
        <f t="shared" si="33"/>
        <v/>
      </c>
      <c r="CD165" s="23" t="e">
        <f>IF(AND(#REF!="",#REF!="",#REF!="",#REF!=""),"",SUM(#REF!,#REF!,#REF!,#REF!))</f>
        <v>#REF!</v>
      </c>
      <c r="CE165" s="23" t="str">
        <f t="shared" si="34"/>
        <v/>
      </c>
    </row>
    <row r="166" spans="1:83">
      <c r="A166" s="245">
        <v>160</v>
      </c>
      <c r="B166" s="246"/>
      <c r="C166" s="247"/>
      <c r="D166" s="248"/>
      <c r="E166" s="249"/>
      <c r="F166" s="250"/>
      <c r="G166" s="250"/>
      <c r="H166" s="251"/>
      <c r="I166" s="252"/>
      <c r="J166" s="253"/>
      <c r="K166" s="254"/>
      <c r="L166" s="11"/>
      <c r="M166" s="7"/>
      <c r="N166" s="7"/>
      <c r="O166" s="7"/>
      <c r="P166" s="31"/>
      <c r="Q166" s="34"/>
      <c r="R166" s="7"/>
      <c r="S166" s="975"/>
      <c r="T166" s="976"/>
      <c r="U166" s="976"/>
      <c r="V166" s="7"/>
      <c r="W166" s="36"/>
      <c r="X166" s="34"/>
      <c r="Y166" s="7"/>
      <c r="Z166" s="11"/>
      <c r="AA166" s="7"/>
      <c r="AB166" s="7"/>
      <c r="AC166" s="7"/>
      <c r="AD166" s="31"/>
      <c r="AE166" s="34"/>
      <c r="AF166" s="7"/>
      <c r="AG166" s="11"/>
      <c r="AH166" s="7"/>
      <c r="AI166" s="7"/>
      <c r="AJ166" s="7"/>
      <c r="AK166" s="31"/>
      <c r="AL166" s="34"/>
      <c r="AM166" s="7"/>
      <c r="AN166" s="11"/>
      <c r="AO166" s="7"/>
      <c r="AP166" s="11"/>
      <c r="AQ166" s="7"/>
      <c r="AR166" s="11"/>
      <c r="AS166" s="7"/>
      <c r="AT166" s="7"/>
      <c r="AU166" s="7"/>
      <c r="AV166" s="7"/>
      <c r="AW166" s="7"/>
      <c r="AX166" s="11" t="s">
        <v>221</v>
      </c>
      <c r="AY166" s="66" t="s">
        <v>221</v>
      </c>
      <c r="AZ166" s="1"/>
      <c r="BA166" s="1"/>
      <c r="BB166" s="1"/>
      <c r="BC166" s="1"/>
      <c r="BD166" s="1"/>
      <c r="BP166" s="15"/>
      <c r="BQ166" s="25" t="str">
        <f t="shared" si="23"/>
        <v/>
      </c>
      <c r="BR166" s="26" t="str">
        <f t="shared" si="24"/>
        <v/>
      </c>
      <c r="BS166" s="26" t="str">
        <f t="shared" si="25"/>
        <v/>
      </c>
      <c r="BT166" s="25" t="str">
        <f t="shared" si="26"/>
        <v/>
      </c>
      <c r="BU166" s="26" t="str">
        <f t="shared" si="27"/>
        <v/>
      </c>
      <c r="BV166" s="25" t="e">
        <f>IF(AND(#REF!="",#REF!="",#REF!="",#REF!=""),"",SUM(#REF!,#REF!,#REF!,#REF!,#REF!))</f>
        <v>#REF!</v>
      </c>
      <c r="BW166" s="26" t="str">
        <f t="shared" si="28"/>
        <v/>
      </c>
      <c r="BX166" s="25" t="str">
        <f t="shared" si="29"/>
        <v/>
      </c>
      <c r="BY166" s="26" t="str">
        <f t="shared" si="30"/>
        <v/>
      </c>
      <c r="BZ166" s="25" t="str">
        <f t="shared" si="31"/>
        <v/>
      </c>
      <c r="CA166" s="26" t="str">
        <f t="shared" si="32"/>
        <v/>
      </c>
      <c r="CB166" s="25" t="e">
        <f>IF(AND(#REF!="",#REF!="",#REF!="",#REF!=""),"",SUM(#REF!,#REF!,#REF!,#REF!,#REF!))</f>
        <v>#REF!</v>
      </c>
      <c r="CC166" s="26" t="str">
        <f t="shared" si="33"/>
        <v/>
      </c>
      <c r="CD166" s="23" t="e">
        <f>IF(AND(#REF!="",#REF!="",#REF!="",#REF!=""),"",SUM(#REF!,#REF!,#REF!,#REF!))</f>
        <v>#REF!</v>
      </c>
      <c r="CE166" s="23" t="str">
        <f t="shared" si="34"/>
        <v/>
      </c>
    </row>
    <row r="167" spans="1:83">
      <c r="A167" s="245">
        <v>161</v>
      </c>
      <c r="B167" s="246"/>
      <c r="C167" s="247"/>
      <c r="D167" s="248"/>
      <c r="E167" s="249"/>
      <c r="F167" s="250"/>
      <c r="G167" s="250"/>
      <c r="H167" s="251"/>
      <c r="I167" s="252"/>
      <c r="J167" s="253"/>
      <c r="K167" s="254"/>
      <c r="L167" s="11"/>
      <c r="M167" s="7"/>
      <c r="N167" s="7"/>
      <c r="O167" s="7"/>
      <c r="P167" s="31"/>
      <c r="Q167" s="34"/>
      <c r="R167" s="7"/>
      <c r="S167" s="975"/>
      <c r="T167" s="976"/>
      <c r="U167" s="976"/>
      <c r="V167" s="7"/>
      <c r="W167" s="36"/>
      <c r="X167" s="34"/>
      <c r="Y167" s="7"/>
      <c r="Z167" s="11"/>
      <c r="AA167" s="7"/>
      <c r="AB167" s="7"/>
      <c r="AC167" s="7"/>
      <c r="AD167" s="31"/>
      <c r="AE167" s="34"/>
      <c r="AF167" s="7"/>
      <c r="AG167" s="11"/>
      <c r="AH167" s="7"/>
      <c r="AI167" s="7"/>
      <c r="AJ167" s="7"/>
      <c r="AK167" s="31"/>
      <c r="AL167" s="34"/>
      <c r="AM167" s="7"/>
      <c r="AN167" s="11"/>
      <c r="AO167" s="7"/>
      <c r="AP167" s="11"/>
      <c r="AQ167" s="7"/>
      <c r="AR167" s="11"/>
      <c r="AS167" s="7"/>
      <c r="AT167" s="7"/>
      <c r="AU167" s="7"/>
      <c r="AV167" s="7"/>
      <c r="AW167" s="7"/>
      <c r="AX167" s="11" t="s">
        <v>221</v>
      </c>
      <c r="AY167" s="66" t="s">
        <v>221</v>
      </c>
      <c r="AZ167" s="1"/>
      <c r="BA167" s="1"/>
      <c r="BB167" s="1"/>
      <c r="BC167" s="1"/>
      <c r="BD167" s="1"/>
      <c r="BP167" s="15"/>
      <c r="BQ167" s="25" t="str">
        <f t="shared" si="23"/>
        <v/>
      </c>
      <c r="BR167" s="26" t="str">
        <f t="shared" si="24"/>
        <v/>
      </c>
      <c r="BS167" s="26" t="str">
        <f t="shared" si="25"/>
        <v/>
      </c>
      <c r="BT167" s="25" t="str">
        <f t="shared" si="26"/>
        <v/>
      </c>
      <c r="BU167" s="26" t="str">
        <f t="shared" si="27"/>
        <v/>
      </c>
      <c r="BV167" s="25" t="e">
        <f>IF(AND(#REF!="",#REF!="",#REF!="",#REF!=""),"",SUM(#REF!,#REF!,#REF!,#REF!,#REF!))</f>
        <v>#REF!</v>
      </c>
      <c r="BW167" s="26" t="str">
        <f t="shared" si="28"/>
        <v/>
      </c>
      <c r="BX167" s="25" t="str">
        <f t="shared" si="29"/>
        <v/>
      </c>
      <c r="BY167" s="26" t="str">
        <f t="shared" si="30"/>
        <v/>
      </c>
      <c r="BZ167" s="25" t="str">
        <f t="shared" si="31"/>
        <v/>
      </c>
      <c r="CA167" s="26" t="str">
        <f t="shared" si="32"/>
        <v/>
      </c>
      <c r="CB167" s="25" t="e">
        <f>IF(AND(#REF!="",#REF!="",#REF!="",#REF!=""),"",SUM(#REF!,#REF!,#REF!,#REF!,#REF!))</f>
        <v>#REF!</v>
      </c>
      <c r="CC167" s="26" t="str">
        <f t="shared" si="33"/>
        <v/>
      </c>
      <c r="CD167" s="23" t="e">
        <f>IF(AND(#REF!="",#REF!="",#REF!="",#REF!=""),"",SUM(#REF!,#REF!,#REF!,#REF!))</f>
        <v>#REF!</v>
      </c>
      <c r="CE167" s="23" t="str">
        <f t="shared" si="34"/>
        <v/>
      </c>
    </row>
    <row r="168" spans="1:83">
      <c r="A168" s="245">
        <v>162</v>
      </c>
      <c r="B168" s="246"/>
      <c r="C168" s="247"/>
      <c r="D168" s="248"/>
      <c r="E168" s="249"/>
      <c r="F168" s="250"/>
      <c r="G168" s="250"/>
      <c r="H168" s="251"/>
      <c r="I168" s="252"/>
      <c r="J168" s="253"/>
      <c r="K168" s="254"/>
      <c r="L168" s="11"/>
      <c r="M168" s="7"/>
      <c r="N168" s="7"/>
      <c r="O168" s="7"/>
      <c r="P168" s="31"/>
      <c r="Q168" s="34"/>
      <c r="R168" s="7"/>
      <c r="S168" s="975"/>
      <c r="T168" s="976"/>
      <c r="U168" s="976"/>
      <c r="V168" s="7"/>
      <c r="W168" s="36"/>
      <c r="X168" s="34"/>
      <c r="Y168" s="7"/>
      <c r="Z168" s="11"/>
      <c r="AA168" s="7"/>
      <c r="AB168" s="7"/>
      <c r="AC168" s="7"/>
      <c r="AD168" s="31"/>
      <c r="AE168" s="34"/>
      <c r="AF168" s="7"/>
      <c r="AG168" s="11"/>
      <c r="AH168" s="7"/>
      <c r="AI168" s="7"/>
      <c r="AJ168" s="7"/>
      <c r="AK168" s="31"/>
      <c r="AL168" s="34"/>
      <c r="AM168" s="7"/>
      <c r="AN168" s="11"/>
      <c r="AO168" s="7"/>
      <c r="AP168" s="11"/>
      <c r="AQ168" s="7"/>
      <c r="AR168" s="11"/>
      <c r="AS168" s="7"/>
      <c r="AT168" s="7"/>
      <c r="AU168" s="7"/>
      <c r="AV168" s="7"/>
      <c r="AW168" s="7"/>
      <c r="AX168" s="11" t="s">
        <v>221</v>
      </c>
      <c r="AY168" s="66" t="s">
        <v>221</v>
      </c>
      <c r="AZ168" s="1"/>
      <c r="BA168" s="1"/>
      <c r="BB168" s="1"/>
      <c r="BC168" s="1"/>
      <c r="BD168" s="1"/>
      <c r="BP168" s="15"/>
      <c r="BQ168" s="25" t="str">
        <f t="shared" si="23"/>
        <v/>
      </c>
      <c r="BR168" s="26" t="str">
        <f t="shared" si="24"/>
        <v/>
      </c>
      <c r="BS168" s="26" t="str">
        <f t="shared" si="25"/>
        <v/>
      </c>
      <c r="BT168" s="25" t="str">
        <f t="shared" si="26"/>
        <v/>
      </c>
      <c r="BU168" s="26" t="str">
        <f t="shared" si="27"/>
        <v/>
      </c>
      <c r="BV168" s="25" t="e">
        <f>IF(AND(#REF!="",#REF!="",#REF!="",#REF!=""),"",SUM(#REF!,#REF!,#REF!,#REF!,#REF!))</f>
        <v>#REF!</v>
      </c>
      <c r="BW168" s="26" t="str">
        <f t="shared" si="28"/>
        <v/>
      </c>
      <c r="BX168" s="25" t="str">
        <f t="shared" si="29"/>
        <v/>
      </c>
      <c r="BY168" s="26" t="str">
        <f t="shared" si="30"/>
        <v/>
      </c>
      <c r="BZ168" s="25" t="str">
        <f t="shared" si="31"/>
        <v/>
      </c>
      <c r="CA168" s="26" t="str">
        <f t="shared" si="32"/>
        <v/>
      </c>
      <c r="CB168" s="25" t="e">
        <f>IF(AND(#REF!="",#REF!="",#REF!="",#REF!=""),"",SUM(#REF!,#REF!,#REF!,#REF!,#REF!))</f>
        <v>#REF!</v>
      </c>
      <c r="CC168" s="26" t="str">
        <f t="shared" si="33"/>
        <v/>
      </c>
      <c r="CD168" s="23" t="e">
        <f>IF(AND(#REF!="",#REF!="",#REF!="",#REF!=""),"",SUM(#REF!,#REF!,#REF!,#REF!))</f>
        <v>#REF!</v>
      </c>
      <c r="CE168" s="23" t="str">
        <f t="shared" si="34"/>
        <v/>
      </c>
    </row>
    <row r="169" spans="1:83">
      <c r="A169" s="245">
        <v>163</v>
      </c>
      <c r="B169" s="246"/>
      <c r="C169" s="247"/>
      <c r="D169" s="248"/>
      <c r="E169" s="249"/>
      <c r="F169" s="250"/>
      <c r="G169" s="250"/>
      <c r="H169" s="251"/>
      <c r="I169" s="252"/>
      <c r="J169" s="253"/>
      <c r="K169" s="254"/>
      <c r="L169" s="11"/>
      <c r="M169" s="7"/>
      <c r="N169" s="7"/>
      <c r="O169" s="7"/>
      <c r="P169" s="31"/>
      <c r="Q169" s="34"/>
      <c r="R169" s="7"/>
      <c r="S169" s="975"/>
      <c r="T169" s="976"/>
      <c r="U169" s="976"/>
      <c r="V169" s="7"/>
      <c r="W169" s="36"/>
      <c r="X169" s="34"/>
      <c r="Y169" s="7"/>
      <c r="Z169" s="11"/>
      <c r="AA169" s="7"/>
      <c r="AB169" s="7"/>
      <c r="AC169" s="7"/>
      <c r="AD169" s="31"/>
      <c r="AE169" s="34"/>
      <c r="AF169" s="7"/>
      <c r="AG169" s="11"/>
      <c r="AH169" s="7"/>
      <c r="AI169" s="7"/>
      <c r="AJ169" s="7"/>
      <c r="AK169" s="31"/>
      <c r="AL169" s="34"/>
      <c r="AM169" s="7"/>
      <c r="AN169" s="11"/>
      <c r="AO169" s="7"/>
      <c r="AP169" s="11"/>
      <c r="AQ169" s="7"/>
      <c r="AR169" s="11"/>
      <c r="AS169" s="7"/>
      <c r="AT169" s="7"/>
      <c r="AU169" s="7"/>
      <c r="AV169" s="7"/>
      <c r="AW169" s="7"/>
      <c r="AX169" s="11" t="s">
        <v>221</v>
      </c>
      <c r="AY169" s="66" t="s">
        <v>221</v>
      </c>
      <c r="AZ169" s="1"/>
      <c r="BA169" s="1"/>
      <c r="BB169" s="1"/>
      <c r="BC169" s="1"/>
      <c r="BD169" s="1"/>
      <c r="BP169" s="15"/>
      <c r="BQ169" s="25" t="str">
        <f t="shared" si="23"/>
        <v/>
      </c>
      <c r="BR169" s="26" t="str">
        <f t="shared" si="24"/>
        <v/>
      </c>
      <c r="BS169" s="26" t="str">
        <f t="shared" si="25"/>
        <v/>
      </c>
      <c r="BT169" s="25" t="str">
        <f t="shared" si="26"/>
        <v/>
      </c>
      <c r="BU169" s="26" t="str">
        <f t="shared" si="27"/>
        <v/>
      </c>
      <c r="BV169" s="25" t="e">
        <f>IF(AND(#REF!="",#REF!="",#REF!="",#REF!=""),"",SUM(#REF!,#REF!,#REF!,#REF!,#REF!))</f>
        <v>#REF!</v>
      </c>
      <c r="BW169" s="26" t="str">
        <f t="shared" si="28"/>
        <v/>
      </c>
      <c r="BX169" s="25" t="str">
        <f t="shared" si="29"/>
        <v/>
      </c>
      <c r="BY169" s="26" t="str">
        <f t="shared" si="30"/>
        <v/>
      </c>
      <c r="BZ169" s="25" t="str">
        <f t="shared" si="31"/>
        <v/>
      </c>
      <c r="CA169" s="26" t="str">
        <f t="shared" si="32"/>
        <v/>
      </c>
      <c r="CB169" s="25" t="e">
        <f>IF(AND(#REF!="",#REF!="",#REF!="",#REF!=""),"",SUM(#REF!,#REF!,#REF!,#REF!,#REF!))</f>
        <v>#REF!</v>
      </c>
      <c r="CC169" s="26" t="str">
        <f t="shared" si="33"/>
        <v/>
      </c>
      <c r="CD169" s="23" t="e">
        <f>IF(AND(#REF!="",#REF!="",#REF!="",#REF!=""),"",SUM(#REF!,#REF!,#REF!,#REF!))</f>
        <v>#REF!</v>
      </c>
      <c r="CE169" s="23" t="str">
        <f t="shared" si="34"/>
        <v/>
      </c>
    </row>
    <row r="170" spans="1:83">
      <c r="A170" s="245">
        <v>164</v>
      </c>
      <c r="B170" s="246"/>
      <c r="C170" s="247"/>
      <c r="D170" s="248"/>
      <c r="E170" s="249"/>
      <c r="F170" s="250"/>
      <c r="G170" s="250"/>
      <c r="H170" s="251"/>
      <c r="I170" s="252"/>
      <c r="J170" s="253"/>
      <c r="K170" s="254"/>
      <c r="L170" s="11"/>
      <c r="M170" s="7"/>
      <c r="N170" s="7"/>
      <c r="O170" s="7"/>
      <c r="P170" s="31"/>
      <c r="Q170" s="34"/>
      <c r="R170" s="7"/>
      <c r="S170" s="975"/>
      <c r="T170" s="976"/>
      <c r="U170" s="976"/>
      <c r="V170" s="7"/>
      <c r="W170" s="36"/>
      <c r="X170" s="34"/>
      <c r="Y170" s="7"/>
      <c r="Z170" s="11"/>
      <c r="AA170" s="7"/>
      <c r="AB170" s="7"/>
      <c r="AC170" s="7"/>
      <c r="AD170" s="31"/>
      <c r="AE170" s="34"/>
      <c r="AF170" s="7"/>
      <c r="AG170" s="11"/>
      <c r="AH170" s="7"/>
      <c r="AI170" s="7"/>
      <c r="AJ170" s="7"/>
      <c r="AK170" s="31"/>
      <c r="AL170" s="34"/>
      <c r="AM170" s="7"/>
      <c r="AN170" s="11"/>
      <c r="AO170" s="7"/>
      <c r="AP170" s="11"/>
      <c r="AQ170" s="7"/>
      <c r="AR170" s="11"/>
      <c r="AS170" s="7"/>
      <c r="AT170" s="7"/>
      <c r="AU170" s="7"/>
      <c r="AV170" s="7"/>
      <c r="AW170" s="7"/>
      <c r="AX170" s="11" t="s">
        <v>221</v>
      </c>
      <c r="AY170" s="66" t="s">
        <v>221</v>
      </c>
      <c r="AZ170" s="1"/>
      <c r="BA170" s="1"/>
      <c r="BB170" s="1"/>
      <c r="BC170" s="1"/>
      <c r="BD170" s="1"/>
      <c r="BP170" s="15"/>
      <c r="BQ170" s="25" t="str">
        <f t="shared" si="23"/>
        <v/>
      </c>
      <c r="BR170" s="26" t="str">
        <f t="shared" si="24"/>
        <v/>
      </c>
      <c r="BS170" s="26" t="str">
        <f t="shared" si="25"/>
        <v/>
      </c>
      <c r="BT170" s="25" t="str">
        <f t="shared" si="26"/>
        <v/>
      </c>
      <c r="BU170" s="26" t="str">
        <f t="shared" si="27"/>
        <v/>
      </c>
      <c r="BV170" s="25" t="e">
        <f>IF(AND(#REF!="",#REF!="",#REF!="",#REF!=""),"",SUM(#REF!,#REF!,#REF!,#REF!,#REF!))</f>
        <v>#REF!</v>
      </c>
      <c r="BW170" s="26" t="str">
        <f t="shared" si="28"/>
        <v/>
      </c>
      <c r="BX170" s="25" t="str">
        <f t="shared" si="29"/>
        <v/>
      </c>
      <c r="BY170" s="26" t="str">
        <f t="shared" si="30"/>
        <v/>
      </c>
      <c r="BZ170" s="25" t="str">
        <f t="shared" si="31"/>
        <v/>
      </c>
      <c r="CA170" s="26" t="str">
        <f t="shared" si="32"/>
        <v/>
      </c>
      <c r="CB170" s="25" t="e">
        <f>IF(AND(#REF!="",#REF!="",#REF!="",#REF!=""),"",SUM(#REF!,#REF!,#REF!,#REF!,#REF!))</f>
        <v>#REF!</v>
      </c>
      <c r="CC170" s="26" t="str">
        <f t="shared" si="33"/>
        <v/>
      </c>
      <c r="CD170" s="23" t="e">
        <f>IF(AND(#REF!="",#REF!="",#REF!="",#REF!=""),"",SUM(#REF!,#REF!,#REF!,#REF!))</f>
        <v>#REF!</v>
      </c>
      <c r="CE170" s="23" t="str">
        <f t="shared" si="34"/>
        <v/>
      </c>
    </row>
    <row r="171" spans="1:83">
      <c r="A171" s="245">
        <v>165</v>
      </c>
      <c r="B171" s="246"/>
      <c r="C171" s="247"/>
      <c r="D171" s="248"/>
      <c r="E171" s="249"/>
      <c r="F171" s="250"/>
      <c r="G171" s="250"/>
      <c r="H171" s="251"/>
      <c r="I171" s="252"/>
      <c r="J171" s="253"/>
      <c r="K171" s="254"/>
      <c r="L171" s="11"/>
      <c r="M171" s="7"/>
      <c r="N171" s="7"/>
      <c r="O171" s="7"/>
      <c r="P171" s="31"/>
      <c r="Q171" s="34"/>
      <c r="R171" s="7"/>
      <c r="S171" s="975"/>
      <c r="T171" s="976"/>
      <c r="U171" s="976"/>
      <c r="V171" s="7"/>
      <c r="W171" s="36"/>
      <c r="X171" s="34"/>
      <c r="Y171" s="7"/>
      <c r="Z171" s="11"/>
      <c r="AA171" s="7"/>
      <c r="AB171" s="7"/>
      <c r="AC171" s="7"/>
      <c r="AD171" s="31"/>
      <c r="AE171" s="34"/>
      <c r="AF171" s="7"/>
      <c r="AG171" s="11"/>
      <c r="AH171" s="7"/>
      <c r="AI171" s="7"/>
      <c r="AJ171" s="7"/>
      <c r="AK171" s="31"/>
      <c r="AL171" s="34"/>
      <c r="AM171" s="7"/>
      <c r="AN171" s="11"/>
      <c r="AO171" s="7"/>
      <c r="AP171" s="11"/>
      <c r="AQ171" s="7"/>
      <c r="AR171" s="11"/>
      <c r="AS171" s="7"/>
      <c r="AT171" s="7"/>
      <c r="AU171" s="7"/>
      <c r="AV171" s="7"/>
      <c r="AW171" s="7"/>
      <c r="AX171" s="11" t="s">
        <v>221</v>
      </c>
      <c r="AY171" s="66" t="s">
        <v>221</v>
      </c>
      <c r="AZ171" s="1"/>
      <c r="BA171" s="1"/>
      <c r="BB171" s="1"/>
      <c r="BC171" s="1"/>
      <c r="BD171" s="1"/>
      <c r="BP171" s="15"/>
      <c r="BQ171" s="25" t="str">
        <f t="shared" si="23"/>
        <v/>
      </c>
      <c r="BR171" s="26" t="str">
        <f t="shared" si="24"/>
        <v/>
      </c>
      <c r="BS171" s="26" t="str">
        <f t="shared" si="25"/>
        <v/>
      </c>
      <c r="BT171" s="25" t="str">
        <f t="shared" si="26"/>
        <v/>
      </c>
      <c r="BU171" s="26" t="str">
        <f t="shared" si="27"/>
        <v/>
      </c>
      <c r="BV171" s="25" t="e">
        <f>IF(AND(#REF!="",#REF!="",#REF!="",#REF!=""),"",SUM(#REF!,#REF!,#REF!,#REF!,#REF!))</f>
        <v>#REF!</v>
      </c>
      <c r="BW171" s="26" t="str">
        <f t="shared" si="28"/>
        <v/>
      </c>
      <c r="BX171" s="25" t="str">
        <f t="shared" si="29"/>
        <v/>
      </c>
      <c r="BY171" s="26" t="str">
        <f t="shared" si="30"/>
        <v/>
      </c>
      <c r="BZ171" s="25" t="str">
        <f t="shared" si="31"/>
        <v/>
      </c>
      <c r="CA171" s="26" t="str">
        <f t="shared" si="32"/>
        <v/>
      </c>
      <c r="CB171" s="25" t="e">
        <f>IF(AND(#REF!="",#REF!="",#REF!="",#REF!=""),"",SUM(#REF!,#REF!,#REF!,#REF!,#REF!))</f>
        <v>#REF!</v>
      </c>
      <c r="CC171" s="26" t="str">
        <f t="shared" si="33"/>
        <v/>
      </c>
      <c r="CD171" s="23" t="e">
        <f>IF(AND(#REF!="",#REF!="",#REF!="",#REF!=""),"",SUM(#REF!,#REF!,#REF!,#REF!))</f>
        <v>#REF!</v>
      </c>
      <c r="CE171" s="23" t="str">
        <f t="shared" si="34"/>
        <v/>
      </c>
    </row>
    <row r="172" spans="1:83">
      <c r="A172" s="245">
        <v>166</v>
      </c>
      <c r="B172" s="246"/>
      <c r="C172" s="247"/>
      <c r="D172" s="248"/>
      <c r="E172" s="249"/>
      <c r="F172" s="250"/>
      <c r="G172" s="250"/>
      <c r="H172" s="251"/>
      <c r="I172" s="252"/>
      <c r="J172" s="253"/>
      <c r="K172" s="254"/>
      <c r="L172" s="11"/>
      <c r="M172" s="7"/>
      <c r="N172" s="7"/>
      <c r="O172" s="7"/>
      <c r="P172" s="31"/>
      <c r="Q172" s="34"/>
      <c r="R172" s="7"/>
      <c r="S172" s="975"/>
      <c r="T172" s="976"/>
      <c r="U172" s="976"/>
      <c r="V172" s="7"/>
      <c r="W172" s="36"/>
      <c r="X172" s="34"/>
      <c r="Y172" s="7"/>
      <c r="Z172" s="11"/>
      <c r="AA172" s="7"/>
      <c r="AB172" s="7"/>
      <c r="AC172" s="7"/>
      <c r="AD172" s="31"/>
      <c r="AE172" s="34"/>
      <c r="AF172" s="7"/>
      <c r="AG172" s="11"/>
      <c r="AH172" s="7"/>
      <c r="AI172" s="7"/>
      <c r="AJ172" s="7"/>
      <c r="AK172" s="31"/>
      <c r="AL172" s="34"/>
      <c r="AM172" s="7"/>
      <c r="AN172" s="11"/>
      <c r="AO172" s="7"/>
      <c r="AP172" s="11"/>
      <c r="AQ172" s="7"/>
      <c r="AR172" s="11"/>
      <c r="AS172" s="7"/>
      <c r="AT172" s="7"/>
      <c r="AU172" s="7"/>
      <c r="AV172" s="7"/>
      <c r="AW172" s="7"/>
      <c r="AX172" s="11" t="s">
        <v>221</v>
      </c>
      <c r="AY172" s="66" t="s">
        <v>221</v>
      </c>
      <c r="AZ172" s="1"/>
      <c r="BA172" s="1"/>
      <c r="BB172" s="1"/>
      <c r="BC172" s="1"/>
      <c r="BD172" s="1"/>
      <c r="BP172" s="15"/>
      <c r="BQ172" s="25" t="str">
        <f t="shared" si="23"/>
        <v/>
      </c>
      <c r="BR172" s="26" t="str">
        <f t="shared" si="24"/>
        <v/>
      </c>
      <c r="BS172" s="26" t="str">
        <f t="shared" si="25"/>
        <v/>
      </c>
      <c r="BT172" s="25" t="str">
        <f t="shared" si="26"/>
        <v/>
      </c>
      <c r="BU172" s="26" t="str">
        <f t="shared" si="27"/>
        <v/>
      </c>
      <c r="BV172" s="25" t="e">
        <f>IF(AND(#REF!="",#REF!="",#REF!="",#REF!=""),"",SUM(#REF!,#REF!,#REF!,#REF!,#REF!))</f>
        <v>#REF!</v>
      </c>
      <c r="BW172" s="26" t="str">
        <f t="shared" si="28"/>
        <v/>
      </c>
      <c r="BX172" s="25" t="str">
        <f t="shared" si="29"/>
        <v/>
      </c>
      <c r="BY172" s="26" t="str">
        <f t="shared" si="30"/>
        <v/>
      </c>
      <c r="BZ172" s="25" t="str">
        <f t="shared" si="31"/>
        <v/>
      </c>
      <c r="CA172" s="26" t="str">
        <f t="shared" si="32"/>
        <v/>
      </c>
      <c r="CB172" s="25" t="e">
        <f>IF(AND(#REF!="",#REF!="",#REF!="",#REF!=""),"",SUM(#REF!,#REF!,#REF!,#REF!,#REF!))</f>
        <v>#REF!</v>
      </c>
      <c r="CC172" s="26" t="str">
        <f t="shared" si="33"/>
        <v/>
      </c>
      <c r="CD172" s="23" t="e">
        <f>IF(AND(#REF!="",#REF!="",#REF!="",#REF!=""),"",SUM(#REF!,#REF!,#REF!,#REF!))</f>
        <v>#REF!</v>
      </c>
      <c r="CE172" s="23" t="str">
        <f t="shared" si="34"/>
        <v/>
      </c>
    </row>
    <row r="173" spans="1:83">
      <c r="A173" s="245">
        <v>167</v>
      </c>
      <c r="B173" s="246"/>
      <c r="C173" s="247"/>
      <c r="D173" s="248"/>
      <c r="E173" s="249"/>
      <c r="F173" s="250"/>
      <c r="G173" s="250"/>
      <c r="H173" s="251"/>
      <c r="I173" s="252"/>
      <c r="J173" s="253"/>
      <c r="K173" s="254"/>
      <c r="L173" s="11"/>
      <c r="M173" s="7"/>
      <c r="N173" s="7"/>
      <c r="O173" s="7"/>
      <c r="P173" s="31"/>
      <c r="Q173" s="34"/>
      <c r="R173" s="7"/>
      <c r="S173" s="975"/>
      <c r="T173" s="976"/>
      <c r="U173" s="976"/>
      <c r="V173" s="7"/>
      <c r="W173" s="36"/>
      <c r="X173" s="34"/>
      <c r="Y173" s="7"/>
      <c r="Z173" s="11"/>
      <c r="AA173" s="7"/>
      <c r="AB173" s="7"/>
      <c r="AC173" s="7"/>
      <c r="AD173" s="31"/>
      <c r="AE173" s="34"/>
      <c r="AF173" s="7"/>
      <c r="AG173" s="11"/>
      <c r="AH173" s="7"/>
      <c r="AI173" s="7"/>
      <c r="AJ173" s="7"/>
      <c r="AK173" s="31"/>
      <c r="AL173" s="34"/>
      <c r="AM173" s="7"/>
      <c r="AN173" s="11"/>
      <c r="AO173" s="7"/>
      <c r="AP173" s="11"/>
      <c r="AQ173" s="7"/>
      <c r="AR173" s="11"/>
      <c r="AS173" s="7"/>
      <c r="AT173" s="7"/>
      <c r="AU173" s="7"/>
      <c r="AV173" s="7"/>
      <c r="AW173" s="7"/>
      <c r="AX173" s="11" t="s">
        <v>221</v>
      </c>
      <c r="AY173" s="66" t="s">
        <v>221</v>
      </c>
      <c r="AZ173" s="1"/>
      <c r="BA173" s="1"/>
      <c r="BB173" s="1"/>
      <c r="BC173" s="1"/>
      <c r="BD173" s="1"/>
      <c r="BP173" s="15"/>
      <c r="BQ173" s="25" t="str">
        <f t="shared" si="23"/>
        <v/>
      </c>
      <c r="BR173" s="26" t="str">
        <f t="shared" si="24"/>
        <v/>
      </c>
      <c r="BS173" s="26" t="str">
        <f t="shared" si="25"/>
        <v/>
      </c>
      <c r="BT173" s="25" t="str">
        <f t="shared" si="26"/>
        <v/>
      </c>
      <c r="BU173" s="26" t="str">
        <f t="shared" si="27"/>
        <v/>
      </c>
      <c r="BV173" s="25" t="e">
        <f>IF(AND(#REF!="",#REF!="",#REF!="",#REF!=""),"",SUM(#REF!,#REF!,#REF!,#REF!,#REF!))</f>
        <v>#REF!</v>
      </c>
      <c r="BW173" s="26" t="str">
        <f t="shared" si="28"/>
        <v/>
      </c>
      <c r="BX173" s="25" t="str">
        <f t="shared" si="29"/>
        <v/>
      </c>
      <c r="BY173" s="26" t="str">
        <f t="shared" si="30"/>
        <v/>
      </c>
      <c r="BZ173" s="25" t="str">
        <f t="shared" si="31"/>
        <v/>
      </c>
      <c r="CA173" s="26" t="str">
        <f t="shared" si="32"/>
        <v/>
      </c>
      <c r="CB173" s="25" t="e">
        <f>IF(AND(#REF!="",#REF!="",#REF!="",#REF!=""),"",SUM(#REF!,#REF!,#REF!,#REF!,#REF!))</f>
        <v>#REF!</v>
      </c>
      <c r="CC173" s="26" t="str">
        <f t="shared" si="33"/>
        <v/>
      </c>
      <c r="CD173" s="23" t="e">
        <f>IF(AND(#REF!="",#REF!="",#REF!="",#REF!=""),"",SUM(#REF!,#REF!,#REF!,#REF!))</f>
        <v>#REF!</v>
      </c>
      <c r="CE173" s="23" t="str">
        <f t="shared" si="34"/>
        <v/>
      </c>
    </row>
    <row r="174" spans="1:83">
      <c r="A174" s="245">
        <v>168</v>
      </c>
      <c r="B174" s="246"/>
      <c r="C174" s="247"/>
      <c r="D174" s="248"/>
      <c r="E174" s="249"/>
      <c r="F174" s="250"/>
      <c r="G174" s="250"/>
      <c r="H174" s="251"/>
      <c r="I174" s="252"/>
      <c r="J174" s="253"/>
      <c r="K174" s="254"/>
      <c r="L174" s="11"/>
      <c r="M174" s="7"/>
      <c r="N174" s="7"/>
      <c r="O174" s="7"/>
      <c r="P174" s="31"/>
      <c r="Q174" s="34"/>
      <c r="R174" s="7"/>
      <c r="S174" s="975"/>
      <c r="T174" s="976"/>
      <c r="U174" s="976"/>
      <c r="V174" s="7"/>
      <c r="W174" s="36"/>
      <c r="X174" s="34"/>
      <c r="Y174" s="7"/>
      <c r="Z174" s="11"/>
      <c r="AA174" s="7"/>
      <c r="AB174" s="7"/>
      <c r="AC174" s="7"/>
      <c r="AD174" s="31"/>
      <c r="AE174" s="34"/>
      <c r="AF174" s="7"/>
      <c r="AG174" s="11"/>
      <c r="AH174" s="7"/>
      <c r="AI174" s="7"/>
      <c r="AJ174" s="7"/>
      <c r="AK174" s="31"/>
      <c r="AL174" s="34"/>
      <c r="AM174" s="7"/>
      <c r="AN174" s="11"/>
      <c r="AO174" s="7"/>
      <c r="AP174" s="11"/>
      <c r="AQ174" s="7"/>
      <c r="AR174" s="11"/>
      <c r="AS174" s="7"/>
      <c r="AT174" s="7"/>
      <c r="AU174" s="7"/>
      <c r="AV174" s="7"/>
      <c r="AW174" s="7"/>
      <c r="AX174" s="11" t="s">
        <v>221</v>
      </c>
      <c r="AY174" s="66" t="s">
        <v>221</v>
      </c>
      <c r="AZ174" s="1"/>
      <c r="BA174" s="1"/>
      <c r="BB174" s="1"/>
      <c r="BC174" s="1"/>
      <c r="BD174" s="1"/>
      <c r="BP174" s="15"/>
      <c r="BQ174" s="25" t="str">
        <f t="shared" si="23"/>
        <v/>
      </c>
      <c r="BR174" s="26" t="str">
        <f t="shared" si="24"/>
        <v/>
      </c>
      <c r="BS174" s="26" t="str">
        <f t="shared" si="25"/>
        <v/>
      </c>
      <c r="BT174" s="25" t="str">
        <f t="shared" si="26"/>
        <v/>
      </c>
      <c r="BU174" s="26" t="str">
        <f t="shared" si="27"/>
        <v/>
      </c>
      <c r="BV174" s="25" t="e">
        <f>IF(AND(#REF!="",#REF!="",#REF!="",#REF!=""),"",SUM(#REF!,#REF!,#REF!,#REF!,#REF!))</f>
        <v>#REF!</v>
      </c>
      <c r="BW174" s="26" t="str">
        <f t="shared" si="28"/>
        <v/>
      </c>
      <c r="BX174" s="25" t="str">
        <f t="shared" si="29"/>
        <v/>
      </c>
      <c r="BY174" s="26" t="str">
        <f t="shared" si="30"/>
        <v/>
      </c>
      <c r="BZ174" s="25" t="str">
        <f t="shared" si="31"/>
        <v/>
      </c>
      <c r="CA174" s="26" t="str">
        <f t="shared" si="32"/>
        <v/>
      </c>
      <c r="CB174" s="25" t="e">
        <f>IF(AND(#REF!="",#REF!="",#REF!="",#REF!=""),"",SUM(#REF!,#REF!,#REF!,#REF!,#REF!))</f>
        <v>#REF!</v>
      </c>
      <c r="CC174" s="26" t="str">
        <f t="shared" si="33"/>
        <v/>
      </c>
      <c r="CD174" s="23" t="e">
        <f>IF(AND(#REF!="",#REF!="",#REF!="",#REF!=""),"",SUM(#REF!,#REF!,#REF!,#REF!))</f>
        <v>#REF!</v>
      </c>
      <c r="CE174" s="23" t="str">
        <f t="shared" si="34"/>
        <v/>
      </c>
    </row>
    <row r="175" spans="1:83">
      <c r="A175" s="245">
        <v>169</v>
      </c>
      <c r="B175" s="246"/>
      <c r="C175" s="247"/>
      <c r="D175" s="248"/>
      <c r="E175" s="249"/>
      <c r="F175" s="250"/>
      <c r="G175" s="250"/>
      <c r="H175" s="251"/>
      <c r="I175" s="252"/>
      <c r="J175" s="253"/>
      <c r="K175" s="254"/>
      <c r="L175" s="11"/>
      <c r="M175" s="7"/>
      <c r="N175" s="7"/>
      <c r="O175" s="7"/>
      <c r="P175" s="31"/>
      <c r="Q175" s="34"/>
      <c r="R175" s="7"/>
      <c r="S175" s="975"/>
      <c r="T175" s="976"/>
      <c r="U175" s="976"/>
      <c r="V175" s="7"/>
      <c r="W175" s="36"/>
      <c r="X175" s="34"/>
      <c r="Y175" s="7"/>
      <c r="Z175" s="11"/>
      <c r="AA175" s="7"/>
      <c r="AB175" s="7"/>
      <c r="AC175" s="7"/>
      <c r="AD175" s="31"/>
      <c r="AE175" s="34"/>
      <c r="AF175" s="7"/>
      <c r="AG175" s="11"/>
      <c r="AH175" s="7"/>
      <c r="AI175" s="7"/>
      <c r="AJ175" s="7"/>
      <c r="AK175" s="31"/>
      <c r="AL175" s="34"/>
      <c r="AM175" s="7"/>
      <c r="AN175" s="11"/>
      <c r="AO175" s="7"/>
      <c r="AP175" s="11"/>
      <c r="AQ175" s="7"/>
      <c r="AR175" s="11"/>
      <c r="AS175" s="7"/>
      <c r="AT175" s="7"/>
      <c r="AU175" s="7"/>
      <c r="AV175" s="7"/>
      <c r="AW175" s="7"/>
      <c r="AX175" s="11" t="s">
        <v>221</v>
      </c>
      <c r="AY175" s="66" t="s">
        <v>221</v>
      </c>
      <c r="AZ175" s="1"/>
      <c r="BA175" s="1"/>
      <c r="BB175" s="1"/>
      <c r="BC175" s="1"/>
      <c r="BD175" s="1"/>
      <c r="BP175" s="15"/>
      <c r="BQ175" s="25" t="str">
        <f t="shared" si="23"/>
        <v/>
      </c>
      <c r="BR175" s="26" t="str">
        <f t="shared" si="24"/>
        <v/>
      </c>
      <c r="BS175" s="26" t="str">
        <f t="shared" si="25"/>
        <v/>
      </c>
      <c r="BT175" s="25" t="str">
        <f t="shared" si="26"/>
        <v/>
      </c>
      <c r="BU175" s="26" t="str">
        <f t="shared" si="27"/>
        <v/>
      </c>
      <c r="BV175" s="25" t="e">
        <f>IF(AND(#REF!="",#REF!="",#REF!="",#REF!=""),"",SUM(#REF!,#REF!,#REF!,#REF!,#REF!))</f>
        <v>#REF!</v>
      </c>
      <c r="BW175" s="26" t="str">
        <f t="shared" si="28"/>
        <v/>
      </c>
      <c r="BX175" s="25" t="str">
        <f t="shared" si="29"/>
        <v/>
      </c>
      <c r="BY175" s="26" t="str">
        <f t="shared" si="30"/>
        <v/>
      </c>
      <c r="BZ175" s="25" t="str">
        <f t="shared" si="31"/>
        <v/>
      </c>
      <c r="CA175" s="26" t="str">
        <f t="shared" si="32"/>
        <v/>
      </c>
      <c r="CB175" s="25" t="e">
        <f>IF(AND(#REF!="",#REF!="",#REF!="",#REF!=""),"",SUM(#REF!,#REF!,#REF!,#REF!,#REF!))</f>
        <v>#REF!</v>
      </c>
      <c r="CC175" s="26" t="str">
        <f t="shared" si="33"/>
        <v/>
      </c>
      <c r="CD175" s="23" t="e">
        <f>IF(AND(#REF!="",#REF!="",#REF!="",#REF!=""),"",SUM(#REF!,#REF!,#REF!,#REF!))</f>
        <v>#REF!</v>
      </c>
      <c r="CE175" s="23" t="str">
        <f t="shared" si="34"/>
        <v/>
      </c>
    </row>
    <row r="176" spans="1:83">
      <c r="A176" s="245">
        <v>170</v>
      </c>
      <c r="B176" s="246"/>
      <c r="C176" s="247"/>
      <c r="D176" s="248"/>
      <c r="E176" s="249"/>
      <c r="F176" s="250"/>
      <c r="G176" s="250"/>
      <c r="H176" s="251"/>
      <c r="I176" s="252"/>
      <c r="J176" s="253"/>
      <c r="K176" s="254"/>
      <c r="L176" s="11"/>
      <c r="M176" s="7"/>
      <c r="N176" s="7"/>
      <c r="O176" s="7"/>
      <c r="P176" s="31"/>
      <c r="Q176" s="34"/>
      <c r="R176" s="7"/>
      <c r="S176" s="975"/>
      <c r="T176" s="976"/>
      <c r="U176" s="976"/>
      <c r="V176" s="7"/>
      <c r="W176" s="36"/>
      <c r="X176" s="34"/>
      <c r="Y176" s="7"/>
      <c r="Z176" s="11"/>
      <c r="AA176" s="7"/>
      <c r="AB176" s="7"/>
      <c r="AC176" s="7"/>
      <c r="AD176" s="31"/>
      <c r="AE176" s="34"/>
      <c r="AF176" s="7"/>
      <c r="AG176" s="11"/>
      <c r="AH176" s="7"/>
      <c r="AI176" s="7"/>
      <c r="AJ176" s="7"/>
      <c r="AK176" s="31"/>
      <c r="AL176" s="34"/>
      <c r="AM176" s="7"/>
      <c r="AN176" s="11"/>
      <c r="AO176" s="7"/>
      <c r="AP176" s="11"/>
      <c r="AQ176" s="7"/>
      <c r="AR176" s="11"/>
      <c r="AS176" s="7"/>
      <c r="AT176" s="7"/>
      <c r="AU176" s="7"/>
      <c r="AV176" s="7"/>
      <c r="AW176" s="7"/>
      <c r="AX176" s="11" t="s">
        <v>221</v>
      </c>
      <c r="AY176" s="66" t="s">
        <v>221</v>
      </c>
      <c r="AZ176" s="1"/>
      <c r="BA176" s="1"/>
      <c r="BB176" s="1"/>
      <c r="BC176" s="1"/>
      <c r="BD176" s="1"/>
      <c r="BP176" s="15"/>
      <c r="BQ176" s="25" t="str">
        <f t="shared" si="23"/>
        <v/>
      </c>
      <c r="BR176" s="26" t="str">
        <f t="shared" si="24"/>
        <v/>
      </c>
      <c r="BS176" s="26" t="str">
        <f t="shared" si="25"/>
        <v/>
      </c>
      <c r="BT176" s="25" t="str">
        <f t="shared" si="26"/>
        <v/>
      </c>
      <c r="BU176" s="26" t="str">
        <f t="shared" si="27"/>
        <v/>
      </c>
      <c r="BV176" s="25" t="e">
        <f>IF(AND(#REF!="",#REF!="",#REF!="",#REF!=""),"",SUM(#REF!,#REF!,#REF!,#REF!,#REF!))</f>
        <v>#REF!</v>
      </c>
      <c r="BW176" s="26" t="str">
        <f t="shared" si="28"/>
        <v/>
      </c>
      <c r="BX176" s="25" t="str">
        <f t="shared" si="29"/>
        <v/>
      </c>
      <c r="BY176" s="26" t="str">
        <f t="shared" si="30"/>
        <v/>
      </c>
      <c r="BZ176" s="25" t="str">
        <f t="shared" si="31"/>
        <v/>
      </c>
      <c r="CA176" s="26" t="str">
        <f t="shared" si="32"/>
        <v/>
      </c>
      <c r="CB176" s="25" t="e">
        <f>IF(AND(#REF!="",#REF!="",#REF!="",#REF!=""),"",SUM(#REF!,#REF!,#REF!,#REF!,#REF!))</f>
        <v>#REF!</v>
      </c>
      <c r="CC176" s="26" t="str">
        <f t="shared" si="33"/>
        <v/>
      </c>
      <c r="CD176" s="23" t="e">
        <f>IF(AND(#REF!="",#REF!="",#REF!="",#REF!=""),"",SUM(#REF!,#REF!,#REF!,#REF!))</f>
        <v>#REF!</v>
      </c>
      <c r="CE176" s="23" t="str">
        <f t="shared" si="34"/>
        <v/>
      </c>
    </row>
    <row r="177" spans="1:83">
      <c r="A177" s="245">
        <v>171</v>
      </c>
      <c r="B177" s="246"/>
      <c r="C177" s="247"/>
      <c r="D177" s="248"/>
      <c r="E177" s="249"/>
      <c r="F177" s="250"/>
      <c r="G177" s="250"/>
      <c r="H177" s="251"/>
      <c r="I177" s="252"/>
      <c r="J177" s="253"/>
      <c r="K177" s="254"/>
      <c r="L177" s="11"/>
      <c r="M177" s="7"/>
      <c r="N177" s="7"/>
      <c r="O177" s="7"/>
      <c r="P177" s="31"/>
      <c r="Q177" s="34"/>
      <c r="R177" s="7"/>
      <c r="S177" s="975"/>
      <c r="T177" s="976"/>
      <c r="U177" s="976"/>
      <c r="V177" s="7"/>
      <c r="W177" s="36"/>
      <c r="X177" s="34"/>
      <c r="Y177" s="7"/>
      <c r="Z177" s="11"/>
      <c r="AA177" s="7"/>
      <c r="AB177" s="7"/>
      <c r="AC177" s="7"/>
      <c r="AD177" s="31"/>
      <c r="AE177" s="34"/>
      <c r="AF177" s="7"/>
      <c r="AG177" s="11"/>
      <c r="AH177" s="7"/>
      <c r="AI177" s="7"/>
      <c r="AJ177" s="7"/>
      <c r="AK177" s="31"/>
      <c r="AL177" s="34"/>
      <c r="AM177" s="7"/>
      <c r="AN177" s="11"/>
      <c r="AO177" s="7"/>
      <c r="AP177" s="11"/>
      <c r="AQ177" s="7"/>
      <c r="AR177" s="11"/>
      <c r="AS177" s="7"/>
      <c r="AT177" s="7"/>
      <c r="AU177" s="7"/>
      <c r="AV177" s="7"/>
      <c r="AW177" s="7"/>
      <c r="AX177" s="11" t="s">
        <v>221</v>
      </c>
      <c r="AY177" s="66" t="s">
        <v>221</v>
      </c>
      <c r="AZ177" s="1"/>
      <c r="BA177" s="1"/>
      <c r="BB177" s="1"/>
      <c r="BC177" s="1"/>
      <c r="BD177" s="1"/>
      <c r="BP177" s="15"/>
      <c r="BQ177" s="25" t="str">
        <f t="shared" si="23"/>
        <v/>
      </c>
      <c r="BR177" s="26" t="str">
        <f t="shared" si="24"/>
        <v/>
      </c>
      <c r="BS177" s="26" t="str">
        <f t="shared" si="25"/>
        <v/>
      </c>
      <c r="BT177" s="25" t="str">
        <f t="shared" si="26"/>
        <v/>
      </c>
      <c r="BU177" s="26" t="str">
        <f t="shared" si="27"/>
        <v/>
      </c>
      <c r="BV177" s="25" t="e">
        <f>IF(AND(#REF!="",#REF!="",#REF!="",#REF!=""),"",SUM(#REF!,#REF!,#REF!,#REF!,#REF!))</f>
        <v>#REF!</v>
      </c>
      <c r="BW177" s="26" t="str">
        <f t="shared" si="28"/>
        <v/>
      </c>
      <c r="BX177" s="25" t="str">
        <f t="shared" si="29"/>
        <v/>
      </c>
      <c r="BY177" s="26" t="str">
        <f t="shared" si="30"/>
        <v/>
      </c>
      <c r="BZ177" s="25" t="str">
        <f t="shared" si="31"/>
        <v/>
      </c>
      <c r="CA177" s="26" t="str">
        <f t="shared" si="32"/>
        <v/>
      </c>
      <c r="CB177" s="25" t="e">
        <f>IF(AND(#REF!="",#REF!="",#REF!="",#REF!=""),"",SUM(#REF!,#REF!,#REF!,#REF!,#REF!))</f>
        <v>#REF!</v>
      </c>
      <c r="CC177" s="26" t="str">
        <f t="shared" si="33"/>
        <v/>
      </c>
      <c r="CD177" s="23" t="e">
        <f>IF(AND(#REF!="",#REF!="",#REF!="",#REF!=""),"",SUM(#REF!,#REF!,#REF!,#REF!))</f>
        <v>#REF!</v>
      </c>
      <c r="CE177" s="23" t="str">
        <f t="shared" si="34"/>
        <v/>
      </c>
    </row>
    <row r="178" spans="1:83">
      <c r="A178" s="245">
        <v>172</v>
      </c>
      <c r="B178" s="246"/>
      <c r="C178" s="247"/>
      <c r="D178" s="248"/>
      <c r="E178" s="249"/>
      <c r="F178" s="250"/>
      <c r="G178" s="250"/>
      <c r="H178" s="251"/>
      <c r="I178" s="252"/>
      <c r="J178" s="253"/>
      <c r="K178" s="254"/>
      <c r="L178" s="11"/>
      <c r="M178" s="7"/>
      <c r="N178" s="7"/>
      <c r="O178" s="7"/>
      <c r="P178" s="31"/>
      <c r="Q178" s="34"/>
      <c r="R178" s="7"/>
      <c r="S178" s="975"/>
      <c r="T178" s="976"/>
      <c r="U178" s="976"/>
      <c r="V178" s="7"/>
      <c r="W178" s="36"/>
      <c r="X178" s="34"/>
      <c r="Y178" s="7"/>
      <c r="Z178" s="11"/>
      <c r="AA178" s="7"/>
      <c r="AB178" s="7"/>
      <c r="AC178" s="7"/>
      <c r="AD178" s="31"/>
      <c r="AE178" s="34"/>
      <c r="AF178" s="7"/>
      <c r="AG178" s="11"/>
      <c r="AH178" s="7"/>
      <c r="AI178" s="7"/>
      <c r="AJ178" s="7"/>
      <c r="AK178" s="31"/>
      <c r="AL178" s="34"/>
      <c r="AM178" s="7"/>
      <c r="AN178" s="11"/>
      <c r="AO178" s="7"/>
      <c r="AP178" s="11"/>
      <c r="AQ178" s="7"/>
      <c r="AR178" s="11"/>
      <c r="AS178" s="7"/>
      <c r="AT178" s="7"/>
      <c r="AU178" s="7"/>
      <c r="AV178" s="7"/>
      <c r="AW178" s="7"/>
      <c r="AX178" s="11" t="s">
        <v>221</v>
      </c>
      <c r="AY178" s="66" t="s">
        <v>221</v>
      </c>
      <c r="AZ178" s="1"/>
      <c r="BA178" s="1"/>
      <c r="BB178" s="1"/>
      <c r="BC178" s="1"/>
      <c r="BD178" s="1"/>
      <c r="BP178" s="15"/>
      <c r="BQ178" s="25" t="str">
        <f t="shared" si="23"/>
        <v/>
      </c>
      <c r="BR178" s="26" t="str">
        <f t="shared" si="24"/>
        <v/>
      </c>
      <c r="BS178" s="26" t="str">
        <f t="shared" si="25"/>
        <v/>
      </c>
      <c r="BT178" s="25" t="str">
        <f t="shared" si="26"/>
        <v/>
      </c>
      <c r="BU178" s="26" t="str">
        <f t="shared" si="27"/>
        <v/>
      </c>
      <c r="BV178" s="25" t="e">
        <f>IF(AND(#REF!="",#REF!="",#REF!="",#REF!=""),"",SUM(#REF!,#REF!,#REF!,#REF!,#REF!))</f>
        <v>#REF!</v>
      </c>
      <c r="BW178" s="26" t="str">
        <f t="shared" si="28"/>
        <v/>
      </c>
      <c r="BX178" s="25" t="str">
        <f t="shared" si="29"/>
        <v/>
      </c>
      <c r="BY178" s="26" t="str">
        <f t="shared" si="30"/>
        <v/>
      </c>
      <c r="BZ178" s="25" t="str">
        <f t="shared" si="31"/>
        <v/>
      </c>
      <c r="CA178" s="26" t="str">
        <f t="shared" si="32"/>
        <v/>
      </c>
      <c r="CB178" s="25" t="e">
        <f>IF(AND(#REF!="",#REF!="",#REF!="",#REF!=""),"",SUM(#REF!,#REF!,#REF!,#REF!,#REF!))</f>
        <v>#REF!</v>
      </c>
      <c r="CC178" s="26" t="str">
        <f t="shared" si="33"/>
        <v/>
      </c>
      <c r="CD178" s="23" t="e">
        <f>IF(AND(#REF!="",#REF!="",#REF!="",#REF!=""),"",SUM(#REF!,#REF!,#REF!,#REF!))</f>
        <v>#REF!</v>
      </c>
      <c r="CE178" s="23" t="str">
        <f t="shared" si="34"/>
        <v/>
      </c>
    </row>
    <row r="179" spans="1:83">
      <c r="A179" s="245">
        <v>173</v>
      </c>
      <c r="B179" s="246"/>
      <c r="C179" s="247"/>
      <c r="D179" s="248"/>
      <c r="E179" s="249"/>
      <c r="F179" s="250"/>
      <c r="G179" s="250"/>
      <c r="H179" s="251"/>
      <c r="I179" s="252"/>
      <c r="J179" s="253"/>
      <c r="K179" s="254"/>
      <c r="L179" s="11"/>
      <c r="M179" s="7"/>
      <c r="N179" s="7"/>
      <c r="O179" s="7"/>
      <c r="P179" s="31"/>
      <c r="Q179" s="34"/>
      <c r="R179" s="7"/>
      <c r="S179" s="975"/>
      <c r="T179" s="976"/>
      <c r="U179" s="976"/>
      <c r="V179" s="7"/>
      <c r="W179" s="36"/>
      <c r="X179" s="34"/>
      <c r="Y179" s="7"/>
      <c r="Z179" s="11"/>
      <c r="AA179" s="7"/>
      <c r="AB179" s="7"/>
      <c r="AC179" s="7"/>
      <c r="AD179" s="31"/>
      <c r="AE179" s="34"/>
      <c r="AF179" s="7"/>
      <c r="AG179" s="11"/>
      <c r="AH179" s="7"/>
      <c r="AI179" s="7"/>
      <c r="AJ179" s="7"/>
      <c r="AK179" s="31"/>
      <c r="AL179" s="34"/>
      <c r="AM179" s="7"/>
      <c r="AN179" s="11"/>
      <c r="AO179" s="7"/>
      <c r="AP179" s="11"/>
      <c r="AQ179" s="7"/>
      <c r="AR179" s="11"/>
      <c r="AS179" s="7"/>
      <c r="AT179" s="7"/>
      <c r="AU179" s="7"/>
      <c r="AV179" s="7"/>
      <c r="AW179" s="7"/>
      <c r="AX179" s="11" t="s">
        <v>221</v>
      </c>
      <c r="AY179" s="66" t="s">
        <v>221</v>
      </c>
      <c r="AZ179" s="1"/>
      <c r="BA179" s="1"/>
      <c r="BB179" s="1"/>
      <c r="BC179" s="1"/>
      <c r="BD179" s="1"/>
      <c r="BP179" s="15"/>
      <c r="BQ179" s="25" t="str">
        <f t="shared" si="23"/>
        <v/>
      </c>
      <c r="BR179" s="26" t="str">
        <f t="shared" si="24"/>
        <v/>
      </c>
      <c r="BS179" s="26" t="str">
        <f t="shared" si="25"/>
        <v/>
      </c>
      <c r="BT179" s="25" t="str">
        <f t="shared" si="26"/>
        <v/>
      </c>
      <c r="BU179" s="26" t="str">
        <f t="shared" si="27"/>
        <v/>
      </c>
      <c r="BV179" s="25" t="e">
        <f>IF(AND(#REF!="",#REF!="",#REF!="",#REF!=""),"",SUM(#REF!,#REF!,#REF!,#REF!,#REF!))</f>
        <v>#REF!</v>
      </c>
      <c r="BW179" s="26" t="str">
        <f t="shared" si="28"/>
        <v/>
      </c>
      <c r="BX179" s="25" t="str">
        <f t="shared" si="29"/>
        <v/>
      </c>
      <c r="BY179" s="26" t="str">
        <f t="shared" si="30"/>
        <v/>
      </c>
      <c r="BZ179" s="25" t="str">
        <f t="shared" si="31"/>
        <v/>
      </c>
      <c r="CA179" s="26" t="str">
        <f t="shared" si="32"/>
        <v/>
      </c>
      <c r="CB179" s="25" t="e">
        <f>IF(AND(#REF!="",#REF!="",#REF!="",#REF!=""),"",SUM(#REF!,#REF!,#REF!,#REF!,#REF!))</f>
        <v>#REF!</v>
      </c>
      <c r="CC179" s="26" t="str">
        <f t="shared" si="33"/>
        <v/>
      </c>
      <c r="CD179" s="23" t="e">
        <f>IF(AND(#REF!="",#REF!="",#REF!="",#REF!=""),"",SUM(#REF!,#REF!,#REF!,#REF!))</f>
        <v>#REF!</v>
      </c>
      <c r="CE179" s="23" t="str">
        <f t="shared" si="34"/>
        <v/>
      </c>
    </row>
    <row r="180" spans="1:83">
      <c r="A180" s="245">
        <v>174</v>
      </c>
      <c r="B180" s="246"/>
      <c r="C180" s="247"/>
      <c r="D180" s="248"/>
      <c r="E180" s="249"/>
      <c r="F180" s="250"/>
      <c r="G180" s="250"/>
      <c r="H180" s="251"/>
      <c r="I180" s="252"/>
      <c r="J180" s="253"/>
      <c r="K180" s="254"/>
      <c r="L180" s="11"/>
      <c r="M180" s="7"/>
      <c r="N180" s="7"/>
      <c r="O180" s="7"/>
      <c r="P180" s="31"/>
      <c r="Q180" s="34"/>
      <c r="R180" s="7"/>
      <c r="S180" s="975"/>
      <c r="T180" s="976"/>
      <c r="U180" s="976"/>
      <c r="V180" s="7"/>
      <c r="W180" s="36"/>
      <c r="X180" s="34"/>
      <c r="Y180" s="7"/>
      <c r="Z180" s="11"/>
      <c r="AA180" s="7"/>
      <c r="AB180" s="7"/>
      <c r="AC180" s="7"/>
      <c r="AD180" s="31"/>
      <c r="AE180" s="34"/>
      <c r="AF180" s="7"/>
      <c r="AG180" s="11"/>
      <c r="AH180" s="7"/>
      <c r="AI180" s="7"/>
      <c r="AJ180" s="7"/>
      <c r="AK180" s="31"/>
      <c r="AL180" s="34"/>
      <c r="AM180" s="7"/>
      <c r="AN180" s="11"/>
      <c r="AO180" s="7"/>
      <c r="AP180" s="11"/>
      <c r="AQ180" s="7"/>
      <c r="AR180" s="11"/>
      <c r="AS180" s="7"/>
      <c r="AT180" s="7"/>
      <c r="AU180" s="7"/>
      <c r="AV180" s="7"/>
      <c r="AW180" s="7"/>
      <c r="AX180" s="11" t="s">
        <v>221</v>
      </c>
      <c r="AY180" s="66" t="s">
        <v>221</v>
      </c>
      <c r="AZ180" s="1"/>
      <c r="BA180" s="1"/>
      <c r="BB180" s="1"/>
      <c r="BC180" s="1"/>
      <c r="BD180" s="1"/>
      <c r="BP180" s="15"/>
      <c r="BQ180" s="25" t="str">
        <f t="shared" si="23"/>
        <v/>
      </c>
      <c r="BR180" s="26" t="str">
        <f t="shared" si="24"/>
        <v/>
      </c>
      <c r="BS180" s="26" t="str">
        <f t="shared" si="25"/>
        <v/>
      </c>
      <c r="BT180" s="25" t="str">
        <f t="shared" si="26"/>
        <v/>
      </c>
      <c r="BU180" s="26" t="str">
        <f t="shared" si="27"/>
        <v/>
      </c>
      <c r="BV180" s="25" t="e">
        <f>IF(AND(#REF!="",#REF!="",#REF!="",#REF!=""),"",SUM(#REF!,#REF!,#REF!,#REF!,#REF!))</f>
        <v>#REF!</v>
      </c>
      <c r="BW180" s="26" t="str">
        <f t="shared" si="28"/>
        <v/>
      </c>
      <c r="BX180" s="25" t="str">
        <f t="shared" si="29"/>
        <v/>
      </c>
      <c r="BY180" s="26" t="str">
        <f t="shared" si="30"/>
        <v/>
      </c>
      <c r="BZ180" s="25" t="str">
        <f t="shared" si="31"/>
        <v/>
      </c>
      <c r="CA180" s="26" t="str">
        <f t="shared" si="32"/>
        <v/>
      </c>
      <c r="CB180" s="25" t="e">
        <f>IF(AND(#REF!="",#REF!="",#REF!="",#REF!=""),"",SUM(#REF!,#REF!,#REF!,#REF!,#REF!))</f>
        <v>#REF!</v>
      </c>
      <c r="CC180" s="26" t="str">
        <f t="shared" si="33"/>
        <v/>
      </c>
      <c r="CD180" s="23" t="e">
        <f>IF(AND(#REF!="",#REF!="",#REF!="",#REF!=""),"",SUM(#REF!,#REF!,#REF!,#REF!))</f>
        <v>#REF!</v>
      </c>
      <c r="CE180" s="23" t="str">
        <f t="shared" si="34"/>
        <v/>
      </c>
    </row>
    <row r="181" spans="1:83">
      <c r="A181" s="245">
        <v>175</v>
      </c>
      <c r="B181" s="246"/>
      <c r="C181" s="247"/>
      <c r="D181" s="248"/>
      <c r="E181" s="249"/>
      <c r="F181" s="250"/>
      <c r="G181" s="250"/>
      <c r="H181" s="251"/>
      <c r="I181" s="252"/>
      <c r="J181" s="253"/>
      <c r="K181" s="254"/>
      <c r="L181" s="11"/>
      <c r="M181" s="7"/>
      <c r="N181" s="7"/>
      <c r="O181" s="7"/>
      <c r="P181" s="31"/>
      <c r="Q181" s="34"/>
      <c r="R181" s="7"/>
      <c r="S181" s="975"/>
      <c r="T181" s="976"/>
      <c r="U181" s="976"/>
      <c r="V181" s="7"/>
      <c r="W181" s="36"/>
      <c r="X181" s="34"/>
      <c r="Y181" s="7"/>
      <c r="Z181" s="11"/>
      <c r="AA181" s="7"/>
      <c r="AB181" s="7"/>
      <c r="AC181" s="7"/>
      <c r="AD181" s="31"/>
      <c r="AE181" s="34"/>
      <c r="AF181" s="7"/>
      <c r="AG181" s="11"/>
      <c r="AH181" s="7"/>
      <c r="AI181" s="7"/>
      <c r="AJ181" s="7"/>
      <c r="AK181" s="31"/>
      <c r="AL181" s="34"/>
      <c r="AM181" s="7"/>
      <c r="AN181" s="11"/>
      <c r="AO181" s="7"/>
      <c r="AP181" s="11"/>
      <c r="AQ181" s="7"/>
      <c r="AR181" s="11"/>
      <c r="AS181" s="7"/>
      <c r="AT181" s="7"/>
      <c r="AU181" s="7"/>
      <c r="AV181" s="7"/>
      <c r="AW181" s="7"/>
      <c r="AX181" s="11" t="s">
        <v>221</v>
      </c>
      <c r="AY181" s="66" t="s">
        <v>221</v>
      </c>
      <c r="AZ181" s="1"/>
      <c r="BA181" s="1"/>
      <c r="BB181" s="1"/>
      <c r="BC181" s="1"/>
      <c r="BD181" s="1"/>
      <c r="BP181" s="15"/>
      <c r="BQ181" s="25" t="str">
        <f t="shared" si="23"/>
        <v/>
      </c>
      <c r="BR181" s="26" t="str">
        <f t="shared" si="24"/>
        <v/>
      </c>
      <c r="BS181" s="26" t="str">
        <f t="shared" si="25"/>
        <v/>
      </c>
      <c r="BT181" s="25" t="str">
        <f t="shared" si="26"/>
        <v/>
      </c>
      <c r="BU181" s="26" t="str">
        <f t="shared" si="27"/>
        <v/>
      </c>
      <c r="BV181" s="25" t="e">
        <f>IF(AND(#REF!="",#REF!="",#REF!="",#REF!=""),"",SUM(#REF!,#REF!,#REF!,#REF!,#REF!))</f>
        <v>#REF!</v>
      </c>
      <c r="BW181" s="26" t="str">
        <f t="shared" si="28"/>
        <v/>
      </c>
      <c r="BX181" s="25" t="str">
        <f t="shared" si="29"/>
        <v/>
      </c>
      <c r="BY181" s="26" t="str">
        <f t="shared" si="30"/>
        <v/>
      </c>
      <c r="BZ181" s="25" t="str">
        <f t="shared" si="31"/>
        <v/>
      </c>
      <c r="CA181" s="26" t="str">
        <f t="shared" si="32"/>
        <v/>
      </c>
      <c r="CB181" s="25" t="e">
        <f>IF(AND(#REF!="",#REF!="",#REF!="",#REF!=""),"",SUM(#REF!,#REF!,#REF!,#REF!,#REF!))</f>
        <v>#REF!</v>
      </c>
      <c r="CC181" s="26" t="str">
        <f t="shared" si="33"/>
        <v/>
      </c>
      <c r="CD181" s="23" t="e">
        <f>IF(AND(#REF!="",#REF!="",#REF!="",#REF!=""),"",SUM(#REF!,#REF!,#REF!,#REF!))</f>
        <v>#REF!</v>
      </c>
      <c r="CE181" s="23" t="str">
        <f t="shared" si="34"/>
        <v/>
      </c>
    </row>
    <row r="182" spans="1:83">
      <c r="A182" s="245">
        <v>176</v>
      </c>
      <c r="B182" s="246"/>
      <c r="C182" s="247"/>
      <c r="D182" s="248"/>
      <c r="E182" s="249"/>
      <c r="F182" s="250"/>
      <c r="G182" s="250"/>
      <c r="H182" s="251"/>
      <c r="I182" s="252"/>
      <c r="J182" s="253"/>
      <c r="K182" s="254"/>
      <c r="L182" s="11"/>
      <c r="M182" s="7"/>
      <c r="N182" s="7"/>
      <c r="O182" s="7"/>
      <c r="P182" s="31"/>
      <c r="Q182" s="34"/>
      <c r="R182" s="7"/>
      <c r="S182" s="975"/>
      <c r="T182" s="976"/>
      <c r="U182" s="976"/>
      <c r="V182" s="7"/>
      <c r="W182" s="36"/>
      <c r="X182" s="34"/>
      <c r="Y182" s="7"/>
      <c r="Z182" s="11"/>
      <c r="AA182" s="7"/>
      <c r="AB182" s="7"/>
      <c r="AC182" s="7"/>
      <c r="AD182" s="31"/>
      <c r="AE182" s="34"/>
      <c r="AF182" s="7"/>
      <c r="AG182" s="11"/>
      <c r="AH182" s="7"/>
      <c r="AI182" s="7"/>
      <c r="AJ182" s="7"/>
      <c r="AK182" s="31"/>
      <c r="AL182" s="34"/>
      <c r="AM182" s="7"/>
      <c r="AN182" s="11"/>
      <c r="AO182" s="7"/>
      <c r="AP182" s="11"/>
      <c r="AQ182" s="7"/>
      <c r="AR182" s="11"/>
      <c r="AS182" s="7"/>
      <c r="AT182" s="7"/>
      <c r="AU182" s="7"/>
      <c r="AV182" s="7"/>
      <c r="AW182" s="7"/>
      <c r="AX182" s="11" t="s">
        <v>221</v>
      </c>
      <c r="AY182" s="66" t="s">
        <v>221</v>
      </c>
      <c r="AZ182" s="1"/>
      <c r="BA182" s="1"/>
      <c r="BB182" s="1"/>
      <c r="BC182" s="1"/>
      <c r="BD182" s="1"/>
      <c r="BP182" s="15"/>
      <c r="BQ182" s="25" t="str">
        <f t="shared" si="23"/>
        <v/>
      </c>
      <c r="BR182" s="26" t="str">
        <f t="shared" si="24"/>
        <v/>
      </c>
      <c r="BS182" s="26" t="str">
        <f t="shared" si="25"/>
        <v/>
      </c>
      <c r="BT182" s="25" t="str">
        <f t="shared" si="26"/>
        <v/>
      </c>
      <c r="BU182" s="26" t="str">
        <f t="shared" si="27"/>
        <v/>
      </c>
      <c r="BV182" s="25" t="e">
        <f>IF(AND(#REF!="",#REF!="",#REF!="",#REF!=""),"",SUM(#REF!,#REF!,#REF!,#REF!,#REF!))</f>
        <v>#REF!</v>
      </c>
      <c r="BW182" s="26" t="str">
        <f t="shared" si="28"/>
        <v/>
      </c>
      <c r="BX182" s="25" t="str">
        <f t="shared" si="29"/>
        <v/>
      </c>
      <c r="BY182" s="26" t="str">
        <f t="shared" si="30"/>
        <v/>
      </c>
      <c r="BZ182" s="25" t="str">
        <f t="shared" si="31"/>
        <v/>
      </c>
      <c r="CA182" s="26" t="str">
        <f t="shared" si="32"/>
        <v/>
      </c>
      <c r="CB182" s="25" t="e">
        <f>IF(AND(#REF!="",#REF!="",#REF!="",#REF!=""),"",SUM(#REF!,#REF!,#REF!,#REF!,#REF!))</f>
        <v>#REF!</v>
      </c>
      <c r="CC182" s="26" t="str">
        <f t="shared" si="33"/>
        <v/>
      </c>
      <c r="CD182" s="23" t="e">
        <f>IF(AND(#REF!="",#REF!="",#REF!="",#REF!=""),"",SUM(#REF!,#REF!,#REF!,#REF!))</f>
        <v>#REF!</v>
      </c>
      <c r="CE182" s="23" t="str">
        <f t="shared" si="34"/>
        <v/>
      </c>
    </row>
    <row r="183" spans="1:83">
      <c r="A183" s="245">
        <v>177</v>
      </c>
      <c r="B183" s="246"/>
      <c r="C183" s="247"/>
      <c r="D183" s="248"/>
      <c r="E183" s="249"/>
      <c r="F183" s="250"/>
      <c r="G183" s="250"/>
      <c r="H183" s="251"/>
      <c r="I183" s="252"/>
      <c r="J183" s="253"/>
      <c r="K183" s="254"/>
      <c r="L183" s="11"/>
      <c r="M183" s="7"/>
      <c r="N183" s="7"/>
      <c r="O183" s="7"/>
      <c r="P183" s="31"/>
      <c r="Q183" s="34"/>
      <c r="R183" s="7"/>
      <c r="S183" s="975"/>
      <c r="T183" s="976"/>
      <c r="U183" s="976"/>
      <c r="V183" s="7"/>
      <c r="W183" s="36"/>
      <c r="X183" s="34"/>
      <c r="Y183" s="7"/>
      <c r="Z183" s="11"/>
      <c r="AA183" s="7"/>
      <c r="AB183" s="7"/>
      <c r="AC183" s="7"/>
      <c r="AD183" s="31"/>
      <c r="AE183" s="34"/>
      <c r="AF183" s="7"/>
      <c r="AG183" s="11"/>
      <c r="AH183" s="7"/>
      <c r="AI183" s="7"/>
      <c r="AJ183" s="7"/>
      <c r="AK183" s="31"/>
      <c r="AL183" s="34"/>
      <c r="AM183" s="7"/>
      <c r="AN183" s="11"/>
      <c r="AO183" s="7"/>
      <c r="AP183" s="11"/>
      <c r="AQ183" s="7"/>
      <c r="AR183" s="11"/>
      <c r="AS183" s="7"/>
      <c r="AT183" s="7"/>
      <c r="AU183" s="7"/>
      <c r="AV183" s="7"/>
      <c r="AW183" s="7"/>
      <c r="AX183" s="11" t="s">
        <v>221</v>
      </c>
      <c r="AY183" s="66" t="s">
        <v>221</v>
      </c>
      <c r="AZ183" s="1"/>
      <c r="BA183" s="1"/>
      <c r="BB183" s="1"/>
      <c r="BC183" s="1"/>
      <c r="BD183" s="1"/>
      <c r="BP183" s="15"/>
      <c r="BQ183" s="25" t="str">
        <f t="shared" si="23"/>
        <v/>
      </c>
      <c r="BR183" s="26" t="str">
        <f t="shared" si="24"/>
        <v/>
      </c>
      <c r="BS183" s="26" t="str">
        <f t="shared" si="25"/>
        <v/>
      </c>
      <c r="BT183" s="25" t="str">
        <f t="shared" si="26"/>
        <v/>
      </c>
      <c r="BU183" s="26" t="str">
        <f t="shared" si="27"/>
        <v/>
      </c>
      <c r="BV183" s="25" t="e">
        <f>IF(AND(#REF!="",#REF!="",#REF!="",#REF!=""),"",SUM(#REF!,#REF!,#REF!,#REF!,#REF!))</f>
        <v>#REF!</v>
      </c>
      <c r="BW183" s="26" t="str">
        <f t="shared" si="28"/>
        <v/>
      </c>
      <c r="BX183" s="25" t="str">
        <f t="shared" si="29"/>
        <v/>
      </c>
      <c r="BY183" s="26" t="str">
        <f t="shared" si="30"/>
        <v/>
      </c>
      <c r="BZ183" s="25" t="str">
        <f t="shared" si="31"/>
        <v/>
      </c>
      <c r="CA183" s="26" t="str">
        <f t="shared" si="32"/>
        <v/>
      </c>
      <c r="CB183" s="25" t="e">
        <f>IF(AND(#REF!="",#REF!="",#REF!="",#REF!=""),"",SUM(#REF!,#REF!,#REF!,#REF!,#REF!))</f>
        <v>#REF!</v>
      </c>
      <c r="CC183" s="26" t="str">
        <f t="shared" si="33"/>
        <v/>
      </c>
      <c r="CD183" s="23" t="e">
        <f>IF(AND(#REF!="",#REF!="",#REF!="",#REF!=""),"",SUM(#REF!,#REF!,#REF!,#REF!))</f>
        <v>#REF!</v>
      </c>
      <c r="CE183" s="23" t="str">
        <f t="shared" si="34"/>
        <v/>
      </c>
    </row>
    <row r="184" spans="1:83">
      <c r="A184" s="245">
        <v>178</v>
      </c>
      <c r="B184" s="246"/>
      <c r="C184" s="247"/>
      <c r="D184" s="248"/>
      <c r="E184" s="249"/>
      <c r="F184" s="250"/>
      <c r="G184" s="250"/>
      <c r="H184" s="251"/>
      <c r="I184" s="252"/>
      <c r="J184" s="253"/>
      <c r="K184" s="254"/>
      <c r="L184" s="11"/>
      <c r="M184" s="7"/>
      <c r="N184" s="7"/>
      <c r="O184" s="7"/>
      <c r="P184" s="31"/>
      <c r="Q184" s="34"/>
      <c r="R184" s="7"/>
      <c r="S184" s="975"/>
      <c r="T184" s="976"/>
      <c r="U184" s="976"/>
      <c r="V184" s="7"/>
      <c r="W184" s="36"/>
      <c r="X184" s="34"/>
      <c r="Y184" s="7"/>
      <c r="Z184" s="11"/>
      <c r="AA184" s="7"/>
      <c r="AB184" s="7"/>
      <c r="AC184" s="7"/>
      <c r="AD184" s="31"/>
      <c r="AE184" s="34"/>
      <c r="AF184" s="7"/>
      <c r="AG184" s="11"/>
      <c r="AH184" s="7"/>
      <c r="AI184" s="7"/>
      <c r="AJ184" s="7"/>
      <c r="AK184" s="31"/>
      <c r="AL184" s="34"/>
      <c r="AM184" s="7"/>
      <c r="AN184" s="11"/>
      <c r="AO184" s="7"/>
      <c r="AP184" s="11"/>
      <c r="AQ184" s="7"/>
      <c r="AR184" s="11"/>
      <c r="AS184" s="7"/>
      <c r="AT184" s="7"/>
      <c r="AU184" s="7"/>
      <c r="AV184" s="7"/>
      <c r="AW184" s="7"/>
      <c r="AX184" s="11" t="s">
        <v>221</v>
      </c>
      <c r="AY184" s="66" t="s">
        <v>221</v>
      </c>
      <c r="AZ184" s="1"/>
      <c r="BA184" s="1"/>
      <c r="BB184" s="1"/>
      <c r="BC184" s="1"/>
      <c r="BD184" s="1"/>
      <c r="BP184" s="15"/>
      <c r="BQ184" s="25" t="str">
        <f t="shared" si="23"/>
        <v/>
      </c>
      <c r="BR184" s="26" t="str">
        <f t="shared" si="24"/>
        <v/>
      </c>
      <c r="BS184" s="26" t="str">
        <f t="shared" si="25"/>
        <v/>
      </c>
      <c r="BT184" s="25" t="str">
        <f t="shared" si="26"/>
        <v/>
      </c>
      <c r="BU184" s="26" t="str">
        <f t="shared" si="27"/>
        <v/>
      </c>
      <c r="BV184" s="25" t="e">
        <f>IF(AND(#REF!="",#REF!="",#REF!="",#REF!=""),"",SUM(#REF!,#REF!,#REF!,#REF!,#REF!))</f>
        <v>#REF!</v>
      </c>
      <c r="BW184" s="26" t="str">
        <f t="shared" si="28"/>
        <v/>
      </c>
      <c r="BX184" s="25" t="str">
        <f t="shared" si="29"/>
        <v/>
      </c>
      <c r="BY184" s="26" t="str">
        <f t="shared" si="30"/>
        <v/>
      </c>
      <c r="BZ184" s="25" t="str">
        <f t="shared" si="31"/>
        <v/>
      </c>
      <c r="CA184" s="26" t="str">
        <f t="shared" si="32"/>
        <v/>
      </c>
      <c r="CB184" s="25" t="e">
        <f>IF(AND(#REF!="",#REF!="",#REF!="",#REF!=""),"",SUM(#REF!,#REF!,#REF!,#REF!,#REF!))</f>
        <v>#REF!</v>
      </c>
      <c r="CC184" s="26" t="str">
        <f t="shared" si="33"/>
        <v/>
      </c>
      <c r="CD184" s="23" t="e">
        <f>IF(AND(#REF!="",#REF!="",#REF!="",#REF!=""),"",SUM(#REF!,#REF!,#REF!,#REF!))</f>
        <v>#REF!</v>
      </c>
      <c r="CE184" s="23" t="str">
        <f t="shared" si="34"/>
        <v/>
      </c>
    </row>
    <row r="185" spans="1:83">
      <c r="A185" s="245">
        <v>179</v>
      </c>
      <c r="B185" s="246"/>
      <c r="C185" s="247"/>
      <c r="D185" s="248"/>
      <c r="E185" s="249"/>
      <c r="F185" s="250"/>
      <c r="G185" s="250"/>
      <c r="H185" s="251"/>
      <c r="I185" s="252"/>
      <c r="J185" s="253"/>
      <c r="K185" s="254"/>
      <c r="L185" s="11"/>
      <c r="M185" s="7"/>
      <c r="N185" s="7"/>
      <c r="O185" s="7"/>
      <c r="P185" s="31"/>
      <c r="Q185" s="34"/>
      <c r="R185" s="7"/>
      <c r="S185" s="975"/>
      <c r="T185" s="976"/>
      <c r="U185" s="976"/>
      <c r="V185" s="7"/>
      <c r="W185" s="36"/>
      <c r="X185" s="34"/>
      <c r="Y185" s="7"/>
      <c r="Z185" s="11"/>
      <c r="AA185" s="7"/>
      <c r="AB185" s="7"/>
      <c r="AC185" s="7"/>
      <c r="AD185" s="31"/>
      <c r="AE185" s="34"/>
      <c r="AF185" s="7"/>
      <c r="AG185" s="11"/>
      <c r="AH185" s="7"/>
      <c r="AI185" s="7"/>
      <c r="AJ185" s="7"/>
      <c r="AK185" s="31"/>
      <c r="AL185" s="34"/>
      <c r="AM185" s="7"/>
      <c r="AN185" s="11"/>
      <c r="AO185" s="7"/>
      <c r="AP185" s="11"/>
      <c r="AQ185" s="7"/>
      <c r="AR185" s="11"/>
      <c r="AS185" s="7"/>
      <c r="AT185" s="7"/>
      <c r="AU185" s="7"/>
      <c r="AV185" s="7"/>
      <c r="AW185" s="7"/>
      <c r="AX185" s="11" t="s">
        <v>221</v>
      </c>
      <c r="AY185" s="66" t="s">
        <v>221</v>
      </c>
      <c r="AZ185" s="1"/>
      <c r="BA185" s="1"/>
      <c r="BB185" s="1"/>
      <c r="BC185" s="1"/>
      <c r="BD185" s="1"/>
      <c r="BP185" s="15"/>
      <c r="BQ185" s="25" t="str">
        <f t="shared" si="23"/>
        <v/>
      </c>
      <c r="BR185" s="26" t="str">
        <f t="shared" si="24"/>
        <v/>
      </c>
      <c r="BS185" s="26" t="str">
        <f t="shared" si="25"/>
        <v/>
      </c>
      <c r="BT185" s="25" t="str">
        <f t="shared" si="26"/>
        <v/>
      </c>
      <c r="BU185" s="26" t="str">
        <f t="shared" si="27"/>
        <v/>
      </c>
      <c r="BV185" s="25" t="e">
        <f>IF(AND(#REF!="",#REF!="",#REF!="",#REF!=""),"",SUM(#REF!,#REF!,#REF!,#REF!,#REF!))</f>
        <v>#REF!</v>
      </c>
      <c r="BW185" s="26" t="str">
        <f t="shared" si="28"/>
        <v/>
      </c>
      <c r="BX185" s="25" t="str">
        <f t="shared" si="29"/>
        <v/>
      </c>
      <c r="BY185" s="26" t="str">
        <f t="shared" si="30"/>
        <v/>
      </c>
      <c r="BZ185" s="25" t="str">
        <f t="shared" si="31"/>
        <v/>
      </c>
      <c r="CA185" s="26" t="str">
        <f t="shared" si="32"/>
        <v/>
      </c>
      <c r="CB185" s="25" t="e">
        <f>IF(AND(#REF!="",#REF!="",#REF!="",#REF!=""),"",SUM(#REF!,#REF!,#REF!,#REF!,#REF!))</f>
        <v>#REF!</v>
      </c>
      <c r="CC185" s="26" t="str">
        <f t="shared" si="33"/>
        <v/>
      </c>
      <c r="CD185" s="23" t="e">
        <f>IF(AND(#REF!="",#REF!="",#REF!="",#REF!=""),"",SUM(#REF!,#REF!,#REF!,#REF!))</f>
        <v>#REF!</v>
      </c>
      <c r="CE185" s="23" t="str">
        <f t="shared" si="34"/>
        <v/>
      </c>
    </row>
    <row r="186" spans="1:83">
      <c r="A186" s="245">
        <v>180</v>
      </c>
      <c r="B186" s="246"/>
      <c r="C186" s="247"/>
      <c r="D186" s="248"/>
      <c r="E186" s="249"/>
      <c r="F186" s="250"/>
      <c r="G186" s="250"/>
      <c r="H186" s="251"/>
      <c r="I186" s="252"/>
      <c r="J186" s="253"/>
      <c r="K186" s="254"/>
      <c r="L186" s="11"/>
      <c r="M186" s="7"/>
      <c r="N186" s="7"/>
      <c r="O186" s="7"/>
      <c r="P186" s="31"/>
      <c r="Q186" s="34"/>
      <c r="R186" s="7"/>
      <c r="S186" s="975"/>
      <c r="T186" s="976"/>
      <c r="U186" s="976"/>
      <c r="V186" s="7"/>
      <c r="W186" s="36"/>
      <c r="X186" s="34"/>
      <c r="Y186" s="7"/>
      <c r="Z186" s="11"/>
      <c r="AA186" s="7"/>
      <c r="AB186" s="7"/>
      <c r="AC186" s="7"/>
      <c r="AD186" s="31"/>
      <c r="AE186" s="34"/>
      <c r="AF186" s="7"/>
      <c r="AG186" s="11"/>
      <c r="AH186" s="7"/>
      <c r="AI186" s="7"/>
      <c r="AJ186" s="7"/>
      <c r="AK186" s="31"/>
      <c r="AL186" s="34"/>
      <c r="AM186" s="7"/>
      <c r="AN186" s="11"/>
      <c r="AO186" s="7"/>
      <c r="AP186" s="11"/>
      <c r="AQ186" s="7"/>
      <c r="AR186" s="11"/>
      <c r="AS186" s="7"/>
      <c r="AT186" s="7"/>
      <c r="AU186" s="7"/>
      <c r="AV186" s="7"/>
      <c r="AW186" s="7"/>
      <c r="AX186" s="11" t="s">
        <v>221</v>
      </c>
      <c r="AY186" s="66" t="s">
        <v>221</v>
      </c>
      <c r="AZ186" s="1"/>
      <c r="BA186" s="1"/>
      <c r="BB186" s="1"/>
      <c r="BC186" s="1"/>
      <c r="BD186" s="1"/>
      <c r="BP186" s="15"/>
      <c r="BQ186" s="25" t="str">
        <f t="shared" si="23"/>
        <v/>
      </c>
      <c r="BR186" s="26" t="str">
        <f t="shared" si="24"/>
        <v/>
      </c>
      <c r="BS186" s="26" t="str">
        <f t="shared" si="25"/>
        <v/>
      </c>
      <c r="BT186" s="25" t="str">
        <f t="shared" si="26"/>
        <v/>
      </c>
      <c r="BU186" s="26" t="str">
        <f t="shared" si="27"/>
        <v/>
      </c>
      <c r="BV186" s="25" t="e">
        <f>IF(AND(#REF!="",#REF!="",#REF!="",#REF!=""),"",SUM(#REF!,#REF!,#REF!,#REF!,#REF!))</f>
        <v>#REF!</v>
      </c>
      <c r="BW186" s="26" t="str">
        <f t="shared" si="28"/>
        <v/>
      </c>
      <c r="BX186" s="25" t="str">
        <f t="shared" si="29"/>
        <v/>
      </c>
      <c r="BY186" s="26" t="str">
        <f t="shared" si="30"/>
        <v/>
      </c>
      <c r="BZ186" s="25" t="str">
        <f t="shared" si="31"/>
        <v/>
      </c>
      <c r="CA186" s="26" t="str">
        <f t="shared" si="32"/>
        <v/>
      </c>
      <c r="CB186" s="25" t="e">
        <f>IF(AND(#REF!="",#REF!="",#REF!="",#REF!=""),"",SUM(#REF!,#REF!,#REF!,#REF!,#REF!))</f>
        <v>#REF!</v>
      </c>
      <c r="CC186" s="26" t="str">
        <f t="shared" si="33"/>
        <v/>
      </c>
      <c r="CD186" s="23" t="e">
        <f>IF(AND(#REF!="",#REF!="",#REF!="",#REF!=""),"",SUM(#REF!,#REF!,#REF!,#REF!))</f>
        <v>#REF!</v>
      </c>
      <c r="CE186" s="23" t="str">
        <f t="shared" si="34"/>
        <v/>
      </c>
    </row>
    <row r="187" spans="1:83">
      <c r="A187" s="245">
        <v>181</v>
      </c>
      <c r="B187" s="246"/>
      <c r="C187" s="247"/>
      <c r="D187" s="248"/>
      <c r="E187" s="249"/>
      <c r="F187" s="250"/>
      <c r="G187" s="250"/>
      <c r="H187" s="251"/>
      <c r="I187" s="252"/>
      <c r="J187" s="253"/>
      <c r="K187" s="254"/>
      <c r="L187" s="11"/>
      <c r="M187" s="7"/>
      <c r="N187" s="7"/>
      <c r="O187" s="7"/>
      <c r="P187" s="31"/>
      <c r="Q187" s="34"/>
      <c r="R187" s="7"/>
      <c r="S187" s="975"/>
      <c r="T187" s="976"/>
      <c r="U187" s="976"/>
      <c r="V187" s="7"/>
      <c r="W187" s="36"/>
      <c r="X187" s="34"/>
      <c r="Y187" s="7"/>
      <c r="Z187" s="11"/>
      <c r="AA187" s="7"/>
      <c r="AB187" s="7"/>
      <c r="AC187" s="7"/>
      <c r="AD187" s="31"/>
      <c r="AE187" s="34"/>
      <c r="AF187" s="7"/>
      <c r="AG187" s="11"/>
      <c r="AH187" s="7"/>
      <c r="AI187" s="7"/>
      <c r="AJ187" s="7"/>
      <c r="AK187" s="31"/>
      <c r="AL187" s="34"/>
      <c r="AM187" s="7"/>
      <c r="AN187" s="11"/>
      <c r="AO187" s="7"/>
      <c r="AP187" s="11"/>
      <c r="AQ187" s="7"/>
      <c r="AR187" s="11"/>
      <c r="AS187" s="7"/>
      <c r="AT187" s="7"/>
      <c r="AU187" s="7"/>
      <c r="AV187" s="7"/>
      <c r="AW187" s="7"/>
      <c r="AX187" s="11" t="s">
        <v>221</v>
      </c>
      <c r="AY187" s="66" t="s">
        <v>221</v>
      </c>
      <c r="AZ187" s="1"/>
      <c r="BA187" s="1"/>
      <c r="BB187" s="1"/>
      <c r="BC187" s="1"/>
      <c r="BD187" s="1"/>
      <c r="BP187" s="15"/>
      <c r="BQ187" s="25" t="str">
        <f t="shared" si="23"/>
        <v/>
      </c>
      <c r="BR187" s="26" t="str">
        <f t="shared" si="24"/>
        <v/>
      </c>
      <c r="BS187" s="26" t="str">
        <f t="shared" si="25"/>
        <v/>
      </c>
      <c r="BT187" s="25" t="str">
        <f t="shared" si="26"/>
        <v/>
      </c>
      <c r="BU187" s="26" t="str">
        <f t="shared" si="27"/>
        <v/>
      </c>
      <c r="BV187" s="25" t="e">
        <f>IF(AND(#REF!="",#REF!="",#REF!="",#REF!=""),"",SUM(#REF!,#REF!,#REF!,#REF!,#REF!))</f>
        <v>#REF!</v>
      </c>
      <c r="BW187" s="26" t="str">
        <f t="shared" si="28"/>
        <v/>
      </c>
      <c r="BX187" s="25" t="str">
        <f t="shared" si="29"/>
        <v/>
      </c>
      <c r="BY187" s="26" t="str">
        <f t="shared" si="30"/>
        <v/>
      </c>
      <c r="BZ187" s="25" t="str">
        <f t="shared" si="31"/>
        <v/>
      </c>
      <c r="CA187" s="26" t="str">
        <f t="shared" si="32"/>
        <v/>
      </c>
      <c r="CB187" s="25" t="e">
        <f>IF(AND(#REF!="",#REF!="",#REF!="",#REF!=""),"",SUM(#REF!,#REF!,#REF!,#REF!,#REF!))</f>
        <v>#REF!</v>
      </c>
      <c r="CC187" s="26" t="str">
        <f t="shared" si="33"/>
        <v/>
      </c>
      <c r="CD187" s="23" t="e">
        <f>IF(AND(#REF!="",#REF!="",#REF!="",#REF!=""),"",SUM(#REF!,#REF!,#REF!,#REF!))</f>
        <v>#REF!</v>
      </c>
      <c r="CE187" s="23" t="str">
        <f t="shared" si="34"/>
        <v/>
      </c>
    </row>
    <row r="188" spans="1:83">
      <c r="A188" s="245">
        <v>182</v>
      </c>
      <c r="B188" s="246"/>
      <c r="C188" s="247"/>
      <c r="D188" s="248"/>
      <c r="E188" s="249"/>
      <c r="F188" s="250"/>
      <c r="G188" s="250"/>
      <c r="H188" s="251"/>
      <c r="I188" s="252"/>
      <c r="J188" s="253"/>
      <c r="K188" s="254"/>
      <c r="L188" s="11"/>
      <c r="M188" s="7"/>
      <c r="N188" s="7"/>
      <c r="O188" s="7"/>
      <c r="P188" s="31"/>
      <c r="Q188" s="34"/>
      <c r="R188" s="7"/>
      <c r="S188" s="975"/>
      <c r="T188" s="976"/>
      <c r="U188" s="976"/>
      <c r="V188" s="7"/>
      <c r="W188" s="36"/>
      <c r="X188" s="34"/>
      <c r="Y188" s="7"/>
      <c r="Z188" s="11"/>
      <c r="AA188" s="7"/>
      <c r="AB188" s="7"/>
      <c r="AC188" s="7"/>
      <c r="AD188" s="31"/>
      <c r="AE188" s="34"/>
      <c r="AF188" s="7"/>
      <c r="AG188" s="11"/>
      <c r="AH188" s="7"/>
      <c r="AI188" s="7"/>
      <c r="AJ188" s="7"/>
      <c r="AK188" s="31"/>
      <c r="AL188" s="34"/>
      <c r="AM188" s="7"/>
      <c r="AN188" s="11"/>
      <c r="AO188" s="7"/>
      <c r="AP188" s="11"/>
      <c r="AQ188" s="7"/>
      <c r="AR188" s="11"/>
      <c r="AS188" s="7"/>
      <c r="AT188" s="7"/>
      <c r="AU188" s="7"/>
      <c r="AV188" s="7"/>
      <c r="AW188" s="7"/>
      <c r="AX188" s="11" t="s">
        <v>221</v>
      </c>
      <c r="AY188" s="66" t="s">
        <v>221</v>
      </c>
      <c r="AZ188" s="1"/>
      <c r="BA188" s="1"/>
      <c r="BB188" s="1"/>
      <c r="BC188" s="1"/>
      <c r="BD188" s="1"/>
      <c r="BP188" s="15"/>
      <c r="BQ188" s="25" t="str">
        <f t="shared" si="23"/>
        <v/>
      </c>
      <c r="BR188" s="26" t="str">
        <f t="shared" si="24"/>
        <v/>
      </c>
      <c r="BS188" s="26" t="str">
        <f t="shared" si="25"/>
        <v/>
      </c>
      <c r="BT188" s="25" t="str">
        <f t="shared" si="26"/>
        <v/>
      </c>
      <c r="BU188" s="26" t="str">
        <f t="shared" si="27"/>
        <v/>
      </c>
      <c r="BV188" s="25" t="e">
        <f>IF(AND(#REF!="",#REF!="",#REF!="",#REF!=""),"",SUM(#REF!,#REF!,#REF!,#REF!,#REF!))</f>
        <v>#REF!</v>
      </c>
      <c r="BW188" s="26" t="str">
        <f t="shared" si="28"/>
        <v/>
      </c>
      <c r="BX188" s="25" t="str">
        <f t="shared" si="29"/>
        <v/>
      </c>
      <c r="BY188" s="26" t="str">
        <f t="shared" si="30"/>
        <v/>
      </c>
      <c r="BZ188" s="25" t="str">
        <f t="shared" si="31"/>
        <v/>
      </c>
      <c r="CA188" s="26" t="str">
        <f t="shared" si="32"/>
        <v/>
      </c>
      <c r="CB188" s="25" t="e">
        <f>IF(AND(#REF!="",#REF!="",#REF!="",#REF!=""),"",SUM(#REF!,#REF!,#REF!,#REF!,#REF!))</f>
        <v>#REF!</v>
      </c>
      <c r="CC188" s="26" t="str">
        <f t="shared" si="33"/>
        <v/>
      </c>
      <c r="CD188" s="23" t="e">
        <f>IF(AND(#REF!="",#REF!="",#REF!="",#REF!=""),"",SUM(#REF!,#REF!,#REF!,#REF!))</f>
        <v>#REF!</v>
      </c>
      <c r="CE188" s="23" t="str">
        <f t="shared" si="34"/>
        <v/>
      </c>
    </row>
    <row r="189" spans="1:83">
      <c r="A189" s="245">
        <v>183</v>
      </c>
      <c r="B189" s="246"/>
      <c r="C189" s="247"/>
      <c r="D189" s="248"/>
      <c r="E189" s="249"/>
      <c r="F189" s="250"/>
      <c r="G189" s="250"/>
      <c r="H189" s="251"/>
      <c r="I189" s="252"/>
      <c r="J189" s="253"/>
      <c r="K189" s="254"/>
      <c r="L189" s="11"/>
      <c r="M189" s="7"/>
      <c r="N189" s="7"/>
      <c r="O189" s="7"/>
      <c r="P189" s="31"/>
      <c r="Q189" s="34"/>
      <c r="R189" s="7"/>
      <c r="S189" s="975"/>
      <c r="T189" s="976"/>
      <c r="U189" s="976"/>
      <c r="V189" s="7"/>
      <c r="W189" s="36"/>
      <c r="X189" s="34"/>
      <c r="Y189" s="7"/>
      <c r="Z189" s="11"/>
      <c r="AA189" s="7"/>
      <c r="AB189" s="7"/>
      <c r="AC189" s="7"/>
      <c r="AD189" s="31"/>
      <c r="AE189" s="34"/>
      <c r="AF189" s="7"/>
      <c r="AG189" s="11"/>
      <c r="AH189" s="7"/>
      <c r="AI189" s="7"/>
      <c r="AJ189" s="7"/>
      <c r="AK189" s="31"/>
      <c r="AL189" s="34"/>
      <c r="AM189" s="7"/>
      <c r="AN189" s="11"/>
      <c r="AO189" s="7"/>
      <c r="AP189" s="11"/>
      <c r="AQ189" s="7"/>
      <c r="AR189" s="11"/>
      <c r="AS189" s="7"/>
      <c r="AT189" s="7"/>
      <c r="AU189" s="7"/>
      <c r="AV189" s="7"/>
      <c r="AW189" s="7"/>
      <c r="AX189" s="11" t="s">
        <v>221</v>
      </c>
      <c r="AY189" s="66" t="s">
        <v>221</v>
      </c>
      <c r="AZ189" s="1"/>
      <c r="BA189" s="1"/>
      <c r="BB189" s="1"/>
      <c r="BC189" s="1"/>
      <c r="BD189" s="1"/>
      <c r="BP189" s="15"/>
      <c r="BQ189" s="25" t="str">
        <f t="shared" si="23"/>
        <v/>
      </c>
      <c r="BR189" s="26" t="str">
        <f t="shared" si="24"/>
        <v/>
      </c>
      <c r="BS189" s="26" t="str">
        <f t="shared" si="25"/>
        <v/>
      </c>
      <c r="BT189" s="25" t="str">
        <f t="shared" si="26"/>
        <v/>
      </c>
      <c r="BU189" s="26" t="str">
        <f t="shared" si="27"/>
        <v/>
      </c>
      <c r="BV189" s="25" t="e">
        <f>IF(AND(#REF!="",#REF!="",#REF!="",#REF!=""),"",SUM(#REF!,#REF!,#REF!,#REF!,#REF!))</f>
        <v>#REF!</v>
      </c>
      <c r="BW189" s="26" t="str">
        <f t="shared" si="28"/>
        <v/>
      </c>
      <c r="BX189" s="25" t="str">
        <f t="shared" si="29"/>
        <v/>
      </c>
      <c r="BY189" s="26" t="str">
        <f t="shared" si="30"/>
        <v/>
      </c>
      <c r="BZ189" s="25" t="str">
        <f t="shared" si="31"/>
        <v/>
      </c>
      <c r="CA189" s="26" t="str">
        <f t="shared" si="32"/>
        <v/>
      </c>
      <c r="CB189" s="25" t="e">
        <f>IF(AND(#REF!="",#REF!="",#REF!="",#REF!=""),"",SUM(#REF!,#REF!,#REF!,#REF!,#REF!))</f>
        <v>#REF!</v>
      </c>
      <c r="CC189" s="26" t="str">
        <f t="shared" si="33"/>
        <v/>
      </c>
      <c r="CD189" s="23" t="e">
        <f>IF(AND(#REF!="",#REF!="",#REF!="",#REF!=""),"",SUM(#REF!,#REF!,#REF!,#REF!))</f>
        <v>#REF!</v>
      </c>
      <c r="CE189" s="23" t="str">
        <f t="shared" si="34"/>
        <v/>
      </c>
    </row>
    <row r="190" spans="1:83">
      <c r="A190" s="245">
        <v>184</v>
      </c>
      <c r="B190" s="246"/>
      <c r="C190" s="247"/>
      <c r="D190" s="248"/>
      <c r="E190" s="249"/>
      <c r="F190" s="250"/>
      <c r="G190" s="250"/>
      <c r="H190" s="251"/>
      <c r="I190" s="252"/>
      <c r="J190" s="253"/>
      <c r="K190" s="254"/>
      <c r="L190" s="11"/>
      <c r="M190" s="7"/>
      <c r="N190" s="7"/>
      <c r="O190" s="7"/>
      <c r="P190" s="31"/>
      <c r="Q190" s="34"/>
      <c r="R190" s="7"/>
      <c r="S190" s="975"/>
      <c r="T190" s="976"/>
      <c r="U190" s="976"/>
      <c r="V190" s="7"/>
      <c r="W190" s="36"/>
      <c r="X190" s="34"/>
      <c r="Y190" s="7"/>
      <c r="Z190" s="11"/>
      <c r="AA190" s="7"/>
      <c r="AB190" s="7"/>
      <c r="AC190" s="7"/>
      <c r="AD190" s="31"/>
      <c r="AE190" s="34"/>
      <c r="AF190" s="7"/>
      <c r="AG190" s="11"/>
      <c r="AH190" s="7"/>
      <c r="AI190" s="7"/>
      <c r="AJ190" s="7"/>
      <c r="AK190" s="31"/>
      <c r="AL190" s="34"/>
      <c r="AM190" s="7"/>
      <c r="AN190" s="11"/>
      <c r="AO190" s="7"/>
      <c r="AP190" s="11"/>
      <c r="AQ190" s="7"/>
      <c r="AR190" s="11"/>
      <c r="AS190" s="7"/>
      <c r="AT190" s="7"/>
      <c r="AU190" s="7"/>
      <c r="AV190" s="7"/>
      <c r="AW190" s="7"/>
      <c r="AX190" s="11" t="s">
        <v>221</v>
      </c>
      <c r="AY190" s="66" t="s">
        <v>221</v>
      </c>
      <c r="AZ190" s="1"/>
      <c r="BA190" s="1"/>
      <c r="BB190" s="1"/>
      <c r="BC190" s="1"/>
      <c r="BD190" s="1"/>
      <c r="BP190" s="15"/>
      <c r="BQ190" s="25" t="str">
        <f t="shared" si="23"/>
        <v/>
      </c>
      <c r="BR190" s="26" t="str">
        <f t="shared" si="24"/>
        <v/>
      </c>
      <c r="BS190" s="26" t="str">
        <f t="shared" si="25"/>
        <v/>
      </c>
      <c r="BT190" s="25" t="str">
        <f t="shared" si="26"/>
        <v/>
      </c>
      <c r="BU190" s="26" t="str">
        <f t="shared" si="27"/>
        <v/>
      </c>
      <c r="BV190" s="25" t="e">
        <f>IF(AND(#REF!="",#REF!="",#REF!="",#REF!=""),"",SUM(#REF!,#REF!,#REF!,#REF!,#REF!))</f>
        <v>#REF!</v>
      </c>
      <c r="BW190" s="26" t="str">
        <f t="shared" si="28"/>
        <v/>
      </c>
      <c r="BX190" s="25" t="str">
        <f t="shared" si="29"/>
        <v/>
      </c>
      <c r="BY190" s="26" t="str">
        <f t="shared" si="30"/>
        <v/>
      </c>
      <c r="BZ190" s="25" t="str">
        <f t="shared" si="31"/>
        <v/>
      </c>
      <c r="CA190" s="26" t="str">
        <f t="shared" si="32"/>
        <v/>
      </c>
      <c r="CB190" s="25" t="e">
        <f>IF(AND(#REF!="",#REF!="",#REF!="",#REF!=""),"",SUM(#REF!,#REF!,#REF!,#REF!,#REF!))</f>
        <v>#REF!</v>
      </c>
      <c r="CC190" s="26" t="str">
        <f t="shared" si="33"/>
        <v/>
      </c>
      <c r="CD190" s="23" t="e">
        <f>IF(AND(#REF!="",#REF!="",#REF!="",#REF!=""),"",SUM(#REF!,#REF!,#REF!,#REF!))</f>
        <v>#REF!</v>
      </c>
      <c r="CE190" s="23" t="str">
        <f t="shared" si="34"/>
        <v/>
      </c>
    </row>
    <row r="191" spans="1:83">
      <c r="A191" s="245">
        <v>185</v>
      </c>
      <c r="B191" s="246"/>
      <c r="C191" s="247"/>
      <c r="D191" s="248"/>
      <c r="E191" s="249"/>
      <c r="F191" s="250"/>
      <c r="G191" s="250"/>
      <c r="H191" s="251"/>
      <c r="I191" s="252"/>
      <c r="J191" s="253"/>
      <c r="K191" s="254"/>
      <c r="L191" s="11"/>
      <c r="M191" s="7"/>
      <c r="N191" s="7"/>
      <c r="O191" s="7"/>
      <c r="P191" s="31"/>
      <c r="Q191" s="34"/>
      <c r="R191" s="7"/>
      <c r="S191" s="975"/>
      <c r="T191" s="976"/>
      <c r="U191" s="976"/>
      <c r="V191" s="7"/>
      <c r="W191" s="36"/>
      <c r="X191" s="34"/>
      <c r="Y191" s="7"/>
      <c r="Z191" s="11"/>
      <c r="AA191" s="7"/>
      <c r="AB191" s="7"/>
      <c r="AC191" s="7"/>
      <c r="AD191" s="31"/>
      <c r="AE191" s="34"/>
      <c r="AF191" s="7"/>
      <c r="AG191" s="11"/>
      <c r="AH191" s="7"/>
      <c r="AI191" s="7"/>
      <c r="AJ191" s="7"/>
      <c r="AK191" s="31"/>
      <c r="AL191" s="34"/>
      <c r="AM191" s="7"/>
      <c r="AN191" s="11"/>
      <c r="AO191" s="7"/>
      <c r="AP191" s="11"/>
      <c r="AQ191" s="7"/>
      <c r="AR191" s="11"/>
      <c r="AS191" s="7"/>
      <c r="AT191" s="7"/>
      <c r="AU191" s="7"/>
      <c r="AV191" s="7"/>
      <c r="AW191" s="7"/>
      <c r="AX191" s="11" t="s">
        <v>221</v>
      </c>
      <c r="AY191" s="66" t="s">
        <v>221</v>
      </c>
      <c r="AZ191" s="1"/>
      <c r="BA191" s="1"/>
      <c r="BB191" s="1"/>
      <c r="BC191" s="1"/>
      <c r="BD191" s="1"/>
      <c r="BP191" s="15"/>
      <c r="BQ191" s="25" t="str">
        <f t="shared" si="23"/>
        <v/>
      </c>
      <c r="BR191" s="26" t="str">
        <f t="shared" si="24"/>
        <v/>
      </c>
      <c r="BS191" s="26" t="str">
        <f t="shared" si="25"/>
        <v/>
      </c>
      <c r="BT191" s="25" t="str">
        <f t="shared" si="26"/>
        <v/>
      </c>
      <c r="BU191" s="26" t="str">
        <f t="shared" si="27"/>
        <v/>
      </c>
      <c r="BV191" s="25" t="e">
        <f>IF(AND(#REF!="",#REF!="",#REF!="",#REF!=""),"",SUM(#REF!,#REF!,#REF!,#REF!,#REF!))</f>
        <v>#REF!</v>
      </c>
      <c r="BW191" s="26" t="str">
        <f t="shared" si="28"/>
        <v/>
      </c>
      <c r="BX191" s="25" t="str">
        <f t="shared" si="29"/>
        <v/>
      </c>
      <c r="BY191" s="26" t="str">
        <f t="shared" si="30"/>
        <v/>
      </c>
      <c r="BZ191" s="25" t="str">
        <f t="shared" si="31"/>
        <v/>
      </c>
      <c r="CA191" s="26" t="str">
        <f t="shared" si="32"/>
        <v/>
      </c>
      <c r="CB191" s="25" t="e">
        <f>IF(AND(#REF!="",#REF!="",#REF!="",#REF!=""),"",SUM(#REF!,#REF!,#REF!,#REF!,#REF!))</f>
        <v>#REF!</v>
      </c>
      <c r="CC191" s="26" t="str">
        <f t="shared" si="33"/>
        <v/>
      </c>
      <c r="CD191" s="23" t="e">
        <f>IF(AND(#REF!="",#REF!="",#REF!="",#REF!=""),"",SUM(#REF!,#REF!,#REF!,#REF!))</f>
        <v>#REF!</v>
      </c>
      <c r="CE191" s="23" t="str">
        <f t="shared" si="34"/>
        <v/>
      </c>
    </row>
    <row r="192" spans="1:83">
      <c r="A192" s="245">
        <v>186</v>
      </c>
      <c r="B192" s="246"/>
      <c r="C192" s="247"/>
      <c r="D192" s="248"/>
      <c r="E192" s="249"/>
      <c r="F192" s="250"/>
      <c r="G192" s="250"/>
      <c r="H192" s="251"/>
      <c r="I192" s="252"/>
      <c r="J192" s="253"/>
      <c r="K192" s="254"/>
      <c r="L192" s="11"/>
      <c r="M192" s="7"/>
      <c r="N192" s="7"/>
      <c r="O192" s="7"/>
      <c r="P192" s="31"/>
      <c r="Q192" s="34"/>
      <c r="R192" s="7"/>
      <c r="S192" s="975"/>
      <c r="T192" s="976"/>
      <c r="U192" s="976"/>
      <c r="V192" s="7"/>
      <c r="W192" s="36"/>
      <c r="X192" s="34"/>
      <c r="Y192" s="7"/>
      <c r="Z192" s="11"/>
      <c r="AA192" s="7"/>
      <c r="AB192" s="7"/>
      <c r="AC192" s="7"/>
      <c r="AD192" s="31"/>
      <c r="AE192" s="34"/>
      <c r="AF192" s="7"/>
      <c r="AG192" s="11"/>
      <c r="AH192" s="7"/>
      <c r="AI192" s="7"/>
      <c r="AJ192" s="7"/>
      <c r="AK192" s="31"/>
      <c r="AL192" s="34"/>
      <c r="AM192" s="7"/>
      <c r="AN192" s="11"/>
      <c r="AO192" s="7"/>
      <c r="AP192" s="11"/>
      <c r="AQ192" s="7"/>
      <c r="AR192" s="11"/>
      <c r="AS192" s="7"/>
      <c r="AT192" s="7"/>
      <c r="AU192" s="7"/>
      <c r="AV192" s="7"/>
      <c r="AW192" s="7"/>
      <c r="AX192" s="11" t="s">
        <v>221</v>
      </c>
      <c r="AY192" s="66" t="s">
        <v>221</v>
      </c>
      <c r="AZ192" s="1"/>
      <c r="BA192" s="1"/>
      <c r="BB192" s="1"/>
      <c r="BC192" s="1"/>
      <c r="BD192" s="1"/>
      <c r="BP192" s="15"/>
      <c r="BQ192" s="25" t="str">
        <f t="shared" si="23"/>
        <v/>
      </c>
      <c r="BR192" s="26" t="str">
        <f t="shared" si="24"/>
        <v/>
      </c>
      <c r="BS192" s="26" t="str">
        <f t="shared" si="25"/>
        <v/>
      </c>
      <c r="BT192" s="25" t="str">
        <f t="shared" si="26"/>
        <v/>
      </c>
      <c r="BU192" s="26" t="str">
        <f t="shared" si="27"/>
        <v/>
      </c>
      <c r="BV192" s="25" t="e">
        <f>IF(AND(#REF!="",#REF!="",#REF!="",#REF!=""),"",SUM(#REF!,#REF!,#REF!,#REF!,#REF!))</f>
        <v>#REF!</v>
      </c>
      <c r="BW192" s="26" t="str">
        <f t="shared" si="28"/>
        <v/>
      </c>
      <c r="BX192" s="25" t="str">
        <f t="shared" si="29"/>
        <v/>
      </c>
      <c r="BY192" s="26" t="str">
        <f t="shared" si="30"/>
        <v/>
      </c>
      <c r="BZ192" s="25" t="str">
        <f t="shared" si="31"/>
        <v/>
      </c>
      <c r="CA192" s="26" t="str">
        <f t="shared" si="32"/>
        <v/>
      </c>
      <c r="CB192" s="25" t="e">
        <f>IF(AND(#REF!="",#REF!="",#REF!="",#REF!=""),"",SUM(#REF!,#REF!,#REF!,#REF!,#REF!))</f>
        <v>#REF!</v>
      </c>
      <c r="CC192" s="26" t="str">
        <f t="shared" si="33"/>
        <v/>
      </c>
      <c r="CD192" s="23" t="e">
        <f>IF(AND(#REF!="",#REF!="",#REF!="",#REF!=""),"",SUM(#REF!,#REF!,#REF!,#REF!))</f>
        <v>#REF!</v>
      </c>
      <c r="CE192" s="23" t="str">
        <f t="shared" si="34"/>
        <v/>
      </c>
    </row>
    <row r="193" spans="1:83">
      <c r="A193" s="245">
        <v>187</v>
      </c>
      <c r="B193" s="246"/>
      <c r="C193" s="247"/>
      <c r="D193" s="248"/>
      <c r="E193" s="249"/>
      <c r="F193" s="250"/>
      <c r="G193" s="250"/>
      <c r="H193" s="251"/>
      <c r="I193" s="252"/>
      <c r="J193" s="253"/>
      <c r="K193" s="254"/>
      <c r="L193" s="11"/>
      <c r="M193" s="7"/>
      <c r="N193" s="7"/>
      <c r="O193" s="7"/>
      <c r="P193" s="31"/>
      <c r="Q193" s="34"/>
      <c r="R193" s="7"/>
      <c r="S193" s="975"/>
      <c r="T193" s="976"/>
      <c r="U193" s="976"/>
      <c r="V193" s="7"/>
      <c r="W193" s="36"/>
      <c r="X193" s="34"/>
      <c r="Y193" s="7"/>
      <c r="Z193" s="11"/>
      <c r="AA193" s="7"/>
      <c r="AB193" s="7"/>
      <c r="AC193" s="7"/>
      <c r="AD193" s="31"/>
      <c r="AE193" s="34"/>
      <c r="AF193" s="7"/>
      <c r="AG193" s="11"/>
      <c r="AH193" s="7"/>
      <c r="AI193" s="7"/>
      <c r="AJ193" s="7"/>
      <c r="AK193" s="31"/>
      <c r="AL193" s="34"/>
      <c r="AM193" s="7"/>
      <c r="AN193" s="11"/>
      <c r="AO193" s="7"/>
      <c r="AP193" s="11"/>
      <c r="AQ193" s="7"/>
      <c r="AR193" s="11"/>
      <c r="AS193" s="7"/>
      <c r="AT193" s="7"/>
      <c r="AU193" s="7"/>
      <c r="AV193" s="7"/>
      <c r="AW193" s="7"/>
      <c r="AX193" s="11" t="s">
        <v>221</v>
      </c>
      <c r="AY193" s="66" t="s">
        <v>221</v>
      </c>
      <c r="AZ193" s="1"/>
      <c r="BA193" s="1"/>
      <c r="BB193" s="1"/>
      <c r="BC193" s="1"/>
      <c r="BD193" s="1"/>
      <c r="BP193" s="15"/>
      <c r="BQ193" s="25" t="str">
        <f t="shared" si="23"/>
        <v/>
      </c>
      <c r="BR193" s="26" t="str">
        <f t="shared" si="24"/>
        <v/>
      </c>
      <c r="BS193" s="26" t="str">
        <f t="shared" si="25"/>
        <v/>
      </c>
      <c r="BT193" s="25" t="str">
        <f t="shared" si="26"/>
        <v/>
      </c>
      <c r="BU193" s="26" t="str">
        <f t="shared" si="27"/>
        <v/>
      </c>
      <c r="BV193" s="25" t="e">
        <f>IF(AND(#REF!="",#REF!="",#REF!="",#REF!=""),"",SUM(#REF!,#REF!,#REF!,#REF!,#REF!))</f>
        <v>#REF!</v>
      </c>
      <c r="BW193" s="26" t="str">
        <f t="shared" si="28"/>
        <v/>
      </c>
      <c r="BX193" s="25" t="str">
        <f t="shared" si="29"/>
        <v/>
      </c>
      <c r="BY193" s="26" t="str">
        <f t="shared" si="30"/>
        <v/>
      </c>
      <c r="BZ193" s="25" t="str">
        <f t="shared" si="31"/>
        <v/>
      </c>
      <c r="CA193" s="26" t="str">
        <f t="shared" si="32"/>
        <v/>
      </c>
      <c r="CB193" s="25" t="e">
        <f>IF(AND(#REF!="",#REF!="",#REF!="",#REF!=""),"",SUM(#REF!,#REF!,#REF!,#REF!,#REF!))</f>
        <v>#REF!</v>
      </c>
      <c r="CC193" s="26" t="str">
        <f t="shared" si="33"/>
        <v/>
      </c>
      <c r="CD193" s="23" t="e">
        <f>IF(AND(#REF!="",#REF!="",#REF!="",#REF!=""),"",SUM(#REF!,#REF!,#REF!,#REF!))</f>
        <v>#REF!</v>
      </c>
      <c r="CE193" s="23" t="str">
        <f t="shared" si="34"/>
        <v/>
      </c>
    </row>
    <row r="194" spans="1:83">
      <c r="A194" s="245">
        <v>188</v>
      </c>
      <c r="B194" s="246"/>
      <c r="C194" s="247"/>
      <c r="D194" s="248"/>
      <c r="E194" s="249"/>
      <c r="F194" s="250"/>
      <c r="G194" s="250"/>
      <c r="H194" s="251"/>
      <c r="I194" s="252"/>
      <c r="J194" s="253"/>
      <c r="K194" s="254"/>
      <c r="L194" s="11"/>
      <c r="M194" s="7"/>
      <c r="N194" s="7"/>
      <c r="O194" s="7"/>
      <c r="P194" s="31"/>
      <c r="Q194" s="34"/>
      <c r="R194" s="7"/>
      <c r="S194" s="975"/>
      <c r="T194" s="976"/>
      <c r="U194" s="976"/>
      <c r="V194" s="7"/>
      <c r="W194" s="36"/>
      <c r="X194" s="34"/>
      <c r="Y194" s="7"/>
      <c r="Z194" s="11"/>
      <c r="AA194" s="7"/>
      <c r="AB194" s="7"/>
      <c r="AC194" s="7"/>
      <c r="AD194" s="31"/>
      <c r="AE194" s="34"/>
      <c r="AF194" s="7"/>
      <c r="AG194" s="11"/>
      <c r="AH194" s="7"/>
      <c r="AI194" s="7"/>
      <c r="AJ194" s="7"/>
      <c r="AK194" s="31"/>
      <c r="AL194" s="34"/>
      <c r="AM194" s="7"/>
      <c r="AN194" s="11"/>
      <c r="AO194" s="7"/>
      <c r="AP194" s="11"/>
      <c r="AQ194" s="7"/>
      <c r="AR194" s="11"/>
      <c r="AS194" s="7"/>
      <c r="AT194" s="7"/>
      <c r="AU194" s="7"/>
      <c r="AV194" s="7"/>
      <c r="AW194" s="7"/>
      <c r="AX194" s="11" t="s">
        <v>221</v>
      </c>
      <c r="AY194" s="66" t="s">
        <v>221</v>
      </c>
      <c r="AZ194" s="1"/>
      <c r="BA194" s="1"/>
      <c r="BB194" s="1"/>
      <c r="BC194" s="1"/>
      <c r="BD194" s="1"/>
      <c r="BP194" s="15"/>
      <c r="BQ194" s="25" t="str">
        <f t="shared" si="23"/>
        <v/>
      </c>
      <c r="BR194" s="26" t="str">
        <f t="shared" si="24"/>
        <v/>
      </c>
      <c r="BS194" s="26" t="str">
        <f t="shared" si="25"/>
        <v/>
      </c>
      <c r="BT194" s="25" t="str">
        <f t="shared" si="26"/>
        <v/>
      </c>
      <c r="BU194" s="26" t="str">
        <f t="shared" si="27"/>
        <v/>
      </c>
      <c r="BV194" s="25" t="e">
        <f>IF(AND(#REF!="",#REF!="",#REF!="",#REF!=""),"",SUM(#REF!,#REF!,#REF!,#REF!,#REF!))</f>
        <v>#REF!</v>
      </c>
      <c r="BW194" s="26" t="str">
        <f t="shared" si="28"/>
        <v/>
      </c>
      <c r="BX194" s="25" t="str">
        <f t="shared" si="29"/>
        <v/>
      </c>
      <c r="BY194" s="26" t="str">
        <f t="shared" si="30"/>
        <v/>
      </c>
      <c r="BZ194" s="25" t="str">
        <f t="shared" si="31"/>
        <v/>
      </c>
      <c r="CA194" s="26" t="str">
        <f t="shared" si="32"/>
        <v/>
      </c>
      <c r="CB194" s="25" t="e">
        <f>IF(AND(#REF!="",#REF!="",#REF!="",#REF!=""),"",SUM(#REF!,#REF!,#REF!,#REF!,#REF!))</f>
        <v>#REF!</v>
      </c>
      <c r="CC194" s="26" t="str">
        <f t="shared" si="33"/>
        <v/>
      </c>
      <c r="CD194" s="23" t="e">
        <f>IF(AND(#REF!="",#REF!="",#REF!="",#REF!=""),"",SUM(#REF!,#REF!,#REF!,#REF!))</f>
        <v>#REF!</v>
      </c>
      <c r="CE194" s="23" t="str">
        <f t="shared" si="34"/>
        <v/>
      </c>
    </row>
    <row r="195" spans="1:83">
      <c r="A195" s="245">
        <v>189</v>
      </c>
      <c r="B195" s="246"/>
      <c r="C195" s="247"/>
      <c r="D195" s="248"/>
      <c r="E195" s="249"/>
      <c r="F195" s="250"/>
      <c r="G195" s="250"/>
      <c r="H195" s="251"/>
      <c r="I195" s="252"/>
      <c r="J195" s="253"/>
      <c r="K195" s="254"/>
      <c r="L195" s="11"/>
      <c r="M195" s="7"/>
      <c r="N195" s="7"/>
      <c r="O195" s="7"/>
      <c r="P195" s="31"/>
      <c r="Q195" s="34"/>
      <c r="R195" s="7"/>
      <c r="S195" s="975"/>
      <c r="T195" s="976"/>
      <c r="U195" s="976"/>
      <c r="V195" s="7"/>
      <c r="W195" s="36"/>
      <c r="X195" s="34"/>
      <c r="Y195" s="7"/>
      <c r="Z195" s="11"/>
      <c r="AA195" s="7"/>
      <c r="AB195" s="7"/>
      <c r="AC195" s="7"/>
      <c r="AD195" s="31"/>
      <c r="AE195" s="34"/>
      <c r="AF195" s="7"/>
      <c r="AG195" s="11"/>
      <c r="AH195" s="7"/>
      <c r="AI195" s="7"/>
      <c r="AJ195" s="7"/>
      <c r="AK195" s="31"/>
      <c r="AL195" s="34"/>
      <c r="AM195" s="7"/>
      <c r="AN195" s="11"/>
      <c r="AO195" s="7"/>
      <c r="AP195" s="11"/>
      <c r="AQ195" s="7"/>
      <c r="AR195" s="11"/>
      <c r="AS195" s="7"/>
      <c r="AT195" s="7"/>
      <c r="AU195" s="7"/>
      <c r="AV195" s="7"/>
      <c r="AW195" s="7"/>
      <c r="AX195" s="11" t="s">
        <v>221</v>
      </c>
      <c r="AY195" s="66" t="s">
        <v>221</v>
      </c>
      <c r="AZ195" s="1"/>
      <c r="BA195" s="1"/>
      <c r="BB195" s="1"/>
      <c r="BC195" s="1"/>
      <c r="BD195" s="1"/>
      <c r="BP195" s="15"/>
      <c r="BQ195" s="25" t="str">
        <f t="shared" si="23"/>
        <v/>
      </c>
      <c r="BR195" s="26" t="str">
        <f t="shared" si="24"/>
        <v/>
      </c>
      <c r="BS195" s="26" t="str">
        <f t="shared" si="25"/>
        <v/>
      </c>
      <c r="BT195" s="25" t="str">
        <f t="shared" si="26"/>
        <v/>
      </c>
      <c r="BU195" s="26" t="str">
        <f t="shared" si="27"/>
        <v/>
      </c>
      <c r="BV195" s="25" t="e">
        <f>IF(AND(#REF!="",#REF!="",#REF!="",#REF!=""),"",SUM(#REF!,#REF!,#REF!,#REF!,#REF!))</f>
        <v>#REF!</v>
      </c>
      <c r="BW195" s="26" t="str">
        <f t="shared" si="28"/>
        <v/>
      </c>
      <c r="BX195" s="25" t="str">
        <f t="shared" si="29"/>
        <v/>
      </c>
      <c r="BY195" s="26" t="str">
        <f t="shared" si="30"/>
        <v/>
      </c>
      <c r="BZ195" s="25" t="str">
        <f t="shared" si="31"/>
        <v/>
      </c>
      <c r="CA195" s="26" t="str">
        <f t="shared" si="32"/>
        <v/>
      </c>
      <c r="CB195" s="25" t="e">
        <f>IF(AND(#REF!="",#REF!="",#REF!="",#REF!=""),"",SUM(#REF!,#REF!,#REF!,#REF!,#REF!))</f>
        <v>#REF!</v>
      </c>
      <c r="CC195" s="26" t="str">
        <f t="shared" si="33"/>
        <v/>
      </c>
      <c r="CD195" s="23" t="e">
        <f>IF(AND(#REF!="",#REF!="",#REF!="",#REF!=""),"",SUM(#REF!,#REF!,#REF!,#REF!))</f>
        <v>#REF!</v>
      </c>
      <c r="CE195" s="23" t="str">
        <f t="shared" si="34"/>
        <v/>
      </c>
    </row>
    <row r="196" spans="1:83">
      <c r="A196" s="245">
        <v>190</v>
      </c>
      <c r="B196" s="246"/>
      <c r="C196" s="247"/>
      <c r="D196" s="248"/>
      <c r="E196" s="249"/>
      <c r="F196" s="250"/>
      <c r="G196" s="250"/>
      <c r="H196" s="251"/>
      <c r="I196" s="252"/>
      <c r="J196" s="253"/>
      <c r="K196" s="254"/>
      <c r="L196" s="11"/>
      <c r="M196" s="7"/>
      <c r="N196" s="7"/>
      <c r="O196" s="7"/>
      <c r="P196" s="31"/>
      <c r="Q196" s="34"/>
      <c r="R196" s="7"/>
      <c r="S196" s="975"/>
      <c r="T196" s="976"/>
      <c r="U196" s="976"/>
      <c r="V196" s="7"/>
      <c r="W196" s="36"/>
      <c r="X196" s="34"/>
      <c r="Y196" s="7"/>
      <c r="Z196" s="11"/>
      <c r="AA196" s="7"/>
      <c r="AB196" s="7"/>
      <c r="AC196" s="7"/>
      <c r="AD196" s="31"/>
      <c r="AE196" s="34"/>
      <c r="AF196" s="7"/>
      <c r="AG196" s="11"/>
      <c r="AH196" s="7"/>
      <c r="AI196" s="7"/>
      <c r="AJ196" s="7"/>
      <c r="AK196" s="31"/>
      <c r="AL196" s="34"/>
      <c r="AM196" s="7"/>
      <c r="AN196" s="11"/>
      <c r="AO196" s="7"/>
      <c r="AP196" s="11"/>
      <c r="AQ196" s="7"/>
      <c r="AR196" s="11"/>
      <c r="AS196" s="7"/>
      <c r="AT196" s="7"/>
      <c r="AU196" s="7"/>
      <c r="AV196" s="7"/>
      <c r="AW196" s="7"/>
      <c r="AX196" s="11" t="s">
        <v>221</v>
      </c>
      <c r="AY196" s="66" t="s">
        <v>221</v>
      </c>
      <c r="AZ196" s="1"/>
      <c r="BA196" s="1"/>
      <c r="BB196" s="1"/>
      <c r="BC196" s="1"/>
      <c r="BD196" s="1"/>
      <c r="BP196" s="15"/>
      <c r="BQ196" s="25" t="str">
        <f t="shared" si="23"/>
        <v/>
      </c>
      <c r="BR196" s="26" t="str">
        <f t="shared" si="24"/>
        <v/>
      </c>
      <c r="BS196" s="26" t="str">
        <f t="shared" si="25"/>
        <v/>
      </c>
      <c r="BT196" s="25" t="str">
        <f t="shared" si="26"/>
        <v/>
      </c>
      <c r="BU196" s="26" t="str">
        <f t="shared" si="27"/>
        <v/>
      </c>
      <c r="BV196" s="25" t="e">
        <f>IF(AND(#REF!="",#REF!="",#REF!="",#REF!=""),"",SUM(#REF!,#REF!,#REF!,#REF!,#REF!))</f>
        <v>#REF!</v>
      </c>
      <c r="BW196" s="26" t="str">
        <f t="shared" si="28"/>
        <v/>
      </c>
      <c r="BX196" s="25" t="str">
        <f t="shared" si="29"/>
        <v/>
      </c>
      <c r="BY196" s="26" t="str">
        <f t="shared" si="30"/>
        <v/>
      </c>
      <c r="BZ196" s="25" t="str">
        <f t="shared" si="31"/>
        <v/>
      </c>
      <c r="CA196" s="26" t="str">
        <f t="shared" si="32"/>
        <v/>
      </c>
      <c r="CB196" s="25" t="e">
        <f>IF(AND(#REF!="",#REF!="",#REF!="",#REF!=""),"",SUM(#REF!,#REF!,#REF!,#REF!,#REF!))</f>
        <v>#REF!</v>
      </c>
      <c r="CC196" s="26" t="str">
        <f t="shared" si="33"/>
        <v/>
      </c>
      <c r="CD196" s="23" t="e">
        <f>IF(AND(#REF!="",#REF!="",#REF!="",#REF!=""),"",SUM(#REF!,#REF!,#REF!,#REF!))</f>
        <v>#REF!</v>
      </c>
      <c r="CE196" s="23" t="str">
        <f t="shared" si="34"/>
        <v/>
      </c>
    </row>
    <row r="197" spans="1:83">
      <c r="A197" s="245">
        <v>191</v>
      </c>
      <c r="B197" s="246"/>
      <c r="C197" s="247"/>
      <c r="D197" s="248"/>
      <c r="E197" s="249"/>
      <c r="F197" s="250"/>
      <c r="G197" s="250"/>
      <c r="H197" s="251"/>
      <c r="I197" s="252"/>
      <c r="J197" s="253"/>
      <c r="K197" s="254"/>
      <c r="L197" s="11"/>
      <c r="M197" s="7"/>
      <c r="N197" s="7"/>
      <c r="O197" s="7"/>
      <c r="P197" s="31"/>
      <c r="Q197" s="34"/>
      <c r="R197" s="7"/>
      <c r="S197" s="975"/>
      <c r="T197" s="976"/>
      <c r="U197" s="976"/>
      <c r="V197" s="7"/>
      <c r="W197" s="36"/>
      <c r="X197" s="34"/>
      <c r="Y197" s="7"/>
      <c r="Z197" s="11"/>
      <c r="AA197" s="7"/>
      <c r="AB197" s="7"/>
      <c r="AC197" s="7"/>
      <c r="AD197" s="31"/>
      <c r="AE197" s="34"/>
      <c r="AF197" s="7"/>
      <c r="AG197" s="11"/>
      <c r="AH197" s="7"/>
      <c r="AI197" s="7"/>
      <c r="AJ197" s="7"/>
      <c r="AK197" s="31"/>
      <c r="AL197" s="34"/>
      <c r="AM197" s="7"/>
      <c r="AN197" s="11"/>
      <c r="AO197" s="7"/>
      <c r="AP197" s="11"/>
      <c r="AQ197" s="7"/>
      <c r="AR197" s="11"/>
      <c r="AS197" s="7"/>
      <c r="AT197" s="7"/>
      <c r="AU197" s="7"/>
      <c r="AV197" s="7"/>
      <c r="AW197" s="7"/>
      <c r="AX197" s="11" t="s">
        <v>221</v>
      </c>
      <c r="AY197" s="66" t="s">
        <v>221</v>
      </c>
      <c r="AZ197" s="1"/>
      <c r="BA197" s="1"/>
      <c r="BB197" s="1"/>
      <c r="BC197" s="1"/>
      <c r="BD197" s="1"/>
      <c r="BP197" s="15"/>
      <c r="BQ197" s="25" t="str">
        <f t="shared" si="23"/>
        <v/>
      </c>
      <c r="BR197" s="26" t="str">
        <f t="shared" si="24"/>
        <v/>
      </c>
      <c r="BS197" s="26" t="str">
        <f t="shared" si="25"/>
        <v/>
      </c>
      <c r="BT197" s="25" t="str">
        <f t="shared" si="26"/>
        <v/>
      </c>
      <c r="BU197" s="26" t="str">
        <f t="shared" si="27"/>
        <v/>
      </c>
      <c r="BV197" s="25" t="e">
        <f>IF(AND(#REF!="",#REF!="",#REF!="",#REF!=""),"",SUM(#REF!,#REF!,#REF!,#REF!,#REF!))</f>
        <v>#REF!</v>
      </c>
      <c r="BW197" s="26" t="str">
        <f t="shared" si="28"/>
        <v/>
      </c>
      <c r="BX197" s="25" t="str">
        <f t="shared" si="29"/>
        <v/>
      </c>
      <c r="BY197" s="26" t="str">
        <f t="shared" si="30"/>
        <v/>
      </c>
      <c r="BZ197" s="25" t="str">
        <f t="shared" si="31"/>
        <v/>
      </c>
      <c r="CA197" s="26" t="str">
        <f t="shared" si="32"/>
        <v/>
      </c>
      <c r="CB197" s="25" t="e">
        <f>IF(AND(#REF!="",#REF!="",#REF!="",#REF!=""),"",SUM(#REF!,#REF!,#REF!,#REF!,#REF!))</f>
        <v>#REF!</v>
      </c>
      <c r="CC197" s="26" t="str">
        <f t="shared" si="33"/>
        <v/>
      </c>
      <c r="CD197" s="23" t="e">
        <f>IF(AND(#REF!="",#REF!="",#REF!="",#REF!=""),"",SUM(#REF!,#REF!,#REF!,#REF!))</f>
        <v>#REF!</v>
      </c>
      <c r="CE197" s="23" t="str">
        <f t="shared" si="34"/>
        <v/>
      </c>
    </row>
    <row r="198" spans="1:83">
      <c r="A198" s="245">
        <v>192</v>
      </c>
      <c r="B198" s="246"/>
      <c r="C198" s="247"/>
      <c r="D198" s="248"/>
      <c r="E198" s="249"/>
      <c r="F198" s="250"/>
      <c r="G198" s="250"/>
      <c r="H198" s="251"/>
      <c r="I198" s="252"/>
      <c r="J198" s="253"/>
      <c r="K198" s="254"/>
      <c r="L198" s="11"/>
      <c r="M198" s="7"/>
      <c r="N198" s="7"/>
      <c r="O198" s="7"/>
      <c r="P198" s="31"/>
      <c r="Q198" s="34"/>
      <c r="R198" s="7"/>
      <c r="S198" s="975"/>
      <c r="T198" s="976"/>
      <c r="U198" s="976"/>
      <c r="V198" s="7"/>
      <c r="W198" s="36"/>
      <c r="X198" s="34"/>
      <c r="Y198" s="7"/>
      <c r="Z198" s="11"/>
      <c r="AA198" s="7"/>
      <c r="AB198" s="7"/>
      <c r="AC198" s="7"/>
      <c r="AD198" s="31"/>
      <c r="AE198" s="34"/>
      <c r="AF198" s="7"/>
      <c r="AG198" s="11"/>
      <c r="AH198" s="7"/>
      <c r="AI198" s="7"/>
      <c r="AJ198" s="7"/>
      <c r="AK198" s="31"/>
      <c r="AL198" s="34"/>
      <c r="AM198" s="7"/>
      <c r="AN198" s="11"/>
      <c r="AO198" s="7"/>
      <c r="AP198" s="11"/>
      <c r="AQ198" s="7"/>
      <c r="AR198" s="11"/>
      <c r="AS198" s="7"/>
      <c r="AT198" s="7"/>
      <c r="AU198" s="7"/>
      <c r="AV198" s="7"/>
      <c r="AW198" s="7"/>
      <c r="AX198" s="11" t="s">
        <v>221</v>
      </c>
      <c r="AY198" s="66" t="s">
        <v>221</v>
      </c>
      <c r="AZ198" s="1"/>
      <c r="BA198" s="1"/>
      <c r="BB198" s="1"/>
      <c r="BC198" s="1"/>
      <c r="BD198" s="1"/>
      <c r="BP198" s="15"/>
      <c r="BQ198" s="25" t="str">
        <f t="shared" si="23"/>
        <v/>
      </c>
      <c r="BR198" s="26" t="str">
        <f t="shared" si="24"/>
        <v/>
      </c>
      <c r="BS198" s="26" t="str">
        <f t="shared" si="25"/>
        <v/>
      </c>
      <c r="BT198" s="25" t="str">
        <f t="shared" si="26"/>
        <v/>
      </c>
      <c r="BU198" s="26" t="str">
        <f t="shared" si="27"/>
        <v/>
      </c>
      <c r="BV198" s="25" t="e">
        <f>IF(AND(#REF!="",#REF!="",#REF!="",#REF!=""),"",SUM(#REF!,#REF!,#REF!,#REF!,#REF!))</f>
        <v>#REF!</v>
      </c>
      <c r="BW198" s="26" t="str">
        <f t="shared" si="28"/>
        <v/>
      </c>
      <c r="BX198" s="25" t="str">
        <f t="shared" si="29"/>
        <v/>
      </c>
      <c r="BY198" s="26" t="str">
        <f t="shared" si="30"/>
        <v/>
      </c>
      <c r="BZ198" s="25" t="str">
        <f t="shared" si="31"/>
        <v/>
      </c>
      <c r="CA198" s="26" t="str">
        <f t="shared" si="32"/>
        <v/>
      </c>
      <c r="CB198" s="25" t="e">
        <f>IF(AND(#REF!="",#REF!="",#REF!="",#REF!=""),"",SUM(#REF!,#REF!,#REF!,#REF!,#REF!))</f>
        <v>#REF!</v>
      </c>
      <c r="CC198" s="26" t="str">
        <f t="shared" si="33"/>
        <v/>
      </c>
      <c r="CD198" s="23" t="e">
        <f>IF(AND(#REF!="",#REF!="",#REF!="",#REF!=""),"",SUM(#REF!,#REF!,#REF!,#REF!))</f>
        <v>#REF!</v>
      </c>
      <c r="CE198" s="23" t="str">
        <f t="shared" si="34"/>
        <v/>
      </c>
    </row>
    <row r="199" spans="1:83">
      <c r="A199" s="245">
        <v>193</v>
      </c>
      <c r="B199" s="246"/>
      <c r="C199" s="247"/>
      <c r="D199" s="248"/>
      <c r="E199" s="249"/>
      <c r="F199" s="250"/>
      <c r="G199" s="250"/>
      <c r="H199" s="251"/>
      <c r="I199" s="252"/>
      <c r="J199" s="253"/>
      <c r="K199" s="254"/>
      <c r="L199" s="11"/>
      <c r="M199" s="7"/>
      <c r="N199" s="7"/>
      <c r="O199" s="7"/>
      <c r="P199" s="31"/>
      <c r="Q199" s="34"/>
      <c r="R199" s="7"/>
      <c r="S199" s="975"/>
      <c r="T199" s="976"/>
      <c r="U199" s="976"/>
      <c r="V199" s="7"/>
      <c r="W199" s="36"/>
      <c r="X199" s="34"/>
      <c r="Y199" s="7"/>
      <c r="Z199" s="11"/>
      <c r="AA199" s="7"/>
      <c r="AB199" s="7"/>
      <c r="AC199" s="7"/>
      <c r="AD199" s="31"/>
      <c r="AE199" s="34"/>
      <c r="AF199" s="7"/>
      <c r="AG199" s="11"/>
      <c r="AH199" s="7"/>
      <c r="AI199" s="7"/>
      <c r="AJ199" s="7"/>
      <c r="AK199" s="31"/>
      <c r="AL199" s="34"/>
      <c r="AM199" s="7"/>
      <c r="AN199" s="11"/>
      <c r="AO199" s="7"/>
      <c r="AP199" s="11"/>
      <c r="AQ199" s="7"/>
      <c r="AR199" s="11"/>
      <c r="AS199" s="7"/>
      <c r="AT199" s="7"/>
      <c r="AU199" s="7"/>
      <c r="AV199" s="7"/>
      <c r="AW199" s="7"/>
      <c r="AX199" s="11" t="s">
        <v>221</v>
      </c>
      <c r="AY199" s="66" t="s">
        <v>221</v>
      </c>
      <c r="AZ199" s="1"/>
      <c r="BA199" s="1"/>
      <c r="BB199" s="1"/>
      <c r="BC199" s="1"/>
      <c r="BD199" s="1"/>
      <c r="BP199" s="15"/>
      <c r="BQ199" s="25" t="str">
        <f t="shared" si="23"/>
        <v/>
      </c>
      <c r="BR199" s="26" t="str">
        <f t="shared" si="24"/>
        <v/>
      </c>
      <c r="BS199" s="26" t="str">
        <f t="shared" si="25"/>
        <v/>
      </c>
      <c r="BT199" s="25" t="str">
        <f t="shared" si="26"/>
        <v/>
      </c>
      <c r="BU199" s="26" t="str">
        <f t="shared" si="27"/>
        <v/>
      </c>
      <c r="BV199" s="25" t="e">
        <f>IF(AND(#REF!="",#REF!="",#REF!="",#REF!=""),"",SUM(#REF!,#REF!,#REF!,#REF!,#REF!))</f>
        <v>#REF!</v>
      </c>
      <c r="BW199" s="26" t="str">
        <f t="shared" si="28"/>
        <v/>
      </c>
      <c r="BX199" s="25" t="str">
        <f t="shared" si="29"/>
        <v/>
      </c>
      <c r="BY199" s="26" t="str">
        <f t="shared" si="30"/>
        <v/>
      </c>
      <c r="BZ199" s="25" t="str">
        <f t="shared" si="31"/>
        <v/>
      </c>
      <c r="CA199" s="26" t="str">
        <f t="shared" si="32"/>
        <v/>
      </c>
      <c r="CB199" s="25" t="e">
        <f>IF(AND(#REF!="",#REF!="",#REF!="",#REF!=""),"",SUM(#REF!,#REF!,#REF!,#REF!,#REF!))</f>
        <v>#REF!</v>
      </c>
      <c r="CC199" s="26" t="str">
        <f t="shared" si="33"/>
        <v/>
      </c>
      <c r="CD199" s="23" t="e">
        <f>IF(AND(#REF!="",#REF!="",#REF!="",#REF!=""),"",SUM(#REF!,#REF!,#REF!,#REF!))</f>
        <v>#REF!</v>
      </c>
      <c r="CE199" s="23" t="str">
        <f t="shared" si="34"/>
        <v/>
      </c>
    </row>
    <row r="200" spans="1:83">
      <c r="A200" s="245">
        <v>194</v>
      </c>
      <c r="B200" s="246"/>
      <c r="C200" s="247"/>
      <c r="D200" s="248"/>
      <c r="E200" s="249"/>
      <c r="F200" s="250"/>
      <c r="G200" s="250"/>
      <c r="H200" s="251"/>
      <c r="I200" s="252"/>
      <c r="J200" s="253"/>
      <c r="K200" s="254"/>
      <c r="L200" s="11"/>
      <c r="M200" s="7"/>
      <c r="N200" s="7"/>
      <c r="O200" s="7"/>
      <c r="P200" s="31"/>
      <c r="Q200" s="34"/>
      <c r="R200" s="7"/>
      <c r="S200" s="975"/>
      <c r="T200" s="976"/>
      <c r="U200" s="976"/>
      <c r="V200" s="7"/>
      <c r="W200" s="36"/>
      <c r="X200" s="34"/>
      <c r="Y200" s="7"/>
      <c r="Z200" s="11"/>
      <c r="AA200" s="7"/>
      <c r="AB200" s="7"/>
      <c r="AC200" s="7"/>
      <c r="AD200" s="31"/>
      <c r="AE200" s="34"/>
      <c r="AF200" s="7"/>
      <c r="AG200" s="11"/>
      <c r="AH200" s="7"/>
      <c r="AI200" s="7"/>
      <c r="AJ200" s="7"/>
      <c r="AK200" s="31"/>
      <c r="AL200" s="34"/>
      <c r="AM200" s="7"/>
      <c r="AN200" s="11"/>
      <c r="AO200" s="7"/>
      <c r="AP200" s="11"/>
      <c r="AQ200" s="7"/>
      <c r="AR200" s="11"/>
      <c r="AS200" s="7"/>
      <c r="AT200" s="7"/>
      <c r="AU200" s="7"/>
      <c r="AV200" s="7"/>
      <c r="AW200" s="7"/>
      <c r="AX200" s="11" t="s">
        <v>221</v>
      </c>
      <c r="AY200" s="66" t="s">
        <v>221</v>
      </c>
      <c r="AZ200" s="1"/>
      <c r="BA200" s="1"/>
      <c r="BB200" s="1"/>
      <c r="BC200" s="1"/>
      <c r="BD200" s="1"/>
      <c r="BP200" s="15"/>
      <c r="BQ200" s="25" t="str">
        <f t="shared" ref="BQ200:BQ206" si="35">IF(I200="","",I200)</f>
        <v/>
      </c>
      <c r="BR200" s="26" t="str">
        <f t="shared" ref="BR200:BR206" si="36">IF(AND(L200="",M200="",N200="",P200=""),"",SUM(L200,M200,N200,O200,P200))</f>
        <v/>
      </c>
      <c r="BS200" s="26" t="str">
        <f t="shared" ref="BS200:BS206" si="37">IFERROR(IF(BR200="","",ROUNDUP(BR200*20%,0)),"")</f>
        <v/>
      </c>
      <c r="BT200" s="25" t="str">
        <f t="shared" ref="BT200:BT206" si="38">IF(AND(S200="",T200="",U200="",W200=""),"",SUM(S200,T200,U200,V200,W200))</f>
        <v/>
      </c>
      <c r="BU200" s="26" t="str">
        <f t="shared" ref="BU200:BU206" si="39">IFERROR(IF(BT200="","",ROUNDUP(BT200*20%,0)),"")</f>
        <v/>
      </c>
      <c r="BV200" s="25" t="e">
        <f>IF(AND(#REF!="",#REF!="",#REF!="",#REF!=""),"",SUM(#REF!,#REF!,#REF!,#REF!,#REF!))</f>
        <v>#REF!</v>
      </c>
      <c r="BW200" s="26" t="str">
        <f t="shared" ref="BW200:BW206" si="40">IFERROR(IF(BV200="","",ROUNDUP(BV200*20%,0)),"")</f>
        <v/>
      </c>
      <c r="BX200" s="25" t="str">
        <f t="shared" ref="BX200:BX206" si="41">IF(AND(Z200="",AA200="",AB200="",AD200=""),"",SUM(Z200,AA200,AB200,AC200,AD200))</f>
        <v/>
      </c>
      <c r="BY200" s="26" t="str">
        <f t="shared" ref="BY200:BY206" si="42">IFERROR(IF(BX200="","",ROUNDUP(BX200*20%,0)),"")</f>
        <v/>
      </c>
      <c r="BZ200" s="25" t="str">
        <f t="shared" ref="BZ200:BZ206" si="43">IF(AND(AG200="",AH200="",AI200="",AK200=""),"",SUM(AG200,AH200,AI200,AJ200,AK200))</f>
        <v/>
      </c>
      <c r="CA200" s="26" t="str">
        <f t="shared" ref="CA200:CA206" si="44">IFERROR(IF(BZ200="","",ROUNDUP(BZ200*20%,0)),"")</f>
        <v/>
      </c>
      <c r="CB200" s="25" t="e">
        <f>IF(AND(#REF!="",#REF!="",#REF!="",#REF!=""),"",SUM(#REF!,#REF!,#REF!,#REF!,#REF!))</f>
        <v>#REF!</v>
      </c>
      <c r="CC200" s="26" t="str">
        <f t="shared" ref="CC200:CC206" si="45">IFERROR(IF(CB200="","",ROUNDUP(CB200*20%,0)),"")</f>
        <v/>
      </c>
      <c r="CD200" s="23" t="e">
        <f>IF(AND(#REF!="",#REF!="",#REF!="",#REF!=""),"",SUM(#REF!,#REF!,#REF!,#REF!))</f>
        <v>#REF!</v>
      </c>
      <c r="CE200" s="23" t="str">
        <f t="shared" ref="CE200:CE206" si="46">IFERROR(IF(CD200="","",IF($CD$5=100,ROUNDUP(CD200*20%,0),IF($CD$5=86,ROUNDUP((CD200/$CD$5)*$CE$5,0),IF($CD$5=66,ROUNDUP((CD200/$CD$5)*$CE$5,0),"")))),"")</f>
        <v/>
      </c>
    </row>
    <row r="201" spans="1:83">
      <c r="A201" s="245">
        <v>195</v>
      </c>
      <c r="B201" s="246"/>
      <c r="C201" s="247"/>
      <c r="D201" s="248"/>
      <c r="E201" s="249"/>
      <c r="F201" s="250"/>
      <c r="G201" s="250"/>
      <c r="H201" s="251"/>
      <c r="I201" s="252"/>
      <c r="J201" s="253"/>
      <c r="K201" s="254"/>
      <c r="L201" s="11"/>
      <c r="M201" s="7"/>
      <c r="N201" s="7"/>
      <c r="O201" s="7"/>
      <c r="P201" s="31"/>
      <c r="Q201" s="34"/>
      <c r="R201" s="7"/>
      <c r="S201" s="975"/>
      <c r="T201" s="976"/>
      <c r="U201" s="976"/>
      <c r="V201" s="7"/>
      <c r="W201" s="36"/>
      <c r="X201" s="34"/>
      <c r="Y201" s="7"/>
      <c r="Z201" s="11"/>
      <c r="AA201" s="7"/>
      <c r="AB201" s="7"/>
      <c r="AC201" s="7"/>
      <c r="AD201" s="31"/>
      <c r="AE201" s="34"/>
      <c r="AF201" s="7"/>
      <c r="AG201" s="11"/>
      <c r="AH201" s="7"/>
      <c r="AI201" s="7"/>
      <c r="AJ201" s="7"/>
      <c r="AK201" s="31"/>
      <c r="AL201" s="34"/>
      <c r="AM201" s="7"/>
      <c r="AN201" s="11"/>
      <c r="AO201" s="7"/>
      <c r="AP201" s="11"/>
      <c r="AQ201" s="7"/>
      <c r="AR201" s="11"/>
      <c r="AS201" s="7"/>
      <c r="AT201" s="7"/>
      <c r="AU201" s="7"/>
      <c r="AV201" s="7"/>
      <c r="AW201" s="7"/>
      <c r="AX201" s="11" t="s">
        <v>221</v>
      </c>
      <c r="AY201" s="66" t="s">
        <v>221</v>
      </c>
      <c r="AZ201" s="1"/>
      <c r="BA201" s="1"/>
      <c r="BB201" s="1"/>
      <c r="BC201" s="1"/>
      <c r="BD201" s="1"/>
      <c r="BP201" s="15"/>
      <c r="BQ201" s="25" t="str">
        <f t="shared" si="35"/>
        <v/>
      </c>
      <c r="BR201" s="26" t="str">
        <f t="shared" si="36"/>
        <v/>
      </c>
      <c r="BS201" s="26" t="str">
        <f t="shared" si="37"/>
        <v/>
      </c>
      <c r="BT201" s="25" t="str">
        <f t="shared" si="38"/>
        <v/>
      </c>
      <c r="BU201" s="26" t="str">
        <f t="shared" si="39"/>
        <v/>
      </c>
      <c r="BV201" s="25" t="e">
        <f>IF(AND(#REF!="",#REF!="",#REF!="",#REF!=""),"",SUM(#REF!,#REF!,#REF!,#REF!,#REF!))</f>
        <v>#REF!</v>
      </c>
      <c r="BW201" s="26" t="str">
        <f t="shared" si="40"/>
        <v/>
      </c>
      <c r="BX201" s="25" t="str">
        <f t="shared" si="41"/>
        <v/>
      </c>
      <c r="BY201" s="26" t="str">
        <f t="shared" si="42"/>
        <v/>
      </c>
      <c r="BZ201" s="25" t="str">
        <f t="shared" si="43"/>
        <v/>
      </c>
      <c r="CA201" s="26" t="str">
        <f t="shared" si="44"/>
        <v/>
      </c>
      <c r="CB201" s="25" t="e">
        <f>IF(AND(#REF!="",#REF!="",#REF!="",#REF!=""),"",SUM(#REF!,#REF!,#REF!,#REF!,#REF!))</f>
        <v>#REF!</v>
      </c>
      <c r="CC201" s="26" t="str">
        <f t="shared" si="45"/>
        <v/>
      </c>
      <c r="CD201" s="23" t="e">
        <f>IF(AND(#REF!="",#REF!="",#REF!="",#REF!=""),"",SUM(#REF!,#REF!,#REF!,#REF!))</f>
        <v>#REF!</v>
      </c>
      <c r="CE201" s="23" t="str">
        <f t="shared" si="46"/>
        <v/>
      </c>
    </row>
    <row r="202" spans="1:83">
      <c r="A202" s="245">
        <v>196</v>
      </c>
      <c r="B202" s="246"/>
      <c r="C202" s="247"/>
      <c r="D202" s="248"/>
      <c r="E202" s="249"/>
      <c r="F202" s="250"/>
      <c r="G202" s="250"/>
      <c r="H202" s="251"/>
      <c r="I202" s="252"/>
      <c r="J202" s="253"/>
      <c r="K202" s="254"/>
      <c r="L202" s="11"/>
      <c r="M202" s="7"/>
      <c r="N202" s="7"/>
      <c r="O202" s="7"/>
      <c r="P202" s="31"/>
      <c r="Q202" s="34"/>
      <c r="R202" s="7"/>
      <c r="S202" s="975"/>
      <c r="T202" s="976"/>
      <c r="U202" s="976"/>
      <c r="V202" s="7"/>
      <c r="W202" s="36"/>
      <c r="X202" s="34"/>
      <c r="Y202" s="7"/>
      <c r="Z202" s="11"/>
      <c r="AA202" s="7"/>
      <c r="AB202" s="7"/>
      <c r="AC202" s="7"/>
      <c r="AD202" s="31"/>
      <c r="AE202" s="34"/>
      <c r="AF202" s="7"/>
      <c r="AG202" s="11"/>
      <c r="AH202" s="7"/>
      <c r="AI202" s="7"/>
      <c r="AJ202" s="7"/>
      <c r="AK202" s="31"/>
      <c r="AL202" s="34"/>
      <c r="AM202" s="7"/>
      <c r="AN202" s="11"/>
      <c r="AO202" s="7"/>
      <c r="AP202" s="11"/>
      <c r="AQ202" s="7"/>
      <c r="AR202" s="11"/>
      <c r="AS202" s="7"/>
      <c r="AT202" s="7"/>
      <c r="AU202" s="7"/>
      <c r="AV202" s="7"/>
      <c r="AW202" s="7"/>
      <c r="AX202" s="11" t="s">
        <v>221</v>
      </c>
      <c r="AY202" s="66" t="s">
        <v>221</v>
      </c>
      <c r="AZ202" s="1"/>
      <c r="BA202" s="1"/>
      <c r="BB202" s="1"/>
      <c r="BC202" s="1"/>
      <c r="BD202" s="1"/>
      <c r="BP202" s="15"/>
      <c r="BQ202" s="25" t="str">
        <f t="shared" si="35"/>
        <v/>
      </c>
      <c r="BR202" s="26" t="str">
        <f t="shared" si="36"/>
        <v/>
      </c>
      <c r="BS202" s="26" t="str">
        <f t="shared" si="37"/>
        <v/>
      </c>
      <c r="BT202" s="25" t="str">
        <f t="shared" si="38"/>
        <v/>
      </c>
      <c r="BU202" s="26" t="str">
        <f t="shared" si="39"/>
        <v/>
      </c>
      <c r="BV202" s="25" t="e">
        <f>IF(AND(#REF!="",#REF!="",#REF!="",#REF!=""),"",SUM(#REF!,#REF!,#REF!,#REF!,#REF!))</f>
        <v>#REF!</v>
      </c>
      <c r="BW202" s="26" t="str">
        <f t="shared" si="40"/>
        <v/>
      </c>
      <c r="BX202" s="25" t="str">
        <f t="shared" si="41"/>
        <v/>
      </c>
      <c r="BY202" s="26" t="str">
        <f t="shared" si="42"/>
        <v/>
      </c>
      <c r="BZ202" s="25" t="str">
        <f t="shared" si="43"/>
        <v/>
      </c>
      <c r="CA202" s="26" t="str">
        <f t="shared" si="44"/>
        <v/>
      </c>
      <c r="CB202" s="25" t="e">
        <f>IF(AND(#REF!="",#REF!="",#REF!="",#REF!=""),"",SUM(#REF!,#REF!,#REF!,#REF!,#REF!))</f>
        <v>#REF!</v>
      </c>
      <c r="CC202" s="26" t="str">
        <f t="shared" si="45"/>
        <v/>
      </c>
      <c r="CD202" s="23" t="e">
        <f>IF(AND(#REF!="",#REF!="",#REF!="",#REF!=""),"",SUM(#REF!,#REF!,#REF!,#REF!))</f>
        <v>#REF!</v>
      </c>
      <c r="CE202" s="23" t="str">
        <f t="shared" si="46"/>
        <v/>
      </c>
    </row>
    <row r="203" spans="1:83">
      <c r="A203" s="245">
        <v>197</v>
      </c>
      <c r="B203" s="246"/>
      <c r="C203" s="247"/>
      <c r="D203" s="248"/>
      <c r="E203" s="249"/>
      <c r="F203" s="250"/>
      <c r="G203" s="250"/>
      <c r="H203" s="251"/>
      <c r="I203" s="252"/>
      <c r="J203" s="253"/>
      <c r="K203" s="254"/>
      <c r="L203" s="11"/>
      <c r="M203" s="7"/>
      <c r="N203" s="7"/>
      <c r="O203" s="7"/>
      <c r="P203" s="31"/>
      <c r="Q203" s="34"/>
      <c r="R203" s="7"/>
      <c r="S203" s="975"/>
      <c r="T203" s="976"/>
      <c r="U203" s="976"/>
      <c r="V203" s="7"/>
      <c r="W203" s="36"/>
      <c r="X203" s="34"/>
      <c r="Y203" s="7"/>
      <c r="Z203" s="11"/>
      <c r="AA203" s="7"/>
      <c r="AB203" s="7"/>
      <c r="AC203" s="7"/>
      <c r="AD203" s="31"/>
      <c r="AE203" s="34"/>
      <c r="AF203" s="7"/>
      <c r="AG203" s="11"/>
      <c r="AH203" s="7"/>
      <c r="AI203" s="7"/>
      <c r="AJ203" s="7"/>
      <c r="AK203" s="31"/>
      <c r="AL203" s="34"/>
      <c r="AM203" s="7"/>
      <c r="AN203" s="11"/>
      <c r="AO203" s="7"/>
      <c r="AP203" s="11"/>
      <c r="AQ203" s="7"/>
      <c r="AR203" s="11"/>
      <c r="AS203" s="7"/>
      <c r="AT203" s="7"/>
      <c r="AU203" s="7"/>
      <c r="AV203" s="7"/>
      <c r="AW203" s="7"/>
      <c r="AX203" s="11" t="s">
        <v>221</v>
      </c>
      <c r="AY203" s="66" t="s">
        <v>221</v>
      </c>
      <c r="AZ203" s="1"/>
      <c r="BA203" s="1"/>
      <c r="BB203" s="1"/>
      <c r="BC203" s="1"/>
      <c r="BD203" s="1"/>
      <c r="BP203" s="15"/>
      <c r="BQ203" s="25" t="str">
        <f t="shared" si="35"/>
        <v/>
      </c>
      <c r="BR203" s="26" t="str">
        <f t="shared" si="36"/>
        <v/>
      </c>
      <c r="BS203" s="26" t="str">
        <f t="shared" si="37"/>
        <v/>
      </c>
      <c r="BT203" s="25" t="str">
        <f t="shared" si="38"/>
        <v/>
      </c>
      <c r="BU203" s="26" t="str">
        <f t="shared" si="39"/>
        <v/>
      </c>
      <c r="BV203" s="25" t="e">
        <f>IF(AND(#REF!="",#REF!="",#REF!="",#REF!=""),"",SUM(#REF!,#REF!,#REF!,#REF!,#REF!))</f>
        <v>#REF!</v>
      </c>
      <c r="BW203" s="26" t="str">
        <f t="shared" si="40"/>
        <v/>
      </c>
      <c r="BX203" s="25" t="str">
        <f t="shared" si="41"/>
        <v/>
      </c>
      <c r="BY203" s="26" t="str">
        <f t="shared" si="42"/>
        <v/>
      </c>
      <c r="BZ203" s="25" t="str">
        <f t="shared" si="43"/>
        <v/>
      </c>
      <c r="CA203" s="26" t="str">
        <f t="shared" si="44"/>
        <v/>
      </c>
      <c r="CB203" s="25" t="e">
        <f>IF(AND(#REF!="",#REF!="",#REF!="",#REF!=""),"",SUM(#REF!,#REF!,#REF!,#REF!,#REF!))</f>
        <v>#REF!</v>
      </c>
      <c r="CC203" s="26" t="str">
        <f t="shared" si="45"/>
        <v/>
      </c>
      <c r="CD203" s="23" t="e">
        <f>IF(AND(#REF!="",#REF!="",#REF!="",#REF!=""),"",SUM(#REF!,#REF!,#REF!,#REF!))</f>
        <v>#REF!</v>
      </c>
      <c r="CE203" s="23" t="str">
        <f t="shared" si="46"/>
        <v/>
      </c>
    </row>
    <row r="204" spans="1:83">
      <c r="A204" s="245">
        <v>198</v>
      </c>
      <c r="B204" s="246"/>
      <c r="C204" s="247"/>
      <c r="D204" s="248"/>
      <c r="E204" s="249"/>
      <c r="F204" s="250"/>
      <c r="G204" s="250"/>
      <c r="H204" s="251"/>
      <c r="I204" s="252"/>
      <c r="J204" s="253"/>
      <c r="K204" s="254"/>
      <c r="L204" s="11"/>
      <c r="M204" s="7"/>
      <c r="N204" s="7"/>
      <c r="O204" s="7"/>
      <c r="P204" s="31"/>
      <c r="Q204" s="34"/>
      <c r="R204" s="7"/>
      <c r="S204" s="975"/>
      <c r="T204" s="976"/>
      <c r="U204" s="976"/>
      <c r="V204" s="7"/>
      <c r="W204" s="36"/>
      <c r="X204" s="34"/>
      <c r="Y204" s="7"/>
      <c r="Z204" s="11"/>
      <c r="AA204" s="7"/>
      <c r="AB204" s="7"/>
      <c r="AC204" s="7"/>
      <c r="AD204" s="31"/>
      <c r="AE204" s="34"/>
      <c r="AF204" s="7"/>
      <c r="AG204" s="11"/>
      <c r="AH204" s="7"/>
      <c r="AI204" s="7"/>
      <c r="AJ204" s="7"/>
      <c r="AK204" s="31"/>
      <c r="AL204" s="34"/>
      <c r="AM204" s="7"/>
      <c r="AN204" s="11"/>
      <c r="AO204" s="7"/>
      <c r="AP204" s="11"/>
      <c r="AQ204" s="7"/>
      <c r="AR204" s="11"/>
      <c r="AS204" s="7"/>
      <c r="AT204" s="7"/>
      <c r="AU204" s="7"/>
      <c r="AV204" s="7"/>
      <c r="AW204" s="7"/>
      <c r="AX204" s="11" t="s">
        <v>221</v>
      </c>
      <c r="AY204" s="66" t="s">
        <v>221</v>
      </c>
      <c r="AZ204" s="1"/>
      <c r="BA204" s="1"/>
      <c r="BB204" s="1"/>
      <c r="BC204" s="1"/>
      <c r="BD204" s="1"/>
      <c r="BP204" s="15"/>
      <c r="BQ204" s="25" t="str">
        <f t="shared" si="35"/>
        <v/>
      </c>
      <c r="BR204" s="26" t="str">
        <f t="shared" si="36"/>
        <v/>
      </c>
      <c r="BS204" s="26" t="str">
        <f t="shared" si="37"/>
        <v/>
      </c>
      <c r="BT204" s="25" t="str">
        <f t="shared" si="38"/>
        <v/>
      </c>
      <c r="BU204" s="26" t="str">
        <f t="shared" si="39"/>
        <v/>
      </c>
      <c r="BV204" s="25" t="e">
        <f>IF(AND(#REF!="",#REF!="",#REF!="",#REF!=""),"",SUM(#REF!,#REF!,#REF!,#REF!,#REF!))</f>
        <v>#REF!</v>
      </c>
      <c r="BW204" s="26" t="str">
        <f t="shared" si="40"/>
        <v/>
      </c>
      <c r="BX204" s="25" t="str">
        <f t="shared" si="41"/>
        <v/>
      </c>
      <c r="BY204" s="26" t="str">
        <f t="shared" si="42"/>
        <v/>
      </c>
      <c r="BZ204" s="25" t="str">
        <f t="shared" si="43"/>
        <v/>
      </c>
      <c r="CA204" s="26" t="str">
        <f t="shared" si="44"/>
        <v/>
      </c>
      <c r="CB204" s="25" t="e">
        <f>IF(AND(#REF!="",#REF!="",#REF!="",#REF!=""),"",SUM(#REF!,#REF!,#REF!,#REF!,#REF!))</f>
        <v>#REF!</v>
      </c>
      <c r="CC204" s="26" t="str">
        <f t="shared" si="45"/>
        <v/>
      </c>
      <c r="CD204" s="23" t="e">
        <f>IF(AND(#REF!="",#REF!="",#REF!="",#REF!=""),"",SUM(#REF!,#REF!,#REF!,#REF!))</f>
        <v>#REF!</v>
      </c>
      <c r="CE204" s="23" t="str">
        <f t="shared" si="46"/>
        <v/>
      </c>
    </row>
    <row r="205" spans="1:83">
      <c r="A205" s="245">
        <v>199</v>
      </c>
      <c r="B205" s="246"/>
      <c r="C205" s="247"/>
      <c r="D205" s="248"/>
      <c r="E205" s="249"/>
      <c r="F205" s="250"/>
      <c r="G205" s="250"/>
      <c r="H205" s="251"/>
      <c r="I205" s="252"/>
      <c r="J205" s="253"/>
      <c r="K205" s="254"/>
      <c r="L205" s="11"/>
      <c r="M205" s="7"/>
      <c r="N205" s="7"/>
      <c r="O205" s="7"/>
      <c r="P205" s="31"/>
      <c r="Q205" s="34"/>
      <c r="R205" s="7"/>
      <c r="S205" s="975"/>
      <c r="T205" s="976"/>
      <c r="U205" s="976"/>
      <c r="V205" s="7"/>
      <c r="W205" s="36"/>
      <c r="X205" s="34"/>
      <c r="Y205" s="7"/>
      <c r="Z205" s="11"/>
      <c r="AA205" s="7"/>
      <c r="AB205" s="7"/>
      <c r="AC205" s="7"/>
      <c r="AD205" s="31"/>
      <c r="AE205" s="34"/>
      <c r="AF205" s="7"/>
      <c r="AG205" s="11"/>
      <c r="AH205" s="7"/>
      <c r="AI205" s="7"/>
      <c r="AJ205" s="7"/>
      <c r="AK205" s="31"/>
      <c r="AL205" s="34"/>
      <c r="AM205" s="7"/>
      <c r="AN205" s="11"/>
      <c r="AO205" s="7"/>
      <c r="AP205" s="11"/>
      <c r="AQ205" s="7"/>
      <c r="AR205" s="11"/>
      <c r="AS205" s="7"/>
      <c r="AT205" s="7"/>
      <c r="AU205" s="7"/>
      <c r="AV205" s="7"/>
      <c r="AW205" s="7"/>
      <c r="AX205" s="11" t="s">
        <v>221</v>
      </c>
      <c r="AY205" s="66" t="s">
        <v>221</v>
      </c>
      <c r="AZ205" s="1"/>
      <c r="BA205" s="1"/>
      <c r="BB205" s="1"/>
      <c r="BC205" s="1"/>
      <c r="BD205" s="1"/>
      <c r="BP205" s="15"/>
      <c r="BQ205" s="25" t="str">
        <f t="shared" si="35"/>
        <v/>
      </c>
      <c r="BR205" s="26" t="str">
        <f t="shared" si="36"/>
        <v/>
      </c>
      <c r="BS205" s="26" t="str">
        <f t="shared" si="37"/>
        <v/>
      </c>
      <c r="BT205" s="25" t="str">
        <f t="shared" si="38"/>
        <v/>
      </c>
      <c r="BU205" s="26" t="str">
        <f t="shared" si="39"/>
        <v/>
      </c>
      <c r="BV205" s="25" t="e">
        <f>IF(AND(#REF!="",#REF!="",#REF!="",#REF!=""),"",SUM(#REF!,#REF!,#REF!,#REF!,#REF!))</f>
        <v>#REF!</v>
      </c>
      <c r="BW205" s="26" t="str">
        <f t="shared" si="40"/>
        <v/>
      </c>
      <c r="BX205" s="25" t="str">
        <f t="shared" si="41"/>
        <v/>
      </c>
      <c r="BY205" s="26" t="str">
        <f t="shared" si="42"/>
        <v/>
      </c>
      <c r="BZ205" s="25" t="str">
        <f t="shared" si="43"/>
        <v/>
      </c>
      <c r="CA205" s="26" t="str">
        <f t="shared" si="44"/>
        <v/>
      </c>
      <c r="CB205" s="25" t="e">
        <f>IF(AND(#REF!="",#REF!="",#REF!="",#REF!=""),"",SUM(#REF!,#REF!,#REF!,#REF!,#REF!))</f>
        <v>#REF!</v>
      </c>
      <c r="CC205" s="26" t="str">
        <f t="shared" si="45"/>
        <v/>
      </c>
      <c r="CD205" s="23" t="e">
        <f>IF(AND(#REF!="",#REF!="",#REF!="",#REF!=""),"",SUM(#REF!,#REF!,#REF!,#REF!))</f>
        <v>#REF!</v>
      </c>
      <c r="CE205" s="23" t="str">
        <f t="shared" si="46"/>
        <v/>
      </c>
    </row>
    <row r="206" spans="1:83">
      <c r="A206" s="245">
        <v>200</v>
      </c>
      <c r="B206" s="246"/>
      <c r="C206" s="247"/>
      <c r="D206" s="248"/>
      <c r="E206" s="249"/>
      <c r="F206" s="250"/>
      <c r="G206" s="250"/>
      <c r="H206" s="251"/>
      <c r="I206" s="252"/>
      <c r="J206" s="253"/>
      <c r="K206" s="254"/>
      <c r="L206" s="13"/>
      <c r="M206" s="14"/>
      <c r="N206" s="14"/>
      <c r="O206" s="7"/>
      <c r="P206" s="32"/>
      <c r="Q206" s="34"/>
      <c r="R206" s="7"/>
      <c r="S206" s="977"/>
      <c r="T206" s="978"/>
      <c r="U206" s="978"/>
      <c r="V206" s="7"/>
      <c r="W206" s="37"/>
      <c r="X206" s="34"/>
      <c r="Y206" s="7"/>
      <c r="Z206" s="13"/>
      <c r="AA206" s="14"/>
      <c r="AB206" s="14"/>
      <c r="AC206" s="7"/>
      <c r="AD206" s="32"/>
      <c r="AE206" s="34"/>
      <c r="AF206" s="7"/>
      <c r="AG206" s="13"/>
      <c r="AH206" s="14"/>
      <c r="AI206" s="14"/>
      <c r="AJ206" s="7"/>
      <c r="AK206" s="32"/>
      <c r="AL206" s="34"/>
      <c r="AM206" s="7"/>
      <c r="AN206" s="13"/>
      <c r="AO206" s="14"/>
      <c r="AP206" s="13"/>
      <c r="AQ206" s="14"/>
      <c r="AR206" s="13"/>
      <c r="AS206" s="14"/>
      <c r="AT206" s="14"/>
      <c r="AU206" s="14"/>
      <c r="AV206" s="14"/>
      <c r="AW206" s="14"/>
      <c r="AX206" s="11" t="s">
        <v>221</v>
      </c>
      <c r="AY206" s="66" t="s">
        <v>221</v>
      </c>
      <c r="AZ206" s="1"/>
      <c r="BA206" s="1"/>
      <c r="BB206" s="1"/>
      <c r="BC206" s="1"/>
      <c r="BD206" s="1"/>
      <c r="BP206" s="15"/>
      <c r="BQ206" s="25" t="str">
        <f t="shared" si="35"/>
        <v/>
      </c>
      <c r="BR206" s="26" t="str">
        <f t="shared" si="36"/>
        <v/>
      </c>
      <c r="BS206" s="26" t="str">
        <f t="shared" si="37"/>
        <v/>
      </c>
      <c r="BT206" s="25" t="str">
        <f t="shared" si="38"/>
        <v/>
      </c>
      <c r="BU206" s="26" t="str">
        <f t="shared" si="39"/>
        <v/>
      </c>
      <c r="BV206" s="25" t="e">
        <f>IF(AND(#REF!="",#REF!="",#REF!="",#REF!=""),"",SUM(#REF!,#REF!,#REF!,#REF!,#REF!))</f>
        <v>#REF!</v>
      </c>
      <c r="BW206" s="26" t="str">
        <f t="shared" si="40"/>
        <v/>
      </c>
      <c r="BX206" s="25" t="str">
        <f t="shared" si="41"/>
        <v/>
      </c>
      <c r="BY206" s="26" t="str">
        <f t="shared" si="42"/>
        <v/>
      </c>
      <c r="BZ206" s="25" t="str">
        <f t="shared" si="43"/>
        <v/>
      </c>
      <c r="CA206" s="26" t="str">
        <f t="shared" si="44"/>
        <v/>
      </c>
      <c r="CB206" s="25" t="e">
        <f>IF(AND(#REF!="",#REF!="",#REF!="",#REF!=""),"",SUM(#REF!,#REF!,#REF!,#REF!,#REF!))</f>
        <v>#REF!</v>
      </c>
      <c r="CC206" s="26" t="str">
        <f t="shared" si="45"/>
        <v/>
      </c>
      <c r="CD206" s="23" t="e">
        <f>IF(AND(#REF!="",#REF!="",#REF!="",#REF!=""),"",SUM(#REF!,#REF!,#REF!,#REF!))</f>
        <v>#REF!</v>
      </c>
      <c r="CE206" s="23" t="str">
        <f t="shared" si="46"/>
        <v/>
      </c>
    </row>
    <row r="207" spans="1:8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P207" s="15"/>
    </row>
    <row r="208" spans="1:8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P208" s="15"/>
    </row>
    <row r="209" spans="1:6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P209" s="15"/>
    </row>
    <row r="210" spans="1:68"/>
    <row r="211" spans="1:68" hidden="1"/>
    <row r="212" spans="1:68" hidden="1"/>
    <row r="213" spans="1:68" hidden="1"/>
    <row r="214" spans="1:68" hidden="1"/>
    <row r="215" spans="1:68" hidden="1"/>
    <row r="216" spans="1:68" hidden="1"/>
    <row r="217" spans="1:68" hidden="1"/>
    <row r="218" spans="1:68" hidden="1"/>
    <row r="219" spans="1:68" hidden="1"/>
    <row r="220" spans="1:68" hidden="1"/>
    <row r="221" spans="1:68" hidden="1"/>
    <row r="222" spans="1:68" hidden="1"/>
    <row r="223" spans="1:68" hidden="1"/>
    <row r="224" spans="1:68"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D49F" sheet="1" objects="1" scenarios="1" formatCells="0" formatColumns="0" formatRows="0"/>
  <mergeCells count="68">
    <mergeCell ref="AT3:AU3"/>
    <mergeCell ref="AV3:AW3"/>
    <mergeCell ref="AT4:AU4"/>
    <mergeCell ref="AV4:AW4"/>
    <mergeCell ref="AT1:AW2"/>
    <mergeCell ref="J3:K3"/>
    <mergeCell ref="N4:N5"/>
    <mergeCell ref="U4:U5"/>
    <mergeCell ref="V4:W4"/>
    <mergeCell ref="AB4:AB5"/>
    <mergeCell ref="L3:M3"/>
    <mergeCell ref="P3:R3"/>
    <mergeCell ref="W3:Y3"/>
    <mergeCell ref="H4:H6"/>
    <mergeCell ref="C4:C6"/>
    <mergeCell ref="A4:A6"/>
    <mergeCell ref="Q4:R4"/>
    <mergeCell ref="K4:K6"/>
    <mergeCell ref="F4:F6"/>
    <mergeCell ref="I4:I6"/>
    <mergeCell ref="J4:J6"/>
    <mergeCell ref="L4:L5"/>
    <mergeCell ref="D4:D6"/>
    <mergeCell ref="B4:B6"/>
    <mergeCell ref="G4:G6"/>
    <mergeCell ref="E4:E6"/>
    <mergeCell ref="O4:P4"/>
    <mergeCell ref="BA16:BC17"/>
    <mergeCell ref="BA6:BC6"/>
    <mergeCell ref="BA8:BC8"/>
    <mergeCell ref="BA14:BC15"/>
    <mergeCell ref="BA12:BC13"/>
    <mergeCell ref="AY4:AY5"/>
    <mergeCell ref="BA10:BC11"/>
    <mergeCell ref="M4:M5"/>
    <mergeCell ref="S4:S5"/>
    <mergeCell ref="AL4:AM4"/>
    <mergeCell ref="AA4:AA5"/>
    <mergeCell ref="AG4:AG5"/>
    <mergeCell ref="AE4:AF4"/>
    <mergeCell ref="AX4:AX5"/>
    <mergeCell ref="T4:T5"/>
    <mergeCell ref="AH4:AH5"/>
    <mergeCell ref="Z4:Z5"/>
    <mergeCell ref="X4:Y4"/>
    <mergeCell ref="AC4:AD4"/>
    <mergeCell ref="AN1:AS2"/>
    <mergeCell ref="AN4:AO4"/>
    <mergeCell ref="AP4:AQ4"/>
    <mergeCell ref="AR4:AS4"/>
    <mergeCell ref="AI4:AI5"/>
    <mergeCell ref="AJ4:AK4"/>
    <mergeCell ref="AD3:AF3"/>
    <mergeCell ref="AK3:AM3"/>
    <mergeCell ref="AX1:AY2"/>
    <mergeCell ref="A2:G2"/>
    <mergeCell ref="I2:K2"/>
    <mergeCell ref="A1:O1"/>
    <mergeCell ref="AR3:AS3"/>
    <mergeCell ref="AP3:AQ3"/>
    <mergeCell ref="AX3:AY3"/>
    <mergeCell ref="AN3:AO3"/>
    <mergeCell ref="P1:Y2"/>
    <mergeCell ref="Z1:AM2"/>
    <mergeCell ref="Z3:AA3"/>
    <mergeCell ref="AG3:AH3"/>
    <mergeCell ref="S3:T3"/>
    <mergeCell ref="A3:H3"/>
  </mergeCells>
  <dataValidations count="5">
    <dataValidation type="custom" operator="lessThanOrEqual" allowBlank="1" showInputMessage="1" showErrorMessage="1" errorTitle="Write Here Proper Value" error="अधिकतम प्राप्तांक से ज्यादा अंक INPUT नहीं कर सकते " sqref="L7:AY206">
      <formula1>OR(L7&lt;=L$6,L7="ML",L7="NA",L7="ab")</formula1>
    </dataValidation>
    <dataValidation type="textLength" errorStyle="warning" operator="lessThanOrEqual" showInputMessage="1" showErrorMessage="1" errorTitle="long name" error="Please decrease the font size of this cell if name does not fit into the column." sqref="F7:H206">
      <formula1>20</formula1>
    </dataValidation>
    <dataValidation type="list" allowBlank="1" showInputMessage="1" showErrorMessage="1" sqref="J7:J206">
      <formula1>"F, M"</formula1>
    </dataValidation>
    <dataValidation type="list" allowBlank="1" showInputMessage="1" showErrorMessage="1" sqref="K7:K206">
      <formula1>"GEN, OBC, SC, ST, MIN, SBC"</formula1>
    </dataValidation>
    <dataValidation type="list" allowBlank="1" showInputMessage="1" showErrorMessage="1" sqref="J3:K3">
      <formula1>"Nursery"</formula1>
    </dataValidation>
  </dataValidations>
  <hyperlinks>
    <hyperlink ref="BA8" r:id="rId1"/>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dimension ref="A1:EH413"/>
  <sheetViews>
    <sheetView showGridLines="0" workbookViewId="0">
      <pane xSplit="11" ySplit="6" topLeftCell="O7" activePane="bottomRight" state="frozen"/>
      <selection pane="topRight" activeCell="L1" sqref="L1"/>
      <selection pane="bottomLeft" activeCell="A7" sqref="A7"/>
      <selection pane="bottomRight" activeCell="P204" sqref="P204"/>
    </sheetView>
  </sheetViews>
  <sheetFormatPr defaultColWidth="0" defaultRowHeight="0" customHeight="1" zeroHeight="1"/>
  <cols>
    <col min="1" max="1" width="4.75" style="4" customWidth="1"/>
    <col min="2" max="2" width="5.375" style="4" customWidth="1"/>
    <col min="3" max="3" width="4.25" style="4" customWidth="1"/>
    <col min="4" max="4" width="7.875" style="4" customWidth="1"/>
    <col min="5" max="5" width="14.25" style="4" customWidth="1"/>
    <col min="6" max="6" width="19.125" style="2" customWidth="1"/>
    <col min="7" max="8" width="19.625" style="2" customWidth="1"/>
    <col min="9" max="9" width="9.75" style="2" customWidth="1"/>
    <col min="10" max="10" width="6.75" style="2" customWidth="1"/>
    <col min="11" max="11" width="5.875" style="2" customWidth="1"/>
    <col min="12" max="14" width="5.75" style="2" hidden="1" customWidth="1"/>
    <col min="15" max="18" width="8.625" style="2" customWidth="1"/>
    <col min="19" max="21" width="5.75" style="2" hidden="1" customWidth="1"/>
    <col min="22" max="25" width="8.625" style="2" customWidth="1"/>
    <col min="26" max="28" width="5.75" style="2" hidden="1" customWidth="1"/>
    <col min="29" max="32" width="8.625" style="2" customWidth="1"/>
    <col min="33" max="35" width="5.75" style="2" hidden="1" customWidth="1"/>
    <col min="36" max="39" width="8.625" style="2" customWidth="1"/>
    <col min="40" max="49" width="7.625" style="2" customWidth="1"/>
    <col min="50" max="50" width="8.75" style="2" customWidth="1"/>
    <col min="51" max="51" width="9.25" style="2" customWidth="1"/>
    <col min="52" max="52" width="8.25" style="2" customWidth="1"/>
    <col min="53" max="53" width="7.75" style="2" customWidth="1"/>
    <col min="54" max="54" width="30" style="2" customWidth="1"/>
    <col min="55" max="55" width="8" style="2" customWidth="1"/>
    <col min="56" max="56" width="8.75" style="2" customWidth="1"/>
    <col min="57" max="57" width="9.125" style="2" customWidth="1"/>
    <col min="58" max="58" width="9.125" style="2" hidden="1" customWidth="1"/>
    <col min="59" max="68" width="6.75" style="2" hidden="1" customWidth="1"/>
    <col min="69" max="88" width="6.75" style="15" hidden="1" customWidth="1"/>
    <col min="89" max="138" width="6.75" style="2" hidden="1" customWidth="1"/>
    <col min="139" max="16384" width="5.75" style="2" hidden="1"/>
  </cols>
  <sheetData>
    <row r="1" spans="1:88" ht="24.75" customHeight="1">
      <c r="A1" s="554" t="str">
        <f>IF('Master sheet'!D14="Hindi",'Master sheet'!D8,'Master sheet'!D7)</f>
        <v xml:space="preserve">महात्मा गाँधी राजकीय विद्यालय (अंग्रेजी माध्यम) बर, पाली </v>
      </c>
      <c r="B1" s="555"/>
      <c r="C1" s="555"/>
      <c r="D1" s="555"/>
      <c r="E1" s="555"/>
      <c r="F1" s="555"/>
      <c r="G1" s="555"/>
      <c r="H1" s="555"/>
      <c r="I1" s="555"/>
      <c r="J1" s="555"/>
      <c r="K1" s="555"/>
      <c r="L1" s="555"/>
      <c r="M1" s="555"/>
      <c r="N1" s="555"/>
      <c r="O1" s="556"/>
      <c r="P1" s="562" t="s">
        <v>268</v>
      </c>
      <c r="Q1" s="562"/>
      <c r="R1" s="562"/>
      <c r="S1" s="562"/>
      <c r="T1" s="562"/>
      <c r="U1" s="562"/>
      <c r="V1" s="562"/>
      <c r="W1" s="562"/>
      <c r="X1" s="562"/>
      <c r="Y1" s="562"/>
      <c r="Z1" s="564"/>
      <c r="AA1" s="564"/>
      <c r="AB1" s="564"/>
      <c r="AC1" s="564"/>
      <c r="AD1" s="564"/>
      <c r="AE1" s="564"/>
      <c r="AF1" s="564"/>
      <c r="AG1" s="564"/>
      <c r="AH1" s="564"/>
      <c r="AI1" s="564"/>
      <c r="AJ1" s="564"/>
      <c r="AK1" s="564"/>
      <c r="AL1" s="564"/>
      <c r="AM1" s="564"/>
      <c r="AN1" s="550" t="s">
        <v>57</v>
      </c>
      <c r="AO1" s="550"/>
      <c r="AP1" s="550"/>
      <c r="AQ1" s="550"/>
      <c r="AR1" s="550"/>
      <c r="AS1" s="550"/>
      <c r="AT1" s="616" t="str">
        <f>IF('Master sheet'!$D$14="Hindi","अतिरिक्त विषय ","Extra Subject")</f>
        <v xml:space="preserve">अतिरिक्त विषय </v>
      </c>
      <c r="AU1" s="616"/>
      <c r="AV1" s="616"/>
      <c r="AW1" s="616"/>
      <c r="AX1" s="550"/>
      <c r="AY1" s="550"/>
      <c r="AZ1" s="1"/>
      <c r="BA1" s="1"/>
      <c r="BB1" s="1"/>
      <c r="BC1" s="1"/>
      <c r="BD1" s="1"/>
      <c r="CG1" s="15">
        <f>L3</f>
        <v>0</v>
      </c>
      <c r="CJ1" s="15" t="str">
        <f>AN3</f>
        <v>कार्यानुभव</v>
      </c>
    </row>
    <row r="2" spans="1:88" ht="24.75" customHeight="1" thickBot="1">
      <c r="A2" s="552" t="str">
        <f>IF('Master sheet'!D14="Hindi","रिजल्ट वर्कशीट","RESULT WORKSHEET")</f>
        <v>रिजल्ट वर्कशीट</v>
      </c>
      <c r="B2" s="552"/>
      <c r="C2" s="552"/>
      <c r="D2" s="552"/>
      <c r="E2" s="552"/>
      <c r="F2" s="552"/>
      <c r="G2" s="552"/>
      <c r="H2" s="53"/>
      <c r="I2" s="553" t="str">
        <f>IF('Master sheet'!D12="","",'Master sheet'!D12)</f>
        <v>2024-2025</v>
      </c>
      <c r="J2" s="553"/>
      <c r="K2" s="553"/>
      <c r="L2" s="46"/>
      <c r="M2" s="46"/>
      <c r="N2" s="46"/>
      <c r="O2" s="46"/>
      <c r="P2" s="563"/>
      <c r="Q2" s="563"/>
      <c r="R2" s="563"/>
      <c r="S2" s="563"/>
      <c r="T2" s="563"/>
      <c r="U2" s="563"/>
      <c r="V2" s="563"/>
      <c r="W2" s="563"/>
      <c r="X2" s="563"/>
      <c r="Y2" s="563"/>
      <c r="Z2" s="564"/>
      <c r="AA2" s="564"/>
      <c r="AB2" s="564"/>
      <c r="AC2" s="564"/>
      <c r="AD2" s="564"/>
      <c r="AE2" s="564"/>
      <c r="AF2" s="564"/>
      <c r="AG2" s="564"/>
      <c r="AH2" s="564"/>
      <c r="AI2" s="564"/>
      <c r="AJ2" s="564"/>
      <c r="AK2" s="564"/>
      <c r="AL2" s="564"/>
      <c r="AM2" s="564"/>
      <c r="AN2" s="551"/>
      <c r="AO2" s="551"/>
      <c r="AP2" s="551"/>
      <c r="AQ2" s="551"/>
      <c r="AR2" s="551"/>
      <c r="AS2" s="551"/>
      <c r="AT2" s="617"/>
      <c r="AU2" s="617"/>
      <c r="AV2" s="617"/>
      <c r="AW2" s="617"/>
      <c r="AX2" s="551"/>
      <c r="AY2" s="551"/>
      <c r="AZ2" s="1"/>
      <c r="BA2" s="1"/>
      <c r="BB2" s="1"/>
      <c r="BC2" s="1"/>
      <c r="BD2" s="1"/>
      <c r="CG2" s="15">
        <f>S3</f>
        <v>0</v>
      </c>
      <c r="CJ2" s="15" t="str">
        <f>AP3</f>
        <v>कला शिक्षा</v>
      </c>
    </row>
    <row r="3" spans="1:88" s="6" customFormat="1" ht="26.25" customHeight="1" thickTop="1" thickBot="1">
      <c r="A3" s="571" t="str">
        <f>IF('Master sheet'!D14="Hindi","विद्यार्थी की सामान्य जानकारी","General Information of Students")</f>
        <v>विद्यार्थी की सामान्य जानकारी</v>
      </c>
      <c r="B3" s="572"/>
      <c r="C3" s="572"/>
      <c r="D3" s="572"/>
      <c r="E3" s="572"/>
      <c r="F3" s="572"/>
      <c r="G3" s="572"/>
      <c r="H3" s="572"/>
      <c r="I3" s="29" t="str">
        <f>IF('Master sheet'!D14="Hindi","कक्षा  :-","CLASS :- ")</f>
        <v>कक्षा  :-</v>
      </c>
      <c r="J3" s="606" t="s">
        <v>239</v>
      </c>
      <c r="K3" s="607"/>
      <c r="L3" s="608"/>
      <c r="M3" s="609"/>
      <c r="N3" s="382"/>
      <c r="O3" s="375" t="str">
        <f>IF('Master sheet'!$D$14="Hindi","हिंदी","Hindi")</f>
        <v>हिंदी</v>
      </c>
      <c r="P3" s="610" t="str">
        <f>UPPER('Master sheet'!L6)</f>
        <v>MANOJ KUMAR PACHORI</v>
      </c>
      <c r="Q3" s="610"/>
      <c r="R3" s="611"/>
      <c r="S3" s="569"/>
      <c r="T3" s="570"/>
      <c r="U3" s="383"/>
      <c r="V3" s="376" t="str">
        <f>IF('Master sheet'!$D$14="Hindi","अंग्रेजी","English")</f>
        <v>अंग्रेजी</v>
      </c>
      <c r="W3" s="612" t="str">
        <f>UPPER('Master sheet'!L7)</f>
        <v>SAMPAT RAJ</v>
      </c>
      <c r="X3" s="612"/>
      <c r="Y3" s="613"/>
      <c r="Z3" s="565"/>
      <c r="AA3" s="566"/>
      <c r="AB3" s="384"/>
      <c r="AC3" s="377" t="str">
        <f>IF('Master sheet'!$D$14="Hindi","गणित","Maths")</f>
        <v>गणित</v>
      </c>
      <c r="AD3" s="546" t="str">
        <f>UPPER('Master sheet'!L8)</f>
        <v>PRADIP SINGH</v>
      </c>
      <c r="AE3" s="546"/>
      <c r="AF3" s="547"/>
      <c r="AG3" s="567"/>
      <c r="AH3" s="568"/>
      <c r="AI3" s="385"/>
      <c r="AJ3" s="386" t="str">
        <f>IF('Master sheet'!$D$14="Hindi","पर्यावरण अध्ययन","EVS")</f>
        <v>पर्यावरण अध्ययन</v>
      </c>
      <c r="AK3" s="548" t="str">
        <f>UPPER('Master sheet'!L9)</f>
        <v>PUSHPENDRA JAWRA</v>
      </c>
      <c r="AL3" s="548"/>
      <c r="AM3" s="549"/>
      <c r="AN3" s="558" t="str">
        <f>IF('Master sheet'!$D$14="Hindi","कार्यानुभव","WORK EXP.")</f>
        <v>कार्यानुभव</v>
      </c>
      <c r="AO3" s="559"/>
      <c r="AP3" s="558" t="str">
        <f>IF('Master sheet'!$D$14="Hindi","कला शिक्षा","ART EDU.")</f>
        <v>कला शिक्षा</v>
      </c>
      <c r="AQ3" s="559"/>
      <c r="AR3" s="558" t="str">
        <f>IF('Master sheet'!$D$14="Hindi","स्वा. एवं शा. शिक्षा","HE.&amp;PH. EDU.")</f>
        <v>स्वा. एवं शा. शिक्षा</v>
      </c>
      <c r="AS3" s="559"/>
      <c r="AT3" s="614" t="str">
        <f>'Marks Entry Nursery'!AT3:AU3</f>
        <v>Computer</v>
      </c>
      <c r="AU3" s="614"/>
      <c r="AV3" s="614" t="str">
        <f>'Marks Entry Nursery'!AV3:AW3</f>
        <v>G.K.</v>
      </c>
      <c r="AW3" s="614"/>
      <c r="AX3" s="560" t="str">
        <f>IF('Master sheet'!$D$14="Hindi","उपस्थिति","Attendance")</f>
        <v>उपस्थिति</v>
      </c>
      <c r="AY3" s="561"/>
      <c r="AZ3" s="1"/>
      <c r="BA3" s="3"/>
      <c r="BB3" s="3"/>
      <c r="BC3" s="3"/>
      <c r="BD3" s="3"/>
      <c r="BQ3" s="16"/>
      <c r="BR3" s="16"/>
      <c r="BS3" s="16"/>
      <c r="BT3" s="16"/>
      <c r="BU3" s="16"/>
      <c r="BV3" s="16"/>
      <c r="BW3" s="16"/>
      <c r="BX3" s="16"/>
      <c r="BY3" s="16"/>
      <c r="BZ3" s="16"/>
      <c r="CA3" s="16"/>
      <c r="CB3" s="16"/>
      <c r="CC3" s="16"/>
      <c r="CD3" s="16"/>
      <c r="CE3" s="16"/>
      <c r="CF3" s="16"/>
      <c r="CG3" s="16" t="e">
        <f>#REF!</f>
        <v>#REF!</v>
      </c>
      <c r="CH3" s="16"/>
      <c r="CI3" s="16"/>
      <c r="CJ3" s="16" t="str">
        <f>AR3</f>
        <v>स्वा. एवं शा. शिक्षा</v>
      </c>
    </row>
    <row r="4" spans="1:88" ht="24.75" customHeight="1" thickTop="1" thickBot="1">
      <c r="A4" s="598" t="str">
        <f>IF('Master sheet'!D14="Hindi","क्र. स.","Sr. No. ")</f>
        <v>क्र. स.</v>
      </c>
      <c r="B4" s="601" t="str">
        <f>IF('Master sheet'!D14="Hindi","कक्षा","CLASS ")</f>
        <v>कक्षा</v>
      </c>
      <c r="C4" s="601" t="str">
        <f>IF('Master sheet'!D14="Hindi","सेक्शन","Section ")</f>
        <v>सेक्शन</v>
      </c>
      <c r="D4" s="601" t="str">
        <f>IF('Master sheet'!D14="Hindi","प्रवेशांक","SR. NO.")</f>
        <v>प्रवेशांक</v>
      </c>
      <c r="E4" s="601" t="str">
        <f>IF('Master sheet'!D14="Hindi","जन्म दिनांक","Date of Birth")</f>
        <v>जन्म दिनांक</v>
      </c>
      <c r="F4" s="598" t="str">
        <f>IF('Master sheet'!D14="Hindi","विद्यार्थी का नाम","Student's Name")</f>
        <v>विद्यार्थी का नाम</v>
      </c>
      <c r="G4" s="598" t="str">
        <f>IF('Master sheet'!D14="Hindi","पिता का नाम","Father's Name")</f>
        <v>पिता का नाम</v>
      </c>
      <c r="H4" s="598" t="str">
        <f>IF('Master sheet'!D14="Hindi","माता का नाम ","Mother's Name")</f>
        <v xml:space="preserve">माता का नाम </v>
      </c>
      <c r="I4" s="601" t="str">
        <f>IF('Master sheet'!D14="Hindi","कक्षा रोल न. ","Class Roll No.")</f>
        <v xml:space="preserve">कक्षा रोल न. </v>
      </c>
      <c r="J4" s="602" t="str">
        <f>IF('Master sheet'!D14="Hindi","लिंग ","Gender")</f>
        <v xml:space="preserve">लिंग </v>
      </c>
      <c r="K4" s="602" t="str">
        <f>IF('Master sheet'!D14="Hindi","वर्ग  ","Category")</f>
        <v xml:space="preserve">वर्ग  </v>
      </c>
      <c r="L4" s="618"/>
      <c r="M4" s="618"/>
      <c r="N4" s="618"/>
      <c r="O4" s="604" t="str">
        <f>IF('Master sheet'!$D$14="Hindi","अर्द्धवार्षिक","Half Yearly")</f>
        <v>अर्द्धवार्षिक</v>
      </c>
      <c r="P4" s="605"/>
      <c r="Q4" s="604" t="str">
        <f>IF('Master sheet'!$D$14="Hindi","वार्षिक","Yearly")</f>
        <v>वार्षिक</v>
      </c>
      <c r="R4" s="605"/>
      <c r="S4" s="583"/>
      <c r="T4" s="583"/>
      <c r="U4" s="583"/>
      <c r="V4" s="587" t="str">
        <f>IF('Master sheet'!$D$14="Hindi","अर्द्धवार्षिक","Half Yearly")</f>
        <v>अर्द्धवार्षिक</v>
      </c>
      <c r="W4" s="588"/>
      <c r="X4" s="587" t="str">
        <f>IF('Master sheet'!$D$14="Hindi","वार्षिक","Yearly")</f>
        <v>वार्षिक</v>
      </c>
      <c r="Y4" s="588"/>
      <c r="Z4" s="584"/>
      <c r="AA4" s="584"/>
      <c r="AB4" s="584"/>
      <c r="AC4" s="585" t="str">
        <f>IF('Master sheet'!$D$14="Hindi","अर्द्धवार्षिक","Half Yearly")</f>
        <v>अर्द्धवार्षिक</v>
      </c>
      <c r="AD4" s="586"/>
      <c r="AE4" s="585" t="str">
        <f>IF('Master sheet'!$D$14="Hindi","वार्षिक","Yearly")</f>
        <v>वार्षिक</v>
      </c>
      <c r="AF4" s="586"/>
      <c r="AG4" s="576"/>
      <c r="AH4" s="576"/>
      <c r="AI4" s="576"/>
      <c r="AJ4" s="577" t="str">
        <f>IF('Master sheet'!$D$14="Hindi","अर्द्धवार्षिक","Half Yearly")</f>
        <v>अर्द्धवार्षिक</v>
      </c>
      <c r="AK4" s="578"/>
      <c r="AL4" s="577" t="str">
        <f>IF('Master sheet'!$D$14="Hindi","वार्षिक","Yearly")</f>
        <v>वार्षिक</v>
      </c>
      <c r="AM4" s="578"/>
      <c r="AN4" s="573" t="str">
        <f>UPPER('Master sheet'!L10)</f>
        <v>SUMAN</v>
      </c>
      <c r="AO4" s="574"/>
      <c r="AP4" s="573" t="str">
        <f>UPPER('Master sheet'!L11)</f>
        <v>MADHURI</v>
      </c>
      <c r="AQ4" s="574"/>
      <c r="AR4" s="575" t="str">
        <f>UPPER('Master sheet'!L12)</f>
        <v>SHARADA</v>
      </c>
      <c r="AS4" s="575"/>
      <c r="AT4" s="615" t="s">
        <v>280</v>
      </c>
      <c r="AU4" s="615"/>
      <c r="AV4" s="615" t="s">
        <v>281</v>
      </c>
      <c r="AW4" s="615"/>
      <c r="AX4" s="579" t="str">
        <f>IF('Master sheet'!$D$14="Hindi","कुल कार्य दिवस","Total Meeting")</f>
        <v>कुल कार्य दिवस</v>
      </c>
      <c r="AY4" s="579" t="str">
        <f>IF('Master sheet'!$D$14="Hindi","कुल उपस्थिति","Total Attendance")</f>
        <v>कुल उपस्थिति</v>
      </c>
      <c r="AZ4" s="1"/>
      <c r="BA4" s="1"/>
      <c r="BB4" s="1"/>
      <c r="BC4" s="1"/>
      <c r="BD4" s="1"/>
      <c r="BP4" s="15"/>
      <c r="CG4" s="15">
        <f>Z3</f>
        <v>0</v>
      </c>
    </row>
    <row r="5" spans="1:88" ht="92.85" customHeight="1" thickTop="1" thickBot="1">
      <c r="A5" s="599"/>
      <c r="B5" s="602"/>
      <c r="C5" s="602"/>
      <c r="D5" s="602"/>
      <c r="E5" s="602"/>
      <c r="F5" s="599"/>
      <c r="G5" s="599"/>
      <c r="H5" s="599"/>
      <c r="I5" s="602"/>
      <c r="J5" s="602"/>
      <c r="K5" s="602"/>
      <c r="L5" s="619"/>
      <c r="M5" s="619"/>
      <c r="N5" s="619"/>
      <c r="O5" s="255" t="str">
        <f>IF('Master sheet'!$D$14="Hindi","लिखित","Written")</f>
        <v>लिखित</v>
      </c>
      <c r="P5" s="255" t="str">
        <f>IF('Master sheet'!$D$14="Hindi","मौखिक","Oral")</f>
        <v>मौखिक</v>
      </c>
      <c r="Q5" s="255" t="str">
        <f>IF('Master sheet'!$D$14="Hindi","लिखित","Written")</f>
        <v>लिखित</v>
      </c>
      <c r="R5" s="255" t="str">
        <f>IF('Master sheet'!$D$14="Hindi","मौखिक","Oral")</f>
        <v>मौखिक</v>
      </c>
      <c r="S5" s="583"/>
      <c r="T5" s="583"/>
      <c r="U5" s="583"/>
      <c r="V5" s="256" t="str">
        <f>IF('Master sheet'!$D$14="Hindi","लिखित","Written")</f>
        <v>लिखित</v>
      </c>
      <c r="W5" s="256" t="str">
        <f>IF('Master sheet'!$D$14="Hindi","मौखिक","Oral")</f>
        <v>मौखिक</v>
      </c>
      <c r="X5" s="256" t="str">
        <f>IF('Master sheet'!$D$14="Hindi","लिखित","Written")</f>
        <v>लिखित</v>
      </c>
      <c r="Y5" s="256" t="str">
        <f>IF('Master sheet'!$D$14="Hindi","मौखिक","Oral")</f>
        <v>मौखिक</v>
      </c>
      <c r="Z5" s="584"/>
      <c r="AA5" s="584"/>
      <c r="AB5" s="584"/>
      <c r="AC5" s="257" t="str">
        <f>IF('Master sheet'!$D$14="Hindi","लिखित","Written")</f>
        <v>लिखित</v>
      </c>
      <c r="AD5" s="257" t="str">
        <f>IF('Master sheet'!$D$14="Hindi","मौखिक","Oral")</f>
        <v>मौखिक</v>
      </c>
      <c r="AE5" s="257" t="str">
        <f>IF('Master sheet'!$D$14="Hindi","लिखित","Written")</f>
        <v>लिखित</v>
      </c>
      <c r="AF5" s="257" t="str">
        <f>IF('Master sheet'!$D$14="Hindi","मौखिक","Oral")</f>
        <v>मौखिक</v>
      </c>
      <c r="AG5" s="576"/>
      <c r="AH5" s="576"/>
      <c r="AI5" s="576"/>
      <c r="AJ5" s="258" t="str">
        <f>IF('Master sheet'!$D$14="Hindi","लिखित","Written")</f>
        <v>लिखित</v>
      </c>
      <c r="AK5" s="258" t="str">
        <f>IF('Master sheet'!$D$14="Hindi","मौखिक","Oral")</f>
        <v>मौखिक</v>
      </c>
      <c r="AL5" s="258" t="str">
        <f>IF('Master sheet'!$D$14="Hindi","लिखित","Written")</f>
        <v>लिखित</v>
      </c>
      <c r="AM5" s="258" t="str">
        <f>IF('Master sheet'!$D$14="Hindi","मौखिक","Oral")</f>
        <v>मौखिक</v>
      </c>
      <c r="AN5" s="259" t="str">
        <f>IF('Master sheet'!$D$14="Hindi","अर्द्धवार्षिक","Half Yearly")</f>
        <v>अर्द्धवार्षिक</v>
      </c>
      <c r="AO5" s="259" t="str">
        <f>IF('Master sheet'!$D$14="Hindi","वार्षिक","Yearly")</f>
        <v>वार्षिक</v>
      </c>
      <c r="AP5" s="259" t="str">
        <f>IF('Master sheet'!$D$14="Hindi","अर्द्धवार्षिक","Half Yearly")</f>
        <v>अर्द्धवार्षिक</v>
      </c>
      <c r="AQ5" s="259" t="str">
        <f>IF('Master sheet'!$D$14="Hindi","वार्षिक","Yearly")</f>
        <v>वार्षिक</v>
      </c>
      <c r="AR5" s="259" t="str">
        <f>IF('Master sheet'!$D$14="Hindi","अर्द्धवार्षिक","Half Yearly")</f>
        <v>अर्द्धवार्षिक</v>
      </c>
      <c r="AS5" s="259" t="str">
        <f>IF('Master sheet'!$D$14="Hindi","वार्षिक","Yearly")</f>
        <v>वार्षिक</v>
      </c>
      <c r="AT5" s="344" t="str">
        <f>IF('Master sheet'!$D$14="Hindi","अर्द्धवार्षिक","Half Yearly")</f>
        <v>अर्द्धवार्षिक</v>
      </c>
      <c r="AU5" s="344" t="str">
        <f>IF('Master sheet'!$D$14="Hindi","वार्षिक","Yearly")</f>
        <v>वार्षिक</v>
      </c>
      <c r="AV5" s="344" t="str">
        <f>IF('Master sheet'!$D$14="Hindi","अर्द्धवार्षिक","Half Yearly")</f>
        <v>अर्द्धवार्षिक</v>
      </c>
      <c r="AW5" s="344" t="str">
        <f>IF('Master sheet'!$D$14="Hindi","वार्षिक","Yearly")</f>
        <v>वार्षिक</v>
      </c>
      <c r="AX5" s="579"/>
      <c r="AY5" s="579"/>
      <c r="AZ5" s="1"/>
      <c r="BA5" s="1"/>
      <c r="BB5" s="1"/>
      <c r="BC5" s="1"/>
      <c r="BD5" s="1"/>
      <c r="BP5" s="15"/>
      <c r="BR5" s="15">
        <f>IF(AND(L6="",M6="",N6="",P6=""),"",SUM(L6,M6,N6,O6,P6))</f>
        <v>100</v>
      </c>
      <c r="BS5" s="15">
        <v>20</v>
      </c>
      <c r="BT5" s="15">
        <f>IF(AND(S6="",T6="",U6="",W6=""),"",SUM(S6,T6,U6,V6,W6))</f>
        <v>50</v>
      </c>
      <c r="BU5" s="15">
        <v>20</v>
      </c>
      <c r="BV5" s="15" t="e">
        <f>IF(AND(#REF!="",#REF!="",#REF!="",#REF!=""),"",SUM(#REF!,#REF!,#REF!,#REF!,#REF!))</f>
        <v>#REF!</v>
      </c>
      <c r="BW5" s="15">
        <v>20</v>
      </c>
      <c r="BX5" s="15">
        <f>IF(AND(Z6="",AA6="",AB6="",AD6=""),"",SUM(Z6,AA6,AB6,AC6,AD6))</f>
        <v>100</v>
      </c>
      <c r="BY5" s="15">
        <v>20</v>
      </c>
      <c r="BZ5" s="15" t="str">
        <f>IF(AND(AG6="",AH6="",AI6="",AK6=""),"",SUM(AG6,AH6,AI6,AJ6,AK6))</f>
        <v/>
      </c>
      <c r="CA5" s="15">
        <v>20</v>
      </c>
      <c r="CB5" s="15" t="e">
        <f>IF(AND(#REF!="",#REF!="",#REF!="",#REF!=""),"",SUM(#REF!,#REF!,#REF!,#REF!,#REF!))</f>
        <v>#REF!</v>
      </c>
      <c r="CC5" s="15">
        <v>20</v>
      </c>
      <c r="CG5" s="15">
        <f>AG3</f>
        <v>0</v>
      </c>
    </row>
    <row r="6" spans="1:88" ht="24.75" customHeight="1" thickTop="1" thickBot="1">
      <c r="A6" s="600"/>
      <c r="B6" s="603"/>
      <c r="C6" s="603"/>
      <c r="D6" s="603"/>
      <c r="E6" s="603"/>
      <c r="F6" s="600"/>
      <c r="G6" s="600"/>
      <c r="H6" s="600"/>
      <c r="I6" s="603"/>
      <c r="J6" s="603"/>
      <c r="K6" s="603"/>
      <c r="L6" s="368"/>
      <c r="M6" s="368"/>
      <c r="N6" s="368"/>
      <c r="O6" s="8">
        <v>30</v>
      </c>
      <c r="P6" s="8">
        <v>70</v>
      </c>
      <c r="Q6" s="8">
        <v>30</v>
      </c>
      <c r="R6" s="8">
        <v>70</v>
      </c>
      <c r="S6" s="8"/>
      <c r="T6" s="8"/>
      <c r="U6" s="8"/>
      <c r="V6" s="8">
        <v>15</v>
      </c>
      <c r="W6" s="8">
        <v>35</v>
      </c>
      <c r="X6" s="8">
        <v>15</v>
      </c>
      <c r="Y6" s="8">
        <v>35</v>
      </c>
      <c r="Z6" s="8"/>
      <c r="AA6" s="8"/>
      <c r="AB6" s="8"/>
      <c r="AC6" s="8">
        <v>30</v>
      </c>
      <c r="AD6" s="8">
        <v>70</v>
      </c>
      <c r="AE6" s="8">
        <v>30</v>
      </c>
      <c r="AF6" s="8">
        <v>70</v>
      </c>
      <c r="AG6" s="8"/>
      <c r="AH6" s="8"/>
      <c r="AI6" s="8"/>
      <c r="AJ6" s="8">
        <v>50</v>
      </c>
      <c r="AK6" s="8"/>
      <c r="AL6" s="8">
        <v>50</v>
      </c>
      <c r="AM6" s="8"/>
      <c r="AN6" s="8">
        <v>25</v>
      </c>
      <c r="AO6" s="8">
        <v>25</v>
      </c>
      <c r="AP6" s="8">
        <v>25</v>
      </c>
      <c r="AQ6" s="8">
        <v>25</v>
      </c>
      <c r="AR6" s="8">
        <v>50</v>
      </c>
      <c r="AS6" s="8">
        <v>50</v>
      </c>
      <c r="AT6" s="8">
        <v>50</v>
      </c>
      <c r="AU6" s="8">
        <v>50</v>
      </c>
      <c r="AV6" s="8">
        <v>50</v>
      </c>
      <c r="AW6" s="8">
        <v>50</v>
      </c>
      <c r="AX6" s="64">
        <v>350</v>
      </c>
      <c r="AY6" s="8"/>
      <c r="AZ6" s="1"/>
      <c r="BA6" s="591" t="s">
        <v>33</v>
      </c>
      <c r="BB6" s="592"/>
      <c r="BC6" s="592"/>
      <c r="BD6" s="1"/>
      <c r="BP6" s="15"/>
      <c r="BR6" s="15">
        <v>1</v>
      </c>
      <c r="BS6" s="15">
        <v>1</v>
      </c>
      <c r="BT6" s="15">
        <v>2</v>
      </c>
      <c r="BU6" s="15">
        <v>2</v>
      </c>
      <c r="BV6" s="15">
        <v>3</v>
      </c>
      <c r="BW6" s="15">
        <v>3</v>
      </c>
      <c r="BX6" s="15">
        <v>4</v>
      </c>
      <c r="BY6" s="15">
        <v>4</v>
      </c>
      <c r="BZ6" s="15">
        <v>5</v>
      </c>
      <c r="CA6" s="15">
        <v>5</v>
      </c>
      <c r="CB6" s="15">
        <v>6</v>
      </c>
      <c r="CC6" s="15">
        <v>6</v>
      </c>
      <c r="CG6" s="15" t="e">
        <f>#REF!</f>
        <v>#REF!</v>
      </c>
    </row>
    <row r="7" spans="1:88" ht="24.75" customHeight="1">
      <c r="A7" s="235">
        <v>1</v>
      </c>
      <c r="B7" s="236" t="s">
        <v>242</v>
      </c>
      <c r="C7" s="237" t="s">
        <v>6</v>
      </c>
      <c r="D7" s="238">
        <v>936</v>
      </c>
      <c r="E7" s="239" t="s">
        <v>59</v>
      </c>
      <c r="F7" s="240" t="s">
        <v>150</v>
      </c>
      <c r="G7" s="240" t="s">
        <v>151</v>
      </c>
      <c r="H7" s="241" t="s">
        <v>152</v>
      </c>
      <c r="I7" s="242">
        <v>201</v>
      </c>
      <c r="J7" s="243" t="s">
        <v>7</v>
      </c>
      <c r="K7" s="244" t="s">
        <v>8</v>
      </c>
      <c r="L7" s="369"/>
      <c r="M7" s="370"/>
      <c r="N7" s="370"/>
      <c r="O7" s="10">
        <v>25</v>
      </c>
      <c r="P7" s="30">
        <v>62</v>
      </c>
      <c r="Q7" s="33">
        <v>29</v>
      </c>
      <c r="R7" s="10">
        <v>25</v>
      </c>
      <c r="S7" s="973"/>
      <c r="T7" s="974"/>
      <c r="U7" s="10"/>
      <c r="V7" s="10">
        <v>15</v>
      </c>
      <c r="W7" s="35">
        <v>30</v>
      </c>
      <c r="X7" s="33">
        <v>10</v>
      </c>
      <c r="Y7" s="10">
        <v>30</v>
      </c>
      <c r="Z7" s="9"/>
      <c r="AA7" s="10"/>
      <c r="AB7" s="10"/>
      <c r="AC7" s="10">
        <v>22</v>
      </c>
      <c r="AD7" s="30">
        <v>64</v>
      </c>
      <c r="AE7" s="33">
        <v>21</v>
      </c>
      <c r="AF7" s="10">
        <v>56</v>
      </c>
      <c r="AG7" s="9"/>
      <c r="AH7" s="10"/>
      <c r="AI7" s="10"/>
      <c r="AJ7" s="10">
        <v>45</v>
      </c>
      <c r="AK7" s="30"/>
      <c r="AL7" s="33">
        <v>45</v>
      </c>
      <c r="AM7" s="10"/>
      <c r="AN7" s="9">
        <v>25</v>
      </c>
      <c r="AO7" s="10">
        <v>20</v>
      </c>
      <c r="AP7" s="9">
        <v>11</v>
      </c>
      <c r="AQ7" s="10">
        <v>20</v>
      </c>
      <c r="AR7" s="9">
        <v>41</v>
      </c>
      <c r="AS7" s="10">
        <v>35</v>
      </c>
      <c r="AT7" s="10">
        <v>40</v>
      </c>
      <c r="AU7" s="10">
        <v>45</v>
      </c>
      <c r="AV7" s="10">
        <v>46</v>
      </c>
      <c r="AW7" s="10">
        <v>47</v>
      </c>
      <c r="AX7" s="9">
        <v>220</v>
      </c>
      <c r="AY7" s="65">
        <v>28</v>
      </c>
      <c r="AZ7" s="1"/>
      <c r="BA7" s="1"/>
      <c r="BB7" s="1"/>
      <c r="BC7" s="1"/>
      <c r="BD7" s="3"/>
      <c r="BP7" s="15"/>
      <c r="BQ7" s="15">
        <f>IF(I7="","",I7)</f>
        <v>201</v>
      </c>
      <c r="BR7" s="23">
        <f t="shared" ref="BR7:BR38" si="0">IF(AND(L7="",M7="",N7="",P7=""),"",SUM(L7,M7,N7,O7,P7))</f>
        <v>87</v>
      </c>
      <c r="BS7" s="23">
        <f>IFERROR(IF(BR7="","",ROUNDUP(BR7*20%,0)),"")</f>
        <v>18</v>
      </c>
      <c r="BT7" s="15">
        <f>IF(AND(S7="",T7="",U7="",W7=""),"",SUM(S7,T7,U7,V7,W7))</f>
        <v>45</v>
      </c>
      <c r="BU7" s="23">
        <f>IFERROR(IF(BT7="","",ROUNDUP(BT7*20%,0)),"")</f>
        <v>9</v>
      </c>
      <c r="BV7" s="15" t="e">
        <f>IF(AND(#REF!="",#REF!="",#REF!="",#REF!=""),"",SUM(#REF!,#REF!,#REF!,#REF!,#REF!))</f>
        <v>#REF!</v>
      </c>
      <c r="BW7" s="23" t="str">
        <f>IFERROR(IF(BV7="","",ROUNDUP(BV7*20%,0)),"")</f>
        <v/>
      </c>
      <c r="BX7" s="15">
        <f>IF(AND(Z7="",AA7="",AB7="",AD7=""),"",SUM(Z7,AA7,AB7,AC7,AD7))</f>
        <v>86</v>
      </c>
      <c r="BY7" s="23">
        <f>IFERROR(IF(BX7="","",ROUNDUP(BX7*20%,0)),"")</f>
        <v>18</v>
      </c>
      <c r="BZ7" s="15" t="str">
        <f>IF(AND(AG7="",AH7="",AI7="",AK7=""),"",SUM(AG7,AH7,AI7,AJ7,AK7))</f>
        <v/>
      </c>
      <c r="CA7" s="23" t="str">
        <f>IFERROR(IF(BZ7="","",ROUNDUP(BZ7*20%,0)),"")</f>
        <v/>
      </c>
      <c r="CB7" s="15" t="e">
        <f>IF(AND(#REF!="",#REF!="",#REF!="",#REF!=""),"",SUM(#REF!,#REF!,#REF!,#REF!,#REF!))</f>
        <v>#REF!</v>
      </c>
      <c r="CC7" s="23" t="str">
        <f>IFERROR(IF(CB7="","",ROUNDUP(CB7*20%,0)),"")</f>
        <v/>
      </c>
      <c r="CD7" s="23"/>
      <c r="CE7" s="23"/>
    </row>
    <row r="8" spans="1:88" ht="24.75" customHeight="1">
      <c r="A8" s="245">
        <v>2</v>
      </c>
      <c r="B8" s="246" t="s">
        <v>242</v>
      </c>
      <c r="C8" s="247" t="s">
        <v>6</v>
      </c>
      <c r="D8" s="248">
        <v>944</v>
      </c>
      <c r="E8" s="249">
        <v>42005</v>
      </c>
      <c r="F8" s="250" t="s">
        <v>153</v>
      </c>
      <c r="G8" s="250" t="s">
        <v>154</v>
      </c>
      <c r="H8" s="251" t="s">
        <v>15</v>
      </c>
      <c r="I8" s="252">
        <v>202</v>
      </c>
      <c r="J8" s="253" t="s">
        <v>9</v>
      </c>
      <c r="K8" s="254" t="s">
        <v>8</v>
      </c>
      <c r="L8" s="371"/>
      <c r="M8" s="372"/>
      <c r="N8" s="372"/>
      <c r="O8" s="7">
        <v>20</v>
      </c>
      <c r="P8" s="31">
        <v>63</v>
      </c>
      <c r="Q8" s="34">
        <v>21</v>
      </c>
      <c r="R8" s="7">
        <v>20</v>
      </c>
      <c r="S8" s="975"/>
      <c r="T8" s="976"/>
      <c r="U8" s="7"/>
      <c r="V8" s="7">
        <v>12</v>
      </c>
      <c r="W8" s="36">
        <v>31</v>
      </c>
      <c r="X8" s="34">
        <v>10</v>
      </c>
      <c r="Y8" s="7">
        <v>31</v>
      </c>
      <c r="Z8" s="11"/>
      <c r="AA8" s="7"/>
      <c r="AB8" s="7"/>
      <c r="AC8" s="7">
        <v>23</v>
      </c>
      <c r="AD8" s="31">
        <v>65</v>
      </c>
      <c r="AE8" s="34">
        <v>22</v>
      </c>
      <c r="AF8" s="7">
        <v>60</v>
      </c>
      <c r="AG8" s="11"/>
      <c r="AH8" s="7"/>
      <c r="AI8" s="7"/>
      <c r="AJ8" s="7">
        <v>45</v>
      </c>
      <c r="AK8" s="31"/>
      <c r="AL8" s="34">
        <v>14</v>
      </c>
      <c r="AM8" s="7"/>
      <c r="AN8" s="11">
        <v>24</v>
      </c>
      <c r="AO8" s="7">
        <v>20</v>
      </c>
      <c r="AP8" s="11">
        <v>11</v>
      </c>
      <c r="AQ8" s="7">
        <v>21</v>
      </c>
      <c r="AR8" s="11">
        <v>31</v>
      </c>
      <c r="AS8" s="7">
        <v>36</v>
      </c>
      <c r="AT8" s="7">
        <v>41</v>
      </c>
      <c r="AU8" s="7">
        <v>42</v>
      </c>
      <c r="AV8" s="7">
        <v>43</v>
      </c>
      <c r="AW8" s="7">
        <v>44</v>
      </c>
      <c r="AX8" s="11">
        <v>220</v>
      </c>
      <c r="AY8" s="66">
        <v>24</v>
      </c>
      <c r="AZ8" s="1"/>
      <c r="BA8" s="593" t="s">
        <v>235</v>
      </c>
      <c r="BB8" s="593"/>
      <c r="BC8" s="593"/>
      <c r="BD8" s="1"/>
      <c r="BP8" s="15"/>
      <c r="BQ8" s="15">
        <f t="shared" ref="BQ8:BQ71" si="1">IF(I8="","",I8)</f>
        <v>202</v>
      </c>
      <c r="BR8" s="23">
        <f t="shared" si="0"/>
        <v>83</v>
      </c>
      <c r="BS8" s="23">
        <f t="shared" ref="BS8:BS71" si="2">IFERROR(IF(BR8="","",ROUNDUP(BR8*20%,0)),"")</f>
        <v>17</v>
      </c>
      <c r="BT8" s="15">
        <f t="shared" ref="BT8:BT71" si="3">IF(AND(S8="",T8="",U8="",W8=""),"",SUM(S8,T8,U8,V8,W8))</f>
        <v>43</v>
      </c>
      <c r="BU8" s="23">
        <f t="shared" ref="BU8:BU71" si="4">IFERROR(IF(BT8="","",ROUNDUP(BT8*20%,0)),"")</f>
        <v>9</v>
      </c>
      <c r="BV8" s="15" t="e">
        <f>IF(AND(#REF!="",#REF!="",#REF!="",#REF!=""),"",SUM(#REF!,#REF!,#REF!,#REF!,#REF!))</f>
        <v>#REF!</v>
      </c>
      <c r="BW8" s="23" t="str">
        <f t="shared" ref="BW8:BW71" si="5">IFERROR(IF(BV8="","",ROUNDUP(BV8*20%,0)),"")</f>
        <v/>
      </c>
      <c r="BX8" s="15">
        <f t="shared" ref="BX8:BX71" si="6">IF(AND(Z8="",AA8="",AB8="",AD8=""),"",SUM(Z8,AA8,AB8,AC8,AD8))</f>
        <v>88</v>
      </c>
      <c r="BY8" s="23">
        <f t="shared" ref="BY8:BY71" si="7">IFERROR(IF(BX8="","",ROUNDUP(BX8*20%,0)),"")</f>
        <v>18</v>
      </c>
      <c r="BZ8" s="15" t="str">
        <f t="shared" ref="BZ8:BZ71" si="8">IF(AND(AG8="",AH8="",AI8="",AK8=""),"",SUM(AG8,AH8,AI8,AJ8,AK8))</f>
        <v/>
      </c>
      <c r="CA8" s="23" t="str">
        <f t="shared" ref="CA8:CA71" si="9">IFERROR(IF(BZ8="","",ROUNDUP(BZ8*20%,0)),"")</f>
        <v/>
      </c>
      <c r="CB8" s="15" t="e">
        <f>IF(AND(#REF!="",#REF!="",#REF!="",#REF!=""),"",SUM(#REF!,#REF!,#REF!,#REF!,#REF!))</f>
        <v>#REF!</v>
      </c>
      <c r="CC8" s="23" t="str">
        <f t="shared" ref="CC8:CC71" si="10">IFERROR(IF(CB8="","",ROUNDUP(CB8*20%,0)),"")</f>
        <v/>
      </c>
      <c r="CD8" s="23"/>
      <c r="CE8" s="23"/>
    </row>
    <row r="9" spans="1:88" ht="24.75" customHeight="1">
      <c r="A9" s="245">
        <v>3</v>
      </c>
      <c r="B9" s="246" t="s">
        <v>242</v>
      </c>
      <c r="C9" s="247" t="s">
        <v>6</v>
      </c>
      <c r="D9" s="248">
        <v>934</v>
      </c>
      <c r="E9" s="249">
        <v>42348</v>
      </c>
      <c r="F9" s="250" t="s">
        <v>155</v>
      </c>
      <c r="G9" s="250" t="s">
        <v>156</v>
      </c>
      <c r="H9" s="251" t="s">
        <v>157</v>
      </c>
      <c r="I9" s="252">
        <v>203</v>
      </c>
      <c r="J9" s="253" t="s">
        <v>9</v>
      </c>
      <c r="K9" s="254" t="s">
        <v>8</v>
      </c>
      <c r="L9" s="371"/>
      <c r="M9" s="372"/>
      <c r="N9" s="372"/>
      <c r="O9" s="7">
        <v>21</v>
      </c>
      <c r="P9" s="31">
        <v>69</v>
      </c>
      <c r="Q9" s="34">
        <v>27</v>
      </c>
      <c r="R9" s="7">
        <v>21</v>
      </c>
      <c r="S9" s="975"/>
      <c r="T9" s="976"/>
      <c r="U9" s="976"/>
      <c r="V9" s="7">
        <v>13</v>
      </c>
      <c r="W9" s="36">
        <v>30</v>
      </c>
      <c r="X9" s="34">
        <v>11</v>
      </c>
      <c r="Y9" s="7">
        <v>32</v>
      </c>
      <c r="Z9" s="11"/>
      <c r="AA9" s="7"/>
      <c r="AB9" s="7"/>
      <c r="AC9" s="7">
        <v>24</v>
      </c>
      <c r="AD9" s="31">
        <v>62</v>
      </c>
      <c r="AE9" s="34">
        <v>23</v>
      </c>
      <c r="AF9" s="7">
        <v>62</v>
      </c>
      <c r="AG9" s="11"/>
      <c r="AH9" s="7"/>
      <c r="AI9" s="7"/>
      <c r="AJ9" s="7">
        <v>45</v>
      </c>
      <c r="AK9" s="31"/>
      <c r="AL9" s="34">
        <v>45</v>
      </c>
      <c r="AM9" s="7"/>
      <c r="AN9" s="11" t="s">
        <v>4</v>
      </c>
      <c r="AO9" s="7">
        <v>18</v>
      </c>
      <c r="AP9" s="11">
        <v>11</v>
      </c>
      <c r="AQ9" s="7">
        <v>21</v>
      </c>
      <c r="AR9" s="11">
        <v>45</v>
      </c>
      <c r="AS9" s="7">
        <v>36</v>
      </c>
      <c r="AT9" s="7">
        <v>37</v>
      </c>
      <c r="AU9" s="7">
        <v>38</v>
      </c>
      <c r="AV9" s="7">
        <v>39</v>
      </c>
      <c r="AW9" s="7">
        <v>40</v>
      </c>
      <c r="AX9" s="11">
        <v>220</v>
      </c>
      <c r="AY9" s="66">
        <v>36</v>
      </c>
      <c r="AZ9" s="1"/>
      <c r="BA9" s="1"/>
      <c r="BB9" s="1"/>
      <c r="BC9" s="1"/>
      <c r="BD9" s="1"/>
      <c r="BP9" s="15"/>
      <c r="BQ9" s="15">
        <f t="shared" si="1"/>
        <v>203</v>
      </c>
      <c r="BR9" s="23">
        <f t="shared" si="0"/>
        <v>90</v>
      </c>
      <c r="BS9" s="23">
        <f t="shared" si="2"/>
        <v>18</v>
      </c>
      <c r="BT9" s="15">
        <f t="shared" si="3"/>
        <v>43</v>
      </c>
      <c r="BU9" s="23">
        <f t="shared" si="4"/>
        <v>9</v>
      </c>
      <c r="BV9" s="15" t="e">
        <f>IF(AND(#REF!="",#REF!="",#REF!="",#REF!=""),"",SUM(#REF!,#REF!,#REF!,#REF!,#REF!))</f>
        <v>#REF!</v>
      </c>
      <c r="BW9" s="23" t="str">
        <f t="shared" si="5"/>
        <v/>
      </c>
      <c r="BX9" s="15">
        <f t="shared" si="6"/>
        <v>86</v>
      </c>
      <c r="BY9" s="23">
        <f t="shared" si="7"/>
        <v>18</v>
      </c>
      <c r="BZ9" s="15" t="str">
        <f t="shared" si="8"/>
        <v/>
      </c>
      <c r="CA9" s="23" t="str">
        <f t="shared" si="9"/>
        <v/>
      </c>
      <c r="CB9" s="15" t="e">
        <f>IF(AND(#REF!="",#REF!="",#REF!="",#REF!=""),"",SUM(#REF!,#REF!,#REF!,#REF!,#REF!))</f>
        <v>#REF!</v>
      </c>
      <c r="CC9" s="23" t="str">
        <f t="shared" si="10"/>
        <v/>
      </c>
      <c r="CD9" s="23"/>
      <c r="CE9" s="23"/>
    </row>
    <row r="10" spans="1:88" ht="24.75" customHeight="1">
      <c r="A10" s="245">
        <v>4</v>
      </c>
      <c r="B10" s="246" t="s">
        <v>242</v>
      </c>
      <c r="C10" s="247" t="s">
        <v>6</v>
      </c>
      <c r="D10" s="248">
        <v>926</v>
      </c>
      <c r="E10" s="249">
        <v>42491</v>
      </c>
      <c r="F10" s="250" t="s">
        <v>158</v>
      </c>
      <c r="G10" s="250" t="s">
        <v>159</v>
      </c>
      <c r="H10" s="251" t="s">
        <v>20</v>
      </c>
      <c r="I10" s="252">
        <v>204</v>
      </c>
      <c r="J10" s="253" t="s">
        <v>9</v>
      </c>
      <c r="K10" s="254" t="s">
        <v>8</v>
      </c>
      <c r="L10" s="371"/>
      <c r="M10" s="372"/>
      <c r="N10" s="372"/>
      <c r="O10" s="7">
        <v>23</v>
      </c>
      <c r="P10" s="31">
        <v>68</v>
      </c>
      <c r="Q10" s="34">
        <v>25</v>
      </c>
      <c r="R10" s="7">
        <v>24</v>
      </c>
      <c r="S10" s="975"/>
      <c r="T10" s="976"/>
      <c r="U10" s="976"/>
      <c r="V10" s="7">
        <v>14</v>
      </c>
      <c r="W10" s="36">
        <v>32</v>
      </c>
      <c r="X10" s="34">
        <v>12</v>
      </c>
      <c r="Y10" s="7">
        <v>30</v>
      </c>
      <c r="Z10" s="11"/>
      <c r="AA10" s="7"/>
      <c r="AB10" s="7"/>
      <c r="AC10" s="7">
        <v>25</v>
      </c>
      <c r="AD10" s="31">
        <v>61</v>
      </c>
      <c r="AE10" s="34">
        <v>25</v>
      </c>
      <c r="AF10" s="7">
        <v>63</v>
      </c>
      <c r="AG10" s="11"/>
      <c r="AH10" s="7"/>
      <c r="AI10" s="7"/>
      <c r="AJ10" s="7">
        <v>45</v>
      </c>
      <c r="AK10" s="31"/>
      <c r="AL10" s="34">
        <v>48</v>
      </c>
      <c r="AM10" s="7"/>
      <c r="AN10" s="11">
        <v>20</v>
      </c>
      <c r="AO10" s="7" t="s">
        <v>4</v>
      </c>
      <c r="AP10" s="11">
        <v>11</v>
      </c>
      <c r="AQ10" s="7">
        <v>25</v>
      </c>
      <c r="AR10" s="11">
        <v>46</v>
      </c>
      <c r="AS10" s="7">
        <v>36</v>
      </c>
      <c r="AT10" s="7">
        <v>35</v>
      </c>
      <c r="AU10" s="7">
        <v>36</v>
      </c>
      <c r="AV10" s="7">
        <v>37</v>
      </c>
      <c r="AW10" s="7">
        <v>38</v>
      </c>
      <c r="AX10" s="11">
        <v>220</v>
      </c>
      <c r="AY10" s="66">
        <v>36</v>
      </c>
      <c r="AZ10" s="1"/>
      <c r="BA10" s="580" t="s">
        <v>0</v>
      </c>
      <c r="BB10" s="581"/>
      <c r="BC10" s="581"/>
      <c r="BD10" s="1"/>
      <c r="BP10" s="15"/>
      <c r="BQ10" s="15">
        <f t="shared" si="1"/>
        <v>204</v>
      </c>
      <c r="BR10" s="23">
        <f t="shared" si="0"/>
        <v>91</v>
      </c>
      <c r="BS10" s="23">
        <f t="shared" si="2"/>
        <v>19</v>
      </c>
      <c r="BT10" s="15">
        <f t="shared" si="3"/>
        <v>46</v>
      </c>
      <c r="BU10" s="23">
        <f t="shared" si="4"/>
        <v>10</v>
      </c>
      <c r="BV10" s="15" t="e">
        <f>IF(AND(#REF!="",#REF!="",#REF!="",#REF!=""),"",SUM(#REF!,#REF!,#REF!,#REF!,#REF!))</f>
        <v>#REF!</v>
      </c>
      <c r="BW10" s="23" t="str">
        <f t="shared" si="5"/>
        <v/>
      </c>
      <c r="BX10" s="15">
        <f t="shared" si="6"/>
        <v>86</v>
      </c>
      <c r="BY10" s="23">
        <f t="shared" si="7"/>
        <v>18</v>
      </c>
      <c r="BZ10" s="15" t="str">
        <f t="shared" si="8"/>
        <v/>
      </c>
      <c r="CA10" s="23" t="str">
        <f t="shared" si="9"/>
        <v/>
      </c>
      <c r="CB10" s="15" t="e">
        <f>IF(AND(#REF!="",#REF!="",#REF!="",#REF!=""),"",SUM(#REF!,#REF!,#REF!,#REF!,#REF!))</f>
        <v>#REF!</v>
      </c>
      <c r="CC10" s="23" t="str">
        <f t="shared" si="10"/>
        <v/>
      </c>
      <c r="CD10" s="23"/>
      <c r="CE10" s="23"/>
    </row>
    <row r="11" spans="1:88" ht="24.75" customHeight="1">
      <c r="A11" s="245">
        <v>5</v>
      </c>
      <c r="B11" s="246" t="s">
        <v>242</v>
      </c>
      <c r="C11" s="247" t="s">
        <v>6</v>
      </c>
      <c r="D11" s="248">
        <v>951</v>
      </c>
      <c r="E11" s="249" t="s">
        <v>60</v>
      </c>
      <c r="F11" s="250" t="s">
        <v>160</v>
      </c>
      <c r="G11" s="250" t="s">
        <v>30</v>
      </c>
      <c r="H11" s="251" t="s">
        <v>22</v>
      </c>
      <c r="I11" s="252">
        <v>205</v>
      </c>
      <c r="J11" s="253" t="s">
        <v>9</v>
      </c>
      <c r="K11" s="254" t="s">
        <v>8</v>
      </c>
      <c r="L11" s="371"/>
      <c r="M11" s="372"/>
      <c r="N11" s="372"/>
      <c r="O11" s="7">
        <v>25</v>
      </c>
      <c r="P11" s="31">
        <v>67</v>
      </c>
      <c r="Q11" s="34">
        <v>26</v>
      </c>
      <c r="R11" s="7">
        <v>21</v>
      </c>
      <c r="S11" s="975"/>
      <c r="T11" s="976"/>
      <c r="U11" s="976"/>
      <c r="V11" s="7">
        <v>15</v>
      </c>
      <c r="W11" s="36">
        <v>31</v>
      </c>
      <c r="X11" s="34">
        <v>12</v>
      </c>
      <c r="Y11" s="7">
        <v>32</v>
      </c>
      <c r="Z11" s="11"/>
      <c r="AA11" s="7"/>
      <c r="AB11" s="7"/>
      <c r="AC11" s="7">
        <v>26</v>
      </c>
      <c r="AD11" s="31">
        <v>64</v>
      </c>
      <c r="AE11" s="34">
        <v>24</v>
      </c>
      <c r="AF11" s="7">
        <v>65</v>
      </c>
      <c r="AG11" s="11"/>
      <c r="AH11" s="7"/>
      <c r="AI11" s="7"/>
      <c r="AJ11" s="7">
        <v>45</v>
      </c>
      <c r="AK11" s="31"/>
      <c r="AL11" s="34">
        <v>48</v>
      </c>
      <c r="AM11" s="7"/>
      <c r="AN11" s="11">
        <v>22</v>
      </c>
      <c r="AO11" s="7">
        <v>24</v>
      </c>
      <c r="AP11" s="11">
        <v>11</v>
      </c>
      <c r="AQ11" s="7">
        <v>24</v>
      </c>
      <c r="AR11" s="11">
        <v>47</v>
      </c>
      <c r="AS11" s="7">
        <v>36</v>
      </c>
      <c r="AT11" s="7">
        <v>42</v>
      </c>
      <c r="AU11" s="7">
        <v>43</v>
      </c>
      <c r="AV11" s="7">
        <v>44</v>
      </c>
      <c r="AW11" s="7">
        <v>45</v>
      </c>
      <c r="AX11" s="11">
        <v>220</v>
      </c>
      <c r="AY11" s="66">
        <v>150</v>
      </c>
      <c r="AZ11" s="1"/>
      <c r="BA11" s="580"/>
      <c r="BB11" s="581"/>
      <c r="BC11" s="581"/>
      <c r="BD11" s="1"/>
      <c r="BP11" s="15"/>
      <c r="BQ11" s="15">
        <f t="shared" si="1"/>
        <v>205</v>
      </c>
      <c r="BR11" s="23">
        <f t="shared" si="0"/>
        <v>92</v>
      </c>
      <c r="BS11" s="23">
        <f t="shared" si="2"/>
        <v>19</v>
      </c>
      <c r="BT11" s="15">
        <f t="shared" si="3"/>
        <v>46</v>
      </c>
      <c r="BU11" s="23">
        <f t="shared" si="4"/>
        <v>10</v>
      </c>
      <c r="BV11" s="15" t="e">
        <f>IF(AND(#REF!="",#REF!="",#REF!="",#REF!=""),"",SUM(#REF!,#REF!,#REF!,#REF!,#REF!))</f>
        <v>#REF!</v>
      </c>
      <c r="BW11" s="23" t="str">
        <f t="shared" si="5"/>
        <v/>
      </c>
      <c r="BX11" s="15">
        <f t="shared" si="6"/>
        <v>90</v>
      </c>
      <c r="BY11" s="23">
        <f t="shared" si="7"/>
        <v>18</v>
      </c>
      <c r="BZ11" s="15" t="str">
        <f t="shared" si="8"/>
        <v/>
      </c>
      <c r="CA11" s="23" t="str">
        <f t="shared" si="9"/>
        <v/>
      </c>
      <c r="CB11" s="15" t="e">
        <f>IF(AND(#REF!="",#REF!="",#REF!="",#REF!=""),"",SUM(#REF!,#REF!,#REF!,#REF!,#REF!))</f>
        <v>#REF!</v>
      </c>
      <c r="CC11" s="23" t="str">
        <f t="shared" si="10"/>
        <v/>
      </c>
      <c r="CD11" s="23"/>
      <c r="CE11" s="23"/>
    </row>
    <row r="12" spans="1:88" ht="24.75" customHeight="1">
      <c r="A12" s="245">
        <v>6</v>
      </c>
      <c r="B12" s="246" t="s">
        <v>242</v>
      </c>
      <c r="C12" s="247" t="s">
        <v>6</v>
      </c>
      <c r="D12" s="248">
        <v>939</v>
      </c>
      <c r="E12" s="249" t="s">
        <v>61</v>
      </c>
      <c r="F12" s="250" t="s">
        <v>161</v>
      </c>
      <c r="G12" s="250" t="s">
        <v>162</v>
      </c>
      <c r="H12" s="251" t="s">
        <v>163</v>
      </c>
      <c r="I12" s="252">
        <v>206</v>
      </c>
      <c r="J12" s="253" t="s">
        <v>7</v>
      </c>
      <c r="K12" s="254" t="s">
        <v>8</v>
      </c>
      <c r="L12" s="371"/>
      <c r="M12" s="372"/>
      <c r="N12" s="372"/>
      <c r="O12" s="7">
        <v>26</v>
      </c>
      <c r="P12" s="31">
        <v>64</v>
      </c>
      <c r="Q12" s="34">
        <v>28</v>
      </c>
      <c r="R12" s="7">
        <v>20</v>
      </c>
      <c r="S12" s="975"/>
      <c r="T12" s="976"/>
      <c r="U12" s="976"/>
      <c r="V12" s="7">
        <v>12</v>
      </c>
      <c r="W12" s="36">
        <v>30</v>
      </c>
      <c r="X12" s="34">
        <v>10</v>
      </c>
      <c r="Y12" s="7">
        <v>31</v>
      </c>
      <c r="Z12" s="11"/>
      <c r="AA12" s="7"/>
      <c r="AB12" s="7"/>
      <c r="AC12" s="7">
        <v>25</v>
      </c>
      <c r="AD12" s="31">
        <v>64</v>
      </c>
      <c r="AE12" s="34">
        <v>21</v>
      </c>
      <c r="AF12" s="7">
        <v>64</v>
      </c>
      <c r="AG12" s="11"/>
      <c r="AH12" s="7"/>
      <c r="AI12" s="7"/>
      <c r="AJ12" s="7">
        <v>45</v>
      </c>
      <c r="AK12" s="31"/>
      <c r="AL12" s="34">
        <v>47</v>
      </c>
      <c r="AM12" s="7"/>
      <c r="AN12" s="11">
        <v>21</v>
      </c>
      <c r="AO12" s="7">
        <v>22</v>
      </c>
      <c r="AP12" s="11">
        <v>12</v>
      </c>
      <c r="AQ12" s="7">
        <v>21</v>
      </c>
      <c r="AR12" s="11">
        <v>48</v>
      </c>
      <c r="AS12" s="7">
        <v>36</v>
      </c>
      <c r="AT12" s="7">
        <v>44</v>
      </c>
      <c r="AU12" s="7">
        <v>45</v>
      </c>
      <c r="AV12" s="7">
        <v>46</v>
      </c>
      <c r="AW12" s="7">
        <v>47</v>
      </c>
      <c r="AX12" s="11">
        <v>220</v>
      </c>
      <c r="AY12" s="66">
        <v>26</v>
      </c>
      <c r="AZ12" s="1"/>
      <c r="BA12" s="596" t="s">
        <v>1</v>
      </c>
      <c r="BB12" s="597"/>
      <c r="BC12" s="597"/>
      <c r="BD12" s="1"/>
      <c r="BP12" s="15"/>
      <c r="BQ12" s="15">
        <f t="shared" si="1"/>
        <v>206</v>
      </c>
      <c r="BR12" s="23">
        <f t="shared" si="0"/>
        <v>90</v>
      </c>
      <c r="BS12" s="23">
        <f t="shared" si="2"/>
        <v>18</v>
      </c>
      <c r="BT12" s="15">
        <f t="shared" si="3"/>
        <v>42</v>
      </c>
      <c r="BU12" s="23">
        <f t="shared" si="4"/>
        <v>9</v>
      </c>
      <c r="BV12" s="15" t="e">
        <f>IF(AND(#REF!="",#REF!="",#REF!="",#REF!=""),"",SUM(#REF!,#REF!,#REF!,#REF!,#REF!))</f>
        <v>#REF!</v>
      </c>
      <c r="BW12" s="23" t="str">
        <f t="shared" si="5"/>
        <v/>
      </c>
      <c r="BX12" s="15">
        <f t="shared" si="6"/>
        <v>89</v>
      </c>
      <c r="BY12" s="23">
        <f t="shared" si="7"/>
        <v>18</v>
      </c>
      <c r="BZ12" s="15" t="str">
        <f t="shared" si="8"/>
        <v/>
      </c>
      <c r="CA12" s="23" t="str">
        <f t="shared" si="9"/>
        <v/>
      </c>
      <c r="CB12" s="15" t="e">
        <f>IF(AND(#REF!="",#REF!="",#REF!="",#REF!=""),"",SUM(#REF!,#REF!,#REF!,#REF!,#REF!))</f>
        <v>#REF!</v>
      </c>
      <c r="CC12" s="23" t="str">
        <f t="shared" si="10"/>
        <v/>
      </c>
      <c r="CD12" s="23"/>
      <c r="CE12" s="23"/>
    </row>
    <row r="13" spans="1:88" ht="24.75" customHeight="1">
      <c r="A13" s="245">
        <v>7</v>
      </c>
      <c r="B13" s="246" t="s">
        <v>242</v>
      </c>
      <c r="C13" s="247" t="s">
        <v>6</v>
      </c>
      <c r="D13" s="248">
        <v>942</v>
      </c>
      <c r="E13" s="249" t="s">
        <v>62</v>
      </c>
      <c r="F13" s="250" t="s">
        <v>164</v>
      </c>
      <c r="G13" s="250" t="s">
        <v>19</v>
      </c>
      <c r="H13" s="251" t="s">
        <v>165</v>
      </c>
      <c r="I13" s="252">
        <v>207</v>
      </c>
      <c r="J13" s="253" t="s">
        <v>9</v>
      </c>
      <c r="K13" s="254" t="s">
        <v>8</v>
      </c>
      <c r="L13" s="371"/>
      <c r="M13" s="372"/>
      <c r="N13" s="372"/>
      <c r="O13" s="7">
        <v>24</v>
      </c>
      <c r="P13" s="31">
        <v>65</v>
      </c>
      <c r="Q13" s="34">
        <v>29</v>
      </c>
      <c r="R13" s="7">
        <v>25</v>
      </c>
      <c r="S13" s="975"/>
      <c r="T13" s="976"/>
      <c r="U13" s="976"/>
      <c r="V13" s="7">
        <v>13</v>
      </c>
      <c r="W13" s="36">
        <v>32</v>
      </c>
      <c r="X13" s="34">
        <v>12</v>
      </c>
      <c r="Y13" s="7">
        <v>34</v>
      </c>
      <c r="Z13" s="11"/>
      <c r="AA13" s="7"/>
      <c r="AB13" s="7"/>
      <c r="AC13" s="7">
        <v>24</v>
      </c>
      <c r="AD13" s="31">
        <v>64</v>
      </c>
      <c r="AE13" s="34">
        <v>20</v>
      </c>
      <c r="AF13" s="7">
        <v>69</v>
      </c>
      <c r="AG13" s="11"/>
      <c r="AH13" s="7"/>
      <c r="AI13" s="7"/>
      <c r="AJ13" s="7">
        <v>41</v>
      </c>
      <c r="AK13" s="31"/>
      <c r="AL13" s="34">
        <v>48</v>
      </c>
      <c r="AM13" s="7"/>
      <c r="AN13" s="11" t="s">
        <v>31</v>
      </c>
      <c r="AO13" s="7">
        <v>25</v>
      </c>
      <c r="AP13" s="11">
        <v>13</v>
      </c>
      <c r="AQ13" s="7">
        <v>20</v>
      </c>
      <c r="AR13" s="11">
        <v>23</v>
      </c>
      <c r="AS13" s="7">
        <v>36</v>
      </c>
      <c r="AT13" s="7"/>
      <c r="AU13" s="7"/>
      <c r="AV13" s="7"/>
      <c r="AW13" s="7"/>
      <c r="AX13" s="11">
        <v>220</v>
      </c>
      <c r="AY13" s="66">
        <v>36</v>
      </c>
      <c r="AZ13" s="1"/>
      <c r="BA13" s="596"/>
      <c r="BB13" s="597"/>
      <c r="BC13" s="597"/>
      <c r="BD13" s="1"/>
      <c r="BP13" s="15"/>
      <c r="BQ13" s="15">
        <f t="shared" si="1"/>
        <v>207</v>
      </c>
      <c r="BR13" s="23">
        <f t="shared" si="0"/>
        <v>89</v>
      </c>
      <c r="BS13" s="23">
        <f t="shared" si="2"/>
        <v>18</v>
      </c>
      <c r="BT13" s="15">
        <f t="shared" si="3"/>
        <v>45</v>
      </c>
      <c r="BU13" s="23">
        <f t="shared" si="4"/>
        <v>9</v>
      </c>
      <c r="BV13" s="15" t="e">
        <f>IF(AND(#REF!="",#REF!="",#REF!="",#REF!=""),"",SUM(#REF!,#REF!,#REF!,#REF!,#REF!))</f>
        <v>#REF!</v>
      </c>
      <c r="BW13" s="23" t="str">
        <f t="shared" si="5"/>
        <v/>
      </c>
      <c r="BX13" s="15">
        <f t="shared" si="6"/>
        <v>88</v>
      </c>
      <c r="BY13" s="23">
        <f t="shared" si="7"/>
        <v>18</v>
      </c>
      <c r="BZ13" s="15" t="str">
        <f t="shared" si="8"/>
        <v/>
      </c>
      <c r="CA13" s="23" t="str">
        <f t="shared" si="9"/>
        <v/>
      </c>
      <c r="CB13" s="15" t="e">
        <f>IF(AND(#REF!="",#REF!="",#REF!="",#REF!=""),"",SUM(#REF!,#REF!,#REF!,#REF!,#REF!))</f>
        <v>#REF!</v>
      </c>
      <c r="CC13" s="23" t="str">
        <f t="shared" si="10"/>
        <v/>
      </c>
      <c r="CD13" s="23"/>
      <c r="CE13" s="23"/>
    </row>
    <row r="14" spans="1:88" ht="24.75" customHeight="1">
      <c r="A14" s="245">
        <v>8</v>
      </c>
      <c r="B14" s="246" t="s">
        <v>242</v>
      </c>
      <c r="C14" s="247" t="s">
        <v>6</v>
      </c>
      <c r="D14" s="248">
        <v>925</v>
      </c>
      <c r="E14" s="249" t="s">
        <v>63</v>
      </c>
      <c r="F14" s="250" t="s">
        <v>166</v>
      </c>
      <c r="G14" s="250" t="s">
        <v>167</v>
      </c>
      <c r="H14" s="251" t="s">
        <v>29</v>
      </c>
      <c r="I14" s="252">
        <v>208</v>
      </c>
      <c r="J14" s="253" t="s">
        <v>7</v>
      </c>
      <c r="K14" s="254" t="s">
        <v>8</v>
      </c>
      <c r="L14" s="371"/>
      <c r="M14" s="372"/>
      <c r="N14" s="372"/>
      <c r="O14" s="7">
        <v>28</v>
      </c>
      <c r="P14" s="31">
        <v>61</v>
      </c>
      <c r="Q14" s="34">
        <v>24</v>
      </c>
      <c r="R14" s="7">
        <v>24</v>
      </c>
      <c r="S14" s="975"/>
      <c r="T14" s="976"/>
      <c r="U14" s="976"/>
      <c r="V14" s="7">
        <v>10</v>
      </c>
      <c r="W14" s="36">
        <v>31</v>
      </c>
      <c r="X14" s="34">
        <v>14</v>
      </c>
      <c r="Y14" s="7">
        <v>32</v>
      </c>
      <c r="Z14" s="11"/>
      <c r="AA14" s="7"/>
      <c r="AB14" s="7"/>
      <c r="AC14" s="7">
        <v>21</v>
      </c>
      <c r="AD14" s="31">
        <v>64</v>
      </c>
      <c r="AE14" s="34">
        <v>23</v>
      </c>
      <c r="AF14" s="7">
        <v>68</v>
      </c>
      <c r="AG14" s="11"/>
      <c r="AH14" s="7"/>
      <c r="AI14" s="7"/>
      <c r="AJ14" s="7">
        <v>41</v>
      </c>
      <c r="AK14" s="31"/>
      <c r="AL14" s="34">
        <v>49</v>
      </c>
      <c r="AM14" s="7"/>
      <c r="AN14" s="11">
        <v>23</v>
      </c>
      <c r="AO14" s="7">
        <v>24</v>
      </c>
      <c r="AP14" s="11">
        <v>13</v>
      </c>
      <c r="AQ14" s="7">
        <v>23</v>
      </c>
      <c r="AR14" s="11">
        <v>45</v>
      </c>
      <c r="AS14" s="7">
        <v>36</v>
      </c>
      <c r="AT14" s="7"/>
      <c r="AU14" s="7"/>
      <c r="AV14" s="7"/>
      <c r="AW14" s="7"/>
      <c r="AX14" s="11">
        <v>220</v>
      </c>
      <c r="AY14" s="66">
        <v>28</v>
      </c>
      <c r="AZ14" s="1"/>
      <c r="BA14" s="594" t="s">
        <v>5</v>
      </c>
      <c r="BB14" s="595"/>
      <c r="BC14" s="595"/>
      <c r="BD14" s="1"/>
      <c r="BP14" s="15"/>
      <c r="BQ14" s="15">
        <f t="shared" si="1"/>
        <v>208</v>
      </c>
      <c r="BR14" s="23">
        <f t="shared" si="0"/>
        <v>89</v>
      </c>
      <c r="BS14" s="23">
        <f t="shared" si="2"/>
        <v>18</v>
      </c>
      <c r="BT14" s="15">
        <f t="shared" si="3"/>
        <v>41</v>
      </c>
      <c r="BU14" s="23">
        <f t="shared" si="4"/>
        <v>9</v>
      </c>
      <c r="BV14" s="15" t="e">
        <f>IF(AND(#REF!="",#REF!="",#REF!="",#REF!=""),"",SUM(#REF!,#REF!,#REF!,#REF!,#REF!))</f>
        <v>#REF!</v>
      </c>
      <c r="BW14" s="23" t="str">
        <f t="shared" si="5"/>
        <v/>
      </c>
      <c r="BX14" s="15">
        <f t="shared" si="6"/>
        <v>85</v>
      </c>
      <c r="BY14" s="23">
        <f t="shared" si="7"/>
        <v>17</v>
      </c>
      <c r="BZ14" s="15" t="str">
        <f t="shared" si="8"/>
        <v/>
      </c>
      <c r="CA14" s="23" t="str">
        <f t="shared" si="9"/>
        <v/>
      </c>
      <c r="CB14" s="15" t="e">
        <f>IF(AND(#REF!="",#REF!="",#REF!="",#REF!=""),"",SUM(#REF!,#REF!,#REF!,#REF!,#REF!))</f>
        <v>#REF!</v>
      </c>
      <c r="CC14" s="23" t="str">
        <f t="shared" si="10"/>
        <v/>
      </c>
      <c r="CD14" s="23"/>
      <c r="CE14" s="23"/>
    </row>
    <row r="15" spans="1:88" ht="24.75" customHeight="1">
      <c r="A15" s="245">
        <v>9</v>
      </c>
      <c r="B15" s="246" t="s">
        <v>242</v>
      </c>
      <c r="C15" s="247" t="s">
        <v>6</v>
      </c>
      <c r="D15" s="248">
        <v>952</v>
      </c>
      <c r="E15" s="249">
        <v>42047</v>
      </c>
      <c r="F15" s="250" t="s">
        <v>168</v>
      </c>
      <c r="G15" s="250" t="s">
        <v>169</v>
      </c>
      <c r="H15" s="251" t="s">
        <v>170</v>
      </c>
      <c r="I15" s="252">
        <v>209</v>
      </c>
      <c r="J15" s="253" t="s">
        <v>9</v>
      </c>
      <c r="K15" s="254" t="s">
        <v>10</v>
      </c>
      <c r="L15" s="371"/>
      <c r="M15" s="372"/>
      <c r="N15" s="372"/>
      <c r="O15" s="7">
        <v>29</v>
      </c>
      <c r="P15" s="31">
        <v>62</v>
      </c>
      <c r="Q15" s="34">
        <v>24</v>
      </c>
      <c r="R15" s="7">
        <v>21</v>
      </c>
      <c r="S15" s="975"/>
      <c r="T15" s="976"/>
      <c r="U15" s="976"/>
      <c r="V15" s="7">
        <v>14</v>
      </c>
      <c r="W15" s="36">
        <v>30</v>
      </c>
      <c r="X15" s="34">
        <v>10</v>
      </c>
      <c r="Y15" s="7">
        <v>31</v>
      </c>
      <c r="Z15" s="11"/>
      <c r="AA15" s="7"/>
      <c r="AB15" s="7"/>
      <c r="AC15" s="7">
        <v>20</v>
      </c>
      <c r="AD15" s="31">
        <v>64</v>
      </c>
      <c r="AE15" s="34">
        <v>25</v>
      </c>
      <c r="AF15" s="7">
        <v>67</v>
      </c>
      <c r="AG15" s="11"/>
      <c r="AH15" s="7"/>
      <c r="AI15" s="7"/>
      <c r="AJ15" s="7">
        <v>41</v>
      </c>
      <c r="AK15" s="31"/>
      <c r="AL15" s="34">
        <v>47</v>
      </c>
      <c r="AM15" s="7"/>
      <c r="AN15" s="11">
        <v>21</v>
      </c>
      <c r="AO15" s="7">
        <v>21</v>
      </c>
      <c r="AP15" s="11">
        <v>14</v>
      </c>
      <c r="AQ15" s="7">
        <v>20</v>
      </c>
      <c r="AR15" s="11">
        <v>41</v>
      </c>
      <c r="AS15" s="7">
        <v>36</v>
      </c>
      <c r="AT15" s="7"/>
      <c r="AU15" s="7"/>
      <c r="AV15" s="7"/>
      <c r="AW15" s="7"/>
      <c r="AX15" s="11">
        <v>220</v>
      </c>
      <c r="AY15" s="66">
        <v>18</v>
      </c>
      <c r="AZ15" s="1"/>
      <c r="BA15" s="594"/>
      <c r="BB15" s="595"/>
      <c r="BC15" s="595"/>
      <c r="BD15" s="1"/>
      <c r="BP15" s="15"/>
      <c r="BQ15" s="15">
        <f t="shared" si="1"/>
        <v>209</v>
      </c>
      <c r="BR15" s="23">
        <f t="shared" si="0"/>
        <v>91</v>
      </c>
      <c r="BS15" s="23">
        <f t="shared" si="2"/>
        <v>19</v>
      </c>
      <c r="BT15" s="15">
        <f t="shared" si="3"/>
        <v>44</v>
      </c>
      <c r="BU15" s="23">
        <f t="shared" si="4"/>
        <v>9</v>
      </c>
      <c r="BV15" s="15" t="e">
        <f>IF(AND(#REF!="",#REF!="",#REF!="",#REF!=""),"",SUM(#REF!,#REF!,#REF!,#REF!,#REF!))</f>
        <v>#REF!</v>
      </c>
      <c r="BW15" s="23" t="str">
        <f t="shared" si="5"/>
        <v/>
      </c>
      <c r="BX15" s="15">
        <f t="shared" si="6"/>
        <v>84</v>
      </c>
      <c r="BY15" s="23">
        <f t="shared" si="7"/>
        <v>17</v>
      </c>
      <c r="BZ15" s="15" t="str">
        <f t="shared" si="8"/>
        <v/>
      </c>
      <c r="CA15" s="23" t="str">
        <f t="shared" si="9"/>
        <v/>
      </c>
      <c r="CB15" s="15" t="e">
        <f>IF(AND(#REF!="",#REF!="",#REF!="",#REF!=""),"",SUM(#REF!,#REF!,#REF!,#REF!,#REF!))</f>
        <v>#REF!</v>
      </c>
      <c r="CC15" s="23" t="str">
        <f t="shared" si="10"/>
        <v/>
      </c>
      <c r="CD15" s="23"/>
      <c r="CE15" s="23"/>
    </row>
    <row r="16" spans="1:88" ht="24.75" customHeight="1">
      <c r="A16" s="245">
        <v>10</v>
      </c>
      <c r="B16" s="246" t="s">
        <v>242</v>
      </c>
      <c r="C16" s="247" t="s">
        <v>6</v>
      </c>
      <c r="D16" s="248">
        <v>931</v>
      </c>
      <c r="E16" s="249" t="s">
        <v>64</v>
      </c>
      <c r="F16" s="250" t="s">
        <v>171</v>
      </c>
      <c r="G16" s="250" t="s">
        <v>172</v>
      </c>
      <c r="H16" s="251" t="s">
        <v>21</v>
      </c>
      <c r="I16" s="252">
        <v>210</v>
      </c>
      <c r="J16" s="253" t="s">
        <v>9</v>
      </c>
      <c r="K16" s="254" t="s">
        <v>8</v>
      </c>
      <c r="L16" s="371"/>
      <c r="M16" s="372"/>
      <c r="N16" s="372"/>
      <c r="O16" s="7">
        <v>29</v>
      </c>
      <c r="P16" s="31">
        <v>62</v>
      </c>
      <c r="Q16" s="34">
        <v>24</v>
      </c>
      <c r="R16" s="7">
        <v>20</v>
      </c>
      <c r="S16" s="975"/>
      <c r="T16" s="976"/>
      <c r="U16" s="976"/>
      <c r="V16" s="7">
        <v>14</v>
      </c>
      <c r="W16" s="36">
        <v>32</v>
      </c>
      <c r="X16" s="34">
        <v>12</v>
      </c>
      <c r="Y16" s="7">
        <v>30</v>
      </c>
      <c r="Z16" s="11"/>
      <c r="AA16" s="7"/>
      <c r="AB16" s="7"/>
      <c r="AC16" s="7">
        <v>23</v>
      </c>
      <c r="AD16" s="31">
        <v>64</v>
      </c>
      <c r="AE16" s="34">
        <v>26</v>
      </c>
      <c r="AF16" s="7">
        <v>64</v>
      </c>
      <c r="AG16" s="11"/>
      <c r="AH16" s="7"/>
      <c r="AI16" s="7"/>
      <c r="AJ16" s="7">
        <v>41</v>
      </c>
      <c r="AK16" s="31"/>
      <c r="AL16" s="34">
        <v>48</v>
      </c>
      <c r="AM16" s="7"/>
      <c r="AN16" s="11">
        <v>25</v>
      </c>
      <c r="AO16" s="7">
        <v>20</v>
      </c>
      <c r="AP16" s="11">
        <v>15</v>
      </c>
      <c r="AQ16" s="7">
        <v>21</v>
      </c>
      <c r="AR16" s="11">
        <v>40</v>
      </c>
      <c r="AS16" s="7">
        <v>36</v>
      </c>
      <c r="AT16" s="7"/>
      <c r="AU16" s="7"/>
      <c r="AV16" s="7"/>
      <c r="AW16" s="7"/>
      <c r="AX16" s="11">
        <v>220</v>
      </c>
      <c r="AY16" s="66">
        <v>36</v>
      </c>
      <c r="AZ16" s="1"/>
      <c r="BA16" s="589" t="s">
        <v>2</v>
      </c>
      <c r="BB16" s="590"/>
      <c r="BC16" s="590"/>
      <c r="BD16" s="1"/>
      <c r="BP16" s="15"/>
      <c r="BQ16" s="15">
        <f t="shared" si="1"/>
        <v>210</v>
      </c>
      <c r="BR16" s="23">
        <f t="shared" si="0"/>
        <v>91</v>
      </c>
      <c r="BS16" s="23">
        <f t="shared" si="2"/>
        <v>19</v>
      </c>
      <c r="BT16" s="15">
        <f t="shared" si="3"/>
        <v>46</v>
      </c>
      <c r="BU16" s="23">
        <f t="shared" si="4"/>
        <v>10</v>
      </c>
      <c r="BV16" s="15" t="e">
        <f>IF(AND(#REF!="",#REF!="",#REF!="",#REF!=""),"",SUM(#REF!,#REF!,#REF!,#REF!,#REF!))</f>
        <v>#REF!</v>
      </c>
      <c r="BW16" s="23" t="str">
        <f t="shared" si="5"/>
        <v/>
      </c>
      <c r="BX16" s="15">
        <f t="shared" si="6"/>
        <v>87</v>
      </c>
      <c r="BY16" s="23">
        <f t="shared" si="7"/>
        <v>18</v>
      </c>
      <c r="BZ16" s="15" t="str">
        <f t="shared" si="8"/>
        <v/>
      </c>
      <c r="CA16" s="23" t="str">
        <f t="shared" si="9"/>
        <v/>
      </c>
      <c r="CB16" s="15" t="e">
        <f>IF(AND(#REF!="",#REF!="",#REF!="",#REF!=""),"",SUM(#REF!,#REF!,#REF!,#REF!,#REF!))</f>
        <v>#REF!</v>
      </c>
      <c r="CC16" s="23" t="str">
        <f t="shared" si="10"/>
        <v/>
      </c>
      <c r="CD16" s="23"/>
      <c r="CE16" s="23"/>
    </row>
    <row r="17" spans="1:83" ht="24.75" customHeight="1">
      <c r="A17" s="245">
        <v>11</v>
      </c>
      <c r="B17" s="246" t="s">
        <v>242</v>
      </c>
      <c r="C17" s="247" t="s">
        <v>6</v>
      </c>
      <c r="D17" s="248">
        <v>923</v>
      </c>
      <c r="E17" s="249" t="s">
        <v>64</v>
      </c>
      <c r="F17" s="250" t="s">
        <v>173</v>
      </c>
      <c r="G17" s="250" t="s">
        <v>174</v>
      </c>
      <c r="H17" s="251" t="s">
        <v>175</v>
      </c>
      <c r="I17" s="252">
        <v>211</v>
      </c>
      <c r="J17" s="253" t="s">
        <v>7</v>
      </c>
      <c r="K17" s="254" t="s">
        <v>8</v>
      </c>
      <c r="L17" s="371"/>
      <c r="M17" s="372"/>
      <c r="N17" s="372"/>
      <c r="O17" s="7">
        <v>29</v>
      </c>
      <c r="P17" s="31">
        <v>65</v>
      </c>
      <c r="Q17" s="34">
        <v>24</v>
      </c>
      <c r="R17" s="7">
        <v>20</v>
      </c>
      <c r="S17" s="975"/>
      <c r="T17" s="976"/>
      <c r="U17" s="976"/>
      <c r="V17" s="7">
        <v>14</v>
      </c>
      <c r="W17" s="36">
        <v>32</v>
      </c>
      <c r="X17" s="34">
        <v>13</v>
      </c>
      <c r="Y17" s="7">
        <v>32</v>
      </c>
      <c r="Z17" s="11"/>
      <c r="AA17" s="7"/>
      <c r="AB17" s="7"/>
      <c r="AC17" s="7">
        <v>25</v>
      </c>
      <c r="AD17" s="31">
        <v>64</v>
      </c>
      <c r="AE17" s="34">
        <v>24</v>
      </c>
      <c r="AF17" s="7">
        <v>65</v>
      </c>
      <c r="AG17" s="11"/>
      <c r="AH17" s="7"/>
      <c r="AI17" s="7"/>
      <c r="AJ17" s="7">
        <v>41</v>
      </c>
      <c r="AK17" s="31"/>
      <c r="AL17" s="34">
        <v>45</v>
      </c>
      <c r="AM17" s="7"/>
      <c r="AN17" s="11">
        <v>23</v>
      </c>
      <c r="AO17" s="7">
        <v>20</v>
      </c>
      <c r="AP17" s="11">
        <v>15</v>
      </c>
      <c r="AQ17" s="7">
        <v>23</v>
      </c>
      <c r="AR17" s="11">
        <v>42</v>
      </c>
      <c r="AS17" s="7">
        <v>36</v>
      </c>
      <c r="AT17" s="7"/>
      <c r="AU17" s="7"/>
      <c r="AV17" s="7"/>
      <c r="AW17" s="7"/>
      <c r="AX17" s="11">
        <v>220</v>
      </c>
      <c r="AY17" s="66">
        <v>28</v>
      </c>
      <c r="AZ17" s="1"/>
      <c r="BA17" s="589"/>
      <c r="BB17" s="590"/>
      <c r="BC17" s="590"/>
      <c r="BD17" s="1"/>
      <c r="BP17" s="15"/>
      <c r="BQ17" s="15">
        <f t="shared" si="1"/>
        <v>211</v>
      </c>
      <c r="BR17" s="23">
        <f t="shared" si="0"/>
        <v>94</v>
      </c>
      <c r="BS17" s="23">
        <f t="shared" si="2"/>
        <v>19</v>
      </c>
      <c r="BT17" s="15">
        <f t="shared" si="3"/>
        <v>46</v>
      </c>
      <c r="BU17" s="23">
        <f t="shared" si="4"/>
        <v>10</v>
      </c>
      <c r="BV17" s="15" t="e">
        <f>IF(AND(#REF!="",#REF!="",#REF!="",#REF!=""),"",SUM(#REF!,#REF!,#REF!,#REF!,#REF!))</f>
        <v>#REF!</v>
      </c>
      <c r="BW17" s="23" t="str">
        <f t="shared" si="5"/>
        <v/>
      </c>
      <c r="BX17" s="15">
        <f t="shared" si="6"/>
        <v>89</v>
      </c>
      <c r="BY17" s="23">
        <f t="shared" si="7"/>
        <v>18</v>
      </c>
      <c r="BZ17" s="15" t="str">
        <f t="shared" si="8"/>
        <v/>
      </c>
      <c r="CA17" s="23" t="str">
        <f t="shared" si="9"/>
        <v/>
      </c>
      <c r="CB17" s="15" t="e">
        <f>IF(AND(#REF!="",#REF!="",#REF!="",#REF!=""),"",SUM(#REF!,#REF!,#REF!,#REF!,#REF!))</f>
        <v>#REF!</v>
      </c>
      <c r="CC17" s="23" t="str">
        <f t="shared" si="10"/>
        <v/>
      </c>
      <c r="CD17" s="23"/>
      <c r="CE17" s="23"/>
    </row>
    <row r="18" spans="1:83" ht="24.75" customHeight="1">
      <c r="A18" s="245">
        <v>12</v>
      </c>
      <c r="B18" s="246" t="s">
        <v>242</v>
      </c>
      <c r="C18" s="247" t="s">
        <v>6</v>
      </c>
      <c r="D18" s="248">
        <v>949</v>
      </c>
      <c r="E18" s="249" t="s">
        <v>65</v>
      </c>
      <c r="F18" s="250" t="s">
        <v>176</v>
      </c>
      <c r="G18" s="250" t="s">
        <v>177</v>
      </c>
      <c r="H18" s="251" t="s">
        <v>178</v>
      </c>
      <c r="I18" s="252">
        <v>212</v>
      </c>
      <c r="J18" s="253" t="s">
        <v>9</v>
      </c>
      <c r="K18" s="254" t="s">
        <v>8</v>
      </c>
      <c r="L18" s="371"/>
      <c r="M18" s="372"/>
      <c r="N18" s="372"/>
      <c r="O18" s="7">
        <v>29</v>
      </c>
      <c r="P18" s="31">
        <v>68</v>
      </c>
      <c r="Q18" s="34">
        <v>24</v>
      </c>
      <c r="R18" s="7">
        <v>23</v>
      </c>
      <c r="S18" s="975"/>
      <c r="T18" s="976"/>
      <c r="U18" s="976"/>
      <c r="V18" s="7">
        <v>14</v>
      </c>
      <c r="W18" s="36">
        <v>32</v>
      </c>
      <c r="X18" s="34">
        <v>10</v>
      </c>
      <c r="Y18" s="7">
        <v>32</v>
      </c>
      <c r="Z18" s="11"/>
      <c r="AA18" s="7"/>
      <c r="AB18" s="7"/>
      <c r="AC18" s="7">
        <v>26</v>
      </c>
      <c r="AD18" s="31">
        <v>64</v>
      </c>
      <c r="AE18" s="34">
        <v>21</v>
      </c>
      <c r="AF18" s="7">
        <v>62</v>
      </c>
      <c r="AG18" s="11"/>
      <c r="AH18" s="7"/>
      <c r="AI18" s="7"/>
      <c r="AJ18" s="7">
        <v>42</v>
      </c>
      <c r="AK18" s="31"/>
      <c r="AL18" s="34">
        <v>49</v>
      </c>
      <c r="AM18" s="7"/>
      <c r="AN18" s="11" t="s">
        <v>3</v>
      </c>
      <c r="AO18" s="7">
        <v>21</v>
      </c>
      <c r="AP18" s="11">
        <v>15</v>
      </c>
      <c r="AQ18" s="7">
        <v>20</v>
      </c>
      <c r="AR18" s="11">
        <v>43</v>
      </c>
      <c r="AS18" s="7">
        <v>23</v>
      </c>
      <c r="AT18" s="7"/>
      <c r="AU18" s="7"/>
      <c r="AV18" s="7"/>
      <c r="AW18" s="7"/>
      <c r="AX18" s="11">
        <v>220</v>
      </c>
      <c r="AY18" s="66">
        <v>12</v>
      </c>
      <c r="AZ18" s="1"/>
      <c r="BA18" s="1"/>
      <c r="BB18" s="1"/>
      <c r="BC18" s="1"/>
      <c r="BD18" s="1"/>
      <c r="BP18" s="15"/>
      <c r="BQ18" s="15">
        <f t="shared" si="1"/>
        <v>212</v>
      </c>
      <c r="BR18" s="23">
        <f t="shared" si="0"/>
        <v>97</v>
      </c>
      <c r="BS18" s="23">
        <f t="shared" si="2"/>
        <v>20</v>
      </c>
      <c r="BT18" s="15">
        <f t="shared" si="3"/>
        <v>46</v>
      </c>
      <c r="BU18" s="23">
        <f t="shared" si="4"/>
        <v>10</v>
      </c>
      <c r="BV18" s="15" t="e">
        <f>IF(AND(#REF!="",#REF!="",#REF!="",#REF!=""),"",SUM(#REF!,#REF!,#REF!,#REF!,#REF!))</f>
        <v>#REF!</v>
      </c>
      <c r="BW18" s="23" t="str">
        <f t="shared" si="5"/>
        <v/>
      </c>
      <c r="BX18" s="15">
        <f t="shared" si="6"/>
        <v>90</v>
      </c>
      <c r="BY18" s="23">
        <f t="shared" si="7"/>
        <v>18</v>
      </c>
      <c r="BZ18" s="15" t="str">
        <f t="shared" si="8"/>
        <v/>
      </c>
      <c r="CA18" s="23" t="str">
        <f t="shared" si="9"/>
        <v/>
      </c>
      <c r="CB18" s="15" t="e">
        <f>IF(AND(#REF!="",#REF!="",#REF!="",#REF!=""),"",SUM(#REF!,#REF!,#REF!,#REF!,#REF!))</f>
        <v>#REF!</v>
      </c>
      <c r="CC18" s="23" t="str">
        <f t="shared" si="10"/>
        <v/>
      </c>
      <c r="CD18" s="23"/>
      <c r="CE18" s="23"/>
    </row>
    <row r="19" spans="1:83" ht="24.75" customHeight="1">
      <c r="A19" s="245">
        <v>13</v>
      </c>
      <c r="B19" s="246" t="s">
        <v>242</v>
      </c>
      <c r="C19" s="247" t="s">
        <v>6</v>
      </c>
      <c r="D19" s="248">
        <v>933</v>
      </c>
      <c r="E19" s="249" t="s">
        <v>66</v>
      </c>
      <c r="F19" s="250" t="s">
        <v>179</v>
      </c>
      <c r="G19" s="250" t="s">
        <v>180</v>
      </c>
      <c r="H19" s="251" t="s">
        <v>26</v>
      </c>
      <c r="I19" s="252">
        <v>213</v>
      </c>
      <c r="J19" s="253" t="s">
        <v>7</v>
      </c>
      <c r="K19" s="254" t="s">
        <v>8</v>
      </c>
      <c r="L19" s="371"/>
      <c r="M19" s="372"/>
      <c r="N19" s="372"/>
      <c r="O19" s="7">
        <v>29</v>
      </c>
      <c r="P19" s="31">
        <v>69</v>
      </c>
      <c r="Q19" s="34">
        <v>24</v>
      </c>
      <c r="R19" s="7">
        <v>20</v>
      </c>
      <c r="S19" s="975"/>
      <c r="T19" s="976"/>
      <c r="U19" s="976"/>
      <c r="V19" s="7">
        <v>14</v>
      </c>
      <c r="W19" s="36">
        <v>32</v>
      </c>
      <c r="X19" s="34">
        <v>10</v>
      </c>
      <c r="Y19" s="7">
        <v>30</v>
      </c>
      <c r="Z19" s="11"/>
      <c r="AA19" s="7"/>
      <c r="AB19" s="7"/>
      <c r="AC19" s="7">
        <v>28</v>
      </c>
      <c r="AD19" s="31">
        <v>64</v>
      </c>
      <c r="AE19" s="34">
        <v>23</v>
      </c>
      <c r="AF19" s="7">
        <v>63</v>
      </c>
      <c r="AG19" s="11"/>
      <c r="AH19" s="7"/>
      <c r="AI19" s="7"/>
      <c r="AJ19" s="7">
        <v>45</v>
      </c>
      <c r="AK19" s="31"/>
      <c r="AL19" s="34">
        <v>47</v>
      </c>
      <c r="AM19" s="7"/>
      <c r="AN19" s="11">
        <v>23</v>
      </c>
      <c r="AO19" s="7" t="s">
        <v>3</v>
      </c>
      <c r="AP19" s="11">
        <v>15</v>
      </c>
      <c r="AQ19" s="7">
        <v>21</v>
      </c>
      <c r="AR19" s="11">
        <v>40</v>
      </c>
      <c r="AS19" s="7">
        <v>23</v>
      </c>
      <c r="AT19" s="7"/>
      <c r="AU19" s="7"/>
      <c r="AV19" s="7"/>
      <c r="AW19" s="7"/>
      <c r="AX19" s="11">
        <v>220</v>
      </c>
      <c r="AY19" s="66">
        <v>22</v>
      </c>
      <c r="AZ19" s="1"/>
      <c r="BA19" s="1"/>
      <c r="BB19" s="1"/>
      <c r="BC19" s="1"/>
      <c r="BD19" s="1"/>
      <c r="BP19" s="15"/>
      <c r="BQ19" s="15">
        <f t="shared" si="1"/>
        <v>213</v>
      </c>
      <c r="BR19" s="23">
        <f t="shared" si="0"/>
        <v>98</v>
      </c>
      <c r="BS19" s="23">
        <f t="shared" si="2"/>
        <v>20</v>
      </c>
      <c r="BT19" s="15">
        <f t="shared" si="3"/>
        <v>46</v>
      </c>
      <c r="BU19" s="23">
        <f t="shared" si="4"/>
        <v>10</v>
      </c>
      <c r="BV19" s="15" t="e">
        <f>IF(AND(#REF!="",#REF!="",#REF!="",#REF!=""),"",SUM(#REF!,#REF!,#REF!,#REF!,#REF!))</f>
        <v>#REF!</v>
      </c>
      <c r="BW19" s="23" t="str">
        <f t="shared" si="5"/>
        <v/>
      </c>
      <c r="BX19" s="15">
        <f t="shared" si="6"/>
        <v>92</v>
      </c>
      <c r="BY19" s="23">
        <f t="shared" si="7"/>
        <v>19</v>
      </c>
      <c r="BZ19" s="15" t="str">
        <f t="shared" si="8"/>
        <v/>
      </c>
      <c r="CA19" s="23" t="str">
        <f t="shared" si="9"/>
        <v/>
      </c>
      <c r="CB19" s="15" t="e">
        <f>IF(AND(#REF!="",#REF!="",#REF!="",#REF!=""),"",SUM(#REF!,#REF!,#REF!,#REF!,#REF!))</f>
        <v>#REF!</v>
      </c>
      <c r="CC19" s="23" t="str">
        <f t="shared" si="10"/>
        <v/>
      </c>
      <c r="CD19" s="23"/>
      <c r="CE19" s="23"/>
    </row>
    <row r="20" spans="1:83" ht="24.75" customHeight="1">
      <c r="A20" s="245">
        <v>14</v>
      </c>
      <c r="B20" s="246" t="s">
        <v>242</v>
      </c>
      <c r="C20" s="247" t="s">
        <v>6</v>
      </c>
      <c r="D20" s="248">
        <v>946</v>
      </c>
      <c r="E20" s="249" t="s">
        <v>67</v>
      </c>
      <c r="F20" s="250" t="s">
        <v>179</v>
      </c>
      <c r="G20" s="250" t="s">
        <v>181</v>
      </c>
      <c r="H20" s="251" t="s">
        <v>182</v>
      </c>
      <c r="I20" s="252">
        <v>214</v>
      </c>
      <c r="J20" s="253" t="s">
        <v>7</v>
      </c>
      <c r="K20" s="254" t="s">
        <v>8</v>
      </c>
      <c r="L20" s="371"/>
      <c r="M20" s="372"/>
      <c r="N20" s="372"/>
      <c r="O20" s="7">
        <v>29</v>
      </c>
      <c r="P20" s="31">
        <v>68</v>
      </c>
      <c r="Q20" s="34">
        <v>24</v>
      </c>
      <c r="R20" s="7">
        <v>21</v>
      </c>
      <c r="S20" s="975"/>
      <c r="T20" s="976"/>
      <c r="U20" s="976"/>
      <c r="V20" s="7">
        <v>14</v>
      </c>
      <c r="W20" s="36">
        <v>32</v>
      </c>
      <c r="X20" s="34">
        <v>10</v>
      </c>
      <c r="Y20" s="7">
        <v>32</v>
      </c>
      <c r="Z20" s="11"/>
      <c r="AA20" s="7"/>
      <c r="AB20" s="7"/>
      <c r="AC20" s="7">
        <v>22</v>
      </c>
      <c r="AD20" s="31">
        <v>64</v>
      </c>
      <c r="AE20" s="34">
        <v>25</v>
      </c>
      <c r="AF20" s="7">
        <v>65</v>
      </c>
      <c r="AG20" s="11"/>
      <c r="AH20" s="7"/>
      <c r="AI20" s="7"/>
      <c r="AJ20" s="7">
        <v>41</v>
      </c>
      <c r="AK20" s="31"/>
      <c r="AL20" s="34">
        <v>48</v>
      </c>
      <c r="AM20" s="7"/>
      <c r="AN20" s="11" t="s">
        <v>4</v>
      </c>
      <c r="AO20" s="7" t="s">
        <v>4</v>
      </c>
      <c r="AP20" s="11"/>
      <c r="AQ20" s="7">
        <v>23</v>
      </c>
      <c r="AR20" s="11">
        <v>45</v>
      </c>
      <c r="AS20" s="7"/>
      <c r="AT20" s="7"/>
      <c r="AU20" s="7"/>
      <c r="AV20" s="7"/>
      <c r="AW20" s="7"/>
      <c r="AX20" s="11">
        <v>220</v>
      </c>
      <c r="AY20" s="66">
        <v>40</v>
      </c>
      <c r="AZ20" s="1"/>
      <c r="BA20" s="1"/>
      <c r="BB20" s="27"/>
      <c r="BC20" s="1"/>
      <c r="BD20" s="1"/>
      <c r="BP20" s="15"/>
      <c r="BQ20" s="15">
        <f t="shared" si="1"/>
        <v>214</v>
      </c>
      <c r="BR20" s="23">
        <f t="shared" si="0"/>
        <v>97</v>
      </c>
      <c r="BS20" s="23">
        <f t="shared" si="2"/>
        <v>20</v>
      </c>
      <c r="BT20" s="15">
        <f t="shared" si="3"/>
        <v>46</v>
      </c>
      <c r="BU20" s="23">
        <f t="shared" si="4"/>
        <v>10</v>
      </c>
      <c r="BV20" s="15" t="e">
        <f>IF(AND(#REF!="",#REF!="",#REF!="",#REF!=""),"",SUM(#REF!,#REF!,#REF!,#REF!,#REF!))</f>
        <v>#REF!</v>
      </c>
      <c r="BW20" s="23" t="str">
        <f t="shared" si="5"/>
        <v/>
      </c>
      <c r="BX20" s="15">
        <f t="shared" si="6"/>
        <v>86</v>
      </c>
      <c r="BY20" s="23">
        <f t="shared" si="7"/>
        <v>18</v>
      </c>
      <c r="BZ20" s="15" t="str">
        <f t="shared" si="8"/>
        <v/>
      </c>
      <c r="CA20" s="23" t="str">
        <f t="shared" si="9"/>
        <v/>
      </c>
      <c r="CB20" s="15" t="e">
        <f>IF(AND(#REF!="",#REF!="",#REF!="",#REF!=""),"",SUM(#REF!,#REF!,#REF!,#REF!,#REF!))</f>
        <v>#REF!</v>
      </c>
      <c r="CC20" s="23" t="str">
        <f t="shared" si="10"/>
        <v/>
      </c>
      <c r="CD20" s="23"/>
      <c r="CE20" s="23"/>
    </row>
    <row r="21" spans="1:83" ht="24.75" customHeight="1">
      <c r="A21" s="245">
        <v>15</v>
      </c>
      <c r="B21" s="246" t="s">
        <v>242</v>
      </c>
      <c r="C21" s="247" t="s">
        <v>6</v>
      </c>
      <c r="D21" s="248">
        <v>935</v>
      </c>
      <c r="E21" s="249" t="s">
        <v>68</v>
      </c>
      <c r="F21" s="250" t="s">
        <v>183</v>
      </c>
      <c r="G21" s="250" t="s">
        <v>184</v>
      </c>
      <c r="H21" s="251" t="s">
        <v>14</v>
      </c>
      <c r="I21" s="252">
        <v>215</v>
      </c>
      <c r="J21" s="253" t="s">
        <v>9</v>
      </c>
      <c r="K21" s="254" t="s">
        <v>10</v>
      </c>
      <c r="L21" s="371"/>
      <c r="M21" s="372"/>
      <c r="N21" s="372"/>
      <c r="O21" s="7">
        <v>29</v>
      </c>
      <c r="P21" s="31">
        <v>62</v>
      </c>
      <c r="Q21" s="34">
        <v>24</v>
      </c>
      <c r="R21" s="7">
        <v>24</v>
      </c>
      <c r="S21" s="975"/>
      <c r="T21" s="976"/>
      <c r="U21" s="976"/>
      <c r="V21" s="7">
        <v>14</v>
      </c>
      <c r="W21" s="36">
        <v>32</v>
      </c>
      <c r="X21" s="34">
        <v>10</v>
      </c>
      <c r="Y21" s="7">
        <v>30</v>
      </c>
      <c r="Z21" s="11"/>
      <c r="AA21" s="7"/>
      <c r="AB21" s="7"/>
      <c r="AC21" s="7">
        <v>22</v>
      </c>
      <c r="AD21" s="31">
        <v>64</v>
      </c>
      <c r="AE21" s="34">
        <v>26</v>
      </c>
      <c r="AF21" s="7">
        <v>64</v>
      </c>
      <c r="AG21" s="11"/>
      <c r="AH21" s="7"/>
      <c r="AI21" s="7"/>
      <c r="AJ21" s="7">
        <v>42</v>
      </c>
      <c r="AK21" s="31"/>
      <c r="AL21" s="34">
        <v>49</v>
      </c>
      <c r="AM21" s="7"/>
      <c r="AN21" s="11" t="s">
        <v>3</v>
      </c>
      <c r="AO21" s="7" t="s">
        <v>3</v>
      </c>
      <c r="AP21" s="11"/>
      <c r="AQ21" s="7">
        <v>20</v>
      </c>
      <c r="AR21" s="11">
        <v>47</v>
      </c>
      <c r="AS21" s="7"/>
      <c r="AT21" s="7"/>
      <c r="AU21" s="7"/>
      <c r="AV21" s="7"/>
      <c r="AW21" s="7"/>
      <c r="AX21" s="11">
        <v>220</v>
      </c>
      <c r="AY21" s="66">
        <v>4</v>
      </c>
      <c r="AZ21" s="1"/>
      <c r="BA21" s="1"/>
      <c r="BB21" s="28"/>
      <c r="BC21" s="1"/>
      <c r="BD21" s="1"/>
      <c r="BP21" s="15"/>
      <c r="BQ21" s="15">
        <f t="shared" si="1"/>
        <v>215</v>
      </c>
      <c r="BR21" s="23">
        <f t="shared" si="0"/>
        <v>91</v>
      </c>
      <c r="BS21" s="23">
        <f t="shared" si="2"/>
        <v>19</v>
      </c>
      <c r="BT21" s="15">
        <f t="shared" si="3"/>
        <v>46</v>
      </c>
      <c r="BU21" s="23">
        <f t="shared" si="4"/>
        <v>10</v>
      </c>
      <c r="BV21" s="15" t="e">
        <f>IF(AND(#REF!="",#REF!="",#REF!="",#REF!=""),"",SUM(#REF!,#REF!,#REF!,#REF!,#REF!))</f>
        <v>#REF!</v>
      </c>
      <c r="BW21" s="23" t="str">
        <f t="shared" si="5"/>
        <v/>
      </c>
      <c r="BX21" s="15">
        <f t="shared" si="6"/>
        <v>86</v>
      </c>
      <c r="BY21" s="23">
        <f t="shared" si="7"/>
        <v>18</v>
      </c>
      <c r="BZ21" s="15" t="str">
        <f t="shared" si="8"/>
        <v/>
      </c>
      <c r="CA21" s="23" t="str">
        <f t="shared" si="9"/>
        <v/>
      </c>
      <c r="CB21" s="15" t="e">
        <f>IF(AND(#REF!="",#REF!="",#REF!="",#REF!=""),"",SUM(#REF!,#REF!,#REF!,#REF!,#REF!))</f>
        <v>#REF!</v>
      </c>
      <c r="CC21" s="23" t="str">
        <f t="shared" si="10"/>
        <v/>
      </c>
      <c r="CD21" s="23"/>
      <c r="CE21" s="23"/>
    </row>
    <row r="22" spans="1:83" ht="24.75" customHeight="1">
      <c r="A22" s="245">
        <v>16</v>
      </c>
      <c r="B22" s="246" t="s">
        <v>242</v>
      </c>
      <c r="C22" s="247" t="s">
        <v>6</v>
      </c>
      <c r="D22" s="248">
        <v>940</v>
      </c>
      <c r="E22" s="249" t="s">
        <v>69</v>
      </c>
      <c r="F22" s="250" t="s">
        <v>185</v>
      </c>
      <c r="G22" s="250" t="s">
        <v>186</v>
      </c>
      <c r="H22" s="251" t="s">
        <v>21</v>
      </c>
      <c r="I22" s="252">
        <v>216</v>
      </c>
      <c r="J22" s="253" t="s">
        <v>7</v>
      </c>
      <c r="K22" s="254" t="s">
        <v>8</v>
      </c>
      <c r="L22" s="371"/>
      <c r="M22" s="372"/>
      <c r="N22" s="372"/>
      <c r="O22" s="7">
        <v>29</v>
      </c>
      <c r="P22" s="31">
        <v>50</v>
      </c>
      <c r="Q22" s="34">
        <v>24</v>
      </c>
      <c r="R22" s="7">
        <v>21</v>
      </c>
      <c r="S22" s="975"/>
      <c r="T22" s="976"/>
      <c r="U22" s="976"/>
      <c r="V22" s="7">
        <v>14</v>
      </c>
      <c r="W22" s="36">
        <v>32</v>
      </c>
      <c r="X22" s="34">
        <v>10</v>
      </c>
      <c r="Y22" s="7">
        <v>32</v>
      </c>
      <c r="Z22" s="11"/>
      <c r="AA22" s="7"/>
      <c r="AB22" s="7"/>
      <c r="AC22" s="7">
        <v>22</v>
      </c>
      <c r="AD22" s="31">
        <v>64</v>
      </c>
      <c r="AE22" s="34">
        <v>28</v>
      </c>
      <c r="AF22" s="7">
        <v>69</v>
      </c>
      <c r="AG22" s="11"/>
      <c r="AH22" s="7"/>
      <c r="AI22" s="7"/>
      <c r="AJ22" s="7">
        <v>41</v>
      </c>
      <c r="AK22" s="31"/>
      <c r="AL22" s="34">
        <v>48</v>
      </c>
      <c r="AM22" s="7"/>
      <c r="AN22" s="11" t="s">
        <v>31</v>
      </c>
      <c r="AO22" s="7" t="s">
        <v>31</v>
      </c>
      <c r="AP22" s="11"/>
      <c r="AQ22" s="7">
        <v>21</v>
      </c>
      <c r="AR22" s="11">
        <v>48</v>
      </c>
      <c r="AS22" s="7"/>
      <c r="AT22" s="7"/>
      <c r="AU22" s="7"/>
      <c r="AV22" s="7"/>
      <c r="AW22" s="7"/>
      <c r="AX22" s="11">
        <v>220</v>
      </c>
      <c r="AY22" s="66">
        <v>26</v>
      </c>
      <c r="AZ22" s="1"/>
      <c r="BA22" s="1"/>
      <c r="BB22" s="24"/>
      <c r="BC22" s="1"/>
      <c r="BD22" s="1"/>
      <c r="BP22" s="15"/>
      <c r="BQ22" s="15">
        <f t="shared" si="1"/>
        <v>216</v>
      </c>
      <c r="BR22" s="23">
        <f t="shared" si="0"/>
        <v>79</v>
      </c>
      <c r="BS22" s="23">
        <f t="shared" si="2"/>
        <v>16</v>
      </c>
      <c r="BT22" s="15">
        <f t="shared" si="3"/>
        <v>46</v>
      </c>
      <c r="BU22" s="23">
        <f t="shared" si="4"/>
        <v>10</v>
      </c>
      <c r="BV22" s="15" t="e">
        <f>IF(AND(#REF!="",#REF!="",#REF!="",#REF!=""),"",SUM(#REF!,#REF!,#REF!,#REF!,#REF!))</f>
        <v>#REF!</v>
      </c>
      <c r="BW22" s="23" t="str">
        <f t="shared" si="5"/>
        <v/>
      </c>
      <c r="BX22" s="15">
        <f t="shared" si="6"/>
        <v>86</v>
      </c>
      <c r="BY22" s="23">
        <f t="shared" si="7"/>
        <v>18</v>
      </c>
      <c r="BZ22" s="15" t="str">
        <f t="shared" si="8"/>
        <v/>
      </c>
      <c r="CA22" s="23" t="str">
        <f t="shared" si="9"/>
        <v/>
      </c>
      <c r="CB22" s="15" t="e">
        <f>IF(AND(#REF!="",#REF!="",#REF!="",#REF!=""),"",SUM(#REF!,#REF!,#REF!,#REF!,#REF!))</f>
        <v>#REF!</v>
      </c>
      <c r="CC22" s="23" t="str">
        <f t="shared" si="10"/>
        <v/>
      </c>
      <c r="CD22" s="23"/>
      <c r="CE22" s="23"/>
    </row>
    <row r="23" spans="1:83" ht="24.75" customHeight="1">
      <c r="A23" s="245">
        <v>17</v>
      </c>
      <c r="B23" s="246" t="s">
        <v>242</v>
      </c>
      <c r="C23" s="247" t="s">
        <v>6</v>
      </c>
      <c r="D23" s="248">
        <v>924</v>
      </c>
      <c r="E23" s="249" t="s">
        <v>70</v>
      </c>
      <c r="F23" s="250" t="s">
        <v>187</v>
      </c>
      <c r="G23" s="250" t="s">
        <v>188</v>
      </c>
      <c r="H23" s="251" t="s">
        <v>189</v>
      </c>
      <c r="I23" s="252">
        <v>217</v>
      </c>
      <c r="J23" s="253" t="s">
        <v>9</v>
      </c>
      <c r="K23" s="254" t="s">
        <v>8</v>
      </c>
      <c r="L23" s="371"/>
      <c r="M23" s="372"/>
      <c r="N23" s="372"/>
      <c r="O23" s="7">
        <v>29</v>
      </c>
      <c r="P23" s="31">
        <v>51</v>
      </c>
      <c r="Q23" s="34">
        <v>24</v>
      </c>
      <c r="R23" s="7">
        <v>20</v>
      </c>
      <c r="S23" s="975"/>
      <c r="T23" s="976"/>
      <c r="U23" s="976"/>
      <c r="V23" s="7">
        <v>14</v>
      </c>
      <c r="W23" s="36">
        <v>32</v>
      </c>
      <c r="X23" s="34">
        <v>10</v>
      </c>
      <c r="Y23" s="7">
        <v>31</v>
      </c>
      <c r="Z23" s="11"/>
      <c r="AA23" s="7"/>
      <c r="AB23" s="7"/>
      <c r="AC23" s="7">
        <v>22</v>
      </c>
      <c r="AD23" s="31">
        <v>64</v>
      </c>
      <c r="AE23" s="34">
        <v>27</v>
      </c>
      <c r="AF23" s="7">
        <v>68</v>
      </c>
      <c r="AG23" s="11"/>
      <c r="AH23" s="7"/>
      <c r="AI23" s="7"/>
      <c r="AJ23" s="7">
        <v>42</v>
      </c>
      <c r="AK23" s="31"/>
      <c r="AL23" s="34">
        <v>47</v>
      </c>
      <c r="AM23" s="7"/>
      <c r="AN23" s="11" t="s">
        <v>31</v>
      </c>
      <c r="AO23" s="7"/>
      <c r="AP23" s="11"/>
      <c r="AQ23" s="7"/>
      <c r="AR23" s="11">
        <v>49</v>
      </c>
      <c r="AS23" s="7"/>
      <c r="AT23" s="7"/>
      <c r="AU23" s="7"/>
      <c r="AV23" s="7"/>
      <c r="AW23" s="7"/>
      <c r="AX23" s="11">
        <v>220</v>
      </c>
      <c r="AY23" s="66">
        <v>38</v>
      </c>
      <c r="AZ23" s="1"/>
      <c r="BA23" s="1"/>
      <c r="BB23" s="24"/>
      <c r="BC23" s="1"/>
      <c r="BD23" s="1"/>
      <c r="BP23" s="15"/>
      <c r="BQ23" s="15">
        <f t="shared" si="1"/>
        <v>217</v>
      </c>
      <c r="BR23" s="23">
        <f t="shared" si="0"/>
        <v>80</v>
      </c>
      <c r="BS23" s="23">
        <f t="shared" si="2"/>
        <v>16</v>
      </c>
      <c r="BT23" s="15">
        <f t="shared" si="3"/>
        <v>46</v>
      </c>
      <c r="BU23" s="23">
        <f t="shared" si="4"/>
        <v>10</v>
      </c>
      <c r="BV23" s="15" t="e">
        <f>IF(AND(#REF!="",#REF!="",#REF!="",#REF!=""),"",SUM(#REF!,#REF!,#REF!,#REF!,#REF!))</f>
        <v>#REF!</v>
      </c>
      <c r="BW23" s="23" t="str">
        <f t="shared" si="5"/>
        <v/>
      </c>
      <c r="BX23" s="15">
        <f t="shared" si="6"/>
        <v>86</v>
      </c>
      <c r="BY23" s="23">
        <f t="shared" si="7"/>
        <v>18</v>
      </c>
      <c r="BZ23" s="15" t="str">
        <f t="shared" si="8"/>
        <v/>
      </c>
      <c r="CA23" s="23" t="str">
        <f t="shared" si="9"/>
        <v/>
      </c>
      <c r="CB23" s="15" t="e">
        <f>IF(AND(#REF!="",#REF!="",#REF!="",#REF!=""),"",SUM(#REF!,#REF!,#REF!,#REF!,#REF!))</f>
        <v>#REF!</v>
      </c>
      <c r="CC23" s="23" t="str">
        <f t="shared" si="10"/>
        <v/>
      </c>
      <c r="CD23" s="23"/>
      <c r="CE23" s="23"/>
    </row>
    <row r="24" spans="1:83" ht="24.75" customHeight="1">
      <c r="A24" s="245">
        <v>18</v>
      </c>
      <c r="B24" s="246" t="s">
        <v>242</v>
      </c>
      <c r="C24" s="247" t="s">
        <v>6</v>
      </c>
      <c r="D24" s="248">
        <v>921</v>
      </c>
      <c r="E24" s="249">
        <v>42008</v>
      </c>
      <c r="F24" s="250" t="s">
        <v>190</v>
      </c>
      <c r="G24" s="250" t="s">
        <v>191</v>
      </c>
      <c r="H24" s="251" t="s">
        <v>192</v>
      </c>
      <c r="I24" s="252">
        <v>218</v>
      </c>
      <c r="J24" s="253" t="s">
        <v>9</v>
      </c>
      <c r="K24" s="254" t="s">
        <v>11</v>
      </c>
      <c r="L24" s="371"/>
      <c r="M24" s="372"/>
      <c r="N24" s="372"/>
      <c r="O24" s="7">
        <v>29</v>
      </c>
      <c r="P24" s="31">
        <v>54</v>
      </c>
      <c r="Q24" s="34">
        <v>24</v>
      </c>
      <c r="R24" s="7">
        <v>21</v>
      </c>
      <c r="S24" s="975"/>
      <c r="T24" s="976"/>
      <c r="U24" s="976"/>
      <c r="V24" s="7">
        <v>14</v>
      </c>
      <c r="W24" s="36">
        <v>32</v>
      </c>
      <c r="X24" s="34">
        <v>10</v>
      </c>
      <c r="Y24" s="7">
        <v>30</v>
      </c>
      <c r="Z24" s="11"/>
      <c r="AA24" s="7"/>
      <c r="AB24" s="7"/>
      <c r="AC24" s="7">
        <v>22</v>
      </c>
      <c r="AD24" s="31">
        <v>64</v>
      </c>
      <c r="AE24" s="34">
        <v>24</v>
      </c>
      <c r="AF24" s="7">
        <v>65</v>
      </c>
      <c r="AG24" s="11"/>
      <c r="AH24" s="7"/>
      <c r="AI24" s="7"/>
      <c r="AJ24" s="7">
        <v>40</v>
      </c>
      <c r="AK24" s="31"/>
      <c r="AL24" s="34">
        <v>49</v>
      </c>
      <c r="AM24" s="7"/>
      <c r="AN24" s="11"/>
      <c r="AO24" s="7" t="s">
        <v>4</v>
      </c>
      <c r="AP24" s="11"/>
      <c r="AQ24" s="7"/>
      <c r="AR24" s="11">
        <v>35</v>
      </c>
      <c r="AS24" s="7"/>
      <c r="AT24" s="7"/>
      <c r="AU24" s="7"/>
      <c r="AV24" s="7"/>
      <c r="AW24" s="7"/>
      <c r="AX24" s="11">
        <v>220</v>
      </c>
      <c r="AY24" s="66">
        <v>22</v>
      </c>
      <c r="AZ24" s="1"/>
      <c r="BA24" s="1"/>
      <c r="BB24" s="24"/>
      <c r="BC24" s="1"/>
      <c r="BD24" s="1"/>
      <c r="BP24" s="15"/>
      <c r="BQ24" s="15">
        <f t="shared" si="1"/>
        <v>218</v>
      </c>
      <c r="BR24" s="23">
        <f t="shared" si="0"/>
        <v>83</v>
      </c>
      <c r="BS24" s="23">
        <f t="shared" si="2"/>
        <v>17</v>
      </c>
      <c r="BT24" s="15">
        <f t="shared" si="3"/>
        <v>46</v>
      </c>
      <c r="BU24" s="23">
        <f t="shared" si="4"/>
        <v>10</v>
      </c>
      <c r="BV24" s="15" t="e">
        <f>IF(AND(#REF!="",#REF!="",#REF!="",#REF!=""),"",SUM(#REF!,#REF!,#REF!,#REF!,#REF!))</f>
        <v>#REF!</v>
      </c>
      <c r="BW24" s="23" t="str">
        <f t="shared" si="5"/>
        <v/>
      </c>
      <c r="BX24" s="15">
        <f t="shared" si="6"/>
        <v>86</v>
      </c>
      <c r="BY24" s="23">
        <f t="shared" si="7"/>
        <v>18</v>
      </c>
      <c r="BZ24" s="15" t="str">
        <f t="shared" si="8"/>
        <v/>
      </c>
      <c r="CA24" s="23" t="str">
        <f t="shared" si="9"/>
        <v/>
      </c>
      <c r="CB24" s="15" t="e">
        <f>IF(AND(#REF!="",#REF!="",#REF!="",#REF!=""),"",SUM(#REF!,#REF!,#REF!,#REF!,#REF!))</f>
        <v>#REF!</v>
      </c>
      <c r="CC24" s="23" t="str">
        <f t="shared" si="10"/>
        <v/>
      </c>
      <c r="CD24" s="23"/>
      <c r="CE24" s="23"/>
    </row>
    <row r="25" spans="1:83" ht="24.75" customHeight="1">
      <c r="A25" s="245">
        <v>19</v>
      </c>
      <c r="B25" s="246" t="s">
        <v>242</v>
      </c>
      <c r="C25" s="247" t="s">
        <v>6</v>
      </c>
      <c r="D25" s="248">
        <v>948</v>
      </c>
      <c r="E25" s="249">
        <v>42257</v>
      </c>
      <c r="F25" s="250" t="s">
        <v>193</v>
      </c>
      <c r="G25" s="250" t="s">
        <v>194</v>
      </c>
      <c r="H25" s="251" t="s">
        <v>195</v>
      </c>
      <c r="I25" s="252">
        <v>219</v>
      </c>
      <c r="J25" s="253" t="s">
        <v>9</v>
      </c>
      <c r="K25" s="254" t="s">
        <v>12</v>
      </c>
      <c r="L25" s="371"/>
      <c r="M25" s="372"/>
      <c r="N25" s="372"/>
      <c r="O25" s="7">
        <v>29</v>
      </c>
      <c r="P25" s="31">
        <v>56</v>
      </c>
      <c r="Q25" s="34">
        <v>24</v>
      </c>
      <c r="R25" s="7">
        <v>24</v>
      </c>
      <c r="S25" s="975"/>
      <c r="T25" s="976"/>
      <c r="U25" s="976"/>
      <c r="V25" s="7">
        <v>14</v>
      </c>
      <c r="W25" s="36">
        <v>32</v>
      </c>
      <c r="X25" s="34">
        <v>10</v>
      </c>
      <c r="Y25" s="7">
        <v>30</v>
      </c>
      <c r="Z25" s="11"/>
      <c r="AA25" s="7"/>
      <c r="AB25" s="7"/>
      <c r="AC25" s="7">
        <v>22</v>
      </c>
      <c r="AD25" s="31">
        <v>64</v>
      </c>
      <c r="AE25" s="34">
        <v>21</v>
      </c>
      <c r="AF25" s="7">
        <v>61</v>
      </c>
      <c r="AG25" s="11"/>
      <c r="AH25" s="7"/>
      <c r="AI25" s="7"/>
      <c r="AJ25" s="7">
        <v>41</v>
      </c>
      <c r="AK25" s="31"/>
      <c r="AL25" s="34">
        <v>41</v>
      </c>
      <c r="AM25" s="7"/>
      <c r="AN25" s="11"/>
      <c r="AO25" s="7"/>
      <c r="AP25" s="11"/>
      <c r="AQ25" s="7"/>
      <c r="AR25" s="11">
        <v>36</v>
      </c>
      <c r="AS25" s="7"/>
      <c r="AT25" s="7"/>
      <c r="AU25" s="7"/>
      <c r="AV25" s="7"/>
      <c r="AW25" s="7"/>
      <c r="AX25" s="11">
        <v>220</v>
      </c>
      <c r="AY25" s="66">
        <v>24</v>
      </c>
      <c r="AZ25" s="1"/>
      <c r="BA25" s="1"/>
      <c r="BB25" s="24"/>
      <c r="BC25" s="1"/>
      <c r="BD25" s="1"/>
      <c r="BP25" s="15"/>
      <c r="BQ25" s="15">
        <f t="shared" si="1"/>
        <v>219</v>
      </c>
      <c r="BR25" s="23">
        <f t="shared" si="0"/>
        <v>85</v>
      </c>
      <c r="BS25" s="23">
        <f t="shared" si="2"/>
        <v>17</v>
      </c>
      <c r="BT25" s="15">
        <f t="shared" si="3"/>
        <v>46</v>
      </c>
      <c r="BU25" s="23">
        <f t="shared" si="4"/>
        <v>10</v>
      </c>
      <c r="BV25" s="15" t="e">
        <f>IF(AND(#REF!="",#REF!="",#REF!="",#REF!=""),"",SUM(#REF!,#REF!,#REF!,#REF!,#REF!))</f>
        <v>#REF!</v>
      </c>
      <c r="BW25" s="23" t="str">
        <f t="shared" si="5"/>
        <v/>
      </c>
      <c r="BX25" s="15">
        <f t="shared" si="6"/>
        <v>86</v>
      </c>
      <c r="BY25" s="23">
        <f t="shared" si="7"/>
        <v>18</v>
      </c>
      <c r="BZ25" s="15" t="str">
        <f t="shared" si="8"/>
        <v/>
      </c>
      <c r="CA25" s="23" t="str">
        <f t="shared" si="9"/>
        <v/>
      </c>
      <c r="CB25" s="15" t="e">
        <f>IF(AND(#REF!="",#REF!="",#REF!="",#REF!=""),"",SUM(#REF!,#REF!,#REF!,#REF!,#REF!))</f>
        <v>#REF!</v>
      </c>
      <c r="CC25" s="23" t="str">
        <f t="shared" si="10"/>
        <v/>
      </c>
      <c r="CD25" s="23"/>
      <c r="CE25" s="23"/>
    </row>
    <row r="26" spans="1:83" ht="24.75" customHeight="1">
      <c r="A26" s="245">
        <v>20</v>
      </c>
      <c r="B26" s="246" t="s">
        <v>242</v>
      </c>
      <c r="C26" s="247" t="s">
        <v>6</v>
      </c>
      <c r="D26" s="248">
        <v>943</v>
      </c>
      <c r="E26" s="249" t="s">
        <v>71</v>
      </c>
      <c r="F26" s="250" t="s">
        <v>196</v>
      </c>
      <c r="G26" s="250" t="s">
        <v>28</v>
      </c>
      <c r="H26" s="251" t="s">
        <v>16</v>
      </c>
      <c r="I26" s="252">
        <v>220</v>
      </c>
      <c r="J26" s="253" t="s">
        <v>7</v>
      </c>
      <c r="K26" s="254" t="s">
        <v>10</v>
      </c>
      <c r="L26" s="371"/>
      <c r="M26" s="372"/>
      <c r="N26" s="372"/>
      <c r="O26" s="7">
        <v>29</v>
      </c>
      <c r="P26" s="31">
        <v>58</v>
      </c>
      <c r="Q26" s="34">
        <v>24</v>
      </c>
      <c r="R26" s="7">
        <v>45</v>
      </c>
      <c r="S26" s="975"/>
      <c r="T26" s="976"/>
      <c r="U26" s="976"/>
      <c r="V26" s="7">
        <v>14</v>
      </c>
      <c r="W26" s="36">
        <v>32</v>
      </c>
      <c r="X26" s="34">
        <v>10</v>
      </c>
      <c r="Y26" s="7">
        <v>30</v>
      </c>
      <c r="Z26" s="11"/>
      <c r="AA26" s="7"/>
      <c r="AB26" s="7"/>
      <c r="AC26" s="7">
        <v>22</v>
      </c>
      <c r="AD26" s="31">
        <v>64</v>
      </c>
      <c r="AE26" s="34">
        <v>25</v>
      </c>
      <c r="AF26" s="7">
        <v>62</v>
      </c>
      <c r="AG26" s="11"/>
      <c r="AH26" s="7"/>
      <c r="AI26" s="7"/>
      <c r="AJ26" s="7">
        <v>42</v>
      </c>
      <c r="AK26" s="31"/>
      <c r="AL26" s="34">
        <v>44</v>
      </c>
      <c r="AM26" s="7"/>
      <c r="AN26" s="11"/>
      <c r="AO26" s="7"/>
      <c r="AP26" s="11"/>
      <c r="AQ26" s="7"/>
      <c r="AR26" s="11"/>
      <c r="AS26" s="7"/>
      <c r="AT26" s="7"/>
      <c r="AU26" s="7"/>
      <c r="AV26" s="7"/>
      <c r="AW26" s="7"/>
      <c r="AX26" s="11">
        <v>220</v>
      </c>
      <c r="AY26" s="66">
        <v>16</v>
      </c>
      <c r="AZ26" s="1"/>
      <c r="BA26" s="1"/>
      <c r="BB26" s="24"/>
      <c r="BC26" s="1"/>
      <c r="BD26" s="1"/>
      <c r="BP26" s="15"/>
      <c r="BQ26" s="15">
        <f t="shared" si="1"/>
        <v>220</v>
      </c>
      <c r="BR26" s="23">
        <f t="shared" si="0"/>
        <v>87</v>
      </c>
      <c r="BS26" s="23">
        <f t="shared" si="2"/>
        <v>18</v>
      </c>
      <c r="BT26" s="15">
        <f t="shared" si="3"/>
        <v>46</v>
      </c>
      <c r="BU26" s="23">
        <f t="shared" si="4"/>
        <v>10</v>
      </c>
      <c r="BV26" s="15" t="e">
        <f>IF(AND(#REF!="",#REF!="",#REF!="",#REF!=""),"",SUM(#REF!,#REF!,#REF!,#REF!,#REF!))</f>
        <v>#REF!</v>
      </c>
      <c r="BW26" s="23" t="str">
        <f t="shared" si="5"/>
        <v/>
      </c>
      <c r="BX26" s="15">
        <f t="shared" si="6"/>
        <v>86</v>
      </c>
      <c r="BY26" s="23">
        <f t="shared" si="7"/>
        <v>18</v>
      </c>
      <c r="BZ26" s="15" t="str">
        <f t="shared" si="8"/>
        <v/>
      </c>
      <c r="CA26" s="23" t="str">
        <f t="shared" si="9"/>
        <v/>
      </c>
      <c r="CB26" s="15" t="e">
        <f>IF(AND(#REF!="",#REF!="",#REF!="",#REF!=""),"",SUM(#REF!,#REF!,#REF!,#REF!,#REF!))</f>
        <v>#REF!</v>
      </c>
      <c r="CC26" s="23" t="str">
        <f t="shared" si="10"/>
        <v/>
      </c>
      <c r="CD26" s="23"/>
      <c r="CE26" s="23"/>
    </row>
    <row r="27" spans="1:83" ht="24.75" customHeight="1">
      <c r="A27" s="245">
        <v>21</v>
      </c>
      <c r="B27" s="246" t="s">
        <v>242</v>
      </c>
      <c r="C27" s="247" t="s">
        <v>6</v>
      </c>
      <c r="D27" s="248">
        <v>929</v>
      </c>
      <c r="E27" s="249" t="s">
        <v>72</v>
      </c>
      <c r="F27" s="250" t="s">
        <v>197</v>
      </c>
      <c r="G27" s="250" t="s">
        <v>198</v>
      </c>
      <c r="H27" s="251" t="s">
        <v>199</v>
      </c>
      <c r="I27" s="252">
        <v>221</v>
      </c>
      <c r="J27" s="253" t="s">
        <v>9</v>
      </c>
      <c r="K27" s="254" t="s">
        <v>8</v>
      </c>
      <c r="L27" s="371"/>
      <c r="M27" s="372"/>
      <c r="N27" s="372"/>
      <c r="O27" s="7">
        <v>29</v>
      </c>
      <c r="P27" s="31">
        <v>59</v>
      </c>
      <c r="Q27" s="34">
        <v>24</v>
      </c>
      <c r="R27" s="7">
        <v>45</v>
      </c>
      <c r="S27" s="975"/>
      <c r="T27" s="976"/>
      <c r="U27" s="976"/>
      <c r="V27" s="7">
        <v>14</v>
      </c>
      <c r="W27" s="36">
        <v>32</v>
      </c>
      <c r="X27" s="34">
        <v>10</v>
      </c>
      <c r="Y27" s="7">
        <v>30</v>
      </c>
      <c r="Z27" s="11"/>
      <c r="AA27" s="7"/>
      <c r="AB27" s="7"/>
      <c r="AC27" s="7">
        <v>22</v>
      </c>
      <c r="AD27" s="31">
        <v>64</v>
      </c>
      <c r="AE27" s="34">
        <v>26</v>
      </c>
      <c r="AF27" s="7">
        <v>63</v>
      </c>
      <c r="AG27" s="11"/>
      <c r="AH27" s="7"/>
      <c r="AI27" s="7"/>
      <c r="AJ27" s="7">
        <v>43</v>
      </c>
      <c r="AK27" s="31"/>
      <c r="AL27" s="34">
        <v>42</v>
      </c>
      <c r="AM27" s="7"/>
      <c r="AN27" s="11"/>
      <c r="AO27" s="7"/>
      <c r="AP27" s="11"/>
      <c r="AQ27" s="7"/>
      <c r="AR27" s="11"/>
      <c r="AS27" s="7"/>
      <c r="AT27" s="7"/>
      <c r="AU27" s="7"/>
      <c r="AV27" s="7"/>
      <c r="AW27" s="7"/>
      <c r="AX27" s="11">
        <v>220</v>
      </c>
      <c r="AY27" s="66">
        <v>34</v>
      </c>
      <c r="AZ27" s="1"/>
      <c r="BA27" s="1"/>
      <c r="BB27" s="24"/>
      <c r="BC27" s="1"/>
      <c r="BD27" s="1"/>
      <c r="BP27" s="15"/>
      <c r="BQ27" s="15">
        <f t="shared" si="1"/>
        <v>221</v>
      </c>
      <c r="BR27" s="23">
        <f t="shared" si="0"/>
        <v>88</v>
      </c>
      <c r="BS27" s="23">
        <f t="shared" si="2"/>
        <v>18</v>
      </c>
      <c r="BT27" s="15">
        <f t="shared" si="3"/>
        <v>46</v>
      </c>
      <c r="BU27" s="23">
        <f t="shared" si="4"/>
        <v>10</v>
      </c>
      <c r="BV27" s="15" t="e">
        <f>IF(AND(#REF!="",#REF!="",#REF!="",#REF!=""),"",SUM(#REF!,#REF!,#REF!,#REF!,#REF!))</f>
        <v>#REF!</v>
      </c>
      <c r="BW27" s="23" t="str">
        <f t="shared" si="5"/>
        <v/>
      </c>
      <c r="BX27" s="15">
        <f t="shared" si="6"/>
        <v>86</v>
      </c>
      <c r="BY27" s="23">
        <f t="shared" si="7"/>
        <v>18</v>
      </c>
      <c r="BZ27" s="15" t="str">
        <f t="shared" si="8"/>
        <v/>
      </c>
      <c r="CA27" s="23" t="str">
        <f t="shared" si="9"/>
        <v/>
      </c>
      <c r="CB27" s="15" t="e">
        <f>IF(AND(#REF!="",#REF!="",#REF!="",#REF!=""),"",SUM(#REF!,#REF!,#REF!,#REF!,#REF!))</f>
        <v>#REF!</v>
      </c>
      <c r="CC27" s="23" t="str">
        <f t="shared" si="10"/>
        <v/>
      </c>
      <c r="CD27" s="23"/>
      <c r="CE27" s="23"/>
    </row>
    <row r="28" spans="1:83" ht="24.75" customHeight="1">
      <c r="A28" s="245">
        <v>22</v>
      </c>
      <c r="B28" s="246" t="s">
        <v>242</v>
      </c>
      <c r="C28" s="247" t="s">
        <v>6</v>
      </c>
      <c r="D28" s="248">
        <v>932</v>
      </c>
      <c r="E28" s="249" t="s">
        <v>73</v>
      </c>
      <c r="F28" s="250" t="s">
        <v>200</v>
      </c>
      <c r="G28" s="250" t="s">
        <v>13</v>
      </c>
      <c r="H28" s="251" t="s">
        <v>24</v>
      </c>
      <c r="I28" s="252">
        <v>222</v>
      </c>
      <c r="J28" s="253" t="s">
        <v>7</v>
      </c>
      <c r="K28" s="254" t="s">
        <v>8</v>
      </c>
      <c r="L28" s="371"/>
      <c r="M28" s="372"/>
      <c r="N28" s="372"/>
      <c r="O28" s="7">
        <v>29</v>
      </c>
      <c r="P28" s="31">
        <v>57</v>
      </c>
      <c r="Q28" s="34">
        <v>24</v>
      </c>
      <c r="R28" s="7">
        <v>45</v>
      </c>
      <c r="S28" s="975"/>
      <c r="T28" s="976"/>
      <c r="U28" s="976"/>
      <c r="V28" s="7">
        <v>14</v>
      </c>
      <c r="W28" s="36">
        <v>32</v>
      </c>
      <c r="X28" s="34">
        <v>10</v>
      </c>
      <c r="Y28" s="7">
        <v>30</v>
      </c>
      <c r="Z28" s="11"/>
      <c r="AA28" s="7"/>
      <c r="AB28" s="7"/>
      <c r="AC28" s="7">
        <v>22</v>
      </c>
      <c r="AD28" s="31">
        <v>64</v>
      </c>
      <c r="AE28" s="34">
        <v>23</v>
      </c>
      <c r="AF28" s="7">
        <v>62</v>
      </c>
      <c r="AG28" s="11"/>
      <c r="AH28" s="7"/>
      <c r="AI28" s="7"/>
      <c r="AJ28" s="7">
        <v>42</v>
      </c>
      <c r="AK28" s="31"/>
      <c r="AL28" s="34">
        <v>45</v>
      </c>
      <c r="AM28" s="7"/>
      <c r="AN28" s="11"/>
      <c r="AO28" s="7"/>
      <c r="AP28" s="11"/>
      <c r="AQ28" s="7"/>
      <c r="AR28" s="11"/>
      <c r="AS28" s="7"/>
      <c r="AT28" s="7"/>
      <c r="AU28" s="7"/>
      <c r="AV28" s="7"/>
      <c r="AW28" s="7"/>
      <c r="AX28" s="11">
        <v>220</v>
      </c>
      <c r="AY28" s="66">
        <v>22</v>
      </c>
      <c r="AZ28" s="1"/>
      <c r="BA28" s="1"/>
      <c r="BB28" s="24"/>
      <c r="BC28" s="1"/>
      <c r="BD28" s="1"/>
      <c r="BP28" s="15"/>
      <c r="BQ28" s="15">
        <f t="shared" si="1"/>
        <v>222</v>
      </c>
      <c r="BR28" s="23">
        <f t="shared" si="0"/>
        <v>86</v>
      </c>
      <c r="BS28" s="23">
        <f t="shared" si="2"/>
        <v>18</v>
      </c>
      <c r="BT28" s="15">
        <f t="shared" si="3"/>
        <v>46</v>
      </c>
      <c r="BU28" s="23">
        <f t="shared" si="4"/>
        <v>10</v>
      </c>
      <c r="BV28" s="15" t="e">
        <f>IF(AND(#REF!="",#REF!="",#REF!="",#REF!=""),"",SUM(#REF!,#REF!,#REF!,#REF!,#REF!))</f>
        <v>#REF!</v>
      </c>
      <c r="BW28" s="23" t="str">
        <f t="shared" si="5"/>
        <v/>
      </c>
      <c r="BX28" s="15">
        <f t="shared" si="6"/>
        <v>86</v>
      </c>
      <c r="BY28" s="23">
        <f t="shared" si="7"/>
        <v>18</v>
      </c>
      <c r="BZ28" s="15" t="str">
        <f t="shared" si="8"/>
        <v/>
      </c>
      <c r="CA28" s="23" t="str">
        <f t="shared" si="9"/>
        <v/>
      </c>
      <c r="CB28" s="15" t="e">
        <f>IF(AND(#REF!="",#REF!="",#REF!="",#REF!=""),"",SUM(#REF!,#REF!,#REF!,#REF!,#REF!))</f>
        <v>#REF!</v>
      </c>
      <c r="CC28" s="23" t="str">
        <f t="shared" si="10"/>
        <v/>
      </c>
      <c r="CD28" s="23"/>
      <c r="CE28" s="23"/>
    </row>
    <row r="29" spans="1:83" ht="24.75" customHeight="1">
      <c r="A29" s="245">
        <v>23</v>
      </c>
      <c r="B29" s="246" t="s">
        <v>242</v>
      </c>
      <c r="C29" s="247" t="s">
        <v>6</v>
      </c>
      <c r="D29" s="248">
        <v>927</v>
      </c>
      <c r="E29" s="249" t="s">
        <v>74</v>
      </c>
      <c r="F29" s="250" t="s">
        <v>201</v>
      </c>
      <c r="G29" s="250" t="s">
        <v>202</v>
      </c>
      <c r="H29" s="251" t="s">
        <v>17</v>
      </c>
      <c r="I29" s="252">
        <v>223</v>
      </c>
      <c r="J29" s="253" t="s">
        <v>9</v>
      </c>
      <c r="K29" s="254" t="s">
        <v>8</v>
      </c>
      <c r="L29" s="371"/>
      <c r="M29" s="372"/>
      <c r="N29" s="372"/>
      <c r="O29" s="7">
        <v>29</v>
      </c>
      <c r="P29" s="31">
        <v>54</v>
      </c>
      <c r="Q29" s="34">
        <v>24</v>
      </c>
      <c r="R29" s="7">
        <v>45</v>
      </c>
      <c r="S29" s="975"/>
      <c r="T29" s="976"/>
      <c r="U29" s="976"/>
      <c r="V29" s="7">
        <v>14</v>
      </c>
      <c r="W29" s="36">
        <v>32</v>
      </c>
      <c r="X29" s="34">
        <v>10</v>
      </c>
      <c r="Y29" s="7">
        <v>30</v>
      </c>
      <c r="Z29" s="11"/>
      <c r="AA29" s="7"/>
      <c r="AB29" s="7"/>
      <c r="AC29" s="7">
        <v>22</v>
      </c>
      <c r="AD29" s="31">
        <v>64</v>
      </c>
      <c r="AE29" s="34">
        <v>21</v>
      </c>
      <c r="AF29" s="7">
        <v>62</v>
      </c>
      <c r="AG29" s="11"/>
      <c r="AH29" s="7"/>
      <c r="AI29" s="7"/>
      <c r="AJ29" s="7">
        <v>45</v>
      </c>
      <c r="AK29" s="31"/>
      <c r="AL29" s="34">
        <v>46</v>
      </c>
      <c r="AM29" s="7"/>
      <c r="AN29" s="11"/>
      <c r="AO29" s="7"/>
      <c r="AP29" s="11"/>
      <c r="AQ29" s="7"/>
      <c r="AR29" s="11"/>
      <c r="AS29" s="7"/>
      <c r="AT29" s="7"/>
      <c r="AU29" s="7"/>
      <c r="AV29" s="7"/>
      <c r="AW29" s="7"/>
      <c r="AX29" s="11">
        <v>220</v>
      </c>
      <c r="AY29" s="66">
        <v>32</v>
      </c>
      <c r="AZ29" s="1"/>
      <c r="BA29" s="1"/>
      <c r="BB29" s="24"/>
      <c r="BC29" s="1"/>
      <c r="BD29" s="1"/>
      <c r="BP29" s="15"/>
      <c r="BQ29" s="15">
        <f t="shared" si="1"/>
        <v>223</v>
      </c>
      <c r="BR29" s="23">
        <f t="shared" si="0"/>
        <v>83</v>
      </c>
      <c r="BS29" s="23">
        <f t="shared" si="2"/>
        <v>17</v>
      </c>
      <c r="BT29" s="15">
        <f t="shared" si="3"/>
        <v>46</v>
      </c>
      <c r="BU29" s="23">
        <f t="shared" si="4"/>
        <v>10</v>
      </c>
      <c r="BV29" s="15" t="e">
        <f>IF(AND(#REF!="",#REF!="",#REF!="",#REF!=""),"",SUM(#REF!,#REF!,#REF!,#REF!,#REF!))</f>
        <v>#REF!</v>
      </c>
      <c r="BW29" s="23" t="str">
        <f t="shared" si="5"/>
        <v/>
      </c>
      <c r="BX29" s="15">
        <f t="shared" si="6"/>
        <v>86</v>
      </c>
      <c r="BY29" s="23">
        <f t="shared" si="7"/>
        <v>18</v>
      </c>
      <c r="BZ29" s="15" t="str">
        <f t="shared" si="8"/>
        <v/>
      </c>
      <c r="CA29" s="23" t="str">
        <f t="shared" si="9"/>
        <v/>
      </c>
      <c r="CB29" s="15" t="e">
        <f>IF(AND(#REF!="",#REF!="",#REF!="",#REF!=""),"",SUM(#REF!,#REF!,#REF!,#REF!,#REF!))</f>
        <v>#REF!</v>
      </c>
      <c r="CC29" s="23" t="str">
        <f t="shared" si="10"/>
        <v/>
      </c>
      <c r="CD29" s="23"/>
      <c r="CE29" s="23"/>
    </row>
    <row r="30" spans="1:83" ht="24.75" customHeight="1">
      <c r="A30" s="245">
        <v>24</v>
      </c>
      <c r="B30" s="246" t="s">
        <v>242</v>
      </c>
      <c r="C30" s="247" t="s">
        <v>6</v>
      </c>
      <c r="D30" s="248">
        <v>938</v>
      </c>
      <c r="E30" s="249" t="s">
        <v>75</v>
      </c>
      <c r="F30" s="250" t="s">
        <v>203</v>
      </c>
      <c r="G30" s="250" t="s">
        <v>204</v>
      </c>
      <c r="H30" s="251" t="s">
        <v>18</v>
      </c>
      <c r="I30" s="252">
        <v>224</v>
      </c>
      <c r="J30" s="253" t="s">
        <v>9</v>
      </c>
      <c r="K30" s="254" t="s">
        <v>12</v>
      </c>
      <c r="L30" s="371"/>
      <c r="M30" s="372"/>
      <c r="N30" s="372"/>
      <c r="O30" s="7">
        <v>29</v>
      </c>
      <c r="P30" s="31">
        <v>51</v>
      </c>
      <c r="Q30" s="34">
        <v>24</v>
      </c>
      <c r="R30" s="7">
        <v>45</v>
      </c>
      <c r="S30" s="975"/>
      <c r="T30" s="976"/>
      <c r="U30" s="976"/>
      <c r="V30" s="7">
        <v>14</v>
      </c>
      <c r="W30" s="36">
        <v>32</v>
      </c>
      <c r="X30" s="34">
        <v>10</v>
      </c>
      <c r="Y30" s="7">
        <v>30</v>
      </c>
      <c r="Z30" s="11"/>
      <c r="AA30" s="7"/>
      <c r="AB30" s="7"/>
      <c r="AC30" s="7">
        <v>22</v>
      </c>
      <c r="AD30" s="31">
        <v>64</v>
      </c>
      <c r="AE30" s="34">
        <v>20</v>
      </c>
      <c r="AF30" s="7">
        <v>62</v>
      </c>
      <c r="AG30" s="11"/>
      <c r="AH30" s="7"/>
      <c r="AI30" s="7"/>
      <c r="AJ30" s="7">
        <v>47</v>
      </c>
      <c r="AK30" s="31"/>
      <c r="AL30" s="34">
        <v>48</v>
      </c>
      <c r="AM30" s="7"/>
      <c r="AN30" s="11"/>
      <c r="AO30" s="7"/>
      <c r="AP30" s="11"/>
      <c r="AQ30" s="7"/>
      <c r="AR30" s="11"/>
      <c r="AS30" s="7"/>
      <c r="AT30" s="7"/>
      <c r="AU30" s="7"/>
      <c r="AV30" s="7"/>
      <c r="AW30" s="7"/>
      <c r="AX30" s="11">
        <v>220</v>
      </c>
      <c r="AY30" s="66">
        <v>20</v>
      </c>
      <c r="AZ30" s="1"/>
      <c r="BA30" s="1"/>
      <c r="BB30" s="24"/>
      <c r="BC30" s="1"/>
      <c r="BD30" s="1"/>
      <c r="BP30" s="15"/>
      <c r="BQ30" s="15">
        <f t="shared" si="1"/>
        <v>224</v>
      </c>
      <c r="BR30" s="23">
        <f t="shared" si="0"/>
        <v>80</v>
      </c>
      <c r="BS30" s="23">
        <f t="shared" si="2"/>
        <v>16</v>
      </c>
      <c r="BT30" s="15">
        <f t="shared" si="3"/>
        <v>46</v>
      </c>
      <c r="BU30" s="23">
        <f t="shared" si="4"/>
        <v>10</v>
      </c>
      <c r="BV30" s="15" t="e">
        <f>IF(AND(#REF!="",#REF!="",#REF!="",#REF!=""),"",SUM(#REF!,#REF!,#REF!,#REF!,#REF!))</f>
        <v>#REF!</v>
      </c>
      <c r="BW30" s="23" t="str">
        <f t="shared" si="5"/>
        <v/>
      </c>
      <c r="BX30" s="15">
        <f t="shared" si="6"/>
        <v>86</v>
      </c>
      <c r="BY30" s="23">
        <f t="shared" si="7"/>
        <v>18</v>
      </c>
      <c r="BZ30" s="15" t="str">
        <f t="shared" si="8"/>
        <v/>
      </c>
      <c r="CA30" s="23" t="str">
        <f t="shared" si="9"/>
        <v/>
      </c>
      <c r="CB30" s="15" t="e">
        <f>IF(AND(#REF!="",#REF!="",#REF!="",#REF!=""),"",SUM(#REF!,#REF!,#REF!,#REF!,#REF!))</f>
        <v>#REF!</v>
      </c>
      <c r="CC30" s="23" t="str">
        <f t="shared" si="10"/>
        <v/>
      </c>
      <c r="CD30" s="23"/>
      <c r="CE30" s="23"/>
    </row>
    <row r="31" spans="1:83" ht="24.75" customHeight="1">
      <c r="A31" s="245">
        <v>25</v>
      </c>
      <c r="B31" s="246" t="s">
        <v>242</v>
      </c>
      <c r="C31" s="247" t="s">
        <v>6</v>
      </c>
      <c r="D31" s="248">
        <v>950</v>
      </c>
      <c r="E31" s="249" t="s">
        <v>76</v>
      </c>
      <c r="F31" s="250" t="s">
        <v>205</v>
      </c>
      <c r="G31" s="250" t="s">
        <v>206</v>
      </c>
      <c r="H31" s="251" t="s">
        <v>207</v>
      </c>
      <c r="I31" s="252">
        <v>225</v>
      </c>
      <c r="J31" s="253" t="s">
        <v>9</v>
      </c>
      <c r="K31" s="254" t="s">
        <v>8</v>
      </c>
      <c r="L31" s="371"/>
      <c r="M31" s="372"/>
      <c r="N31" s="372"/>
      <c r="O31" s="7">
        <v>29</v>
      </c>
      <c r="P31" s="31">
        <v>52</v>
      </c>
      <c r="Q31" s="34">
        <v>24</v>
      </c>
      <c r="R31" s="7">
        <v>45</v>
      </c>
      <c r="S31" s="975"/>
      <c r="T31" s="976"/>
      <c r="U31" s="976"/>
      <c r="V31" s="7">
        <v>14</v>
      </c>
      <c r="W31" s="36">
        <v>32</v>
      </c>
      <c r="X31" s="34">
        <v>10</v>
      </c>
      <c r="Y31" s="7">
        <v>30</v>
      </c>
      <c r="Z31" s="11"/>
      <c r="AA31" s="7"/>
      <c r="AB31" s="7"/>
      <c r="AC31" s="7">
        <v>22</v>
      </c>
      <c r="AD31" s="31">
        <v>64</v>
      </c>
      <c r="AE31" s="34">
        <v>23</v>
      </c>
      <c r="AF31" s="7">
        <v>62</v>
      </c>
      <c r="AG31" s="11"/>
      <c r="AH31" s="7"/>
      <c r="AI31" s="7"/>
      <c r="AJ31" s="7">
        <v>48</v>
      </c>
      <c r="AK31" s="31"/>
      <c r="AL31" s="34">
        <v>48</v>
      </c>
      <c r="AM31" s="7"/>
      <c r="AN31" s="11"/>
      <c r="AO31" s="7"/>
      <c r="AP31" s="11"/>
      <c r="AQ31" s="7"/>
      <c r="AR31" s="11"/>
      <c r="AS31" s="7"/>
      <c r="AT31" s="7"/>
      <c r="AU31" s="7"/>
      <c r="AV31" s="7"/>
      <c r="AW31" s="7"/>
      <c r="AX31" s="11">
        <v>220</v>
      </c>
      <c r="AY31" s="66">
        <v>12</v>
      </c>
      <c r="AZ31" s="1"/>
      <c r="BA31" s="1"/>
      <c r="BB31" s="24"/>
      <c r="BC31" s="1"/>
      <c r="BD31" s="1"/>
      <c r="BP31" s="15"/>
      <c r="BQ31" s="15">
        <f t="shared" si="1"/>
        <v>225</v>
      </c>
      <c r="BR31" s="23">
        <f t="shared" si="0"/>
        <v>81</v>
      </c>
      <c r="BS31" s="23">
        <f t="shared" si="2"/>
        <v>17</v>
      </c>
      <c r="BT31" s="15">
        <f t="shared" si="3"/>
        <v>46</v>
      </c>
      <c r="BU31" s="23">
        <f t="shared" si="4"/>
        <v>10</v>
      </c>
      <c r="BV31" s="15" t="e">
        <f>IF(AND(#REF!="",#REF!="",#REF!="",#REF!=""),"",SUM(#REF!,#REF!,#REF!,#REF!,#REF!))</f>
        <v>#REF!</v>
      </c>
      <c r="BW31" s="23" t="str">
        <f t="shared" si="5"/>
        <v/>
      </c>
      <c r="BX31" s="15">
        <f t="shared" si="6"/>
        <v>86</v>
      </c>
      <c r="BY31" s="23">
        <f t="shared" si="7"/>
        <v>18</v>
      </c>
      <c r="BZ31" s="15" t="str">
        <f t="shared" si="8"/>
        <v/>
      </c>
      <c r="CA31" s="23" t="str">
        <f t="shared" si="9"/>
        <v/>
      </c>
      <c r="CB31" s="15" t="e">
        <f>IF(AND(#REF!="",#REF!="",#REF!="",#REF!=""),"",SUM(#REF!,#REF!,#REF!,#REF!,#REF!))</f>
        <v>#REF!</v>
      </c>
      <c r="CC31" s="23" t="str">
        <f t="shared" si="10"/>
        <v/>
      </c>
      <c r="CD31" s="23"/>
      <c r="CE31" s="23"/>
    </row>
    <row r="32" spans="1:83" ht="24.75" customHeight="1">
      <c r="A32" s="245">
        <v>26</v>
      </c>
      <c r="B32" s="246" t="s">
        <v>242</v>
      </c>
      <c r="C32" s="247" t="s">
        <v>6</v>
      </c>
      <c r="D32" s="248">
        <v>945</v>
      </c>
      <c r="E32" s="249" t="s">
        <v>77</v>
      </c>
      <c r="F32" s="250" t="s">
        <v>208</v>
      </c>
      <c r="G32" s="250" t="s">
        <v>209</v>
      </c>
      <c r="H32" s="251" t="s">
        <v>210</v>
      </c>
      <c r="I32" s="252">
        <v>226</v>
      </c>
      <c r="J32" s="253" t="s">
        <v>9</v>
      </c>
      <c r="K32" s="254" t="s">
        <v>8</v>
      </c>
      <c r="L32" s="371"/>
      <c r="M32" s="372"/>
      <c r="N32" s="372"/>
      <c r="O32" s="7">
        <v>29</v>
      </c>
      <c r="P32" s="31">
        <v>53</v>
      </c>
      <c r="Q32" s="34">
        <v>24</v>
      </c>
      <c r="R32" s="7">
        <v>45</v>
      </c>
      <c r="S32" s="975"/>
      <c r="T32" s="976"/>
      <c r="U32" s="976"/>
      <c r="V32" s="7">
        <v>14</v>
      </c>
      <c r="W32" s="36">
        <v>32</v>
      </c>
      <c r="X32" s="34">
        <v>10</v>
      </c>
      <c r="Y32" s="7">
        <v>30</v>
      </c>
      <c r="Z32" s="11"/>
      <c r="AA32" s="7"/>
      <c r="AB32" s="7"/>
      <c r="AC32" s="7">
        <v>22</v>
      </c>
      <c r="AD32" s="31">
        <v>64</v>
      </c>
      <c r="AE32" s="34">
        <v>20</v>
      </c>
      <c r="AF32" s="7">
        <v>62</v>
      </c>
      <c r="AG32" s="11"/>
      <c r="AH32" s="7"/>
      <c r="AI32" s="7"/>
      <c r="AJ32" s="7">
        <v>49</v>
      </c>
      <c r="AK32" s="31"/>
      <c r="AL32" s="34">
        <v>47</v>
      </c>
      <c r="AM32" s="7"/>
      <c r="AN32" s="11"/>
      <c r="AO32" s="7"/>
      <c r="AP32" s="11"/>
      <c r="AQ32" s="7"/>
      <c r="AR32" s="11"/>
      <c r="AS32" s="7"/>
      <c r="AT32" s="7"/>
      <c r="AU32" s="7"/>
      <c r="AV32" s="7"/>
      <c r="AW32" s="7"/>
      <c r="AX32" s="11">
        <v>220</v>
      </c>
      <c r="AY32" s="66">
        <v>22</v>
      </c>
      <c r="AZ32" s="1"/>
      <c r="BA32" s="1"/>
      <c r="BB32" s="24"/>
      <c r="BC32" s="1"/>
      <c r="BD32" s="1"/>
      <c r="BP32" s="15"/>
      <c r="BQ32" s="15">
        <f t="shared" si="1"/>
        <v>226</v>
      </c>
      <c r="BR32" s="23">
        <f t="shared" si="0"/>
        <v>82</v>
      </c>
      <c r="BS32" s="23">
        <f t="shared" si="2"/>
        <v>17</v>
      </c>
      <c r="BT32" s="15">
        <f t="shared" si="3"/>
        <v>46</v>
      </c>
      <c r="BU32" s="23">
        <f t="shared" si="4"/>
        <v>10</v>
      </c>
      <c r="BV32" s="15" t="e">
        <f>IF(AND(#REF!="",#REF!="",#REF!="",#REF!=""),"",SUM(#REF!,#REF!,#REF!,#REF!,#REF!))</f>
        <v>#REF!</v>
      </c>
      <c r="BW32" s="23" t="str">
        <f t="shared" si="5"/>
        <v/>
      </c>
      <c r="BX32" s="15">
        <f t="shared" si="6"/>
        <v>86</v>
      </c>
      <c r="BY32" s="23">
        <f t="shared" si="7"/>
        <v>18</v>
      </c>
      <c r="BZ32" s="15" t="str">
        <f t="shared" si="8"/>
        <v/>
      </c>
      <c r="CA32" s="23" t="str">
        <f t="shared" si="9"/>
        <v/>
      </c>
      <c r="CB32" s="15" t="e">
        <f>IF(AND(#REF!="",#REF!="",#REF!="",#REF!=""),"",SUM(#REF!,#REF!,#REF!,#REF!,#REF!))</f>
        <v>#REF!</v>
      </c>
      <c r="CC32" s="23" t="str">
        <f t="shared" si="10"/>
        <v/>
      </c>
      <c r="CD32" s="23"/>
      <c r="CE32" s="23"/>
    </row>
    <row r="33" spans="1:83" ht="24.75" customHeight="1">
      <c r="A33" s="245">
        <v>27</v>
      </c>
      <c r="B33" s="246" t="s">
        <v>242</v>
      </c>
      <c r="C33" s="247" t="s">
        <v>6</v>
      </c>
      <c r="D33" s="248">
        <v>928</v>
      </c>
      <c r="E33" s="249">
        <v>42676</v>
      </c>
      <c r="F33" s="250" t="s">
        <v>211</v>
      </c>
      <c r="G33" s="250" t="s">
        <v>212</v>
      </c>
      <c r="H33" s="251" t="s">
        <v>27</v>
      </c>
      <c r="I33" s="252">
        <v>227</v>
      </c>
      <c r="J33" s="253" t="s">
        <v>9</v>
      </c>
      <c r="K33" s="254" t="s">
        <v>8</v>
      </c>
      <c r="L33" s="371"/>
      <c r="M33" s="372"/>
      <c r="N33" s="372"/>
      <c r="O33" s="7">
        <v>29</v>
      </c>
      <c r="P33" s="31">
        <v>56</v>
      </c>
      <c r="Q33" s="34">
        <v>24</v>
      </c>
      <c r="R33" s="7">
        <v>45</v>
      </c>
      <c r="S33" s="975"/>
      <c r="T33" s="976"/>
      <c r="U33" s="976"/>
      <c r="V33" s="7">
        <v>14</v>
      </c>
      <c r="W33" s="36">
        <v>32</v>
      </c>
      <c r="X33" s="34">
        <v>10</v>
      </c>
      <c r="Y33" s="7">
        <v>30</v>
      </c>
      <c r="Z33" s="11"/>
      <c r="AA33" s="7"/>
      <c r="AB33" s="7"/>
      <c r="AC33" s="7">
        <v>22</v>
      </c>
      <c r="AD33" s="31">
        <v>64</v>
      </c>
      <c r="AE33" s="34">
        <v>20</v>
      </c>
      <c r="AF33" s="7">
        <v>62</v>
      </c>
      <c r="AG33" s="11"/>
      <c r="AH33" s="7"/>
      <c r="AI33" s="7"/>
      <c r="AJ33" s="7">
        <v>43</v>
      </c>
      <c r="AK33" s="31"/>
      <c r="AL33" s="34">
        <v>49</v>
      </c>
      <c r="AM33" s="7"/>
      <c r="AN33" s="11"/>
      <c r="AO33" s="7"/>
      <c r="AP33" s="11"/>
      <c r="AQ33" s="7"/>
      <c r="AR33" s="11"/>
      <c r="AS33" s="7"/>
      <c r="AT33" s="7"/>
      <c r="AU33" s="7"/>
      <c r="AV33" s="7"/>
      <c r="AW33" s="7"/>
      <c r="AX33" s="11">
        <v>220</v>
      </c>
      <c r="AY33" s="66">
        <v>24</v>
      </c>
      <c r="AZ33" s="1"/>
      <c r="BA33" s="1"/>
      <c r="BB33" s="24"/>
      <c r="BC33" s="1"/>
      <c r="BD33" s="1"/>
      <c r="BP33" s="15"/>
      <c r="BQ33" s="15">
        <f t="shared" si="1"/>
        <v>227</v>
      </c>
      <c r="BR33" s="23">
        <f t="shared" si="0"/>
        <v>85</v>
      </c>
      <c r="BS33" s="23">
        <f t="shared" si="2"/>
        <v>17</v>
      </c>
      <c r="BT33" s="15">
        <f t="shared" si="3"/>
        <v>46</v>
      </c>
      <c r="BU33" s="23">
        <f t="shared" si="4"/>
        <v>10</v>
      </c>
      <c r="BV33" s="15" t="e">
        <f>IF(AND(#REF!="",#REF!="",#REF!="",#REF!=""),"",SUM(#REF!,#REF!,#REF!,#REF!,#REF!))</f>
        <v>#REF!</v>
      </c>
      <c r="BW33" s="23" t="str">
        <f t="shared" si="5"/>
        <v/>
      </c>
      <c r="BX33" s="15">
        <f t="shared" si="6"/>
        <v>86</v>
      </c>
      <c r="BY33" s="23">
        <f t="shared" si="7"/>
        <v>18</v>
      </c>
      <c r="BZ33" s="15" t="str">
        <f t="shared" si="8"/>
        <v/>
      </c>
      <c r="CA33" s="23" t="str">
        <f t="shared" si="9"/>
        <v/>
      </c>
      <c r="CB33" s="15" t="e">
        <f>IF(AND(#REF!="",#REF!="",#REF!="",#REF!=""),"",SUM(#REF!,#REF!,#REF!,#REF!,#REF!))</f>
        <v>#REF!</v>
      </c>
      <c r="CC33" s="23" t="str">
        <f t="shared" si="10"/>
        <v/>
      </c>
      <c r="CD33" s="23"/>
      <c r="CE33" s="23"/>
    </row>
    <row r="34" spans="1:83" ht="24.75" customHeight="1">
      <c r="A34" s="245">
        <v>28</v>
      </c>
      <c r="B34" s="246" t="s">
        <v>242</v>
      </c>
      <c r="C34" s="247" t="s">
        <v>6</v>
      </c>
      <c r="D34" s="248">
        <v>947</v>
      </c>
      <c r="E34" s="249" t="s">
        <v>78</v>
      </c>
      <c r="F34" s="250" t="s">
        <v>213</v>
      </c>
      <c r="G34" s="250" t="s">
        <v>214</v>
      </c>
      <c r="H34" s="251" t="s">
        <v>25</v>
      </c>
      <c r="I34" s="252">
        <v>228</v>
      </c>
      <c r="J34" s="253" t="s">
        <v>9</v>
      </c>
      <c r="K34" s="254" t="s">
        <v>8</v>
      </c>
      <c r="L34" s="371"/>
      <c r="M34" s="372"/>
      <c r="N34" s="372"/>
      <c r="O34" s="7">
        <v>29</v>
      </c>
      <c r="P34" s="31">
        <v>62</v>
      </c>
      <c r="Q34" s="34">
        <v>24</v>
      </c>
      <c r="R34" s="7">
        <v>45</v>
      </c>
      <c r="S34" s="975"/>
      <c r="T34" s="976"/>
      <c r="U34" s="976"/>
      <c r="V34" s="7">
        <v>13</v>
      </c>
      <c r="W34" s="36">
        <v>32</v>
      </c>
      <c r="X34" s="34">
        <v>10</v>
      </c>
      <c r="Y34" s="7">
        <v>30</v>
      </c>
      <c r="Z34" s="11"/>
      <c r="AA34" s="7"/>
      <c r="AB34" s="7"/>
      <c r="AC34" s="7">
        <v>22</v>
      </c>
      <c r="AD34" s="31">
        <v>64</v>
      </c>
      <c r="AE34" s="34">
        <v>20</v>
      </c>
      <c r="AF34" s="7">
        <v>62</v>
      </c>
      <c r="AG34" s="11"/>
      <c r="AH34" s="7"/>
      <c r="AI34" s="7"/>
      <c r="AJ34" s="7">
        <v>45</v>
      </c>
      <c r="AK34" s="31"/>
      <c r="AL34" s="34">
        <v>46</v>
      </c>
      <c r="AM34" s="7"/>
      <c r="AN34" s="11"/>
      <c r="AO34" s="7"/>
      <c r="AP34" s="11"/>
      <c r="AQ34" s="7"/>
      <c r="AR34" s="11"/>
      <c r="AS34" s="7"/>
      <c r="AT34" s="7"/>
      <c r="AU34" s="7"/>
      <c r="AV34" s="7"/>
      <c r="AW34" s="7"/>
      <c r="AX34" s="11">
        <v>220</v>
      </c>
      <c r="AY34" s="66">
        <v>20</v>
      </c>
      <c r="AZ34" s="1"/>
      <c r="BA34" s="1"/>
      <c r="BB34" s="24"/>
      <c r="BC34" s="1"/>
      <c r="BD34" s="1"/>
      <c r="BP34" s="15"/>
      <c r="BQ34" s="15">
        <f t="shared" si="1"/>
        <v>228</v>
      </c>
      <c r="BR34" s="23">
        <f t="shared" si="0"/>
        <v>91</v>
      </c>
      <c r="BS34" s="23">
        <f t="shared" si="2"/>
        <v>19</v>
      </c>
      <c r="BT34" s="15">
        <f t="shared" si="3"/>
        <v>45</v>
      </c>
      <c r="BU34" s="23">
        <f t="shared" si="4"/>
        <v>9</v>
      </c>
      <c r="BV34" s="15" t="e">
        <f>IF(AND(#REF!="",#REF!="",#REF!="",#REF!=""),"",SUM(#REF!,#REF!,#REF!,#REF!,#REF!))</f>
        <v>#REF!</v>
      </c>
      <c r="BW34" s="23" t="str">
        <f t="shared" si="5"/>
        <v/>
      </c>
      <c r="BX34" s="15">
        <f t="shared" si="6"/>
        <v>86</v>
      </c>
      <c r="BY34" s="23">
        <f t="shared" si="7"/>
        <v>18</v>
      </c>
      <c r="BZ34" s="15" t="str">
        <f t="shared" si="8"/>
        <v/>
      </c>
      <c r="CA34" s="23" t="str">
        <f t="shared" si="9"/>
        <v/>
      </c>
      <c r="CB34" s="15" t="e">
        <f>IF(AND(#REF!="",#REF!="",#REF!="",#REF!=""),"",SUM(#REF!,#REF!,#REF!,#REF!,#REF!))</f>
        <v>#REF!</v>
      </c>
      <c r="CC34" s="23" t="str">
        <f t="shared" si="10"/>
        <v/>
      </c>
      <c r="CD34" s="23"/>
      <c r="CE34" s="23"/>
    </row>
    <row r="35" spans="1:83" ht="24.75" customHeight="1">
      <c r="A35" s="245">
        <v>29</v>
      </c>
      <c r="B35" s="246" t="s">
        <v>242</v>
      </c>
      <c r="C35" s="247" t="s">
        <v>6</v>
      </c>
      <c r="D35" s="248">
        <v>930</v>
      </c>
      <c r="E35" s="249" t="s">
        <v>79</v>
      </c>
      <c r="F35" s="250" t="s">
        <v>215</v>
      </c>
      <c r="G35" s="250" t="s">
        <v>216</v>
      </c>
      <c r="H35" s="251" t="s">
        <v>217</v>
      </c>
      <c r="I35" s="252">
        <v>229</v>
      </c>
      <c r="J35" s="253" t="s">
        <v>9</v>
      </c>
      <c r="K35" s="254" t="s">
        <v>8</v>
      </c>
      <c r="L35" s="371"/>
      <c r="M35" s="372"/>
      <c r="N35" s="372"/>
      <c r="O35" s="7">
        <v>29</v>
      </c>
      <c r="P35" s="31">
        <v>65</v>
      </c>
      <c r="Q35" s="34">
        <v>24</v>
      </c>
      <c r="R35" s="7">
        <v>45</v>
      </c>
      <c r="S35" s="975"/>
      <c r="T35" s="976"/>
      <c r="U35" s="976"/>
      <c r="V35" s="7">
        <v>14</v>
      </c>
      <c r="W35" s="36">
        <v>32</v>
      </c>
      <c r="X35" s="34">
        <v>10</v>
      </c>
      <c r="Y35" s="7">
        <v>30</v>
      </c>
      <c r="Z35" s="11"/>
      <c r="AA35" s="7"/>
      <c r="AB35" s="7"/>
      <c r="AC35" s="7">
        <v>22</v>
      </c>
      <c r="AD35" s="31">
        <v>64</v>
      </c>
      <c r="AE35" s="34">
        <v>20</v>
      </c>
      <c r="AF35" s="7">
        <v>62</v>
      </c>
      <c r="AG35" s="11"/>
      <c r="AH35" s="7"/>
      <c r="AI35" s="7"/>
      <c r="AJ35" s="7">
        <v>41</v>
      </c>
      <c r="AK35" s="31"/>
      <c r="AL35" s="34">
        <v>47</v>
      </c>
      <c r="AM35" s="7"/>
      <c r="AN35" s="11"/>
      <c r="AO35" s="7"/>
      <c r="AP35" s="11"/>
      <c r="AQ35" s="7"/>
      <c r="AR35" s="11"/>
      <c r="AS35" s="7"/>
      <c r="AT35" s="7"/>
      <c r="AU35" s="7"/>
      <c r="AV35" s="7"/>
      <c r="AW35" s="7"/>
      <c r="AX35" s="11">
        <v>220</v>
      </c>
      <c r="AY35" s="66">
        <v>34</v>
      </c>
      <c r="AZ35" s="1"/>
      <c r="BA35" s="1"/>
      <c r="BB35" s="24"/>
      <c r="BC35" s="1"/>
      <c r="BD35" s="1"/>
      <c r="BP35" s="15"/>
      <c r="BQ35" s="15">
        <f t="shared" si="1"/>
        <v>229</v>
      </c>
      <c r="BR35" s="23">
        <f t="shared" si="0"/>
        <v>94</v>
      </c>
      <c r="BS35" s="23">
        <f t="shared" si="2"/>
        <v>19</v>
      </c>
      <c r="BT35" s="15">
        <f t="shared" si="3"/>
        <v>46</v>
      </c>
      <c r="BU35" s="23">
        <f t="shared" si="4"/>
        <v>10</v>
      </c>
      <c r="BV35" s="15" t="e">
        <f>IF(AND(#REF!="",#REF!="",#REF!="",#REF!=""),"",SUM(#REF!,#REF!,#REF!,#REF!,#REF!))</f>
        <v>#REF!</v>
      </c>
      <c r="BW35" s="23" t="str">
        <f t="shared" si="5"/>
        <v/>
      </c>
      <c r="BX35" s="15">
        <f t="shared" si="6"/>
        <v>86</v>
      </c>
      <c r="BY35" s="23">
        <f t="shared" si="7"/>
        <v>18</v>
      </c>
      <c r="BZ35" s="15" t="str">
        <f t="shared" si="8"/>
        <v/>
      </c>
      <c r="CA35" s="23" t="str">
        <f t="shared" si="9"/>
        <v/>
      </c>
      <c r="CB35" s="15" t="e">
        <f>IF(AND(#REF!="",#REF!="",#REF!="",#REF!=""),"",SUM(#REF!,#REF!,#REF!,#REF!,#REF!))</f>
        <v>#REF!</v>
      </c>
      <c r="CC35" s="23" t="str">
        <f t="shared" si="10"/>
        <v/>
      </c>
      <c r="CD35" s="23"/>
      <c r="CE35" s="23"/>
    </row>
    <row r="36" spans="1:83" ht="24.75" customHeight="1">
      <c r="A36" s="245">
        <v>30</v>
      </c>
      <c r="B36" s="246" t="s">
        <v>242</v>
      </c>
      <c r="C36" s="247" t="s">
        <v>6</v>
      </c>
      <c r="D36" s="248">
        <v>941</v>
      </c>
      <c r="E36" s="249">
        <v>42219</v>
      </c>
      <c r="F36" s="250" t="s">
        <v>218</v>
      </c>
      <c r="G36" s="250" t="s">
        <v>219</v>
      </c>
      <c r="H36" s="251" t="s">
        <v>220</v>
      </c>
      <c r="I36" s="252">
        <v>230</v>
      </c>
      <c r="J36" s="253" t="s">
        <v>7</v>
      </c>
      <c r="K36" s="254" t="s">
        <v>11</v>
      </c>
      <c r="L36" s="371"/>
      <c r="M36" s="372"/>
      <c r="N36" s="372"/>
      <c r="O36" s="7">
        <v>29</v>
      </c>
      <c r="P36" s="31">
        <v>68</v>
      </c>
      <c r="Q36" s="34">
        <v>24</v>
      </c>
      <c r="R36" s="7">
        <v>45</v>
      </c>
      <c r="S36" s="975"/>
      <c r="T36" s="976"/>
      <c r="U36" s="976"/>
      <c r="V36" s="7">
        <v>15</v>
      </c>
      <c r="W36" s="36">
        <v>32</v>
      </c>
      <c r="X36" s="34">
        <v>10</v>
      </c>
      <c r="Y36" s="7">
        <v>30</v>
      </c>
      <c r="Z36" s="11"/>
      <c r="AA36" s="7"/>
      <c r="AB36" s="7"/>
      <c r="AC36" s="7">
        <v>22</v>
      </c>
      <c r="AD36" s="31">
        <v>64</v>
      </c>
      <c r="AE36" s="34">
        <v>20</v>
      </c>
      <c r="AF36" s="7">
        <v>62</v>
      </c>
      <c r="AG36" s="11"/>
      <c r="AH36" s="7"/>
      <c r="AI36" s="7"/>
      <c r="AJ36" s="7">
        <v>40</v>
      </c>
      <c r="AK36" s="31"/>
      <c r="AL36" s="34">
        <v>42</v>
      </c>
      <c r="AM36" s="7"/>
      <c r="AN36" s="11"/>
      <c r="AO36" s="7"/>
      <c r="AP36" s="11"/>
      <c r="AQ36" s="7"/>
      <c r="AR36" s="11"/>
      <c r="AS36" s="7"/>
      <c r="AT36" s="7"/>
      <c r="AU36" s="7"/>
      <c r="AV36" s="7"/>
      <c r="AW36" s="7"/>
      <c r="AX36" s="11">
        <v>220</v>
      </c>
      <c r="AY36" s="66">
        <v>28</v>
      </c>
      <c r="AZ36" s="1"/>
      <c r="BA36" s="1"/>
      <c r="BB36" s="24"/>
      <c r="BC36" s="1"/>
      <c r="BD36" s="1"/>
      <c r="BP36" s="15"/>
      <c r="BQ36" s="15">
        <f t="shared" si="1"/>
        <v>230</v>
      </c>
      <c r="BR36" s="23">
        <f t="shared" si="0"/>
        <v>97</v>
      </c>
      <c r="BS36" s="23">
        <f t="shared" si="2"/>
        <v>20</v>
      </c>
      <c r="BT36" s="15">
        <f t="shared" si="3"/>
        <v>47</v>
      </c>
      <c r="BU36" s="23">
        <f t="shared" si="4"/>
        <v>10</v>
      </c>
      <c r="BV36" s="15" t="e">
        <f>IF(AND(#REF!="",#REF!="",#REF!="",#REF!=""),"",SUM(#REF!,#REF!,#REF!,#REF!,#REF!))</f>
        <v>#REF!</v>
      </c>
      <c r="BW36" s="23" t="str">
        <f t="shared" si="5"/>
        <v/>
      </c>
      <c r="BX36" s="15">
        <f t="shared" si="6"/>
        <v>86</v>
      </c>
      <c r="BY36" s="23">
        <f t="shared" si="7"/>
        <v>18</v>
      </c>
      <c r="BZ36" s="15" t="str">
        <f t="shared" si="8"/>
        <v/>
      </c>
      <c r="CA36" s="23" t="str">
        <f t="shared" si="9"/>
        <v/>
      </c>
      <c r="CB36" s="15" t="e">
        <f>IF(AND(#REF!="",#REF!="",#REF!="",#REF!=""),"",SUM(#REF!,#REF!,#REF!,#REF!,#REF!))</f>
        <v>#REF!</v>
      </c>
      <c r="CC36" s="23" t="str">
        <f t="shared" si="10"/>
        <v/>
      </c>
      <c r="CD36" s="23"/>
      <c r="CE36" s="23"/>
    </row>
    <row r="37" spans="1:83" ht="24.75" customHeight="1">
      <c r="A37" s="245">
        <v>31</v>
      </c>
      <c r="B37" s="246"/>
      <c r="C37" s="247"/>
      <c r="D37" s="248"/>
      <c r="E37" s="249"/>
      <c r="F37" s="250"/>
      <c r="G37" s="250"/>
      <c r="H37" s="251"/>
      <c r="I37" s="252"/>
      <c r="J37" s="253"/>
      <c r="K37" s="254"/>
      <c r="L37" s="371"/>
      <c r="M37" s="372"/>
      <c r="N37" s="372"/>
      <c r="O37" s="7"/>
      <c r="P37" s="31"/>
      <c r="Q37" s="34"/>
      <c r="R37" s="7"/>
      <c r="S37" s="975"/>
      <c r="T37" s="976"/>
      <c r="U37" s="976"/>
      <c r="V37" s="7"/>
      <c r="W37" s="36"/>
      <c r="X37" s="34"/>
      <c r="Y37" s="7"/>
      <c r="Z37" s="11"/>
      <c r="AA37" s="7"/>
      <c r="AB37" s="7"/>
      <c r="AC37" s="7"/>
      <c r="AD37" s="31"/>
      <c r="AE37" s="34"/>
      <c r="AF37" s="7"/>
      <c r="AG37" s="11"/>
      <c r="AH37" s="7"/>
      <c r="AI37" s="7"/>
      <c r="AJ37" s="7"/>
      <c r="AK37" s="31"/>
      <c r="AL37" s="34"/>
      <c r="AM37" s="7"/>
      <c r="AN37" s="11"/>
      <c r="AO37" s="7"/>
      <c r="AP37" s="11"/>
      <c r="AQ37" s="7"/>
      <c r="AR37" s="11"/>
      <c r="AS37" s="7"/>
      <c r="AT37" s="7"/>
      <c r="AU37" s="7"/>
      <c r="AV37" s="7"/>
      <c r="AW37" s="7"/>
      <c r="AX37" s="11"/>
      <c r="AY37" s="66"/>
      <c r="AZ37" s="1"/>
      <c r="BA37" s="1"/>
      <c r="BB37" s="24"/>
      <c r="BC37" s="1"/>
      <c r="BD37" s="1"/>
      <c r="BP37" s="15"/>
      <c r="BQ37" s="15" t="str">
        <f t="shared" si="1"/>
        <v/>
      </c>
      <c r="BR37" s="23" t="str">
        <f t="shared" si="0"/>
        <v/>
      </c>
      <c r="BS37" s="23" t="str">
        <f t="shared" si="2"/>
        <v/>
      </c>
      <c r="BT37" s="15" t="str">
        <f t="shared" si="3"/>
        <v/>
      </c>
      <c r="BU37" s="23" t="str">
        <f t="shared" si="4"/>
        <v/>
      </c>
      <c r="BV37" s="15" t="e">
        <f>IF(AND(#REF!="",#REF!="",#REF!="",#REF!=""),"",SUM(#REF!,#REF!,#REF!,#REF!,#REF!))</f>
        <v>#REF!</v>
      </c>
      <c r="BW37" s="23" t="str">
        <f t="shared" si="5"/>
        <v/>
      </c>
      <c r="BX37" s="15" t="str">
        <f t="shared" si="6"/>
        <v/>
      </c>
      <c r="BY37" s="23" t="str">
        <f t="shared" si="7"/>
        <v/>
      </c>
      <c r="BZ37" s="15" t="str">
        <f t="shared" si="8"/>
        <v/>
      </c>
      <c r="CA37" s="23" t="str">
        <f t="shared" si="9"/>
        <v/>
      </c>
      <c r="CB37" s="15" t="e">
        <f>IF(AND(#REF!="",#REF!="",#REF!="",#REF!=""),"",SUM(#REF!,#REF!,#REF!,#REF!,#REF!))</f>
        <v>#REF!</v>
      </c>
      <c r="CC37" s="23" t="str">
        <f t="shared" si="10"/>
        <v/>
      </c>
      <c r="CD37" s="23"/>
      <c r="CE37" s="23"/>
    </row>
    <row r="38" spans="1:83" ht="24.75" customHeight="1">
      <c r="A38" s="245">
        <v>32</v>
      </c>
      <c r="B38" s="246"/>
      <c r="C38" s="247"/>
      <c r="D38" s="248"/>
      <c r="E38" s="249"/>
      <c r="F38" s="250"/>
      <c r="G38" s="250"/>
      <c r="H38" s="251"/>
      <c r="I38" s="252"/>
      <c r="J38" s="253"/>
      <c r="K38" s="254"/>
      <c r="L38" s="371"/>
      <c r="M38" s="372"/>
      <c r="N38" s="372"/>
      <c r="O38" s="7"/>
      <c r="P38" s="31"/>
      <c r="Q38" s="34"/>
      <c r="R38" s="7"/>
      <c r="S38" s="975"/>
      <c r="T38" s="976"/>
      <c r="U38" s="976"/>
      <c r="V38" s="7"/>
      <c r="W38" s="36"/>
      <c r="X38" s="34"/>
      <c r="Y38" s="7"/>
      <c r="Z38" s="11"/>
      <c r="AA38" s="7"/>
      <c r="AB38" s="7"/>
      <c r="AC38" s="7"/>
      <c r="AD38" s="31"/>
      <c r="AE38" s="34"/>
      <c r="AF38" s="7"/>
      <c r="AG38" s="11"/>
      <c r="AH38" s="7"/>
      <c r="AI38" s="7"/>
      <c r="AJ38" s="7"/>
      <c r="AK38" s="31"/>
      <c r="AL38" s="34"/>
      <c r="AM38" s="7"/>
      <c r="AN38" s="11"/>
      <c r="AO38" s="7"/>
      <c r="AP38" s="11"/>
      <c r="AQ38" s="7"/>
      <c r="AR38" s="11"/>
      <c r="AS38" s="7"/>
      <c r="AT38" s="7"/>
      <c r="AU38" s="7"/>
      <c r="AV38" s="7"/>
      <c r="AW38" s="7"/>
      <c r="AX38" s="11"/>
      <c r="AY38" s="66"/>
      <c r="AZ38" s="1"/>
      <c r="BA38" s="1"/>
      <c r="BB38" s="24"/>
      <c r="BC38" s="1"/>
      <c r="BD38" s="1"/>
      <c r="BP38" s="15"/>
      <c r="BQ38" s="15" t="str">
        <f t="shared" si="1"/>
        <v/>
      </c>
      <c r="BR38" s="23" t="str">
        <f t="shared" si="0"/>
        <v/>
      </c>
      <c r="BS38" s="23" t="str">
        <f t="shared" si="2"/>
        <v/>
      </c>
      <c r="BT38" s="15" t="str">
        <f t="shared" si="3"/>
        <v/>
      </c>
      <c r="BU38" s="23" t="str">
        <f t="shared" si="4"/>
        <v/>
      </c>
      <c r="BV38" s="15" t="e">
        <f>IF(AND(#REF!="",#REF!="",#REF!="",#REF!=""),"",SUM(#REF!,#REF!,#REF!,#REF!,#REF!))</f>
        <v>#REF!</v>
      </c>
      <c r="BW38" s="23" t="str">
        <f t="shared" si="5"/>
        <v/>
      </c>
      <c r="BX38" s="15" t="str">
        <f t="shared" si="6"/>
        <v/>
      </c>
      <c r="BY38" s="23" t="str">
        <f t="shared" si="7"/>
        <v/>
      </c>
      <c r="BZ38" s="15" t="str">
        <f t="shared" si="8"/>
        <v/>
      </c>
      <c r="CA38" s="23" t="str">
        <f t="shared" si="9"/>
        <v/>
      </c>
      <c r="CB38" s="15" t="e">
        <f>IF(AND(#REF!="",#REF!="",#REF!="",#REF!=""),"",SUM(#REF!,#REF!,#REF!,#REF!,#REF!))</f>
        <v>#REF!</v>
      </c>
      <c r="CC38" s="23" t="str">
        <f t="shared" si="10"/>
        <v/>
      </c>
      <c r="CD38" s="23"/>
      <c r="CE38" s="23"/>
    </row>
    <row r="39" spans="1:83" ht="24.75" customHeight="1">
      <c r="A39" s="245">
        <v>33</v>
      </c>
      <c r="B39" s="246"/>
      <c r="C39" s="247"/>
      <c r="D39" s="248"/>
      <c r="E39" s="249"/>
      <c r="F39" s="250"/>
      <c r="G39" s="250"/>
      <c r="H39" s="251"/>
      <c r="I39" s="252"/>
      <c r="J39" s="253"/>
      <c r="K39" s="254"/>
      <c r="L39" s="371"/>
      <c r="M39" s="372"/>
      <c r="N39" s="372"/>
      <c r="O39" s="7"/>
      <c r="P39" s="31"/>
      <c r="Q39" s="34"/>
      <c r="R39" s="7"/>
      <c r="S39" s="975"/>
      <c r="T39" s="976"/>
      <c r="U39" s="976"/>
      <c r="V39" s="7"/>
      <c r="W39" s="36"/>
      <c r="X39" s="34"/>
      <c r="Y39" s="7"/>
      <c r="Z39" s="11"/>
      <c r="AA39" s="7"/>
      <c r="AB39" s="7"/>
      <c r="AC39" s="7"/>
      <c r="AD39" s="31"/>
      <c r="AE39" s="34"/>
      <c r="AF39" s="7"/>
      <c r="AG39" s="11"/>
      <c r="AH39" s="7"/>
      <c r="AI39" s="7"/>
      <c r="AJ39" s="7"/>
      <c r="AK39" s="31"/>
      <c r="AL39" s="34"/>
      <c r="AM39" s="7"/>
      <c r="AN39" s="11"/>
      <c r="AO39" s="7"/>
      <c r="AP39" s="11"/>
      <c r="AQ39" s="7"/>
      <c r="AR39" s="11"/>
      <c r="AS39" s="7"/>
      <c r="AT39" s="7"/>
      <c r="AU39" s="7"/>
      <c r="AV39" s="7"/>
      <c r="AW39" s="7"/>
      <c r="AX39" s="11"/>
      <c r="AY39" s="66"/>
      <c r="AZ39" s="1"/>
      <c r="BA39" s="1"/>
      <c r="BB39" s="24"/>
      <c r="BC39" s="1"/>
      <c r="BD39" s="1"/>
      <c r="BP39" s="15"/>
      <c r="BQ39" s="15" t="str">
        <f t="shared" si="1"/>
        <v/>
      </c>
      <c r="BR39" s="23" t="str">
        <f t="shared" ref="BR39:BR70" si="11">IF(AND(L39="",M39="",N39="",P39=""),"",SUM(L39,M39,N39,O39,P39))</f>
        <v/>
      </c>
      <c r="BS39" s="23" t="str">
        <f t="shared" si="2"/>
        <v/>
      </c>
      <c r="BT39" s="15" t="str">
        <f t="shared" si="3"/>
        <v/>
      </c>
      <c r="BU39" s="23" t="str">
        <f t="shared" si="4"/>
        <v/>
      </c>
      <c r="BV39" s="15" t="e">
        <f>IF(AND(#REF!="",#REF!="",#REF!="",#REF!=""),"",SUM(#REF!,#REF!,#REF!,#REF!,#REF!))</f>
        <v>#REF!</v>
      </c>
      <c r="BW39" s="23" t="str">
        <f t="shared" si="5"/>
        <v/>
      </c>
      <c r="BX39" s="15" t="str">
        <f t="shared" si="6"/>
        <v/>
      </c>
      <c r="BY39" s="23" t="str">
        <f t="shared" si="7"/>
        <v/>
      </c>
      <c r="BZ39" s="15" t="str">
        <f t="shared" si="8"/>
        <v/>
      </c>
      <c r="CA39" s="23" t="str">
        <f t="shared" si="9"/>
        <v/>
      </c>
      <c r="CB39" s="15" t="e">
        <f>IF(AND(#REF!="",#REF!="",#REF!="",#REF!=""),"",SUM(#REF!,#REF!,#REF!,#REF!,#REF!))</f>
        <v>#REF!</v>
      </c>
      <c r="CC39" s="23" t="str">
        <f t="shared" si="10"/>
        <v/>
      </c>
      <c r="CD39" s="23"/>
      <c r="CE39" s="23"/>
    </row>
    <row r="40" spans="1:83" ht="24.75" customHeight="1">
      <c r="A40" s="245">
        <v>34</v>
      </c>
      <c r="B40" s="246"/>
      <c r="C40" s="247"/>
      <c r="D40" s="248"/>
      <c r="E40" s="249"/>
      <c r="F40" s="250"/>
      <c r="G40" s="250"/>
      <c r="H40" s="251"/>
      <c r="I40" s="252"/>
      <c r="J40" s="253"/>
      <c r="K40" s="254"/>
      <c r="L40" s="371"/>
      <c r="M40" s="372"/>
      <c r="N40" s="372"/>
      <c r="O40" s="7"/>
      <c r="P40" s="31"/>
      <c r="Q40" s="34"/>
      <c r="R40" s="7"/>
      <c r="S40" s="975"/>
      <c r="T40" s="976"/>
      <c r="U40" s="976"/>
      <c r="V40" s="7"/>
      <c r="W40" s="36"/>
      <c r="X40" s="34"/>
      <c r="Y40" s="7"/>
      <c r="Z40" s="11"/>
      <c r="AA40" s="7"/>
      <c r="AB40" s="7"/>
      <c r="AC40" s="7"/>
      <c r="AD40" s="31"/>
      <c r="AE40" s="34"/>
      <c r="AF40" s="7"/>
      <c r="AG40" s="11"/>
      <c r="AH40" s="7"/>
      <c r="AI40" s="7"/>
      <c r="AJ40" s="7"/>
      <c r="AK40" s="31"/>
      <c r="AL40" s="34"/>
      <c r="AM40" s="7"/>
      <c r="AN40" s="11"/>
      <c r="AO40" s="7"/>
      <c r="AP40" s="11"/>
      <c r="AQ40" s="7"/>
      <c r="AR40" s="11"/>
      <c r="AS40" s="7"/>
      <c r="AT40" s="7"/>
      <c r="AU40" s="7"/>
      <c r="AV40" s="7"/>
      <c r="AW40" s="7"/>
      <c r="AX40" s="11"/>
      <c r="AY40" s="66"/>
      <c r="AZ40" s="1"/>
      <c r="BA40" s="1"/>
      <c r="BB40" s="24"/>
      <c r="BC40" s="1"/>
      <c r="BD40" s="1"/>
      <c r="BP40" s="15"/>
      <c r="BQ40" s="15" t="str">
        <f t="shared" si="1"/>
        <v/>
      </c>
      <c r="BR40" s="23" t="str">
        <f t="shared" si="11"/>
        <v/>
      </c>
      <c r="BS40" s="23" t="str">
        <f t="shared" si="2"/>
        <v/>
      </c>
      <c r="BT40" s="15" t="str">
        <f t="shared" si="3"/>
        <v/>
      </c>
      <c r="BU40" s="23" t="str">
        <f t="shared" si="4"/>
        <v/>
      </c>
      <c r="BV40" s="15" t="e">
        <f>IF(AND(#REF!="",#REF!="",#REF!="",#REF!=""),"",SUM(#REF!,#REF!,#REF!,#REF!,#REF!))</f>
        <v>#REF!</v>
      </c>
      <c r="BW40" s="23" t="str">
        <f t="shared" si="5"/>
        <v/>
      </c>
      <c r="BX40" s="15" t="str">
        <f t="shared" si="6"/>
        <v/>
      </c>
      <c r="BY40" s="23" t="str">
        <f t="shared" si="7"/>
        <v/>
      </c>
      <c r="BZ40" s="15" t="str">
        <f t="shared" si="8"/>
        <v/>
      </c>
      <c r="CA40" s="23" t="str">
        <f t="shared" si="9"/>
        <v/>
      </c>
      <c r="CB40" s="15" t="e">
        <f>IF(AND(#REF!="",#REF!="",#REF!="",#REF!=""),"",SUM(#REF!,#REF!,#REF!,#REF!,#REF!))</f>
        <v>#REF!</v>
      </c>
      <c r="CC40" s="23" t="str">
        <f t="shared" si="10"/>
        <v/>
      </c>
      <c r="CD40" s="23"/>
      <c r="CE40" s="23"/>
    </row>
    <row r="41" spans="1:83" ht="24.75" customHeight="1">
      <c r="A41" s="245">
        <v>35</v>
      </c>
      <c r="B41" s="246"/>
      <c r="C41" s="247"/>
      <c r="D41" s="248"/>
      <c r="E41" s="249"/>
      <c r="F41" s="250"/>
      <c r="G41" s="250"/>
      <c r="H41" s="251"/>
      <c r="I41" s="252"/>
      <c r="J41" s="253"/>
      <c r="K41" s="254"/>
      <c r="L41" s="371"/>
      <c r="M41" s="372"/>
      <c r="N41" s="372"/>
      <c r="O41" s="7"/>
      <c r="P41" s="31"/>
      <c r="Q41" s="34"/>
      <c r="R41" s="7"/>
      <c r="S41" s="975"/>
      <c r="T41" s="976"/>
      <c r="U41" s="976"/>
      <c r="V41" s="7"/>
      <c r="W41" s="36"/>
      <c r="X41" s="34"/>
      <c r="Y41" s="7"/>
      <c r="Z41" s="11"/>
      <c r="AA41" s="7"/>
      <c r="AB41" s="7"/>
      <c r="AC41" s="7"/>
      <c r="AD41" s="31"/>
      <c r="AE41" s="34"/>
      <c r="AF41" s="7"/>
      <c r="AG41" s="11"/>
      <c r="AH41" s="7"/>
      <c r="AI41" s="7"/>
      <c r="AJ41" s="7"/>
      <c r="AK41" s="31"/>
      <c r="AL41" s="34"/>
      <c r="AM41" s="7"/>
      <c r="AN41" s="11"/>
      <c r="AO41" s="7"/>
      <c r="AP41" s="11"/>
      <c r="AQ41" s="7"/>
      <c r="AR41" s="11"/>
      <c r="AS41" s="7"/>
      <c r="AT41" s="7"/>
      <c r="AU41" s="7"/>
      <c r="AV41" s="7"/>
      <c r="AW41" s="7"/>
      <c r="AX41" s="11"/>
      <c r="AY41" s="66"/>
      <c r="AZ41" s="1"/>
      <c r="BA41" s="1"/>
      <c r="BB41" s="24"/>
      <c r="BC41" s="1"/>
      <c r="BD41" s="1"/>
      <c r="BP41" s="15"/>
      <c r="BQ41" s="15" t="str">
        <f t="shared" si="1"/>
        <v/>
      </c>
      <c r="BR41" s="23" t="str">
        <f t="shared" si="11"/>
        <v/>
      </c>
      <c r="BS41" s="23" t="str">
        <f t="shared" si="2"/>
        <v/>
      </c>
      <c r="BT41" s="15" t="str">
        <f t="shared" si="3"/>
        <v/>
      </c>
      <c r="BU41" s="23" t="str">
        <f t="shared" si="4"/>
        <v/>
      </c>
      <c r="BV41" s="15" t="e">
        <f>IF(AND(#REF!="",#REF!="",#REF!="",#REF!=""),"",SUM(#REF!,#REF!,#REF!,#REF!,#REF!))</f>
        <v>#REF!</v>
      </c>
      <c r="BW41" s="23" t="str">
        <f t="shared" si="5"/>
        <v/>
      </c>
      <c r="BX41" s="15" t="str">
        <f t="shared" si="6"/>
        <v/>
      </c>
      <c r="BY41" s="23" t="str">
        <f t="shared" si="7"/>
        <v/>
      </c>
      <c r="BZ41" s="15" t="str">
        <f t="shared" si="8"/>
        <v/>
      </c>
      <c r="CA41" s="23" t="str">
        <f t="shared" si="9"/>
        <v/>
      </c>
      <c r="CB41" s="15" t="e">
        <f>IF(AND(#REF!="",#REF!="",#REF!="",#REF!=""),"",SUM(#REF!,#REF!,#REF!,#REF!,#REF!))</f>
        <v>#REF!</v>
      </c>
      <c r="CC41" s="23" t="str">
        <f t="shared" si="10"/>
        <v/>
      </c>
      <c r="CD41" s="23"/>
      <c r="CE41" s="23"/>
    </row>
    <row r="42" spans="1:83" ht="24.75" customHeight="1">
      <c r="A42" s="245">
        <v>36</v>
      </c>
      <c r="B42" s="246"/>
      <c r="C42" s="247"/>
      <c r="D42" s="248"/>
      <c r="E42" s="249"/>
      <c r="F42" s="250"/>
      <c r="G42" s="250"/>
      <c r="H42" s="251"/>
      <c r="I42" s="252"/>
      <c r="J42" s="253"/>
      <c r="K42" s="254"/>
      <c r="L42" s="371"/>
      <c r="M42" s="372"/>
      <c r="N42" s="372"/>
      <c r="O42" s="7"/>
      <c r="P42" s="31"/>
      <c r="Q42" s="34"/>
      <c r="R42" s="7"/>
      <c r="S42" s="975"/>
      <c r="T42" s="976"/>
      <c r="U42" s="976"/>
      <c r="V42" s="7"/>
      <c r="W42" s="36"/>
      <c r="X42" s="34"/>
      <c r="Y42" s="7"/>
      <c r="Z42" s="11"/>
      <c r="AA42" s="7"/>
      <c r="AB42" s="7"/>
      <c r="AC42" s="7"/>
      <c r="AD42" s="31"/>
      <c r="AE42" s="34"/>
      <c r="AF42" s="7"/>
      <c r="AG42" s="11"/>
      <c r="AH42" s="7"/>
      <c r="AI42" s="7"/>
      <c r="AJ42" s="7"/>
      <c r="AK42" s="31"/>
      <c r="AL42" s="34"/>
      <c r="AM42" s="7"/>
      <c r="AN42" s="11"/>
      <c r="AO42" s="7"/>
      <c r="AP42" s="11"/>
      <c r="AQ42" s="7"/>
      <c r="AR42" s="11"/>
      <c r="AS42" s="7"/>
      <c r="AT42" s="7"/>
      <c r="AU42" s="7"/>
      <c r="AV42" s="7"/>
      <c r="AW42" s="7"/>
      <c r="AX42" s="11"/>
      <c r="AY42" s="66"/>
      <c r="AZ42" s="1"/>
      <c r="BA42" s="1"/>
      <c r="BB42" s="24"/>
      <c r="BC42" s="1"/>
      <c r="BD42" s="1"/>
      <c r="BP42" s="15"/>
      <c r="BQ42" s="15" t="str">
        <f t="shared" si="1"/>
        <v/>
      </c>
      <c r="BR42" s="23" t="str">
        <f t="shared" si="11"/>
        <v/>
      </c>
      <c r="BS42" s="23" t="str">
        <f t="shared" si="2"/>
        <v/>
      </c>
      <c r="BT42" s="15" t="str">
        <f t="shared" si="3"/>
        <v/>
      </c>
      <c r="BU42" s="23" t="str">
        <f t="shared" si="4"/>
        <v/>
      </c>
      <c r="BV42" s="15" t="e">
        <f>IF(AND(#REF!="",#REF!="",#REF!="",#REF!=""),"",SUM(#REF!,#REF!,#REF!,#REF!,#REF!))</f>
        <v>#REF!</v>
      </c>
      <c r="BW42" s="23" t="str">
        <f t="shared" si="5"/>
        <v/>
      </c>
      <c r="BX42" s="15" t="str">
        <f t="shared" si="6"/>
        <v/>
      </c>
      <c r="BY42" s="23" t="str">
        <f t="shared" si="7"/>
        <v/>
      </c>
      <c r="BZ42" s="15" t="str">
        <f t="shared" si="8"/>
        <v/>
      </c>
      <c r="CA42" s="23" t="str">
        <f t="shared" si="9"/>
        <v/>
      </c>
      <c r="CB42" s="15" t="e">
        <f>IF(AND(#REF!="",#REF!="",#REF!="",#REF!=""),"",SUM(#REF!,#REF!,#REF!,#REF!,#REF!))</f>
        <v>#REF!</v>
      </c>
      <c r="CC42" s="23" t="str">
        <f t="shared" si="10"/>
        <v/>
      </c>
      <c r="CD42" s="23"/>
      <c r="CE42" s="23"/>
    </row>
    <row r="43" spans="1:83" ht="24.75" customHeight="1">
      <c r="A43" s="245">
        <v>37</v>
      </c>
      <c r="B43" s="246"/>
      <c r="C43" s="247"/>
      <c r="D43" s="248"/>
      <c r="E43" s="249"/>
      <c r="F43" s="250"/>
      <c r="G43" s="250"/>
      <c r="H43" s="251"/>
      <c r="I43" s="252"/>
      <c r="J43" s="253"/>
      <c r="K43" s="254"/>
      <c r="L43" s="371"/>
      <c r="M43" s="372"/>
      <c r="N43" s="372"/>
      <c r="O43" s="7"/>
      <c r="P43" s="31"/>
      <c r="Q43" s="34"/>
      <c r="R43" s="7"/>
      <c r="S43" s="975"/>
      <c r="T43" s="976"/>
      <c r="U43" s="976"/>
      <c r="V43" s="7"/>
      <c r="W43" s="36"/>
      <c r="X43" s="34"/>
      <c r="Y43" s="7"/>
      <c r="Z43" s="11"/>
      <c r="AA43" s="7"/>
      <c r="AB43" s="7"/>
      <c r="AC43" s="7"/>
      <c r="AD43" s="31"/>
      <c r="AE43" s="34"/>
      <c r="AF43" s="7"/>
      <c r="AG43" s="11"/>
      <c r="AH43" s="7"/>
      <c r="AI43" s="7"/>
      <c r="AJ43" s="7"/>
      <c r="AK43" s="31"/>
      <c r="AL43" s="34"/>
      <c r="AM43" s="7"/>
      <c r="AN43" s="11"/>
      <c r="AO43" s="7"/>
      <c r="AP43" s="11"/>
      <c r="AQ43" s="7"/>
      <c r="AR43" s="11"/>
      <c r="AS43" s="7"/>
      <c r="AT43" s="7"/>
      <c r="AU43" s="7"/>
      <c r="AV43" s="7"/>
      <c r="AW43" s="7"/>
      <c r="AX43" s="11"/>
      <c r="AY43" s="66"/>
      <c r="AZ43" s="1"/>
      <c r="BA43" s="1"/>
      <c r="BB43" s="24"/>
      <c r="BC43" s="1"/>
      <c r="BD43" s="1"/>
      <c r="BP43" s="15"/>
      <c r="BQ43" s="15" t="str">
        <f t="shared" si="1"/>
        <v/>
      </c>
      <c r="BR43" s="23" t="str">
        <f t="shared" si="11"/>
        <v/>
      </c>
      <c r="BS43" s="23" t="str">
        <f t="shared" si="2"/>
        <v/>
      </c>
      <c r="BT43" s="15" t="str">
        <f t="shared" si="3"/>
        <v/>
      </c>
      <c r="BU43" s="23" t="str">
        <f t="shared" si="4"/>
        <v/>
      </c>
      <c r="BV43" s="15" t="e">
        <f>IF(AND(#REF!="",#REF!="",#REF!="",#REF!=""),"",SUM(#REF!,#REF!,#REF!,#REF!,#REF!))</f>
        <v>#REF!</v>
      </c>
      <c r="BW43" s="23" t="str">
        <f t="shared" si="5"/>
        <v/>
      </c>
      <c r="BX43" s="15" t="str">
        <f t="shared" si="6"/>
        <v/>
      </c>
      <c r="BY43" s="23" t="str">
        <f t="shared" si="7"/>
        <v/>
      </c>
      <c r="BZ43" s="15" t="str">
        <f t="shared" si="8"/>
        <v/>
      </c>
      <c r="CA43" s="23" t="str">
        <f t="shared" si="9"/>
        <v/>
      </c>
      <c r="CB43" s="15" t="e">
        <f>IF(AND(#REF!="",#REF!="",#REF!="",#REF!=""),"",SUM(#REF!,#REF!,#REF!,#REF!,#REF!))</f>
        <v>#REF!</v>
      </c>
      <c r="CC43" s="23" t="str">
        <f t="shared" si="10"/>
        <v/>
      </c>
      <c r="CD43" s="23"/>
      <c r="CE43" s="23"/>
    </row>
    <row r="44" spans="1:83" ht="24.75" customHeight="1">
      <c r="A44" s="245">
        <v>38</v>
      </c>
      <c r="B44" s="246"/>
      <c r="C44" s="247"/>
      <c r="D44" s="248"/>
      <c r="E44" s="249"/>
      <c r="F44" s="250"/>
      <c r="G44" s="250"/>
      <c r="H44" s="251"/>
      <c r="I44" s="252"/>
      <c r="J44" s="253"/>
      <c r="K44" s="254"/>
      <c r="L44" s="371"/>
      <c r="M44" s="372"/>
      <c r="N44" s="372"/>
      <c r="O44" s="7"/>
      <c r="P44" s="31"/>
      <c r="Q44" s="34"/>
      <c r="R44" s="7"/>
      <c r="S44" s="975"/>
      <c r="T44" s="976"/>
      <c r="U44" s="976"/>
      <c r="V44" s="7"/>
      <c r="W44" s="36"/>
      <c r="X44" s="34"/>
      <c r="Y44" s="7"/>
      <c r="Z44" s="11"/>
      <c r="AA44" s="7"/>
      <c r="AB44" s="7"/>
      <c r="AC44" s="7"/>
      <c r="AD44" s="31"/>
      <c r="AE44" s="34"/>
      <c r="AF44" s="7"/>
      <c r="AG44" s="11"/>
      <c r="AH44" s="7"/>
      <c r="AI44" s="7"/>
      <c r="AJ44" s="7"/>
      <c r="AK44" s="31"/>
      <c r="AL44" s="34"/>
      <c r="AM44" s="7"/>
      <c r="AN44" s="11"/>
      <c r="AO44" s="7"/>
      <c r="AP44" s="11"/>
      <c r="AQ44" s="7"/>
      <c r="AR44" s="11"/>
      <c r="AS44" s="7"/>
      <c r="AT44" s="7"/>
      <c r="AU44" s="7"/>
      <c r="AV44" s="7"/>
      <c r="AW44" s="7"/>
      <c r="AX44" s="11"/>
      <c r="AY44" s="66"/>
      <c r="AZ44" s="1"/>
      <c r="BA44" s="1"/>
      <c r="BB44" s="24"/>
      <c r="BC44" s="1"/>
      <c r="BD44" s="1"/>
      <c r="BP44" s="15"/>
      <c r="BQ44" s="15" t="str">
        <f t="shared" si="1"/>
        <v/>
      </c>
      <c r="BR44" s="23" t="str">
        <f t="shared" si="11"/>
        <v/>
      </c>
      <c r="BS44" s="23" t="str">
        <f t="shared" si="2"/>
        <v/>
      </c>
      <c r="BT44" s="15" t="str">
        <f t="shared" si="3"/>
        <v/>
      </c>
      <c r="BU44" s="23" t="str">
        <f t="shared" si="4"/>
        <v/>
      </c>
      <c r="BV44" s="15" t="e">
        <f>IF(AND(#REF!="",#REF!="",#REF!="",#REF!=""),"",SUM(#REF!,#REF!,#REF!,#REF!,#REF!))</f>
        <v>#REF!</v>
      </c>
      <c r="BW44" s="23" t="str">
        <f t="shared" si="5"/>
        <v/>
      </c>
      <c r="BX44" s="15" t="str">
        <f t="shared" si="6"/>
        <v/>
      </c>
      <c r="BY44" s="23" t="str">
        <f t="shared" si="7"/>
        <v/>
      </c>
      <c r="BZ44" s="15" t="str">
        <f t="shared" si="8"/>
        <v/>
      </c>
      <c r="CA44" s="23" t="str">
        <f t="shared" si="9"/>
        <v/>
      </c>
      <c r="CB44" s="15" t="e">
        <f>IF(AND(#REF!="",#REF!="",#REF!="",#REF!=""),"",SUM(#REF!,#REF!,#REF!,#REF!,#REF!))</f>
        <v>#REF!</v>
      </c>
      <c r="CC44" s="23" t="str">
        <f t="shared" si="10"/>
        <v/>
      </c>
      <c r="CD44" s="23"/>
      <c r="CE44" s="23"/>
    </row>
    <row r="45" spans="1:83" ht="24.75" customHeight="1">
      <c r="A45" s="245">
        <v>39</v>
      </c>
      <c r="B45" s="246"/>
      <c r="C45" s="247"/>
      <c r="D45" s="248"/>
      <c r="E45" s="249"/>
      <c r="F45" s="250"/>
      <c r="G45" s="250"/>
      <c r="H45" s="251"/>
      <c r="I45" s="252"/>
      <c r="J45" s="253"/>
      <c r="K45" s="254"/>
      <c r="L45" s="371"/>
      <c r="M45" s="372"/>
      <c r="N45" s="372"/>
      <c r="O45" s="7"/>
      <c r="P45" s="31"/>
      <c r="Q45" s="34"/>
      <c r="R45" s="7"/>
      <c r="S45" s="975"/>
      <c r="T45" s="976"/>
      <c r="U45" s="976"/>
      <c r="V45" s="7"/>
      <c r="W45" s="36"/>
      <c r="X45" s="34"/>
      <c r="Y45" s="7"/>
      <c r="Z45" s="11"/>
      <c r="AA45" s="7"/>
      <c r="AB45" s="7"/>
      <c r="AC45" s="7"/>
      <c r="AD45" s="31"/>
      <c r="AE45" s="34"/>
      <c r="AF45" s="7"/>
      <c r="AG45" s="11"/>
      <c r="AH45" s="7"/>
      <c r="AI45" s="7"/>
      <c r="AJ45" s="7"/>
      <c r="AK45" s="31"/>
      <c r="AL45" s="34"/>
      <c r="AM45" s="7"/>
      <c r="AN45" s="11"/>
      <c r="AO45" s="7"/>
      <c r="AP45" s="11"/>
      <c r="AQ45" s="7"/>
      <c r="AR45" s="11"/>
      <c r="AS45" s="7"/>
      <c r="AT45" s="7"/>
      <c r="AU45" s="7"/>
      <c r="AV45" s="7"/>
      <c r="AW45" s="7"/>
      <c r="AX45" s="11"/>
      <c r="AY45" s="66"/>
      <c r="AZ45" s="1"/>
      <c r="BA45" s="1"/>
      <c r="BB45" s="24"/>
      <c r="BC45" s="1"/>
      <c r="BD45" s="1"/>
      <c r="BP45" s="15"/>
      <c r="BQ45" s="15" t="str">
        <f t="shared" si="1"/>
        <v/>
      </c>
      <c r="BR45" s="23" t="str">
        <f t="shared" si="11"/>
        <v/>
      </c>
      <c r="BS45" s="23" t="str">
        <f t="shared" si="2"/>
        <v/>
      </c>
      <c r="BT45" s="15" t="str">
        <f t="shared" si="3"/>
        <v/>
      </c>
      <c r="BU45" s="23" t="str">
        <f t="shared" si="4"/>
        <v/>
      </c>
      <c r="BV45" s="15" t="e">
        <f>IF(AND(#REF!="",#REF!="",#REF!="",#REF!=""),"",SUM(#REF!,#REF!,#REF!,#REF!,#REF!))</f>
        <v>#REF!</v>
      </c>
      <c r="BW45" s="23" t="str">
        <f t="shared" si="5"/>
        <v/>
      </c>
      <c r="BX45" s="15" t="str">
        <f t="shared" si="6"/>
        <v/>
      </c>
      <c r="BY45" s="23" t="str">
        <f t="shared" si="7"/>
        <v/>
      </c>
      <c r="BZ45" s="15" t="str">
        <f t="shared" si="8"/>
        <v/>
      </c>
      <c r="CA45" s="23" t="str">
        <f t="shared" si="9"/>
        <v/>
      </c>
      <c r="CB45" s="15" t="e">
        <f>IF(AND(#REF!="",#REF!="",#REF!="",#REF!=""),"",SUM(#REF!,#REF!,#REF!,#REF!,#REF!))</f>
        <v>#REF!</v>
      </c>
      <c r="CC45" s="23" t="str">
        <f t="shared" si="10"/>
        <v/>
      </c>
      <c r="CD45" s="23"/>
      <c r="CE45" s="23"/>
    </row>
    <row r="46" spans="1:83" ht="24.75" customHeight="1">
      <c r="A46" s="245">
        <v>40</v>
      </c>
      <c r="B46" s="246"/>
      <c r="C46" s="247"/>
      <c r="D46" s="248"/>
      <c r="E46" s="249"/>
      <c r="F46" s="250"/>
      <c r="G46" s="250"/>
      <c r="H46" s="251"/>
      <c r="I46" s="252"/>
      <c r="J46" s="253"/>
      <c r="K46" s="254"/>
      <c r="L46" s="371"/>
      <c r="M46" s="372"/>
      <c r="N46" s="372"/>
      <c r="O46" s="7"/>
      <c r="P46" s="31"/>
      <c r="Q46" s="34"/>
      <c r="R46" s="7"/>
      <c r="S46" s="975"/>
      <c r="T46" s="976"/>
      <c r="U46" s="976"/>
      <c r="V46" s="7"/>
      <c r="W46" s="36"/>
      <c r="X46" s="34"/>
      <c r="Y46" s="7"/>
      <c r="Z46" s="11"/>
      <c r="AA46" s="7"/>
      <c r="AB46" s="7"/>
      <c r="AC46" s="7"/>
      <c r="AD46" s="31"/>
      <c r="AE46" s="34"/>
      <c r="AF46" s="7"/>
      <c r="AG46" s="11"/>
      <c r="AH46" s="7"/>
      <c r="AI46" s="7"/>
      <c r="AJ46" s="7"/>
      <c r="AK46" s="31"/>
      <c r="AL46" s="34"/>
      <c r="AM46" s="7"/>
      <c r="AN46" s="11"/>
      <c r="AO46" s="7"/>
      <c r="AP46" s="11"/>
      <c r="AQ46" s="7"/>
      <c r="AR46" s="11"/>
      <c r="AS46" s="7"/>
      <c r="AT46" s="7"/>
      <c r="AU46" s="7"/>
      <c r="AV46" s="7"/>
      <c r="AW46" s="7"/>
      <c r="AX46" s="11"/>
      <c r="AY46" s="66"/>
      <c r="AZ46" s="1"/>
      <c r="BA46" s="1"/>
      <c r="BB46" s="24"/>
      <c r="BC46" s="1"/>
      <c r="BD46" s="1"/>
      <c r="BP46" s="15"/>
      <c r="BQ46" s="15" t="str">
        <f t="shared" si="1"/>
        <v/>
      </c>
      <c r="BR46" s="23" t="str">
        <f t="shared" si="11"/>
        <v/>
      </c>
      <c r="BS46" s="23" t="str">
        <f t="shared" si="2"/>
        <v/>
      </c>
      <c r="BT46" s="15" t="str">
        <f t="shared" si="3"/>
        <v/>
      </c>
      <c r="BU46" s="23" t="str">
        <f t="shared" si="4"/>
        <v/>
      </c>
      <c r="BV46" s="15" t="e">
        <f>IF(AND(#REF!="",#REF!="",#REF!="",#REF!=""),"",SUM(#REF!,#REF!,#REF!,#REF!,#REF!))</f>
        <v>#REF!</v>
      </c>
      <c r="BW46" s="23" t="str">
        <f t="shared" si="5"/>
        <v/>
      </c>
      <c r="BX46" s="15" t="str">
        <f t="shared" si="6"/>
        <v/>
      </c>
      <c r="BY46" s="23" t="str">
        <f t="shared" si="7"/>
        <v/>
      </c>
      <c r="BZ46" s="15" t="str">
        <f t="shared" si="8"/>
        <v/>
      </c>
      <c r="CA46" s="23" t="str">
        <f t="shared" si="9"/>
        <v/>
      </c>
      <c r="CB46" s="15" t="e">
        <f>IF(AND(#REF!="",#REF!="",#REF!="",#REF!=""),"",SUM(#REF!,#REF!,#REF!,#REF!,#REF!))</f>
        <v>#REF!</v>
      </c>
      <c r="CC46" s="23" t="str">
        <f t="shared" si="10"/>
        <v/>
      </c>
      <c r="CD46" s="23"/>
      <c r="CE46" s="23"/>
    </row>
    <row r="47" spans="1:83" ht="24.75" customHeight="1">
      <c r="A47" s="245">
        <v>41</v>
      </c>
      <c r="B47" s="246"/>
      <c r="C47" s="247"/>
      <c r="D47" s="248"/>
      <c r="E47" s="249"/>
      <c r="F47" s="250"/>
      <c r="G47" s="250"/>
      <c r="H47" s="251"/>
      <c r="I47" s="252"/>
      <c r="J47" s="253"/>
      <c r="K47" s="254"/>
      <c r="L47" s="371"/>
      <c r="M47" s="372"/>
      <c r="N47" s="372"/>
      <c r="O47" s="7"/>
      <c r="P47" s="31"/>
      <c r="Q47" s="34"/>
      <c r="R47" s="7"/>
      <c r="S47" s="975"/>
      <c r="T47" s="976"/>
      <c r="U47" s="976"/>
      <c r="V47" s="7"/>
      <c r="W47" s="36"/>
      <c r="X47" s="34"/>
      <c r="Y47" s="7"/>
      <c r="Z47" s="11"/>
      <c r="AA47" s="7"/>
      <c r="AB47" s="7"/>
      <c r="AC47" s="7"/>
      <c r="AD47" s="31"/>
      <c r="AE47" s="34"/>
      <c r="AF47" s="7"/>
      <c r="AG47" s="11"/>
      <c r="AH47" s="7"/>
      <c r="AI47" s="7"/>
      <c r="AJ47" s="7"/>
      <c r="AK47" s="31"/>
      <c r="AL47" s="34"/>
      <c r="AM47" s="7"/>
      <c r="AN47" s="11"/>
      <c r="AO47" s="7"/>
      <c r="AP47" s="11"/>
      <c r="AQ47" s="7"/>
      <c r="AR47" s="11"/>
      <c r="AS47" s="7"/>
      <c r="AT47" s="7"/>
      <c r="AU47" s="7"/>
      <c r="AV47" s="7"/>
      <c r="AW47" s="7"/>
      <c r="AX47" s="11"/>
      <c r="AY47" s="66"/>
      <c r="AZ47" s="1"/>
      <c r="BA47" s="1"/>
      <c r="BB47" s="24"/>
      <c r="BC47" s="1"/>
      <c r="BD47" s="1"/>
      <c r="BP47" s="15"/>
      <c r="BQ47" s="15" t="str">
        <f t="shared" si="1"/>
        <v/>
      </c>
      <c r="BR47" s="23" t="str">
        <f t="shared" si="11"/>
        <v/>
      </c>
      <c r="BS47" s="23" t="str">
        <f t="shared" si="2"/>
        <v/>
      </c>
      <c r="BT47" s="15" t="str">
        <f t="shared" si="3"/>
        <v/>
      </c>
      <c r="BU47" s="23" t="str">
        <f t="shared" si="4"/>
        <v/>
      </c>
      <c r="BV47" s="15" t="e">
        <f>IF(AND(#REF!="",#REF!="",#REF!="",#REF!=""),"",SUM(#REF!,#REF!,#REF!,#REF!,#REF!))</f>
        <v>#REF!</v>
      </c>
      <c r="BW47" s="23" t="str">
        <f t="shared" si="5"/>
        <v/>
      </c>
      <c r="BX47" s="15" t="str">
        <f t="shared" si="6"/>
        <v/>
      </c>
      <c r="BY47" s="23" t="str">
        <f t="shared" si="7"/>
        <v/>
      </c>
      <c r="BZ47" s="15" t="str">
        <f t="shared" si="8"/>
        <v/>
      </c>
      <c r="CA47" s="23" t="str">
        <f t="shared" si="9"/>
        <v/>
      </c>
      <c r="CB47" s="15" t="e">
        <f>IF(AND(#REF!="",#REF!="",#REF!="",#REF!=""),"",SUM(#REF!,#REF!,#REF!,#REF!,#REF!))</f>
        <v>#REF!</v>
      </c>
      <c r="CC47" s="23" t="str">
        <f t="shared" si="10"/>
        <v/>
      </c>
      <c r="CD47" s="23"/>
      <c r="CE47" s="23"/>
    </row>
    <row r="48" spans="1:83" ht="24.75" customHeight="1">
      <c r="A48" s="245">
        <v>42</v>
      </c>
      <c r="B48" s="246"/>
      <c r="C48" s="247"/>
      <c r="D48" s="248"/>
      <c r="E48" s="249"/>
      <c r="F48" s="250"/>
      <c r="G48" s="250"/>
      <c r="H48" s="251"/>
      <c r="I48" s="252"/>
      <c r="J48" s="253"/>
      <c r="K48" s="254"/>
      <c r="L48" s="371"/>
      <c r="M48" s="372"/>
      <c r="N48" s="372"/>
      <c r="O48" s="7"/>
      <c r="P48" s="31"/>
      <c r="Q48" s="34"/>
      <c r="R48" s="7"/>
      <c r="S48" s="975"/>
      <c r="T48" s="976"/>
      <c r="U48" s="976"/>
      <c r="V48" s="7"/>
      <c r="W48" s="36"/>
      <c r="X48" s="34"/>
      <c r="Y48" s="7"/>
      <c r="Z48" s="11"/>
      <c r="AA48" s="7"/>
      <c r="AB48" s="7"/>
      <c r="AC48" s="7"/>
      <c r="AD48" s="31"/>
      <c r="AE48" s="34"/>
      <c r="AF48" s="7"/>
      <c r="AG48" s="11"/>
      <c r="AH48" s="7"/>
      <c r="AI48" s="7"/>
      <c r="AJ48" s="7"/>
      <c r="AK48" s="31"/>
      <c r="AL48" s="34"/>
      <c r="AM48" s="7"/>
      <c r="AN48" s="11"/>
      <c r="AO48" s="7"/>
      <c r="AP48" s="11"/>
      <c r="AQ48" s="7"/>
      <c r="AR48" s="11"/>
      <c r="AS48" s="7"/>
      <c r="AT48" s="7"/>
      <c r="AU48" s="7"/>
      <c r="AV48" s="7"/>
      <c r="AW48" s="7"/>
      <c r="AX48" s="11"/>
      <c r="AY48" s="66"/>
      <c r="AZ48" s="1"/>
      <c r="BA48" s="1"/>
      <c r="BB48" s="24"/>
      <c r="BC48" s="1"/>
      <c r="BD48" s="1"/>
      <c r="BP48" s="15"/>
      <c r="BQ48" s="15" t="str">
        <f t="shared" si="1"/>
        <v/>
      </c>
      <c r="BR48" s="23" t="str">
        <f t="shared" si="11"/>
        <v/>
      </c>
      <c r="BS48" s="23" t="str">
        <f t="shared" si="2"/>
        <v/>
      </c>
      <c r="BT48" s="15" t="str">
        <f t="shared" si="3"/>
        <v/>
      </c>
      <c r="BU48" s="23" t="str">
        <f t="shared" si="4"/>
        <v/>
      </c>
      <c r="BV48" s="15" t="e">
        <f>IF(AND(#REF!="",#REF!="",#REF!="",#REF!=""),"",SUM(#REF!,#REF!,#REF!,#REF!,#REF!))</f>
        <v>#REF!</v>
      </c>
      <c r="BW48" s="23" t="str">
        <f t="shared" si="5"/>
        <v/>
      </c>
      <c r="BX48" s="15" t="str">
        <f t="shared" si="6"/>
        <v/>
      </c>
      <c r="BY48" s="23" t="str">
        <f t="shared" si="7"/>
        <v/>
      </c>
      <c r="BZ48" s="15" t="str">
        <f t="shared" si="8"/>
        <v/>
      </c>
      <c r="CA48" s="23" t="str">
        <f t="shared" si="9"/>
        <v/>
      </c>
      <c r="CB48" s="15" t="e">
        <f>IF(AND(#REF!="",#REF!="",#REF!="",#REF!=""),"",SUM(#REF!,#REF!,#REF!,#REF!,#REF!))</f>
        <v>#REF!</v>
      </c>
      <c r="CC48" s="23" t="str">
        <f t="shared" si="10"/>
        <v/>
      </c>
      <c r="CD48" s="23"/>
      <c r="CE48" s="23"/>
    </row>
    <row r="49" spans="1:83" ht="24.75" customHeight="1">
      <c r="A49" s="245">
        <v>43</v>
      </c>
      <c r="B49" s="246"/>
      <c r="C49" s="247"/>
      <c r="D49" s="248"/>
      <c r="E49" s="249"/>
      <c r="F49" s="250"/>
      <c r="G49" s="250"/>
      <c r="H49" s="251"/>
      <c r="I49" s="252"/>
      <c r="J49" s="253"/>
      <c r="K49" s="254"/>
      <c r="L49" s="371"/>
      <c r="M49" s="372"/>
      <c r="N49" s="372"/>
      <c r="O49" s="7"/>
      <c r="P49" s="31"/>
      <c r="Q49" s="34"/>
      <c r="R49" s="7"/>
      <c r="S49" s="975"/>
      <c r="T49" s="976"/>
      <c r="U49" s="976"/>
      <c r="V49" s="7"/>
      <c r="W49" s="36"/>
      <c r="X49" s="34"/>
      <c r="Y49" s="7"/>
      <c r="Z49" s="11"/>
      <c r="AA49" s="7"/>
      <c r="AB49" s="7"/>
      <c r="AC49" s="7"/>
      <c r="AD49" s="31"/>
      <c r="AE49" s="34"/>
      <c r="AF49" s="7"/>
      <c r="AG49" s="11"/>
      <c r="AH49" s="7"/>
      <c r="AI49" s="7"/>
      <c r="AJ49" s="7"/>
      <c r="AK49" s="31"/>
      <c r="AL49" s="34"/>
      <c r="AM49" s="7"/>
      <c r="AN49" s="11"/>
      <c r="AO49" s="7"/>
      <c r="AP49" s="11"/>
      <c r="AQ49" s="7"/>
      <c r="AR49" s="11"/>
      <c r="AS49" s="7"/>
      <c r="AT49" s="7"/>
      <c r="AU49" s="7"/>
      <c r="AV49" s="7"/>
      <c r="AW49" s="7"/>
      <c r="AX49" s="11"/>
      <c r="AY49" s="66"/>
      <c r="AZ49" s="1"/>
      <c r="BA49" s="1"/>
      <c r="BB49" s="24"/>
      <c r="BC49" s="1"/>
      <c r="BD49" s="1"/>
      <c r="BP49" s="15"/>
      <c r="BQ49" s="15" t="str">
        <f t="shared" si="1"/>
        <v/>
      </c>
      <c r="BR49" s="23" t="str">
        <f t="shared" si="11"/>
        <v/>
      </c>
      <c r="BS49" s="23" t="str">
        <f t="shared" si="2"/>
        <v/>
      </c>
      <c r="BT49" s="15" t="str">
        <f t="shared" si="3"/>
        <v/>
      </c>
      <c r="BU49" s="23" t="str">
        <f t="shared" si="4"/>
        <v/>
      </c>
      <c r="BV49" s="15" t="e">
        <f>IF(AND(#REF!="",#REF!="",#REF!="",#REF!=""),"",SUM(#REF!,#REF!,#REF!,#REF!,#REF!))</f>
        <v>#REF!</v>
      </c>
      <c r="BW49" s="23" t="str">
        <f t="shared" si="5"/>
        <v/>
      </c>
      <c r="BX49" s="15" t="str">
        <f t="shared" si="6"/>
        <v/>
      </c>
      <c r="BY49" s="23" t="str">
        <f t="shared" si="7"/>
        <v/>
      </c>
      <c r="BZ49" s="15" t="str">
        <f t="shared" si="8"/>
        <v/>
      </c>
      <c r="CA49" s="23" t="str">
        <f t="shared" si="9"/>
        <v/>
      </c>
      <c r="CB49" s="15" t="e">
        <f>IF(AND(#REF!="",#REF!="",#REF!="",#REF!=""),"",SUM(#REF!,#REF!,#REF!,#REF!,#REF!))</f>
        <v>#REF!</v>
      </c>
      <c r="CC49" s="23" t="str">
        <f t="shared" si="10"/>
        <v/>
      </c>
      <c r="CD49" s="23"/>
      <c r="CE49" s="23"/>
    </row>
    <row r="50" spans="1:83" ht="24.75" customHeight="1">
      <c r="A50" s="245">
        <v>44</v>
      </c>
      <c r="B50" s="246"/>
      <c r="C50" s="247"/>
      <c r="D50" s="248"/>
      <c r="E50" s="249"/>
      <c r="F50" s="250"/>
      <c r="G50" s="250"/>
      <c r="H50" s="251"/>
      <c r="I50" s="252"/>
      <c r="J50" s="253"/>
      <c r="K50" s="254"/>
      <c r="L50" s="371"/>
      <c r="M50" s="372"/>
      <c r="N50" s="372"/>
      <c r="O50" s="7"/>
      <c r="P50" s="31"/>
      <c r="Q50" s="34"/>
      <c r="R50" s="7"/>
      <c r="S50" s="975"/>
      <c r="T50" s="976"/>
      <c r="U50" s="976"/>
      <c r="V50" s="7"/>
      <c r="W50" s="36"/>
      <c r="X50" s="34"/>
      <c r="Y50" s="7"/>
      <c r="Z50" s="11"/>
      <c r="AA50" s="7"/>
      <c r="AB50" s="7"/>
      <c r="AC50" s="7"/>
      <c r="AD50" s="31"/>
      <c r="AE50" s="34"/>
      <c r="AF50" s="7"/>
      <c r="AG50" s="11"/>
      <c r="AH50" s="7"/>
      <c r="AI50" s="7"/>
      <c r="AJ50" s="7"/>
      <c r="AK50" s="31"/>
      <c r="AL50" s="34"/>
      <c r="AM50" s="7"/>
      <c r="AN50" s="11"/>
      <c r="AO50" s="7"/>
      <c r="AP50" s="11"/>
      <c r="AQ50" s="7"/>
      <c r="AR50" s="11"/>
      <c r="AS50" s="7"/>
      <c r="AT50" s="7"/>
      <c r="AU50" s="7"/>
      <c r="AV50" s="7"/>
      <c r="AW50" s="7"/>
      <c r="AX50" s="11"/>
      <c r="AY50" s="66"/>
      <c r="AZ50" s="1"/>
      <c r="BA50" s="1"/>
      <c r="BB50" s="24"/>
      <c r="BC50" s="1"/>
      <c r="BD50" s="1"/>
      <c r="BP50" s="15"/>
      <c r="BQ50" s="15" t="str">
        <f t="shared" si="1"/>
        <v/>
      </c>
      <c r="BR50" s="23" t="str">
        <f t="shared" si="11"/>
        <v/>
      </c>
      <c r="BS50" s="23" t="str">
        <f t="shared" si="2"/>
        <v/>
      </c>
      <c r="BT50" s="15" t="str">
        <f t="shared" si="3"/>
        <v/>
      </c>
      <c r="BU50" s="23" t="str">
        <f t="shared" si="4"/>
        <v/>
      </c>
      <c r="BV50" s="15" t="e">
        <f>IF(AND(#REF!="",#REF!="",#REF!="",#REF!=""),"",SUM(#REF!,#REF!,#REF!,#REF!,#REF!))</f>
        <v>#REF!</v>
      </c>
      <c r="BW50" s="23" t="str">
        <f t="shared" si="5"/>
        <v/>
      </c>
      <c r="BX50" s="15" t="str">
        <f t="shared" si="6"/>
        <v/>
      </c>
      <c r="BY50" s="23" t="str">
        <f t="shared" si="7"/>
        <v/>
      </c>
      <c r="BZ50" s="15" t="str">
        <f t="shared" si="8"/>
        <v/>
      </c>
      <c r="CA50" s="23" t="str">
        <f t="shared" si="9"/>
        <v/>
      </c>
      <c r="CB50" s="15" t="e">
        <f>IF(AND(#REF!="",#REF!="",#REF!="",#REF!=""),"",SUM(#REF!,#REF!,#REF!,#REF!,#REF!))</f>
        <v>#REF!</v>
      </c>
      <c r="CC50" s="23" t="str">
        <f t="shared" si="10"/>
        <v/>
      </c>
      <c r="CD50" s="23"/>
      <c r="CE50" s="23"/>
    </row>
    <row r="51" spans="1:83" ht="24.75" customHeight="1">
      <c r="A51" s="245">
        <v>45</v>
      </c>
      <c r="B51" s="246"/>
      <c r="C51" s="247"/>
      <c r="D51" s="248"/>
      <c r="E51" s="249"/>
      <c r="F51" s="250"/>
      <c r="G51" s="250"/>
      <c r="H51" s="251"/>
      <c r="I51" s="252"/>
      <c r="J51" s="253"/>
      <c r="K51" s="254"/>
      <c r="L51" s="371"/>
      <c r="M51" s="372"/>
      <c r="N51" s="372"/>
      <c r="O51" s="7"/>
      <c r="P51" s="31"/>
      <c r="Q51" s="34"/>
      <c r="R51" s="7"/>
      <c r="S51" s="975"/>
      <c r="T51" s="976"/>
      <c r="U51" s="976"/>
      <c r="V51" s="7"/>
      <c r="W51" s="36"/>
      <c r="X51" s="34"/>
      <c r="Y51" s="7"/>
      <c r="Z51" s="11"/>
      <c r="AA51" s="7"/>
      <c r="AB51" s="7"/>
      <c r="AC51" s="7"/>
      <c r="AD51" s="31"/>
      <c r="AE51" s="34"/>
      <c r="AF51" s="7"/>
      <c r="AG51" s="11"/>
      <c r="AH51" s="7"/>
      <c r="AI51" s="7"/>
      <c r="AJ51" s="7"/>
      <c r="AK51" s="31"/>
      <c r="AL51" s="34"/>
      <c r="AM51" s="7"/>
      <c r="AN51" s="11"/>
      <c r="AO51" s="7"/>
      <c r="AP51" s="11"/>
      <c r="AQ51" s="7"/>
      <c r="AR51" s="11"/>
      <c r="AS51" s="7"/>
      <c r="AT51" s="7"/>
      <c r="AU51" s="7"/>
      <c r="AV51" s="7"/>
      <c r="AW51" s="7"/>
      <c r="AX51" s="11"/>
      <c r="AY51" s="66"/>
      <c r="AZ51" s="1"/>
      <c r="BA51" s="1"/>
      <c r="BB51" s="24"/>
      <c r="BC51" s="1"/>
      <c r="BD51" s="1"/>
      <c r="BP51" s="15"/>
      <c r="BQ51" s="15" t="str">
        <f t="shared" si="1"/>
        <v/>
      </c>
      <c r="BR51" s="23" t="str">
        <f t="shared" si="11"/>
        <v/>
      </c>
      <c r="BS51" s="23" t="str">
        <f t="shared" si="2"/>
        <v/>
      </c>
      <c r="BT51" s="15" t="str">
        <f t="shared" si="3"/>
        <v/>
      </c>
      <c r="BU51" s="23" t="str">
        <f t="shared" si="4"/>
        <v/>
      </c>
      <c r="BV51" s="15" t="e">
        <f>IF(AND(#REF!="",#REF!="",#REF!="",#REF!=""),"",SUM(#REF!,#REF!,#REF!,#REF!,#REF!))</f>
        <v>#REF!</v>
      </c>
      <c r="BW51" s="23" t="str">
        <f t="shared" si="5"/>
        <v/>
      </c>
      <c r="BX51" s="15" t="str">
        <f t="shared" si="6"/>
        <v/>
      </c>
      <c r="BY51" s="23" t="str">
        <f t="shared" si="7"/>
        <v/>
      </c>
      <c r="BZ51" s="15" t="str">
        <f t="shared" si="8"/>
        <v/>
      </c>
      <c r="CA51" s="23" t="str">
        <f t="shared" si="9"/>
        <v/>
      </c>
      <c r="CB51" s="15" t="e">
        <f>IF(AND(#REF!="",#REF!="",#REF!="",#REF!=""),"",SUM(#REF!,#REF!,#REF!,#REF!,#REF!))</f>
        <v>#REF!</v>
      </c>
      <c r="CC51" s="23" t="str">
        <f t="shared" si="10"/>
        <v/>
      </c>
      <c r="CD51" s="23"/>
      <c r="CE51" s="23"/>
    </row>
    <row r="52" spans="1:83" ht="24.75" customHeight="1">
      <c r="A52" s="245">
        <v>46</v>
      </c>
      <c r="B52" s="246"/>
      <c r="C52" s="247"/>
      <c r="D52" s="248"/>
      <c r="E52" s="249"/>
      <c r="F52" s="250"/>
      <c r="G52" s="250"/>
      <c r="H52" s="251"/>
      <c r="I52" s="252"/>
      <c r="J52" s="253"/>
      <c r="K52" s="254"/>
      <c r="L52" s="371"/>
      <c r="M52" s="372"/>
      <c r="N52" s="372"/>
      <c r="O52" s="7"/>
      <c r="P52" s="31"/>
      <c r="Q52" s="34"/>
      <c r="R52" s="7"/>
      <c r="S52" s="975"/>
      <c r="T52" s="976"/>
      <c r="U52" s="976"/>
      <c r="V52" s="7"/>
      <c r="W52" s="36"/>
      <c r="X52" s="34"/>
      <c r="Y52" s="7"/>
      <c r="Z52" s="11"/>
      <c r="AA52" s="7"/>
      <c r="AB52" s="7"/>
      <c r="AC52" s="7"/>
      <c r="AD52" s="31"/>
      <c r="AE52" s="34"/>
      <c r="AF52" s="7"/>
      <c r="AG52" s="11"/>
      <c r="AH52" s="7"/>
      <c r="AI52" s="7"/>
      <c r="AJ52" s="7"/>
      <c r="AK52" s="31"/>
      <c r="AL52" s="34"/>
      <c r="AM52" s="7"/>
      <c r="AN52" s="11"/>
      <c r="AO52" s="7"/>
      <c r="AP52" s="11"/>
      <c r="AQ52" s="7"/>
      <c r="AR52" s="11"/>
      <c r="AS52" s="7"/>
      <c r="AT52" s="7"/>
      <c r="AU52" s="7"/>
      <c r="AV52" s="7"/>
      <c r="AW52" s="7"/>
      <c r="AX52" s="11"/>
      <c r="AY52" s="66"/>
      <c r="AZ52" s="1"/>
      <c r="BA52" s="1"/>
      <c r="BB52" s="24"/>
      <c r="BC52" s="1"/>
      <c r="BD52" s="1"/>
      <c r="BP52" s="15"/>
      <c r="BQ52" s="15" t="str">
        <f t="shared" si="1"/>
        <v/>
      </c>
      <c r="BR52" s="23" t="str">
        <f t="shared" si="11"/>
        <v/>
      </c>
      <c r="BS52" s="23" t="str">
        <f t="shared" si="2"/>
        <v/>
      </c>
      <c r="BT52" s="15" t="str">
        <f t="shared" si="3"/>
        <v/>
      </c>
      <c r="BU52" s="23" t="str">
        <f t="shared" si="4"/>
        <v/>
      </c>
      <c r="BV52" s="15" t="e">
        <f>IF(AND(#REF!="",#REF!="",#REF!="",#REF!=""),"",SUM(#REF!,#REF!,#REF!,#REF!,#REF!))</f>
        <v>#REF!</v>
      </c>
      <c r="BW52" s="23" t="str">
        <f t="shared" si="5"/>
        <v/>
      </c>
      <c r="BX52" s="15" t="str">
        <f t="shared" si="6"/>
        <v/>
      </c>
      <c r="BY52" s="23" t="str">
        <f t="shared" si="7"/>
        <v/>
      </c>
      <c r="BZ52" s="15" t="str">
        <f t="shared" si="8"/>
        <v/>
      </c>
      <c r="CA52" s="23" t="str">
        <f t="shared" si="9"/>
        <v/>
      </c>
      <c r="CB52" s="15" t="e">
        <f>IF(AND(#REF!="",#REF!="",#REF!="",#REF!=""),"",SUM(#REF!,#REF!,#REF!,#REF!,#REF!))</f>
        <v>#REF!</v>
      </c>
      <c r="CC52" s="23" t="str">
        <f t="shared" si="10"/>
        <v/>
      </c>
      <c r="CD52" s="23"/>
      <c r="CE52" s="23"/>
    </row>
    <row r="53" spans="1:83" ht="24.75" customHeight="1">
      <c r="A53" s="245">
        <v>47</v>
      </c>
      <c r="B53" s="246"/>
      <c r="C53" s="247"/>
      <c r="D53" s="248"/>
      <c r="E53" s="249"/>
      <c r="F53" s="250"/>
      <c r="G53" s="250"/>
      <c r="H53" s="251"/>
      <c r="I53" s="252"/>
      <c r="J53" s="253"/>
      <c r="K53" s="254"/>
      <c r="L53" s="371"/>
      <c r="M53" s="372"/>
      <c r="N53" s="372"/>
      <c r="O53" s="7"/>
      <c r="P53" s="31"/>
      <c r="Q53" s="34"/>
      <c r="R53" s="7"/>
      <c r="S53" s="975"/>
      <c r="T53" s="976"/>
      <c r="U53" s="976"/>
      <c r="V53" s="7"/>
      <c r="W53" s="36"/>
      <c r="X53" s="34"/>
      <c r="Y53" s="7"/>
      <c r="Z53" s="11"/>
      <c r="AA53" s="7"/>
      <c r="AB53" s="7"/>
      <c r="AC53" s="7"/>
      <c r="AD53" s="31"/>
      <c r="AE53" s="34"/>
      <c r="AF53" s="7"/>
      <c r="AG53" s="11"/>
      <c r="AH53" s="7"/>
      <c r="AI53" s="7"/>
      <c r="AJ53" s="7"/>
      <c r="AK53" s="31"/>
      <c r="AL53" s="34"/>
      <c r="AM53" s="7"/>
      <c r="AN53" s="11"/>
      <c r="AO53" s="7"/>
      <c r="AP53" s="11"/>
      <c r="AQ53" s="7"/>
      <c r="AR53" s="11"/>
      <c r="AS53" s="7"/>
      <c r="AT53" s="7"/>
      <c r="AU53" s="7"/>
      <c r="AV53" s="7"/>
      <c r="AW53" s="7"/>
      <c r="AX53" s="11"/>
      <c r="AY53" s="66"/>
      <c r="AZ53" s="1"/>
      <c r="BA53" s="1"/>
      <c r="BB53" s="24"/>
      <c r="BC53" s="1"/>
      <c r="BD53" s="1"/>
      <c r="BP53" s="15"/>
      <c r="BQ53" s="15" t="str">
        <f t="shared" si="1"/>
        <v/>
      </c>
      <c r="BR53" s="23" t="str">
        <f t="shared" si="11"/>
        <v/>
      </c>
      <c r="BS53" s="23" t="str">
        <f t="shared" si="2"/>
        <v/>
      </c>
      <c r="BT53" s="15" t="str">
        <f t="shared" si="3"/>
        <v/>
      </c>
      <c r="BU53" s="23" t="str">
        <f t="shared" si="4"/>
        <v/>
      </c>
      <c r="BV53" s="15" t="e">
        <f>IF(AND(#REF!="",#REF!="",#REF!="",#REF!=""),"",SUM(#REF!,#REF!,#REF!,#REF!,#REF!))</f>
        <v>#REF!</v>
      </c>
      <c r="BW53" s="23" t="str">
        <f t="shared" si="5"/>
        <v/>
      </c>
      <c r="BX53" s="15" t="str">
        <f t="shared" si="6"/>
        <v/>
      </c>
      <c r="BY53" s="23" t="str">
        <f t="shared" si="7"/>
        <v/>
      </c>
      <c r="BZ53" s="15" t="str">
        <f t="shared" si="8"/>
        <v/>
      </c>
      <c r="CA53" s="23" t="str">
        <f t="shared" si="9"/>
        <v/>
      </c>
      <c r="CB53" s="15" t="e">
        <f>IF(AND(#REF!="",#REF!="",#REF!="",#REF!=""),"",SUM(#REF!,#REF!,#REF!,#REF!,#REF!))</f>
        <v>#REF!</v>
      </c>
      <c r="CC53" s="23" t="str">
        <f t="shared" si="10"/>
        <v/>
      </c>
      <c r="CD53" s="23"/>
      <c r="CE53" s="23"/>
    </row>
    <row r="54" spans="1:83" ht="24.75" customHeight="1">
      <c r="A54" s="245">
        <v>48</v>
      </c>
      <c r="B54" s="246"/>
      <c r="C54" s="247"/>
      <c r="D54" s="248"/>
      <c r="E54" s="249"/>
      <c r="F54" s="250"/>
      <c r="G54" s="250"/>
      <c r="H54" s="251"/>
      <c r="I54" s="252"/>
      <c r="J54" s="253"/>
      <c r="K54" s="254"/>
      <c r="L54" s="371"/>
      <c r="M54" s="372"/>
      <c r="N54" s="372"/>
      <c r="O54" s="7"/>
      <c r="P54" s="31"/>
      <c r="Q54" s="34"/>
      <c r="R54" s="7"/>
      <c r="S54" s="975"/>
      <c r="T54" s="976"/>
      <c r="U54" s="976"/>
      <c r="V54" s="7"/>
      <c r="W54" s="36"/>
      <c r="X54" s="34"/>
      <c r="Y54" s="7"/>
      <c r="Z54" s="11"/>
      <c r="AA54" s="7"/>
      <c r="AB54" s="7"/>
      <c r="AC54" s="7"/>
      <c r="AD54" s="31"/>
      <c r="AE54" s="34"/>
      <c r="AF54" s="7"/>
      <c r="AG54" s="11"/>
      <c r="AH54" s="7"/>
      <c r="AI54" s="7"/>
      <c r="AJ54" s="7"/>
      <c r="AK54" s="31"/>
      <c r="AL54" s="34"/>
      <c r="AM54" s="7"/>
      <c r="AN54" s="11"/>
      <c r="AO54" s="7"/>
      <c r="AP54" s="11"/>
      <c r="AQ54" s="7"/>
      <c r="AR54" s="11"/>
      <c r="AS54" s="7"/>
      <c r="AT54" s="7"/>
      <c r="AU54" s="7"/>
      <c r="AV54" s="7"/>
      <c r="AW54" s="7"/>
      <c r="AX54" s="11"/>
      <c r="AY54" s="66"/>
      <c r="AZ54" s="1"/>
      <c r="BA54" s="1"/>
      <c r="BB54" s="24"/>
      <c r="BC54" s="1"/>
      <c r="BD54" s="1"/>
      <c r="BP54" s="15"/>
      <c r="BQ54" s="15" t="str">
        <f t="shared" si="1"/>
        <v/>
      </c>
      <c r="BR54" s="23" t="str">
        <f t="shared" si="11"/>
        <v/>
      </c>
      <c r="BS54" s="23" t="str">
        <f t="shared" si="2"/>
        <v/>
      </c>
      <c r="BT54" s="15" t="str">
        <f t="shared" si="3"/>
        <v/>
      </c>
      <c r="BU54" s="23" t="str">
        <f t="shared" si="4"/>
        <v/>
      </c>
      <c r="BV54" s="15" t="e">
        <f>IF(AND(#REF!="",#REF!="",#REF!="",#REF!=""),"",SUM(#REF!,#REF!,#REF!,#REF!,#REF!))</f>
        <v>#REF!</v>
      </c>
      <c r="BW54" s="23" t="str">
        <f t="shared" si="5"/>
        <v/>
      </c>
      <c r="BX54" s="15" t="str">
        <f t="shared" si="6"/>
        <v/>
      </c>
      <c r="BY54" s="23" t="str">
        <f t="shared" si="7"/>
        <v/>
      </c>
      <c r="BZ54" s="15" t="str">
        <f t="shared" si="8"/>
        <v/>
      </c>
      <c r="CA54" s="23" t="str">
        <f t="shared" si="9"/>
        <v/>
      </c>
      <c r="CB54" s="15" t="e">
        <f>IF(AND(#REF!="",#REF!="",#REF!="",#REF!=""),"",SUM(#REF!,#REF!,#REF!,#REF!,#REF!))</f>
        <v>#REF!</v>
      </c>
      <c r="CC54" s="23" t="str">
        <f t="shared" si="10"/>
        <v/>
      </c>
      <c r="CD54" s="23"/>
      <c r="CE54" s="23"/>
    </row>
    <row r="55" spans="1:83" ht="24.75" customHeight="1">
      <c r="A55" s="245">
        <v>49</v>
      </c>
      <c r="B55" s="246"/>
      <c r="C55" s="247"/>
      <c r="D55" s="248"/>
      <c r="E55" s="249"/>
      <c r="F55" s="250"/>
      <c r="G55" s="250"/>
      <c r="H55" s="251"/>
      <c r="I55" s="252"/>
      <c r="J55" s="253"/>
      <c r="K55" s="254"/>
      <c r="L55" s="371"/>
      <c r="M55" s="372"/>
      <c r="N55" s="372"/>
      <c r="O55" s="7"/>
      <c r="P55" s="31"/>
      <c r="Q55" s="34"/>
      <c r="R55" s="7"/>
      <c r="S55" s="975"/>
      <c r="T55" s="976"/>
      <c r="U55" s="976"/>
      <c r="V55" s="7"/>
      <c r="W55" s="36"/>
      <c r="X55" s="34"/>
      <c r="Y55" s="7"/>
      <c r="Z55" s="11"/>
      <c r="AA55" s="7"/>
      <c r="AB55" s="7"/>
      <c r="AC55" s="7"/>
      <c r="AD55" s="31"/>
      <c r="AE55" s="34"/>
      <c r="AF55" s="7"/>
      <c r="AG55" s="11"/>
      <c r="AH55" s="7"/>
      <c r="AI55" s="7"/>
      <c r="AJ55" s="7"/>
      <c r="AK55" s="31"/>
      <c r="AL55" s="34"/>
      <c r="AM55" s="7"/>
      <c r="AN55" s="11"/>
      <c r="AO55" s="7"/>
      <c r="AP55" s="11"/>
      <c r="AQ55" s="7"/>
      <c r="AR55" s="11"/>
      <c r="AS55" s="7"/>
      <c r="AT55" s="7"/>
      <c r="AU55" s="7"/>
      <c r="AV55" s="7"/>
      <c r="AW55" s="7"/>
      <c r="AX55" s="11"/>
      <c r="AY55" s="66"/>
      <c r="AZ55" s="1"/>
      <c r="BA55" s="1"/>
      <c r="BB55" s="24"/>
      <c r="BC55" s="1"/>
      <c r="BD55" s="1"/>
      <c r="BP55" s="15"/>
      <c r="BQ55" s="15" t="str">
        <f t="shared" si="1"/>
        <v/>
      </c>
      <c r="BR55" s="23" t="str">
        <f t="shared" si="11"/>
        <v/>
      </c>
      <c r="BS55" s="23" t="str">
        <f t="shared" si="2"/>
        <v/>
      </c>
      <c r="BT55" s="15" t="str">
        <f t="shared" si="3"/>
        <v/>
      </c>
      <c r="BU55" s="23" t="str">
        <f t="shared" si="4"/>
        <v/>
      </c>
      <c r="BV55" s="15" t="e">
        <f>IF(AND(#REF!="",#REF!="",#REF!="",#REF!=""),"",SUM(#REF!,#REF!,#REF!,#REF!,#REF!))</f>
        <v>#REF!</v>
      </c>
      <c r="BW55" s="23" t="str">
        <f t="shared" si="5"/>
        <v/>
      </c>
      <c r="BX55" s="15" t="str">
        <f t="shared" si="6"/>
        <v/>
      </c>
      <c r="BY55" s="23" t="str">
        <f t="shared" si="7"/>
        <v/>
      </c>
      <c r="BZ55" s="15" t="str">
        <f t="shared" si="8"/>
        <v/>
      </c>
      <c r="CA55" s="23" t="str">
        <f t="shared" si="9"/>
        <v/>
      </c>
      <c r="CB55" s="15" t="e">
        <f>IF(AND(#REF!="",#REF!="",#REF!="",#REF!=""),"",SUM(#REF!,#REF!,#REF!,#REF!,#REF!))</f>
        <v>#REF!</v>
      </c>
      <c r="CC55" s="23" t="str">
        <f t="shared" si="10"/>
        <v/>
      </c>
      <c r="CD55" s="23"/>
      <c r="CE55" s="23"/>
    </row>
    <row r="56" spans="1:83" ht="24.75" customHeight="1">
      <c r="A56" s="245">
        <v>50</v>
      </c>
      <c r="B56" s="246"/>
      <c r="C56" s="247"/>
      <c r="D56" s="248"/>
      <c r="E56" s="249"/>
      <c r="F56" s="250"/>
      <c r="G56" s="250"/>
      <c r="H56" s="251"/>
      <c r="I56" s="252"/>
      <c r="J56" s="253"/>
      <c r="K56" s="254"/>
      <c r="L56" s="371"/>
      <c r="M56" s="372"/>
      <c r="N56" s="372"/>
      <c r="O56" s="7"/>
      <c r="P56" s="31"/>
      <c r="Q56" s="34"/>
      <c r="R56" s="7"/>
      <c r="S56" s="975"/>
      <c r="T56" s="976"/>
      <c r="U56" s="976"/>
      <c r="V56" s="7"/>
      <c r="W56" s="36"/>
      <c r="X56" s="34"/>
      <c r="Y56" s="7"/>
      <c r="Z56" s="11"/>
      <c r="AA56" s="7"/>
      <c r="AB56" s="7"/>
      <c r="AC56" s="7"/>
      <c r="AD56" s="31"/>
      <c r="AE56" s="34"/>
      <c r="AF56" s="7"/>
      <c r="AG56" s="11"/>
      <c r="AH56" s="7"/>
      <c r="AI56" s="7"/>
      <c r="AJ56" s="7"/>
      <c r="AK56" s="31"/>
      <c r="AL56" s="34"/>
      <c r="AM56" s="7"/>
      <c r="AN56" s="11"/>
      <c r="AO56" s="7"/>
      <c r="AP56" s="11"/>
      <c r="AQ56" s="7"/>
      <c r="AR56" s="11"/>
      <c r="AS56" s="7"/>
      <c r="AT56" s="7"/>
      <c r="AU56" s="7"/>
      <c r="AV56" s="7"/>
      <c r="AW56" s="7"/>
      <c r="AX56" s="11"/>
      <c r="AY56" s="66"/>
      <c r="AZ56" s="1"/>
      <c r="BA56" s="1"/>
      <c r="BB56" s="24"/>
      <c r="BC56" s="1"/>
      <c r="BD56" s="1"/>
      <c r="BP56" s="15"/>
      <c r="BQ56" s="15" t="str">
        <f t="shared" si="1"/>
        <v/>
      </c>
      <c r="BR56" s="23" t="str">
        <f t="shared" si="11"/>
        <v/>
      </c>
      <c r="BS56" s="23" t="str">
        <f t="shared" si="2"/>
        <v/>
      </c>
      <c r="BT56" s="15" t="str">
        <f t="shared" si="3"/>
        <v/>
      </c>
      <c r="BU56" s="23" t="str">
        <f t="shared" si="4"/>
        <v/>
      </c>
      <c r="BV56" s="15" t="e">
        <f>IF(AND(#REF!="",#REF!="",#REF!="",#REF!=""),"",SUM(#REF!,#REF!,#REF!,#REF!,#REF!))</f>
        <v>#REF!</v>
      </c>
      <c r="BW56" s="23" t="str">
        <f t="shared" si="5"/>
        <v/>
      </c>
      <c r="BX56" s="15" t="str">
        <f t="shared" si="6"/>
        <v/>
      </c>
      <c r="BY56" s="23" t="str">
        <f t="shared" si="7"/>
        <v/>
      </c>
      <c r="BZ56" s="15" t="str">
        <f t="shared" si="8"/>
        <v/>
      </c>
      <c r="CA56" s="23" t="str">
        <f t="shared" si="9"/>
        <v/>
      </c>
      <c r="CB56" s="15" t="e">
        <f>IF(AND(#REF!="",#REF!="",#REF!="",#REF!=""),"",SUM(#REF!,#REF!,#REF!,#REF!,#REF!))</f>
        <v>#REF!</v>
      </c>
      <c r="CC56" s="23" t="str">
        <f t="shared" si="10"/>
        <v/>
      </c>
      <c r="CD56" s="23"/>
      <c r="CE56" s="23"/>
    </row>
    <row r="57" spans="1:83" ht="24.75" customHeight="1">
      <c r="A57" s="245">
        <v>51</v>
      </c>
      <c r="B57" s="246"/>
      <c r="C57" s="247"/>
      <c r="D57" s="248"/>
      <c r="E57" s="249"/>
      <c r="F57" s="250"/>
      <c r="G57" s="250"/>
      <c r="H57" s="251"/>
      <c r="I57" s="252"/>
      <c r="J57" s="253"/>
      <c r="K57" s="254"/>
      <c r="L57" s="371"/>
      <c r="M57" s="372"/>
      <c r="N57" s="372"/>
      <c r="O57" s="7"/>
      <c r="P57" s="31"/>
      <c r="Q57" s="34"/>
      <c r="R57" s="7"/>
      <c r="S57" s="975"/>
      <c r="T57" s="976"/>
      <c r="U57" s="976"/>
      <c r="V57" s="7"/>
      <c r="W57" s="36"/>
      <c r="X57" s="34"/>
      <c r="Y57" s="7"/>
      <c r="Z57" s="11"/>
      <c r="AA57" s="7"/>
      <c r="AB57" s="7"/>
      <c r="AC57" s="7"/>
      <c r="AD57" s="31"/>
      <c r="AE57" s="34"/>
      <c r="AF57" s="7"/>
      <c r="AG57" s="11"/>
      <c r="AH57" s="7"/>
      <c r="AI57" s="7"/>
      <c r="AJ57" s="7"/>
      <c r="AK57" s="31"/>
      <c r="AL57" s="34"/>
      <c r="AM57" s="7"/>
      <c r="AN57" s="11"/>
      <c r="AO57" s="7"/>
      <c r="AP57" s="11"/>
      <c r="AQ57" s="7"/>
      <c r="AR57" s="11"/>
      <c r="AS57" s="7"/>
      <c r="AT57" s="7"/>
      <c r="AU57" s="7"/>
      <c r="AV57" s="7"/>
      <c r="AW57" s="7"/>
      <c r="AX57" s="11" t="s">
        <v>221</v>
      </c>
      <c r="AY57" s="66" t="s">
        <v>221</v>
      </c>
      <c r="AZ57" s="1"/>
      <c r="BA57" s="1"/>
      <c r="BB57" s="24"/>
      <c r="BC57" s="1"/>
      <c r="BD57" s="1"/>
      <c r="BP57" s="15"/>
      <c r="BQ57" s="15" t="str">
        <f t="shared" si="1"/>
        <v/>
      </c>
      <c r="BR57" s="23" t="str">
        <f t="shared" si="11"/>
        <v/>
      </c>
      <c r="BS57" s="23" t="str">
        <f t="shared" si="2"/>
        <v/>
      </c>
      <c r="BT57" s="15" t="str">
        <f t="shared" si="3"/>
        <v/>
      </c>
      <c r="BU57" s="23" t="str">
        <f t="shared" si="4"/>
        <v/>
      </c>
      <c r="BV57" s="15" t="e">
        <f>IF(AND(#REF!="",#REF!="",#REF!="",#REF!=""),"",SUM(#REF!,#REF!,#REF!,#REF!,#REF!))</f>
        <v>#REF!</v>
      </c>
      <c r="BW57" s="23" t="str">
        <f t="shared" si="5"/>
        <v/>
      </c>
      <c r="BX57" s="15" t="str">
        <f t="shared" si="6"/>
        <v/>
      </c>
      <c r="BY57" s="23" t="str">
        <f t="shared" si="7"/>
        <v/>
      </c>
      <c r="BZ57" s="15" t="str">
        <f t="shared" si="8"/>
        <v/>
      </c>
      <c r="CA57" s="23" t="str">
        <f t="shared" si="9"/>
        <v/>
      </c>
      <c r="CB57" s="15" t="e">
        <f>IF(AND(#REF!="",#REF!="",#REF!="",#REF!=""),"",SUM(#REF!,#REF!,#REF!,#REF!,#REF!))</f>
        <v>#REF!</v>
      </c>
      <c r="CC57" s="23" t="str">
        <f t="shared" si="10"/>
        <v/>
      </c>
      <c r="CD57" s="23"/>
      <c r="CE57" s="23"/>
    </row>
    <row r="58" spans="1:83" ht="24.75" customHeight="1">
      <c r="A58" s="245">
        <v>52</v>
      </c>
      <c r="B58" s="246"/>
      <c r="C58" s="247"/>
      <c r="D58" s="248"/>
      <c r="E58" s="249"/>
      <c r="F58" s="250"/>
      <c r="G58" s="250"/>
      <c r="H58" s="251"/>
      <c r="I58" s="252"/>
      <c r="J58" s="253"/>
      <c r="K58" s="254"/>
      <c r="L58" s="371"/>
      <c r="M58" s="372"/>
      <c r="N58" s="372"/>
      <c r="O58" s="7"/>
      <c r="P58" s="31"/>
      <c r="Q58" s="34"/>
      <c r="R58" s="7"/>
      <c r="S58" s="975"/>
      <c r="T58" s="976"/>
      <c r="U58" s="976"/>
      <c r="V58" s="7"/>
      <c r="W58" s="36"/>
      <c r="X58" s="34"/>
      <c r="Y58" s="7"/>
      <c r="Z58" s="11"/>
      <c r="AA58" s="7"/>
      <c r="AB58" s="7"/>
      <c r="AC58" s="7"/>
      <c r="AD58" s="31"/>
      <c r="AE58" s="34"/>
      <c r="AF58" s="7"/>
      <c r="AG58" s="11"/>
      <c r="AH58" s="7"/>
      <c r="AI58" s="7"/>
      <c r="AJ58" s="7"/>
      <c r="AK58" s="31"/>
      <c r="AL58" s="34"/>
      <c r="AM58" s="7"/>
      <c r="AN58" s="11"/>
      <c r="AO58" s="7"/>
      <c r="AP58" s="11"/>
      <c r="AQ58" s="7"/>
      <c r="AR58" s="11"/>
      <c r="AS58" s="7"/>
      <c r="AT58" s="7"/>
      <c r="AU58" s="7"/>
      <c r="AV58" s="7"/>
      <c r="AW58" s="7"/>
      <c r="AX58" s="11" t="s">
        <v>221</v>
      </c>
      <c r="AY58" s="66" t="s">
        <v>221</v>
      </c>
      <c r="AZ58" s="1"/>
      <c r="BA58" s="1"/>
      <c r="BB58" s="24"/>
      <c r="BC58" s="1"/>
      <c r="BD58" s="1"/>
      <c r="BP58" s="15"/>
      <c r="BQ58" s="15" t="str">
        <f t="shared" si="1"/>
        <v/>
      </c>
      <c r="BR58" s="23" t="str">
        <f t="shared" si="11"/>
        <v/>
      </c>
      <c r="BS58" s="23" t="str">
        <f t="shared" si="2"/>
        <v/>
      </c>
      <c r="BT58" s="15" t="str">
        <f t="shared" si="3"/>
        <v/>
      </c>
      <c r="BU58" s="23" t="str">
        <f t="shared" si="4"/>
        <v/>
      </c>
      <c r="BV58" s="15" t="e">
        <f>IF(AND(#REF!="",#REF!="",#REF!="",#REF!=""),"",SUM(#REF!,#REF!,#REF!,#REF!,#REF!))</f>
        <v>#REF!</v>
      </c>
      <c r="BW58" s="23" t="str">
        <f t="shared" si="5"/>
        <v/>
      </c>
      <c r="BX58" s="15" t="str">
        <f t="shared" si="6"/>
        <v/>
      </c>
      <c r="BY58" s="23" t="str">
        <f t="shared" si="7"/>
        <v/>
      </c>
      <c r="BZ58" s="15" t="str">
        <f t="shared" si="8"/>
        <v/>
      </c>
      <c r="CA58" s="23" t="str">
        <f t="shared" si="9"/>
        <v/>
      </c>
      <c r="CB58" s="15" t="e">
        <f>IF(AND(#REF!="",#REF!="",#REF!="",#REF!=""),"",SUM(#REF!,#REF!,#REF!,#REF!,#REF!))</f>
        <v>#REF!</v>
      </c>
      <c r="CC58" s="23" t="str">
        <f t="shared" si="10"/>
        <v/>
      </c>
      <c r="CD58" s="23"/>
      <c r="CE58" s="23"/>
    </row>
    <row r="59" spans="1:83" ht="24.75" customHeight="1">
      <c r="A59" s="245">
        <v>53</v>
      </c>
      <c r="B59" s="246"/>
      <c r="C59" s="247"/>
      <c r="D59" s="248"/>
      <c r="E59" s="249"/>
      <c r="F59" s="250"/>
      <c r="G59" s="250"/>
      <c r="H59" s="251"/>
      <c r="I59" s="252"/>
      <c r="J59" s="253"/>
      <c r="K59" s="254"/>
      <c r="L59" s="371"/>
      <c r="M59" s="372"/>
      <c r="N59" s="372"/>
      <c r="O59" s="7"/>
      <c r="P59" s="31"/>
      <c r="Q59" s="34"/>
      <c r="R59" s="7"/>
      <c r="S59" s="975"/>
      <c r="T59" s="976"/>
      <c r="U59" s="976"/>
      <c r="V59" s="7"/>
      <c r="W59" s="36"/>
      <c r="X59" s="34"/>
      <c r="Y59" s="7"/>
      <c r="Z59" s="11"/>
      <c r="AA59" s="7"/>
      <c r="AB59" s="7"/>
      <c r="AC59" s="7"/>
      <c r="AD59" s="31"/>
      <c r="AE59" s="34"/>
      <c r="AF59" s="7"/>
      <c r="AG59" s="11"/>
      <c r="AH59" s="7"/>
      <c r="AI59" s="7"/>
      <c r="AJ59" s="7"/>
      <c r="AK59" s="31"/>
      <c r="AL59" s="34"/>
      <c r="AM59" s="7"/>
      <c r="AN59" s="11"/>
      <c r="AO59" s="7"/>
      <c r="AP59" s="11"/>
      <c r="AQ59" s="7"/>
      <c r="AR59" s="11"/>
      <c r="AS59" s="7"/>
      <c r="AT59" s="7"/>
      <c r="AU59" s="7"/>
      <c r="AV59" s="7"/>
      <c r="AW59" s="7"/>
      <c r="AX59" s="11" t="s">
        <v>221</v>
      </c>
      <c r="AY59" s="66" t="s">
        <v>221</v>
      </c>
      <c r="AZ59" s="1"/>
      <c r="BA59" s="1"/>
      <c r="BB59" s="24"/>
      <c r="BC59" s="1"/>
      <c r="BD59" s="1"/>
      <c r="BP59" s="15"/>
      <c r="BQ59" s="25" t="str">
        <f t="shared" si="1"/>
        <v/>
      </c>
      <c r="BR59" s="26" t="str">
        <f t="shared" si="11"/>
        <v/>
      </c>
      <c r="BS59" s="26" t="str">
        <f t="shared" si="2"/>
        <v/>
      </c>
      <c r="BT59" s="25" t="str">
        <f t="shared" si="3"/>
        <v/>
      </c>
      <c r="BU59" s="26" t="str">
        <f t="shared" si="4"/>
        <v/>
      </c>
      <c r="BV59" s="25" t="e">
        <f>IF(AND(#REF!="",#REF!="",#REF!="",#REF!=""),"",SUM(#REF!,#REF!,#REF!,#REF!,#REF!))</f>
        <v>#REF!</v>
      </c>
      <c r="BW59" s="26" t="str">
        <f t="shared" si="5"/>
        <v/>
      </c>
      <c r="BX59" s="25" t="str">
        <f t="shared" si="6"/>
        <v/>
      </c>
      <c r="BY59" s="26" t="str">
        <f t="shared" si="7"/>
        <v/>
      </c>
      <c r="BZ59" s="25" t="str">
        <f t="shared" si="8"/>
        <v/>
      </c>
      <c r="CA59" s="26" t="str">
        <f t="shared" si="9"/>
        <v/>
      </c>
      <c r="CB59" s="25" t="e">
        <f>IF(AND(#REF!="",#REF!="",#REF!="",#REF!=""),"",SUM(#REF!,#REF!,#REF!,#REF!,#REF!))</f>
        <v>#REF!</v>
      </c>
      <c r="CC59" s="26" t="str">
        <f t="shared" si="10"/>
        <v/>
      </c>
      <c r="CD59" s="23"/>
      <c r="CE59" s="23"/>
    </row>
    <row r="60" spans="1:83" ht="24.75" customHeight="1">
      <c r="A60" s="245">
        <v>54</v>
      </c>
      <c r="B60" s="246"/>
      <c r="C60" s="247"/>
      <c r="D60" s="248"/>
      <c r="E60" s="249"/>
      <c r="F60" s="250"/>
      <c r="G60" s="250"/>
      <c r="H60" s="251"/>
      <c r="I60" s="252"/>
      <c r="J60" s="253"/>
      <c r="K60" s="254"/>
      <c r="L60" s="371"/>
      <c r="M60" s="372"/>
      <c r="N60" s="372"/>
      <c r="O60" s="7"/>
      <c r="P60" s="31"/>
      <c r="Q60" s="34"/>
      <c r="R60" s="7"/>
      <c r="S60" s="975"/>
      <c r="T60" s="976"/>
      <c r="U60" s="976"/>
      <c r="V60" s="7"/>
      <c r="W60" s="36"/>
      <c r="X60" s="34"/>
      <c r="Y60" s="7"/>
      <c r="Z60" s="11"/>
      <c r="AA60" s="7"/>
      <c r="AB60" s="7"/>
      <c r="AC60" s="7"/>
      <c r="AD60" s="31"/>
      <c r="AE60" s="34"/>
      <c r="AF60" s="7"/>
      <c r="AG60" s="11"/>
      <c r="AH60" s="7"/>
      <c r="AI60" s="7"/>
      <c r="AJ60" s="7"/>
      <c r="AK60" s="31"/>
      <c r="AL60" s="34"/>
      <c r="AM60" s="7"/>
      <c r="AN60" s="11"/>
      <c r="AO60" s="7"/>
      <c r="AP60" s="11"/>
      <c r="AQ60" s="7"/>
      <c r="AR60" s="11"/>
      <c r="AS60" s="7"/>
      <c r="AT60" s="7"/>
      <c r="AU60" s="7"/>
      <c r="AV60" s="7"/>
      <c r="AW60" s="7"/>
      <c r="AX60" s="11" t="s">
        <v>221</v>
      </c>
      <c r="AY60" s="66" t="s">
        <v>221</v>
      </c>
      <c r="AZ60" s="1"/>
      <c r="BA60" s="1"/>
      <c r="BB60" s="24"/>
      <c r="BC60" s="1"/>
      <c r="BD60" s="1"/>
      <c r="BP60" s="15"/>
      <c r="BQ60" s="25" t="str">
        <f t="shared" si="1"/>
        <v/>
      </c>
      <c r="BR60" s="26" t="str">
        <f t="shared" si="11"/>
        <v/>
      </c>
      <c r="BS60" s="26" t="str">
        <f t="shared" si="2"/>
        <v/>
      </c>
      <c r="BT60" s="25" t="str">
        <f t="shared" si="3"/>
        <v/>
      </c>
      <c r="BU60" s="26" t="str">
        <f t="shared" si="4"/>
        <v/>
      </c>
      <c r="BV60" s="25" t="e">
        <f>IF(AND(#REF!="",#REF!="",#REF!="",#REF!=""),"",SUM(#REF!,#REF!,#REF!,#REF!,#REF!))</f>
        <v>#REF!</v>
      </c>
      <c r="BW60" s="26" t="str">
        <f t="shared" si="5"/>
        <v/>
      </c>
      <c r="BX60" s="25" t="str">
        <f t="shared" si="6"/>
        <v/>
      </c>
      <c r="BY60" s="26" t="str">
        <f t="shared" si="7"/>
        <v/>
      </c>
      <c r="BZ60" s="25" t="str">
        <f t="shared" si="8"/>
        <v/>
      </c>
      <c r="CA60" s="26" t="str">
        <f t="shared" si="9"/>
        <v/>
      </c>
      <c r="CB60" s="25" t="e">
        <f>IF(AND(#REF!="",#REF!="",#REF!="",#REF!=""),"",SUM(#REF!,#REF!,#REF!,#REF!,#REF!))</f>
        <v>#REF!</v>
      </c>
      <c r="CC60" s="26" t="str">
        <f t="shared" si="10"/>
        <v/>
      </c>
      <c r="CD60" s="23"/>
      <c r="CE60" s="23"/>
    </row>
    <row r="61" spans="1:83" ht="24.75" customHeight="1">
      <c r="A61" s="245">
        <v>55</v>
      </c>
      <c r="B61" s="246"/>
      <c r="C61" s="247"/>
      <c r="D61" s="248"/>
      <c r="E61" s="249"/>
      <c r="F61" s="250"/>
      <c r="G61" s="250"/>
      <c r="H61" s="251"/>
      <c r="I61" s="252"/>
      <c r="J61" s="253"/>
      <c r="K61" s="254"/>
      <c r="L61" s="371"/>
      <c r="M61" s="372"/>
      <c r="N61" s="372"/>
      <c r="O61" s="7"/>
      <c r="P61" s="31"/>
      <c r="Q61" s="34"/>
      <c r="R61" s="7"/>
      <c r="S61" s="975"/>
      <c r="T61" s="976"/>
      <c r="U61" s="976"/>
      <c r="V61" s="7"/>
      <c r="W61" s="36"/>
      <c r="X61" s="34"/>
      <c r="Y61" s="7"/>
      <c r="Z61" s="11"/>
      <c r="AA61" s="7"/>
      <c r="AB61" s="7"/>
      <c r="AC61" s="7"/>
      <c r="AD61" s="31"/>
      <c r="AE61" s="34"/>
      <c r="AF61" s="7"/>
      <c r="AG61" s="11"/>
      <c r="AH61" s="7"/>
      <c r="AI61" s="7"/>
      <c r="AJ61" s="7"/>
      <c r="AK61" s="31"/>
      <c r="AL61" s="34"/>
      <c r="AM61" s="7"/>
      <c r="AN61" s="11"/>
      <c r="AO61" s="7"/>
      <c r="AP61" s="11"/>
      <c r="AQ61" s="7"/>
      <c r="AR61" s="11"/>
      <c r="AS61" s="7"/>
      <c r="AT61" s="7"/>
      <c r="AU61" s="7"/>
      <c r="AV61" s="7"/>
      <c r="AW61" s="7"/>
      <c r="AX61" s="11" t="s">
        <v>221</v>
      </c>
      <c r="AY61" s="66" t="s">
        <v>221</v>
      </c>
      <c r="AZ61" s="1"/>
      <c r="BA61" s="1"/>
      <c r="BB61" s="24"/>
      <c r="BC61" s="1"/>
      <c r="BD61" s="1"/>
      <c r="BP61" s="15"/>
      <c r="BQ61" s="25" t="str">
        <f t="shared" si="1"/>
        <v/>
      </c>
      <c r="BR61" s="26" t="str">
        <f t="shared" si="11"/>
        <v/>
      </c>
      <c r="BS61" s="26" t="str">
        <f t="shared" si="2"/>
        <v/>
      </c>
      <c r="BT61" s="25" t="str">
        <f t="shared" si="3"/>
        <v/>
      </c>
      <c r="BU61" s="26" t="str">
        <f t="shared" si="4"/>
        <v/>
      </c>
      <c r="BV61" s="25" t="e">
        <f>IF(AND(#REF!="",#REF!="",#REF!="",#REF!=""),"",SUM(#REF!,#REF!,#REF!,#REF!,#REF!))</f>
        <v>#REF!</v>
      </c>
      <c r="BW61" s="26" t="str">
        <f t="shared" si="5"/>
        <v/>
      </c>
      <c r="BX61" s="25" t="str">
        <f t="shared" si="6"/>
        <v/>
      </c>
      <c r="BY61" s="26" t="str">
        <f t="shared" si="7"/>
        <v/>
      </c>
      <c r="BZ61" s="25" t="str">
        <f t="shared" si="8"/>
        <v/>
      </c>
      <c r="CA61" s="26" t="str">
        <f t="shared" si="9"/>
        <v/>
      </c>
      <c r="CB61" s="25" t="e">
        <f>IF(AND(#REF!="",#REF!="",#REF!="",#REF!=""),"",SUM(#REF!,#REF!,#REF!,#REF!,#REF!))</f>
        <v>#REF!</v>
      </c>
      <c r="CC61" s="26" t="str">
        <f t="shared" si="10"/>
        <v/>
      </c>
      <c r="CD61" s="23"/>
      <c r="CE61" s="23"/>
    </row>
    <row r="62" spans="1:83" ht="24.75" customHeight="1">
      <c r="A62" s="245">
        <v>56</v>
      </c>
      <c r="B62" s="246"/>
      <c r="C62" s="247"/>
      <c r="D62" s="248"/>
      <c r="E62" s="249"/>
      <c r="F62" s="250"/>
      <c r="G62" s="250"/>
      <c r="H62" s="251"/>
      <c r="I62" s="252"/>
      <c r="J62" s="253"/>
      <c r="K62" s="254"/>
      <c r="L62" s="371"/>
      <c r="M62" s="372"/>
      <c r="N62" s="372"/>
      <c r="O62" s="7"/>
      <c r="P62" s="31"/>
      <c r="Q62" s="34"/>
      <c r="R62" s="7"/>
      <c r="S62" s="975"/>
      <c r="T62" s="976"/>
      <c r="U62" s="976"/>
      <c r="V62" s="7"/>
      <c r="W62" s="36"/>
      <c r="X62" s="34"/>
      <c r="Y62" s="7"/>
      <c r="Z62" s="11"/>
      <c r="AA62" s="7"/>
      <c r="AB62" s="7"/>
      <c r="AC62" s="7"/>
      <c r="AD62" s="31"/>
      <c r="AE62" s="34"/>
      <c r="AF62" s="7"/>
      <c r="AG62" s="11"/>
      <c r="AH62" s="7"/>
      <c r="AI62" s="7"/>
      <c r="AJ62" s="7"/>
      <c r="AK62" s="31"/>
      <c r="AL62" s="34"/>
      <c r="AM62" s="7"/>
      <c r="AN62" s="11"/>
      <c r="AO62" s="7"/>
      <c r="AP62" s="11"/>
      <c r="AQ62" s="7"/>
      <c r="AR62" s="11"/>
      <c r="AS62" s="7"/>
      <c r="AT62" s="7"/>
      <c r="AU62" s="7"/>
      <c r="AV62" s="7"/>
      <c r="AW62" s="7"/>
      <c r="AX62" s="11" t="s">
        <v>221</v>
      </c>
      <c r="AY62" s="66" t="s">
        <v>221</v>
      </c>
      <c r="AZ62" s="1"/>
      <c r="BA62" s="1"/>
      <c r="BB62" s="24"/>
      <c r="BC62" s="1"/>
      <c r="BD62" s="1"/>
      <c r="BP62" s="15"/>
      <c r="BQ62" s="25" t="str">
        <f t="shared" si="1"/>
        <v/>
      </c>
      <c r="BR62" s="26" t="str">
        <f t="shared" si="11"/>
        <v/>
      </c>
      <c r="BS62" s="26" t="str">
        <f t="shared" si="2"/>
        <v/>
      </c>
      <c r="BT62" s="25" t="str">
        <f t="shared" si="3"/>
        <v/>
      </c>
      <c r="BU62" s="26" t="str">
        <f t="shared" si="4"/>
        <v/>
      </c>
      <c r="BV62" s="25" t="e">
        <f>IF(AND(#REF!="",#REF!="",#REF!="",#REF!=""),"",SUM(#REF!,#REF!,#REF!,#REF!,#REF!))</f>
        <v>#REF!</v>
      </c>
      <c r="BW62" s="26" t="str">
        <f t="shared" si="5"/>
        <v/>
      </c>
      <c r="BX62" s="25" t="str">
        <f t="shared" si="6"/>
        <v/>
      </c>
      <c r="BY62" s="26" t="str">
        <f t="shared" si="7"/>
        <v/>
      </c>
      <c r="BZ62" s="25" t="str">
        <f t="shared" si="8"/>
        <v/>
      </c>
      <c r="CA62" s="26" t="str">
        <f t="shared" si="9"/>
        <v/>
      </c>
      <c r="CB62" s="25" t="e">
        <f>IF(AND(#REF!="",#REF!="",#REF!="",#REF!=""),"",SUM(#REF!,#REF!,#REF!,#REF!,#REF!))</f>
        <v>#REF!</v>
      </c>
      <c r="CC62" s="26" t="str">
        <f t="shared" si="10"/>
        <v/>
      </c>
      <c r="CD62" s="23"/>
      <c r="CE62" s="23"/>
    </row>
    <row r="63" spans="1:83" ht="24.75" customHeight="1">
      <c r="A63" s="245">
        <v>57</v>
      </c>
      <c r="B63" s="246"/>
      <c r="C63" s="247"/>
      <c r="D63" s="248"/>
      <c r="E63" s="249"/>
      <c r="F63" s="250"/>
      <c r="G63" s="250"/>
      <c r="H63" s="251"/>
      <c r="I63" s="252"/>
      <c r="J63" s="253"/>
      <c r="K63" s="254"/>
      <c r="L63" s="371"/>
      <c r="M63" s="372"/>
      <c r="N63" s="372"/>
      <c r="O63" s="7"/>
      <c r="P63" s="31"/>
      <c r="Q63" s="34"/>
      <c r="R63" s="7"/>
      <c r="S63" s="975"/>
      <c r="T63" s="976"/>
      <c r="U63" s="976"/>
      <c r="V63" s="7"/>
      <c r="W63" s="36"/>
      <c r="X63" s="34"/>
      <c r="Y63" s="7"/>
      <c r="Z63" s="11"/>
      <c r="AA63" s="7"/>
      <c r="AB63" s="7"/>
      <c r="AC63" s="7"/>
      <c r="AD63" s="31"/>
      <c r="AE63" s="34"/>
      <c r="AF63" s="7"/>
      <c r="AG63" s="11"/>
      <c r="AH63" s="7"/>
      <c r="AI63" s="7"/>
      <c r="AJ63" s="7"/>
      <c r="AK63" s="31"/>
      <c r="AL63" s="34"/>
      <c r="AM63" s="7"/>
      <c r="AN63" s="11"/>
      <c r="AO63" s="7"/>
      <c r="AP63" s="11"/>
      <c r="AQ63" s="7"/>
      <c r="AR63" s="11"/>
      <c r="AS63" s="7"/>
      <c r="AT63" s="7"/>
      <c r="AU63" s="7"/>
      <c r="AV63" s="7"/>
      <c r="AW63" s="7"/>
      <c r="AX63" s="11" t="s">
        <v>221</v>
      </c>
      <c r="AY63" s="66" t="s">
        <v>221</v>
      </c>
      <c r="AZ63" s="1"/>
      <c r="BA63" s="1"/>
      <c r="BB63" s="24"/>
      <c r="BC63" s="1"/>
      <c r="BD63" s="1"/>
      <c r="BP63" s="15"/>
      <c r="BQ63" s="25" t="str">
        <f t="shared" si="1"/>
        <v/>
      </c>
      <c r="BR63" s="26" t="str">
        <f t="shared" si="11"/>
        <v/>
      </c>
      <c r="BS63" s="26" t="str">
        <f t="shared" si="2"/>
        <v/>
      </c>
      <c r="BT63" s="25" t="str">
        <f t="shared" si="3"/>
        <v/>
      </c>
      <c r="BU63" s="26" t="str">
        <f t="shared" si="4"/>
        <v/>
      </c>
      <c r="BV63" s="25" t="e">
        <f>IF(AND(#REF!="",#REF!="",#REF!="",#REF!=""),"",SUM(#REF!,#REF!,#REF!,#REF!,#REF!))</f>
        <v>#REF!</v>
      </c>
      <c r="BW63" s="26" t="str">
        <f t="shared" si="5"/>
        <v/>
      </c>
      <c r="BX63" s="25" t="str">
        <f t="shared" si="6"/>
        <v/>
      </c>
      <c r="BY63" s="26" t="str">
        <f t="shared" si="7"/>
        <v/>
      </c>
      <c r="BZ63" s="25" t="str">
        <f t="shared" si="8"/>
        <v/>
      </c>
      <c r="CA63" s="26" t="str">
        <f t="shared" si="9"/>
        <v/>
      </c>
      <c r="CB63" s="25" t="e">
        <f>IF(AND(#REF!="",#REF!="",#REF!="",#REF!=""),"",SUM(#REF!,#REF!,#REF!,#REF!,#REF!))</f>
        <v>#REF!</v>
      </c>
      <c r="CC63" s="26" t="str">
        <f t="shared" si="10"/>
        <v/>
      </c>
      <c r="CD63" s="23"/>
      <c r="CE63" s="23"/>
    </row>
    <row r="64" spans="1:83" ht="24.75" customHeight="1">
      <c r="A64" s="245">
        <v>58</v>
      </c>
      <c r="B64" s="246"/>
      <c r="C64" s="247"/>
      <c r="D64" s="248"/>
      <c r="E64" s="249"/>
      <c r="F64" s="250"/>
      <c r="G64" s="250"/>
      <c r="H64" s="251"/>
      <c r="I64" s="252"/>
      <c r="J64" s="253"/>
      <c r="K64" s="254"/>
      <c r="L64" s="371"/>
      <c r="M64" s="372"/>
      <c r="N64" s="372"/>
      <c r="O64" s="7"/>
      <c r="P64" s="31"/>
      <c r="Q64" s="34"/>
      <c r="R64" s="7"/>
      <c r="S64" s="975"/>
      <c r="T64" s="976"/>
      <c r="U64" s="976"/>
      <c r="V64" s="7"/>
      <c r="W64" s="36"/>
      <c r="X64" s="34"/>
      <c r="Y64" s="7"/>
      <c r="Z64" s="11"/>
      <c r="AA64" s="7"/>
      <c r="AB64" s="7"/>
      <c r="AC64" s="7"/>
      <c r="AD64" s="31"/>
      <c r="AE64" s="34"/>
      <c r="AF64" s="7"/>
      <c r="AG64" s="11"/>
      <c r="AH64" s="7"/>
      <c r="AI64" s="7"/>
      <c r="AJ64" s="7"/>
      <c r="AK64" s="31"/>
      <c r="AL64" s="34"/>
      <c r="AM64" s="7"/>
      <c r="AN64" s="11"/>
      <c r="AO64" s="7"/>
      <c r="AP64" s="11"/>
      <c r="AQ64" s="7"/>
      <c r="AR64" s="11"/>
      <c r="AS64" s="7"/>
      <c r="AT64" s="7"/>
      <c r="AU64" s="7"/>
      <c r="AV64" s="7"/>
      <c r="AW64" s="7"/>
      <c r="AX64" s="11" t="s">
        <v>221</v>
      </c>
      <c r="AY64" s="66" t="s">
        <v>221</v>
      </c>
      <c r="AZ64" s="1"/>
      <c r="BA64" s="1"/>
      <c r="BB64" s="24"/>
      <c r="BC64" s="1"/>
      <c r="BD64" s="1"/>
      <c r="BP64" s="15"/>
      <c r="BQ64" s="25" t="str">
        <f t="shared" si="1"/>
        <v/>
      </c>
      <c r="BR64" s="26" t="str">
        <f t="shared" si="11"/>
        <v/>
      </c>
      <c r="BS64" s="26" t="str">
        <f t="shared" si="2"/>
        <v/>
      </c>
      <c r="BT64" s="25" t="str">
        <f t="shared" si="3"/>
        <v/>
      </c>
      <c r="BU64" s="26" t="str">
        <f t="shared" si="4"/>
        <v/>
      </c>
      <c r="BV64" s="25" t="e">
        <f>IF(AND(#REF!="",#REF!="",#REF!="",#REF!=""),"",SUM(#REF!,#REF!,#REF!,#REF!,#REF!))</f>
        <v>#REF!</v>
      </c>
      <c r="BW64" s="26" t="str">
        <f t="shared" si="5"/>
        <v/>
      </c>
      <c r="BX64" s="25" t="str">
        <f t="shared" si="6"/>
        <v/>
      </c>
      <c r="BY64" s="26" t="str">
        <f t="shared" si="7"/>
        <v/>
      </c>
      <c r="BZ64" s="25" t="str">
        <f t="shared" si="8"/>
        <v/>
      </c>
      <c r="CA64" s="26" t="str">
        <f t="shared" si="9"/>
        <v/>
      </c>
      <c r="CB64" s="25" t="e">
        <f>IF(AND(#REF!="",#REF!="",#REF!="",#REF!=""),"",SUM(#REF!,#REF!,#REF!,#REF!,#REF!))</f>
        <v>#REF!</v>
      </c>
      <c r="CC64" s="26" t="str">
        <f t="shared" si="10"/>
        <v/>
      </c>
      <c r="CD64" s="23"/>
      <c r="CE64" s="23"/>
    </row>
    <row r="65" spans="1:83" ht="24.75" customHeight="1">
      <c r="A65" s="245">
        <v>59</v>
      </c>
      <c r="B65" s="246"/>
      <c r="C65" s="247"/>
      <c r="D65" s="248"/>
      <c r="E65" s="249"/>
      <c r="F65" s="250"/>
      <c r="G65" s="250"/>
      <c r="H65" s="251"/>
      <c r="I65" s="252"/>
      <c r="J65" s="253"/>
      <c r="K65" s="254"/>
      <c r="L65" s="371"/>
      <c r="M65" s="372"/>
      <c r="N65" s="372"/>
      <c r="O65" s="7"/>
      <c r="P65" s="31"/>
      <c r="Q65" s="34"/>
      <c r="R65" s="7"/>
      <c r="S65" s="975"/>
      <c r="T65" s="976"/>
      <c r="U65" s="976"/>
      <c r="V65" s="7"/>
      <c r="W65" s="36"/>
      <c r="X65" s="34"/>
      <c r="Y65" s="7"/>
      <c r="Z65" s="11"/>
      <c r="AA65" s="7"/>
      <c r="AB65" s="7"/>
      <c r="AC65" s="7"/>
      <c r="AD65" s="31"/>
      <c r="AE65" s="34"/>
      <c r="AF65" s="7"/>
      <c r="AG65" s="11"/>
      <c r="AH65" s="7"/>
      <c r="AI65" s="7"/>
      <c r="AJ65" s="7"/>
      <c r="AK65" s="31"/>
      <c r="AL65" s="34"/>
      <c r="AM65" s="7"/>
      <c r="AN65" s="11"/>
      <c r="AO65" s="7"/>
      <c r="AP65" s="11"/>
      <c r="AQ65" s="7"/>
      <c r="AR65" s="11"/>
      <c r="AS65" s="7"/>
      <c r="AT65" s="7"/>
      <c r="AU65" s="7"/>
      <c r="AV65" s="7"/>
      <c r="AW65" s="7"/>
      <c r="AX65" s="11" t="s">
        <v>221</v>
      </c>
      <c r="AY65" s="66" t="s">
        <v>221</v>
      </c>
      <c r="AZ65" s="1"/>
      <c r="BA65" s="1"/>
      <c r="BB65" s="24"/>
      <c r="BC65" s="1"/>
      <c r="BD65" s="1"/>
      <c r="BP65" s="15"/>
      <c r="BQ65" s="25" t="str">
        <f t="shared" si="1"/>
        <v/>
      </c>
      <c r="BR65" s="26" t="str">
        <f t="shared" si="11"/>
        <v/>
      </c>
      <c r="BS65" s="26" t="str">
        <f t="shared" si="2"/>
        <v/>
      </c>
      <c r="BT65" s="25" t="str">
        <f t="shared" si="3"/>
        <v/>
      </c>
      <c r="BU65" s="26" t="str">
        <f t="shared" si="4"/>
        <v/>
      </c>
      <c r="BV65" s="25" t="e">
        <f>IF(AND(#REF!="",#REF!="",#REF!="",#REF!=""),"",SUM(#REF!,#REF!,#REF!,#REF!,#REF!))</f>
        <v>#REF!</v>
      </c>
      <c r="BW65" s="26" t="str">
        <f t="shared" si="5"/>
        <v/>
      </c>
      <c r="BX65" s="25" t="str">
        <f t="shared" si="6"/>
        <v/>
      </c>
      <c r="BY65" s="26" t="str">
        <f t="shared" si="7"/>
        <v/>
      </c>
      <c r="BZ65" s="25" t="str">
        <f t="shared" si="8"/>
        <v/>
      </c>
      <c r="CA65" s="26" t="str">
        <f t="shared" si="9"/>
        <v/>
      </c>
      <c r="CB65" s="25" t="e">
        <f>IF(AND(#REF!="",#REF!="",#REF!="",#REF!=""),"",SUM(#REF!,#REF!,#REF!,#REF!,#REF!))</f>
        <v>#REF!</v>
      </c>
      <c r="CC65" s="26" t="str">
        <f t="shared" si="10"/>
        <v/>
      </c>
      <c r="CD65" s="23"/>
      <c r="CE65" s="23"/>
    </row>
    <row r="66" spans="1:83" ht="24.75" customHeight="1">
      <c r="A66" s="245">
        <v>60</v>
      </c>
      <c r="B66" s="246"/>
      <c r="C66" s="247"/>
      <c r="D66" s="248"/>
      <c r="E66" s="249"/>
      <c r="F66" s="250"/>
      <c r="G66" s="250"/>
      <c r="H66" s="251"/>
      <c r="I66" s="252"/>
      <c r="J66" s="253"/>
      <c r="K66" s="254"/>
      <c r="L66" s="371"/>
      <c r="M66" s="372"/>
      <c r="N66" s="372"/>
      <c r="O66" s="7"/>
      <c r="P66" s="31"/>
      <c r="Q66" s="34"/>
      <c r="R66" s="7"/>
      <c r="S66" s="975"/>
      <c r="T66" s="976"/>
      <c r="U66" s="976"/>
      <c r="V66" s="7"/>
      <c r="W66" s="36"/>
      <c r="X66" s="34"/>
      <c r="Y66" s="7"/>
      <c r="Z66" s="11"/>
      <c r="AA66" s="7"/>
      <c r="AB66" s="7"/>
      <c r="AC66" s="7"/>
      <c r="AD66" s="31"/>
      <c r="AE66" s="34"/>
      <c r="AF66" s="7"/>
      <c r="AG66" s="11"/>
      <c r="AH66" s="7"/>
      <c r="AI66" s="7"/>
      <c r="AJ66" s="7"/>
      <c r="AK66" s="31"/>
      <c r="AL66" s="34"/>
      <c r="AM66" s="7"/>
      <c r="AN66" s="11"/>
      <c r="AO66" s="7"/>
      <c r="AP66" s="11"/>
      <c r="AQ66" s="7"/>
      <c r="AR66" s="11"/>
      <c r="AS66" s="7"/>
      <c r="AT66" s="7"/>
      <c r="AU66" s="7"/>
      <c r="AV66" s="7"/>
      <c r="AW66" s="7"/>
      <c r="AX66" s="11" t="s">
        <v>221</v>
      </c>
      <c r="AY66" s="66" t="s">
        <v>221</v>
      </c>
      <c r="AZ66" s="1"/>
      <c r="BA66" s="1"/>
      <c r="BB66" s="24"/>
      <c r="BC66" s="1"/>
      <c r="BD66" s="1"/>
      <c r="BP66" s="15"/>
      <c r="BQ66" s="25" t="str">
        <f t="shared" si="1"/>
        <v/>
      </c>
      <c r="BR66" s="26" t="str">
        <f t="shared" si="11"/>
        <v/>
      </c>
      <c r="BS66" s="26" t="str">
        <f t="shared" si="2"/>
        <v/>
      </c>
      <c r="BT66" s="25" t="str">
        <f t="shared" si="3"/>
        <v/>
      </c>
      <c r="BU66" s="26" t="str">
        <f t="shared" si="4"/>
        <v/>
      </c>
      <c r="BV66" s="25" t="e">
        <f>IF(AND(#REF!="",#REF!="",#REF!="",#REF!=""),"",SUM(#REF!,#REF!,#REF!,#REF!,#REF!))</f>
        <v>#REF!</v>
      </c>
      <c r="BW66" s="26" t="str">
        <f t="shared" si="5"/>
        <v/>
      </c>
      <c r="BX66" s="25" t="str">
        <f t="shared" si="6"/>
        <v/>
      </c>
      <c r="BY66" s="26" t="str">
        <f t="shared" si="7"/>
        <v/>
      </c>
      <c r="BZ66" s="25" t="str">
        <f t="shared" si="8"/>
        <v/>
      </c>
      <c r="CA66" s="26" t="str">
        <f t="shared" si="9"/>
        <v/>
      </c>
      <c r="CB66" s="25" t="e">
        <f>IF(AND(#REF!="",#REF!="",#REF!="",#REF!=""),"",SUM(#REF!,#REF!,#REF!,#REF!,#REF!))</f>
        <v>#REF!</v>
      </c>
      <c r="CC66" s="26" t="str">
        <f t="shared" si="10"/>
        <v/>
      </c>
      <c r="CD66" s="23"/>
      <c r="CE66" s="23"/>
    </row>
    <row r="67" spans="1:83" ht="24.75" customHeight="1">
      <c r="A67" s="245">
        <v>61</v>
      </c>
      <c r="B67" s="246"/>
      <c r="C67" s="247"/>
      <c r="D67" s="248"/>
      <c r="E67" s="249"/>
      <c r="F67" s="250"/>
      <c r="G67" s="250"/>
      <c r="H67" s="251"/>
      <c r="I67" s="252"/>
      <c r="J67" s="253"/>
      <c r="K67" s="254"/>
      <c r="L67" s="371"/>
      <c r="M67" s="372"/>
      <c r="N67" s="372"/>
      <c r="O67" s="7"/>
      <c r="P67" s="31"/>
      <c r="Q67" s="34"/>
      <c r="R67" s="7"/>
      <c r="S67" s="975"/>
      <c r="T67" s="976"/>
      <c r="U67" s="976"/>
      <c r="V67" s="7"/>
      <c r="W67" s="36"/>
      <c r="X67" s="34"/>
      <c r="Y67" s="7"/>
      <c r="Z67" s="11"/>
      <c r="AA67" s="7"/>
      <c r="AB67" s="7"/>
      <c r="AC67" s="7"/>
      <c r="AD67" s="31"/>
      <c r="AE67" s="34"/>
      <c r="AF67" s="7"/>
      <c r="AG67" s="11"/>
      <c r="AH67" s="7"/>
      <c r="AI67" s="7"/>
      <c r="AJ67" s="7"/>
      <c r="AK67" s="31"/>
      <c r="AL67" s="34"/>
      <c r="AM67" s="7"/>
      <c r="AN67" s="11"/>
      <c r="AO67" s="7"/>
      <c r="AP67" s="11"/>
      <c r="AQ67" s="7"/>
      <c r="AR67" s="11"/>
      <c r="AS67" s="7"/>
      <c r="AT67" s="7"/>
      <c r="AU67" s="7"/>
      <c r="AV67" s="7"/>
      <c r="AW67" s="7"/>
      <c r="AX67" s="11" t="s">
        <v>221</v>
      </c>
      <c r="AY67" s="66" t="s">
        <v>221</v>
      </c>
      <c r="AZ67" s="1"/>
      <c r="BA67" s="1"/>
      <c r="BB67" s="1"/>
      <c r="BC67" s="1"/>
      <c r="BD67" s="1"/>
      <c r="BP67" s="15"/>
      <c r="BQ67" s="25" t="str">
        <f t="shared" si="1"/>
        <v/>
      </c>
      <c r="BR67" s="26" t="str">
        <f t="shared" si="11"/>
        <v/>
      </c>
      <c r="BS67" s="26" t="str">
        <f t="shared" si="2"/>
        <v/>
      </c>
      <c r="BT67" s="25" t="str">
        <f t="shared" si="3"/>
        <v/>
      </c>
      <c r="BU67" s="26" t="str">
        <f t="shared" si="4"/>
        <v/>
      </c>
      <c r="BV67" s="25" t="e">
        <f>IF(AND(#REF!="",#REF!="",#REF!="",#REF!=""),"",SUM(#REF!,#REF!,#REF!,#REF!,#REF!))</f>
        <v>#REF!</v>
      </c>
      <c r="BW67" s="26" t="str">
        <f t="shared" si="5"/>
        <v/>
      </c>
      <c r="BX67" s="25" t="str">
        <f t="shared" si="6"/>
        <v/>
      </c>
      <c r="BY67" s="26" t="str">
        <f t="shared" si="7"/>
        <v/>
      </c>
      <c r="BZ67" s="25" t="str">
        <f t="shared" si="8"/>
        <v/>
      </c>
      <c r="CA67" s="26" t="str">
        <f t="shared" si="9"/>
        <v/>
      </c>
      <c r="CB67" s="25" t="e">
        <f>IF(AND(#REF!="",#REF!="",#REF!="",#REF!=""),"",SUM(#REF!,#REF!,#REF!,#REF!,#REF!))</f>
        <v>#REF!</v>
      </c>
      <c r="CC67" s="26" t="str">
        <f t="shared" si="10"/>
        <v/>
      </c>
      <c r="CD67" s="23"/>
      <c r="CE67" s="23"/>
    </row>
    <row r="68" spans="1:83" ht="24.75" customHeight="1">
      <c r="A68" s="245">
        <v>62</v>
      </c>
      <c r="B68" s="246"/>
      <c r="C68" s="247"/>
      <c r="D68" s="248"/>
      <c r="E68" s="249"/>
      <c r="F68" s="250"/>
      <c r="G68" s="250"/>
      <c r="H68" s="251"/>
      <c r="I68" s="252"/>
      <c r="J68" s="253"/>
      <c r="K68" s="254"/>
      <c r="L68" s="371"/>
      <c r="M68" s="372"/>
      <c r="N68" s="372"/>
      <c r="O68" s="7"/>
      <c r="P68" s="31"/>
      <c r="Q68" s="34"/>
      <c r="R68" s="7"/>
      <c r="S68" s="975"/>
      <c r="T68" s="976"/>
      <c r="U68" s="976"/>
      <c r="V68" s="7"/>
      <c r="W68" s="36"/>
      <c r="X68" s="34"/>
      <c r="Y68" s="7"/>
      <c r="Z68" s="11"/>
      <c r="AA68" s="7"/>
      <c r="AB68" s="7"/>
      <c r="AC68" s="7"/>
      <c r="AD68" s="31"/>
      <c r="AE68" s="34"/>
      <c r="AF68" s="7"/>
      <c r="AG68" s="11"/>
      <c r="AH68" s="7"/>
      <c r="AI68" s="7"/>
      <c r="AJ68" s="7"/>
      <c r="AK68" s="31"/>
      <c r="AL68" s="34"/>
      <c r="AM68" s="7"/>
      <c r="AN68" s="11"/>
      <c r="AO68" s="7"/>
      <c r="AP68" s="11"/>
      <c r="AQ68" s="7"/>
      <c r="AR68" s="11"/>
      <c r="AS68" s="7"/>
      <c r="AT68" s="7"/>
      <c r="AU68" s="7"/>
      <c r="AV68" s="7"/>
      <c r="AW68" s="7"/>
      <c r="AX68" s="11" t="s">
        <v>221</v>
      </c>
      <c r="AY68" s="66" t="s">
        <v>221</v>
      </c>
      <c r="AZ68" s="1"/>
      <c r="BA68" s="1"/>
      <c r="BB68" s="1"/>
      <c r="BC68" s="1"/>
      <c r="BD68" s="1"/>
      <c r="BP68" s="15"/>
      <c r="BQ68" s="25" t="str">
        <f t="shared" si="1"/>
        <v/>
      </c>
      <c r="BR68" s="26" t="str">
        <f t="shared" si="11"/>
        <v/>
      </c>
      <c r="BS68" s="26" t="str">
        <f t="shared" si="2"/>
        <v/>
      </c>
      <c r="BT68" s="25" t="str">
        <f t="shared" si="3"/>
        <v/>
      </c>
      <c r="BU68" s="26" t="str">
        <f t="shared" si="4"/>
        <v/>
      </c>
      <c r="BV68" s="25" t="e">
        <f>IF(AND(#REF!="",#REF!="",#REF!="",#REF!=""),"",SUM(#REF!,#REF!,#REF!,#REF!,#REF!))</f>
        <v>#REF!</v>
      </c>
      <c r="BW68" s="26" t="str">
        <f t="shared" si="5"/>
        <v/>
      </c>
      <c r="BX68" s="25" t="str">
        <f t="shared" si="6"/>
        <v/>
      </c>
      <c r="BY68" s="26" t="str">
        <f t="shared" si="7"/>
        <v/>
      </c>
      <c r="BZ68" s="25" t="str">
        <f t="shared" si="8"/>
        <v/>
      </c>
      <c r="CA68" s="26" t="str">
        <f t="shared" si="9"/>
        <v/>
      </c>
      <c r="CB68" s="25" t="e">
        <f>IF(AND(#REF!="",#REF!="",#REF!="",#REF!=""),"",SUM(#REF!,#REF!,#REF!,#REF!,#REF!))</f>
        <v>#REF!</v>
      </c>
      <c r="CC68" s="26" t="str">
        <f t="shared" si="10"/>
        <v/>
      </c>
      <c r="CD68" s="23"/>
      <c r="CE68" s="23"/>
    </row>
    <row r="69" spans="1:83" ht="24.75" customHeight="1">
      <c r="A69" s="245">
        <v>63</v>
      </c>
      <c r="B69" s="246"/>
      <c r="C69" s="247"/>
      <c r="D69" s="248"/>
      <c r="E69" s="249"/>
      <c r="F69" s="250"/>
      <c r="G69" s="250"/>
      <c r="H69" s="251"/>
      <c r="I69" s="252"/>
      <c r="J69" s="253"/>
      <c r="K69" s="254"/>
      <c r="L69" s="371"/>
      <c r="M69" s="372"/>
      <c r="N69" s="372"/>
      <c r="O69" s="7"/>
      <c r="P69" s="31"/>
      <c r="Q69" s="34"/>
      <c r="R69" s="7"/>
      <c r="S69" s="975"/>
      <c r="T69" s="976"/>
      <c r="U69" s="976"/>
      <c r="V69" s="7"/>
      <c r="W69" s="36"/>
      <c r="X69" s="34"/>
      <c r="Y69" s="7"/>
      <c r="Z69" s="11"/>
      <c r="AA69" s="7"/>
      <c r="AB69" s="7"/>
      <c r="AC69" s="7"/>
      <c r="AD69" s="31"/>
      <c r="AE69" s="34"/>
      <c r="AF69" s="7"/>
      <c r="AG69" s="11"/>
      <c r="AH69" s="7"/>
      <c r="AI69" s="7"/>
      <c r="AJ69" s="7"/>
      <c r="AK69" s="31"/>
      <c r="AL69" s="34"/>
      <c r="AM69" s="7"/>
      <c r="AN69" s="11"/>
      <c r="AO69" s="7"/>
      <c r="AP69" s="11"/>
      <c r="AQ69" s="7"/>
      <c r="AR69" s="11"/>
      <c r="AS69" s="7"/>
      <c r="AT69" s="7"/>
      <c r="AU69" s="7"/>
      <c r="AV69" s="7"/>
      <c r="AW69" s="7"/>
      <c r="AX69" s="11" t="s">
        <v>221</v>
      </c>
      <c r="AY69" s="66" t="s">
        <v>221</v>
      </c>
      <c r="AZ69" s="1"/>
      <c r="BA69" s="1"/>
      <c r="BB69" s="1"/>
      <c r="BC69" s="1"/>
      <c r="BD69" s="1"/>
      <c r="BP69" s="15"/>
      <c r="BQ69" s="25" t="str">
        <f t="shared" si="1"/>
        <v/>
      </c>
      <c r="BR69" s="26" t="str">
        <f t="shared" si="11"/>
        <v/>
      </c>
      <c r="BS69" s="26" t="str">
        <f t="shared" si="2"/>
        <v/>
      </c>
      <c r="BT69" s="25" t="str">
        <f t="shared" si="3"/>
        <v/>
      </c>
      <c r="BU69" s="26" t="str">
        <f t="shared" si="4"/>
        <v/>
      </c>
      <c r="BV69" s="25" t="e">
        <f>IF(AND(#REF!="",#REF!="",#REF!="",#REF!=""),"",SUM(#REF!,#REF!,#REF!,#REF!,#REF!))</f>
        <v>#REF!</v>
      </c>
      <c r="BW69" s="26" t="str">
        <f t="shared" si="5"/>
        <v/>
      </c>
      <c r="BX69" s="25" t="str">
        <f t="shared" si="6"/>
        <v/>
      </c>
      <c r="BY69" s="26" t="str">
        <f t="shared" si="7"/>
        <v/>
      </c>
      <c r="BZ69" s="25" t="str">
        <f t="shared" si="8"/>
        <v/>
      </c>
      <c r="CA69" s="26" t="str">
        <f t="shared" si="9"/>
        <v/>
      </c>
      <c r="CB69" s="25" t="e">
        <f>IF(AND(#REF!="",#REF!="",#REF!="",#REF!=""),"",SUM(#REF!,#REF!,#REF!,#REF!,#REF!))</f>
        <v>#REF!</v>
      </c>
      <c r="CC69" s="26" t="str">
        <f t="shared" si="10"/>
        <v/>
      </c>
      <c r="CD69" s="23"/>
      <c r="CE69" s="23"/>
    </row>
    <row r="70" spans="1:83" ht="24.75" customHeight="1">
      <c r="A70" s="245">
        <v>64</v>
      </c>
      <c r="B70" s="246"/>
      <c r="C70" s="247"/>
      <c r="D70" s="248"/>
      <c r="E70" s="249"/>
      <c r="F70" s="250"/>
      <c r="G70" s="250"/>
      <c r="H70" s="251"/>
      <c r="I70" s="252"/>
      <c r="J70" s="253"/>
      <c r="K70" s="254"/>
      <c r="L70" s="371"/>
      <c r="M70" s="372"/>
      <c r="N70" s="372"/>
      <c r="O70" s="7"/>
      <c r="P70" s="31"/>
      <c r="Q70" s="34"/>
      <c r="R70" s="7"/>
      <c r="S70" s="975"/>
      <c r="T70" s="976"/>
      <c r="U70" s="976"/>
      <c r="V70" s="7"/>
      <c r="W70" s="36"/>
      <c r="X70" s="34"/>
      <c r="Y70" s="7"/>
      <c r="Z70" s="11"/>
      <c r="AA70" s="7"/>
      <c r="AB70" s="7"/>
      <c r="AC70" s="7"/>
      <c r="AD70" s="31"/>
      <c r="AE70" s="34"/>
      <c r="AF70" s="7"/>
      <c r="AG70" s="11"/>
      <c r="AH70" s="7"/>
      <c r="AI70" s="7"/>
      <c r="AJ70" s="7"/>
      <c r="AK70" s="31"/>
      <c r="AL70" s="34"/>
      <c r="AM70" s="7"/>
      <c r="AN70" s="11"/>
      <c r="AO70" s="7"/>
      <c r="AP70" s="11"/>
      <c r="AQ70" s="7"/>
      <c r="AR70" s="11"/>
      <c r="AS70" s="7"/>
      <c r="AT70" s="7"/>
      <c r="AU70" s="7"/>
      <c r="AV70" s="7"/>
      <c r="AW70" s="7"/>
      <c r="AX70" s="11" t="s">
        <v>221</v>
      </c>
      <c r="AY70" s="66" t="s">
        <v>221</v>
      </c>
      <c r="AZ70" s="1"/>
      <c r="BA70" s="1"/>
      <c r="BB70" s="1"/>
      <c r="BC70" s="1"/>
      <c r="BD70" s="1"/>
      <c r="BP70" s="15"/>
      <c r="BQ70" s="25" t="str">
        <f t="shared" si="1"/>
        <v/>
      </c>
      <c r="BR70" s="26" t="str">
        <f t="shared" si="11"/>
        <v/>
      </c>
      <c r="BS70" s="26" t="str">
        <f t="shared" si="2"/>
        <v/>
      </c>
      <c r="BT70" s="25" t="str">
        <f t="shared" si="3"/>
        <v/>
      </c>
      <c r="BU70" s="26" t="str">
        <f t="shared" si="4"/>
        <v/>
      </c>
      <c r="BV70" s="25" t="e">
        <f>IF(AND(#REF!="",#REF!="",#REF!="",#REF!=""),"",SUM(#REF!,#REF!,#REF!,#REF!,#REF!))</f>
        <v>#REF!</v>
      </c>
      <c r="BW70" s="26" t="str">
        <f t="shared" si="5"/>
        <v/>
      </c>
      <c r="BX70" s="25" t="str">
        <f t="shared" si="6"/>
        <v/>
      </c>
      <c r="BY70" s="26" t="str">
        <f t="shared" si="7"/>
        <v/>
      </c>
      <c r="BZ70" s="25" t="str">
        <f t="shared" si="8"/>
        <v/>
      </c>
      <c r="CA70" s="26" t="str">
        <f t="shared" si="9"/>
        <v/>
      </c>
      <c r="CB70" s="25" t="e">
        <f>IF(AND(#REF!="",#REF!="",#REF!="",#REF!=""),"",SUM(#REF!,#REF!,#REF!,#REF!,#REF!))</f>
        <v>#REF!</v>
      </c>
      <c r="CC70" s="26" t="str">
        <f t="shared" si="10"/>
        <v/>
      </c>
      <c r="CD70" s="23"/>
      <c r="CE70" s="23"/>
    </row>
    <row r="71" spans="1:83" ht="24.75" customHeight="1">
      <c r="A71" s="245">
        <v>65</v>
      </c>
      <c r="B71" s="246"/>
      <c r="C71" s="247"/>
      <c r="D71" s="248"/>
      <c r="E71" s="249"/>
      <c r="F71" s="250"/>
      <c r="G71" s="250"/>
      <c r="H71" s="251"/>
      <c r="I71" s="252"/>
      <c r="J71" s="253"/>
      <c r="K71" s="254"/>
      <c r="L71" s="371"/>
      <c r="M71" s="372"/>
      <c r="N71" s="372"/>
      <c r="O71" s="7"/>
      <c r="P71" s="31"/>
      <c r="Q71" s="34"/>
      <c r="R71" s="7"/>
      <c r="S71" s="975"/>
      <c r="T71" s="976"/>
      <c r="U71" s="976"/>
      <c r="V71" s="7"/>
      <c r="W71" s="36"/>
      <c r="X71" s="34"/>
      <c r="Y71" s="7"/>
      <c r="Z71" s="11"/>
      <c r="AA71" s="7"/>
      <c r="AB71" s="7"/>
      <c r="AC71" s="7"/>
      <c r="AD71" s="31"/>
      <c r="AE71" s="34"/>
      <c r="AF71" s="7"/>
      <c r="AG71" s="11"/>
      <c r="AH71" s="7"/>
      <c r="AI71" s="7"/>
      <c r="AJ71" s="7"/>
      <c r="AK71" s="31"/>
      <c r="AL71" s="34"/>
      <c r="AM71" s="7"/>
      <c r="AN71" s="11"/>
      <c r="AO71" s="7"/>
      <c r="AP71" s="11"/>
      <c r="AQ71" s="7"/>
      <c r="AR71" s="11"/>
      <c r="AS71" s="7"/>
      <c r="AT71" s="7"/>
      <c r="AU71" s="7"/>
      <c r="AV71" s="7"/>
      <c r="AW71" s="7"/>
      <c r="AX71" s="11" t="s">
        <v>221</v>
      </c>
      <c r="AY71" s="66" t="s">
        <v>221</v>
      </c>
      <c r="AZ71" s="1"/>
      <c r="BA71" s="1"/>
      <c r="BB71" s="1"/>
      <c r="BC71" s="1"/>
      <c r="BD71" s="1"/>
      <c r="BP71" s="15"/>
      <c r="BQ71" s="25" t="str">
        <f t="shared" si="1"/>
        <v/>
      </c>
      <c r="BR71" s="26" t="str">
        <f t="shared" ref="BR71:BR102" si="12">IF(AND(L71="",M71="",N71="",P71=""),"",SUM(L71,M71,N71,O71,P71))</f>
        <v/>
      </c>
      <c r="BS71" s="26" t="str">
        <f t="shared" si="2"/>
        <v/>
      </c>
      <c r="BT71" s="25" t="str">
        <f t="shared" si="3"/>
        <v/>
      </c>
      <c r="BU71" s="26" t="str">
        <f t="shared" si="4"/>
        <v/>
      </c>
      <c r="BV71" s="25" t="e">
        <f>IF(AND(#REF!="",#REF!="",#REF!="",#REF!=""),"",SUM(#REF!,#REF!,#REF!,#REF!,#REF!))</f>
        <v>#REF!</v>
      </c>
      <c r="BW71" s="26" t="str">
        <f t="shared" si="5"/>
        <v/>
      </c>
      <c r="BX71" s="25" t="str">
        <f t="shared" si="6"/>
        <v/>
      </c>
      <c r="BY71" s="26" t="str">
        <f t="shared" si="7"/>
        <v/>
      </c>
      <c r="BZ71" s="25" t="str">
        <f t="shared" si="8"/>
        <v/>
      </c>
      <c r="CA71" s="26" t="str">
        <f t="shared" si="9"/>
        <v/>
      </c>
      <c r="CB71" s="25" t="e">
        <f>IF(AND(#REF!="",#REF!="",#REF!="",#REF!=""),"",SUM(#REF!,#REF!,#REF!,#REF!,#REF!))</f>
        <v>#REF!</v>
      </c>
      <c r="CC71" s="26" t="str">
        <f t="shared" si="10"/>
        <v/>
      </c>
      <c r="CD71" s="23"/>
      <c r="CE71" s="23"/>
    </row>
    <row r="72" spans="1:83" ht="24.75" customHeight="1">
      <c r="A72" s="245">
        <v>66</v>
      </c>
      <c r="B72" s="246"/>
      <c r="C72" s="247"/>
      <c r="D72" s="248"/>
      <c r="E72" s="249"/>
      <c r="F72" s="250"/>
      <c r="G72" s="250"/>
      <c r="H72" s="251"/>
      <c r="I72" s="252"/>
      <c r="J72" s="253"/>
      <c r="K72" s="254"/>
      <c r="L72" s="371"/>
      <c r="M72" s="372"/>
      <c r="N72" s="372"/>
      <c r="O72" s="7"/>
      <c r="P72" s="31"/>
      <c r="Q72" s="34"/>
      <c r="R72" s="7"/>
      <c r="S72" s="975"/>
      <c r="T72" s="976"/>
      <c r="U72" s="976"/>
      <c r="V72" s="7"/>
      <c r="W72" s="36"/>
      <c r="X72" s="34"/>
      <c r="Y72" s="7"/>
      <c r="Z72" s="11"/>
      <c r="AA72" s="7"/>
      <c r="AB72" s="7"/>
      <c r="AC72" s="7"/>
      <c r="AD72" s="31"/>
      <c r="AE72" s="34"/>
      <c r="AF72" s="7"/>
      <c r="AG72" s="11"/>
      <c r="AH72" s="7"/>
      <c r="AI72" s="7"/>
      <c r="AJ72" s="7"/>
      <c r="AK72" s="31"/>
      <c r="AL72" s="34"/>
      <c r="AM72" s="7"/>
      <c r="AN72" s="11"/>
      <c r="AO72" s="7"/>
      <c r="AP72" s="11"/>
      <c r="AQ72" s="7"/>
      <c r="AR72" s="11"/>
      <c r="AS72" s="7"/>
      <c r="AT72" s="7"/>
      <c r="AU72" s="7"/>
      <c r="AV72" s="7"/>
      <c r="AW72" s="7"/>
      <c r="AX72" s="11" t="s">
        <v>221</v>
      </c>
      <c r="AY72" s="66" t="s">
        <v>221</v>
      </c>
      <c r="AZ72" s="1"/>
      <c r="BA72" s="1"/>
      <c r="BB72" s="1"/>
      <c r="BC72" s="1"/>
      <c r="BD72" s="1"/>
      <c r="BP72" s="15"/>
      <c r="BQ72" s="25" t="str">
        <f t="shared" ref="BQ72:BQ135" si="13">IF(I72="","",I72)</f>
        <v/>
      </c>
      <c r="BR72" s="26" t="str">
        <f t="shared" si="12"/>
        <v/>
      </c>
      <c r="BS72" s="26" t="str">
        <f t="shared" ref="BS72:BS135" si="14">IFERROR(IF(BR72="","",ROUNDUP(BR72*20%,0)),"")</f>
        <v/>
      </c>
      <c r="BT72" s="25" t="str">
        <f t="shared" ref="BT72:BT135" si="15">IF(AND(S72="",T72="",U72="",W72=""),"",SUM(S72,T72,U72,V72,W72))</f>
        <v/>
      </c>
      <c r="BU72" s="26" t="str">
        <f t="shared" ref="BU72:BU135" si="16">IFERROR(IF(BT72="","",ROUNDUP(BT72*20%,0)),"")</f>
        <v/>
      </c>
      <c r="BV72" s="25" t="e">
        <f>IF(AND(#REF!="",#REF!="",#REF!="",#REF!=""),"",SUM(#REF!,#REF!,#REF!,#REF!,#REF!))</f>
        <v>#REF!</v>
      </c>
      <c r="BW72" s="26" t="str">
        <f t="shared" ref="BW72:BW135" si="17">IFERROR(IF(BV72="","",ROUNDUP(BV72*20%,0)),"")</f>
        <v/>
      </c>
      <c r="BX72" s="25" t="str">
        <f t="shared" ref="BX72:BX135" si="18">IF(AND(Z72="",AA72="",AB72="",AD72=""),"",SUM(Z72,AA72,AB72,AC72,AD72))</f>
        <v/>
      </c>
      <c r="BY72" s="26" t="str">
        <f t="shared" ref="BY72:BY135" si="19">IFERROR(IF(BX72="","",ROUNDUP(BX72*20%,0)),"")</f>
        <v/>
      </c>
      <c r="BZ72" s="25" t="str">
        <f t="shared" ref="BZ72:BZ135" si="20">IF(AND(AG72="",AH72="",AI72="",AK72=""),"",SUM(AG72,AH72,AI72,AJ72,AK72))</f>
        <v/>
      </c>
      <c r="CA72" s="26" t="str">
        <f t="shared" ref="CA72:CA135" si="21">IFERROR(IF(BZ72="","",ROUNDUP(BZ72*20%,0)),"")</f>
        <v/>
      </c>
      <c r="CB72" s="25" t="e">
        <f>IF(AND(#REF!="",#REF!="",#REF!="",#REF!=""),"",SUM(#REF!,#REF!,#REF!,#REF!,#REF!))</f>
        <v>#REF!</v>
      </c>
      <c r="CC72" s="26" t="str">
        <f t="shared" ref="CC72:CC135" si="22">IFERROR(IF(CB72="","",ROUNDUP(CB72*20%,0)),"")</f>
        <v/>
      </c>
      <c r="CD72" s="23"/>
      <c r="CE72" s="23"/>
    </row>
    <row r="73" spans="1:83" ht="24.75" customHeight="1">
      <c r="A73" s="245">
        <v>67</v>
      </c>
      <c r="B73" s="246"/>
      <c r="C73" s="247"/>
      <c r="D73" s="248"/>
      <c r="E73" s="249"/>
      <c r="F73" s="250"/>
      <c r="G73" s="250"/>
      <c r="H73" s="251"/>
      <c r="I73" s="252"/>
      <c r="J73" s="253"/>
      <c r="K73" s="254"/>
      <c r="L73" s="371"/>
      <c r="M73" s="372"/>
      <c r="N73" s="372"/>
      <c r="O73" s="7"/>
      <c r="P73" s="31"/>
      <c r="Q73" s="34"/>
      <c r="R73" s="7"/>
      <c r="S73" s="975"/>
      <c r="T73" s="976"/>
      <c r="U73" s="976"/>
      <c r="V73" s="7"/>
      <c r="W73" s="36"/>
      <c r="X73" s="34"/>
      <c r="Y73" s="7"/>
      <c r="Z73" s="11"/>
      <c r="AA73" s="7"/>
      <c r="AB73" s="7"/>
      <c r="AC73" s="7"/>
      <c r="AD73" s="31"/>
      <c r="AE73" s="34"/>
      <c r="AF73" s="7"/>
      <c r="AG73" s="11"/>
      <c r="AH73" s="7"/>
      <c r="AI73" s="7"/>
      <c r="AJ73" s="7"/>
      <c r="AK73" s="31"/>
      <c r="AL73" s="34"/>
      <c r="AM73" s="7"/>
      <c r="AN73" s="11"/>
      <c r="AO73" s="7"/>
      <c r="AP73" s="11"/>
      <c r="AQ73" s="7"/>
      <c r="AR73" s="11"/>
      <c r="AS73" s="7"/>
      <c r="AT73" s="7"/>
      <c r="AU73" s="7"/>
      <c r="AV73" s="7"/>
      <c r="AW73" s="7"/>
      <c r="AX73" s="11" t="s">
        <v>221</v>
      </c>
      <c r="AY73" s="66" t="s">
        <v>221</v>
      </c>
      <c r="AZ73" s="1"/>
      <c r="BA73" s="1"/>
      <c r="BB73" s="1"/>
      <c r="BC73" s="1"/>
      <c r="BD73" s="1"/>
      <c r="BP73" s="15"/>
      <c r="BQ73" s="25" t="str">
        <f t="shared" si="13"/>
        <v/>
      </c>
      <c r="BR73" s="26" t="str">
        <f t="shared" si="12"/>
        <v/>
      </c>
      <c r="BS73" s="26" t="str">
        <f t="shared" si="14"/>
        <v/>
      </c>
      <c r="BT73" s="25" t="str">
        <f t="shared" si="15"/>
        <v/>
      </c>
      <c r="BU73" s="26" t="str">
        <f t="shared" si="16"/>
        <v/>
      </c>
      <c r="BV73" s="25" t="e">
        <f>IF(AND(#REF!="",#REF!="",#REF!="",#REF!=""),"",SUM(#REF!,#REF!,#REF!,#REF!,#REF!))</f>
        <v>#REF!</v>
      </c>
      <c r="BW73" s="26" t="str">
        <f t="shared" si="17"/>
        <v/>
      </c>
      <c r="BX73" s="25" t="str">
        <f t="shared" si="18"/>
        <v/>
      </c>
      <c r="BY73" s="26" t="str">
        <f t="shared" si="19"/>
        <v/>
      </c>
      <c r="BZ73" s="25" t="str">
        <f t="shared" si="20"/>
        <v/>
      </c>
      <c r="CA73" s="26" t="str">
        <f t="shared" si="21"/>
        <v/>
      </c>
      <c r="CB73" s="25" t="e">
        <f>IF(AND(#REF!="",#REF!="",#REF!="",#REF!=""),"",SUM(#REF!,#REF!,#REF!,#REF!,#REF!))</f>
        <v>#REF!</v>
      </c>
      <c r="CC73" s="26" t="str">
        <f t="shared" si="22"/>
        <v/>
      </c>
      <c r="CD73" s="23"/>
      <c r="CE73" s="23"/>
    </row>
    <row r="74" spans="1:83" ht="24.75" customHeight="1">
      <c r="A74" s="245">
        <v>68</v>
      </c>
      <c r="B74" s="246"/>
      <c r="C74" s="247"/>
      <c r="D74" s="248"/>
      <c r="E74" s="249"/>
      <c r="F74" s="250"/>
      <c r="G74" s="250"/>
      <c r="H74" s="251"/>
      <c r="I74" s="252"/>
      <c r="J74" s="253"/>
      <c r="K74" s="254"/>
      <c r="L74" s="371"/>
      <c r="M74" s="372"/>
      <c r="N74" s="372"/>
      <c r="O74" s="7"/>
      <c r="P74" s="31"/>
      <c r="Q74" s="34"/>
      <c r="R74" s="7"/>
      <c r="S74" s="975"/>
      <c r="T74" s="976"/>
      <c r="U74" s="976"/>
      <c r="V74" s="7"/>
      <c r="W74" s="36"/>
      <c r="X74" s="34"/>
      <c r="Y74" s="7"/>
      <c r="Z74" s="11"/>
      <c r="AA74" s="7"/>
      <c r="AB74" s="7"/>
      <c r="AC74" s="7"/>
      <c r="AD74" s="31"/>
      <c r="AE74" s="34"/>
      <c r="AF74" s="7"/>
      <c r="AG74" s="11"/>
      <c r="AH74" s="7"/>
      <c r="AI74" s="7"/>
      <c r="AJ74" s="7"/>
      <c r="AK74" s="31"/>
      <c r="AL74" s="34"/>
      <c r="AM74" s="7"/>
      <c r="AN74" s="11"/>
      <c r="AO74" s="7"/>
      <c r="AP74" s="11"/>
      <c r="AQ74" s="7"/>
      <c r="AR74" s="11"/>
      <c r="AS74" s="7"/>
      <c r="AT74" s="7"/>
      <c r="AU74" s="7"/>
      <c r="AV74" s="7"/>
      <c r="AW74" s="7"/>
      <c r="AX74" s="11" t="s">
        <v>221</v>
      </c>
      <c r="AY74" s="66" t="s">
        <v>221</v>
      </c>
      <c r="AZ74" s="1"/>
      <c r="BA74" s="1"/>
      <c r="BB74" s="1"/>
      <c r="BC74" s="1"/>
      <c r="BD74" s="1"/>
      <c r="BP74" s="15"/>
      <c r="BQ74" s="25" t="str">
        <f t="shared" si="13"/>
        <v/>
      </c>
      <c r="BR74" s="26" t="str">
        <f t="shared" si="12"/>
        <v/>
      </c>
      <c r="BS74" s="26" t="str">
        <f t="shared" si="14"/>
        <v/>
      </c>
      <c r="BT74" s="25" t="str">
        <f t="shared" si="15"/>
        <v/>
      </c>
      <c r="BU74" s="26" t="str">
        <f t="shared" si="16"/>
        <v/>
      </c>
      <c r="BV74" s="25" t="e">
        <f>IF(AND(#REF!="",#REF!="",#REF!="",#REF!=""),"",SUM(#REF!,#REF!,#REF!,#REF!,#REF!))</f>
        <v>#REF!</v>
      </c>
      <c r="BW74" s="26" t="str">
        <f t="shared" si="17"/>
        <v/>
      </c>
      <c r="BX74" s="25" t="str">
        <f t="shared" si="18"/>
        <v/>
      </c>
      <c r="BY74" s="26" t="str">
        <f t="shared" si="19"/>
        <v/>
      </c>
      <c r="BZ74" s="25" t="str">
        <f t="shared" si="20"/>
        <v/>
      </c>
      <c r="CA74" s="26" t="str">
        <f t="shared" si="21"/>
        <v/>
      </c>
      <c r="CB74" s="25" t="e">
        <f>IF(AND(#REF!="",#REF!="",#REF!="",#REF!=""),"",SUM(#REF!,#REF!,#REF!,#REF!,#REF!))</f>
        <v>#REF!</v>
      </c>
      <c r="CC74" s="26" t="str">
        <f t="shared" si="22"/>
        <v/>
      </c>
      <c r="CD74" s="23"/>
      <c r="CE74" s="23"/>
    </row>
    <row r="75" spans="1:83" ht="24.75" customHeight="1">
      <c r="A75" s="245">
        <v>69</v>
      </c>
      <c r="B75" s="246"/>
      <c r="C75" s="247"/>
      <c r="D75" s="248"/>
      <c r="E75" s="249"/>
      <c r="F75" s="250"/>
      <c r="G75" s="250"/>
      <c r="H75" s="251"/>
      <c r="I75" s="252"/>
      <c r="J75" s="253"/>
      <c r="K75" s="254"/>
      <c r="L75" s="371"/>
      <c r="M75" s="372"/>
      <c r="N75" s="372"/>
      <c r="O75" s="7"/>
      <c r="P75" s="31"/>
      <c r="Q75" s="34"/>
      <c r="R75" s="7"/>
      <c r="S75" s="975"/>
      <c r="T75" s="976"/>
      <c r="U75" s="976"/>
      <c r="V75" s="7"/>
      <c r="W75" s="36"/>
      <c r="X75" s="34"/>
      <c r="Y75" s="7"/>
      <c r="Z75" s="11"/>
      <c r="AA75" s="7"/>
      <c r="AB75" s="7"/>
      <c r="AC75" s="7"/>
      <c r="AD75" s="31"/>
      <c r="AE75" s="34"/>
      <c r="AF75" s="7"/>
      <c r="AG75" s="11"/>
      <c r="AH75" s="7"/>
      <c r="AI75" s="7"/>
      <c r="AJ75" s="7"/>
      <c r="AK75" s="31"/>
      <c r="AL75" s="34"/>
      <c r="AM75" s="7"/>
      <c r="AN75" s="11"/>
      <c r="AO75" s="7"/>
      <c r="AP75" s="11"/>
      <c r="AQ75" s="7"/>
      <c r="AR75" s="11"/>
      <c r="AS75" s="7"/>
      <c r="AT75" s="7"/>
      <c r="AU75" s="7"/>
      <c r="AV75" s="7"/>
      <c r="AW75" s="7"/>
      <c r="AX75" s="11" t="s">
        <v>221</v>
      </c>
      <c r="AY75" s="66" t="s">
        <v>221</v>
      </c>
      <c r="AZ75" s="1"/>
      <c r="BA75" s="1"/>
      <c r="BB75" s="1"/>
      <c r="BC75" s="1"/>
      <c r="BD75" s="1"/>
      <c r="BP75" s="15"/>
      <c r="BQ75" s="25" t="str">
        <f t="shared" si="13"/>
        <v/>
      </c>
      <c r="BR75" s="26" t="str">
        <f t="shared" si="12"/>
        <v/>
      </c>
      <c r="BS75" s="26" t="str">
        <f t="shared" si="14"/>
        <v/>
      </c>
      <c r="BT75" s="25" t="str">
        <f t="shared" si="15"/>
        <v/>
      </c>
      <c r="BU75" s="26" t="str">
        <f t="shared" si="16"/>
        <v/>
      </c>
      <c r="BV75" s="25" t="e">
        <f>IF(AND(#REF!="",#REF!="",#REF!="",#REF!=""),"",SUM(#REF!,#REF!,#REF!,#REF!,#REF!))</f>
        <v>#REF!</v>
      </c>
      <c r="BW75" s="26" t="str">
        <f t="shared" si="17"/>
        <v/>
      </c>
      <c r="BX75" s="25" t="str">
        <f t="shared" si="18"/>
        <v/>
      </c>
      <c r="BY75" s="26" t="str">
        <f t="shared" si="19"/>
        <v/>
      </c>
      <c r="BZ75" s="25" t="str">
        <f t="shared" si="20"/>
        <v/>
      </c>
      <c r="CA75" s="26" t="str">
        <f t="shared" si="21"/>
        <v/>
      </c>
      <c r="CB75" s="25" t="e">
        <f>IF(AND(#REF!="",#REF!="",#REF!="",#REF!=""),"",SUM(#REF!,#REF!,#REF!,#REF!,#REF!))</f>
        <v>#REF!</v>
      </c>
      <c r="CC75" s="26" t="str">
        <f t="shared" si="22"/>
        <v/>
      </c>
      <c r="CD75" s="23"/>
      <c r="CE75" s="23"/>
    </row>
    <row r="76" spans="1:83" ht="24.75" customHeight="1">
      <c r="A76" s="245">
        <v>70</v>
      </c>
      <c r="B76" s="246"/>
      <c r="C76" s="247"/>
      <c r="D76" s="248"/>
      <c r="E76" s="249"/>
      <c r="F76" s="250"/>
      <c r="G76" s="250"/>
      <c r="H76" s="251"/>
      <c r="I76" s="252"/>
      <c r="J76" s="253"/>
      <c r="K76" s="254"/>
      <c r="L76" s="371"/>
      <c r="M76" s="372"/>
      <c r="N76" s="372"/>
      <c r="O76" s="7"/>
      <c r="P76" s="31"/>
      <c r="Q76" s="34"/>
      <c r="R76" s="7"/>
      <c r="S76" s="975"/>
      <c r="T76" s="976"/>
      <c r="U76" s="976"/>
      <c r="V76" s="7"/>
      <c r="W76" s="36"/>
      <c r="X76" s="34"/>
      <c r="Y76" s="7"/>
      <c r="Z76" s="11"/>
      <c r="AA76" s="7"/>
      <c r="AB76" s="7"/>
      <c r="AC76" s="7"/>
      <c r="AD76" s="31"/>
      <c r="AE76" s="34"/>
      <c r="AF76" s="7"/>
      <c r="AG76" s="11"/>
      <c r="AH76" s="7"/>
      <c r="AI76" s="7"/>
      <c r="AJ76" s="7"/>
      <c r="AK76" s="31"/>
      <c r="AL76" s="34"/>
      <c r="AM76" s="7"/>
      <c r="AN76" s="11"/>
      <c r="AO76" s="7"/>
      <c r="AP76" s="11"/>
      <c r="AQ76" s="7"/>
      <c r="AR76" s="11"/>
      <c r="AS76" s="7"/>
      <c r="AT76" s="7"/>
      <c r="AU76" s="7"/>
      <c r="AV76" s="7"/>
      <c r="AW76" s="7"/>
      <c r="AX76" s="11" t="s">
        <v>221</v>
      </c>
      <c r="AY76" s="66" t="s">
        <v>221</v>
      </c>
      <c r="AZ76" s="1"/>
      <c r="BA76" s="1"/>
      <c r="BB76" s="1"/>
      <c r="BC76" s="1"/>
      <c r="BD76" s="1"/>
      <c r="BP76" s="15"/>
      <c r="BQ76" s="25" t="str">
        <f t="shared" si="13"/>
        <v/>
      </c>
      <c r="BR76" s="26" t="str">
        <f t="shared" si="12"/>
        <v/>
      </c>
      <c r="BS76" s="26" t="str">
        <f t="shared" si="14"/>
        <v/>
      </c>
      <c r="BT76" s="25" t="str">
        <f t="shared" si="15"/>
        <v/>
      </c>
      <c r="BU76" s="26" t="str">
        <f t="shared" si="16"/>
        <v/>
      </c>
      <c r="BV76" s="25" t="e">
        <f>IF(AND(#REF!="",#REF!="",#REF!="",#REF!=""),"",SUM(#REF!,#REF!,#REF!,#REF!,#REF!))</f>
        <v>#REF!</v>
      </c>
      <c r="BW76" s="26" t="str">
        <f t="shared" si="17"/>
        <v/>
      </c>
      <c r="BX76" s="25" t="str">
        <f t="shared" si="18"/>
        <v/>
      </c>
      <c r="BY76" s="26" t="str">
        <f t="shared" si="19"/>
        <v/>
      </c>
      <c r="BZ76" s="25" t="str">
        <f t="shared" si="20"/>
        <v/>
      </c>
      <c r="CA76" s="26" t="str">
        <f t="shared" si="21"/>
        <v/>
      </c>
      <c r="CB76" s="25" t="e">
        <f>IF(AND(#REF!="",#REF!="",#REF!="",#REF!=""),"",SUM(#REF!,#REF!,#REF!,#REF!,#REF!))</f>
        <v>#REF!</v>
      </c>
      <c r="CC76" s="26" t="str">
        <f t="shared" si="22"/>
        <v/>
      </c>
      <c r="CD76" s="23"/>
      <c r="CE76" s="23"/>
    </row>
    <row r="77" spans="1:83" ht="24.75" customHeight="1">
      <c r="A77" s="245">
        <v>71</v>
      </c>
      <c r="B77" s="246"/>
      <c r="C77" s="247"/>
      <c r="D77" s="248"/>
      <c r="E77" s="249"/>
      <c r="F77" s="250"/>
      <c r="G77" s="250"/>
      <c r="H77" s="251"/>
      <c r="I77" s="252"/>
      <c r="J77" s="253"/>
      <c r="K77" s="254"/>
      <c r="L77" s="371"/>
      <c r="M77" s="372"/>
      <c r="N77" s="372"/>
      <c r="O77" s="7"/>
      <c r="P77" s="31"/>
      <c r="Q77" s="34"/>
      <c r="R77" s="7"/>
      <c r="S77" s="975"/>
      <c r="T77" s="976"/>
      <c r="U77" s="976"/>
      <c r="V77" s="7"/>
      <c r="W77" s="36"/>
      <c r="X77" s="34"/>
      <c r="Y77" s="7"/>
      <c r="Z77" s="11"/>
      <c r="AA77" s="7"/>
      <c r="AB77" s="7"/>
      <c r="AC77" s="7"/>
      <c r="AD77" s="31"/>
      <c r="AE77" s="34"/>
      <c r="AF77" s="7"/>
      <c r="AG77" s="11"/>
      <c r="AH77" s="7"/>
      <c r="AI77" s="7"/>
      <c r="AJ77" s="7"/>
      <c r="AK77" s="31"/>
      <c r="AL77" s="34"/>
      <c r="AM77" s="7"/>
      <c r="AN77" s="11"/>
      <c r="AO77" s="7"/>
      <c r="AP77" s="11"/>
      <c r="AQ77" s="7"/>
      <c r="AR77" s="11"/>
      <c r="AS77" s="7"/>
      <c r="AT77" s="7"/>
      <c r="AU77" s="7"/>
      <c r="AV77" s="7"/>
      <c r="AW77" s="7"/>
      <c r="AX77" s="11" t="s">
        <v>221</v>
      </c>
      <c r="AY77" s="66" t="s">
        <v>221</v>
      </c>
      <c r="AZ77" s="1"/>
      <c r="BA77" s="1"/>
      <c r="BB77" s="1"/>
      <c r="BC77" s="1"/>
      <c r="BD77" s="1"/>
      <c r="BP77" s="15"/>
      <c r="BQ77" s="25" t="str">
        <f t="shared" si="13"/>
        <v/>
      </c>
      <c r="BR77" s="26" t="str">
        <f t="shared" si="12"/>
        <v/>
      </c>
      <c r="BS77" s="26" t="str">
        <f t="shared" si="14"/>
        <v/>
      </c>
      <c r="BT77" s="25" t="str">
        <f t="shared" si="15"/>
        <v/>
      </c>
      <c r="BU77" s="26" t="str">
        <f t="shared" si="16"/>
        <v/>
      </c>
      <c r="BV77" s="25" t="e">
        <f>IF(AND(#REF!="",#REF!="",#REF!="",#REF!=""),"",SUM(#REF!,#REF!,#REF!,#REF!,#REF!))</f>
        <v>#REF!</v>
      </c>
      <c r="BW77" s="26" t="str">
        <f t="shared" si="17"/>
        <v/>
      </c>
      <c r="BX77" s="25" t="str">
        <f t="shared" si="18"/>
        <v/>
      </c>
      <c r="BY77" s="26" t="str">
        <f t="shared" si="19"/>
        <v/>
      </c>
      <c r="BZ77" s="25" t="str">
        <f t="shared" si="20"/>
        <v/>
      </c>
      <c r="CA77" s="26" t="str">
        <f t="shared" si="21"/>
        <v/>
      </c>
      <c r="CB77" s="25" t="e">
        <f>IF(AND(#REF!="",#REF!="",#REF!="",#REF!=""),"",SUM(#REF!,#REF!,#REF!,#REF!,#REF!))</f>
        <v>#REF!</v>
      </c>
      <c r="CC77" s="26" t="str">
        <f t="shared" si="22"/>
        <v/>
      </c>
      <c r="CD77" s="23"/>
      <c r="CE77" s="23"/>
    </row>
    <row r="78" spans="1:83" ht="24.75" customHeight="1">
      <c r="A78" s="245">
        <v>72</v>
      </c>
      <c r="B78" s="246"/>
      <c r="C78" s="247"/>
      <c r="D78" s="248"/>
      <c r="E78" s="249"/>
      <c r="F78" s="250"/>
      <c r="G78" s="250"/>
      <c r="H78" s="251"/>
      <c r="I78" s="252"/>
      <c r="J78" s="253"/>
      <c r="K78" s="254"/>
      <c r="L78" s="371"/>
      <c r="M78" s="372"/>
      <c r="N78" s="372"/>
      <c r="O78" s="7"/>
      <c r="P78" s="31"/>
      <c r="Q78" s="34"/>
      <c r="R78" s="7"/>
      <c r="S78" s="975"/>
      <c r="T78" s="976"/>
      <c r="U78" s="976"/>
      <c r="V78" s="7"/>
      <c r="W78" s="36"/>
      <c r="X78" s="34"/>
      <c r="Y78" s="7"/>
      <c r="Z78" s="11"/>
      <c r="AA78" s="7"/>
      <c r="AB78" s="7"/>
      <c r="AC78" s="7"/>
      <c r="AD78" s="31"/>
      <c r="AE78" s="34"/>
      <c r="AF78" s="7"/>
      <c r="AG78" s="11"/>
      <c r="AH78" s="7"/>
      <c r="AI78" s="7"/>
      <c r="AJ78" s="7"/>
      <c r="AK78" s="31"/>
      <c r="AL78" s="34"/>
      <c r="AM78" s="7"/>
      <c r="AN78" s="11"/>
      <c r="AO78" s="7"/>
      <c r="AP78" s="11"/>
      <c r="AQ78" s="7"/>
      <c r="AR78" s="11"/>
      <c r="AS78" s="7"/>
      <c r="AT78" s="7"/>
      <c r="AU78" s="7"/>
      <c r="AV78" s="7"/>
      <c r="AW78" s="7"/>
      <c r="AX78" s="11" t="s">
        <v>221</v>
      </c>
      <c r="AY78" s="66" t="s">
        <v>221</v>
      </c>
      <c r="AZ78" s="1"/>
      <c r="BA78" s="1"/>
      <c r="BB78" s="1"/>
      <c r="BC78" s="1"/>
      <c r="BD78" s="1"/>
      <c r="BP78" s="15"/>
      <c r="BQ78" s="25" t="str">
        <f t="shared" si="13"/>
        <v/>
      </c>
      <c r="BR78" s="26" t="str">
        <f t="shared" si="12"/>
        <v/>
      </c>
      <c r="BS78" s="26" t="str">
        <f t="shared" si="14"/>
        <v/>
      </c>
      <c r="BT78" s="25" t="str">
        <f t="shared" si="15"/>
        <v/>
      </c>
      <c r="BU78" s="26" t="str">
        <f t="shared" si="16"/>
        <v/>
      </c>
      <c r="BV78" s="25" t="e">
        <f>IF(AND(#REF!="",#REF!="",#REF!="",#REF!=""),"",SUM(#REF!,#REF!,#REF!,#REF!,#REF!))</f>
        <v>#REF!</v>
      </c>
      <c r="BW78" s="26" t="str">
        <f t="shared" si="17"/>
        <v/>
      </c>
      <c r="BX78" s="25" t="str">
        <f t="shared" si="18"/>
        <v/>
      </c>
      <c r="BY78" s="26" t="str">
        <f t="shared" si="19"/>
        <v/>
      </c>
      <c r="BZ78" s="25" t="str">
        <f t="shared" si="20"/>
        <v/>
      </c>
      <c r="CA78" s="26" t="str">
        <f t="shared" si="21"/>
        <v/>
      </c>
      <c r="CB78" s="25" t="e">
        <f>IF(AND(#REF!="",#REF!="",#REF!="",#REF!=""),"",SUM(#REF!,#REF!,#REF!,#REF!,#REF!))</f>
        <v>#REF!</v>
      </c>
      <c r="CC78" s="26" t="str">
        <f t="shared" si="22"/>
        <v/>
      </c>
      <c r="CD78" s="23"/>
      <c r="CE78" s="23"/>
    </row>
    <row r="79" spans="1:83" ht="24.75" customHeight="1">
      <c r="A79" s="245">
        <v>73</v>
      </c>
      <c r="B79" s="246"/>
      <c r="C79" s="247"/>
      <c r="D79" s="248"/>
      <c r="E79" s="249"/>
      <c r="F79" s="250"/>
      <c r="G79" s="250"/>
      <c r="H79" s="251"/>
      <c r="I79" s="252"/>
      <c r="J79" s="253"/>
      <c r="K79" s="254"/>
      <c r="L79" s="371"/>
      <c r="M79" s="372"/>
      <c r="N79" s="372"/>
      <c r="O79" s="7"/>
      <c r="P79" s="31"/>
      <c r="Q79" s="34"/>
      <c r="R79" s="7"/>
      <c r="S79" s="975"/>
      <c r="T79" s="976"/>
      <c r="U79" s="976"/>
      <c r="V79" s="7"/>
      <c r="W79" s="36"/>
      <c r="X79" s="34"/>
      <c r="Y79" s="7"/>
      <c r="Z79" s="11"/>
      <c r="AA79" s="7"/>
      <c r="AB79" s="7"/>
      <c r="AC79" s="7"/>
      <c r="AD79" s="31"/>
      <c r="AE79" s="34"/>
      <c r="AF79" s="7"/>
      <c r="AG79" s="11"/>
      <c r="AH79" s="7"/>
      <c r="AI79" s="7"/>
      <c r="AJ79" s="7"/>
      <c r="AK79" s="31"/>
      <c r="AL79" s="34"/>
      <c r="AM79" s="7"/>
      <c r="AN79" s="11"/>
      <c r="AO79" s="7"/>
      <c r="AP79" s="11"/>
      <c r="AQ79" s="7"/>
      <c r="AR79" s="11"/>
      <c r="AS79" s="7"/>
      <c r="AT79" s="7"/>
      <c r="AU79" s="7"/>
      <c r="AV79" s="7"/>
      <c r="AW79" s="7"/>
      <c r="AX79" s="11" t="s">
        <v>221</v>
      </c>
      <c r="AY79" s="66" t="s">
        <v>221</v>
      </c>
      <c r="AZ79" s="1"/>
      <c r="BA79" s="1"/>
      <c r="BB79" s="1"/>
      <c r="BC79" s="1"/>
      <c r="BD79" s="1"/>
      <c r="BP79" s="15"/>
      <c r="BQ79" s="25" t="str">
        <f t="shared" si="13"/>
        <v/>
      </c>
      <c r="BR79" s="26" t="str">
        <f t="shared" si="12"/>
        <v/>
      </c>
      <c r="BS79" s="26" t="str">
        <f t="shared" si="14"/>
        <v/>
      </c>
      <c r="BT79" s="25" t="str">
        <f t="shared" si="15"/>
        <v/>
      </c>
      <c r="BU79" s="26" t="str">
        <f t="shared" si="16"/>
        <v/>
      </c>
      <c r="BV79" s="25" t="e">
        <f>IF(AND(#REF!="",#REF!="",#REF!="",#REF!=""),"",SUM(#REF!,#REF!,#REF!,#REF!,#REF!))</f>
        <v>#REF!</v>
      </c>
      <c r="BW79" s="26" t="str">
        <f t="shared" si="17"/>
        <v/>
      </c>
      <c r="BX79" s="25" t="str">
        <f t="shared" si="18"/>
        <v/>
      </c>
      <c r="BY79" s="26" t="str">
        <f t="shared" si="19"/>
        <v/>
      </c>
      <c r="BZ79" s="25" t="str">
        <f t="shared" si="20"/>
        <v/>
      </c>
      <c r="CA79" s="26" t="str">
        <f t="shared" si="21"/>
        <v/>
      </c>
      <c r="CB79" s="25" t="e">
        <f>IF(AND(#REF!="",#REF!="",#REF!="",#REF!=""),"",SUM(#REF!,#REF!,#REF!,#REF!,#REF!))</f>
        <v>#REF!</v>
      </c>
      <c r="CC79" s="26" t="str">
        <f t="shared" si="22"/>
        <v/>
      </c>
      <c r="CD79" s="23"/>
      <c r="CE79" s="23"/>
    </row>
    <row r="80" spans="1:83" ht="24.75" customHeight="1">
      <c r="A80" s="245">
        <v>74</v>
      </c>
      <c r="B80" s="246"/>
      <c r="C80" s="247"/>
      <c r="D80" s="248"/>
      <c r="E80" s="249"/>
      <c r="F80" s="250"/>
      <c r="G80" s="250"/>
      <c r="H80" s="251"/>
      <c r="I80" s="252"/>
      <c r="J80" s="253"/>
      <c r="K80" s="254"/>
      <c r="L80" s="371"/>
      <c r="M80" s="372"/>
      <c r="N80" s="372"/>
      <c r="O80" s="7"/>
      <c r="P80" s="31"/>
      <c r="Q80" s="34"/>
      <c r="R80" s="7"/>
      <c r="S80" s="975"/>
      <c r="T80" s="976"/>
      <c r="U80" s="976"/>
      <c r="V80" s="7"/>
      <c r="W80" s="36"/>
      <c r="X80" s="34"/>
      <c r="Y80" s="7"/>
      <c r="Z80" s="11"/>
      <c r="AA80" s="7"/>
      <c r="AB80" s="7"/>
      <c r="AC80" s="7"/>
      <c r="AD80" s="31"/>
      <c r="AE80" s="34"/>
      <c r="AF80" s="7"/>
      <c r="AG80" s="11"/>
      <c r="AH80" s="7"/>
      <c r="AI80" s="7"/>
      <c r="AJ80" s="7"/>
      <c r="AK80" s="31"/>
      <c r="AL80" s="34"/>
      <c r="AM80" s="7"/>
      <c r="AN80" s="11"/>
      <c r="AO80" s="7"/>
      <c r="AP80" s="11"/>
      <c r="AQ80" s="7"/>
      <c r="AR80" s="11"/>
      <c r="AS80" s="7"/>
      <c r="AT80" s="7"/>
      <c r="AU80" s="7"/>
      <c r="AV80" s="7"/>
      <c r="AW80" s="7"/>
      <c r="AX80" s="11" t="s">
        <v>221</v>
      </c>
      <c r="AY80" s="66" t="s">
        <v>221</v>
      </c>
      <c r="AZ80" s="1"/>
      <c r="BA80" s="1"/>
      <c r="BB80" s="1"/>
      <c r="BC80" s="1"/>
      <c r="BD80" s="1"/>
      <c r="BP80" s="15"/>
      <c r="BQ80" s="25" t="str">
        <f t="shared" si="13"/>
        <v/>
      </c>
      <c r="BR80" s="26" t="str">
        <f t="shared" si="12"/>
        <v/>
      </c>
      <c r="BS80" s="26" t="str">
        <f t="shared" si="14"/>
        <v/>
      </c>
      <c r="BT80" s="25" t="str">
        <f t="shared" si="15"/>
        <v/>
      </c>
      <c r="BU80" s="26" t="str">
        <f t="shared" si="16"/>
        <v/>
      </c>
      <c r="BV80" s="25" t="e">
        <f>IF(AND(#REF!="",#REF!="",#REF!="",#REF!=""),"",SUM(#REF!,#REF!,#REF!,#REF!,#REF!))</f>
        <v>#REF!</v>
      </c>
      <c r="BW80" s="26" t="str">
        <f t="shared" si="17"/>
        <v/>
      </c>
      <c r="BX80" s="25" t="str">
        <f t="shared" si="18"/>
        <v/>
      </c>
      <c r="BY80" s="26" t="str">
        <f t="shared" si="19"/>
        <v/>
      </c>
      <c r="BZ80" s="25" t="str">
        <f t="shared" si="20"/>
        <v/>
      </c>
      <c r="CA80" s="26" t="str">
        <f t="shared" si="21"/>
        <v/>
      </c>
      <c r="CB80" s="25" t="e">
        <f>IF(AND(#REF!="",#REF!="",#REF!="",#REF!=""),"",SUM(#REF!,#REF!,#REF!,#REF!,#REF!))</f>
        <v>#REF!</v>
      </c>
      <c r="CC80" s="26" t="str">
        <f t="shared" si="22"/>
        <v/>
      </c>
      <c r="CD80" s="23"/>
      <c r="CE80" s="23"/>
    </row>
    <row r="81" spans="1:83" ht="24.75" customHeight="1">
      <c r="A81" s="245">
        <v>75</v>
      </c>
      <c r="B81" s="246"/>
      <c r="C81" s="247"/>
      <c r="D81" s="248"/>
      <c r="E81" s="249"/>
      <c r="F81" s="250"/>
      <c r="G81" s="250"/>
      <c r="H81" s="251"/>
      <c r="I81" s="252"/>
      <c r="J81" s="253"/>
      <c r="K81" s="254"/>
      <c r="L81" s="371"/>
      <c r="M81" s="372"/>
      <c r="N81" s="372"/>
      <c r="O81" s="7"/>
      <c r="P81" s="31"/>
      <c r="Q81" s="34"/>
      <c r="R81" s="7"/>
      <c r="S81" s="975"/>
      <c r="T81" s="976"/>
      <c r="U81" s="976"/>
      <c r="V81" s="7"/>
      <c r="W81" s="36"/>
      <c r="X81" s="34"/>
      <c r="Y81" s="7"/>
      <c r="Z81" s="11"/>
      <c r="AA81" s="7"/>
      <c r="AB81" s="7"/>
      <c r="AC81" s="7"/>
      <c r="AD81" s="31"/>
      <c r="AE81" s="34"/>
      <c r="AF81" s="7"/>
      <c r="AG81" s="11"/>
      <c r="AH81" s="7"/>
      <c r="AI81" s="7"/>
      <c r="AJ81" s="7"/>
      <c r="AK81" s="31"/>
      <c r="AL81" s="34"/>
      <c r="AM81" s="7"/>
      <c r="AN81" s="11"/>
      <c r="AO81" s="7"/>
      <c r="AP81" s="11"/>
      <c r="AQ81" s="7"/>
      <c r="AR81" s="11"/>
      <c r="AS81" s="7"/>
      <c r="AT81" s="7"/>
      <c r="AU81" s="7"/>
      <c r="AV81" s="7"/>
      <c r="AW81" s="7"/>
      <c r="AX81" s="11" t="s">
        <v>221</v>
      </c>
      <c r="AY81" s="66" t="s">
        <v>221</v>
      </c>
      <c r="AZ81" s="1"/>
      <c r="BA81" s="1"/>
      <c r="BB81" s="1"/>
      <c r="BC81" s="1"/>
      <c r="BD81" s="1"/>
      <c r="BP81" s="15"/>
      <c r="BQ81" s="25" t="str">
        <f t="shared" si="13"/>
        <v/>
      </c>
      <c r="BR81" s="26" t="str">
        <f t="shared" si="12"/>
        <v/>
      </c>
      <c r="BS81" s="26" t="str">
        <f t="shared" si="14"/>
        <v/>
      </c>
      <c r="BT81" s="25" t="str">
        <f t="shared" si="15"/>
        <v/>
      </c>
      <c r="BU81" s="26" t="str">
        <f t="shared" si="16"/>
        <v/>
      </c>
      <c r="BV81" s="25" t="e">
        <f>IF(AND(#REF!="",#REF!="",#REF!="",#REF!=""),"",SUM(#REF!,#REF!,#REF!,#REF!,#REF!))</f>
        <v>#REF!</v>
      </c>
      <c r="BW81" s="26" t="str">
        <f t="shared" si="17"/>
        <v/>
      </c>
      <c r="BX81" s="25" t="str">
        <f t="shared" si="18"/>
        <v/>
      </c>
      <c r="BY81" s="26" t="str">
        <f t="shared" si="19"/>
        <v/>
      </c>
      <c r="BZ81" s="25" t="str">
        <f t="shared" si="20"/>
        <v/>
      </c>
      <c r="CA81" s="26" t="str">
        <f t="shared" si="21"/>
        <v/>
      </c>
      <c r="CB81" s="25" t="e">
        <f>IF(AND(#REF!="",#REF!="",#REF!="",#REF!=""),"",SUM(#REF!,#REF!,#REF!,#REF!,#REF!))</f>
        <v>#REF!</v>
      </c>
      <c r="CC81" s="26" t="str">
        <f t="shared" si="22"/>
        <v/>
      </c>
      <c r="CD81" s="23"/>
      <c r="CE81" s="23"/>
    </row>
    <row r="82" spans="1:83" ht="24.75" customHeight="1">
      <c r="A82" s="245">
        <v>76</v>
      </c>
      <c r="B82" s="246"/>
      <c r="C82" s="247"/>
      <c r="D82" s="248"/>
      <c r="E82" s="249"/>
      <c r="F82" s="250"/>
      <c r="G82" s="250"/>
      <c r="H82" s="251"/>
      <c r="I82" s="252"/>
      <c r="J82" s="253"/>
      <c r="K82" s="254"/>
      <c r="L82" s="371"/>
      <c r="M82" s="372"/>
      <c r="N82" s="372"/>
      <c r="O82" s="7"/>
      <c r="P82" s="31"/>
      <c r="Q82" s="34"/>
      <c r="R82" s="7"/>
      <c r="S82" s="975"/>
      <c r="T82" s="976"/>
      <c r="U82" s="976"/>
      <c r="V82" s="7"/>
      <c r="W82" s="36"/>
      <c r="X82" s="34"/>
      <c r="Y82" s="7"/>
      <c r="Z82" s="11"/>
      <c r="AA82" s="7"/>
      <c r="AB82" s="7"/>
      <c r="AC82" s="7"/>
      <c r="AD82" s="31"/>
      <c r="AE82" s="34"/>
      <c r="AF82" s="7"/>
      <c r="AG82" s="11"/>
      <c r="AH82" s="7"/>
      <c r="AI82" s="7"/>
      <c r="AJ82" s="7"/>
      <c r="AK82" s="31"/>
      <c r="AL82" s="34"/>
      <c r="AM82" s="7"/>
      <c r="AN82" s="11"/>
      <c r="AO82" s="7"/>
      <c r="AP82" s="11"/>
      <c r="AQ82" s="7"/>
      <c r="AR82" s="11"/>
      <c r="AS82" s="7"/>
      <c r="AT82" s="7"/>
      <c r="AU82" s="7"/>
      <c r="AV82" s="7"/>
      <c r="AW82" s="7"/>
      <c r="AX82" s="11" t="s">
        <v>221</v>
      </c>
      <c r="AY82" s="66" t="s">
        <v>221</v>
      </c>
      <c r="AZ82" s="1"/>
      <c r="BA82" s="1"/>
      <c r="BB82" s="1"/>
      <c r="BC82" s="1"/>
      <c r="BD82" s="1"/>
      <c r="BP82" s="15"/>
      <c r="BQ82" s="25" t="str">
        <f t="shared" si="13"/>
        <v/>
      </c>
      <c r="BR82" s="26" t="str">
        <f t="shared" si="12"/>
        <v/>
      </c>
      <c r="BS82" s="26" t="str">
        <f t="shared" si="14"/>
        <v/>
      </c>
      <c r="BT82" s="25" t="str">
        <f t="shared" si="15"/>
        <v/>
      </c>
      <c r="BU82" s="26" t="str">
        <f t="shared" si="16"/>
        <v/>
      </c>
      <c r="BV82" s="25" t="e">
        <f>IF(AND(#REF!="",#REF!="",#REF!="",#REF!=""),"",SUM(#REF!,#REF!,#REF!,#REF!,#REF!))</f>
        <v>#REF!</v>
      </c>
      <c r="BW82" s="26" t="str">
        <f t="shared" si="17"/>
        <v/>
      </c>
      <c r="BX82" s="25" t="str">
        <f t="shared" si="18"/>
        <v/>
      </c>
      <c r="BY82" s="26" t="str">
        <f t="shared" si="19"/>
        <v/>
      </c>
      <c r="BZ82" s="25" t="str">
        <f t="shared" si="20"/>
        <v/>
      </c>
      <c r="CA82" s="26" t="str">
        <f t="shared" si="21"/>
        <v/>
      </c>
      <c r="CB82" s="25" t="e">
        <f>IF(AND(#REF!="",#REF!="",#REF!="",#REF!=""),"",SUM(#REF!,#REF!,#REF!,#REF!,#REF!))</f>
        <v>#REF!</v>
      </c>
      <c r="CC82" s="26" t="str">
        <f t="shared" si="22"/>
        <v/>
      </c>
      <c r="CD82" s="23"/>
      <c r="CE82" s="23"/>
    </row>
    <row r="83" spans="1:83" ht="24.75" customHeight="1">
      <c r="A83" s="245">
        <v>77</v>
      </c>
      <c r="B83" s="246"/>
      <c r="C83" s="247"/>
      <c r="D83" s="248"/>
      <c r="E83" s="249"/>
      <c r="F83" s="250"/>
      <c r="G83" s="250"/>
      <c r="H83" s="251"/>
      <c r="I83" s="252"/>
      <c r="J83" s="253"/>
      <c r="K83" s="254"/>
      <c r="L83" s="371"/>
      <c r="M83" s="372"/>
      <c r="N83" s="372"/>
      <c r="O83" s="7"/>
      <c r="P83" s="31"/>
      <c r="Q83" s="34"/>
      <c r="R83" s="7"/>
      <c r="S83" s="975"/>
      <c r="T83" s="976"/>
      <c r="U83" s="976"/>
      <c r="V83" s="7"/>
      <c r="W83" s="36"/>
      <c r="X83" s="34"/>
      <c r="Y83" s="7"/>
      <c r="Z83" s="11"/>
      <c r="AA83" s="7"/>
      <c r="AB83" s="7"/>
      <c r="AC83" s="7"/>
      <c r="AD83" s="31"/>
      <c r="AE83" s="34"/>
      <c r="AF83" s="7"/>
      <c r="AG83" s="11"/>
      <c r="AH83" s="7"/>
      <c r="AI83" s="7"/>
      <c r="AJ83" s="7"/>
      <c r="AK83" s="31"/>
      <c r="AL83" s="34"/>
      <c r="AM83" s="7"/>
      <c r="AN83" s="11"/>
      <c r="AO83" s="7"/>
      <c r="AP83" s="11"/>
      <c r="AQ83" s="7"/>
      <c r="AR83" s="11"/>
      <c r="AS83" s="7"/>
      <c r="AT83" s="7"/>
      <c r="AU83" s="7"/>
      <c r="AV83" s="7"/>
      <c r="AW83" s="7"/>
      <c r="AX83" s="11" t="s">
        <v>221</v>
      </c>
      <c r="AY83" s="66" t="s">
        <v>221</v>
      </c>
      <c r="AZ83" s="1"/>
      <c r="BA83" s="1"/>
      <c r="BB83" s="1"/>
      <c r="BC83" s="1"/>
      <c r="BD83" s="1"/>
      <c r="BP83" s="15"/>
      <c r="BQ83" s="25" t="str">
        <f t="shared" si="13"/>
        <v/>
      </c>
      <c r="BR83" s="26" t="str">
        <f t="shared" si="12"/>
        <v/>
      </c>
      <c r="BS83" s="26" t="str">
        <f t="shared" si="14"/>
        <v/>
      </c>
      <c r="BT83" s="25" t="str">
        <f t="shared" si="15"/>
        <v/>
      </c>
      <c r="BU83" s="26" t="str">
        <f t="shared" si="16"/>
        <v/>
      </c>
      <c r="BV83" s="25" t="e">
        <f>IF(AND(#REF!="",#REF!="",#REF!="",#REF!=""),"",SUM(#REF!,#REF!,#REF!,#REF!,#REF!))</f>
        <v>#REF!</v>
      </c>
      <c r="BW83" s="26" t="str">
        <f t="shared" si="17"/>
        <v/>
      </c>
      <c r="BX83" s="25" t="str">
        <f t="shared" si="18"/>
        <v/>
      </c>
      <c r="BY83" s="26" t="str">
        <f t="shared" si="19"/>
        <v/>
      </c>
      <c r="BZ83" s="25" t="str">
        <f t="shared" si="20"/>
        <v/>
      </c>
      <c r="CA83" s="26" t="str">
        <f t="shared" si="21"/>
        <v/>
      </c>
      <c r="CB83" s="25" t="e">
        <f>IF(AND(#REF!="",#REF!="",#REF!="",#REF!=""),"",SUM(#REF!,#REF!,#REF!,#REF!,#REF!))</f>
        <v>#REF!</v>
      </c>
      <c r="CC83" s="26" t="str">
        <f t="shared" si="22"/>
        <v/>
      </c>
      <c r="CD83" s="23"/>
      <c r="CE83" s="23"/>
    </row>
    <row r="84" spans="1:83" ht="24.75" customHeight="1">
      <c r="A84" s="245">
        <v>78</v>
      </c>
      <c r="B84" s="246"/>
      <c r="C84" s="247"/>
      <c r="D84" s="248"/>
      <c r="E84" s="249"/>
      <c r="F84" s="250"/>
      <c r="G84" s="250"/>
      <c r="H84" s="251"/>
      <c r="I84" s="252"/>
      <c r="J84" s="253"/>
      <c r="K84" s="254"/>
      <c r="L84" s="371"/>
      <c r="M84" s="372"/>
      <c r="N84" s="372"/>
      <c r="O84" s="7"/>
      <c r="P84" s="31"/>
      <c r="Q84" s="34"/>
      <c r="R84" s="7"/>
      <c r="S84" s="975"/>
      <c r="T84" s="976"/>
      <c r="U84" s="976"/>
      <c r="V84" s="7"/>
      <c r="W84" s="36"/>
      <c r="X84" s="34"/>
      <c r="Y84" s="7"/>
      <c r="Z84" s="11"/>
      <c r="AA84" s="7"/>
      <c r="AB84" s="7"/>
      <c r="AC84" s="7"/>
      <c r="AD84" s="31"/>
      <c r="AE84" s="34"/>
      <c r="AF84" s="7"/>
      <c r="AG84" s="11"/>
      <c r="AH84" s="7"/>
      <c r="AI84" s="7"/>
      <c r="AJ84" s="7"/>
      <c r="AK84" s="31"/>
      <c r="AL84" s="34"/>
      <c r="AM84" s="7"/>
      <c r="AN84" s="11"/>
      <c r="AO84" s="7"/>
      <c r="AP84" s="11"/>
      <c r="AQ84" s="7"/>
      <c r="AR84" s="11"/>
      <c r="AS84" s="7"/>
      <c r="AT84" s="7"/>
      <c r="AU84" s="7"/>
      <c r="AV84" s="7"/>
      <c r="AW84" s="7"/>
      <c r="AX84" s="11" t="s">
        <v>221</v>
      </c>
      <c r="AY84" s="66" t="s">
        <v>221</v>
      </c>
      <c r="AZ84" s="1"/>
      <c r="BA84" s="1"/>
      <c r="BB84" s="1"/>
      <c r="BC84" s="1"/>
      <c r="BD84" s="1"/>
      <c r="BP84" s="15"/>
      <c r="BQ84" s="25" t="str">
        <f t="shared" si="13"/>
        <v/>
      </c>
      <c r="BR84" s="26" t="str">
        <f t="shared" si="12"/>
        <v/>
      </c>
      <c r="BS84" s="26" t="str">
        <f t="shared" si="14"/>
        <v/>
      </c>
      <c r="BT84" s="25" t="str">
        <f t="shared" si="15"/>
        <v/>
      </c>
      <c r="BU84" s="26" t="str">
        <f t="shared" si="16"/>
        <v/>
      </c>
      <c r="BV84" s="25" t="e">
        <f>IF(AND(#REF!="",#REF!="",#REF!="",#REF!=""),"",SUM(#REF!,#REF!,#REF!,#REF!,#REF!))</f>
        <v>#REF!</v>
      </c>
      <c r="BW84" s="26" t="str">
        <f t="shared" si="17"/>
        <v/>
      </c>
      <c r="BX84" s="25" t="str">
        <f t="shared" si="18"/>
        <v/>
      </c>
      <c r="BY84" s="26" t="str">
        <f t="shared" si="19"/>
        <v/>
      </c>
      <c r="BZ84" s="25" t="str">
        <f t="shared" si="20"/>
        <v/>
      </c>
      <c r="CA84" s="26" t="str">
        <f t="shared" si="21"/>
        <v/>
      </c>
      <c r="CB84" s="25" t="e">
        <f>IF(AND(#REF!="",#REF!="",#REF!="",#REF!=""),"",SUM(#REF!,#REF!,#REF!,#REF!,#REF!))</f>
        <v>#REF!</v>
      </c>
      <c r="CC84" s="26" t="str">
        <f t="shared" si="22"/>
        <v/>
      </c>
      <c r="CD84" s="23"/>
      <c r="CE84" s="23"/>
    </row>
    <row r="85" spans="1:83" ht="24.75" customHeight="1">
      <c r="A85" s="245">
        <v>79</v>
      </c>
      <c r="B85" s="246"/>
      <c r="C85" s="247"/>
      <c r="D85" s="248"/>
      <c r="E85" s="249"/>
      <c r="F85" s="250"/>
      <c r="G85" s="250"/>
      <c r="H85" s="251"/>
      <c r="I85" s="252"/>
      <c r="J85" s="253"/>
      <c r="K85" s="254"/>
      <c r="L85" s="371"/>
      <c r="M85" s="372"/>
      <c r="N85" s="372"/>
      <c r="O85" s="7"/>
      <c r="P85" s="31"/>
      <c r="Q85" s="34"/>
      <c r="R85" s="7"/>
      <c r="S85" s="975"/>
      <c r="T85" s="976"/>
      <c r="U85" s="976"/>
      <c r="V85" s="7"/>
      <c r="W85" s="36"/>
      <c r="X85" s="34"/>
      <c r="Y85" s="7"/>
      <c r="Z85" s="11"/>
      <c r="AA85" s="7"/>
      <c r="AB85" s="7"/>
      <c r="AC85" s="7"/>
      <c r="AD85" s="31"/>
      <c r="AE85" s="34"/>
      <c r="AF85" s="7"/>
      <c r="AG85" s="11"/>
      <c r="AH85" s="7"/>
      <c r="AI85" s="7"/>
      <c r="AJ85" s="7"/>
      <c r="AK85" s="31"/>
      <c r="AL85" s="34"/>
      <c r="AM85" s="7"/>
      <c r="AN85" s="11"/>
      <c r="AO85" s="7"/>
      <c r="AP85" s="11"/>
      <c r="AQ85" s="7"/>
      <c r="AR85" s="11"/>
      <c r="AS85" s="7"/>
      <c r="AT85" s="7"/>
      <c r="AU85" s="7"/>
      <c r="AV85" s="7"/>
      <c r="AW85" s="7"/>
      <c r="AX85" s="11" t="s">
        <v>221</v>
      </c>
      <c r="AY85" s="66" t="s">
        <v>221</v>
      </c>
      <c r="AZ85" s="1"/>
      <c r="BA85" s="1"/>
      <c r="BB85" s="1"/>
      <c r="BC85" s="1"/>
      <c r="BD85" s="1"/>
      <c r="BP85" s="15"/>
      <c r="BQ85" s="25" t="str">
        <f t="shared" si="13"/>
        <v/>
      </c>
      <c r="BR85" s="26" t="str">
        <f t="shared" si="12"/>
        <v/>
      </c>
      <c r="BS85" s="26" t="str">
        <f t="shared" si="14"/>
        <v/>
      </c>
      <c r="BT85" s="25" t="str">
        <f t="shared" si="15"/>
        <v/>
      </c>
      <c r="BU85" s="26" t="str">
        <f t="shared" si="16"/>
        <v/>
      </c>
      <c r="BV85" s="25" t="e">
        <f>IF(AND(#REF!="",#REF!="",#REF!="",#REF!=""),"",SUM(#REF!,#REF!,#REF!,#REF!,#REF!))</f>
        <v>#REF!</v>
      </c>
      <c r="BW85" s="26" t="str">
        <f t="shared" si="17"/>
        <v/>
      </c>
      <c r="BX85" s="25" t="str">
        <f t="shared" si="18"/>
        <v/>
      </c>
      <c r="BY85" s="26" t="str">
        <f t="shared" si="19"/>
        <v/>
      </c>
      <c r="BZ85" s="25" t="str">
        <f t="shared" si="20"/>
        <v/>
      </c>
      <c r="CA85" s="26" t="str">
        <f t="shared" si="21"/>
        <v/>
      </c>
      <c r="CB85" s="25" t="e">
        <f>IF(AND(#REF!="",#REF!="",#REF!="",#REF!=""),"",SUM(#REF!,#REF!,#REF!,#REF!,#REF!))</f>
        <v>#REF!</v>
      </c>
      <c r="CC85" s="26" t="str">
        <f t="shared" si="22"/>
        <v/>
      </c>
      <c r="CD85" s="23"/>
      <c r="CE85" s="23"/>
    </row>
    <row r="86" spans="1:83" ht="24.75" customHeight="1">
      <c r="A86" s="245">
        <v>80</v>
      </c>
      <c r="B86" s="246"/>
      <c r="C86" s="247"/>
      <c r="D86" s="248"/>
      <c r="E86" s="249"/>
      <c r="F86" s="250"/>
      <c r="G86" s="250"/>
      <c r="H86" s="251"/>
      <c r="I86" s="252"/>
      <c r="J86" s="253"/>
      <c r="K86" s="254"/>
      <c r="L86" s="371"/>
      <c r="M86" s="372"/>
      <c r="N86" s="372"/>
      <c r="O86" s="7"/>
      <c r="P86" s="31"/>
      <c r="Q86" s="34"/>
      <c r="R86" s="7"/>
      <c r="S86" s="975"/>
      <c r="T86" s="976"/>
      <c r="U86" s="976"/>
      <c r="V86" s="7"/>
      <c r="W86" s="36"/>
      <c r="X86" s="34"/>
      <c r="Y86" s="7"/>
      <c r="Z86" s="11"/>
      <c r="AA86" s="7"/>
      <c r="AB86" s="7"/>
      <c r="AC86" s="7"/>
      <c r="AD86" s="31"/>
      <c r="AE86" s="34"/>
      <c r="AF86" s="7"/>
      <c r="AG86" s="11"/>
      <c r="AH86" s="7"/>
      <c r="AI86" s="7"/>
      <c r="AJ86" s="7"/>
      <c r="AK86" s="31"/>
      <c r="AL86" s="34"/>
      <c r="AM86" s="7"/>
      <c r="AN86" s="11"/>
      <c r="AO86" s="7"/>
      <c r="AP86" s="11"/>
      <c r="AQ86" s="7"/>
      <c r="AR86" s="11"/>
      <c r="AS86" s="7"/>
      <c r="AT86" s="7"/>
      <c r="AU86" s="7"/>
      <c r="AV86" s="7"/>
      <c r="AW86" s="7"/>
      <c r="AX86" s="11" t="s">
        <v>221</v>
      </c>
      <c r="AY86" s="66" t="s">
        <v>221</v>
      </c>
      <c r="AZ86" s="1"/>
      <c r="BA86" s="1"/>
      <c r="BB86" s="1"/>
      <c r="BC86" s="1"/>
      <c r="BD86" s="1"/>
      <c r="BP86" s="15"/>
      <c r="BQ86" s="25" t="str">
        <f t="shared" si="13"/>
        <v/>
      </c>
      <c r="BR86" s="26" t="str">
        <f t="shared" si="12"/>
        <v/>
      </c>
      <c r="BS86" s="26" t="str">
        <f t="shared" si="14"/>
        <v/>
      </c>
      <c r="BT86" s="25" t="str">
        <f t="shared" si="15"/>
        <v/>
      </c>
      <c r="BU86" s="26" t="str">
        <f t="shared" si="16"/>
        <v/>
      </c>
      <c r="BV86" s="25" t="e">
        <f>IF(AND(#REF!="",#REF!="",#REF!="",#REF!=""),"",SUM(#REF!,#REF!,#REF!,#REF!,#REF!))</f>
        <v>#REF!</v>
      </c>
      <c r="BW86" s="26" t="str">
        <f t="shared" si="17"/>
        <v/>
      </c>
      <c r="BX86" s="25" t="str">
        <f t="shared" si="18"/>
        <v/>
      </c>
      <c r="BY86" s="26" t="str">
        <f t="shared" si="19"/>
        <v/>
      </c>
      <c r="BZ86" s="25" t="str">
        <f t="shared" si="20"/>
        <v/>
      </c>
      <c r="CA86" s="26" t="str">
        <f t="shared" si="21"/>
        <v/>
      </c>
      <c r="CB86" s="25" t="e">
        <f>IF(AND(#REF!="",#REF!="",#REF!="",#REF!=""),"",SUM(#REF!,#REF!,#REF!,#REF!,#REF!))</f>
        <v>#REF!</v>
      </c>
      <c r="CC86" s="26" t="str">
        <f t="shared" si="22"/>
        <v/>
      </c>
      <c r="CD86" s="23"/>
      <c r="CE86" s="23"/>
    </row>
    <row r="87" spans="1:83" ht="24.75" customHeight="1">
      <c r="A87" s="245">
        <v>81</v>
      </c>
      <c r="B87" s="246"/>
      <c r="C87" s="247"/>
      <c r="D87" s="248"/>
      <c r="E87" s="249"/>
      <c r="F87" s="250"/>
      <c r="G87" s="250"/>
      <c r="H87" s="251"/>
      <c r="I87" s="252"/>
      <c r="J87" s="253"/>
      <c r="K87" s="254"/>
      <c r="L87" s="371"/>
      <c r="M87" s="372"/>
      <c r="N87" s="372"/>
      <c r="O87" s="7"/>
      <c r="P87" s="31"/>
      <c r="Q87" s="34"/>
      <c r="R87" s="7"/>
      <c r="S87" s="975"/>
      <c r="T87" s="976"/>
      <c r="U87" s="976"/>
      <c r="V87" s="7"/>
      <c r="W87" s="36"/>
      <c r="X87" s="34"/>
      <c r="Y87" s="7"/>
      <c r="Z87" s="11"/>
      <c r="AA87" s="7"/>
      <c r="AB87" s="7"/>
      <c r="AC87" s="7"/>
      <c r="AD87" s="31"/>
      <c r="AE87" s="34"/>
      <c r="AF87" s="7"/>
      <c r="AG87" s="11"/>
      <c r="AH87" s="7"/>
      <c r="AI87" s="7"/>
      <c r="AJ87" s="7"/>
      <c r="AK87" s="31"/>
      <c r="AL87" s="34"/>
      <c r="AM87" s="7"/>
      <c r="AN87" s="11"/>
      <c r="AO87" s="7"/>
      <c r="AP87" s="11"/>
      <c r="AQ87" s="7"/>
      <c r="AR87" s="11"/>
      <c r="AS87" s="7"/>
      <c r="AT87" s="7"/>
      <c r="AU87" s="7"/>
      <c r="AV87" s="7"/>
      <c r="AW87" s="7"/>
      <c r="AX87" s="11" t="s">
        <v>221</v>
      </c>
      <c r="AY87" s="66" t="s">
        <v>221</v>
      </c>
      <c r="AZ87" s="1"/>
      <c r="BA87" s="1"/>
      <c r="BB87" s="1"/>
      <c r="BC87" s="1"/>
      <c r="BD87" s="1"/>
      <c r="BP87" s="15"/>
      <c r="BQ87" s="25" t="str">
        <f t="shared" si="13"/>
        <v/>
      </c>
      <c r="BR87" s="26" t="str">
        <f t="shared" si="12"/>
        <v/>
      </c>
      <c r="BS87" s="26" t="str">
        <f t="shared" si="14"/>
        <v/>
      </c>
      <c r="BT87" s="25" t="str">
        <f t="shared" si="15"/>
        <v/>
      </c>
      <c r="BU87" s="26" t="str">
        <f t="shared" si="16"/>
        <v/>
      </c>
      <c r="BV87" s="25" t="e">
        <f>IF(AND(#REF!="",#REF!="",#REF!="",#REF!=""),"",SUM(#REF!,#REF!,#REF!,#REF!,#REF!))</f>
        <v>#REF!</v>
      </c>
      <c r="BW87" s="26" t="str">
        <f t="shared" si="17"/>
        <v/>
      </c>
      <c r="BX87" s="25" t="str">
        <f t="shared" si="18"/>
        <v/>
      </c>
      <c r="BY87" s="26" t="str">
        <f t="shared" si="19"/>
        <v/>
      </c>
      <c r="BZ87" s="25" t="str">
        <f t="shared" si="20"/>
        <v/>
      </c>
      <c r="CA87" s="26" t="str">
        <f t="shared" si="21"/>
        <v/>
      </c>
      <c r="CB87" s="25" t="e">
        <f>IF(AND(#REF!="",#REF!="",#REF!="",#REF!=""),"",SUM(#REF!,#REF!,#REF!,#REF!,#REF!))</f>
        <v>#REF!</v>
      </c>
      <c r="CC87" s="26" t="str">
        <f t="shared" si="22"/>
        <v/>
      </c>
      <c r="CD87" s="23"/>
      <c r="CE87" s="23"/>
    </row>
    <row r="88" spans="1:83" ht="24.75" customHeight="1">
      <c r="A88" s="245">
        <v>82</v>
      </c>
      <c r="B88" s="246"/>
      <c r="C88" s="247"/>
      <c r="D88" s="248"/>
      <c r="E88" s="249"/>
      <c r="F88" s="250"/>
      <c r="G88" s="250"/>
      <c r="H88" s="251"/>
      <c r="I88" s="252"/>
      <c r="J88" s="253"/>
      <c r="K88" s="254"/>
      <c r="L88" s="371"/>
      <c r="M88" s="372"/>
      <c r="N88" s="372"/>
      <c r="O88" s="7"/>
      <c r="P88" s="31"/>
      <c r="Q88" s="34"/>
      <c r="R88" s="7"/>
      <c r="S88" s="975"/>
      <c r="T88" s="976"/>
      <c r="U88" s="976"/>
      <c r="V88" s="7"/>
      <c r="W88" s="36"/>
      <c r="X88" s="34"/>
      <c r="Y88" s="7"/>
      <c r="Z88" s="11"/>
      <c r="AA88" s="7"/>
      <c r="AB88" s="7"/>
      <c r="AC88" s="7"/>
      <c r="AD88" s="31"/>
      <c r="AE88" s="34"/>
      <c r="AF88" s="7"/>
      <c r="AG88" s="11"/>
      <c r="AH88" s="7"/>
      <c r="AI88" s="7"/>
      <c r="AJ88" s="7"/>
      <c r="AK88" s="31"/>
      <c r="AL88" s="34"/>
      <c r="AM88" s="7"/>
      <c r="AN88" s="11"/>
      <c r="AO88" s="7"/>
      <c r="AP88" s="11"/>
      <c r="AQ88" s="7"/>
      <c r="AR88" s="11"/>
      <c r="AS88" s="7"/>
      <c r="AT88" s="7"/>
      <c r="AU88" s="7"/>
      <c r="AV88" s="7"/>
      <c r="AW88" s="7"/>
      <c r="AX88" s="11" t="s">
        <v>221</v>
      </c>
      <c r="AY88" s="66" t="s">
        <v>221</v>
      </c>
      <c r="AZ88" s="1"/>
      <c r="BA88" s="1"/>
      <c r="BB88" s="1"/>
      <c r="BC88" s="1"/>
      <c r="BD88" s="1"/>
      <c r="BP88" s="15"/>
      <c r="BQ88" s="25" t="str">
        <f t="shared" si="13"/>
        <v/>
      </c>
      <c r="BR88" s="26" t="str">
        <f t="shared" si="12"/>
        <v/>
      </c>
      <c r="BS88" s="26" t="str">
        <f t="shared" si="14"/>
        <v/>
      </c>
      <c r="BT88" s="25" t="str">
        <f t="shared" si="15"/>
        <v/>
      </c>
      <c r="BU88" s="26" t="str">
        <f t="shared" si="16"/>
        <v/>
      </c>
      <c r="BV88" s="25" t="e">
        <f>IF(AND(#REF!="",#REF!="",#REF!="",#REF!=""),"",SUM(#REF!,#REF!,#REF!,#REF!,#REF!))</f>
        <v>#REF!</v>
      </c>
      <c r="BW88" s="26" t="str">
        <f t="shared" si="17"/>
        <v/>
      </c>
      <c r="BX88" s="25" t="str">
        <f t="shared" si="18"/>
        <v/>
      </c>
      <c r="BY88" s="26" t="str">
        <f t="shared" si="19"/>
        <v/>
      </c>
      <c r="BZ88" s="25" t="str">
        <f t="shared" si="20"/>
        <v/>
      </c>
      <c r="CA88" s="26" t="str">
        <f t="shared" si="21"/>
        <v/>
      </c>
      <c r="CB88" s="25" t="e">
        <f>IF(AND(#REF!="",#REF!="",#REF!="",#REF!=""),"",SUM(#REF!,#REF!,#REF!,#REF!,#REF!))</f>
        <v>#REF!</v>
      </c>
      <c r="CC88" s="26" t="str">
        <f t="shared" si="22"/>
        <v/>
      </c>
      <c r="CD88" s="23"/>
      <c r="CE88" s="23"/>
    </row>
    <row r="89" spans="1:83" ht="24.75" customHeight="1">
      <c r="A89" s="245">
        <v>83</v>
      </c>
      <c r="B89" s="246"/>
      <c r="C89" s="247"/>
      <c r="D89" s="248"/>
      <c r="E89" s="249"/>
      <c r="F89" s="250"/>
      <c r="G89" s="250"/>
      <c r="H89" s="251"/>
      <c r="I89" s="252"/>
      <c r="J89" s="253"/>
      <c r="K89" s="254"/>
      <c r="L89" s="371"/>
      <c r="M89" s="372"/>
      <c r="N89" s="372"/>
      <c r="O89" s="7"/>
      <c r="P89" s="31"/>
      <c r="Q89" s="34"/>
      <c r="R89" s="7"/>
      <c r="S89" s="975"/>
      <c r="T89" s="976"/>
      <c r="U89" s="976"/>
      <c r="V89" s="7"/>
      <c r="W89" s="36"/>
      <c r="X89" s="34"/>
      <c r="Y89" s="7"/>
      <c r="Z89" s="11"/>
      <c r="AA89" s="7"/>
      <c r="AB89" s="7"/>
      <c r="AC89" s="7"/>
      <c r="AD89" s="31"/>
      <c r="AE89" s="34"/>
      <c r="AF89" s="7"/>
      <c r="AG89" s="11"/>
      <c r="AH89" s="7"/>
      <c r="AI89" s="7"/>
      <c r="AJ89" s="7"/>
      <c r="AK89" s="31"/>
      <c r="AL89" s="34"/>
      <c r="AM89" s="7"/>
      <c r="AN89" s="11"/>
      <c r="AO89" s="7"/>
      <c r="AP89" s="11"/>
      <c r="AQ89" s="7"/>
      <c r="AR89" s="11"/>
      <c r="AS89" s="7"/>
      <c r="AT89" s="7"/>
      <c r="AU89" s="7"/>
      <c r="AV89" s="7"/>
      <c r="AW89" s="7"/>
      <c r="AX89" s="11" t="s">
        <v>221</v>
      </c>
      <c r="AY89" s="66" t="s">
        <v>221</v>
      </c>
      <c r="AZ89" s="1"/>
      <c r="BA89" s="1"/>
      <c r="BB89" s="1"/>
      <c r="BC89" s="1"/>
      <c r="BD89" s="1"/>
      <c r="BP89" s="15"/>
      <c r="BQ89" s="25" t="str">
        <f t="shared" si="13"/>
        <v/>
      </c>
      <c r="BR89" s="26" t="str">
        <f t="shared" si="12"/>
        <v/>
      </c>
      <c r="BS89" s="26" t="str">
        <f t="shared" si="14"/>
        <v/>
      </c>
      <c r="BT89" s="25" t="str">
        <f t="shared" si="15"/>
        <v/>
      </c>
      <c r="BU89" s="26" t="str">
        <f t="shared" si="16"/>
        <v/>
      </c>
      <c r="BV89" s="25" t="e">
        <f>IF(AND(#REF!="",#REF!="",#REF!="",#REF!=""),"",SUM(#REF!,#REF!,#REF!,#REF!,#REF!))</f>
        <v>#REF!</v>
      </c>
      <c r="BW89" s="26" t="str">
        <f t="shared" si="17"/>
        <v/>
      </c>
      <c r="BX89" s="25" t="str">
        <f t="shared" si="18"/>
        <v/>
      </c>
      <c r="BY89" s="26" t="str">
        <f t="shared" si="19"/>
        <v/>
      </c>
      <c r="BZ89" s="25" t="str">
        <f t="shared" si="20"/>
        <v/>
      </c>
      <c r="CA89" s="26" t="str">
        <f t="shared" si="21"/>
        <v/>
      </c>
      <c r="CB89" s="25" t="e">
        <f>IF(AND(#REF!="",#REF!="",#REF!="",#REF!=""),"",SUM(#REF!,#REF!,#REF!,#REF!,#REF!))</f>
        <v>#REF!</v>
      </c>
      <c r="CC89" s="26" t="str">
        <f t="shared" si="22"/>
        <v/>
      </c>
      <c r="CD89" s="23"/>
      <c r="CE89" s="23"/>
    </row>
    <row r="90" spans="1:83" ht="24.75" customHeight="1">
      <c r="A90" s="245">
        <v>84</v>
      </c>
      <c r="B90" s="246"/>
      <c r="C90" s="247"/>
      <c r="D90" s="248"/>
      <c r="E90" s="249"/>
      <c r="F90" s="250"/>
      <c r="G90" s="250"/>
      <c r="H90" s="251"/>
      <c r="I90" s="252"/>
      <c r="J90" s="253"/>
      <c r="K90" s="254"/>
      <c r="L90" s="371"/>
      <c r="M90" s="372"/>
      <c r="N90" s="372"/>
      <c r="O90" s="7"/>
      <c r="P90" s="31"/>
      <c r="Q90" s="34"/>
      <c r="R90" s="7"/>
      <c r="S90" s="975"/>
      <c r="T90" s="976"/>
      <c r="U90" s="976"/>
      <c r="V90" s="7"/>
      <c r="W90" s="36"/>
      <c r="X90" s="34"/>
      <c r="Y90" s="7"/>
      <c r="Z90" s="11"/>
      <c r="AA90" s="7"/>
      <c r="AB90" s="7"/>
      <c r="AC90" s="7"/>
      <c r="AD90" s="31"/>
      <c r="AE90" s="34"/>
      <c r="AF90" s="7"/>
      <c r="AG90" s="11"/>
      <c r="AH90" s="7"/>
      <c r="AI90" s="7"/>
      <c r="AJ90" s="7"/>
      <c r="AK90" s="31"/>
      <c r="AL90" s="34"/>
      <c r="AM90" s="7"/>
      <c r="AN90" s="11"/>
      <c r="AO90" s="7"/>
      <c r="AP90" s="11"/>
      <c r="AQ90" s="7"/>
      <c r="AR90" s="11"/>
      <c r="AS90" s="7"/>
      <c r="AT90" s="7"/>
      <c r="AU90" s="7"/>
      <c r="AV90" s="7"/>
      <c r="AW90" s="7"/>
      <c r="AX90" s="11" t="s">
        <v>221</v>
      </c>
      <c r="AY90" s="66" t="s">
        <v>221</v>
      </c>
      <c r="AZ90" s="1"/>
      <c r="BA90" s="1"/>
      <c r="BB90" s="1"/>
      <c r="BC90" s="1"/>
      <c r="BD90" s="1"/>
      <c r="BP90" s="15"/>
      <c r="BQ90" s="25" t="str">
        <f t="shared" si="13"/>
        <v/>
      </c>
      <c r="BR90" s="26" t="str">
        <f t="shared" si="12"/>
        <v/>
      </c>
      <c r="BS90" s="26" t="str">
        <f t="shared" si="14"/>
        <v/>
      </c>
      <c r="BT90" s="25" t="str">
        <f t="shared" si="15"/>
        <v/>
      </c>
      <c r="BU90" s="26" t="str">
        <f t="shared" si="16"/>
        <v/>
      </c>
      <c r="BV90" s="25" t="e">
        <f>IF(AND(#REF!="",#REF!="",#REF!="",#REF!=""),"",SUM(#REF!,#REF!,#REF!,#REF!,#REF!))</f>
        <v>#REF!</v>
      </c>
      <c r="BW90" s="26" t="str">
        <f t="shared" si="17"/>
        <v/>
      </c>
      <c r="BX90" s="25" t="str">
        <f t="shared" si="18"/>
        <v/>
      </c>
      <c r="BY90" s="26" t="str">
        <f t="shared" si="19"/>
        <v/>
      </c>
      <c r="BZ90" s="25" t="str">
        <f t="shared" si="20"/>
        <v/>
      </c>
      <c r="CA90" s="26" t="str">
        <f t="shared" si="21"/>
        <v/>
      </c>
      <c r="CB90" s="25" t="e">
        <f>IF(AND(#REF!="",#REF!="",#REF!="",#REF!=""),"",SUM(#REF!,#REF!,#REF!,#REF!,#REF!))</f>
        <v>#REF!</v>
      </c>
      <c r="CC90" s="26" t="str">
        <f t="shared" si="22"/>
        <v/>
      </c>
      <c r="CD90" s="23"/>
      <c r="CE90" s="23"/>
    </row>
    <row r="91" spans="1:83" ht="24.75" customHeight="1">
      <c r="A91" s="245">
        <v>85</v>
      </c>
      <c r="B91" s="246"/>
      <c r="C91" s="247"/>
      <c r="D91" s="248"/>
      <c r="E91" s="249"/>
      <c r="F91" s="250"/>
      <c r="G91" s="250"/>
      <c r="H91" s="251"/>
      <c r="I91" s="252"/>
      <c r="J91" s="253"/>
      <c r="K91" s="254"/>
      <c r="L91" s="371"/>
      <c r="M91" s="372"/>
      <c r="N91" s="372"/>
      <c r="O91" s="7"/>
      <c r="P91" s="31"/>
      <c r="Q91" s="34"/>
      <c r="R91" s="7"/>
      <c r="S91" s="975"/>
      <c r="T91" s="976"/>
      <c r="U91" s="976"/>
      <c r="V91" s="7"/>
      <c r="W91" s="36"/>
      <c r="X91" s="34"/>
      <c r="Y91" s="7"/>
      <c r="Z91" s="11"/>
      <c r="AA91" s="7"/>
      <c r="AB91" s="7"/>
      <c r="AC91" s="7"/>
      <c r="AD91" s="31"/>
      <c r="AE91" s="34"/>
      <c r="AF91" s="7"/>
      <c r="AG91" s="11"/>
      <c r="AH91" s="7"/>
      <c r="AI91" s="7"/>
      <c r="AJ91" s="7"/>
      <c r="AK91" s="31"/>
      <c r="AL91" s="34"/>
      <c r="AM91" s="7"/>
      <c r="AN91" s="11"/>
      <c r="AO91" s="7"/>
      <c r="AP91" s="11"/>
      <c r="AQ91" s="7"/>
      <c r="AR91" s="11"/>
      <c r="AS91" s="7"/>
      <c r="AT91" s="7"/>
      <c r="AU91" s="7"/>
      <c r="AV91" s="7"/>
      <c r="AW91" s="7"/>
      <c r="AX91" s="11" t="s">
        <v>221</v>
      </c>
      <c r="AY91" s="66" t="s">
        <v>221</v>
      </c>
      <c r="AZ91" s="1"/>
      <c r="BA91" s="1"/>
      <c r="BB91" s="1"/>
      <c r="BC91" s="1"/>
      <c r="BD91" s="1"/>
      <c r="BP91" s="15"/>
      <c r="BQ91" s="25" t="str">
        <f t="shared" si="13"/>
        <v/>
      </c>
      <c r="BR91" s="26" t="str">
        <f t="shared" si="12"/>
        <v/>
      </c>
      <c r="BS91" s="26" t="str">
        <f t="shared" si="14"/>
        <v/>
      </c>
      <c r="BT91" s="25" t="str">
        <f t="shared" si="15"/>
        <v/>
      </c>
      <c r="BU91" s="26" t="str">
        <f t="shared" si="16"/>
        <v/>
      </c>
      <c r="BV91" s="25" t="e">
        <f>IF(AND(#REF!="",#REF!="",#REF!="",#REF!=""),"",SUM(#REF!,#REF!,#REF!,#REF!,#REF!))</f>
        <v>#REF!</v>
      </c>
      <c r="BW91" s="26" t="str">
        <f t="shared" si="17"/>
        <v/>
      </c>
      <c r="BX91" s="25" t="str">
        <f t="shared" si="18"/>
        <v/>
      </c>
      <c r="BY91" s="26" t="str">
        <f t="shared" si="19"/>
        <v/>
      </c>
      <c r="BZ91" s="25" t="str">
        <f t="shared" si="20"/>
        <v/>
      </c>
      <c r="CA91" s="26" t="str">
        <f t="shared" si="21"/>
        <v/>
      </c>
      <c r="CB91" s="25" t="e">
        <f>IF(AND(#REF!="",#REF!="",#REF!="",#REF!=""),"",SUM(#REF!,#REF!,#REF!,#REF!,#REF!))</f>
        <v>#REF!</v>
      </c>
      <c r="CC91" s="26" t="str">
        <f t="shared" si="22"/>
        <v/>
      </c>
      <c r="CD91" s="23"/>
      <c r="CE91" s="23"/>
    </row>
    <row r="92" spans="1:83" ht="24.75" customHeight="1">
      <c r="A92" s="245">
        <v>86</v>
      </c>
      <c r="B92" s="246"/>
      <c r="C92" s="247"/>
      <c r="D92" s="248"/>
      <c r="E92" s="249"/>
      <c r="F92" s="250"/>
      <c r="G92" s="250"/>
      <c r="H92" s="251"/>
      <c r="I92" s="252"/>
      <c r="J92" s="253"/>
      <c r="K92" s="254"/>
      <c r="L92" s="371"/>
      <c r="M92" s="372"/>
      <c r="N92" s="372"/>
      <c r="O92" s="7"/>
      <c r="P92" s="31"/>
      <c r="Q92" s="34"/>
      <c r="R92" s="7"/>
      <c r="S92" s="975"/>
      <c r="T92" s="976"/>
      <c r="U92" s="976"/>
      <c r="V92" s="7"/>
      <c r="W92" s="36"/>
      <c r="X92" s="34"/>
      <c r="Y92" s="7"/>
      <c r="Z92" s="11"/>
      <c r="AA92" s="7"/>
      <c r="AB92" s="7"/>
      <c r="AC92" s="7"/>
      <c r="AD92" s="31"/>
      <c r="AE92" s="34"/>
      <c r="AF92" s="7"/>
      <c r="AG92" s="11"/>
      <c r="AH92" s="7"/>
      <c r="AI92" s="7"/>
      <c r="AJ92" s="7"/>
      <c r="AK92" s="31"/>
      <c r="AL92" s="34"/>
      <c r="AM92" s="7"/>
      <c r="AN92" s="11"/>
      <c r="AO92" s="7"/>
      <c r="AP92" s="11"/>
      <c r="AQ92" s="7"/>
      <c r="AR92" s="11"/>
      <c r="AS92" s="7"/>
      <c r="AT92" s="7"/>
      <c r="AU92" s="7"/>
      <c r="AV92" s="7"/>
      <c r="AW92" s="7"/>
      <c r="AX92" s="11" t="s">
        <v>221</v>
      </c>
      <c r="AY92" s="66" t="s">
        <v>221</v>
      </c>
      <c r="AZ92" s="1"/>
      <c r="BA92" s="1"/>
      <c r="BB92" s="1"/>
      <c r="BC92" s="1"/>
      <c r="BD92" s="1"/>
      <c r="BP92" s="15"/>
      <c r="BQ92" s="25" t="str">
        <f t="shared" si="13"/>
        <v/>
      </c>
      <c r="BR92" s="26" t="str">
        <f t="shared" si="12"/>
        <v/>
      </c>
      <c r="BS92" s="26" t="str">
        <f t="shared" si="14"/>
        <v/>
      </c>
      <c r="BT92" s="25" t="str">
        <f t="shared" si="15"/>
        <v/>
      </c>
      <c r="BU92" s="26" t="str">
        <f t="shared" si="16"/>
        <v/>
      </c>
      <c r="BV92" s="25" t="e">
        <f>IF(AND(#REF!="",#REF!="",#REF!="",#REF!=""),"",SUM(#REF!,#REF!,#REF!,#REF!,#REF!))</f>
        <v>#REF!</v>
      </c>
      <c r="BW92" s="26" t="str">
        <f t="shared" si="17"/>
        <v/>
      </c>
      <c r="BX92" s="25" t="str">
        <f t="shared" si="18"/>
        <v/>
      </c>
      <c r="BY92" s="26" t="str">
        <f t="shared" si="19"/>
        <v/>
      </c>
      <c r="BZ92" s="25" t="str">
        <f t="shared" si="20"/>
        <v/>
      </c>
      <c r="CA92" s="26" t="str">
        <f t="shared" si="21"/>
        <v/>
      </c>
      <c r="CB92" s="25" t="e">
        <f>IF(AND(#REF!="",#REF!="",#REF!="",#REF!=""),"",SUM(#REF!,#REF!,#REF!,#REF!,#REF!))</f>
        <v>#REF!</v>
      </c>
      <c r="CC92" s="26" t="str">
        <f t="shared" si="22"/>
        <v/>
      </c>
      <c r="CD92" s="23"/>
      <c r="CE92" s="23"/>
    </row>
    <row r="93" spans="1:83" ht="24.75" customHeight="1">
      <c r="A93" s="245">
        <v>87</v>
      </c>
      <c r="B93" s="246"/>
      <c r="C93" s="247"/>
      <c r="D93" s="248"/>
      <c r="E93" s="249"/>
      <c r="F93" s="250"/>
      <c r="G93" s="250"/>
      <c r="H93" s="251"/>
      <c r="I93" s="252"/>
      <c r="J93" s="253"/>
      <c r="K93" s="254"/>
      <c r="L93" s="371"/>
      <c r="M93" s="372"/>
      <c r="N93" s="372"/>
      <c r="O93" s="7"/>
      <c r="P93" s="31"/>
      <c r="Q93" s="34"/>
      <c r="R93" s="7"/>
      <c r="S93" s="975"/>
      <c r="T93" s="976"/>
      <c r="U93" s="976"/>
      <c r="V93" s="7"/>
      <c r="W93" s="36"/>
      <c r="X93" s="34"/>
      <c r="Y93" s="7"/>
      <c r="Z93" s="11"/>
      <c r="AA93" s="7"/>
      <c r="AB93" s="7"/>
      <c r="AC93" s="7"/>
      <c r="AD93" s="31"/>
      <c r="AE93" s="34"/>
      <c r="AF93" s="7"/>
      <c r="AG93" s="11"/>
      <c r="AH93" s="7"/>
      <c r="AI93" s="7"/>
      <c r="AJ93" s="7"/>
      <c r="AK93" s="31"/>
      <c r="AL93" s="34"/>
      <c r="AM93" s="7"/>
      <c r="AN93" s="11"/>
      <c r="AO93" s="7"/>
      <c r="AP93" s="11"/>
      <c r="AQ93" s="7"/>
      <c r="AR93" s="11"/>
      <c r="AS93" s="7"/>
      <c r="AT93" s="7"/>
      <c r="AU93" s="7"/>
      <c r="AV93" s="7"/>
      <c r="AW93" s="7"/>
      <c r="AX93" s="11" t="s">
        <v>221</v>
      </c>
      <c r="AY93" s="66" t="s">
        <v>221</v>
      </c>
      <c r="AZ93" s="1"/>
      <c r="BA93" s="1"/>
      <c r="BB93" s="1"/>
      <c r="BC93" s="1"/>
      <c r="BD93" s="1"/>
      <c r="BP93" s="15"/>
      <c r="BQ93" s="25" t="str">
        <f t="shared" si="13"/>
        <v/>
      </c>
      <c r="BR93" s="26" t="str">
        <f t="shared" si="12"/>
        <v/>
      </c>
      <c r="BS93" s="26" t="str">
        <f t="shared" si="14"/>
        <v/>
      </c>
      <c r="BT93" s="25" t="str">
        <f t="shared" si="15"/>
        <v/>
      </c>
      <c r="BU93" s="26" t="str">
        <f t="shared" si="16"/>
        <v/>
      </c>
      <c r="BV93" s="25" t="e">
        <f>IF(AND(#REF!="",#REF!="",#REF!="",#REF!=""),"",SUM(#REF!,#REF!,#REF!,#REF!,#REF!))</f>
        <v>#REF!</v>
      </c>
      <c r="BW93" s="26" t="str">
        <f t="shared" si="17"/>
        <v/>
      </c>
      <c r="BX93" s="25" t="str">
        <f t="shared" si="18"/>
        <v/>
      </c>
      <c r="BY93" s="26" t="str">
        <f t="shared" si="19"/>
        <v/>
      </c>
      <c r="BZ93" s="25" t="str">
        <f t="shared" si="20"/>
        <v/>
      </c>
      <c r="CA93" s="26" t="str">
        <f t="shared" si="21"/>
        <v/>
      </c>
      <c r="CB93" s="25" t="e">
        <f>IF(AND(#REF!="",#REF!="",#REF!="",#REF!=""),"",SUM(#REF!,#REF!,#REF!,#REF!,#REF!))</f>
        <v>#REF!</v>
      </c>
      <c r="CC93" s="26" t="str">
        <f t="shared" si="22"/>
        <v/>
      </c>
      <c r="CD93" s="23"/>
      <c r="CE93" s="23"/>
    </row>
    <row r="94" spans="1:83" ht="24.75" customHeight="1">
      <c r="A94" s="245">
        <v>88</v>
      </c>
      <c r="B94" s="246"/>
      <c r="C94" s="247"/>
      <c r="D94" s="248"/>
      <c r="E94" s="249"/>
      <c r="F94" s="250"/>
      <c r="G94" s="250"/>
      <c r="H94" s="251"/>
      <c r="I94" s="252"/>
      <c r="J94" s="253"/>
      <c r="K94" s="254"/>
      <c r="L94" s="371"/>
      <c r="M94" s="372"/>
      <c r="N94" s="372"/>
      <c r="O94" s="7"/>
      <c r="P94" s="31"/>
      <c r="Q94" s="34"/>
      <c r="R94" s="7"/>
      <c r="S94" s="975"/>
      <c r="T94" s="976"/>
      <c r="U94" s="976"/>
      <c r="V94" s="7"/>
      <c r="W94" s="36"/>
      <c r="X94" s="34"/>
      <c r="Y94" s="7"/>
      <c r="Z94" s="11"/>
      <c r="AA94" s="7"/>
      <c r="AB94" s="7"/>
      <c r="AC94" s="7"/>
      <c r="AD94" s="31"/>
      <c r="AE94" s="34"/>
      <c r="AF94" s="7"/>
      <c r="AG94" s="11"/>
      <c r="AH94" s="7"/>
      <c r="AI94" s="7"/>
      <c r="AJ94" s="7"/>
      <c r="AK94" s="31"/>
      <c r="AL94" s="34"/>
      <c r="AM94" s="7"/>
      <c r="AN94" s="11"/>
      <c r="AO94" s="7"/>
      <c r="AP94" s="11"/>
      <c r="AQ94" s="7"/>
      <c r="AR94" s="11"/>
      <c r="AS94" s="7"/>
      <c r="AT94" s="7"/>
      <c r="AU94" s="7"/>
      <c r="AV94" s="7"/>
      <c r="AW94" s="7"/>
      <c r="AX94" s="11" t="s">
        <v>221</v>
      </c>
      <c r="AY94" s="66" t="s">
        <v>221</v>
      </c>
      <c r="AZ94" s="1"/>
      <c r="BA94" s="1"/>
      <c r="BB94" s="1"/>
      <c r="BC94" s="1"/>
      <c r="BD94" s="1"/>
      <c r="BP94" s="15"/>
      <c r="BQ94" s="25" t="str">
        <f t="shared" si="13"/>
        <v/>
      </c>
      <c r="BR94" s="26" t="str">
        <f t="shared" si="12"/>
        <v/>
      </c>
      <c r="BS94" s="26" t="str">
        <f t="shared" si="14"/>
        <v/>
      </c>
      <c r="BT94" s="25" t="str">
        <f t="shared" si="15"/>
        <v/>
      </c>
      <c r="BU94" s="26" t="str">
        <f t="shared" si="16"/>
        <v/>
      </c>
      <c r="BV94" s="25" t="e">
        <f>IF(AND(#REF!="",#REF!="",#REF!="",#REF!=""),"",SUM(#REF!,#REF!,#REF!,#REF!,#REF!))</f>
        <v>#REF!</v>
      </c>
      <c r="BW94" s="26" t="str">
        <f t="shared" si="17"/>
        <v/>
      </c>
      <c r="BX94" s="25" t="str">
        <f t="shared" si="18"/>
        <v/>
      </c>
      <c r="BY94" s="26" t="str">
        <f t="shared" si="19"/>
        <v/>
      </c>
      <c r="BZ94" s="25" t="str">
        <f t="shared" si="20"/>
        <v/>
      </c>
      <c r="CA94" s="26" t="str">
        <f t="shared" si="21"/>
        <v/>
      </c>
      <c r="CB94" s="25" t="e">
        <f>IF(AND(#REF!="",#REF!="",#REF!="",#REF!=""),"",SUM(#REF!,#REF!,#REF!,#REF!,#REF!))</f>
        <v>#REF!</v>
      </c>
      <c r="CC94" s="26" t="str">
        <f t="shared" si="22"/>
        <v/>
      </c>
      <c r="CD94" s="23"/>
      <c r="CE94" s="23"/>
    </row>
    <row r="95" spans="1:83" ht="24.75" customHeight="1">
      <c r="A95" s="245">
        <v>89</v>
      </c>
      <c r="B95" s="246"/>
      <c r="C95" s="247"/>
      <c r="D95" s="248"/>
      <c r="E95" s="249"/>
      <c r="F95" s="250"/>
      <c r="G95" s="250"/>
      <c r="H95" s="251"/>
      <c r="I95" s="252"/>
      <c r="J95" s="253"/>
      <c r="K95" s="254"/>
      <c r="L95" s="371"/>
      <c r="M95" s="372"/>
      <c r="N95" s="372"/>
      <c r="O95" s="7"/>
      <c r="P95" s="31"/>
      <c r="Q95" s="34"/>
      <c r="R95" s="7"/>
      <c r="S95" s="975"/>
      <c r="T95" s="976"/>
      <c r="U95" s="976"/>
      <c r="V95" s="7"/>
      <c r="W95" s="36"/>
      <c r="X95" s="34"/>
      <c r="Y95" s="7"/>
      <c r="Z95" s="11"/>
      <c r="AA95" s="7"/>
      <c r="AB95" s="7"/>
      <c r="AC95" s="7"/>
      <c r="AD95" s="31"/>
      <c r="AE95" s="34"/>
      <c r="AF95" s="7"/>
      <c r="AG95" s="11"/>
      <c r="AH95" s="7"/>
      <c r="AI95" s="7"/>
      <c r="AJ95" s="7"/>
      <c r="AK95" s="31"/>
      <c r="AL95" s="34"/>
      <c r="AM95" s="7"/>
      <c r="AN95" s="11"/>
      <c r="AO95" s="7"/>
      <c r="AP95" s="11"/>
      <c r="AQ95" s="7"/>
      <c r="AR95" s="11"/>
      <c r="AS95" s="7"/>
      <c r="AT95" s="7"/>
      <c r="AU95" s="7"/>
      <c r="AV95" s="7"/>
      <c r="AW95" s="7"/>
      <c r="AX95" s="11" t="s">
        <v>221</v>
      </c>
      <c r="AY95" s="66" t="s">
        <v>221</v>
      </c>
      <c r="AZ95" s="1"/>
      <c r="BA95" s="1"/>
      <c r="BB95" s="1"/>
      <c r="BC95" s="1"/>
      <c r="BD95" s="1"/>
      <c r="BP95" s="15"/>
      <c r="BQ95" s="25" t="str">
        <f t="shared" si="13"/>
        <v/>
      </c>
      <c r="BR95" s="26" t="str">
        <f t="shared" si="12"/>
        <v/>
      </c>
      <c r="BS95" s="26" t="str">
        <f t="shared" si="14"/>
        <v/>
      </c>
      <c r="BT95" s="25" t="str">
        <f t="shared" si="15"/>
        <v/>
      </c>
      <c r="BU95" s="26" t="str">
        <f t="shared" si="16"/>
        <v/>
      </c>
      <c r="BV95" s="25" t="e">
        <f>IF(AND(#REF!="",#REF!="",#REF!="",#REF!=""),"",SUM(#REF!,#REF!,#REF!,#REF!,#REF!))</f>
        <v>#REF!</v>
      </c>
      <c r="BW95" s="26" t="str">
        <f t="shared" si="17"/>
        <v/>
      </c>
      <c r="BX95" s="25" t="str">
        <f t="shared" si="18"/>
        <v/>
      </c>
      <c r="BY95" s="26" t="str">
        <f t="shared" si="19"/>
        <v/>
      </c>
      <c r="BZ95" s="25" t="str">
        <f t="shared" si="20"/>
        <v/>
      </c>
      <c r="CA95" s="26" t="str">
        <f t="shared" si="21"/>
        <v/>
      </c>
      <c r="CB95" s="25" t="e">
        <f>IF(AND(#REF!="",#REF!="",#REF!="",#REF!=""),"",SUM(#REF!,#REF!,#REF!,#REF!,#REF!))</f>
        <v>#REF!</v>
      </c>
      <c r="CC95" s="26" t="str">
        <f t="shared" si="22"/>
        <v/>
      </c>
      <c r="CD95" s="23"/>
      <c r="CE95" s="23"/>
    </row>
    <row r="96" spans="1:83" ht="24.75" customHeight="1">
      <c r="A96" s="245">
        <v>90</v>
      </c>
      <c r="B96" s="246"/>
      <c r="C96" s="247"/>
      <c r="D96" s="248"/>
      <c r="E96" s="249"/>
      <c r="F96" s="250"/>
      <c r="G96" s="250"/>
      <c r="H96" s="251"/>
      <c r="I96" s="252"/>
      <c r="J96" s="253"/>
      <c r="K96" s="254"/>
      <c r="L96" s="371"/>
      <c r="M96" s="372"/>
      <c r="N96" s="372"/>
      <c r="O96" s="7"/>
      <c r="P96" s="31"/>
      <c r="Q96" s="34"/>
      <c r="R96" s="7"/>
      <c r="S96" s="975"/>
      <c r="T96" s="976"/>
      <c r="U96" s="976"/>
      <c r="V96" s="7"/>
      <c r="W96" s="36"/>
      <c r="X96" s="34"/>
      <c r="Y96" s="7"/>
      <c r="Z96" s="11"/>
      <c r="AA96" s="7"/>
      <c r="AB96" s="7"/>
      <c r="AC96" s="7"/>
      <c r="AD96" s="31"/>
      <c r="AE96" s="34"/>
      <c r="AF96" s="7"/>
      <c r="AG96" s="11"/>
      <c r="AH96" s="7"/>
      <c r="AI96" s="7"/>
      <c r="AJ96" s="7"/>
      <c r="AK96" s="31"/>
      <c r="AL96" s="34"/>
      <c r="AM96" s="7"/>
      <c r="AN96" s="11"/>
      <c r="AO96" s="7"/>
      <c r="AP96" s="11"/>
      <c r="AQ96" s="7"/>
      <c r="AR96" s="11"/>
      <c r="AS96" s="7"/>
      <c r="AT96" s="7"/>
      <c r="AU96" s="7"/>
      <c r="AV96" s="7"/>
      <c r="AW96" s="7"/>
      <c r="AX96" s="11" t="s">
        <v>221</v>
      </c>
      <c r="AY96" s="66" t="s">
        <v>221</v>
      </c>
      <c r="AZ96" s="1"/>
      <c r="BA96" s="1"/>
      <c r="BB96" s="1"/>
      <c r="BC96" s="1"/>
      <c r="BD96" s="1"/>
      <c r="BP96" s="15"/>
      <c r="BQ96" s="25" t="str">
        <f t="shared" si="13"/>
        <v/>
      </c>
      <c r="BR96" s="26" t="str">
        <f t="shared" si="12"/>
        <v/>
      </c>
      <c r="BS96" s="26" t="str">
        <f t="shared" si="14"/>
        <v/>
      </c>
      <c r="BT96" s="25" t="str">
        <f t="shared" si="15"/>
        <v/>
      </c>
      <c r="BU96" s="26" t="str">
        <f t="shared" si="16"/>
        <v/>
      </c>
      <c r="BV96" s="25" t="e">
        <f>IF(AND(#REF!="",#REF!="",#REF!="",#REF!=""),"",SUM(#REF!,#REF!,#REF!,#REF!,#REF!))</f>
        <v>#REF!</v>
      </c>
      <c r="BW96" s="26" t="str">
        <f t="shared" si="17"/>
        <v/>
      </c>
      <c r="BX96" s="25" t="str">
        <f t="shared" si="18"/>
        <v/>
      </c>
      <c r="BY96" s="26" t="str">
        <f t="shared" si="19"/>
        <v/>
      </c>
      <c r="BZ96" s="25" t="str">
        <f t="shared" si="20"/>
        <v/>
      </c>
      <c r="CA96" s="26" t="str">
        <f t="shared" si="21"/>
        <v/>
      </c>
      <c r="CB96" s="25" t="e">
        <f>IF(AND(#REF!="",#REF!="",#REF!="",#REF!=""),"",SUM(#REF!,#REF!,#REF!,#REF!,#REF!))</f>
        <v>#REF!</v>
      </c>
      <c r="CC96" s="26" t="str">
        <f t="shared" si="22"/>
        <v/>
      </c>
      <c r="CD96" s="23"/>
      <c r="CE96" s="23"/>
    </row>
    <row r="97" spans="1:83" ht="24.75" customHeight="1">
      <c r="A97" s="245">
        <v>91</v>
      </c>
      <c r="B97" s="246"/>
      <c r="C97" s="247"/>
      <c r="D97" s="248"/>
      <c r="E97" s="249"/>
      <c r="F97" s="250"/>
      <c r="G97" s="250"/>
      <c r="H97" s="251"/>
      <c r="I97" s="252"/>
      <c r="J97" s="253"/>
      <c r="K97" s="254"/>
      <c r="L97" s="371"/>
      <c r="M97" s="372"/>
      <c r="N97" s="372"/>
      <c r="O97" s="7"/>
      <c r="P97" s="31"/>
      <c r="Q97" s="34"/>
      <c r="R97" s="7"/>
      <c r="S97" s="975"/>
      <c r="T97" s="976"/>
      <c r="U97" s="976"/>
      <c r="V97" s="7"/>
      <c r="W97" s="36"/>
      <c r="X97" s="34"/>
      <c r="Y97" s="7"/>
      <c r="Z97" s="11"/>
      <c r="AA97" s="7"/>
      <c r="AB97" s="7"/>
      <c r="AC97" s="7"/>
      <c r="AD97" s="31"/>
      <c r="AE97" s="34"/>
      <c r="AF97" s="7"/>
      <c r="AG97" s="11"/>
      <c r="AH97" s="7"/>
      <c r="AI97" s="7"/>
      <c r="AJ97" s="7"/>
      <c r="AK97" s="31"/>
      <c r="AL97" s="34"/>
      <c r="AM97" s="7"/>
      <c r="AN97" s="11"/>
      <c r="AO97" s="7"/>
      <c r="AP97" s="11"/>
      <c r="AQ97" s="7"/>
      <c r="AR97" s="11"/>
      <c r="AS97" s="7"/>
      <c r="AT97" s="7"/>
      <c r="AU97" s="7"/>
      <c r="AV97" s="7"/>
      <c r="AW97" s="7"/>
      <c r="AX97" s="11" t="s">
        <v>221</v>
      </c>
      <c r="AY97" s="66" t="s">
        <v>221</v>
      </c>
      <c r="AZ97" s="1"/>
      <c r="BA97" s="1"/>
      <c r="BB97" s="1"/>
      <c r="BC97" s="1"/>
      <c r="BD97" s="1"/>
      <c r="BP97" s="15"/>
      <c r="BQ97" s="25" t="str">
        <f t="shared" si="13"/>
        <v/>
      </c>
      <c r="BR97" s="26" t="str">
        <f t="shared" si="12"/>
        <v/>
      </c>
      <c r="BS97" s="26" t="str">
        <f t="shared" si="14"/>
        <v/>
      </c>
      <c r="BT97" s="25" t="str">
        <f t="shared" si="15"/>
        <v/>
      </c>
      <c r="BU97" s="26" t="str">
        <f t="shared" si="16"/>
        <v/>
      </c>
      <c r="BV97" s="25" t="e">
        <f>IF(AND(#REF!="",#REF!="",#REF!="",#REF!=""),"",SUM(#REF!,#REF!,#REF!,#REF!,#REF!))</f>
        <v>#REF!</v>
      </c>
      <c r="BW97" s="26" t="str">
        <f t="shared" si="17"/>
        <v/>
      </c>
      <c r="BX97" s="25" t="str">
        <f t="shared" si="18"/>
        <v/>
      </c>
      <c r="BY97" s="26" t="str">
        <f t="shared" si="19"/>
        <v/>
      </c>
      <c r="BZ97" s="25" t="str">
        <f t="shared" si="20"/>
        <v/>
      </c>
      <c r="CA97" s="26" t="str">
        <f t="shared" si="21"/>
        <v/>
      </c>
      <c r="CB97" s="25" t="e">
        <f>IF(AND(#REF!="",#REF!="",#REF!="",#REF!=""),"",SUM(#REF!,#REF!,#REF!,#REF!,#REF!))</f>
        <v>#REF!</v>
      </c>
      <c r="CC97" s="26" t="str">
        <f t="shared" si="22"/>
        <v/>
      </c>
      <c r="CD97" s="23"/>
      <c r="CE97" s="23"/>
    </row>
    <row r="98" spans="1:83" ht="24.75" customHeight="1">
      <c r="A98" s="245">
        <v>92</v>
      </c>
      <c r="B98" s="246"/>
      <c r="C98" s="247"/>
      <c r="D98" s="248"/>
      <c r="E98" s="249"/>
      <c r="F98" s="250"/>
      <c r="G98" s="250"/>
      <c r="H98" s="251"/>
      <c r="I98" s="252"/>
      <c r="J98" s="253"/>
      <c r="K98" s="254"/>
      <c r="L98" s="371"/>
      <c r="M98" s="372"/>
      <c r="N98" s="372"/>
      <c r="O98" s="7"/>
      <c r="P98" s="31"/>
      <c r="Q98" s="34"/>
      <c r="R98" s="7"/>
      <c r="S98" s="975"/>
      <c r="T98" s="976"/>
      <c r="U98" s="976"/>
      <c r="V98" s="7"/>
      <c r="W98" s="36"/>
      <c r="X98" s="34"/>
      <c r="Y98" s="7"/>
      <c r="Z98" s="11"/>
      <c r="AA98" s="7"/>
      <c r="AB98" s="7"/>
      <c r="AC98" s="7"/>
      <c r="AD98" s="31"/>
      <c r="AE98" s="34"/>
      <c r="AF98" s="7"/>
      <c r="AG98" s="11"/>
      <c r="AH98" s="7"/>
      <c r="AI98" s="7"/>
      <c r="AJ98" s="7"/>
      <c r="AK98" s="31"/>
      <c r="AL98" s="34"/>
      <c r="AM98" s="7"/>
      <c r="AN98" s="11"/>
      <c r="AO98" s="7"/>
      <c r="AP98" s="11"/>
      <c r="AQ98" s="7"/>
      <c r="AR98" s="11"/>
      <c r="AS98" s="7"/>
      <c r="AT98" s="7"/>
      <c r="AU98" s="7"/>
      <c r="AV98" s="7"/>
      <c r="AW98" s="7"/>
      <c r="AX98" s="11" t="s">
        <v>221</v>
      </c>
      <c r="AY98" s="66" t="s">
        <v>221</v>
      </c>
      <c r="AZ98" s="1"/>
      <c r="BA98" s="1"/>
      <c r="BB98" s="1"/>
      <c r="BC98" s="1"/>
      <c r="BD98" s="1"/>
      <c r="BP98" s="15"/>
      <c r="BQ98" s="25" t="str">
        <f t="shared" si="13"/>
        <v/>
      </c>
      <c r="BR98" s="26" t="str">
        <f t="shared" si="12"/>
        <v/>
      </c>
      <c r="BS98" s="26" t="str">
        <f t="shared" si="14"/>
        <v/>
      </c>
      <c r="BT98" s="25" t="str">
        <f t="shared" si="15"/>
        <v/>
      </c>
      <c r="BU98" s="26" t="str">
        <f t="shared" si="16"/>
        <v/>
      </c>
      <c r="BV98" s="25" t="e">
        <f>IF(AND(#REF!="",#REF!="",#REF!="",#REF!=""),"",SUM(#REF!,#REF!,#REF!,#REF!,#REF!))</f>
        <v>#REF!</v>
      </c>
      <c r="BW98" s="26" t="str">
        <f t="shared" si="17"/>
        <v/>
      </c>
      <c r="BX98" s="25" t="str">
        <f t="shared" si="18"/>
        <v/>
      </c>
      <c r="BY98" s="26" t="str">
        <f t="shared" si="19"/>
        <v/>
      </c>
      <c r="BZ98" s="25" t="str">
        <f t="shared" si="20"/>
        <v/>
      </c>
      <c r="CA98" s="26" t="str">
        <f t="shared" si="21"/>
        <v/>
      </c>
      <c r="CB98" s="25" t="e">
        <f>IF(AND(#REF!="",#REF!="",#REF!="",#REF!=""),"",SUM(#REF!,#REF!,#REF!,#REF!,#REF!))</f>
        <v>#REF!</v>
      </c>
      <c r="CC98" s="26" t="str">
        <f t="shared" si="22"/>
        <v/>
      </c>
      <c r="CD98" s="23"/>
      <c r="CE98" s="23"/>
    </row>
    <row r="99" spans="1:83" ht="24.75" customHeight="1">
      <c r="A99" s="245">
        <v>93</v>
      </c>
      <c r="B99" s="246"/>
      <c r="C99" s="247"/>
      <c r="D99" s="248"/>
      <c r="E99" s="249"/>
      <c r="F99" s="250"/>
      <c r="G99" s="250"/>
      <c r="H99" s="251"/>
      <c r="I99" s="252"/>
      <c r="J99" s="253"/>
      <c r="K99" s="254"/>
      <c r="L99" s="371"/>
      <c r="M99" s="372"/>
      <c r="N99" s="372"/>
      <c r="O99" s="7"/>
      <c r="P99" s="31"/>
      <c r="Q99" s="34"/>
      <c r="R99" s="7"/>
      <c r="S99" s="975"/>
      <c r="T99" s="976"/>
      <c r="U99" s="976"/>
      <c r="V99" s="7"/>
      <c r="W99" s="36"/>
      <c r="X99" s="34"/>
      <c r="Y99" s="7"/>
      <c r="Z99" s="11"/>
      <c r="AA99" s="7"/>
      <c r="AB99" s="7"/>
      <c r="AC99" s="7"/>
      <c r="AD99" s="31"/>
      <c r="AE99" s="34"/>
      <c r="AF99" s="7"/>
      <c r="AG99" s="11"/>
      <c r="AH99" s="7"/>
      <c r="AI99" s="7"/>
      <c r="AJ99" s="7"/>
      <c r="AK99" s="31"/>
      <c r="AL99" s="34"/>
      <c r="AM99" s="7"/>
      <c r="AN99" s="11"/>
      <c r="AO99" s="7"/>
      <c r="AP99" s="11"/>
      <c r="AQ99" s="7"/>
      <c r="AR99" s="11"/>
      <c r="AS99" s="7"/>
      <c r="AT99" s="7"/>
      <c r="AU99" s="7"/>
      <c r="AV99" s="7"/>
      <c r="AW99" s="7"/>
      <c r="AX99" s="11" t="s">
        <v>221</v>
      </c>
      <c r="AY99" s="66" t="s">
        <v>221</v>
      </c>
      <c r="AZ99" s="1"/>
      <c r="BA99" s="1"/>
      <c r="BB99" s="1"/>
      <c r="BC99" s="1"/>
      <c r="BD99" s="1"/>
      <c r="BP99" s="15"/>
      <c r="BQ99" s="25" t="str">
        <f t="shared" si="13"/>
        <v/>
      </c>
      <c r="BR99" s="26" t="str">
        <f t="shared" si="12"/>
        <v/>
      </c>
      <c r="BS99" s="26" t="str">
        <f t="shared" si="14"/>
        <v/>
      </c>
      <c r="BT99" s="25" t="str">
        <f t="shared" si="15"/>
        <v/>
      </c>
      <c r="BU99" s="26" t="str">
        <f t="shared" si="16"/>
        <v/>
      </c>
      <c r="BV99" s="25" t="e">
        <f>IF(AND(#REF!="",#REF!="",#REF!="",#REF!=""),"",SUM(#REF!,#REF!,#REF!,#REF!,#REF!))</f>
        <v>#REF!</v>
      </c>
      <c r="BW99" s="26" t="str">
        <f t="shared" si="17"/>
        <v/>
      </c>
      <c r="BX99" s="25" t="str">
        <f t="shared" si="18"/>
        <v/>
      </c>
      <c r="BY99" s="26" t="str">
        <f t="shared" si="19"/>
        <v/>
      </c>
      <c r="BZ99" s="25" t="str">
        <f t="shared" si="20"/>
        <v/>
      </c>
      <c r="CA99" s="26" t="str">
        <f t="shared" si="21"/>
        <v/>
      </c>
      <c r="CB99" s="25" t="e">
        <f>IF(AND(#REF!="",#REF!="",#REF!="",#REF!=""),"",SUM(#REF!,#REF!,#REF!,#REF!,#REF!))</f>
        <v>#REF!</v>
      </c>
      <c r="CC99" s="26" t="str">
        <f t="shared" si="22"/>
        <v/>
      </c>
      <c r="CD99" s="23"/>
      <c r="CE99" s="23"/>
    </row>
    <row r="100" spans="1:83" ht="24.75" customHeight="1">
      <c r="A100" s="245">
        <v>94</v>
      </c>
      <c r="B100" s="246"/>
      <c r="C100" s="247"/>
      <c r="D100" s="248"/>
      <c r="E100" s="249"/>
      <c r="F100" s="250"/>
      <c r="G100" s="250"/>
      <c r="H100" s="251"/>
      <c r="I100" s="252"/>
      <c r="J100" s="253"/>
      <c r="K100" s="254"/>
      <c r="L100" s="371"/>
      <c r="M100" s="372"/>
      <c r="N100" s="372"/>
      <c r="O100" s="7"/>
      <c r="P100" s="31"/>
      <c r="Q100" s="34"/>
      <c r="R100" s="7"/>
      <c r="S100" s="975"/>
      <c r="T100" s="976"/>
      <c r="U100" s="976"/>
      <c r="V100" s="7"/>
      <c r="W100" s="36"/>
      <c r="X100" s="34"/>
      <c r="Y100" s="7"/>
      <c r="Z100" s="11"/>
      <c r="AA100" s="7"/>
      <c r="AB100" s="7"/>
      <c r="AC100" s="7"/>
      <c r="AD100" s="31"/>
      <c r="AE100" s="34"/>
      <c r="AF100" s="7"/>
      <c r="AG100" s="11"/>
      <c r="AH100" s="7"/>
      <c r="AI100" s="7"/>
      <c r="AJ100" s="7"/>
      <c r="AK100" s="31"/>
      <c r="AL100" s="34"/>
      <c r="AM100" s="7"/>
      <c r="AN100" s="11"/>
      <c r="AO100" s="7"/>
      <c r="AP100" s="11"/>
      <c r="AQ100" s="7"/>
      <c r="AR100" s="11"/>
      <c r="AS100" s="7"/>
      <c r="AT100" s="7"/>
      <c r="AU100" s="7"/>
      <c r="AV100" s="7"/>
      <c r="AW100" s="7"/>
      <c r="AX100" s="11" t="s">
        <v>221</v>
      </c>
      <c r="AY100" s="66" t="s">
        <v>221</v>
      </c>
      <c r="AZ100" s="1"/>
      <c r="BA100" s="1"/>
      <c r="BB100" s="1"/>
      <c r="BC100" s="1"/>
      <c r="BD100" s="1"/>
      <c r="BP100" s="15"/>
      <c r="BQ100" s="25" t="str">
        <f t="shared" si="13"/>
        <v/>
      </c>
      <c r="BR100" s="26" t="str">
        <f t="shared" si="12"/>
        <v/>
      </c>
      <c r="BS100" s="26" t="str">
        <f t="shared" si="14"/>
        <v/>
      </c>
      <c r="BT100" s="25" t="str">
        <f t="shared" si="15"/>
        <v/>
      </c>
      <c r="BU100" s="26" t="str">
        <f t="shared" si="16"/>
        <v/>
      </c>
      <c r="BV100" s="25" t="e">
        <f>IF(AND(#REF!="",#REF!="",#REF!="",#REF!=""),"",SUM(#REF!,#REF!,#REF!,#REF!,#REF!))</f>
        <v>#REF!</v>
      </c>
      <c r="BW100" s="26" t="str">
        <f t="shared" si="17"/>
        <v/>
      </c>
      <c r="BX100" s="25" t="str">
        <f t="shared" si="18"/>
        <v/>
      </c>
      <c r="BY100" s="26" t="str">
        <f t="shared" si="19"/>
        <v/>
      </c>
      <c r="BZ100" s="25" t="str">
        <f t="shared" si="20"/>
        <v/>
      </c>
      <c r="CA100" s="26" t="str">
        <f t="shared" si="21"/>
        <v/>
      </c>
      <c r="CB100" s="25" t="e">
        <f>IF(AND(#REF!="",#REF!="",#REF!="",#REF!=""),"",SUM(#REF!,#REF!,#REF!,#REF!,#REF!))</f>
        <v>#REF!</v>
      </c>
      <c r="CC100" s="26" t="str">
        <f t="shared" si="22"/>
        <v/>
      </c>
      <c r="CD100" s="23"/>
      <c r="CE100" s="23"/>
    </row>
    <row r="101" spans="1:83" ht="24.75" customHeight="1">
      <c r="A101" s="245">
        <v>95</v>
      </c>
      <c r="B101" s="246"/>
      <c r="C101" s="247"/>
      <c r="D101" s="248"/>
      <c r="E101" s="249"/>
      <c r="F101" s="250"/>
      <c r="G101" s="250"/>
      <c r="H101" s="251"/>
      <c r="I101" s="252"/>
      <c r="J101" s="253"/>
      <c r="K101" s="254"/>
      <c r="L101" s="371"/>
      <c r="M101" s="372"/>
      <c r="N101" s="372"/>
      <c r="O101" s="7"/>
      <c r="P101" s="31"/>
      <c r="Q101" s="34"/>
      <c r="R101" s="7"/>
      <c r="S101" s="975"/>
      <c r="T101" s="976"/>
      <c r="U101" s="976"/>
      <c r="V101" s="7"/>
      <c r="W101" s="36"/>
      <c r="X101" s="34"/>
      <c r="Y101" s="7"/>
      <c r="Z101" s="11"/>
      <c r="AA101" s="7"/>
      <c r="AB101" s="7"/>
      <c r="AC101" s="7"/>
      <c r="AD101" s="31"/>
      <c r="AE101" s="34"/>
      <c r="AF101" s="7"/>
      <c r="AG101" s="11"/>
      <c r="AH101" s="7"/>
      <c r="AI101" s="7"/>
      <c r="AJ101" s="7"/>
      <c r="AK101" s="31"/>
      <c r="AL101" s="34"/>
      <c r="AM101" s="7"/>
      <c r="AN101" s="11"/>
      <c r="AO101" s="7"/>
      <c r="AP101" s="11"/>
      <c r="AQ101" s="7"/>
      <c r="AR101" s="11"/>
      <c r="AS101" s="7"/>
      <c r="AT101" s="7"/>
      <c r="AU101" s="7"/>
      <c r="AV101" s="7"/>
      <c r="AW101" s="7"/>
      <c r="AX101" s="11" t="s">
        <v>221</v>
      </c>
      <c r="AY101" s="66" t="s">
        <v>221</v>
      </c>
      <c r="AZ101" s="1"/>
      <c r="BA101" s="1"/>
      <c r="BB101" s="1"/>
      <c r="BC101" s="1"/>
      <c r="BD101" s="1"/>
      <c r="BP101" s="15"/>
      <c r="BQ101" s="25" t="str">
        <f t="shared" si="13"/>
        <v/>
      </c>
      <c r="BR101" s="26" t="str">
        <f t="shared" si="12"/>
        <v/>
      </c>
      <c r="BS101" s="26" t="str">
        <f t="shared" si="14"/>
        <v/>
      </c>
      <c r="BT101" s="25" t="str">
        <f t="shared" si="15"/>
        <v/>
      </c>
      <c r="BU101" s="26" t="str">
        <f t="shared" si="16"/>
        <v/>
      </c>
      <c r="BV101" s="25" t="e">
        <f>IF(AND(#REF!="",#REF!="",#REF!="",#REF!=""),"",SUM(#REF!,#REF!,#REF!,#REF!,#REF!))</f>
        <v>#REF!</v>
      </c>
      <c r="BW101" s="26" t="str">
        <f t="shared" si="17"/>
        <v/>
      </c>
      <c r="BX101" s="25" t="str">
        <f t="shared" si="18"/>
        <v/>
      </c>
      <c r="BY101" s="26" t="str">
        <f t="shared" si="19"/>
        <v/>
      </c>
      <c r="BZ101" s="25" t="str">
        <f t="shared" si="20"/>
        <v/>
      </c>
      <c r="CA101" s="26" t="str">
        <f t="shared" si="21"/>
        <v/>
      </c>
      <c r="CB101" s="25" t="e">
        <f>IF(AND(#REF!="",#REF!="",#REF!="",#REF!=""),"",SUM(#REF!,#REF!,#REF!,#REF!,#REF!))</f>
        <v>#REF!</v>
      </c>
      <c r="CC101" s="26" t="str">
        <f t="shared" si="22"/>
        <v/>
      </c>
      <c r="CD101" s="23"/>
      <c r="CE101" s="23"/>
    </row>
    <row r="102" spans="1:83" ht="24.75" customHeight="1">
      <c r="A102" s="245">
        <v>96</v>
      </c>
      <c r="B102" s="246"/>
      <c r="C102" s="247"/>
      <c r="D102" s="248"/>
      <c r="E102" s="249"/>
      <c r="F102" s="250"/>
      <c r="G102" s="250"/>
      <c r="H102" s="251"/>
      <c r="I102" s="252"/>
      <c r="J102" s="253"/>
      <c r="K102" s="254"/>
      <c r="L102" s="371"/>
      <c r="M102" s="372"/>
      <c r="N102" s="372"/>
      <c r="O102" s="7"/>
      <c r="P102" s="31"/>
      <c r="Q102" s="34"/>
      <c r="R102" s="7"/>
      <c r="S102" s="975"/>
      <c r="T102" s="976"/>
      <c r="U102" s="976"/>
      <c r="V102" s="7"/>
      <c r="W102" s="36"/>
      <c r="X102" s="34"/>
      <c r="Y102" s="7"/>
      <c r="Z102" s="11"/>
      <c r="AA102" s="7"/>
      <c r="AB102" s="7"/>
      <c r="AC102" s="7"/>
      <c r="AD102" s="31"/>
      <c r="AE102" s="34"/>
      <c r="AF102" s="7"/>
      <c r="AG102" s="11"/>
      <c r="AH102" s="7"/>
      <c r="AI102" s="7"/>
      <c r="AJ102" s="7"/>
      <c r="AK102" s="31"/>
      <c r="AL102" s="34"/>
      <c r="AM102" s="7"/>
      <c r="AN102" s="11"/>
      <c r="AO102" s="7"/>
      <c r="AP102" s="11"/>
      <c r="AQ102" s="7"/>
      <c r="AR102" s="11"/>
      <c r="AS102" s="7"/>
      <c r="AT102" s="7"/>
      <c r="AU102" s="7"/>
      <c r="AV102" s="7"/>
      <c r="AW102" s="7"/>
      <c r="AX102" s="11" t="s">
        <v>221</v>
      </c>
      <c r="AY102" s="66" t="s">
        <v>221</v>
      </c>
      <c r="AZ102" s="1"/>
      <c r="BA102" s="1"/>
      <c r="BB102" s="1"/>
      <c r="BC102" s="1"/>
      <c r="BD102" s="1"/>
      <c r="BP102" s="15"/>
      <c r="BQ102" s="25" t="str">
        <f t="shared" si="13"/>
        <v/>
      </c>
      <c r="BR102" s="26" t="str">
        <f t="shared" si="12"/>
        <v/>
      </c>
      <c r="BS102" s="26" t="str">
        <f t="shared" si="14"/>
        <v/>
      </c>
      <c r="BT102" s="25" t="str">
        <f t="shared" si="15"/>
        <v/>
      </c>
      <c r="BU102" s="26" t="str">
        <f t="shared" si="16"/>
        <v/>
      </c>
      <c r="BV102" s="25" t="e">
        <f>IF(AND(#REF!="",#REF!="",#REF!="",#REF!=""),"",SUM(#REF!,#REF!,#REF!,#REF!,#REF!))</f>
        <v>#REF!</v>
      </c>
      <c r="BW102" s="26" t="str">
        <f t="shared" si="17"/>
        <v/>
      </c>
      <c r="BX102" s="25" t="str">
        <f t="shared" si="18"/>
        <v/>
      </c>
      <c r="BY102" s="26" t="str">
        <f t="shared" si="19"/>
        <v/>
      </c>
      <c r="BZ102" s="25" t="str">
        <f t="shared" si="20"/>
        <v/>
      </c>
      <c r="CA102" s="26" t="str">
        <f t="shared" si="21"/>
        <v/>
      </c>
      <c r="CB102" s="25" t="e">
        <f>IF(AND(#REF!="",#REF!="",#REF!="",#REF!=""),"",SUM(#REF!,#REF!,#REF!,#REF!,#REF!))</f>
        <v>#REF!</v>
      </c>
      <c r="CC102" s="26" t="str">
        <f t="shared" si="22"/>
        <v/>
      </c>
      <c r="CD102" s="23"/>
      <c r="CE102" s="23"/>
    </row>
    <row r="103" spans="1:83" ht="24.75" customHeight="1">
      <c r="A103" s="245">
        <v>97</v>
      </c>
      <c r="B103" s="246"/>
      <c r="C103" s="247"/>
      <c r="D103" s="248"/>
      <c r="E103" s="249"/>
      <c r="F103" s="250"/>
      <c r="G103" s="250"/>
      <c r="H103" s="251"/>
      <c r="I103" s="252"/>
      <c r="J103" s="253"/>
      <c r="K103" s="254"/>
      <c r="L103" s="371"/>
      <c r="M103" s="372"/>
      <c r="N103" s="372"/>
      <c r="O103" s="7"/>
      <c r="P103" s="31"/>
      <c r="Q103" s="34"/>
      <c r="R103" s="7"/>
      <c r="S103" s="975"/>
      <c r="T103" s="976"/>
      <c r="U103" s="976"/>
      <c r="V103" s="7"/>
      <c r="W103" s="36"/>
      <c r="X103" s="34"/>
      <c r="Y103" s="7"/>
      <c r="Z103" s="11"/>
      <c r="AA103" s="7"/>
      <c r="AB103" s="7"/>
      <c r="AC103" s="7"/>
      <c r="AD103" s="31"/>
      <c r="AE103" s="34"/>
      <c r="AF103" s="7"/>
      <c r="AG103" s="11"/>
      <c r="AH103" s="7"/>
      <c r="AI103" s="7"/>
      <c r="AJ103" s="7"/>
      <c r="AK103" s="31"/>
      <c r="AL103" s="34"/>
      <c r="AM103" s="7"/>
      <c r="AN103" s="11"/>
      <c r="AO103" s="7"/>
      <c r="AP103" s="11"/>
      <c r="AQ103" s="7"/>
      <c r="AR103" s="11"/>
      <c r="AS103" s="7"/>
      <c r="AT103" s="7"/>
      <c r="AU103" s="7"/>
      <c r="AV103" s="7"/>
      <c r="AW103" s="7"/>
      <c r="AX103" s="11" t="s">
        <v>221</v>
      </c>
      <c r="AY103" s="66" t="s">
        <v>221</v>
      </c>
      <c r="AZ103" s="1"/>
      <c r="BA103" s="1"/>
      <c r="BB103" s="1"/>
      <c r="BC103" s="1"/>
      <c r="BD103" s="1"/>
      <c r="BP103" s="15"/>
      <c r="BQ103" s="25" t="str">
        <f t="shared" si="13"/>
        <v/>
      </c>
      <c r="BR103" s="26" t="str">
        <f t="shared" ref="BR103:BR134" si="23">IF(AND(L103="",M103="",N103="",P103=""),"",SUM(L103,M103,N103,O103,P103))</f>
        <v/>
      </c>
      <c r="BS103" s="26" t="str">
        <f t="shared" si="14"/>
        <v/>
      </c>
      <c r="BT103" s="25" t="str">
        <f t="shared" si="15"/>
        <v/>
      </c>
      <c r="BU103" s="26" t="str">
        <f t="shared" si="16"/>
        <v/>
      </c>
      <c r="BV103" s="25" t="e">
        <f>IF(AND(#REF!="",#REF!="",#REF!="",#REF!=""),"",SUM(#REF!,#REF!,#REF!,#REF!,#REF!))</f>
        <v>#REF!</v>
      </c>
      <c r="BW103" s="26" t="str">
        <f t="shared" si="17"/>
        <v/>
      </c>
      <c r="BX103" s="25" t="str">
        <f t="shared" si="18"/>
        <v/>
      </c>
      <c r="BY103" s="26" t="str">
        <f t="shared" si="19"/>
        <v/>
      </c>
      <c r="BZ103" s="25" t="str">
        <f t="shared" si="20"/>
        <v/>
      </c>
      <c r="CA103" s="26" t="str">
        <f t="shared" si="21"/>
        <v/>
      </c>
      <c r="CB103" s="25" t="e">
        <f>IF(AND(#REF!="",#REF!="",#REF!="",#REF!=""),"",SUM(#REF!,#REF!,#REF!,#REF!,#REF!))</f>
        <v>#REF!</v>
      </c>
      <c r="CC103" s="26" t="str">
        <f t="shared" si="22"/>
        <v/>
      </c>
      <c r="CD103" s="23"/>
      <c r="CE103" s="23"/>
    </row>
    <row r="104" spans="1:83" ht="24.75" customHeight="1">
      <c r="A104" s="245">
        <v>98</v>
      </c>
      <c r="B104" s="246"/>
      <c r="C104" s="247"/>
      <c r="D104" s="248"/>
      <c r="E104" s="249"/>
      <c r="F104" s="250"/>
      <c r="G104" s="250"/>
      <c r="H104" s="251"/>
      <c r="I104" s="252"/>
      <c r="J104" s="253"/>
      <c r="K104" s="254"/>
      <c r="L104" s="371"/>
      <c r="M104" s="372"/>
      <c r="N104" s="372"/>
      <c r="O104" s="7"/>
      <c r="P104" s="31"/>
      <c r="Q104" s="34"/>
      <c r="R104" s="7"/>
      <c r="S104" s="975"/>
      <c r="T104" s="976"/>
      <c r="U104" s="976"/>
      <c r="V104" s="7"/>
      <c r="W104" s="36"/>
      <c r="X104" s="34"/>
      <c r="Y104" s="7"/>
      <c r="Z104" s="11"/>
      <c r="AA104" s="7"/>
      <c r="AB104" s="7"/>
      <c r="AC104" s="7"/>
      <c r="AD104" s="31"/>
      <c r="AE104" s="34"/>
      <c r="AF104" s="7"/>
      <c r="AG104" s="11"/>
      <c r="AH104" s="7"/>
      <c r="AI104" s="7"/>
      <c r="AJ104" s="7"/>
      <c r="AK104" s="31"/>
      <c r="AL104" s="34"/>
      <c r="AM104" s="7"/>
      <c r="AN104" s="11"/>
      <c r="AO104" s="7"/>
      <c r="AP104" s="11"/>
      <c r="AQ104" s="7"/>
      <c r="AR104" s="11"/>
      <c r="AS104" s="7"/>
      <c r="AT104" s="7"/>
      <c r="AU104" s="7"/>
      <c r="AV104" s="7"/>
      <c r="AW104" s="7"/>
      <c r="AX104" s="11" t="s">
        <v>221</v>
      </c>
      <c r="AY104" s="66" t="s">
        <v>221</v>
      </c>
      <c r="AZ104" s="1"/>
      <c r="BA104" s="1"/>
      <c r="BB104" s="1"/>
      <c r="BC104" s="1"/>
      <c r="BD104" s="1"/>
      <c r="BP104" s="15"/>
      <c r="BQ104" s="25" t="str">
        <f t="shared" si="13"/>
        <v/>
      </c>
      <c r="BR104" s="26" t="str">
        <f t="shared" si="23"/>
        <v/>
      </c>
      <c r="BS104" s="26" t="str">
        <f t="shared" si="14"/>
        <v/>
      </c>
      <c r="BT104" s="25" t="str">
        <f t="shared" si="15"/>
        <v/>
      </c>
      <c r="BU104" s="26" t="str">
        <f t="shared" si="16"/>
        <v/>
      </c>
      <c r="BV104" s="25" t="e">
        <f>IF(AND(#REF!="",#REF!="",#REF!="",#REF!=""),"",SUM(#REF!,#REF!,#REF!,#REF!,#REF!))</f>
        <v>#REF!</v>
      </c>
      <c r="BW104" s="26" t="str">
        <f t="shared" si="17"/>
        <v/>
      </c>
      <c r="BX104" s="25" t="str">
        <f t="shared" si="18"/>
        <v/>
      </c>
      <c r="BY104" s="26" t="str">
        <f t="shared" si="19"/>
        <v/>
      </c>
      <c r="BZ104" s="25" t="str">
        <f t="shared" si="20"/>
        <v/>
      </c>
      <c r="CA104" s="26" t="str">
        <f t="shared" si="21"/>
        <v/>
      </c>
      <c r="CB104" s="25" t="e">
        <f>IF(AND(#REF!="",#REF!="",#REF!="",#REF!=""),"",SUM(#REF!,#REF!,#REF!,#REF!,#REF!))</f>
        <v>#REF!</v>
      </c>
      <c r="CC104" s="26" t="str">
        <f t="shared" si="22"/>
        <v/>
      </c>
      <c r="CD104" s="23"/>
      <c r="CE104" s="23"/>
    </row>
    <row r="105" spans="1:83" ht="24.75" customHeight="1">
      <c r="A105" s="245">
        <v>99</v>
      </c>
      <c r="B105" s="246"/>
      <c r="C105" s="247"/>
      <c r="D105" s="248"/>
      <c r="E105" s="249"/>
      <c r="F105" s="250"/>
      <c r="G105" s="250"/>
      <c r="H105" s="251"/>
      <c r="I105" s="252"/>
      <c r="J105" s="253"/>
      <c r="K105" s="254"/>
      <c r="L105" s="371"/>
      <c r="M105" s="372"/>
      <c r="N105" s="372"/>
      <c r="O105" s="7"/>
      <c r="P105" s="31"/>
      <c r="Q105" s="34"/>
      <c r="R105" s="7"/>
      <c r="S105" s="975"/>
      <c r="T105" s="976"/>
      <c r="U105" s="976"/>
      <c r="V105" s="7"/>
      <c r="W105" s="36"/>
      <c r="X105" s="34"/>
      <c r="Y105" s="7"/>
      <c r="Z105" s="11"/>
      <c r="AA105" s="7"/>
      <c r="AB105" s="7"/>
      <c r="AC105" s="7"/>
      <c r="AD105" s="31"/>
      <c r="AE105" s="34"/>
      <c r="AF105" s="7"/>
      <c r="AG105" s="11"/>
      <c r="AH105" s="7"/>
      <c r="AI105" s="7"/>
      <c r="AJ105" s="7"/>
      <c r="AK105" s="31"/>
      <c r="AL105" s="34"/>
      <c r="AM105" s="7"/>
      <c r="AN105" s="11"/>
      <c r="AO105" s="7"/>
      <c r="AP105" s="11"/>
      <c r="AQ105" s="7"/>
      <c r="AR105" s="11"/>
      <c r="AS105" s="7"/>
      <c r="AT105" s="7"/>
      <c r="AU105" s="7"/>
      <c r="AV105" s="7"/>
      <c r="AW105" s="7"/>
      <c r="AX105" s="11" t="s">
        <v>221</v>
      </c>
      <c r="AY105" s="66" t="s">
        <v>221</v>
      </c>
      <c r="AZ105" s="1"/>
      <c r="BA105" s="1"/>
      <c r="BB105" s="1"/>
      <c r="BC105" s="1"/>
      <c r="BD105" s="1"/>
      <c r="BP105" s="15"/>
      <c r="BQ105" s="25" t="str">
        <f t="shared" si="13"/>
        <v/>
      </c>
      <c r="BR105" s="26" t="str">
        <f t="shared" si="23"/>
        <v/>
      </c>
      <c r="BS105" s="26" t="str">
        <f t="shared" si="14"/>
        <v/>
      </c>
      <c r="BT105" s="25" t="str">
        <f t="shared" si="15"/>
        <v/>
      </c>
      <c r="BU105" s="26" t="str">
        <f t="shared" si="16"/>
        <v/>
      </c>
      <c r="BV105" s="25" t="e">
        <f>IF(AND(#REF!="",#REF!="",#REF!="",#REF!=""),"",SUM(#REF!,#REF!,#REF!,#REF!,#REF!))</f>
        <v>#REF!</v>
      </c>
      <c r="BW105" s="26" t="str">
        <f t="shared" si="17"/>
        <v/>
      </c>
      <c r="BX105" s="25" t="str">
        <f t="shared" si="18"/>
        <v/>
      </c>
      <c r="BY105" s="26" t="str">
        <f t="shared" si="19"/>
        <v/>
      </c>
      <c r="BZ105" s="25" t="str">
        <f t="shared" si="20"/>
        <v/>
      </c>
      <c r="CA105" s="26" t="str">
        <f t="shared" si="21"/>
        <v/>
      </c>
      <c r="CB105" s="25" t="e">
        <f>IF(AND(#REF!="",#REF!="",#REF!="",#REF!=""),"",SUM(#REF!,#REF!,#REF!,#REF!,#REF!))</f>
        <v>#REF!</v>
      </c>
      <c r="CC105" s="26" t="str">
        <f t="shared" si="22"/>
        <v/>
      </c>
      <c r="CD105" s="23"/>
      <c r="CE105" s="23"/>
    </row>
    <row r="106" spans="1:83" ht="24.75" customHeight="1">
      <c r="A106" s="245">
        <v>100</v>
      </c>
      <c r="B106" s="246"/>
      <c r="C106" s="247"/>
      <c r="D106" s="248"/>
      <c r="E106" s="249"/>
      <c r="F106" s="250"/>
      <c r="G106" s="250"/>
      <c r="H106" s="251"/>
      <c r="I106" s="252"/>
      <c r="J106" s="253"/>
      <c r="K106" s="254"/>
      <c r="L106" s="371"/>
      <c r="M106" s="372"/>
      <c r="N106" s="372"/>
      <c r="O106" s="7"/>
      <c r="P106" s="31"/>
      <c r="Q106" s="34"/>
      <c r="R106" s="7"/>
      <c r="S106" s="975"/>
      <c r="T106" s="976"/>
      <c r="U106" s="976"/>
      <c r="V106" s="7"/>
      <c r="W106" s="36"/>
      <c r="X106" s="34"/>
      <c r="Y106" s="7"/>
      <c r="Z106" s="11"/>
      <c r="AA106" s="7"/>
      <c r="AB106" s="7"/>
      <c r="AC106" s="7"/>
      <c r="AD106" s="31"/>
      <c r="AE106" s="34"/>
      <c r="AF106" s="7"/>
      <c r="AG106" s="11"/>
      <c r="AH106" s="7"/>
      <c r="AI106" s="7"/>
      <c r="AJ106" s="7"/>
      <c r="AK106" s="31"/>
      <c r="AL106" s="34"/>
      <c r="AM106" s="7"/>
      <c r="AN106" s="11"/>
      <c r="AO106" s="7"/>
      <c r="AP106" s="11"/>
      <c r="AQ106" s="7"/>
      <c r="AR106" s="11"/>
      <c r="AS106" s="7"/>
      <c r="AT106" s="7"/>
      <c r="AU106" s="7"/>
      <c r="AV106" s="7"/>
      <c r="AW106" s="7"/>
      <c r="AX106" s="11" t="s">
        <v>221</v>
      </c>
      <c r="AY106" s="66" t="s">
        <v>221</v>
      </c>
      <c r="AZ106" s="1"/>
      <c r="BA106" s="1"/>
      <c r="BB106" s="1"/>
      <c r="BC106" s="1"/>
      <c r="BD106" s="1"/>
      <c r="BP106" s="15"/>
      <c r="BQ106" s="25" t="str">
        <f t="shared" si="13"/>
        <v/>
      </c>
      <c r="BR106" s="26" t="str">
        <f t="shared" si="23"/>
        <v/>
      </c>
      <c r="BS106" s="26" t="str">
        <f t="shared" si="14"/>
        <v/>
      </c>
      <c r="BT106" s="25" t="str">
        <f t="shared" si="15"/>
        <v/>
      </c>
      <c r="BU106" s="26" t="str">
        <f t="shared" si="16"/>
        <v/>
      </c>
      <c r="BV106" s="25" t="e">
        <f>IF(AND(#REF!="",#REF!="",#REF!="",#REF!=""),"",SUM(#REF!,#REF!,#REF!,#REF!,#REF!))</f>
        <v>#REF!</v>
      </c>
      <c r="BW106" s="26" t="str">
        <f t="shared" si="17"/>
        <v/>
      </c>
      <c r="BX106" s="25" t="str">
        <f t="shared" si="18"/>
        <v/>
      </c>
      <c r="BY106" s="26" t="str">
        <f t="shared" si="19"/>
        <v/>
      </c>
      <c r="BZ106" s="25" t="str">
        <f t="shared" si="20"/>
        <v/>
      </c>
      <c r="CA106" s="26" t="str">
        <f t="shared" si="21"/>
        <v/>
      </c>
      <c r="CB106" s="25" t="e">
        <f>IF(AND(#REF!="",#REF!="",#REF!="",#REF!=""),"",SUM(#REF!,#REF!,#REF!,#REF!,#REF!))</f>
        <v>#REF!</v>
      </c>
      <c r="CC106" s="26" t="str">
        <f t="shared" si="22"/>
        <v/>
      </c>
      <c r="CD106" s="23"/>
      <c r="CE106" s="23"/>
    </row>
    <row r="107" spans="1:83" ht="24.75" customHeight="1">
      <c r="A107" s="245">
        <v>101</v>
      </c>
      <c r="B107" s="246"/>
      <c r="C107" s="247"/>
      <c r="D107" s="248"/>
      <c r="E107" s="249"/>
      <c r="F107" s="250"/>
      <c r="G107" s="250"/>
      <c r="H107" s="251"/>
      <c r="I107" s="252"/>
      <c r="J107" s="253"/>
      <c r="K107" s="254"/>
      <c r="L107" s="371"/>
      <c r="M107" s="372"/>
      <c r="N107" s="372"/>
      <c r="O107" s="7"/>
      <c r="P107" s="31"/>
      <c r="Q107" s="34"/>
      <c r="R107" s="7"/>
      <c r="S107" s="975"/>
      <c r="T107" s="976"/>
      <c r="U107" s="976"/>
      <c r="V107" s="7"/>
      <c r="W107" s="36"/>
      <c r="X107" s="34"/>
      <c r="Y107" s="7"/>
      <c r="Z107" s="11"/>
      <c r="AA107" s="7"/>
      <c r="AB107" s="7"/>
      <c r="AC107" s="7"/>
      <c r="AD107" s="31"/>
      <c r="AE107" s="34"/>
      <c r="AF107" s="7"/>
      <c r="AG107" s="11"/>
      <c r="AH107" s="7"/>
      <c r="AI107" s="7"/>
      <c r="AJ107" s="7"/>
      <c r="AK107" s="31"/>
      <c r="AL107" s="34"/>
      <c r="AM107" s="7"/>
      <c r="AN107" s="11"/>
      <c r="AO107" s="7"/>
      <c r="AP107" s="11"/>
      <c r="AQ107" s="7"/>
      <c r="AR107" s="11"/>
      <c r="AS107" s="7"/>
      <c r="AT107" s="7"/>
      <c r="AU107" s="7"/>
      <c r="AV107" s="7"/>
      <c r="AW107" s="7"/>
      <c r="AX107" s="11" t="s">
        <v>221</v>
      </c>
      <c r="AY107" s="66" t="s">
        <v>221</v>
      </c>
      <c r="AZ107" s="1"/>
      <c r="BA107" s="1"/>
      <c r="BB107" s="1"/>
      <c r="BC107" s="1"/>
      <c r="BD107" s="1"/>
      <c r="BP107" s="15"/>
      <c r="BQ107" s="25" t="str">
        <f t="shared" si="13"/>
        <v/>
      </c>
      <c r="BR107" s="26" t="str">
        <f t="shared" si="23"/>
        <v/>
      </c>
      <c r="BS107" s="26" t="str">
        <f t="shared" si="14"/>
        <v/>
      </c>
      <c r="BT107" s="25" t="str">
        <f t="shared" si="15"/>
        <v/>
      </c>
      <c r="BU107" s="26" t="str">
        <f t="shared" si="16"/>
        <v/>
      </c>
      <c r="BV107" s="25" t="e">
        <f>IF(AND(#REF!="",#REF!="",#REF!="",#REF!=""),"",SUM(#REF!,#REF!,#REF!,#REF!,#REF!))</f>
        <v>#REF!</v>
      </c>
      <c r="BW107" s="26" t="str">
        <f t="shared" si="17"/>
        <v/>
      </c>
      <c r="BX107" s="25" t="str">
        <f t="shared" si="18"/>
        <v/>
      </c>
      <c r="BY107" s="26" t="str">
        <f t="shared" si="19"/>
        <v/>
      </c>
      <c r="BZ107" s="25" t="str">
        <f t="shared" si="20"/>
        <v/>
      </c>
      <c r="CA107" s="26" t="str">
        <f t="shared" si="21"/>
        <v/>
      </c>
      <c r="CB107" s="25" t="e">
        <f>IF(AND(#REF!="",#REF!="",#REF!="",#REF!=""),"",SUM(#REF!,#REF!,#REF!,#REF!,#REF!))</f>
        <v>#REF!</v>
      </c>
      <c r="CC107" s="26" t="str">
        <f t="shared" si="22"/>
        <v/>
      </c>
      <c r="CD107" s="23"/>
      <c r="CE107" s="23"/>
    </row>
    <row r="108" spans="1:83" ht="24.75" customHeight="1">
      <c r="A108" s="245">
        <v>102</v>
      </c>
      <c r="B108" s="246"/>
      <c r="C108" s="247"/>
      <c r="D108" s="248"/>
      <c r="E108" s="249"/>
      <c r="F108" s="250"/>
      <c r="G108" s="250"/>
      <c r="H108" s="251"/>
      <c r="I108" s="252"/>
      <c r="J108" s="253"/>
      <c r="K108" s="254"/>
      <c r="L108" s="371"/>
      <c r="M108" s="372"/>
      <c r="N108" s="372"/>
      <c r="O108" s="7"/>
      <c r="P108" s="31"/>
      <c r="Q108" s="34"/>
      <c r="R108" s="7"/>
      <c r="S108" s="975"/>
      <c r="T108" s="976"/>
      <c r="U108" s="976"/>
      <c r="V108" s="7"/>
      <c r="W108" s="36"/>
      <c r="X108" s="34"/>
      <c r="Y108" s="7"/>
      <c r="Z108" s="11"/>
      <c r="AA108" s="7"/>
      <c r="AB108" s="7"/>
      <c r="AC108" s="7"/>
      <c r="AD108" s="31"/>
      <c r="AE108" s="34"/>
      <c r="AF108" s="7"/>
      <c r="AG108" s="11"/>
      <c r="AH108" s="7"/>
      <c r="AI108" s="7"/>
      <c r="AJ108" s="7"/>
      <c r="AK108" s="31"/>
      <c r="AL108" s="34"/>
      <c r="AM108" s="7"/>
      <c r="AN108" s="11"/>
      <c r="AO108" s="7"/>
      <c r="AP108" s="11"/>
      <c r="AQ108" s="7"/>
      <c r="AR108" s="11"/>
      <c r="AS108" s="7"/>
      <c r="AT108" s="7"/>
      <c r="AU108" s="7"/>
      <c r="AV108" s="7"/>
      <c r="AW108" s="7"/>
      <c r="AX108" s="11" t="s">
        <v>221</v>
      </c>
      <c r="AY108" s="66" t="s">
        <v>221</v>
      </c>
      <c r="AZ108" s="1"/>
      <c r="BA108" s="1"/>
      <c r="BB108" s="1"/>
      <c r="BC108" s="1"/>
      <c r="BD108" s="1"/>
      <c r="BP108" s="15"/>
      <c r="BQ108" s="25" t="str">
        <f t="shared" si="13"/>
        <v/>
      </c>
      <c r="BR108" s="26" t="str">
        <f t="shared" si="23"/>
        <v/>
      </c>
      <c r="BS108" s="26" t="str">
        <f t="shared" si="14"/>
        <v/>
      </c>
      <c r="BT108" s="25" t="str">
        <f t="shared" si="15"/>
        <v/>
      </c>
      <c r="BU108" s="26" t="str">
        <f t="shared" si="16"/>
        <v/>
      </c>
      <c r="BV108" s="25" t="e">
        <f>IF(AND(#REF!="",#REF!="",#REF!="",#REF!=""),"",SUM(#REF!,#REF!,#REF!,#REF!,#REF!))</f>
        <v>#REF!</v>
      </c>
      <c r="BW108" s="26" t="str">
        <f t="shared" si="17"/>
        <v/>
      </c>
      <c r="BX108" s="25" t="str">
        <f t="shared" si="18"/>
        <v/>
      </c>
      <c r="BY108" s="26" t="str">
        <f t="shared" si="19"/>
        <v/>
      </c>
      <c r="BZ108" s="25" t="str">
        <f t="shared" si="20"/>
        <v/>
      </c>
      <c r="CA108" s="26" t="str">
        <f t="shared" si="21"/>
        <v/>
      </c>
      <c r="CB108" s="25" t="e">
        <f>IF(AND(#REF!="",#REF!="",#REF!="",#REF!=""),"",SUM(#REF!,#REF!,#REF!,#REF!,#REF!))</f>
        <v>#REF!</v>
      </c>
      <c r="CC108" s="26" t="str">
        <f t="shared" si="22"/>
        <v/>
      </c>
      <c r="CD108" s="23"/>
      <c r="CE108" s="23"/>
    </row>
    <row r="109" spans="1:83" ht="24.75" customHeight="1">
      <c r="A109" s="245">
        <v>103</v>
      </c>
      <c r="B109" s="246"/>
      <c r="C109" s="247"/>
      <c r="D109" s="248"/>
      <c r="E109" s="249"/>
      <c r="F109" s="250"/>
      <c r="G109" s="250"/>
      <c r="H109" s="251"/>
      <c r="I109" s="252"/>
      <c r="J109" s="253"/>
      <c r="K109" s="254"/>
      <c r="L109" s="371"/>
      <c r="M109" s="372"/>
      <c r="N109" s="372"/>
      <c r="O109" s="7"/>
      <c r="P109" s="31"/>
      <c r="Q109" s="34"/>
      <c r="R109" s="7"/>
      <c r="S109" s="975"/>
      <c r="T109" s="976"/>
      <c r="U109" s="976"/>
      <c r="V109" s="7"/>
      <c r="W109" s="36"/>
      <c r="X109" s="34"/>
      <c r="Y109" s="7"/>
      <c r="Z109" s="11"/>
      <c r="AA109" s="7"/>
      <c r="AB109" s="7"/>
      <c r="AC109" s="7"/>
      <c r="AD109" s="31"/>
      <c r="AE109" s="34"/>
      <c r="AF109" s="7"/>
      <c r="AG109" s="11"/>
      <c r="AH109" s="7"/>
      <c r="AI109" s="7"/>
      <c r="AJ109" s="7"/>
      <c r="AK109" s="31"/>
      <c r="AL109" s="34"/>
      <c r="AM109" s="7"/>
      <c r="AN109" s="11"/>
      <c r="AO109" s="7"/>
      <c r="AP109" s="11"/>
      <c r="AQ109" s="7"/>
      <c r="AR109" s="11"/>
      <c r="AS109" s="7"/>
      <c r="AT109" s="7"/>
      <c r="AU109" s="7"/>
      <c r="AV109" s="7"/>
      <c r="AW109" s="7"/>
      <c r="AX109" s="11" t="s">
        <v>221</v>
      </c>
      <c r="AY109" s="66" t="s">
        <v>221</v>
      </c>
      <c r="AZ109" s="1"/>
      <c r="BA109" s="1"/>
      <c r="BB109" s="1"/>
      <c r="BC109" s="1"/>
      <c r="BD109" s="1"/>
      <c r="BP109" s="15"/>
      <c r="BQ109" s="25" t="str">
        <f t="shared" si="13"/>
        <v/>
      </c>
      <c r="BR109" s="26" t="str">
        <f t="shared" si="23"/>
        <v/>
      </c>
      <c r="BS109" s="26" t="str">
        <f t="shared" si="14"/>
        <v/>
      </c>
      <c r="BT109" s="25" t="str">
        <f t="shared" si="15"/>
        <v/>
      </c>
      <c r="BU109" s="26" t="str">
        <f t="shared" si="16"/>
        <v/>
      </c>
      <c r="BV109" s="25" t="e">
        <f>IF(AND(#REF!="",#REF!="",#REF!="",#REF!=""),"",SUM(#REF!,#REF!,#REF!,#REF!,#REF!))</f>
        <v>#REF!</v>
      </c>
      <c r="BW109" s="26" t="str">
        <f t="shared" si="17"/>
        <v/>
      </c>
      <c r="BX109" s="25" t="str">
        <f t="shared" si="18"/>
        <v/>
      </c>
      <c r="BY109" s="26" t="str">
        <f t="shared" si="19"/>
        <v/>
      </c>
      <c r="BZ109" s="25" t="str">
        <f t="shared" si="20"/>
        <v/>
      </c>
      <c r="CA109" s="26" t="str">
        <f t="shared" si="21"/>
        <v/>
      </c>
      <c r="CB109" s="25" t="e">
        <f>IF(AND(#REF!="",#REF!="",#REF!="",#REF!=""),"",SUM(#REF!,#REF!,#REF!,#REF!,#REF!))</f>
        <v>#REF!</v>
      </c>
      <c r="CC109" s="26" t="str">
        <f t="shared" si="22"/>
        <v/>
      </c>
      <c r="CD109" s="23"/>
      <c r="CE109" s="23"/>
    </row>
    <row r="110" spans="1:83" ht="24.75" customHeight="1">
      <c r="A110" s="245">
        <v>104</v>
      </c>
      <c r="B110" s="246"/>
      <c r="C110" s="247"/>
      <c r="D110" s="248"/>
      <c r="E110" s="249"/>
      <c r="F110" s="250"/>
      <c r="G110" s="250"/>
      <c r="H110" s="251"/>
      <c r="I110" s="252"/>
      <c r="J110" s="253"/>
      <c r="K110" s="254"/>
      <c r="L110" s="371"/>
      <c r="M110" s="372"/>
      <c r="N110" s="372"/>
      <c r="O110" s="7"/>
      <c r="P110" s="31"/>
      <c r="Q110" s="34"/>
      <c r="R110" s="7"/>
      <c r="S110" s="975"/>
      <c r="T110" s="976"/>
      <c r="U110" s="976"/>
      <c r="V110" s="7"/>
      <c r="W110" s="36"/>
      <c r="X110" s="34"/>
      <c r="Y110" s="7"/>
      <c r="Z110" s="11"/>
      <c r="AA110" s="7"/>
      <c r="AB110" s="7"/>
      <c r="AC110" s="7"/>
      <c r="AD110" s="31"/>
      <c r="AE110" s="34"/>
      <c r="AF110" s="7"/>
      <c r="AG110" s="11"/>
      <c r="AH110" s="7"/>
      <c r="AI110" s="7"/>
      <c r="AJ110" s="7"/>
      <c r="AK110" s="31"/>
      <c r="AL110" s="34"/>
      <c r="AM110" s="7"/>
      <c r="AN110" s="11"/>
      <c r="AO110" s="7"/>
      <c r="AP110" s="11"/>
      <c r="AQ110" s="7"/>
      <c r="AR110" s="11"/>
      <c r="AS110" s="7"/>
      <c r="AT110" s="7"/>
      <c r="AU110" s="7"/>
      <c r="AV110" s="7"/>
      <c r="AW110" s="7"/>
      <c r="AX110" s="11" t="s">
        <v>221</v>
      </c>
      <c r="AY110" s="66" t="s">
        <v>221</v>
      </c>
      <c r="AZ110" s="1"/>
      <c r="BA110" s="1"/>
      <c r="BB110" s="1"/>
      <c r="BC110" s="1"/>
      <c r="BD110" s="1"/>
      <c r="BP110" s="15"/>
      <c r="BQ110" s="25" t="str">
        <f t="shared" si="13"/>
        <v/>
      </c>
      <c r="BR110" s="26" t="str">
        <f t="shared" si="23"/>
        <v/>
      </c>
      <c r="BS110" s="26" t="str">
        <f t="shared" si="14"/>
        <v/>
      </c>
      <c r="BT110" s="25" t="str">
        <f t="shared" si="15"/>
        <v/>
      </c>
      <c r="BU110" s="26" t="str">
        <f t="shared" si="16"/>
        <v/>
      </c>
      <c r="BV110" s="25" t="e">
        <f>IF(AND(#REF!="",#REF!="",#REF!="",#REF!=""),"",SUM(#REF!,#REF!,#REF!,#REF!,#REF!))</f>
        <v>#REF!</v>
      </c>
      <c r="BW110" s="26" t="str">
        <f t="shared" si="17"/>
        <v/>
      </c>
      <c r="BX110" s="25" t="str">
        <f t="shared" si="18"/>
        <v/>
      </c>
      <c r="BY110" s="26" t="str">
        <f t="shared" si="19"/>
        <v/>
      </c>
      <c r="BZ110" s="25" t="str">
        <f t="shared" si="20"/>
        <v/>
      </c>
      <c r="CA110" s="26" t="str">
        <f t="shared" si="21"/>
        <v/>
      </c>
      <c r="CB110" s="25" t="e">
        <f>IF(AND(#REF!="",#REF!="",#REF!="",#REF!=""),"",SUM(#REF!,#REF!,#REF!,#REF!,#REF!))</f>
        <v>#REF!</v>
      </c>
      <c r="CC110" s="26" t="str">
        <f t="shared" si="22"/>
        <v/>
      </c>
      <c r="CD110" s="23"/>
      <c r="CE110" s="23"/>
    </row>
    <row r="111" spans="1:83" ht="24.75" customHeight="1">
      <c r="A111" s="245">
        <v>105</v>
      </c>
      <c r="B111" s="246"/>
      <c r="C111" s="247"/>
      <c r="D111" s="248"/>
      <c r="E111" s="249"/>
      <c r="F111" s="250"/>
      <c r="G111" s="250"/>
      <c r="H111" s="251"/>
      <c r="I111" s="252"/>
      <c r="J111" s="253"/>
      <c r="K111" s="254"/>
      <c r="L111" s="371"/>
      <c r="M111" s="372"/>
      <c r="N111" s="372"/>
      <c r="O111" s="7"/>
      <c r="P111" s="31"/>
      <c r="Q111" s="34"/>
      <c r="R111" s="7"/>
      <c r="S111" s="975"/>
      <c r="T111" s="976"/>
      <c r="U111" s="976"/>
      <c r="V111" s="7"/>
      <c r="W111" s="36"/>
      <c r="X111" s="34"/>
      <c r="Y111" s="7"/>
      <c r="Z111" s="11"/>
      <c r="AA111" s="7"/>
      <c r="AB111" s="7"/>
      <c r="AC111" s="7"/>
      <c r="AD111" s="31"/>
      <c r="AE111" s="34"/>
      <c r="AF111" s="7"/>
      <c r="AG111" s="11"/>
      <c r="AH111" s="7"/>
      <c r="AI111" s="7"/>
      <c r="AJ111" s="7"/>
      <c r="AK111" s="31"/>
      <c r="AL111" s="34"/>
      <c r="AM111" s="7"/>
      <c r="AN111" s="11"/>
      <c r="AO111" s="7"/>
      <c r="AP111" s="11"/>
      <c r="AQ111" s="7"/>
      <c r="AR111" s="11"/>
      <c r="AS111" s="7"/>
      <c r="AT111" s="7"/>
      <c r="AU111" s="7"/>
      <c r="AV111" s="7"/>
      <c r="AW111" s="7"/>
      <c r="AX111" s="11" t="s">
        <v>221</v>
      </c>
      <c r="AY111" s="66" t="s">
        <v>221</v>
      </c>
      <c r="AZ111" s="1"/>
      <c r="BA111" s="1"/>
      <c r="BB111" s="1"/>
      <c r="BC111" s="1"/>
      <c r="BD111" s="1"/>
      <c r="BP111" s="15"/>
      <c r="BQ111" s="25" t="str">
        <f t="shared" si="13"/>
        <v/>
      </c>
      <c r="BR111" s="26" t="str">
        <f t="shared" si="23"/>
        <v/>
      </c>
      <c r="BS111" s="26" t="str">
        <f t="shared" si="14"/>
        <v/>
      </c>
      <c r="BT111" s="25" t="str">
        <f t="shared" si="15"/>
        <v/>
      </c>
      <c r="BU111" s="26" t="str">
        <f t="shared" si="16"/>
        <v/>
      </c>
      <c r="BV111" s="25" t="e">
        <f>IF(AND(#REF!="",#REF!="",#REF!="",#REF!=""),"",SUM(#REF!,#REF!,#REF!,#REF!,#REF!))</f>
        <v>#REF!</v>
      </c>
      <c r="BW111" s="26" t="str">
        <f t="shared" si="17"/>
        <v/>
      </c>
      <c r="BX111" s="25" t="str">
        <f t="shared" si="18"/>
        <v/>
      </c>
      <c r="BY111" s="26" t="str">
        <f t="shared" si="19"/>
        <v/>
      </c>
      <c r="BZ111" s="25" t="str">
        <f t="shared" si="20"/>
        <v/>
      </c>
      <c r="CA111" s="26" t="str">
        <f t="shared" si="21"/>
        <v/>
      </c>
      <c r="CB111" s="25" t="e">
        <f>IF(AND(#REF!="",#REF!="",#REF!="",#REF!=""),"",SUM(#REF!,#REF!,#REF!,#REF!,#REF!))</f>
        <v>#REF!</v>
      </c>
      <c r="CC111" s="26" t="str">
        <f t="shared" si="22"/>
        <v/>
      </c>
      <c r="CD111" s="23"/>
      <c r="CE111" s="23"/>
    </row>
    <row r="112" spans="1:83" ht="24.75" customHeight="1">
      <c r="A112" s="245">
        <v>106</v>
      </c>
      <c r="B112" s="246"/>
      <c r="C112" s="247"/>
      <c r="D112" s="248"/>
      <c r="E112" s="249"/>
      <c r="F112" s="250"/>
      <c r="G112" s="250"/>
      <c r="H112" s="251"/>
      <c r="I112" s="252"/>
      <c r="J112" s="253"/>
      <c r="K112" s="254"/>
      <c r="L112" s="371"/>
      <c r="M112" s="372"/>
      <c r="N112" s="372"/>
      <c r="O112" s="7"/>
      <c r="P112" s="31"/>
      <c r="Q112" s="34"/>
      <c r="R112" s="7"/>
      <c r="S112" s="975"/>
      <c r="T112" s="976"/>
      <c r="U112" s="976"/>
      <c r="V112" s="7"/>
      <c r="W112" s="36"/>
      <c r="X112" s="34"/>
      <c r="Y112" s="7"/>
      <c r="Z112" s="11"/>
      <c r="AA112" s="7"/>
      <c r="AB112" s="7"/>
      <c r="AC112" s="7"/>
      <c r="AD112" s="31"/>
      <c r="AE112" s="34"/>
      <c r="AF112" s="7"/>
      <c r="AG112" s="11"/>
      <c r="AH112" s="7"/>
      <c r="AI112" s="7"/>
      <c r="AJ112" s="7"/>
      <c r="AK112" s="31"/>
      <c r="AL112" s="34"/>
      <c r="AM112" s="7"/>
      <c r="AN112" s="11"/>
      <c r="AO112" s="7"/>
      <c r="AP112" s="11"/>
      <c r="AQ112" s="7"/>
      <c r="AR112" s="11"/>
      <c r="AS112" s="7"/>
      <c r="AT112" s="7"/>
      <c r="AU112" s="7"/>
      <c r="AV112" s="7"/>
      <c r="AW112" s="7"/>
      <c r="AX112" s="11" t="s">
        <v>221</v>
      </c>
      <c r="AY112" s="66" t="s">
        <v>221</v>
      </c>
      <c r="AZ112" s="1"/>
      <c r="BA112" s="1"/>
      <c r="BB112" s="1"/>
      <c r="BC112" s="1"/>
      <c r="BD112" s="1"/>
      <c r="BP112" s="15"/>
      <c r="BQ112" s="25" t="str">
        <f t="shared" si="13"/>
        <v/>
      </c>
      <c r="BR112" s="26" t="str">
        <f t="shared" si="23"/>
        <v/>
      </c>
      <c r="BS112" s="26" t="str">
        <f t="shared" si="14"/>
        <v/>
      </c>
      <c r="BT112" s="25" t="str">
        <f t="shared" si="15"/>
        <v/>
      </c>
      <c r="BU112" s="26" t="str">
        <f t="shared" si="16"/>
        <v/>
      </c>
      <c r="BV112" s="25" t="e">
        <f>IF(AND(#REF!="",#REF!="",#REF!="",#REF!=""),"",SUM(#REF!,#REF!,#REF!,#REF!,#REF!))</f>
        <v>#REF!</v>
      </c>
      <c r="BW112" s="26" t="str">
        <f t="shared" si="17"/>
        <v/>
      </c>
      <c r="BX112" s="25" t="str">
        <f t="shared" si="18"/>
        <v/>
      </c>
      <c r="BY112" s="26" t="str">
        <f t="shared" si="19"/>
        <v/>
      </c>
      <c r="BZ112" s="25" t="str">
        <f t="shared" si="20"/>
        <v/>
      </c>
      <c r="CA112" s="26" t="str">
        <f t="shared" si="21"/>
        <v/>
      </c>
      <c r="CB112" s="25" t="e">
        <f>IF(AND(#REF!="",#REF!="",#REF!="",#REF!=""),"",SUM(#REF!,#REF!,#REF!,#REF!,#REF!))</f>
        <v>#REF!</v>
      </c>
      <c r="CC112" s="26" t="str">
        <f t="shared" si="22"/>
        <v/>
      </c>
      <c r="CD112" s="23"/>
      <c r="CE112" s="23"/>
    </row>
    <row r="113" spans="1:83" ht="24.75" customHeight="1">
      <c r="A113" s="245">
        <v>107</v>
      </c>
      <c r="B113" s="246"/>
      <c r="C113" s="247"/>
      <c r="D113" s="248"/>
      <c r="E113" s="249"/>
      <c r="F113" s="250"/>
      <c r="G113" s="250"/>
      <c r="H113" s="251"/>
      <c r="I113" s="252"/>
      <c r="J113" s="253"/>
      <c r="K113" s="254"/>
      <c r="L113" s="371"/>
      <c r="M113" s="372"/>
      <c r="N113" s="372"/>
      <c r="O113" s="7"/>
      <c r="P113" s="31"/>
      <c r="Q113" s="34"/>
      <c r="R113" s="7"/>
      <c r="S113" s="975"/>
      <c r="T113" s="976"/>
      <c r="U113" s="976"/>
      <c r="V113" s="7"/>
      <c r="W113" s="36"/>
      <c r="X113" s="34"/>
      <c r="Y113" s="7"/>
      <c r="Z113" s="11"/>
      <c r="AA113" s="7"/>
      <c r="AB113" s="7"/>
      <c r="AC113" s="7"/>
      <c r="AD113" s="31"/>
      <c r="AE113" s="34"/>
      <c r="AF113" s="7"/>
      <c r="AG113" s="11"/>
      <c r="AH113" s="7"/>
      <c r="AI113" s="7"/>
      <c r="AJ113" s="7"/>
      <c r="AK113" s="31"/>
      <c r="AL113" s="34"/>
      <c r="AM113" s="7"/>
      <c r="AN113" s="11"/>
      <c r="AO113" s="7"/>
      <c r="AP113" s="11"/>
      <c r="AQ113" s="7"/>
      <c r="AR113" s="11"/>
      <c r="AS113" s="7"/>
      <c r="AT113" s="7"/>
      <c r="AU113" s="7"/>
      <c r="AV113" s="7"/>
      <c r="AW113" s="7"/>
      <c r="AX113" s="11" t="s">
        <v>221</v>
      </c>
      <c r="AY113" s="66" t="s">
        <v>221</v>
      </c>
      <c r="AZ113" s="1"/>
      <c r="BA113" s="1"/>
      <c r="BB113" s="1"/>
      <c r="BC113" s="1"/>
      <c r="BD113" s="1"/>
      <c r="BP113" s="15"/>
      <c r="BQ113" s="25" t="str">
        <f t="shared" si="13"/>
        <v/>
      </c>
      <c r="BR113" s="26" t="str">
        <f t="shared" si="23"/>
        <v/>
      </c>
      <c r="BS113" s="26" t="str">
        <f t="shared" si="14"/>
        <v/>
      </c>
      <c r="BT113" s="25" t="str">
        <f t="shared" si="15"/>
        <v/>
      </c>
      <c r="BU113" s="26" t="str">
        <f t="shared" si="16"/>
        <v/>
      </c>
      <c r="BV113" s="25" t="e">
        <f>IF(AND(#REF!="",#REF!="",#REF!="",#REF!=""),"",SUM(#REF!,#REF!,#REF!,#REF!,#REF!))</f>
        <v>#REF!</v>
      </c>
      <c r="BW113" s="26" t="str">
        <f t="shared" si="17"/>
        <v/>
      </c>
      <c r="BX113" s="25" t="str">
        <f t="shared" si="18"/>
        <v/>
      </c>
      <c r="BY113" s="26" t="str">
        <f t="shared" si="19"/>
        <v/>
      </c>
      <c r="BZ113" s="25" t="str">
        <f t="shared" si="20"/>
        <v/>
      </c>
      <c r="CA113" s="26" t="str">
        <f t="shared" si="21"/>
        <v/>
      </c>
      <c r="CB113" s="25" t="e">
        <f>IF(AND(#REF!="",#REF!="",#REF!="",#REF!=""),"",SUM(#REF!,#REF!,#REF!,#REF!,#REF!))</f>
        <v>#REF!</v>
      </c>
      <c r="CC113" s="26" t="str">
        <f t="shared" si="22"/>
        <v/>
      </c>
      <c r="CD113" s="23"/>
      <c r="CE113" s="23"/>
    </row>
    <row r="114" spans="1:83" ht="24.75" customHeight="1">
      <c r="A114" s="245">
        <v>108</v>
      </c>
      <c r="B114" s="246"/>
      <c r="C114" s="247"/>
      <c r="D114" s="248"/>
      <c r="E114" s="249"/>
      <c r="F114" s="250"/>
      <c r="G114" s="250"/>
      <c r="H114" s="251"/>
      <c r="I114" s="252"/>
      <c r="J114" s="253"/>
      <c r="K114" s="254"/>
      <c r="L114" s="371"/>
      <c r="M114" s="372"/>
      <c r="N114" s="372"/>
      <c r="O114" s="7"/>
      <c r="P114" s="31"/>
      <c r="Q114" s="34"/>
      <c r="R114" s="7"/>
      <c r="S114" s="975"/>
      <c r="T114" s="976"/>
      <c r="U114" s="976"/>
      <c r="V114" s="7"/>
      <c r="W114" s="36"/>
      <c r="X114" s="34"/>
      <c r="Y114" s="7"/>
      <c r="Z114" s="11"/>
      <c r="AA114" s="7"/>
      <c r="AB114" s="7"/>
      <c r="AC114" s="7"/>
      <c r="AD114" s="31"/>
      <c r="AE114" s="34"/>
      <c r="AF114" s="7"/>
      <c r="AG114" s="11"/>
      <c r="AH114" s="7"/>
      <c r="AI114" s="7"/>
      <c r="AJ114" s="7"/>
      <c r="AK114" s="31"/>
      <c r="AL114" s="34"/>
      <c r="AM114" s="7"/>
      <c r="AN114" s="11"/>
      <c r="AO114" s="7"/>
      <c r="AP114" s="11"/>
      <c r="AQ114" s="7"/>
      <c r="AR114" s="11"/>
      <c r="AS114" s="7"/>
      <c r="AT114" s="7"/>
      <c r="AU114" s="7"/>
      <c r="AV114" s="7"/>
      <c r="AW114" s="7"/>
      <c r="AX114" s="11" t="s">
        <v>221</v>
      </c>
      <c r="AY114" s="66" t="s">
        <v>221</v>
      </c>
      <c r="AZ114" s="1"/>
      <c r="BA114" s="1"/>
      <c r="BB114" s="1"/>
      <c r="BC114" s="1"/>
      <c r="BD114" s="1"/>
      <c r="BP114" s="15"/>
      <c r="BQ114" s="25" t="str">
        <f t="shared" si="13"/>
        <v/>
      </c>
      <c r="BR114" s="26" t="str">
        <f t="shared" si="23"/>
        <v/>
      </c>
      <c r="BS114" s="26" t="str">
        <f t="shared" si="14"/>
        <v/>
      </c>
      <c r="BT114" s="25" t="str">
        <f t="shared" si="15"/>
        <v/>
      </c>
      <c r="BU114" s="26" t="str">
        <f t="shared" si="16"/>
        <v/>
      </c>
      <c r="BV114" s="25" t="e">
        <f>IF(AND(#REF!="",#REF!="",#REF!="",#REF!=""),"",SUM(#REF!,#REF!,#REF!,#REF!,#REF!))</f>
        <v>#REF!</v>
      </c>
      <c r="BW114" s="26" t="str">
        <f t="shared" si="17"/>
        <v/>
      </c>
      <c r="BX114" s="25" t="str">
        <f t="shared" si="18"/>
        <v/>
      </c>
      <c r="BY114" s="26" t="str">
        <f t="shared" si="19"/>
        <v/>
      </c>
      <c r="BZ114" s="25" t="str">
        <f t="shared" si="20"/>
        <v/>
      </c>
      <c r="CA114" s="26" t="str">
        <f t="shared" si="21"/>
        <v/>
      </c>
      <c r="CB114" s="25" t="e">
        <f>IF(AND(#REF!="",#REF!="",#REF!="",#REF!=""),"",SUM(#REF!,#REF!,#REF!,#REF!,#REF!))</f>
        <v>#REF!</v>
      </c>
      <c r="CC114" s="26" t="str">
        <f t="shared" si="22"/>
        <v/>
      </c>
      <c r="CD114" s="23"/>
      <c r="CE114" s="23"/>
    </row>
    <row r="115" spans="1:83" ht="24.75" customHeight="1">
      <c r="A115" s="245">
        <v>109</v>
      </c>
      <c r="B115" s="246"/>
      <c r="C115" s="247"/>
      <c r="D115" s="248"/>
      <c r="E115" s="249"/>
      <c r="F115" s="250"/>
      <c r="G115" s="250"/>
      <c r="H115" s="251"/>
      <c r="I115" s="252"/>
      <c r="J115" s="253"/>
      <c r="K115" s="254"/>
      <c r="L115" s="371"/>
      <c r="M115" s="372"/>
      <c r="N115" s="372"/>
      <c r="O115" s="7"/>
      <c r="P115" s="31"/>
      <c r="Q115" s="34"/>
      <c r="R115" s="7"/>
      <c r="S115" s="975"/>
      <c r="T115" s="976"/>
      <c r="U115" s="976"/>
      <c r="V115" s="7"/>
      <c r="W115" s="36"/>
      <c r="X115" s="34"/>
      <c r="Y115" s="7"/>
      <c r="Z115" s="11"/>
      <c r="AA115" s="7"/>
      <c r="AB115" s="7"/>
      <c r="AC115" s="7"/>
      <c r="AD115" s="31"/>
      <c r="AE115" s="34"/>
      <c r="AF115" s="7"/>
      <c r="AG115" s="11"/>
      <c r="AH115" s="7"/>
      <c r="AI115" s="7"/>
      <c r="AJ115" s="7"/>
      <c r="AK115" s="31"/>
      <c r="AL115" s="34"/>
      <c r="AM115" s="7"/>
      <c r="AN115" s="11"/>
      <c r="AO115" s="7"/>
      <c r="AP115" s="11"/>
      <c r="AQ115" s="7"/>
      <c r="AR115" s="11"/>
      <c r="AS115" s="7"/>
      <c r="AT115" s="7"/>
      <c r="AU115" s="7"/>
      <c r="AV115" s="7"/>
      <c r="AW115" s="7"/>
      <c r="AX115" s="11" t="s">
        <v>221</v>
      </c>
      <c r="AY115" s="66" t="s">
        <v>221</v>
      </c>
      <c r="AZ115" s="1"/>
      <c r="BA115" s="1"/>
      <c r="BB115" s="1"/>
      <c r="BC115" s="1"/>
      <c r="BD115" s="1"/>
      <c r="BP115" s="15"/>
      <c r="BQ115" s="25" t="str">
        <f t="shared" si="13"/>
        <v/>
      </c>
      <c r="BR115" s="26" t="str">
        <f t="shared" si="23"/>
        <v/>
      </c>
      <c r="BS115" s="26" t="str">
        <f t="shared" si="14"/>
        <v/>
      </c>
      <c r="BT115" s="25" t="str">
        <f t="shared" si="15"/>
        <v/>
      </c>
      <c r="BU115" s="26" t="str">
        <f t="shared" si="16"/>
        <v/>
      </c>
      <c r="BV115" s="25" t="e">
        <f>IF(AND(#REF!="",#REF!="",#REF!="",#REF!=""),"",SUM(#REF!,#REF!,#REF!,#REF!,#REF!))</f>
        <v>#REF!</v>
      </c>
      <c r="BW115" s="26" t="str">
        <f t="shared" si="17"/>
        <v/>
      </c>
      <c r="BX115" s="25" t="str">
        <f t="shared" si="18"/>
        <v/>
      </c>
      <c r="BY115" s="26" t="str">
        <f t="shared" si="19"/>
        <v/>
      </c>
      <c r="BZ115" s="25" t="str">
        <f t="shared" si="20"/>
        <v/>
      </c>
      <c r="CA115" s="26" t="str">
        <f t="shared" si="21"/>
        <v/>
      </c>
      <c r="CB115" s="25" t="e">
        <f>IF(AND(#REF!="",#REF!="",#REF!="",#REF!=""),"",SUM(#REF!,#REF!,#REF!,#REF!,#REF!))</f>
        <v>#REF!</v>
      </c>
      <c r="CC115" s="26" t="str">
        <f t="shared" si="22"/>
        <v/>
      </c>
      <c r="CD115" s="23"/>
      <c r="CE115" s="23"/>
    </row>
    <row r="116" spans="1:83" ht="24.75" customHeight="1">
      <c r="A116" s="245">
        <v>110</v>
      </c>
      <c r="B116" s="246"/>
      <c r="C116" s="247"/>
      <c r="D116" s="248"/>
      <c r="E116" s="249"/>
      <c r="F116" s="250"/>
      <c r="G116" s="250"/>
      <c r="H116" s="251"/>
      <c r="I116" s="252"/>
      <c r="J116" s="253"/>
      <c r="K116" s="254"/>
      <c r="L116" s="371"/>
      <c r="M116" s="372"/>
      <c r="N116" s="372"/>
      <c r="O116" s="7"/>
      <c r="P116" s="31"/>
      <c r="Q116" s="34"/>
      <c r="R116" s="7"/>
      <c r="S116" s="975"/>
      <c r="T116" s="976"/>
      <c r="U116" s="976"/>
      <c r="V116" s="7"/>
      <c r="W116" s="36"/>
      <c r="X116" s="34"/>
      <c r="Y116" s="7"/>
      <c r="Z116" s="11"/>
      <c r="AA116" s="7"/>
      <c r="AB116" s="7"/>
      <c r="AC116" s="7"/>
      <c r="AD116" s="31"/>
      <c r="AE116" s="34"/>
      <c r="AF116" s="7"/>
      <c r="AG116" s="11"/>
      <c r="AH116" s="7"/>
      <c r="AI116" s="7"/>
      <c r="AJ116" s="7"/>
      <c r="AK116" s="31"/>
      <c r="AL116" s="34"/>
      <c r="AM116" s="7"/>
      <c r="AN116" s="11"/>
      <c r="AO116" s="7"/>
      <c r="AP116" s="11"/>
      <c r="AQ116" s="7"/>
      <c r="AR116" s="11"/>
      <c r="AS116" s="7"/>
      <c r="AT116" s="7"/>
      <c r="AU116" s="7"/>
      <c r="AV116" s="7"/>
      <c r="AW116" s="7"/>
      <c r="AX116" s="11" t="s">
        <v>221</v>
      </c>
      <c r="AY116" s="66" t="s">
        <v>221</v>
      </c>
      <c r="AZ116" s="1"/>
      <c r="BA116" s="1"/>
      <c r="BB116" s="1"/>
      <c r="BC116" s="1"/>
      <c r="BD116" s="1"/>
      <c r="BP116" s="15"/>
      <c r="BQ116" s="25" t="str">
        <f t="shared" si="13"/>
        <v/>
      </c>
      <c r="BR116" s="26" t="str">
        <f t="shared" si="23"/>
        <v/>
      </c>
      <c r="BS116" s="26" t="str">
        <f t="shared" si="14"/>
        <v/>
      </c>
      <c r="BT116" s="25" t="str">
        <f t="shared" si="15"/>
        <v/>
      </c>
      <c r="BU116" s="26" t="str">
        <f t="shared" si="16"/>
        <v/>
      </c>
      <c r="BV116" s="25" t="e">
        <f>IF(AND(#REF!="",#REF!="",#REF!="",#REF!=""),"",SUM(#REF!,#REF!,#REF!,#REF!,#REF!))</f>
        <v>#REF!</v>
      </c>
      <c r="BW116" s="26" t="str">
        <f t="shared" si="17"/>
        <v/>
      </c>
      <c r="BX116" s="25" t="str">
        <f t="shared" si="18"/>
        <v/>
      </c>
      <c r="BY116" s="26" t="str">
        <f t="shared" si="19"/>
        <v/>
      </c>
      <c r="BZ116" s="25" t="str">
        <f t="shared" si="20"/>
        <v/>
      </c>
      <c r="CA116" s="26" t="str">
        <f t="shared" si="21"/>
        <v/>
      </c>
      <c r="CB116" s="25" t="e">
        <f>IF(AND(#REF!="",#REF!="",#REF!="",#REF!=""),"",SUM(#REF!,#REF!,#REF!,#REF!,#REF!))</f>
        <v>#REF!</v>
      </c>
      <c r="CC116" s="26" t="str">
        <f t="shared" si="22"/>
        <v/>
      </c>
      <c r="CD116" s="23"/>
      <c r="CE116" s="23"/>
    </row>
    <row r="117" spans="1:83" ht="24.75" customHeight="1">
      <c r="A117" s="245">
        <v>111</v>
      </c>
      <c r="B117" s="246"/>
      <c r="C117" s="247"/>
      <c r="D117" s="248"/>
      <c r="E117" s="249"/>
      <c r="F117" s="250"/>
      <c r="G117" s="250"/>
      <c r="H117" s="251"/>
      <c r="I117" s="252"/>
      <c r="J117" s="253"/>
      <c r="K117" s="254"/>
      <c r="L117" s="371"/>
      <c r="M117" s="372"/>
      <c r="N117" s="372"/>
      <c r="O117" s="7"/>
      <c r="P117" s="31"/>
      <c r="Q117" s="34"/>
      <c r="R117" s="7"/>
      <c r="S117" s="975"/>
      <c r="T117" s="976"/>
      <c r="U117" s="976"/>
      <c r="V117" s="7"/>
      <c r="W117" s="36"/>
      <c r="X117" s="34"/>
      <c r="Y117" s="7"/>
      <c r="Z117" s="11"/>
      <c r="AA117" s="7"/>
      <c r="AB117" s="7"/>
      <c r="AC117" s="7"/>
      <c r="AD117" s="31"/>
      <c r="AE117" s="34"/>
      <c r="AF117" s="7"/>
      <c r="AG117" s="11"/>
      <c r="AH117" s="7"/>
      <c r="AI117" s="7"/>
      <c r="AJ117" s="7"/>
      <c r="AK117" s="31"/>
      <c r="AL117" s="34"/>
      <c r="AM117" s="7"/>
      <c r="AN117" s="11"/>
      <c r="AO117" s="7"/>
      <c r="AP117" s="11"/>
      <c r="AQ117" s="7"/>
      <c r="AR117" s="11"/>
      <c r="AS117" s="7"/>
      <c r="AT117" s="7"/>
      <c r="AU117" s="7"/>
      <c r="AV117" s="7"/>
      <c r="AW117" s="7"/>
      <c r="AX117" s="11" t="s">
        <v>221</v>
      </c>
      <c r="AY117" s="66" t="s">
        <v>221</v>
      </c>
      <c r="AZ117" s="1"/>
      <c r="BA117" s="1"/>
      <c r="BB117" s="1"/>
      <c r="BC117" s="1"/>
      <c r="BD117" s="1"/>
      <c r="BP117" s="15"/>
      <c r="BQ117" s="25" t="str">
        <f t="shared" si="13"/>
        <v/>
      </c>
      <c r="BR117" s="26" t="str">
        <f t="shared" si="23"/>
        <v/>
      </c>
      <c r="BS117" s="26" t="str">
        <f t="shared" si="14"/>
        <v/>
      </c>
      <c r="BT117" s="25" t="str">
        <f t="shared" si="15"/>
        <v/>
      </c>
      <c r="BU117" s="26" t="str">
        <f t="shared" si="16"/>
        <v/>
      </c>
      <c r="BV117" s="25" t="e">
        <f>IF(AND(#REF!="",#REF!="",#REF!="",#REF!=""),"",SUM(#REF!,#REF!,#REF!,#REF!,#REF!))</f>
        <v>#REF!</v>
      </c>
      <c r="BW117" s="26" t="str">
        <f t="shared" si="17"/>
        <v/>
      </c>
      <c r="BX117" s="25" t="str">
        <f t="shared" si="18"/>
        <v/>
      </c>
      <c r="BY117" s="26" t="str">
        <f t="shared" si="19"/>
        <v/>
      </c>
      <c r="BZ117" s="25" t="str">
        <f t="shared" si="20"/>
        <v/>
      </c>
      <c r="CA117" s="26" t="str">
        <f t="shared" si="21"/>
        <v/>
      </c>
      <c r="CB117" s="25" t="e">
        <f>IF(AND(#REF!="",#REF!="",#REF!="",#REF!=""),"",SUM(#REF!,#REF!,#REF!,#REF!,#REF!))</f>
        <v>#REF!</v>
      </c>
      <c r="CC117" s="26" t="str">
        <f t="shared" si="22"/>
        <v/>
      </c>
      <c r="CD117" s="23"/>
      <c r="CE117" s="23"/>
    </row>
    <row r="118" spans="1:83" ht="24.75" customHeight="1">
      <c r="A118" s="245">
        <v>112</v>
      </c>
      <c r="B118" s="246"/>
      <c r="C118" s="247"/>
      <c r="D118" s="248"/>
      <c r="E118" s="249"/>
      <c r="F118" s="250"/>
      <c r="G118" s="250"/>
      <c r="H118" s="251"/>
      <c r="I118" s="252"/>
      <c r="J118" s="253"/>
      <c r="K118" s="254"/>
      <c r="L118" s="371"/>
      <c r="M118" s="372"/>
      <c r="N118" s="372"/>
      <c r="O118" s="7"/>
      <c r="P118" s="31"/>
      <c r="Q118" s="34"/>
      <c r="R118" s="7"/>
      <c r="S118" s="975"/>
      <c r="T118" s="976"/>
      <c r="U118" s="976"/>
      <c r="V118" s="7"/>
      <c r="W118" s="36"/>
      <c r="X118" s="34"/>
      <c r="Y118" s="7"/>
      <c r="Z118" s="11"/>
      <c r="AA118" s="7"/>
      <c r="AB118" s="7"/>
      <c r="AC118" s="7"/>
      <c r="AD118" s="31"/>
      <c r="AE118" s="34"/>
      <c r="AF118" s="7"/>
      <c r="AG118" s="11"/>
      <c r="AH118" s="7"/>
      <c r="AI118" s="7"/>
      <c r="AJ118" s="7"/>
      <c r="AK118" s="31"/>
      <c r="AL118" s="34"/>
      <c r="AM118" s="7"/>
      <c r="AN118" s="11"/>
      <c r="AO118" s="7"/>
      <c r="AP118" s="11"/>
      <c r="AQ118" s="7"/>
      <c r="AR118" s="11"/>
      <c r="AS118" s="7"/>
      <c r="AT118" s="7"/>
      <c r="AU118" s="7"/>
      <c r="AV118" s="7"/>
      <c r="AW118" s="7"/>
      <c r="AX118" s="11" t="s">
        <v>221</v>
      </c>
      <c r="AY118" s="66" t="s">
        <v>221</v>
      </c>
      <c r="AZ118" s="1"/>
      <c r="BA118" s="1"/>
      <c r="BB118" s="1"/>
      <c r="BC118" s="1"/>
      <c r="BD118" s="1"/>
      <c r="BP118" s="15"/>
      <c r="BQ118" s="25" t="str">
        <f t="shared" si="13"/>
        <v/>
      </c>
      <c r="BR118" s="26" t="str">
        <f t="shared" si="23"/>
        <v/>
      </c>
      <c r="BS118" s="26" t="str">
        <f t="shared" si="14"/>
        <v/>
      </c>
      <c r="BT118" s="25" t="str">
        <f t="shared" si="15"/>
        <v/>
      </c>
      <c r="BU118" s="26" t="str">
        <f t="shared" si="16"/>
        <v/>
      </c>
      <c r="BV118" s="25" t="e">
        <f>IF(AND(#REF!="",#REF!="",#REF!="",#REF!=""),"",SUM(#REF!,#REF!,#REF!,#REF!,#REF!))</f>
        <v>#REF!</v>
      </c>
      <c r="BW118" s="26" t="str">
        <f t="shared" si="17"/>
        <v/>
      </c>
      <c r="BX118" s="25" t="str">
        <f t="shared" si="18"/>
        <v/>
      </c>
      <c r="BY118" s="26" t="str">
        <f t="shared" si="19"/>
        <v/>
      </c>
      <c r="BZ118" s="25" t="str">
        <f t="shared" si="20"/>
        <v/>
      </c>
      <c r="CA118" s="26" t="str">
        <f t="shared" si="21"/>
        <v/>
      </c>
      <c r="CB118" s="25" t="e">
        <f>IF(AND(#REF!="",#REF!="",#REF!="",#REF!=""),"",SUM(#REF!,#REF!,#REF!,#REF!,#REF!))</f>
        <v>#REF!</v>
      </c>
      <c r="CC118" s="26" t="str">
        <f t="shared" si="22"/>
        <v/>
      </c>
      <c r="CD118" s="23"/>
      <c r="CE118" s="23"/>
    </row>
    <row r="119" spans="1:83" ht="24.75" customHeight="1">
      <c r="A119" s="245">
        <v>113</v>
      </c>
      <c r="B119" s="246"/>
      <c r="C119" s="247"/>
      <c r="D119" s="248"/>
      <c r="E119" s="249"/>
      <c r="F119" s="250"/>
      <c r="G119" s="250"/>
      <c r="H119" s="251"/>
      <c r="I119" s="252"/>
      <c r="J119" s="253"/>
      <c r="K119" s="254"/>
      <c r="L119" s="371"/>
      <c r="M119" s="372"/>
      <c r="N119" s="372"/>
      <c r="O119" s="7"/>
      <c r="P119" s="31"/>
      <c r="Q119" s="34"/>
      <c r="R119" s="7"/>
      <c r="S119" s="975"/>
      <c r="T119" s="976"/>
      <c r="U119" s="976"/>
      <c r="V119" s="7"/>
      <c r="W119" s="36"/>
      <c r="X119" s="34"/>
      <c r="Y119" s="7"/>
      <c r="Z119" s="11"/>
      <c r="AA119" s="7"/>
      <c r="AB119" s="7"/>
      <c r="AC119" s="7"/>
      <c r="AD119" s="31"/>
      <c r="AE119" s="34"/>
      <c r="AF119" s="7"/>
      <c r="AG119" s="11"/>
      <c r="AH119" s="7"/>
      <c r="AI119" s="7"/>
      <c r="AJ119" s="7"/>
      <c r="AK119" s="31"/>
      <c r="AL119" s="34"/>
      <c r="AM119" s="7"/>
      <c r="AN119" s="11"/>
      <c r="AO119" s="7"/>
      <c r="AP119" s="11"/>
      <c r="AQ119" s="7"/>
      <c r="AR119" s="11"/>
      <c r="AS119" s="7"/>
      <c r="AT119" s="7"/>
      <c r="AU119" s="7"/>
      <c r="AV119" s="7"/>
      <c r="AW119" s="7"/>
      <c r="AX119" s="11" t="s">
        <v>221</v>
      </c>
      <c r="AY119" s="66" t="s">
        <v>221</v>
      </c>
      <c r="AZ119" s="1"/>
      <c r="BA119" s="1"/>
      <c r="BB119" s="1"/>
      <c r="BC119" s="1"/>
      <c r="BD119" s="1"/>
      <c r="BP119" s="15"/>
      <c r="BQ119" s="25" t="str">
        <f t="shared" si="13"/>
        <v/>
      </c>
      <c r="BR119" s="26" t="str">
        <f t="shared" si="23"/>
        <v/>
      </c>
      <c r="BS119" s="26" t="str">
        <f t="shared" si="14"/>
        <v/>
      </c>
      <c r="BT119" s="25" t="str">
        <f t="shared" si="15"/>
        <v/>
      </c>
      <c r="BU119" s="26" t="str">
        <f t="shared" si="16"/>
        <v/>
      </c>
      <c r="BV119" s="25" t="e">
        <f>IF(AND(#REF!="",#REF!="",#REF!="",#REF!=""),"",SUM(#REF!,#REF!,#REF!,#REF!,#REF!))</f>
        <v>#REF!</v>
      </c>
      <c r="BW119" s="26" t="str">
        <f t="shared" si="17"/>
        <v/>
      </c>
      <c r="BX119" s="25" t="str">
        <f t="shared" si="18"/>
        <v/>
      </c>
      <c r="BY119" s="26" t="str">
        <f t="shared" si="19"/>
        <v/>
      </c>
      <c r="BZ119" s="25" t="str">
        <f t="shared" si="20"/>
        <v/>
      </c>
      <c r="CA119" s="26" t="str">
        <f t="shared" si="21"/>
        <v/>
      </c>
      <c r="CB119" s="25" t="e">
        <f>IF(AND(#REF!="",#REF!="",#REF!="",#REF!=""),"",SUM(#REF!,#REF!,#REF!,#REF!,#REF!))</f>
        <v>#REF!</v>
      </c>
      <c r="CC119" s="26" t="str">
        <f t="shared" si="22"/>
        <v/>
      </c>
      <c r="CD119" s="23"/>
      <c r="CE119" s="23"/>
    </row>
    <row r="120" spans="1:83" ht="24.75" customHeight="1">
      <c r="A120" s="245">
        <v>114</v>
      </c>
      <c r="B120" s="246"/>
      <c r="C120" s="247"/>
      <c r="D120" s="248"/>
      <c r="E120" s="249"/>
      <c r="F120" s="250"/>
      <c r="G120" s="250"/>
      <c r="H120" s="251"/>
      <c r="I120" s="252"/>
      <c r="J120" s="253"/>
      <c r="K120" s="254"/>
      <c r="L120" s="371"/>
      <c r="M120" s="372"/>
      <c r="N120" s="372"/>
      <c r="O120" s="7"/>
      <c r="P120" s="31"/>
      <c r="Q120" s="34"/>
      <c r="R120" s="7"/>
      <c r="S120" s="975"/>
      <c r="T120" s="976"/>
      <c r="U120" s="976"/>
      <c r="V120" s="7"/>
      <c r="W120" s="36"/>
      <c r="X120" s="34"/>
      <c r="Y120" s="7"/>
      <c r="Z120" s="11"/>
      <c r="AA120" s="7"/>
      <c r="AB120" s="7"/>
      <c r="AC120" s="7"/>
      <c r="AD120" s="31"/>
      <c r="AE120" s="34"/>
      <c r="AF120" s="7"/>
      <c r="AG120" s="11"/>
      <c r="AH120" s="7"/>
      <c r="AI120" s="7"/>
      <c r="AJ120" s="7"/>
      <c r="AK120" s="31"/>
      <c r="AL120" s="34"/>
      <c r="AM120" s="7"/>
      <c r="AN120" s="11"/>
      <c r="AO120" s="7"/>
      <c r="AP120" s="11"/>
      <c r="AQ120" s="7"/>
      <c r="AR120" s="11"/>
      <c r="AS120" s="7"/>
      <c r="AT120" s="7"/>
      <c r="AU120" s="7"/>
      <c r="AV120" s="7"/>
      <c r="AW120" s="7"/>
      <c r="AX120" s="11" t="s">
        <v>221</v>
      </c>
      <c r="AY120" s="66" t="s">
        <v>221</v>
      </c>
      <c r="AZ120" s="1"/>
      <c r="BA120" s="1"/>
      <c r="BB120" s="1"/>
      <c r="BC120" s="1"/>
      <c r="BD120" s="1"/>
      <c r="BP120" s="15"/>
      <c r="BQ120" s="25" t="str">
        <f t="shared" si="13"/>
        <v/>
      </c>
      <c r="BR120" s="26" t="str">
        <f t="shared" si="23"/>
        <v/>
      </c>
      <c r="BS120" s="26" t="str">
        <f t="shared" si="14"/>
        <v/>
      </c>
      <c r="BT120" s="25" t="str">
        <f t="shared" si="15"/>
        <v/>
      </c>
      <c r="BU120" s="26" t="str">
        <f t="shared" si="16"/>
        <v/>
      </c>
      <c r="BV120" s="25" t="e">
        <f>IF(AND(#REF!="",#REF!="",#REF!="",#REF!=""),"",SUM(#REF!,#REF!,#REF!,#REF!,#REF!))</f>
        <v>#REF!</v>
      </c>
      <c r="BW120" s="26" t="str">
        <f t="shared" si="17"/>
        <v/>
      </c>
      <c r="BX120" s="25" t="str">
        <f t="shared" si="18"/>
        <v/>
      </c>
      <c r="BY120" s="26" t="str">
        <f t="shared" si="19"/>
        <v/>
      </c>
      <c r="BZ120" s="25" t="str">
        <f t="shared" si="20"/>
        <v/>
      </c>
      <c r="CA120" s="26" t="str">
        <f t="shared" si="21"/>
        <v/>
      </c>
      <c r="CB120" s="25" t="e">
        <f>IF(AND(#REF!="",#REF!="",#REF!="",#REF!=""),"",SUM(#REF!,#REF!,#REF!,#REF!,#REF!))</f>
        <v>#REF!</v>
      </c>
      <c r="CC120" s="26" t="str">
        <f t="shared" si="22"/>
        <v/>
      </c>
      <c r="CD120" s="23"/>
      <c r="CE120" s="23"/>
    </row>
    <row r="121" spans="1:83" ht="24.75" customHeight="1">
      <c r="A121" s="245">
        <v>115</v>
      </c>
      <c r="B121" s="246"/>
      <c r="C121" s="247"/>
      <c r="D121" s="248"/>
      <c r="E121" s="249"/>
      <c r="F121" s="250"/>
      <c r="G121" s="250"/>
      <c r="H121" s="251"/>
      <c r="I121" s="252"/>
      <c r="J121" s="253"/>
      <c r="K121" s="254"/>
      <c r="L121" s="371"/>
      <c r="M121" s="372"/>
      <c r="N121" s="372"/>
      <c r="O121" s="7"/>
      <c r="P121" s="31"/>
      <c r="Q121" s="34"/>
      <c r="R121" s="7"/>
      <c r="S121" s="975"/>
      <c r="T121" s="976"/>
      <c r="U121" s="976"/>
      <c r="V121" s="7"/>
      <c r="W121" s="36"/>
      <c r="X121" s="34"/>
      <c r="Y121" s="7"/>
      <c r="Z121" s="11"/>
      <c r="AA121" s="7"/>
      <c r="AB121" s="7"/>
      <c r="AC121" s="7"/>
      <c r="AD121" s="31"/>
      <c r="AE121" s="34"/>
      <c r="AF121" s="7"/>
      <c r="AG121" s="11"/>
      <c r="AH121" s="7"/>
      <c r="AI121" s="7"/>
      <c r="AJ121" s="7"/>
      <c r="AK121" s="31"/>
      <c r="AL121" s="34"/>
      <c r="AM121" s="7"/>
      <c r="AN121" s="11"/>
      <c r="AO121" s="7"/>
      <c r="AP121" s="11"/>
      <c r="AQ121" s="7"/>
      <c r="AR121" s="11"/>
      <c r="AS121" s="7"/>
      <c r="AT121" s="7"/>
      <c r="AU121" s="7"/>
      <c r="AV121" s="7"/>
      <c r="AW121" s="7"/>
      <c r="AX121" s="11" t="s">
        <v>221</v>
      </c>
      <c r="AY121" s="66" t="s">
        <v>221</v>
      </c>
      <c r="AZ121" s="1"/>
      <c r="BA121" s="1"/>
      <c r="BB121" s="1"/>
      <c r="BC121" s="1"/>
      <c r="BD121" s="1"/>
      <c r="BP121" s="15"/>
      <c r="BQ121" s="25" t="str">
        <f t="shared" si="13"/>
        <v/>
      </c>
      <c r="BR121" s="26" t="str">
        <f t="shared" si="23"/>
        <v/>
      </c>
      <c r="BS121" s="26" t="str">
        <f t="shared" si="14"/>
        <v/>
      </c>
      <c r="BT121" s="25" t="str">
        <f t="shared" si="15"/>
        <v/>
      </c>
      <c r="BU121" s="26" t="str">
        <f t="shared" si="16"/>
        <v/>
      </c>
      <c r="BV121" s="25" t="e">
        <f>IF(AND(#REF!="",#REF!="",#REF!="",#REF!=""),"",SUM(#REF!,#REF!,#REF!,#REF!,#REF!))</f>
        <v>#REF!</v>
      </c>
      <c r="BW121" s="26" t="str">
        <f t="shared" si="17"/>
        <v/>
      </c>
      <c r="BX121" s="25" t="str">
        <f t="shared" si="18"/>
        <v/>
      </c>
      <c r="BY121" s="26" t="str">
        <f t="shared" si="19"/>
        <v/>
      </c>
      <c r="BZ121" s="25" t="str">
        <f t="shared" si="20"/>
        <v/>
      </c>
      <c r="CA121" s="26" t="str">
        <f t="shared" si="21"/>
        <v/>
      </c>
      <c r="CB121" s="25" t="e">
        <f>IF(AND(#REF!="",#REF!="",#REF!="",#REF!=""),"",SUM(#REF!,#REF!,#REF!,#REF!,#REF!))</f>
        <v>#REF!</v>
      </c>
      <c r="CC121" s="26" t="str">
        <f t="shared" si="22"/>
        <v/>
      </c>
      <c r="CD121" s="23"/>
      <c r="CE121" s="23"/>
    </row>
    <row r="122" spans="1:83" ht="24.75" customHeight="1">
      <c r="A122" s="245">
        <v>116</v>
      </c>
      <c r="B122" s="246"/>
      <c r="C122" s="247"/>
      <c r="D122" s="248"/>
      <c r="E122" s="249"/>
      <c r="F122" s="250"/>
      <c r="G122" s="250"/>
      <c r="H122" s="251"/>
      <c r="I122" s="252"/>
      <c r="J122" s="253"/>
      <c r="K122" s="254"/>
      <c r="L122" s="371"/>
      <c r="M122" s="372"/>
      <c r="N122" s="372"/>
      <c r="O122" s="7"/>
      <c r="P122" s="31"/>
      <c r="Q122" s="34"/>
      <c r="R122" s="7"/>
      <c r="S122" s="975"/>
      <c r="T122" s="976"/>
      <c r="U122" s="976"/>
      <c r="V122" s="7"/>
      <c r="W122" s="36"/>
      <c r="X122" s="34"/>
      <c r="Y122" s="7"/>
      <c r="Z122" s="11"/>
      <c r="AA122" s="7"/>
      <c r="AB122" s="7"/>
      <c r="AC122" s="7"/>
      <c r="AD122" s="31"/>
      <c r="AE122" s="34"/>
      <c r="AF122" s="7"/>
      <c r="AG122" s="11"/>
      <c r="AH122" s="7"/>
      <c r="AI122" s="7"/>
      <c r="AJ122" s="7"/>
      <c r="AK122" s="31"/>
      <c r="AL122" s="34"/>
      <c r="AM122" s="7"/>
      <c r="AN122" s="11"/>
      <c r="AO122" s="7"/>
      <c r="AP122" s="11"/>
      <c r="AQ122" s="7"/>
      <c r="AR122" s="11"/>
      <c r="AS122" s="7"/>
      <c r="AT122" s="7"/>
      <c r="AU122" s="7"/>
      <c r="AV122" s="7"/>
      <c r="AW122" s="7"/>
      <c r="AX122" s="11" t="s">
        <v>221</v>
      </c>
      <c r="AY122" s="66" t="s">
        <v>221</v>
      </c>
      <c r="AZ122" s="1"/>
      <c r="BA122" s="1"/>
      <c r="BB122" s="1"/>
      <c r="BC122" s="1"/>
      <c r="BD122" s="1"/>
      <c r="BP122" s="15"/>
      <c r="BQ122" s="25" t="str">
        <f t="shared" si="13"/>
        <v/>
      </c>
      <c r="BR122" s="26" t="str">
        <f t="shared" si="23"/>
        <v/>
      </c>
      <c r="BS122" s="26" t="str">
        <f t="shared" si="14"/>
        <v/>
      </c>
      <c r="BT122" s="25" t="str">
        <f t="shared" si="15"/>
        <v/>
      </c>
      <c r="BU122" s="26" t="str">
        <f t="shared" si="16"/>
        <v/>
      </c>
      <c r="BV122" s="25" t="e">
        <f>IF(AND(#REF!="",#REF!="",#REF!="",#REF!=""),"",SUM(#REF!,#REF!,#REF!,#REF!,#REF!))</f>
        <v>#REF!</v>
      </c>
      <c r="BW122" s="26" t="str">
        <f t="shared" si="17"/>
        <v/>
      </c>
      <c r="BX122" s="25" t="str">
        <f t="shared" si="18"/>
        <v/>
      </c>
      <c r="BY122" s="26" t="str">
        <f t="shared" si="19"/>
        <v/>
      </c>
      <c r="BZ122" s="25" t="str">
        <f t="shared" si="20"/>
        <v/>
      </c>
      <c r="CA122" s="26" t="str">
        <f t="shared" si="21"/>
        <v/>
      </c>
      <c r="CB122" s="25" t="e">
        <f>IF(AND(#REF!="",#REF!="",#REF!="",#REF!=""),"",SUM(#REF!,#REF!,#REF!,#REF!,#REF!))</f>
        <v>#REF!</v>
      </c>
      <c r="CC122" s="26" t="str">
        <f t="shared" si="22"/>
        <v/>
      </c>
      <c r="CD122" s="23"/>
      <c r="CE122" s="23"/>
    </row>
    <row r="123" spans="1:83" ht="24.75" customHeight="1">
      <c r="A123" s="245">
        <v>117</v>
      </c>
      <c r="B123" s="246"/>
      <c r="C123" s="247"/>
      <c r="D123" s="248"/>
      <c r="E123" s="249"/>
      <c r="F123" s="250"/>
      <c r="G123" s="250"/>
      <c r="H123" s="251"/>
      <c r="I123" s="252"/>
      <c r="J123" s="253"/>
      <c r="K123" s="254"/>
      <c r="L123" s="371"/>
      <c r="M123" s="372"/>
      <c r="N123" s="372"/>
      <c r="O123" s="7"/>
      <c r="P123" s="31"/>
      <c r="Q123" s="34"/>
      <c r="R123" s="7"/>
      <c r="S123" s="975"/>
      <c r="T123" s="976"/>
      <c r="U123" s="976"/>
      <c r="V123" s="7"/>
      <c r="W123" s="36"/>
      <c r="X123" s="34"/>
      <c r="Y123" s="7"/>
      <c r="Z123" s="11"/>
      <c r="AA123" s="7"/>
      <c r="AB123" s="7"/>
      <c r="AC123" s="7"/>
      <c r="AD123" s="31"/>
      <c r="AE123" s="34"/>
      <c r="AF123" s="7"/>
      <c r="AG123" s="11"/>
      <c r="AH123" s="7"/>
      <c r="AI123" s="7"/>
      <c r="AJ123" s="7"/>
      <c r="AK123" s="31"/>
      <c r="AL123" s="34"/>
      <c r="AM123" s="7"/>
      <c r="AN123" s="11"/>
      <c r="AO123" s="7"/>
      <c r="AP123" s="11"/>
      <c r="AQ123" s="7"/>
      <c r="AR123" s="11"/>
      <c r="AS123" s="7"/>
      <c r="AT123" s="7"/>
      <c r="AU123" s="7"/>
      <c r="AV123" s="7"/>
      <c r="AW123" s="7"/>
      <c r="AX123" s="11" t="s">
        <v>221</v>
      </c>
      <c r="AY123" s="66" t="s">
        <v>221</v>
      </c>
      <c r="AZ123" s="1"/>
      <c r="BA123" s="1"/>
      <c r="BB123" s="1"/>
      <c r="BC123" s="1"/>
      <c r="BD123" s="1"/>
      <c r="BP123" s="15"/>
      <c r="BQ123" s="25" t="str">
        <f t="shared" si="13"/>
        <v/>
      </c>
      <c r="BR123" s="26" t="str">
        <f t="shared" si="23"/>
        <v/>
      </c>
      <c r="BS123" s="26" t="str">
        <f t="shared" si="14"/>
        <v/>
      </c>
      <c r="BT123" s="25" t="str">
        <f t="shared" si="15"/>
        <v/>
      </c>
      <c r="BU123" s="26" t="str">
        <f t="shared" si="16"/>
        <v/>
      </c>
      <c r="BV123" s="25" t="e">
        <f>IF(AND(#REF!="",#REF!="",#REF!="",#REF!=""),"",SUM(#REF!,#REF!,#REF!,#REF!,#REF!))</f>
        <v>#REF!</v>
      </c>
      <c r="BW123" s="26" t="str">
        <f t="shared" si="17"/>
        <v/>
      </c>
      <c r="BX123" s="25" t="str">
        <f t="shared" si="18"/>
        <v/>
      </c>
      <c r="BY123" s="26" t="str">
        <f t="shared" si="19"/>
        <v/>
      </c>
      <c r="BZ123" s="25" t="str">
        <f t="shared" si="20"/>
        <v/>
      </c>
      <c r="CA123" s="26" t="str">
        <f t="shared" si="21"/>
        <v/>
      </c>
      <c r="CB123" s="25" t="e">
        <f>IF(AND(#REF!="",#REF!="",#REF!="",#REF!=""),"",SUM(#REF!,#REF!,#REF!,#REF!,#REF!))</f>
        <v>#REF!</v>
      </c>
      <c r="CC123" s="26" t="str">
        <f t="shared" si="22"/>
        <v/>
      </c>
      <c r="CD123" s="23"/>
      <c r="CE123" s="23"/>
    </row>
    <row r="124" spans="1:83" ht="24.75" customHeight="1">
      <c r="A124" s="245">
        <v>118</v>
      </c>
      <c r="B124" s="246"/>
      <c r="C124" s="247"/>
      <c r="D124" s="248"/>
      <c r="E124" s="249"/>
      <c r="F124" s="250"/>
      <c r="G124" s="250"/>
      <c r="H124" s="251"/>
      <c r="I124" s="252"/>
      <c r="J124" s="253"/>
      <c r="K124" s="254"/>
      <c r="L124" s="371"/>
      <c r="M124" s="372"/>
      <c r="N124" s="372"/>
      <c r="O124" s="7"/>
      <c r="P124" s="31"/>
      <c r="Q124" s="34"/>
      <c r="R124" s="7"/>
      <c r="S124" s="975"/>
      <c r="T124" s="976"/>
      <c r="U124" s="976"/>
      <c r="V124" s="7"/>
      <c r="W124" s="36"/>
      <c r="X124" s="34"/>
      <c r="Y124" s="7"/>
      <c r="Z124" s="11"/>
      <c r="AA124" s="7"/>
      <c r="AB124" s="7"/>
      <c r="AC124" s="7"/>
      <c r="AD124" s="31"/>
      <c r="AE124" s="34"/>
      <c r="AF124" s="7"/>
      <c r="AG124" s="11"/>
      <c r="AH124" s="7"/>
      <c r="AI124" s="7"/>
      <c r="AJ124" s="7"/>
      <c r="AK124" s="31"/>
      <c r="AL124" s="34"/>
      <c r="AM124" s="7"/>
      <c r="AN124" s="11"/>
      <c r="AO124" s="7"/>
      <c r="AP124" s="11"/>
      <c r="AQ124" s="7"/>
      <c r="AR124" s="11"/>
      <c r="AS124" s="7"/>
      <c r="AT124" s="7"/>
      <c r="AU124" s="7"/>
      <c r="AV124" s="7"/>
      <c r="AW124" s="7"/>
      <c r="AX124" s="11" t="s">
        <v>221</v>
      </c>
      <c r="AY124" s="66" t="s">
        <v>221</v>
      </c>
      <c r="AZ124" s="1"/>
      <c r="BA124" s="1"/>
      <c r="BB124" s="1"/>
      <c r="BC124" s="1"/>
      <c r="BD124" s="1"/>
      <c r="BP124" s="15"/>
      <c r="BQ124" s="25" t="str">
        <f t="shared" si="13"/>
        <v/>
      </c>
      <c r="BR124" s="26" t="str">
        <f t="shared" si="23"/>
        <v/>
      </c>
      <c r="BS124" s="26" t="str">
        <f t="shared" si="14"/>
        <v/>
      </c>
      <c r="BT124" s="25" t="str">
        <f t="shared" si="15"/>
        <v/>
      </c>
      <c r="BU124" s="26" t="str">
        <f t="shared" si="16"/>
        <v/>
      </c>
      <c r="BV124" s="25" t="e">
        <f>IF(AND(#REF!="",#REF!="",#REF!="",#REF!=""),"",SUM(#REF!,#REF!,#REF!,#REF!,#REF!))</f>
        <v>#REF!</v>
      </c>
      <c r="BW124" s="26" t="str">
        <f t="shared" si="17"/>
        <v/>
      </c>
      <c r="BX124" s="25" t="str">
        <f t="shared" si="18"/>
        <v/>
      </c>
      <c r="BY124" s="26" t="str">
        <f t="shared" si="19"/>
        <v/>
      </c>
      <c r="BZ124" s="25" t="str">
        <f t="shared" si="20"/>
        <v/>
      </c>
      <c r="CA124" s="26" t="str">
        <f t="shared" si="21"/>
        <v/>
      </c>
      <c r="CB124" s="25" t="e">
        <f>IF(AND(#REF!="",#REF!="",#REF!="",#REF!=""),"",SUM(#REF!,#REF!,#REF!,#REF!,#REF!))</f>
        <v>#REF!</v>
      </c>
      <c r="CC124" s="26" t="str">
        <f t="shared" si="22"/>
        <v/>
      </c>
      <c r="CD124" s="23"/>
      <c r="CE124" s="23"/>
    </row>
    <row r="125" spans="1:83" ht="24.75" customHeight="1">
      <c r="A125" s="245">
        <v>119</v>
      </c>
      <c r="B125" s="246"/>
      <c r="C125" s="247"/>
      <c r="D125" s="248"/>
      <c r="E125" s="249"/>
      <c r="F125" s="250"/>
      <c r="G125" s="250"/>
      <c r="H125" s="251"/>
      <c r="I125" s="252"/>
      <c r="J125" s="253"/>
      <c r="K125" s="254"/>
      <c r="L125" s="371"/>
      <c r="M125" s="372"/>
      <c r="N125" s="372"/>
      <c r="O125" s="7"/>
      <c r="P125" s="31"/>
      <c r="Q125" s="34"/>
      <c r="R125" s="7"/>
      <c r="S125" s="975"/>
      <c r="T125" s="976"/>
      <c r="U125" s="976"/>
      <c r="V125" s="7"/>
      <c r="W125" s="36"/>
      <c r="X125" s="34"/>
      <c r="Y125" s="7"/>
      <c r="Z125" s="11"/>
      <c r="AA125" s="7"/>
      <c r="AB125" s="7"/>
      <c r="AC125" s="7"/>
      <c r="AD125" s="31"/>
      <c r="AE125" s="34"/>
      <c r="AF125" s="7"/>
      <c r="AG125" s="11"/>
      <c r="AH125" s="7"/>
      <c r="AI125" s="7"/>
      <c r="AJ125" s="7"/>
      <c r="AK125" s="31"/>
      <c r="AL125" s="34"/>
      <c r="AM125" s="7"/>
      <c r="AN125" s="11"/>
      <c r="AO125" s="7"/>
      <c r="AP125" s="11"/>
      <c r="AQ125" s="7"/>
      <c r="AR125" s="11"/>
      <c r="AS125" s="7"/>
      <c r="AT125" s="7"/>
      <c r="AU125" s="7"/>
      <c r="AV125" s="7"/>
      <c r="AW125" s="7"/>
      <c r="AX125" s="11" t="s">
        <v>221</v>
      </c>
      <c r="AY125" s="66" t="s">
        <v>221</v>
      </c>
      <c r="AZ125" s="1"/>
      <c r="BA125" s="1"/>
      <c r="BB125" s="1"/>
      <c r="BC125" s="1"/>
      <c r="BD125" s="1"/>
      <c r="BP125" s="15"/>
      <c r="BQ125" s="25" t="str">
        <f t="shared" si="13"/>
        <v/>
      </c>
      <c r="BR125" s="26" t="str">
        <f t="shared" si="23"/>
        <v/>
      </c>
      <c r="BS125" s="26" t="str">
        <f t="shared" si="14"/>
        <v/>
      </c>
      <c r="BT125" s="25" t="str">
        <f t="shared" si="15"/>
        <v/>
      </c>
      <c r="BU125" s="26" t="str">
        <f t="shared" si="16"/>
        <v/>
      </c>
      <c r="BV125" s="25" t="e">
        <f>IF(AND(#REF!="",#REF!="",#REF!="",#REF!=""),"",SUM(#REF!,#REF!,#REF!,#REF!,#REF!))</f>
        <v>#REF!</v>
      </c>
      <c r="BW125" s="26" t="str">
        <f t="shared" si="17"/>
        <v/>
      </c>
      <c r="BX125" s="25" t="str">
        <f t="shared" si="18"/>
        <v/>
      </c>
      <c r="BY125" s="26" t="str">
        <f t="shared" si="19"/>
        <v/>
      </c>
      <c r="BZ125" s="25" t="str">
        <f t="shared" si="20"/>
        <v/>
      </c>
      <c r="CA125" s="26" t="str">
        <f t="shared" si="21"/>
        <v/>
      </c>
      <c r="CB125" s="25" t="e">
        <f>IF(AND(#REF!="",#REF!="",#REF!="",#REF!=""),"",SUM(#REF!,#REF!,#REF!,#REF!,#REF!))</f>
        <v>#REF!</v>
      </c>
      <c r="CC125" s="26" t="str">
        <f t="shared" si="22"/>
        <v/>
      </c>
      <c r="CD125" s="23"/>
      <c r="CE125" s="23"/>
    </row>
    <row r="126" spans="1:83" ht="24.75" customHeight="1">
      <c r="A126" s="245">
        <v>120</v>
      </c>
      <c r="B126" s="246"/>
      <c r="C126" s="247"/>
      <c r="D126" s="248"/>
      <c r="E126" s="249"/>
      <c r="F126" s="250"/>
      <c r="G126" s="250"/>
      <c r="H126" s="251"/>
      <c r="I126" s="252"/>
      <c r="J126" s="253"/>
      <c r="K126" s="254"/>
      <c r="L126" s="371"/>
      <c r="M126" s="372"/>
      <c r="N126" s="372"/>
      <c r="O126" s="7"/>
      <c r="P126" s="31"/>
      <c r="Q126" s="34"/>
      <c r="R126" s="7"/>
      <c r="S126" s="975"/>
      <c r="T126" s="976"/>
      <c r="U126" s="976"/>
      <c r="V126" s="7"/>
      <c r="W126" s="36"/>
      <c r="X126" s="34"/>
      <c r="Y126" s="7"/>
      <c r="Z126" s="11"/>
      <c r="AA126" s="7"/>
      <c r="AB126" s="7"/>
      <c r="AC126" s="7"/>
      <c r="AD126" s="31"/>
      <c r="AE126" s="34"/>
      <c r="AF126" s="7"/>
      <c r="AG126" s="11"/>
      <c r="AH126" s="7"/>
      <c r="AI126" s="7"/>
      <c r="AJ126" s="7"/>
      <c r="AK126" s="31"/>
      <c r="AL126" s="34"/>
      <c r="AM126" s="7"/>
      <c r="AN126" s="11"/>
      <c r="AO126" s="7"/>
      <c r="AP126" s="11"/>
      <c r="AQ126" s="7"/>
      <c r="AR126" s="11"/>
      <c r="AS126" s="7"/>
      <c r="AT126" s="7"/>
      <c r="AU126" s="7"/>
      <c r="AV126" s="7"/>
      <c r="AW126" s="7"/>
      <c r="AX126" s="11" t="s">
        <v>221</v>
      </c>
      <c r="AY126" s="66" t="s">
        <v>221</v>
      </c>
      <c r="AZ126" s="1"/>
      <c r="BA126" s="1"/>
      <c r="BB126" s="1"/>
      <c r="BC126" s="1"/>
      <c r="BD126" s="1"/>
      <c r="BP126" s="15"/>
      <c r="BQ126" s="25" t="str">
        <f t="shared" si="13"/>
        <v/>
      </c>
      <c r="BR126" s="26" t="str">
        <f t="shared" si="23"/>
        <v/>
      </c>
      <c r="BS126" s="26" t="str">
        <f t="shared" si="14"/>
        <v/>
      </c>
      <c r="BT126" s="25" t="str">
        <f t="shared" si="15"/>
        <v/>
      </c>
      <c r="BU126" s="26" t="str">
        <f t="shared" si="16"/>
        <v/>
      </c>
      <c r="BV126" s="25" t="e">
        <f>IF(AND(#REF!="",#REF!="",#REF!="",#REF!=""),"",SUM(#REF!,#REF!,#REF!,#REF!,#REF!))</f>
        <v>#REF!</v>
      </c>
      <c r="BW126" s="26" t="str">
        <f t="shared" si="17"/>
        <v/>
      </c>
      <c r="BX126" s="25" t="str">
        <f t="shared" si="18"/>
        <v/>
      </c>
      <c r="BY126" s="26" t="str">
        <f t="shared" si="19"/>
        <v/>
      </c>
      <c r="BZ126" s="25" t="str">
        <f t="shared" si="20"/>
        <v/>
      </c>
      <c r="CA126" s="26" t="str">
        <f t="shared" si="21"/>
        <v/>
      </c>
      <c r="CB126" s="25" t="e">
        <f>IF(AND(#REF!="",#REF!="",#REF!="",#REF!=""),"",SUM(#REF!,#REF!,#REF!,#REF!,#REF!))</f>
        <v>#REF!</v>
      </c>
      <c r="CC126" s="26" t="str">
        <f t="shared" si="22"/>
        <v/>
      </c>
      <c r="CD126" s="23"/>
      <c r="CE126" s="23"/>
    </row>
    <row r="127" spans="1:83" ht="24.75" customHeight="1">
      <c r="A127" s="245">
        <v>121</v>
      </c>
      <c r="B127" s="246"/>
      <c r="C127" s="247"/>
      <c r="D127" s="248"/>
      <c r="E127" s="249"/>
      <c r="F127" s="250"/>
      <c r="G127" s="250"/>
      <c r="H127" s="251"/>
      <c r="I127" s="252"/>
      <c r="J127" s="253"/>
      <c r="K127" s="254"/>
      <c r="L127" s="371"/>
      <c r="M127" s="372"/>
      <c r="N127" s="372"/>
      <c r="O127" s="7"/>
      <c r="P127" s="31"/>
      <c r="Q127" s="34"/>
      <c r="R127" s="7"/>
      <c r="S127" s="975"/>
      <c r="T127" s="976"/>
      <c r="U127" s="976"/>
      <c r="V127" s="7"/>
      <c r="W127" s="36"/>
      <c r="X127" s="34"/>
      <c r="Y127" s="7"/>
      <c r="Z127" s="11"/>
      <c r="AA127" s="7"/>
      <c r="AB127" s="7"/>
      <c r="AC127" s="7"/>
      <c r="AD127" s="31"/>
      <c r="AE127" s="34"/>
      <c r="AF127" s="7"/>
      <c r="AG127" s="11"/>
      <c r="AH127" s="7"/>
      <c r="AI127" s="7"/>
      <c r="AJ127" s="7"/>
      <c r="AK127" s="31"/>
      <c r="AL127" s="34"/>
      <c r="AM127" s="7"/>
      <c r="AN127" s="11"/>
      <c r="AO127" s="7"/>
      <c r="AP127" s="11"/>
      <c r="AQ127" s="7"/>
      <c r="AR127" s="11"/>
      <c r="AS127" s="7"/>
      <c r="AT127" s="7"/>
      <c r="AU127" s="7"/>
      <c r="AV127" s="7"/>
      <c r="AW127" s="7"/>
      <c r="AX127" s="11" t="s">
        <v>221</v>
      </c>
      <c r="AY127" s="66" t="s">
        <v>221</v>
      </c>
      <c r="AZ127" s="1"/>
      <c r="BA127" s="1"/>
      <c r="BB127" s="1"/>
      <c r="BC127" s="1"/>
      <c r="BD127" s="1"/>
      <c r="BP127" s="15"/>
      <c r="BQ127" s="25" t="str">
        <f t="shared" si="13"/>
        <v/>
      </c>
      <c r="BR127" s="26" t="str">
        <f t="shared" si="23"/>
        <v/>
      </c>
      <c r="BS127" s="26" t="str">
        <f t="shared" si="14"/>
        <v/>
      </c>
      <c r="BT127" s="25" t="str">
        <f t="shared" si="15"/>
        <v/>
      </c>
      <c r="BU127" s="26" t="str">
        <f t="shared" si="16"/>
        <v/>
      </c>
      <c r="BV127" s="25" t="e">
        <f>IF(AND(#REF!="",#REF!="",#REF!="",#REF!=""),"",SUM(#REF!,#REF!,#REF!,#REF!,#REF!))</f>
        <v>#REF!</v>
      </c>
      <c r="BW127" s="26" t="str">
        <f t="shared" si="17"/>
        <v/>
      </c>
      <c r="BX127" s="25" t="str">
        <f t="shared" si="18"/>
        <v/>
      </c>
      <c r="BY127" s="26" t="str">
        <f t="shared" si="19"/>
        <v/>
      </c>
      <c r="BZ127" s="25" t="str">
        <f t="shared" si="20"/>
        <v/>
      </c>
      <c r="CA127" s="26" t="str">
        <f t="shared" si="21"/>
        <v/>
      </c>
      <c r="CB127" s="25" t="e">
        <f>IF(AND(#REF!="",#REF!="",#REF!="",#REF!=""),"",SUM(#REF!,#REF!,#REF!,#REF!,#REF!))</f>
        <v>#REF!</v>
      </c>
      <c r="CC127" s="26" t="str">
        <f t="shared" si="22"/>
        <v/>
      </c>
      <c r="CD127" s="23" t="e">
        <f>IF(AND(#REF!="",#REF!="",#REF!="",#REF!=""),"",SUM(#REF!,#REF!,#REF!,#REF!))</f>
        <v>#REF!</v>
      </c>
      <c r="CE127" s="23" t="str">
        <f t="shared" ref="CE127:CE190" si="24">IFERROR(IF(CD127="","",IF($CD$5=100,ROUNDUP(CD127*20%,0),IF($CD$5=86,ROUNDUP((CD127/$CD$5)*$CE$5,0),IF($CD$5=66,ROUNDUP((CD127/$CD$5)*$CE$5,0),"")))),"")</f>
        <v/>
      </c>
    </row>
    <row r="128" spans="1:83" ht="24.75" customHeight="1">
      <c r="A128" s="245">
        <v>122</v>
      </c>
      <c r="B128" s="246"/>
      <c r="C128" s="247"/>
      <c r="D128" s="248"/>
      <c r="E128" s="249"/>
      <c r="F128" s="250"/>
      <c r="G128" s="250"/>
      <c r="H128" s="251"/>
      <c r="I128" s="252"/>
      <c r="J128" s="253"/>
      <c r="K128" s="254"/>
      <c r="L128" s="371"/>
      <c r="M128" s="372"/>
      <c r="N128" s="372"/>
      <c r="O128" s="7"/>
      <c r="P128" s="31"/>
      <c r="Q128" s="34"/>
      <c r="R128" s="7"/>
      <c r="S128" s="975"/>
      <c r="T128" s="976"/>
      <c r="U128" s="976"/>
      <c r="V128" s="7"/>
      <c r="W128" s="36"/>
      <c r="X128" s="34"/>
      <c r="Y128" s="7"/>
      <c r="Z128" s="11"/>
      <c r="AA128" s="7"/>
      <c r="AB128" s="7"/>
      <c r="AC128" s="7"/>
      <c r="AD128" s="31"/>
      <c r="AE128" s="34"/>
      <c r="AF128" s="7"/>
      <c r="AG128" s="11"/>
      <c r="AH128" s="7"/>
      <c r="AI128" s="7"/>
      <c r="AJ128" s="7"/>
      <c r="AK128" s="31"/>
      <c r="AL128" s="34"/>
      <c r="AM128" s="7"/>
      <c r="AN128" s="11"/>
      <c r="AO128" s="7"/>
      <c r="AP128" s="11"/>
      <c r="AQ128" s="7"/>
      <c r="AR128" s="11"/>
      <c r="AS128" s="7"/>
      <c r="AT128" s="7"/>
      <c r="AU128" s="7"/>
      <c r="AV128" s="7"/>
      <c r="AW128" s="7"/>
      <c r="AX128" s="11" t="s">
        <v>221</v>
      </c>
      <c r="AY128" s="66" t="s">
        <v>221</v>
      </c>
      <c r="AZ128" s="1"/>
      <c r="BA128" s="1"/>
      <c r="BB128" s="1"/>
      <c r="BC128" s="1"/>
      <c r="BD128" s="1"/>
      <c r="BP128" s="15"/>
      <c r="BQ128" s="25" t="str">
        <f t="shared" si="13"/>
        <v/>
      </c>
      <c r="BR128" s="26" t="str">
        <f t="shared" si="23"/>
        <v/>
      </c>
      <c r="BS128" s="26" t="str">
        <f t="shared" si="14"/>
        <v/>
      </c>
      <c r="BT128" s="25" t="str">
        <f t="shared" si="15"/>
        <v/>
      </c>
      <c r="BU128" s="26" t="str">
        <f t="shared" si="16"/>
        <v/>
      </c>
      <c r="BV128" s="25" t="e">
        <f>IF(AND(#REF!="",#REF!="",#REF!="",#REF!=""),"",SUM(#REF!,#REF!,#REF!,#REF!,#REF!))</f>
        <v>#REF!</v>
      </c>
      <c r="BW128" s="26" t="str">
        <f t="shared" si="17"/>
        <v/>
      </c>
      <c r="BX128" s="25" t="str">
        <f t="shared" si="18"/>
        <v/>
      </c>
      <c r="BY128" s="26" t="str">
        <f t="shared" si="19"/>
        <v/>
      </c>
      <c r="BZ128" s="25" t="str">
        <f t="shared" si="20"/>
        <v/>
      </c>
      <c r="CA128" s="26" t="str">
        <f t="shared" si="21"/>
        <v/>
      </c>
      <c r="CB128" s="25" t="e">
        <f>IF(AND(#REF!="",#REF!="",#REF!="",#REF!=""),"",SUM(#REF!,#REF!,#REF!,#REF!,#REF!))</f>
        <v>#REF!</v>
      </c>
      <c r="CC128" s="26" t="str">
        <f t="shared" si="22"/>
        <v/>
      </c>
      <c r="CD128" s="23" t="e">
        <f>IF(AND(#REF!="",#REF!="",#REF!="",#REF!=""),"",SUM(#REF!,#REF!,#REF!,#REF!))</f>
        <v>#REF!</v>
      </c>
      <c r="CE128" s="23" t="str">
        <f t="shared" si="24"/>
        <v/>
      </c>
    </row>
    <row r="129" spans="1:83" ht="24.75" customHeight="1">
      <c r="A129" s="245">
        <v>123</v>
      </c>
      <c r="B129" s="246"/>
      <c r="C129" s="247"/>
      <c r="D129" s="248"/>
      <c r="E129" s="249"/>
      <c r="F129" s="250"/>
      <c r="G129" s="250"/>
      <c r="H129" s="251"/>
      <c r="I129" s="252"/>
      <c r="J129" s="253"/>
      <c r="K129" s="254"/>
      <c r="L129" s="371"/>
      <c r="M129" s="372"/>
      <c r="N129" s="372"/>
      <c r="O129" s="7"/>
      <c r="P129" s="31"/>
      <c r="Q129" s="34"/>
      <c r="R129" s="7"/>
      <c r="S129" s="975"/>
      <c r="T129" s="976"/>
      <c r="U129" s="976"/>
      <c r="V129" s="7"/>
      <c r="W129" s="36"/>
      <c r="X129" s="34"/>
      <c r="Y129" s="7"/>
      <c r="Z129" s="11"/>
      <c r="AA129" s="7"/>
      <c r="AB129" s="7"/>
      <c r="AC129" s="7"/>
      <c r="AD129" s="31"/>
      <c r="AE129" s="34"/>
      <c r="AF129" s="7"/>
      <c r="AG129" s="11"/>
      <c r="AH129" s="7"/>
      <c r="AI129" s="7"/>
      <c r="AJ129" s="7"/>
      <c r="AK129" s="31"/>
      <c r="AL129" s="34"/>
      <c r="AM129" s="7"/>
      <c r="AN129" s="11"/>
      <c r="AO129" s="7"/>
      <c r="AP129" s="11"/>
      <c r="AQ129" s="7"/>
      <c r="AR129" s="11"/>
      <c r="AS129" s="7"/>
      <c r="AT129" s="7"/>
      <c r="AU129" s="7"/>
      <c r="AV129" s="7"/>
      <c r="AW129" s="7"/>
      <c r="AX129" s="11" t="s">
        <v>221</v>
      </c>
      <c r="AY129" s="66" t="s">
        <v>221</v>
      </c>
      <c r="AZ129" s="1"/>
      <c r="BA129" s="1"/>
      <c r="BB129" s="1"/>
      <c r="BC129" s="1"/>
      <c r="BD129" s="1"/>
      <c r="BP129" s="15"/>
      <c r="BQ129" s="25" t="str">
        <f t="shared" si="13"/>
        <v/>
      </c>
      <c r="BR129" s="26" t="str">
        <f t="shared" si="23"/>
        <v/>
      </c>
      <c r="BS129" s="26" t="str">
        <f t="shared" si="14"/>
        <v/>
      </c>
      <c r="BT129" s="25" t="str">
        <f t="shared" si="15"/>
        <v/>
      </c>
      <c r="BU129" s="26" t="str">
        <f t="shared" si="16"/>
        <v/>
      </c>
      <c r="BV129" s="25" t="e">
        <f>IF(AND(#REF!="",#REF!="",#REF!="",#REF!=""),"",SUM(#REF!,#REF!,#REF!,#REF!,#REF!))</f>
        <v>#REF!</v>
      </c>
      <c r="BW129" s="26" t="str">
        <f t="shared" si="17"/>
        <v/>
      </c>
      <c r="BX129" s="25" t="str">
        <f t="shared" si="18"/>
        <v/>
      </c>
      <c r="BY129" s="26" t="str">
        <f t="shared" si="19"/>
        <v/>
      </c>
      <c r="BZ129" s="25" t="str">
        <f t="shared" si="20"/>
        <v/>
      </c>
      <c r="CA129" s="26" t="str">
        <f t="shared" si="21"/>
        <v/>
      </c>
      <c r="CB129" s="25" t="e">
        <f>IF(AND(#REF!="",#REF!="",#REF!="",#REF!=""),"",SUM(#REF!,#REF!,#REF!,#REF!,#REF!))</f>
        <v>#REF!</v>
      </c>
      <c r="CC129" s="26" t="str">
        <f t="shared" si="22"/>
        <v/>
      </c>
      <c r="CD129" s="23" t="e">
        <f>IF(AND(#REF!="",#REF!="",#REF!="",#REF!=""),"",SUM(#REF!,#REF!,#REF!,#REF!))</f>
        <v>#REF!</v>
      </c>
      <c r="CE129" s="23" t="str">
        <f t="shared" si="24"/>
        <v/>
      </c>
    </row>
    <row r="130" spans="1:83" ht="24.75" customHeight="1">
      <c r="A130" s="245">
        <v>124</v>
      </c>
      <c r="B130" s="246"/>
      <c r="C130" s="247"/>
      <c r="D130" s="248"/>
      <c r="E130" s="249"/>
      <c r="F130" s="250"/>
      <c r="G130" s="250"/>
      <c r="H130" s="251"/>
      <c r="I130" s="252"/>
      <c r="J130" s="253"/>
      <c r="K130" s="254"/>
      <c r="L130" s="371"/>
      <c r="M130" s="372"/>
      <c r="N130" s="372"/>
      <c r="O130" s="7"/>
      <c r="P130" s="31"/>
      <c r="Q130" s="34"/>
      <c r="R130" s="7"/>
      <c r="S130" s="975"/>
      <c r="T130" s="976"/>
      <c r="U130" s="976"/>
      <c r="V130" s="7"/>
      <c r="W130" s="36"/>
      <c r="X130" s="34"/>
      <c r="Y130" s="7"/>
      <c r="Z130" s="11"/>
      <c r="AA130" s="7"/>
      <c r="AB130" s="7"/>
      <c r="AC130" s="7"/>
      <c r="AD130" s="31"/>
      <c r="AE130" s="34"/>
      <c r="AF130" s="7"/>
      <c r="AG130" s="11"/>
      <c r="AH130" s="7"/>
      <c r="AI130" s="7"/>
      <c r="AJ130" s="7"/>
      <c r="AK130" s="31"/>
      <c r="AL130" s="34"/>
      <c r="AM130" s="7"/>
      <c r="AN130" s="11"/>
      <c r="AO130" s="7"/>
      <c r="AP130" s="11"/>
      <c r="AQ130" s="7"/>
      <c r="AR130" s="11"/>
      <c r="AS130" s="7"/>
      <c r="AT130" s="7"/>
      <c r="AU130" s="7"/>
      <c r="AV130" s="7"/>
      <c r="AW130" s="7"/>
      <c r="AX130" s="11" t="s">
        <v>221</v>
      </c>
      <c r="AY130" s="66" t="s">
        <v>221</v>
      </c>
      <c r="AZ130" s="1"/>
      <c r="BA130" s="1"/>
      <c r="BB130" s="1"/>
      <c r="BC130" s="1"/>
      <c r="BD130" s="1"/>
      <c r="BP130" s="15"/>
      <c r="BQ130" s="25" t="str">
        <f t="shared" si="13"/>
        <v/>
      </c>
      <c r="BR130" s="26" t="str">
        <f t="shared" si="23"/>
        <v/>
      </c>
      <c r="BS130" s="26" t="str">
        <f t="shared" si="14"/>
        <v/>
      </c>
      <c r="BT130" s="25" t="str">
        <f t="shared" si="15"/>
        <v/>
      </c>
      <c r="BU130" s="26" t="str">
        <f t="shared" si="16"/>
        <v/>
      </c>
      <c r="BV130" s="25" t="e">
        <f>IF(AND(#REF!="",#REF!="",#REF!="",#REF!=""),"",SUM(#REF!,#REF!,#REF!,#REF!,#REF!))</f>
        <v>#REF!</v>
      </c>
      <c r="BW130" s="26" t="str">
        <f t="shared" si="17"/>
        <v/>
      </c>
      <c r="BX130" s="25" t="str">
        <f t="shared" si="18"/>
        <v/>
      </c>
      <c r="BY130" s="26" t="str">
        <f t="shared" si="19"/>
        <v/>
      </c>
      <c r="BZ130" s="25" t="str">
        <f t="shared" si="20"/>
        <v/>
      </c>
      <c r="CA130" s="26" t="str">
        <f t="shared" si="21"/>
        <v/>
      </c>
      <c r="CB130" s="25" t="e">
        <f>IF(AND(#REF!="",#REF!="",#REF!="",#REF!=""),"",SUM(#REF!,#REF!,#REF!,#REF!,#REF!))</f>
        <v>#REF!</v>
      </c>
      <c r="CC130" s="26" t="str">
        <f t="shared" si="22"/>
        <v/>
      </c>
      <c r="CD130" s="23" t="e">
        <f>IF(AND(#REF!="",#REF!="",#REF!="",#REF!=""),"",SUM(#REF!,#REF!,#REF!,#REF!))</f>
        <v>#REF!</v>
      </c>
      <c r="CE130" s="23" t="str">
        <f t="shared" si="24"/>
        <v/>
      </c>
    </row>
    <row r="131" spans="1:83" ht="24.75" customHeight="1">
      <c r="A131" s="245">
        <v>125</v>
      </c>
      <c r="B131" s="246"/>
      <c r="C131" s="247"/>
      <c r="D131" s="248"/>
      <c r="E131" s="249"/>
      <c r="F131" s="250"/>
      <c r="G131" s="250"/>
      <c r="H131" s="251"/>
      <c r="I131" s="252"/>
      <c r="J131" s="253"/>
      <c r="K131" s="254"/>
      <c r="L131" s="371"/>
      <c r="M131" s="372"/>
      <c r="N131" s="372"/>
      <c r="O131" s="7"/>
      <c r="P131" s="31"/>
      <c r="Q131" s="34"/>
      <c r="R131" s="7"/>
      <c r="S131" s="975"/>
      <c r="T131" s="976"/>
      <c r="U131" s="976"/>
      <c r="V131" s="7"/>
      <c r="W131" s="36"/>
      <c r="X131" s="34"/>
      <c r="Y131" s="7"/>
      <c r="Z131" s="11"/>
      <c r="AA131" s="7"/>
      <c r="AB131" s="7"/>
      <c r="AC131" s="7"/>
      <c r="AD131" s="31"/>
      <c r="AE131" s="34"/>
      <c r="AF131" s="7"/>
      <c r="AG131" s="11"/>
      <c r="AH131" s="7"/>
      <c r="AI131" s="7"/>
      <c r="AJ131" s="7"/>
      <c r="AK131" s="31"/>
      <c r="AL131" s="34"/>
      <c r="AM131" s="7"/>
      <c r="AN131" s="11"/>
      <c r="AO131" s="7"/>
      <c r="AP131" s="11"/>
      <c r="AQ131" s="7"/>
      <c r="AR131" s="11"/>
      <c r="AS131" s="7"/>
      <c r="AT131" s="7"/>
      <c r="AU131" s="7"/>
      <c r="AV131" s="7"/>
      <c r="AW131" s="7"/>
      <c r="AX131" s="11" t="s">
        <v>221</v>
      </c>
      <c r="AY131" s="66" t="s">
        <v>221</v>
      </c>
      <c r="AZ131" s="1"/>
      <c r="BA131" s="1"/>
      <c r="BB131" s="1"/>
      <c r="BC131" s="1"/>
      <c r="BD131" s="1"/>
      <c r="BP131" s="15"/>
      <c r="BQ131" s="25" t="str">
        <f t="shared" si="13"/>
        <v/>
      </c>
      <c r="BR131" s="26" t="str">
        <f t="shared" si="23"/>
        <v/>
      </c>
      <c r="BS131" s="26" t="str">
        <f t="shared" si="14"/>
        <v/>
      </c>
      <c r="BT131" s="25" t="str">
        <f t="shared" si="15"/>
        <v/>
      </c>
      <c r="BU131" s="26" t="str">
        <f t="shared" si="16"/>
        <v/>
      </c>
      <c r="BV131" s="25" t="e">
        <f>IF(AND(#REF!="",#REF!="",#REF!="",#REF!=""),"",SUM(#REF!,#REF!,#REF!,#REF!,#REF!))</f>
        <v>#REF!</v>
      </c>
      <c r="BW131" s="26" t="str">
        <f t="shared" si="17"/>
        <v/>
      </c>
      <c r="BX131" s="25" t="str">
        <f t="shared" si="18"/>
        <v/>
      </c>
      <c r="BY131" s="26" t="str">
        <f t="shared" si="19"/>
        <v/>
      </c>
      <c r="BZ131" s="25" t="str">
        <f t="shared" si="20"/>
        <v/>
      </c>
      <c r="CA131" s="26" t="str">
        <f t="shared" si="21"/>
        <v/>
      </c>
      <c r="CB131" s="25" t="e">
        <f>IF(AND(#REF!="",#REF!="",#REF!="",#REF!=""),"",SUM(#REF!,#REF!,#REF!,#REF!,#REF!))</f>
        <v>#REF!</v>
      </c>
      <c r="CC131" s="26" t="str">
        <f t="shared" si="22"/>
        <v/>
      </c>
      <c r="CD131" s="23" t="e">
        <f>IF(AND(#REF!="",#REF!="",#REF!="",#REF!=""),"",SUM(#REF!,#REF!,#REF!,#REF!))</f>
        <v>#REF!</v>
      </c>
      <c r="CE131" s="23" t="str">
        <f t="shared" si="24"/>
        <v/>
      </c>
    </row>
    <row r="132" spans="1:83" ht="24.75" customHeight="1">
      <c r="A132" s="245">
        <v>126</v>
      </c>
      <c r="B132" s="246"/>
      <c r="C132" s="247"/>
      <c r="D132" s="248"/>
      <c r="E132" s="249"/>
      <c r="F132" s="250"/>
      <c r="G132" s="250"/>
      <c r="H132" s="251"/>
      <c r="I132" s="252"/>
      <c r="J132" s="253"/>
      <c r="K132" s="254"/>
      <c r="L132" s="371"/>
      <c r="M132" s="372"/>
      <c r="N132" s="372"/>
      <c r="O132" s="7"/>
      <c r="P132" s="31"/>
      <c r="Q132" s="34"/>
      <c r="R132" s="7"/>
      <c r="S132" s="975"/>
      <c r="T132" s="976"/>
      <c r="U132" s="976"/>
      <c r="V132" s="7"/>
      <c r="W132" s="36"/>
      <c r="X132" s="34"/>
      <c r="Y132" s="7"/>
      <c r="Z132" s="11"/>
      <c r="AA132" s="7"/>
      <c r="AB132" s="7"/>
      <c r="AC132" s="7"/>
      <c r="AD132" s="31"/>
      <c r="AE132" s="34"/>
      <c r="AF132" s="7"/>
      <c r="AG132" s="11"/>
      <c r="AH132" s="7"/>
      <c r="AI132" s="7"/>
      <c r="AJ132" s="7"/>
      <c r="AK132" s="31"/>
      <c r="AL132" s="34"/>
      <c r="AM132" s="7"/>
      <c r="AN132" s="11"/>
      <c r="AO132" s="7"/>
      <c r="AP132" s="11"/>
      <c r="AQ132" s="7"/>
      <c r="AR132" s="11"/>
      <c r="AS132" s="7"/>
      <c r="AT132" s="7"/>
      <c r="AU132" s="7"/>
      <c r="AV132" s="7"/>
      <c r="AW132" s="7"/>
      <c r="AX132" s="11" t="s">
        <v>221</v>
      </c>
      <c r="AY132" s="66" t="s">
        <v>221</v>
      </c>
      <c r="AZ132" s="1"/>
      <c r="BA132" s="1"/>
      <c r="BB132" s="1"/>
      <c r="BC132" s="1"/>
      <c r="BD132" s="1"/>
      <c r="BP132" s="15"/>
      <c r="BQ132" s="25" t="str">
        <f t="shared" si="13"/>
        <v/>
      </c>
      <c r="BR132" s="26" t="str">
        <f t="shared" si="23"/>
        <v/>
      </c>
      <c r="BS132" s="26" t="str">
        <f t="shared" si="14"/>
        <v/>
      </c>
      <c r="BT132" s="25" t="str">
        <f t="shared" si="15"/>
        <v/>
      </c>
      <c r="BU132" s="26" t="str">
        <f t="shared" si="16"/>
        <v/>
      </c>
      <c r="BV132" s="25" t="e">
        <f>IF(AND(#REF!="",#REF!="",#REF!="",#REF!=""),"",SUM(#REF!,#REF!,#REF!,#REF!,#REF!))</f>
        <v>#REF!</v>
      </c>
      <c r="BW132" s="26" t="str">
        <f t="shared" si="17"/>
        <v/>
      </c>
      <c r="BX132" s="25" t="str">
        <f t="shared" si="18"/>
        <v/>
      </c>
      <c r="BY132" s="26" t="str">
        <f t="shared" si="19"/>
        <v/>
      </c>
      <c r="BZ132" s="25" t="str">
        <f t="shared" si="20"/>
        <v/>
      </c>
      <c r="CA132" s="26" t="str">
        <f t="shared" si="21"/>
        <v/>
      </c>
      <c r="CB132" s="25" t="e">
        <f>IF(AND(#REF!="",#REF!="",#REF!="",#REF!=""),"",SUM(#REF!,#REF!,#REF!,#REF!,#REF!))</f>
        <v>#REF!</v>
      </c>
      <c r="CC132" s="26" t="str">
        <f t="shared" si="22"/>
        <v/>
      </c>
      <c r="CD132" s="23" t="e">
        <f>IF(AND(#REF!="",#REF!="",#REF!="",#REF!=""),"",SUM(#REF!,#REF!,#REF!,#REF!))</f>
        <v>#REF!</v>
      </c>
      <c r="CE132" s="23" t="str">
        <f t="shared" si="24"/>
        <v/>
      </c>
    </row>
    <row r="133" spans="1:83" ht="24.75" customHeight="1">
      <c r="A133" s="245">
        <v>127</v>
      </c>
      <c r="B133" s="246"/>
      <c r="C133" s="247"/>
      <c r="D133" s="248"/>
      <c r="E133" s="249"/>
      <c r="F133" s="250"/>
      <c r="G133" s="250"/>
      <c r="H133" s="251"/>
      <c r="I133" s="252"/>
      <c r="J133" s="253"/>
      <c r="K133" s="254"/>
      <c r="L133" s="371"/>
      <c r="M133" s="372"/>
      <c r="N133" s="372"/>
      <c r="O133" s="7"/>
      <c r="P133" s="31"/>
      <c r="Q133" s="34"/>
      <c r="R133" s="7"/>
      <c r="S133" s="975"/>
      <c r="T133" s="976"/>
      <c r="U133" s="976"/>
      <c r="V133" s="7"/>
      <c r="W133" s="36"/>
      <c r="X133" s="34"/>
      <c r="Y133" s="7"/>
      <c r="Z133" s="11"/>
      <c r="AA133" s="7"/>
      <c r="AB133" s="7"/>
      <c r="AC133" s="7"/>
      <c r="AD133" s="31"/>
      <c r="AE133" s="34"/>
      <c r="AF133" s="7"/>
      <c r="AG133" s="11"/>
      <c r="AH133" s="7"/>
      <c r="AI133" s="7"/>
      <c r="AJ133" s="7"/>
      <c r="AK133" s="31"/>
      <c r="AL133" s="34"/>
      <c r="AM133" s="7"/>
      <c r="AN133" s="11"/>
      <c r="AO133" s="7"/>
      <c r="AP133" s="11"/>
      <c r="AQ133" s="7"/>
      <c r="AR133" s="11"/>
      <c r="AS133" s="7"/>
      <c r="AT133" s="7"/>
      <c r="AU133" s="7"/>
      <c r="AV133" s="7"/>
      <c r="AW133" s="7"/>
      <c r="AX133" s="11" t="s">
        <v>221</v>
      </c>
      <c r="AY133" s="66" t="s">
        <v>221</v>
      </c>
      <c r="AZ133" s="1"/>
      <c r="BA133" s="1"/>
      <c r="BB133" s="1"/>
      <c r="BC133" s="1"/>
      <c r="BD133" s="1"/>
      <c r="BP133" s="15"/>
      <c r="BQ133" s="25" t="str">
        <f t="shared" si="13"/>
        <v/>
      </c>
      <c r="BR133" s="26" t="str">
        <f t="shared" si="23"/>
        <v/>
      </c>
      <c r="BS133" s="26" t="str">
        <f t="shared" si="14"/>
        <v/>
      </c>
      <c r="BT133" s="25" t="str">
        <f t="shared" si="15"/>
        <v/>
      </c>
      <c r="BU133" s="26" t="str">
        <f t="shared" si="16"/>
        <v/>
      </c>
      <c r="BV133" s="25" t="e">
        <f>IF(AND(#REF!="",#REF!="",#REF!="",#REF!=""),"",SUM(#REF!,#REF!,#REF!,#REF!,#REF!))</f>
        <v>#REF!</v>
      </c>
      <c r="BW133" s="26" t="str">
        <f t="shared" si="17"/>
        <v/>
      </c>
      <c r="BX133" s="25" t="str">
        <f t="shared" si="18"/>
        <v/>
      </c>
      <c r="BY133" s="26" t="str">
        <f t="shared" si="19"/>
        <v/>
      </c>
      <c r="BZ133" s="25" t="str">
        <f t="shared" si="20"/>
        <v/>
      </c>
      <c r="CA133" s="26" t="str">
        <f t="shared" si="21"/>
        <v/>
      </c>
      <c r="CB133" s="25" t="e">
        <f>IF(AND(#REF!="",#REF!="",#REF!="",#REF!=""),"",SUM(#REF!,#REF!,#REF!,#REF!,#REF!))</f>
        <v>#REF!</v>
      </c>
      <c r="CC133" s="26" t="str">
        <f t="shared" si="22"/>
        <v/>
      </c>
      <c r="CD133" s="23" t="e">
        <f>IF(AND(#REF!="",#REF!="",#REF!="",#REF!=""),"",SUM(#REF!,#REF!,#REF!,#REF!))</f>
        <v>#REF!</v>
      </c>
      <c r="CE133" s="23" t="str">
        <f t="shared" si="24"/>
        <v/>
      </c>
    </row>
    <row r="134" spans="1:83" ht="24.75" customHeight="1">
      <c r="A134" s="245">
        <v>128</v>
      </c>
      <c r="B134" s="246"/>
      <c r="C134" s="247"/>
      <c r="D134" s="248"/>
      <c r="E134" s="249"/>
      <c r="F134" s="250"/>
      <c r="G134" s="250"/>
      <c r="H134" s="251"/>
      <c r="I134" s="252"/>
      <c r="J134" s="253"/>
      <c r="K134" s="254"/>
      <c r="L134" s="371"/>
      <c r="M134" s="372"/>
      <c r="N134" s="372"/>
      <c r="O134" s="7"/>
      <c r="P134" s="31"/>
      <c r="Q134" s="34"/>
      <c r="R134" s="7"/>
      <c r="S134" s="975"/>
      <c r="T134" s="976"/>
      <c r="U134" s="976"/>
      <c r="V134" s="7"/>
      <c r="W134" s="36"/>
      <c r="X134" s="34"/>
      <c r="Y134" s="7"/>
      <c r="Z134" s="11"/>
      <c r="AA134" s="7"/>
      <c r="AB134" s="7"/>
      <c r="AC134" s="7"/>
      <c r="AD134" s="31"/>
      <c r="AE134" s="34"/>
      <c r="AF134" s="7"/>
      <c r="AG134" s="11"/>
      <c r="AH134" s="7"/>
      <c r="AI134" s="7"/>
      <c r="AJ134" s="7"/>
      <c r="AK134" s="31"/>
      <c r="AL134" s="34"/>
      <c r="AM134" s="7"/>
      <c r="AN134" s="11"/>
      <c r="AO134" s="7"/>
      <c r="AP134" s="11"/>
      <c r="AQ134" s="7"/>
      <c r="AR134" s="11"/>
      <c r="AS134" s="7"/>
      <c r="AT134" s="7"/>
      <c r="AU134" s="7"/>
      <c r="AV134" s="7"/>
      <c r="AW134" s="7"/>
      <c r="AX134" s="11" t="s">
        <v>221</v>
      </c>
      <c r="AY134" s="66" t="s">
        <v>221</v>
      </c>
      <c r="AZ134" s="1"/>
      <c r="BA134" s="1"/>
      <c r="BB134" s="1"/>
      <c r="BC134" s="1"/>
      <c r="BD134" s="1"/>
      <c r="BP134" s="15"/>
      <c r="BQ134" s="25" t="str">
        <f t="shared" si="13"/>
        <v/>
      </c>
      <c r="BR134" s="26" t="str">
        <f t="shared" si="23"/>
        <v/>
      </c>
      <c r="BS134" s="26" t="str">
        <f t="shared" si="14"/>
        <v/>
      </c>
      <c r="BT134" s="25" t="str">
        <f t="shared" si="15"/>
        <v/>
      </c>
      <c r="BU134" s="26" t="str">
        <f t="shared" si="16"/>
        <v/>
      </c>
      <c r="BV134" s="25" t="e">
        <f>IF(AND(#REF!="",#REF!="",#REF!="",#REF!=""),"",SUM(#REF!,#REF!,#REF!,#REF!,#REF!))</f>
        <v>#REF!</v>
      </c>
      <c r="BW134" s="26" t="str">
        <f t="shared" si="17"/>
        <v/>
      </c>
      <c r="BX134" s="25" t="str">
        <f t="shared" si="18"/>
        <v/>
      </c>
      <c r="BY134" s="26" t="str">
        <f t="shared" si="19"/>
        <v/>
      </c>
      <c r="BZ134" s="25" t="str">
        <f t="shared" si="20"/>
        <v/>
      </c>
      <c r="CA134" s="26" t="str">
        <f t="shared" si="21"/>
        <v/>
      </c>
      <c r="CB134" s="25" t="e">
        <f>IF(AND(#REF!="",#REF!="",#REF!="",#REF!=""),"",SUM(#REF!,#REF!,#REF!,#REF!,#REF!))</f>
        <v>#REF!</v>
      </c>
      <c r="CC134" s="26" t="str">
        <f t="shared" si="22"/>
        <v/>
      </c>
      <c r="CD134" s="23" t="e">
        <f>IF(AND(#REF!="",#REF!="",#REF!="",#REF!=""),"",SUM(#REF!,#REF!,#REF!,#REF!))</f>
        <v>#REF!</v>
      </c>
      <c r="CE134" s="23" t="str">
        <f t="shared" si="24"/>
        <v/>
      </c>
    </row>
    <row r="135" spans="1:83" ht="24.75" customHeight="1">
      <c r="A135" s="245">
        <v>129</v>
      </c>
      <c r="B135" s="246"/>
      <c r="C135" s="247"/>
      <c r="D135" s="248"/>
      <c r="E135" s="249"/>
      <c r="F135" s="250"/>
      <c r="G135" s="250"/>
      <c r="H135" s="251"/>
      <c r="I135" s="252"/>
      <c r="J135" s="253"/>
      <c r="K135" s="254"/>
      <c r="L135" s="371"/>
      <c r="M135" s="372"/>
      <c r="N135" s="372"/>
      <c r="O135" s="7"/>
      <c r="P135" s="31"/>
      <c r="Q135" s="34"/>
      <c r="R135" s="7"/>
      <c r="S135" s="975"/>
      <c r="T135" s="976"/>
      <c r="U135" s="976"/>
      <c r="V135" s="7"/>
      <c r="W135" s="36"/>
      <c r="X135" s="34"/>
      <c r="Y135" s="7"/>
      <c r="Z135" s="11"/>
      <c r="AA135" s="7"/>
      <c r="AB135" s="7"/>
      <c r="AC135" s="7"/>
      <c r="AD135" s="31"/>
      <c r="AE135" s="34"/>
      <c r="AF135" s="7"/>
      <c r="AG135" s="11"/>
      <c r="AH135" s="7"/>
      <c r="AI135" s="7"/>
      <c r="AJ135" s="7"/>
      <c r="AK135" s="31"/>
      <c r="AL135" s="34"/>
      <c r="AM135" s="7"/>
      <c r="AN135" s="11"/>
      <c r="AO135" s="7"/>
      <c r="AP135" s="11"/>
      <c r="AQ135" s="7"/>
      <c r="AR135" s="11"/>
      <c r="AS135" s="7"/>
      <c r="AT135" s="7"/>
      <c r="AU135" s="7"/>
      <c r="AV135" s="7"/>
      <c r="AW135" s="7"/>
      <c r="AX135" s="11" t="s">
        <v>221</v>
      </c>
      <c r="AY135" s="66" t="s">
        <v>221</v>
      </c>
      <c r="AZ135" s="1"/>
      <c r="BA135" s="1"/>
      <c r="BB135" s="1"/>
      <c r="BC135" s="1"/>
      <c r="BD135" s="1"/>
      <c r="BP135" s="15"/>
      <c r="BQ135" s="25" t="str">
        <f t="shared" si="13"/>
        <v/>
      </c>
      <c r="BR135" s="26" t="str">
        <f t="shared" ref="BR135:BR166" si="25">IF(AND(L135="",M135="",N135="",P135=""),"",SUM(L135,M135,N135,O135,P135))</f>
        <v/>
      </c>
      <c r="BS135" s="26" t="str">
        <f t="shared" si="14"/>
        <v/>
      </c>
      <c r="BT135" s="25" t="str">
        <f t="shared" si="15"/>
        <v/>
      </c>
      <c r="BU135" s="26" t="str">
        <f t="shared" si="16"/>
        <v/>
      </c>
      <c r="BV135" s="25" t="e">
        <f>IF(AND(#REF!="",#REF!="",#REF!="",#REF!=""),"",SUM(#REF!,#REF!,#REF!,#REF!,#REF!))</f>
        <v>#REF!</v>
      </c>
      <c r="BW135" s="26" t="str">
        <f t="shared" si="17"/>
        <v/>
      </c>
      <c r="BX135" s="25" t="str">
        <f t="shared" si="18"/>
        <v/>
      </c>
      <c r="BY135" s="26" t="str">
        <f t="shared" si="19"/>
        <v/>
      </c>
      <c r="BZ135" s="25" t="str">
        <f t="shared" si="20"/>
        <v/>
      </c>
      <c r="CA135" s="26" t="str">
        <f t="shared" si="21"/>
        <v/>
      </c>
      <c r="CB135" s="25" t="e">
        <f>IF(AND(#REF!="",#REF!="",#REF!="",#REF!=""),"",SUM(#REF!,#REF!,#REF!,#REF!,#REF!))</f>
        <v>#REF!</v>
      </c>
      <c r="CC135" s="26" t="str">
        <f t="shared" si="22"/>
        <v/>
      </c>
      <c r="CD135" s="23" t="e">
        <f>IF(AND(#REF!="",#REF!="",#REF!="",#REF!=""),"",SUM(#REF!,#REF!,#REF!,#REF!))</f>
        <v>#REF!</v>
      </c>
      <c r="CE135" s="23" t="str">
        <f t="shared" si="24"/>
        <v/>
      </c>
    </row>
    <row r="136" spans="1:83" ht="24.75" customHeight="1">
      <c r="A136" s="245">
        <v>130</v>
      </c>
      <c r="B136" s="246"/>
      <c r="C136" s="247"/>
      <c r="D136" s="248"/>
      <c r="E136" s="249"/>
      <c r="F136" s="250"/>
      <c r="G136" s="250"/>
      <c r="H136" s="251"/>
      <c r="I136" s="252"/>
      <c r="J136" s="253"/>
      <c r="K136" s="254"/>
      <c r="L136" s="371"/>
      <c r="M136" s="372"/>
      <c r="N136" s="372"/>
      <c r="O136" s="7"/>
      <c r="P136" s="31"/>
      <c r="Q136" s="34"/>
      <c r="R136" s="7"/>
      <c r="S136" s="975"/>
      <c r="T136" s="976"/>
      <c r="U136" s="976"/>
      <c r="V136" s="7"/>
      <c r="W136" s="36"/>
      <c r="X136" s="34"/>
      <c r="Y136" s="7"/>
      <c r="Z136" s="11"/>
      <c r="AA136" s="7"/>
      <c r="AB136" s="7"/>
      <c r="AC136" s="7"/>
      <c r="AD136" s="31"/>
      <c r="AE136" s="34"/>
      <c r="AF136" s="7"/>
      <c r="AG136" s="11"/>
      <c r="AH136" s="7"/>
      <c r="AI136" s="7"/>
      <c r="AJ136" s="7"/>
      <c r="AK136" s="31"/>
      <c r="AL136" s="34"/>
      <c r="AM136" s="7"/>
      <c r="AN136" s="11"/>
      <c r="AO136" s="7"/>
      <c r="AP136" s="11"/>
      <c r="AQ136" s="7"/>
      <c r="AR136" s="11"/>
      <c r="AS136" s="7"/>
      <c r="AT136" s="7"/>
      <c r="AU136" s="7"/>
      <c r="AV136" s="7"/>
      <c r="AW136" s="7"/>
      <c r="AX136" s="11" t="s">
        <v>221</v>
      </c>
      <c r="AY136" s="66" t="s">
        <v>221</v>
      </c>
      <c r="AZ136" s="1"/>
      <c r="BA136" s="1"/>
      <c r="BB136" s="1"/>
      <c r="BC136" s="1"/>
      <c r="BD136" s="1"/>
      <c r="BP136" s="15"/>
      <c r="BQ136" s="25" t="str">
        <f t="shared" ref="BQ136:BQ199" si="26">IF(I136="","",I136)</f>
        <v/>
      </c>
      <c r="BR136" s="26" t="str">
        <f t="shared" si="25"/>
        <v/>
      </c>
      <c r="BS136" s="26" t="str">
        <f t="shared" ref="BS136:BS199" si="27">IFERROR(IF(BR136="","",ROUNDUP(BR136*20%,0)),"")</f>
        <v/>
      </c>
      <c r="BT136" s="25" t="str">
        <f t="shared" ref="BT136:BT199" si="28">IF(AND(S136="",T136="",U136="",W136=""),"",SUM(S136,T136,U136,V136,W136))</f>
        <v/>
      </c>
      <c r="BU136" s="26" t="str">
        <f t="shared" ref="BU136:BU199" si="29">IFERROR(IF(BT136="","",ROUNDUP(BT136*20%,0)),"")</f>
        <v/>
      </c>
      <c r="BV136" s="25" t="e">
        <f>IF(AND(#REF!="",#REF!="",#REF!="",#REF!=""),"",SUM(#REF!,#REF!,#REF!,#REF!,#REF!))</f>
        <v>#REF!</v>
      </c>
      <c r="BW136" s="26" t="str">
        <f t="shared" ref="BW136:BW199" si="30">IFERROR(IF(BV136="","",ROUNDUP(BV136*20%,0)),"")</f>
        <v/>
      </c>
      <c r="BX136" s="25" t="str">
        <f t="shared" ref="BX136:BX199" si="31">IF(AND(Z136="",AA136="",AB136="",AD136=""),"",SUM(Z136,AA136,AB136,AC136,AD136))</f>
        <v/>
      </c>
      <c r="BY136" s="26" t="str">
        <f t="shared" ref="BY136:BY199" si="32">IFERROR(IF(BX136="","",ROUNDUP(BX136*20%,0)),"")</f>
        <v/>
      </c>
      <c r="BZ136" s="25" t="str">
        <f t="shared" ref="BZ136:BZ199" si="33">IF(AND(AG136="",AH136="",AI136="",AK136=""),"",SUM(AG136,AH136,AI136,AJ136,AK136))</f>
        <v/>
      </c>
      <c r="CA136" s="26" t="str">
        <f t="shared" ref="CA136:CA199" si="34">IFERROR(IF(BZ136="","",ROUNDUP(BZ136*20%,0)),"")</f>
        <v/>
      </c>
      <c r="CB136" s="25" t="e">
        <f>IF(AND(#REF!="",#REF!="",#REF!="",#REF!=""),"",SUM(#REF!,#REF!,#REF!,#REF!,#REF!))</f>
        <v>#REF!</v>
      </c>
      <c r="CC136" s="26" t="str">
        <f t="shared" ref="CC136:CC199" si="35">IFERROR(IF(CB136="","",ROUNDUP(CB136*20%,0)),"")</f>
        <v/>
      </c>
      <c r="CD136" s="23" t="e">
        <f>IF(AND(#REF!="",#REF!="",#REF!="",#REF!=""),"",SUM(#REF!,#REF!,#REF!,#REF!))</f>
        <v>#REF!</v>
      </c>
      <c r="CE136" s="23" t="str">
        <f t="shared" si="24"/>
        <v/>
      </c>
    </row>
    <row r="137" spans="1:83" ht="24.75" customHeight="1">
      <c r="A137" s="245">
        <v>131</v>
      </c>
      <c r="B137" s="246"/>
      <c r="C137" s="247"/>
      <c r="D137" s="248"/>
      <c r="E137" s="249"/>
      <c r="F137" s="250"/>
      <c r="G137" s="250"/>
      <c r="H137" s="251"/>
      <c r="I137" s="252"/>
      <c r="J137" s="253"/>
      <c r="K137" s="254"/>
      <c r="L137" s="371"/>
      <c r="M137" s="372"/>
      <c r="N137" s="372"/>
      <c r="O137" s="7"/>
      <c r="P137" s="31"/>
      <c r="Q137" s="34"/>
      <c r="R137" s="7"/>
      <c r="S137" s="975"/>
      <c r="T137" s="976"/>
      <c r="U137" s="976"/>
      <c r="V137" s="7"/>
      <c r="W137" s="36"/>
      <c r="X137" s="34"/>
      <c r="Y137" s="7"/>
      <c r="Z137" s="11"/>
      <c r="AA137" s="7"/>
      <c r="AB137" s="7"/>
      <c r="AC137" s="7"/>
      <c r="AD137" s="31"/>
      <c r="AE137" s="34"/>
      <c r="AF137" s="7"/>
      <c r="AG137" s="11"/>
      <c r="AH137" s="7"/>
      <c r="AI137" s="7"/>
      <c r="AJ137" s="7"/>
      <c r="AK137" s="31"/>
      <c r="AL137" s="34"/>
      <c r="AM137" s="7"/>
      <c r="AN137" s="11"/>
      <c r="AO137" s="7"/>
      <c r="AP137" s="11"/>
      <c r="AQ137" s="7"/>
      <c r="AR137" s="11"/>
      <c r="AS137" s="7"/>
      <c r="AT137" s="7"/>
      <c r="AU137" s="7"/>
      <c r="AV137" s="7"/>
      <c r="AW137" s="7"/>
      <c r="AX137" s="11" t="s">
        <v>221</v>
      </c>
      <c r="AY137" s="66" t="s">
        <v>221</v>
      </c>
      <c r="AZ137" s="1"/>
      <c r="BA137" s="1"/>
      <c r="BB137" s="1"/>
      <c r="BC137" s="1"/>
      <c r="BD137" s="1"/>
      <c r="BP137" s="15"/>
      <c r="BQ137" s="25" t="str">
        <f t="shared" si="26"/>
        <v/>
      </c>
      <c r="BR137" s="26" t="str">
        <f t="shared" si="25"/>
        <v/>
      </c>
      <c r="BS137" s="26" t="str">
        <f t="shared" si="27"/>
        <v/>
      </c>
      <c r="BT137" s="25" t="str">
        <f t="shared" si="28"/>
        <v/>
      </c>
      <c r="BU137" s="26" t="str">
        <f t="shared" si="29"/>
        <v/>
      </c>
      <c r="BV137" s="25" t="e">
        <f>IF(AND(#REF!="",#REF!="",#REF!="",#REF!=""),"",SUM(#REF!,#REF!,#REF!,#REF!,#REF!))</f>
        <v>#REF!</v>
      </c>
      <c r="BW137" s="26" t="str">
        <f t="shared" si="30"/>
        <v/>
      </c>
      <c r="BX137" s="25" t="str">
        <f t="shared" si="31"/>
        <v/>
      </c>
      <c r="BY137" s="26" t="str">
        <f t="shared" si="32"/>
        <v/>
      </c>
      <c r="BZ137" s="25" t="str">
        <f t="shared" si="33"/>
        <v/>
      </c>
      <c r="CA137" s="26" t="str">
        <f t="shared" si="34"/>
        <v/>
      </c>
      <c r="CB137" s="25" t="e">
        <f>IF(AND(#REF!="",#REF!="",#REF!="",#REF!=""),"",SUM(#REF!,#REF!,#REF!,#REF!,#REF!))</f>
        <v>#REF!</v>
      </c>
      <c r="CC137" s="26" t="str">
        <f t="shared" si="35"/>
        <v/>
      </c>
      <c r="CD137" s="23" t="e">
        <f>IF(AND(#REF!="",#REF!="",#REF!="",#REF!=""),"",SUM(#REF!,#REF!,#REF!,#REF!))</f>
        <v>#REF!</v>
      </c>
      <c r="CE137" s="23" t="str">
        <f t="shared" si="24"/>
        <v/>
      </c>
    </row>
    <row r="138" spans="1:83" ht="24.75" customHeight="1">
      <c r="A138" s="245">
        <v>132</v>
      </c>
      <c r="B138" s="246"/>
      <c r="C138" s="247"/>
      <c r="D138" s="248"/>
      <c r="E138" s="249"/>
      <c r="F138" s="250"/>
      <c r="G138" s="250"/>
      <c r="H138" s="251"/>
      <c r="I138" s="252"/>
      <c r="J138" s="253"/>
      <c r="K138" s="254"/>
      <c r="L138" s="371"/>
      <c r="M138" s="372"/>
      <c r="N138" s="372"/>
      <c r="O138" s="7"/>
      <c r="P138" s="31"/>
      <c r="Q138" s="34"/>
      <c r="R138" s="7"/>
      <c r="S138" s="975"/>
      <c r="T138" s="976"/>
      <c r="U138" s="976"/>
      <c r="V138" s="7"/>
      <c r="W138" s="36"/>
      <c r="X138" s="34"/>
      <c r="Y138" s="7"/>
      <c r="Z138" s="11"/>
      <c r="AA138" s="7"/>
      <c r="AB138" s="7"/>
      <c r="AC138" s="7"/>
      <c r="AD138" s="31"/>
      <c r="AE138" s="34"/>
      <c r="AF138" s="7"/>
      <c r="AG138" s="11"/>
      <c r="AH138" s="7"/>
      <c r="AI138" s="7"/>
      <c r="AJ138" s="7"/>
      <c r="AK138" s="31"/>
      <c r="AL138" s="34"/>
      <c r="AM138" s="7"/>
      <c r="AN138" s="11"/>
      <c r="AO138" s="7"/>
      <c r="AP138" s="11"/>
      <c r="AQ138" s="7"/>
      <c r="AR138" s="11"/>
      <c r="AS138" s="7"/>
      <c r="AT138" s="7"/>
      <c r="AU138" s="7"/>
      <c r="AV138" s="7"/>
      <c r="AW138" s="7"/>
      <c r="AX138" s="11" t="s">
        <v>221</v>
      </c>
      <c r="AY138" s="66" t="s">
        <v>221</v>
      </c>
      <c r="AZ138" s="1"/>
      <c r="BA138" s="1"/>
      <c r="BB138" s="1"/>
      <c r="BC138" s="1"/>
      <c r="BD138" s="1"/>
      <c r="BP138" s="15"/>
      <c r="BQ138" s="25" t="str">
        <f t="shared" si="26"/>
        <v/>
      </c>
      <c r="BR138" s="26" t="str">
        <f t="shared" si="25"/>
        <v/>
      </c>
      <c r="BS138" s="26" t="str">
        <f t="shared" si="27"/>
        <v/>
      </c>
      <c r="BT138" s="25" t="str">
        <f t="shared" si="28"/>
        <v/>
      </c>
      <c r="BU138" s="26" t="str">
        <f t="shared" si="29"/>
        <v/>
      </c>
      <c r="BV138" s="25" t="e">
        <f>IF(AND(#REF!="",#REF!="",#REF!="",#REF!=""),"",SUM(#REF!,#REF!,#REF!,#REF!,#REF!))</f>
        <v>#REF!</v>
      </c>
      <c r="BW138" s="26" t="str">
        <f t="shared" si="30"/>
        <v/>
      </c>
      <c r="BX138" s="25" t="str">
        <f t="shared" si="31"/>
        <v/>
      </c>
      <c r="BY138" s="26" t="str">
        <f t="shared" si="32"/>
        <v/>
      </c>
      <c r="BZ138" s="25" t="str">
        <f t="shared" si="33"/>
        <v/>
      </c>
      <c r="CA138" s="26" t="str">
        <f t="shared" si="34"/>
        <v/>
      </c>
      <c r="CB138" s="25" t="e">
        <f>IF(AND(#REF!="",#REF!="",#REF!="",#REF!=""),"",SUM(#REF!,#REF!,#REF!,#REF!,#REF!))</f>
        <v>#REF!</v>
      </c>
      <c r="CC138" s="26" t="str">
        <f t="shared" si="35"/>
        <v/>
      </c>
      <c r="CD138" s="23" t="e">
        <f>IF(AND(#REF!="",#REF!="",#REF!="",#REF!=""),"",SUM(#REF!,#REF!,#REF!,#REF!))</f>
        <v>#REF!</v>
      </c>
      <c r="CE138" s="23" t="str">
        <f t="shared" si="24"/>
        <v/>
      </c>
    </row>
    <row r="139" spans="1:83" ht="24.75" customHeight="1">
      <c r="A139" s="245">
        <v>133</v>
      </c>
      <c r="B139" s="246"/>
      <c r="C139" s="247"/>
      <c r="D139" s="248"/>
      <c r="E139" s="249"/>
      <c r="F139" s="250"/>
      <c r="G139" s="250"/>
      <c r="H139" s="251"/>
      <c r="I139" s="252"/>
      <c r="J139" s="253"/>
      <c r="K139" s="254"/>
      <c r="L139" s="371"/>
      <c r="M139" s="372"/>
      <c r="N139" s="372"/>
      <c r="O139" s="7"/>
      <c r="P139" s="31"/>
      <c r="Q139" s="34"/>
      <c r="R139" s="7"/>
      <c r="S139" s="975"/>
      <c r="T139" s="976"/>
      <c r="U139" s="976"/>
      <c r="V139" s="7"/>
      <c r="W139" s="36"/>
      <c r="X139" s="34"/>
      <c r="Y139" s="7"/>
      <c r="Z139" s="11"/>
      <c r="AA139" s="7"/>
      <c r="AB139" s="7"/>
      <c r="AC139" s="7"/>
      <c r="AD139" s="31"/>
      <c r="AE139" s="34"/>
      <c r="AF139" s="7"/>
      <c r="AG139" s="11"/>
      <c r="AH139" s="7"/>
      <c r="AI139" s="7"/>
      <c r="AJ139" s="7"/>
      <c r="AK139" s="31"/>
      <c r="AL139" s="34"/>
      <c r="AM139" s="7"/>
      <c r="AN139" s="11"/>
      <c r="AO139" s="7"/>
      <c r="AP139" s="11"/>
      <c r="AQ139" s="7"/>
      <c r="AR139" s="11"/>
      <c r="AS139" s="7"/>
      <c r="AT139" s="7"/>
      <c r="AU139" s="7"/>
      <c r="AV139" s="7"/>
      <c r="AW139" s="7"/>
      <c r="AX139" s="11" t="s">
        <v>221</v>
      </c>
      <c r="AY139" s="66" t="s">
        <v>221</v>
      </c>
      <c r="AZ139" s="1"/>
      <c r="BA139" s="1"/>
      <c r="BB139" s="1"/>
      <c r="BC139" s="1"/>
      <c r="BD139" s="1"/>
      <c r="BP139" s="15"/>
      <c r="BQ139" s="25" t="str">
        <f t="shared" si="26"/>
        <v/>
      </c>
      <c r="BR139" s="26" t="str">
        <f t="shared" si="25"/>
        <v/>
      </c>
      <c r="BS139" s="26" t="str">
        <f t="shared" si="27"/>
        <v/>
      </c>
      <c r="BT139" s="25" t="str">
        <f t="shared" si="28"/>
        <v/>
      </c>
      <c r="BU139" s="26" t="str">
        <f t="shared" si="29"/>
        <v/>
      </c>
      <c r="BV139" s="25" t="e">
        <f>IF(AND(#REF!="",#REF!="",#REF!="",#REF!=""),"",SUM(#REF!,#REF!,#REF!,#REF!,#REF!))</f>
        <v>#REF!</v>
      </c>
      <c r="BW139" s="26" t="str">
        <f t="shared" si="30"/>
        <v/>
      </c>
      <c r="BX139" s="25" t="str">
        <f t="shared" si="31"/>
        <v/>
      </c>
      <c r="BY139" s="26" t="str">
        <f t="shared" si="32"/>
        <v/>
      </c>
      <c r="BZ139" s="25" t="str">
        <f t="shared" si="33"/>
        <v/>
      </c>
      <c r="CA139" s="26" t="str">
        <f t="shared" si="34"/>
        <v/>
      </c>
      <c r="CB139" s="25" t="e">
        <f>IF(AND(#REF!="",#REF!="",#REF!="",#REF!=""),"",SUM(#REF!,#REF!,#REF!,#REF!,#REF!))</f>
        <v>#REF!</v>
      </c>
      <c r="CC139" s="26" t="str">
        <f t="shared" si="35"/>
        <v/>
      </c>
      <c r="CD139" s="23" t="e">
        <f>IF(AND(#REF!="",#REF!="",#REF!="",#REF!=""),"",SUM(#REF!,#REF!,#REF!,#REF!))</f>
        <v>#REF!</v>
      </c>
      <c r="CE139" s="23" t="str">
        <f t="shared" si="24"/>
        <v/>
      </c>
    </row>
    <row r="140" spans="1:83" ht="24.75" customHeight="1">
      <c r="A140" s="245">
        <v>134</v>
      </c>
      <c r="B140" s="246"/>
      <c r="C140" s="247"/>
      <c r="D140" s="248"/>
      <c r="E140" s="249"/>
      <c r="F140" s="250"/>
      <c r="G140" s="250"/>
      <c r="H140" s="251"/>
      <c r="I140" s="252"/>
      <c r="J140" s="253"/>
      <c r="K140" s="254"/>
      <c r="L140" s="371"/>
      <c r="M140" s="372"/>
      <c r="N140" s="372"/>
      <c r="O140" s="7"/>
      <c r="P140" s="31"/>
      <c r="Q140" s="34"/>
      <c r="R140" s="7"/>
      <c r="S140" s="975"/>
      <c r="T140" s="976"/>
      <c r="U140" s="976"/>
      <c r="V140" s="7"/>
      <c r="W140" s="36"/>
      <c r="X140" s="34"/>
      <c r="Y140" s="7"/>
      <c r="Z140" s="11"/>
      <c r="AA140" s="7"/>
      <c r="AB140" s="7"/>
      <c r="AC140" s="7"/>
      <c r="AD140" s="31"/>
      <c r="AE140" s="34"/>
      <c r="AF140" s="7"/>
      <c r="AG140" s="11"/>
      <c r="AH140" s="7"/>
      <c r="AI140" s="7"/>
      <c r="AJ140" s="7"/>
      <c r="AK140" s="31"/>
      <c r="AL140" s="34"/>
      <c r="AM140" s="7"/>
      <c r="AN140" s="11"/>
      <c r="AO140" s="7"/>
      <c r="AP140" s="11"/>
      <c r="AQ140" s="7"/>
      <c r="AR140" s="11"/>
      <c r="AS140" s="7"/>
      <c r="AT140" s="7"/>
      <c r="AU140" s="7"/>
      <c r="AV140" s="7"/>
      <c r="AW140" s="7"/>
      <c r="AX140" s="11" t="s">
        <v>221</v>
      </c>
      <c r="AY140" s="66" t="s">
        <v>221</v>
      </c>
      <c r="AZ140" s="1"/>
      <c r="BA140" s="1"/>
      <c r="BB140" s="1"/>
      <c r="BC140" s="1"/>
      <c r="BD140" s="1"/>
      <c r="BP140" s="15"/>
      <c r="BQ140" s="25" t="str">
        <f t="shared" si="26"/>
        <v/>
      </c>
      <c r="BR140" s="26" t="str">
        <f t="shared" si="25"/>
        <v/>
      </c>
      <c r="BS140" s="26" t="str">
        <f t="shared" si="27"/>
        <v/>
      </c>
      <c r="BT140" s="25" t="str">
        <f t="shared" si="28"/>
        <v/>
      </c>
      <c r="BU140" s="26" t="str">
        <f t="shared" si="29"/>
        <v/>
      </c>
      <c r="BV140" s="25" t="e">
        <f>IF(AND(#REF!="",#REF!="",#REF!="",#REF!=""),"",SUM(#REF!,#REF!,#REF!,#REF!,#REF!))</f>
        <v>#REF!</v>
      </c>
      <c r="BW140" s="26" t="str">
        <f t="shared" si="30"/>
        <v/>
      </c>
      <c r="BX140" s="25" t="str">
        <f t="shared" si="31"/>
        <v/>
      </c>
      <c r="BY140" s="26" t="str">
        <f t="shared" si="32"/>
        <v/>
      </c>
      <c r="BZ140" s="25" t="str">
        <f t="shared" si="33"/>
        <v/>
      </c>
      <c r="CA140" s="26" t="str">
        <f t="shared" si="34"/>
        <v/>
      </c>
      <c r="CB140" s="25" t="e">
        <f>IF(AND(#REF!="",#REF!="",#REF!="",#REF!=""),"",SUM(#REF!,#REF!,#REF!,#REF!,#REF!))</f>
        <v>#REF!</v>
      </c>
      <c r="CC140" s="26" t="str">
        <f t="shared" si="35"/>
        <v/>
      </c>
      <c r="CD140" s="23" t="e">
        <f>IF(AND(#REF!="",#REF!="",#REF!="",#REF!=""),"",SUM(#REF!,#REF!,#REF!,#REF!))</f>
        <v>#REF!</v>
      </c>
      <c r="CE140" s="23" t="str">
        <f t="shared" si="24"/>
        <v/>
      </c>
    </row>
    <row r="141" spans="1:83" ht="24.75" customHeight="1">
      <c r="A141" s="245">
        <v>135</v>
      </c>
      <c r="B141" s="246"/>
      <c r="C141" s="247"/>
      <c r="D141" s="248"/>
      <c r="E141" s="249"/>
      <c r="F141" s="250"/>
      <c r="G141" s="250"/>
      <c r="H141" s="251"/>
      <c r="I141" s="252"/>
      <c r="J141" s="253"/>
      <c r="K141" s="254"/>
      <c r="L141" s="371"/>
      <c r="M141" s="372"/>
      <c r="N141" s="372"/>
      <c r="O141" s="7"/>
      <c r="P141" s="31"/>
      <c r="Q141" s="34"/>
      <c r="R141" s="7"/>
      <c r="S141" s="975"/>
      <c r="T141" s="976"/>
      <c r="U141" s="976"/>
      <c r="V141" s="7"/>
      <c r="W141" s="36"/>
      <c r="X141" s="34"/>
      <c r="Y141" s="7"/>
      <c r="Z141" s="11"/>
      <c r="AA141" s="7"/>
      <c r="AB141" s="7"/>
      <c r="AC141" s="7"/>
      <c r="AD141" s="31"/>
      <c r="AE141" s="34"/>
      <c r="AF141" s="7"/>
      <c r="AG141" s="11"/>
      <c r="AH141" s="7"/>
      <c r="AI141" s="7"/>
      <c r="AJ141" s="7"/>
      <c r="AK141" s="31"/>
      <c r="AL141" s="34"/>
      <c r="AM141" s="7"/>
      <c r="AN141" s="11"/>
      <c r="AO141" s="7"/>
      <c r="AP141" s="11"/>
      <c r="AQ141" s="7"/>
      <c r="AR141" s="11"/>
      <c r="AS141" s="7"/>
      <c r="AT141" s="7"/>
      <c r="AU141" s="7"/>
      <c r="AV141" s="7"/>
      <c r="AW141" s="7"/>
      <c r="AX141" s="11" t="s">
        <v>221</v>
      </c>
      <c r="AY141" s="66" t="s">
        <v>221</v>
      </c>
      <c r="AZ141" s="1"/>
      <c r="BA141" s="1"/>
      <c r="BB141" s="1"/>
      <c r="BC141" s="1"/>
      <c r="BD141" s="1"/>
      <c r="BP141" s="15"/>
      <c r="BQ141" s="25" t="str">
        <f t="shared" si="26"/>
        <v/>
      </c>
      <c r="BR141" s="26" t="str">
        <f t="shared" si="25"/>
        <v/>
      </c>
      <c r="BS141" s="26" t="str">
        <f t="shared" si="27"/>
        <v/>
      </c>
      <c r="BT141" s="25" t="str">
        <f t="shared" si="28"/>
        <v/>
      </c>
      <c r="BU141" s="26" t="str">
        <f t="shared" si="29"/>
        <v/>
      </c>
      <c r="BV141" s="25" t="e">
        <f>IF(AND(#REF!="",#REF!="",#REF!="",#REF!=""),"",SUM(#REF!,#REF!,#REF!,#REF!,#REF!))</f>
        <v>#REF!</v>
      </c>
      <c r="BW141" s="26" t="str">
        <f t="shared" si="30"/>
        <v/>
      </c>
      <c r="BX141" s="25" t="str">
        <f t="shared" si="31"/>
        <v/>
      </c>
      <c r="BY141" s="26" t="str">
        <f t="shared" si="32"/>
        <v/>
      </c>
      <c r="BZ141" s="25" t="str">
        <f t="shared" si="33"/>
        <v/>
      </c>
      <c r="CA141" s="26" t="str">
        <f t="shared" si="34"/>
        <v/>
      </c>
      <c r="CB141" s="25" t="e">
        <f>IF(AND(#REF!="",#REF!="",#REF!="",#REF!=""),"",SUM(#REF!,#REF!,#REF!,#REF!,#REF!))</f>
        <v>#REF!</v>
      </c>
      <c r="CC141" s="26" t="str">
        <f t="shared" si="35"/>
        <v/>
      </c>
      <c r="CD141" s="23" t="e">
        <f>IF(AND(#REF!="",#REF!="",#REF!="",#REF!=""),"",SUM(#REF!,#REF!,#REF!,#REF!))</f>
        <v>#REF!</v>
      </c>
      <c r="CE141" s="23" t="str">
        <f t="shared" si="24"/>
        <v/>
      </c>
    </row>
    <row r="142" spans="1:83" ht="24.75" customHeight="1">
      <c r="A142" s="245">
        <v>136</v>
      </c>
      <c r="B142" s="246"/>
      <c r="C142" s="247"/>
      <c r="D142" s="248"/>
      <c r="E142" s="249"/>
      <c r="F142" s="250"/>
      <c r="G142" s="250"/>
      <c r="H142" s="251"/>
      <c r="I142" s="252"/>
      <c r="J142" s="253"/>
      <c r="K142" s="254"/>
      <c r="L142" s="371"/>
      <c r="M142" s="372"/>
      <c r="N142" s="372"/>
      <c r="O142" s="7"/>
      <c r="P142" s="31"/>
      <c r="Q142" s="34"/>
      <c r="R142" s="7"/>
      <c r="S142" s="975"/>
      <c r="T142" s="976"/>
      <c r="U142" s="976"/>
      <c r="V142" s="7"/>
      <c r="W142" s="36"/>
      <c r="X142" s="34"/>
      <c r="Y142" s="7"/>
      <c r="Z142" s="11"/>
      <c r="AA142" s="7"/>
      <c r="AB142" s="7"/>
      <c r="AC142" s="7"/>
      <c r="AD142" s="31"/>
      <c r="AE142" s="34"/>
      <c r="AF142" s="7"/>
      <c r="AG142" s="11"/>
      <c r="AH142" s="7"/>
      <c r="AI142" s="7"/>
      <c r="AJ142" s="7"/>
      <c r="AK142" s="31"/>
      <c r="AL142" s="34"/>
      <c r="AM142" s="7"/>
      <c r="AN142" s="11"/>
      <c r="AO142" s="7"/>
      <c r="AP142" s="11"/>
      <c r="AQ142" s="7"/>
      <c r="AR142" s="11"/>
      <c r="AS142" s="7"/>
      <c r="AT142" s="7"/>
      <c r="AU142" s="7"/>
      <c r="AV142" s="7"/>
      <c r="AW142" s="7"/>
      <c r="AX142" s="11" t="s">
        <v>221</v>
      </c>
      <c r="AY142" s="66" t="s">
        <v>221</v>
      </c>
      <c r="AZ142" s="1"/>
      <c r="BA142" s="1"/>
      <c r="BB142" s="1"/>
      <c r="BC142" s="1"/>
      <c r="BD142" s="1"/>
      <c r="BP142" s="15"/>
      <c r="BQ142" s="25" t="str">
        <f t="shared" si="26"/>
        <v/>
      </c>
      <c r="BR142" s="26" t="str">
        <f t="shared" si="25"/>
        <v/>
      </c>
      <c r="BS142" s="26" t="str">
        <f t="shared" si="27"/>
        <v/>
      </c>
      <c r="BT142" s="25" t="str">
        <f t="shared" si="28"/>
        <v/>
      </c>
      <c r="BU142" s="26" t="str">
        <f t="shared" si="29"/>
        <v/>
      </c>
      <c r="BV142" s="25" t="e">
        <f>IF(AND(#REF!="",#REF!="",#REF!="",#REF!=""),"",SUM(#REF!,#REF!,#REF!,#REF!,#REF!))</f>
        <v>#REF!</v>
      </c>
      <c r="BW142" s="26" t="str">
        <f t="shared" si="30"/>
        <v/>
      </c>
      <c r="BX142" s="25" t="str">
        <f t="shared" si="31"/>
        <v/>
      </c>
      <c r="BY142" s="26" t="str">
        <f t="shared" si="32"/>
        <v/>
      </c>
      <c r="BZ142" s="25" t="str">
        <f t="shared" si="33"/>
        <v/>
      </c>
      <c r="CA142" s="26" t="str">
        <f t="shared" si="34"/>
        <v/>
      </c>
      <c r="CB142" s="25" t="e">
        <f>IF(AND(#REF!="",#REF!="",#REF!="",#REF!=""),"",SUM(#REF!,#REF!,#REF!,#REF!,#REF!))</f>
        <v>#REF!</v>
      </c>
      <c r="CC142" s="26" t="str">
        <f t="shared" si="35"/>
        <v/>
      </c>
      <c r="CD142" s="23" t="e">
        <f>IF(AND(#REF!="",#REF!="",#REF!="",#REF!=""),"",SUM(#REF!,#REF!,#REF!,#REF!))</f>
        <v>#REF!</v>
      </c>
      <c r="CE142" s="23" t="str">
        <f t="shared" si="24"/>
        <v/>
      </c>
    </row>
    <row r="143" spans="1:83" ht="24.75" customHeight="1">
      <c r="A143" s="245">
        <v>137</v>
      </c>
      <c r="B143" s="246"/>
      <c r="C143" s="247"/>
      <c r="D143" s="248"/>
      <c r="E143" s="249"/>
      <c r="F143" s="250"/>
      <c r="G143" s="250"/>
      <c r="H143" s="251"/>
      <c r="I143" s="252"/>
      <c r="J143" s="253"/>
      <c r="K143" s="254"/>
      <c r="L143" s="371"/>
      <c r="M143" s="372"/>
      <c r="N143" s="372"/>
      <c r="O143" s="7"/>
      <c r="P143" s="31"/>
      <c r="Q143" s="34"/>
      <c r="R143" s="7"/>
      <c r="S143" s="975"/>
      <c r="T143" s="976"/>
      <c r="U143" s="976"/>
      <c r="V143" s="7"/>
      <c r="W143" s="36"/>
      <c r="X143" s="34"/>
      <c r="Y143" s="7"/>
      <c r="Z143" s="11"/>
      <c r="AA143" s="7"/>
      <c r="AB143" s="7"/>
      <c r="AC143" s="7"/>
      <c r="AD143" s="31"/>
      <c r="AE143" s="34"/>
      <c r="AF143" s="7"/>
      <c r="AG143" s="11"/>
      <c r="AH143" s="7"/>
      <c r="AI143" s="7"/>
      <c r="AJ143" s="7"/>
      <c r="AK143" s="31"/>
      <c r="AL143" s="34"/>
      <c r="AM143" s="7"/>
      <c r="AN143" s="11"/>
      <c r="AO143" s="7"/>
      <c r="AP143" s="11"/>
      <c r="AQ143" s="7"/>
      <c r="AR143" s="11"/>
      <c r="AS143" s="7"/>
      <c r="AT143" s="7"/>
      <c r="AU143" s="7"/>
      <c r="AV143" s="7"/>
      <c r="AW143" s="7"/>
      <c r="AX143" s="11" t="s">
        <v>221</v>
      </c>
      <c r="AY143" s="66" t="s">
        <v>221</v>
      </c>
      <c r="AZ143" s="1"/>
      <c r="BA143" s="1"/>
      <c r="BB143" s="1"/>
      <c r="BC143" s="1"/>
      <c r="BD143" s="1"/>
      <c r="BP143" s="15"/>
      <c r="BQ143" s="25" t="str">
        <f t="shared" si="26"/>
        <v/>
      </c>
      <c r="BR143" s="26" t="str">
        <f t="shared" si="25"/>
        <v/>
      </c>
      <c r="BS143" s="26" t="str">
        <f t="shared" si="27"/>
        <v/>
      </c>
      <c r="BT143" s="25" t="str">
        <f t="shared" si="28"/>
        <v/>
      </c>
      <c r="BU143" s="26" t="str">
        <f t="shared" si="29"/>
        <v/>
      </c>
      <c r="BV143" s="25" t="e">
        <f>IF(AND(#REF!="",#REF!="",#REF!="",#REF!=""),"",SUM(#REF!,#REF!,#REF!,#REF!,#REF!))</f>
        <v>#REF!</v>
      </c>
      <c r="BW143" s="26" t="str">
        <f t="shared" si="30"/>
        <v/>
      </c>
      <c r="BX143" s="25" t="str">
        <f t="shared" si="31"/>
        <v/>
      </c>
      <c r="BY143" s="26" t="str">
        <f t="shared" si="32"/>
        <v/>
      </c>
      <c r="BZ143" s="25" t="str">
        <f t="shared" si="33"/>
        <v/>
      </c>
      <c r="CA143" s="26" t="str">
        <f t="shared" si="34"/>
        <v/>
      </c>
      <c r="CB143" s="25" t="e">
        <f>IF(AND(#REF!="",#REF!="",#REF!="",#REF!=""),"",SUM(#REF!,#REF!,#REF!,#REF!,#REF!))</f>
        <v>#REF!</v>
      </c>
      <c r="CC143" s="26" t="str">
        <f t="shared" si="35"/>
        <v/>
      </c>
      <c r="CD143" s="23" t="e">
        <f>IF(AND(#REF!="",#REF!="",#REF!="",#REF!=""),"",SUM(#REF!,#REF!,#REF!,#REF!))</f>
        <v>#REF!</v>
      </c>
      <c r="CE143" s="23" t="str">
        <f t="shared" si="24"/>
        <v/>
      </c>
    </row>
    <row r="144" spans="1:83" ht="24.75" customHeight="1">
      <c r="A144" s="245">
        <v>138</v>
      </c>
      <c r="B144" s="246"/>
      <c r="C144" s="247"/>
      <c r="D144" s="248"/>
      <c r="E144" s="249"/>
      <c r="F144" s="250"/>
      <c r="G144" s="250"/>
      <c r="H144" s="251"/>
      <c r="I144" s="252"/>
      <c r="J144" s="253"/>
      <c r="K144" s="254"/>
      <c r="L144" s="371"/>
      <c r="M144" s="372"/>
      <c r="N144" s="372"/>
      <c r="O144" s="7"/>
      <c r="P144" s="31"/>
      <c r="Q144" s="34"/>
      <c r="R144" s="7"/>
      <c r="S144" s="975"/>
      <c r="T144" s="976"/>
      <c r="U144" s="976"/>
      <c r="V144" s="7"/>
      <c r="W144" s="36"/>
      <c r="X144" s="34"/>
      <c r="Y144" s="7"/>
      <c r="Z144" s="11"/>
      <c r="AA144" s="7"/>
      <c r="AB144" s="7"/>
      <c r="AC144" s="7"/>
      <c r="AD144" s="31"/>
      <c r="AE144" s="34"/>
      <c r="AF144" s="7"/>
      <c r="AG144" s="11"/>
      <c r="AH144" s="7"/>
      <c r="AI144" s="7"/>
      <c r="AJ144" s="7"/>
      <c r="AK144" s="31"/>
      <c r="AL144" s="34"/>
      <c r="AM144" s="7"/>
      <c r="AN144" s="11"/>
      <c r="AO144" s="7"/>
      <c r="AP144" s="11"/>
      <c r="AQ144" s="7"/>
      <c r="AR144" s="11"/>
      <c r="AS144" s="7"/>
      <c r="AT144" s="7"/>
      <c r="AU144" s="7"/>
      <c r="AV144" s="7"/>
      <c r="AW144" s="7"/>
      <c r="AX144" s="11" t="s">
        <v>221</v>
      </c>
      <c r="AY144" s="66" t="s">
        <v>221</v>
      </c>
      <c r="AZ144" s="1"/>
      <c r="BA144" s="1"/>
      <c r="BB144" s="1"/>
      <c r="BC144" s="1"/>
      <c r="BD144" s="1"/>
      <c r="BP144" s="15"/>
      <c r="BQ144" s="25" t="str">
        <f t="shared" si="26"/>
        <v/>
      </c>
      <c r="BR144" s="26" t="str">
        <f t="shared" si="25"/>
        <v/>
      </c>
      <c r="BS144" s="26" t="str">
        <f t="shared" si="27"/>
        <v/>
      </c>
      <c r="BT144" s="25" t="str">
        <f t="shared" si="28"/>
        <v/>
      </c>
      <c r="BU144" s="26" t="str">
        <f t="shared" si="29"/>
        <v/>
      </c>
      <c r="BV144" s="25" t="e">
        <f>IF(AND(#REF!="",#REF!="",#REF!="",#REF!=""),"",SUM(#REF!,#REF!,#REF!,#REF!,#REF!))</f>
        <v>#REF!</v>
      </c>
      <c r="BW144" s="26" t="str">
        <f t="shared" si="30"/>
        <v/>
      </c>
      <c r="BX144" s="25" t="str">
        <f t="shared" si="31"/>
        <v/>
      </c>
      <c r="BY144" s="26" t="str">
        <f t="shared" si="32"/>
        <v/>
      </c>
      <c r="BZ144" s="25" t="str">
        <f t="shared" si="33"/>
        <v/>
      </c>
      <c r="CA144" s="26" t="str">
        <f t="shared" si="34"/>
        <v/>
      </c>
      <c r="CB144" s="25" t="e">
        <f>IF(AND(#REF!="",#REF!="",#REF!="",#REF!=""),"",SUM(#REF!,#REF!,#REF!,#REF!,#REF!))</f>
        <v>#REF!</v>
      </c>
      <c r="CC144" s="26" t="str">
        <f t="shared" si="35"/>
        <v/>
      </c>
      <c r="CD144" s="23" t="e">
        <f>IF(AND(#REF!="",#REF!="",#REF!="",#REF!=""),"",SUM(#REF!,#REF!,#REF!,#REF!))</f>
        <v>#REF!</v>
      </c>
      <c r="CE144" s="23" t="str">
        <f t="shared" si="24"/>
        <v/>
      </c>
    </row>
    <row r="145" spans="1:83" ht="24.75" customHeight="1">
      <c r="A145" s="245">
        <v>139</v>
      </c>
      <c r="B145" s="246"/>
      <c r="C145" s="247"/>
      <c r="D145" s="248"/>
      <c r="E145" s="249"/>
      <c r="F145" s="250"/>
      <c r="G145" s="250"/>
      <c r="H145" s="251"/>
      <c r="I145" s="252"/>
      <c r="J145" s="253"/>
      <c r="K145" s="254"/>
      <c r="L145" s="371"/>
      <c r="M145" s="372"/>
      <c r="N145" s="372"/>
      <c r="O145" s="7"/>
      <c r="P145" s="31"/>
      <c r="Q145" s="34"/>
      <c r="R145" s="7"/>
      <c r="S145" s="975"/>
      <c r="T145" s="976"/>
      <c r="U145" s="976"/>
      <c r="V145" s="7"/>
      <c r="W145" s="36"/>
      <c r="X145" s="34"/>
      <c r="Y145" s="7"/>
      <c r="Z145" s="11"/>
      <c r="AA145" s="7"/>
      <c r="AB145" s="7"/>
      <c r="AC145" s="7"/>
      <c r="AD145" s="31"/>
      <c r="AE145" s="34"/>
      <c r="AF145" s="7"/>
      <c r="AG145" s="11"/>
      <c r="AH145" s="7"/>
      <c r="AI145" s="7"/>
      <c r="AJ145" s="7"/>
      <c r="AK145" s="31"/>
      <c r="AL145" s="34"/>
      <c r="AM145" s="7"/>
      <c r="AN145" s="11"/>
      <c r="AO145" s="7"/>
      <c r="AP145" s="11"/>
      <c r="AQ145" s="7"/>
      <c r="AR145" s="11"/>
      <c r="AS145" s="7"/>
      <c r="AT145" s="7"/>
      <c r="AU145" s="7"/>
      <c r="AV145" s="7"/>
      <c r="AW145" s="7"/>
      <c r="AX145" s="11" t="s">
        <v>221</v>
      </c>
      <c r="AY145" s="66" t="s">
        <v>221</v>
      </c>
      <c r="AZ145" s="1"/>
      <c r="BA145" s="1"/>
      <c r="BB145" s="1"/>
      <c r="BC145" s="1"/>
      <c r="BD145" s="1"/>
      <c r="BP145" s="15"/>
      <c r="BQ145" s="25" t="str">
        <f t="shared" si="26"/>
        <v/>
      </c>
      <c r="BR145" s="26" t="str">
        <f t="shared" si="25"/>
        <v/>
      </c>
      <c r="BS145" s="26" t="str">
        <f t="shared" si="27"/>
        <v/>
      </c>
      <c r="BT145" s="25" t="str">
        <f t="shared" si="28"/>
        <v/>
      </c>
      <c r="BU145" s="26" t="str">
        <f t="shared" si="29"/>
        <v/>
      </c>
      <c r="BV145" s="25" t="e">
        <f>IF(AND(#REF!="",#REF!="",#REF!="",#REF!=""),"",SUM(#REF!,#REF!,#REF!,#REF!,#REF!))</f>
        <v>#REF!</v>
      </c>
      <c r="BW145" s="26" t="str">
        <f t="shared" si="30"/>
        <v/>
      </c>
      <c r="BX145" s="25" t="str">
        <f t="shared" si="31"/>
        <v/>
      </c>
      <c r="BY145" s="26" t="str">
        <f t="shared" si="32"/>
        <v/>
      </c>
      <c r="BZ145" s="25" t="str">
        <f t="shared" si="33"/>
        <v/>
      </c>
      <c r="CA145" s="26" t="str">
        <f t="shared" si="34"/>
        <v/>
      </c>
      <c r="CB145" s="25" t="e">
        <f>IF(AND(#REF!="",#REF!="",#REF!="",#REF!=""),"",SUM(#REF!,#REF!,#REF!,#REF!,#REF!))</f>
        <v>#REF!</v>
      </c>
      <c r="CC145" s="26" t="str">
        <f t="shared" si="35"/>
        <v/>
      </c>
      <c r="CD145" s="23" t="e">
        <f>IF(AND(#REF!="",#REF!="",#REF!="",#REF!=""),"",SUM(#REF!,#REF!,#REF!,#REF!))</f>
        <v>#REF!</v>
      </c>
      <c r="CE145" s="23" t="str">
        <f t="shared" si="24"/>
        <v/>
      </c>
    </row>
    <row r="146" spans="1:83" ht="24.75" customHeight="1">
      <c r="A146" s="245">
        <v>140</v>
      </c>
      <c r="B146" s="246"/>
      <c r="C146" s="247"/>
      <c r="D146" s="248"/>
      <c r="E146" s="249"/>
      <c r="F146" s="250"/>
      <c r="G146" s="250"/>
      <c r="H146" s="251"/>
      <c r="I146" s="252"/>
      <c r="J146" s="253"/>
      <c r="K146" s="254"/>
      <c r="L146" s="371"/>
      <c r="M146" s="372"/>
      <c r="N146" s="372"/>
      <c r="O146" s="7"/>
      <c r="P146" s="31"/>
      <c r="Q146" s="34"/>
      <c r="R146" s="7"/>
      <c r="S146" s="975"/>
      <c r="T146" s="976"/>
      <c r="U146" s="976"/>
      <c r="V146" s="7"/>
      <c r="W146" s="36"/>
      <c r="X146" s="34"/>
      <c r="Y146" s="7"/>
      <c r="Z146" s="11"/>
      <c r="AA146" s="7"/>
      <c r="AB146" s="7"/>
      <c r="AC146" s="7"/>
      <c r="AD146" s="31"/>
      <c r="AE146" s="34"/>
      <c r="AF146" s="7"/>
      <c r="AG146" s="11"/>
      <c r="AH146" s="7"/>
      <c r="AI146" s="7"/>
      <c r="AJ146" s="7"/>
      <c r="AK146" s="31"/>
      <c r="AL146" s="34"/>
      <c r="AM146" s="7"/>
      <c r="AN146" s="11"/>
      <c r="AO146" s="7"/>
      <c r="AP146" s="11"/>
      <c r="AQ146" s="7"/>
      <c r="AR146" s="11"/>
      <c r="AS146" s="7"/>
      <c r="AT146" s="7"/>
      <c r="AU146" s="7"/>
      <c r="AV146" s="7"/>
      <c r="AW146" s="7"/>
      <c r="AX146" s="11" t="s">
        <v>221</v>
      </c>
      <c r="AY146" s="66" t="s">
        <v>221</v>
      </c>
      <c r="AZ146" s="1"/>
      <c r="BA146" s="1"/>
      <c r="BB146" s="1"/>
      <c r="BC146" s="1"/>
      <c r="BD146" s="1"/>
      <c r="BP146" s="15"/>
      <c r="BQ146" s="25" t="str">
        <f t="shared" si="26"/>
        <v/>
      </c>
      <c r="BR146" s="26" t="str">
        <f t="shared" si="25"/>
        <v/>
      </c>
      <c r="BS146" s="26" t="str">
        <f t="shared" si="27"/>
        <v/>
      </c>
      <c r="BT146" s="25" t="str">
        <f t="shared" si="28"/>
        <v/>
      </c>
      <c r="BU146" s="26" t="str">
        <f t="shared" si="29"/>
        <v/>
      </c>
      <c r="BV146" s="25" t="e">
        <f>IF(AND(#REF!="",#REF!="",#REF!="",#REF!=""),"",SUM(#REF!,#REF!,#REF!,#REF!,#REF!))</f>
        <v>#REF!</v>
      </c>
      <c r="BW146" s="26" t="str">
        <f t="shared" si="30"/>
        <v/>
      </c>
      <c r="BX146" s="25" t="str">
        <f t="shared" si="31"/>
        <v/>
      </c>
      <c r="BY146" s="26" t="str">
        <f t="shared" si="32"/>
        <v/>
      </c>
      <c r="BZ146" s="25" t="str">
        <f t="shared" si="33"/>
        <v/>
      </c>
      <c r="CA146" s="26" t="str">
        <f t="shared" si="34"/>
        <v/>
      </c>
      <c r="CB146" s="25" t="e">
        <f>IF(AND(#REF!="",#REF!="",#REF!="",#REF!=""),"",SUM(#REF!,#REF!,#REF!,#REF!,#REF!))</f>
        <v>#REF!</v>
      </c>
      <c r="CC146" s="26" t="str">
        <f t="shared" si="35"/>
        <v/>
      </c>
      <c r="CD146" s="23" t="e">
        <f>IF(AND(#REF!="",#REF!="",#REF!="",#REF!=""),"",SUM(#REF!,#REF!,#REF!,#REF!))</f>
        <v>#REF!</v>
      </c>
      <c r="CE146" s="23" t="str">
        <f t="shared" si="24"/>
        <v/>
      </c>
    </row>
    <row r="147" spans="1:83" ht="24.75" customHeight="1">
      <c r="A147" s="245">
        <v>141</v>
      </c>
      <c r="B147" s="246"/>
      <c r="C147" s="247"/>
      <c r="D147" s="248"/>
      <c r="E147" s="249"/>
      <c r="F147" s="250"/>
      <c r="G147" s="250"/>
      <c r="H147" s="251"/>
      <c r="I147" s="252"/>
      <c r="J147" s="253"/>
      <c r="K147" s="254"/>
      <c r="L147" s="371"/>
      <c r="M147" s="372"/>
      <c r="N147" s="372"/>
      <c r="O147" s="7"/>
      <c r="P147" s="31"/>
      <c r="Q147" s="34"/>
      <c r="R147" s="7"/>
      <c r="S147" s="975"/>
      <c r="T147" s="976"/>
      <c r="U147" s="976"/>
      <c r="V147" s="7"/>
      <c r="W147" s="36"/>
      <c r="X147" s="34"/>
      <c r="Y147" s="7"/>
      <c r="Z147" s="11"/>
      <c r="AA147" s="7"/>
      <c r="AB147" s="7"/>
      <c r="AC147" s="7"/>
      <c r="AD147" s="31"/>
      <c r="AE147" s="34"/>
      <c r="AF147" s="7"/>
      <c r="AG147" s="11"/>
      <c r="AH147" s="7"/>
      <c r="AI147" s="7"/>
      <c r="AJ147" s="7"/>
      <c r="AK147" s="31"/>
      <c r="AL147" s="34"/>
      <c r="AM147" s="7"/>
      <c r="AN147" s="11"/>
      <c r="AO147" s="7"/>
      <c r="AP147" s="11"/>
      <c r="AQ147" s="7"/>
      <c r="AR147" s="11"/>
      <c r="AS147" s="7"/>
      <c r="AT147" s="7"/>
      <c r="AU147" s="7"/>
      <c r="AV147" s="7"/>
      <c r="AW147" s="7"/>
      <c r="AX147" s="11" t="s">
        <v>221</v>
      </c>
      <c r="AY147" s="66" t="s">
        <v>221</v>
      </c>
      <c r="AZ147" s="1"/>
      <c r="BA147" s="1"/>
      <c r="BB147" s="1"/>
      <c r="BC147" s="1"/>
      <c r="BD147" s="1"/>
      <c r="BP147" s="15"/>
      <c r="BQ147" s="25" t="str">
        <f t="shared" si="26"/>
        <v/>
      </c>
      <c r="BR147" s="26" t="str">
        <f t="shared" si="25"/>
        <v/>
      </c>
      <c r="BS147" s="26" t="str">
        <f t="shared" si="27"/>
        <v/>
      </c>
      <c r="BT147" s="25" t="str">
        <f t="shared" si="28"/>
        <v/>
      </c>
      <c r="BU147" s="26" t="str">
        <f t="shared" si="29"/>
        <v/>
      </c>
      <c r="BV147" s="25" t="e">
        <f>IF(AND(#REF!="",#REF!="",#REF!="",#REF!=""),"",SUM(#REF!,#REF!,#REF!,#REF!,#REF!))</f>
        <v>#REF!</v>
      </c>
      <c r="BW147" s="26" t="str">
        <f t="shared" si="30"/>
        <v/>
      </c>
      <c r="BX147" s="25" t="str">
        <f t="shared" si="31"/>
        <v/>
      </c>
      <c r="BY147" s="26" t="str">
        <f t="shared" si="32"/>
        <v/>
      </c>
      <c r="BZ147" s="25" t="str">
        <f t="shared" si="33"/>
        <v/>
      </c>
      <c r="CA147" s="26" t="str">
        <f t="shared" si="34"/>
        <v/>
      </c>
      <c r="CB147" s="25" t="e">
        <f>IF(AND(#REF!="",#REF!="",#REF!="",#REF!=""),"",SUM(#REF!,#REF!,#REF!,#REF!,#REF!))</f>
        <v>#REF!</v>
      </c>
      <c r="CC147" s="26" t="str">
        <f t="shared" si="35"/>
        <v/>
      </c>
      <c r="CD147" s="23" t="e">
        <f>IF(AND(#REF!="",#REF!="",#REF!="",#REF!=""),"",SUM(#REF!,#REF!,#REF!,#REF!))</f>
        <v>#REF!</v>
      </c>
      <c r="CE147" s="23" t="str">
        <f t="shared" si="24"/>
        <v/>
      </c>
    </row>
    <row r="148" spans="1:83" ht="24.75" customHeight="1">
      <c r="A148" s="245">
        <v>142</v>
      </c>
      <c r="B148" s="246"/>
      <c r="C148" s="247"/>
      <c r="D148" s="248"/>
      <c r="E148" s="249"/>
      <c r="F148" s="250"/>
      <c r="G148" s="250"/>
      <c r="H148" s="251"/>
      <c r="I148" s="252"/>
      <c r="J148" s="253"/>
      <c r="K148" s="254"/>
      <c r="L148" s="371"/>
      <c r="M148" s="372"/>
      <c r="N148" s="372"/>
      <c r="O148" s="7"/>
      <c r="P148" s="31"/>
      <c r="Q148" s="34"/>
      <c r="R148" s="7"/>
      <c r="S148" s="975"/>
      <c r="T148" s="976"/>
      <c r="U148" s="976"/>
      <c r="V148" s="7"/>
      <c r="W148" s="36"/>
      <c r="X148" s="34"/>
      <c r="Y148" s="7"/>
      <c r="Z148" s="11"/>
      <c r="AA148" s="7"/>
      <c r="AB148" s="7"/>
      <c r="AC148" s="7"/>
      <c r="AD148" s="31"/>
      <c r="AE148" s="34"/>
      <c r="AF148" s="7"/>
      <c r="AG148" s="11"/>
      <c r="AH148" s="7"/>
      <c r="AI148" s="7"/>
      <c r="AJ148" s="7"/>
      <c r="AK148" s="31"/>
      <c r="AL148" s="34"/>
      <c r="AM148" s="7"/>
      <c r="AN148" s="11"/>
      <c r="AO148" s="7"/>
      <c r="AP148" s="11"/>
      <c r="AQ148" s="7"/>
      <c r="AR148" s="11"/>
      <c r="AS148" s="7"/>
      <c r="AT148" s="7"/>
      <c r="AU148" s="7"/>
      <c r="AV148" s="7"/>
      <c r="AW148" s="7"/>
      <c r="AX148" s="11" t="s">
        <v>221</v>
      </c>
      <c r="AY148" s="66" t="s">
        <v>221</v>
      </c>
      <c r="AZ148" s="1"/>
      <c r="BA148" s="1"/>
      <c r="BB148" s="1"/>
      <c r="BC148" s="1"/>
      <c r="BD148" s="1"/>
      <c r="BP148" s="15"/>
      <c r="BQ148" s="25" t="str">
        <f t="shared" si="26"/>
        <v/>
      </c>
      <c r="BR148" s="26" t="str">
        <f t="shared" si="25"/>
        <v/>
      </c>
      <c r="BS148" s="26" t="str">
        <f t="shared" si="27"/>
        <v/>
      </c>
      <c r="BT148" s="25" t="str">
        <f t="shared" si="28"/>
        <v/>
      </c>
      <c r="BU148" s="26" t="str">
        <f t="shared" si="29"/>
        <v/>
      </c>
      <c r="BV148" s="25" t="e">
        <f>IF(AND(#REF!="",#REF!="",#REF!="",#REF!=""),"",SUM(#REF!,#REF!,#REF!,#REF!,#REF!))</f>
        <v>#REF!</v>
      </c>
      <c r="BW148" s="26" t="str">
        <f t="shared" si="30"/>
        <v/>
      </c>
      <c r="BX148" s="25" t="str">
        <f t="shared" si="31"/>
        <v/>
      </c>
      <c r="BY148" s="26" t="str">
        <f t="shared" si="32"/>
        <v/>
      </c>
      <c r="BZ148" s="25" t="str">
        <f t="shared" si="33"/>
        <v/>
      </c>
      <c r="CA148" s="26" t="str">
        <f t="shared" si="34"/>
        <v/>
      </c>
      <c r="CB148" s="25" t="e">
        <f>IF(AND(#REF!="",#REF!="",#REF!="",#REF!=""),"",SUM(#REF!,#REF!,#REF!,#REF!,#REF!))</f>
        <v>#REF!</v>
      </c>
      <c r="CC148" s="26" t="str">
        <f t="shared" si="35"/>
        <v/>
      </c>
      <c r="CD148" s="23" t="e">
        <f>IF(AND(#REF!="",#REF!="",#REF!="",#REF!=""),"",SUM(#REF!,#REF!,#REF!,#REF!))</f>
        <v>#REF!</v>
      </c>
      <c r="CE148" s="23" t="str">
        <f t="shared" si="24"/>
        <v/>
      </c>
    </row>
    <row r="149" spans="1:83" ht="24.75" customHeight="1">
      <c r="A149" s="245">
        <v>143</v>
      </c>
      <c r="B149" s="246"/>
      <c r="C149" s="247"/>
      <c r="D149" s="248"/>
      <c r="E149" s="249"/>
      <c r="F149" s="250"/>
      <c r="G149" s="250"/>
      <c r="H149" s="251"/>
      <c r="I149" s="252"/>
      <c r="J149" s="253"/>
      <c r="K149" s="254"/>
      <c r="L149" s="371"/>
      <c r="M149" s="372"/>
      <c r="N149" s="372"/>
      <c r="O149" s="7"/>
      <c r="P149" s="31"/>
      <c r="Q149" s="34"/>
      <c r="R149" s="7"/>
      <c r="S149" s="975"/>
      <c r="T149" s="976"/>
      <c r="U149" s="976"/>
      <c r="V149" s="7"/>
      <c r="W149" s="36"/>
      <c r="X149" s="34"/>
      <c r="Y149" s="7"/>
      <c r="Z149" s="11"/>
      <c r="AA149" s="7"/>
      <c r="AB149" s="7"/>
      <c r="AC149" s="7"/>
      <c r="AD149" s="31"/>
      <c r="AE149" s="34"/>
      <c r="AF149" s="7"/>
      <c r="AG149" s="11"/>
      <c r="AH149" s="7"/>
      <c r="AI149" s="7"/>
      <c r="AJ149" s="7"/>
      <c r="AK149" s="31"/>
      <c r="AL149" s="34"/>
      <c r="AM149" s="7"/>
      <c r="AN149" s="11"/>
      <c r="AO149" s="7"/>
      <c r="AP149" s="11"/>
      <c r="AQ149" s="7"/>
      <c r="AR149" s="11"/>
      <c r="AS149" s="7"/>
      <c r="AT149" s="7"/>
      <c r="AU149" s="7"/>
      <c r="AV149" s="7"/>
      <c r="AW149" s="7"/>
      <c r="AX149" s="11" t="s">
        <v>221</v>
      </c>
      <c r="AY149" s="66" t="s">
        <v>221</v>
      </c>
      <c r="AZ149" s="1"/>
      <c r="BA149" s="1"/>
      <c r="BB149" s="1"/>
      <c r="BC149" s="1"/>
      <c r="BD149" s="1"/>
      <c r="BP149" s="15"/>
      <c r="BQ149" s="25" t="str">
        <f t="shared" si="26"/>
        <v/>
      </c>
      <c r="BR149" s="26" t="str">
        <f t="shared" si="25"/>
        <v/>
      </c>
      <c r="BS149" s="26" t="str">
        <f t="shared" si="27"/>
        <v/>
      </c>
      <c r="BT149" s="25" t="str">
        <f t="shared" si="28"/>
        <v/>
      </c>
      <c r="BU149" s="26" t="str">
        <f t="shared" si="29"/>
        <v/>
      </c>
      <c r="BV149" s="25" t="e">
        <f>IF(AND(#REF!="",#REF!="",#REF!="",#REF!=""),"",SUM(#REF!,#REF!,#REF!,#REF!,#REF!))</f>
        <v>#REF!</v>
      </c>
      <c r="BW149" s="26" t="str">
        <f t="shared" si="30"/>
        <v/>
      </c>
      <c r="BX149" s="25" t="str">
        <f t="shared" si="31"/>
        <v/>
      </c>
      <c r="BY149" s="26" t="str">
        <f t="shared" si="32"/>
        <v/>
      </c>
      <c r="BZ149" s="25" t="str">
        <f t="shared" si="33"/>
        <v/>
      </c>
      <c r="CA149" s="26" t="str">
        <f t="shared" si="34"/>
        <v/>
      </c>
      <c r="CB149" s="25" t="e">
        <f>IF(AND(#REF!="",#REF!="",#REF!="",#REF!=""),"",SUM(#REF!,#REF!,#REF!,#REF!,#REF!))</f>
        <v>#REF!</v>
      </c>
      <c r="CC149" s="26" t="str">
        <f t="shared" si="35"/>
        <v/>
      </c>
      <c r="CD149" s="23" t="e">
        <f>IF(AND(#REF!="",#REF!="",#REF!="",#REF!=""),"",SUM(#REF!,#REF!,#REF!,#REF!))</f>
        <v>#REF!</v>
      </c>
      <c r="CE149" s="23" t="str">
        <f t="shared" si="24"/>
        <v/>
      </c>
    </row>
    <row r="150" spans="1:83" ht="24.75" customHeight="1">
      <c r="A150" s="245">
        <v>144</v>
      </c>
      <c r="B150" s="246"/>
      <c r="C150" s="247"/>
      <c r="D150" s="248"/>
      <c r="E150" s="249"/>
      <c r="F150" s="250"/>
      <c r="G150" s="250"/>
      <c r="H150" s="251"/>
      <c r="I150" s="252"/>
      <c r="J150" s="253"/>
      <c r="K150" s="254"/>
      <c r="L150" s="371"/>
      <c r="M150" s="372"/>
      <c r="N150" s="372"/>
      <c r="O150" s="7"/>
      <c r="P150" s="31"/>
      <c r="Q150" s="34"/>
      <c r="R150" s="7"/>
      <c r="S150" s="975"/>
      <c r="T150" s="976"/>
      <c r="U150" s="976"/>
      <c r="V150" s="7"/>
      <c r="W150" s="36"/>
      <c r="X150" s="34"/>
      <c r="Y150" s="7"/>
      <c r="Z150" s="11"/>
      <c r="AA150" s="7"/>
      <c r="AB150" s="7"/>
      <c r="AC150" s="7"/>
      <c r="AD150" s="31"/>
      <c r="AE150" s="34"/>
      <c r="AF150" s="7"/>
      <c r="AG150" s="11"/>
      <c r="AH150" s="7"/>
      <c r="AI150" s="7"/>
      <c r="AJ150" s="7"/>
      <c r="AK150" s="31"/>
      <c r="AL150" s="34"/>
      <c r="AM150" s="7"/>
      <c r="AN150" s="11"/>
      <c r="AO150" s="7"/>
      <c r="AP150" s="11"/>
      <c r="AQ150" s="7"/>
      <c r="AR150" s="11"/>
      <c r="AS150" s="7"/>
      <c r="AT150" s="7"/>
      <c r="AU150" s="7"/>
      <c r="AV150" s="7"/>
      <c r="AW150" s="7"/>
      <c r="AX150" s="11" t="s">
        <v>221</v>
      </c>
      <c r="AY150" s="66" t="s">
        <v>221</v>
      </c>
      <c r="AZ150" s="1"/>
      <c r="BA150" s="1"/>
      <c r="BB150" s="1"/>
      <c r="BC150" s="1"/>
      <c r="BD150" s="1"/>
      <c r="BP150" s="15"/>
      <c r="BQ150" s="25" t="str">
        <f t="shared" si="26"/>
        <v/>
      </c>
      <c r="BR150" s="26" t="str">
        <f t="shared" si="25"/>
        <v/>
      </c>
      <c r="BS150" s="26" t="str">
        <f t="shared" si="27"/>
        <v/>
      </c>
      <c r="BT150" s="25" t="str">
        <f t="shared" si="28"/>
        <v/>
      </c>
      <c r="BU150" s="26" t="str">
        <f t="shared" si="29"/>
        <v/>
      </c>
      <c r="BV150" s="25" t="e">
        <f>IF(AND(#REF!="",#REF!="",#REF!="",#REF!=""),"",SUM(#REF!,#REF!,#REF!,#REF!,#REF!))</f>
        <v>#REF!</v>
      </c>
      <c r="BW150" s="26" t="str">
        <f t="shared" si="30"/>
        <v/>
      </c>
      <c r="BX150" s="25" t="str">
        <f t="shared" si="31"/>
        <v/>
      </c>
      <c r="BY150" s="26" t="str">
        <f t="shared" si="32"/>
        <v/>
      </c>
      <c r="BZ150" s="25" t="str">
        <f t="shared" si="33"/>
        <v/>
      </c>
      <c r="CA150" s="26" t="str">
        <f t="shared" si="34"/>
        <v/>
      </c>
      <c r="CB150" s="25" t="e">
        <f>IF(AND(#REF!="",#REF!="",#REF!="",#REF!=""),"",SUM(#REF!,#REF!,#REF!,#REF!,#REF!))</f>
        <v>#REF!</v>
      </c>
      <c r="CC150" s="26" t="str">
        <f t="shared" si="35"/>
        <v/>
      </c>
      <c r="CD150" s="23" t="e">
        <f>IF(AND(#REF!="",#REF!="",#REF!="",#REF!=""),"",SUM(#REF!,#REF!,#REF!,#REF!))</f>
        <v>#REF!</v>
      </c>
      <c r="CE150" s="23" t="str">
        <f t="shared" si="24"/>
        <v/>
      </c>
    </row>
    <row r="151" spans="1:83" ht="24.75" customHeight="1">
      <c r="A151" s="245">
        <v>145</v>
      </c>
      <c r="B151" s="246"/>
      <c r="C151" s="247"/>
      <c r="D151" s="248"/>
      <c r="E151" s="249"/>
      <c r="F151" s="250"/>
      <c r="G151" s="250"/>
      <c r="H151" s="251"/>
      <c r="I151" s="252"/>
      <c r="J151" s="253"/>
      <c r="K151" s="254"/>
      <c r="L151" s="371"/>
      <c r="M151" s="372"/>
      <c r="N151" s="372"/>
      <c r="O151" s="7"/>
      <c r="P151" s="31"/>
      <c r="Q151" s="34"/>
      <c r="R151" s="7"/>
      <c r="S151" s="975"/>
      <c r="T151" s="976"/>
      <c r="U151" s="976"/>
      <c r="V151" s="7"/>
      <c r="W151" s="36"/>
      <c r="X151" s="34"/>
      <c r="Y151" s="7"/>
      <c r="Z151" s="11"/>
      <c r="AA151" s="7"/>
      <c r="AB151" s="7"/>
      <c r="AC151" s="7"/>
      <c r="AD151" s="31"/>
      <c r="AE151" s="34"/>
      <c r="AF151" s="7"/>
      <c r="AG151" s="11"/>
      <c r="AH151" s="7"/>
      <c r="AI151" s="7"/>
      <c r="AJ151" s="7"/>
      <c r="AK151" s="31"/>
      <c r="AL151" s="34"/>
      <c r="AM151" s="7"/>
      <c r="AN151" s="11"/>
      <c r="AO151" s="7"/>
      <c r="AP151" s="11"/>
      <c r="AQ151" s="7"/>
      <c r="AR151" s="11"/>
      <c r="AS151" s="7"/>
      <c r="AT151" s="7"/>
      <c r="AU151" s="7"/>
      <c r="AV151" s="7"/>
      <c r="AW151" s="7"/>
      <c r="AX151" s="11" t="s">
        <v>221</v>
      </c>
      <c r="AY151" s="66" t="s">
        <v>221</v>
      </c>
      <c r="AZ151" s="1"/>
      <c r="BA151" s="1"/>
      <c r="BB151" s="1"/>
      <c r="BC151" s="1"/>
      <c r="BD151" s="1"/>
      <c r="BP151" s="15"/>
      <c r="BQ151" s="25" t="str">
        <f t="shared" si="26"/>
        <v/>
      </c>
      <c r="BR151" s="26" t="str">
        <f t="shared" si="25"/>
        <v/>
      </c>
      <c r="BS151" s="26" t="str">
        <f t="shared" si="27"/>
        <v/>
      </c>
      <c r="BT151" s="25" t="str">
        <f t="shared" si="28"/>
        <v/>
      </c>
      <c r="BU151" s="26" t="str">
        <f t="shared" si="29"/>
        <v/>
      </c>
      <c r="BV151" s="25" t="e">
        <f>IF(AND(#REF!="",#REF!="",#REF!="",#REF!=""),"",SUM(#REF!,#REF!,#REF!,#REF!,#REF!))</f>
        <v>#REF!</v>
      </c>
      <c r="BW151" s="26" t="str">
        <f t="shared" si="30"/>
        <v/>
      </c>
      <c r="BX151" s="25" t="str">
        <f t="shared" si="31"/>
        <v/>
      </c>
      <c r="BY151" s="26" t="str">
        <f t="shared" si="32"/>
        <v/>
      </c>
      <c r="BZ151" s="25" t="str">
        <f t="shared" si="33"/>
        <v/>
      </c>
      <c r="CA151" s="26" t="str">
        <f t="shared" si="34"/>
        <v/>
      </c>
      <c r="CB151" s="25" t="e">
        <f>IF(AND(#REF!="",#REF!="",#REF!="",#REF!=""),"",SUM(#REF!,#REF!,#REF!,#REF!,#REF!))</f>
        <v>#REF!</v>
      </c>
      <c r="CC151" s="26" t="str">
        <f t="shared" si="35"/>
        <v/>
      </c>
      <c r="CD151" s="23" t="e">
        <f>IF(AND(#REF!="",#REF!="",#REF!="",#REF!=""),"",SUM(#REF!,#REF!,#REF!,#REF!))</f>
        <v>#REF!</v>
      </c>
      <c r="CE151" s="23" t="str">
        <f t="shared" si="24"/>
        <v/>
      </c>
    </row>
    <row r="152" spans="1:83" ht="24.75" customHeight="1">
      <c r="A152" s="245">
        <v>146</v>
      </c>
      <c r="B152" s="246"/>
      <c r="C152" s="247"/>
      <c r="D152" s="248"/>
      <c r="E152" s="249"/>
      <c r="F152" s="250"/>
      <c r="G152" s="250"/>
      <c r="H152" s="251"/>
      <c r="I152" s="252"/>
      <c r="J152" s="253"/>
      <c r="K152" s="254"/>
      <c r="L152" s="371"/>
      <c r="M152" s="372"/>
      <c r="N152" s="372"/>
      <c r="O152" s="7"/>
      <c r="P152" s="31"/>
      <c r="Q152" s="34"/>
      <c r="R152" s="7"/>
      <c r="S152" s="975"/>
      <c r="T152" s="976"/>
      <c r="U152" s="976"/>
      <c r="V152" s="7"/>
      <c r="W152" s="36"/>
      <c r="X152" s="34"/>
      <c r="Y152" s="7"/>
      <c r="Z152" s="11"/>
      <c r="AA152" s="7"/>
      <c r="AB152" s="7"/>
      <c r="AC152" s="7"/>
      <c r="AD152" s="31"/>
      <c r="AE152" s="34"/>
      <c r="AF152" s="7"/>
      <c r="AG152" s="11"/>
      <c r="AH152" s="7"/>
      <c r="AI152" s="7"/>
      <c r="AJ152" s="7"/>
      <c r="AK152" s="31"/>
      <c r="AL152" s="34"/>
      <c r="AM152" s="7"/>
      <c r="AN152" s="11"/>
      <c r="AO152" s="7"/>
      <c r="AP152" s="11"/>
      <c r="AQ152" s="7"/>
      <c r="AR152" s="11"/>
      <c r="AS152" s="7"/>
      <c r="AT152" s="7"/>
      <c r="AU152" s="7"/>
      <c r="AV152" s="7"/>
      <c r="AW152" s="7"/>
      <c r="AX152" s="11" t="s">
        <v>221</v>
      </c>
      <c r="AY152" s="66" t="s">
        <v>221</v>
      </c>
      <c r="AZ152" s="1"/>
      <c r="BA152" s="1"/>
      <c r="BB152" s="1"/>
      <c r="BC152" s="1"/>
      <c r="BD152" s="1"/>
      <c r="BP152" s="15"/>
      <c r="BQ152" s="25" t="str">
        <f t="shared" si="26"/>
        <v/>
      </c>
      <c r="BR152" s="26" t="str">
        <f t="shared" si="25"/>
        <v/>
      </c>
      <c r="BS152" s="26" t="str">
        <f t="shared" si="27"/>
        <v/>
      </c>
      <c r="BT152" s="25" t="str">
        <f t="shared" si="28"/>
        <v/>
      </c>
      <c r="BU152" s="26" t="str">
        <f t="shared" si="29"/>
        <v/>
      </c>
      <c r="BV152" s="25" t="e">
        <f>IF(AND(#REF!="",#REF!="",#REF!="",#REF!=""),"",SUM(#REF!,#REF!,#REF!,#REF!,#REF!))</f>
        <v>#REF!</v>
      </c>
      <c r="BW152" s="26" t="str">
        <f t="shared" si="30"/>
        <v/>
      </c>
      <c r="BX152" s="25" t="str">
        <f t="shared" si="31"/>
        <v/>
      </c>
      <c r="BY152" s="26" t="str">
        <f t="shared" si="32"/>
        <v/>
      </c>
      <c r="BZ152" s="25" t="str">
        <f t="shared" si="33"/>
        <v/>
      </c>
      <c r="CA152" s="26" t="str">
        <f t="shared" si="34"/>
        <v/>
      </c>
      <c r="CB152" s="25" t="e">
        <f>IF(AND(#REF!="",#REF!="",#REF!="",#REF!=""),"",SUM(#REF!,#REF!,#REF!,#REF!,#REF!))</f>
        <v>#REF!</v>
      </c>
      <c r="CC152" s="26" t="str">
        <f t="shared" si="35"/>
        <v/>
      </c>
      <c r="CD152" s="23" t="e">
        <f>IF(AND(#REF!="",#REF!="",#REF!="",#REF!=""),"",SUM(#REF!,#REF!,#REF!,#REF!))</f>
        <v>#REF!</v>
      </c>
      <c r="CE152" s="23" t="str">
        <f t="shared" si="24"/>
        <v/>
      </c>
    </row>
    <row r="153" spans="1:83" ht="24.75" customHeight="1">
      <c r="A153" s="245">
        <v>147</v>
      </c>
      <c r="B153" s="246"/>
      <c r="C153" s="247"/>
      <c r="D153" s="248"/>
      <c r="E153" s="249"/>
      <c r="F153" s="250"/>
      <c r="G153" s="250"/>
      <c r="H153" s="251"/>
      <c r="I153" s="252"/>
      <c r="J153" s="253"/>
      <c r="K153" s="254"/>
      <c r="L153" s="371"/>
      <c r="M153" s="372"/>
      <c r="N153" s="372"/>
      <c r="O153" s="7"/>
      <c r="P153" s="31"/>
      <c r="Q153" s="34"/>
      <c r="R153" s="7"/>
      <c r="S153" s="975"/>
      <c r="T153" s="976"/>
      <c r="U153" s="976"/>
      <c r="V153" s="7"/>
      <c r="W153" s="36"/>
      <c r="X153" s="34"/>
      <c r="Y153" s="7"/>
      <c r="Z153" s="11"/>
      <c r="AA153" s="7"/>
      <c r="AB153" s="7"/>
      <c r="AC153" s="7"/>
      <c r="AD153" s="31"/>
      <c r="AE153" s="34"/>
      <c r="AF153" s="7"/>
      <c r="AG153" s="11"/>
      <c r="AH153" s="7"/>
      <c r="AI153" s="7"/>
      <c r="AJ153" s="7"/>
      <c r="AK153" s="31"/>
      <c r="AL153" s="34"/>
      <c r="AM153" s="7"/>
      <c r="AN153" s="11"/>
      <c r="AO153" s="7"/>
      <c r="AP153" s="11"/>
      <c r="AQ153" s="7"/>
      <c r="AR153" s="11"/>
      <c r="AS153" s="7"/>
      <c r="AT153" s="7"/>
      <c r="AU153" s="7"/>
      <c r="AV153" s="7"/>
      <c r="AW153" s="7"/>
      <c r="AX153" s="11" t="s">
        <v>221</v>
      </c>
      <c r="AY153" s="66" t="s">
        <v>221</v>
      </c>
      <c r="AZ153" s="1"/>
      <c r="BA153" s="1"/>
      <c r="BB153" s="1"/>
      <c r="BC153" s="1"/>
      <c r="BD153" s="1"/>
      <c r="BP153" s="15"/>
      <c r="BQ153" s="25" t="str">
        <f t="shared" si="26"/>
        <v/>
      </c>
      <c r="BR153" s="26" t="str">
        <f t="shared" si="25"/>
        <v/>
      </c>
      <c r="BS153" s="26" t="str">
        <f t="shared" si="27"/>
        <v/>
      </c>
      <c r="BT153" s="25" t="str">
        <f t="shared" si="28"/>
        <v/>
      </c>
      <c r="BU153" s="26" t="str">
        <f t="shared" si="29"/>
        <v/>
      </c>
      <c r="BV153" s="25" t="e">
        <f>IF(AND(#REF!="",#REF!="",#REF!="",#REF!=""),"",SUM(#REF!,#REF!,#REF!,#REF!,#REF!))</f>
        <v>#REF!</v>
      </c>
      <c r="BW153" s="26" t="str">
        <f t="shared" si="30"/>
        <v/>
      </c>
      <c r="BX153" s="25" t="str">
        <f t="shared" si="31"/>
        <v/>
      </c>
      <c r="BY153" s="26" t="str">
        <f t="shared" si="32"/>
        <v/>
      </c>
      <c r="BZ153" s="25" t="str">
        <f t="shared" si="33"/>
        <v/>
      </c>
      <c r="CA153" s="26" t="str">
        <f t="shared" si="34"/>
        <v/>
      </c>
      <c r="CB153" s="25" t="e">
        <f>IF(AND(#REF!="",#REF!="",#REF!="",#REF!=""),"",SUM(#REF!,#REF!,#REF!,#REF!,#REF!))</f>
        <v>#REF!</v>
      </c>
      <c r="CC153" s="26" t="str">
        <f t="shared" si="35"/>
        <v/>
      </c>
      <c r="CD153" s="23" t="e">
        <f>IF(AND(#REF!="",#REF!="",#REF!="",#REF!=""),"",SUM(#REF!,#REF!,#REF!,#REF!))</f>
        <v>#REF!</v>
      </c>
      <c r="CE153" s="23" t="str">
        <f t="shared" si="24"/>
        <v/>
      </c>
    </row>
    <row r="154" spans="1:83" ht="24.75" customHeight="1">
      <c r="A154" s="245">
        <v>148</v>
      </c>
      <c r="B154" s="246"/>
      <c r="C154" s="247"/>
      <c r="D154" s="248"/>
      <c r="E154" s="249"/>
      <c r="F154" s="250"/>
      <c r="G154" s="250"/>
      <c r="H154" s="251"/>
      <c r="I154" s="252"/>
      <c r="J154" s="253"/>
      <c r="K154" s="254"/>
      <c r="L154" s="371"/>
      <c r="M154" s="372"/>
      <c r="N154" s="372"/>
      <c r="O154" s="7"/>
      <c r="P154" s="31"/>
      <c r="Q154" s="34"/>
      <c r="R154" s="7"/>
      <c r="S154" s="975"/>
      <c r="T154" s="976"/>
      <c r="U154" s="976"/>
      <c r="V154" s="7"/>
      <c r="W154" s="36"/>
      <c r="X154" s="34"/>
      <c r="Y154" s="7"/>
      <c r="Z154" s="11"/>
      <c r="AA154" s="7"/>
      <c r="AB154" s="7"/>
      <c r="AC154" s="7"/>
      <c r="AD154" s="31"/>
      <c r="AE154" s="34"/>
      <c r="AF154" s="7"/>
      <c r="AG154" s="11"/>
      <c r="AH154" s="7"/>
      <c r="AI154" s="7"/>
      <c r="AJ154" s="7"/>
      <c r="AK154" s="31"/>
      <c r="AL154" s="34"/>
      <c r="AM154" s="7"/>
      <c r="AN154" s="11"/>
      <c r="AO154" s="7"/>
      <c r="AP154" s="11"/>
      <c r="AQ154" s="7"/>
      <c r="AR154" s="11"/>
      <c r="AS154" s="7"/>
      <c r="AT154" s="7"/>
      <c r="AU154" s="7"/>
      <c r="AV154" s="7"/>
      <c r="AW154" s="7"/>
      <c r="AX154" s="11" t="s">
        <v>221</v>
      </c>
      <c r="AY154" s="66" t="s">
        <v>221</v>
      </c>
      <c r="AZ154" s="1"/>
      <c r="BA154" s="1"/>
      <c r="BB154" s="1"/>
      <c r="BC154" s="1"/>
      <c r="BD154" s="1"/>
      <c r="BP154" s="15"/>
      <c r="BQ154" s="25" t="str">
        <f t="shared" si="26"/>
        <v/>
      </c>
      <c r="BR154" s="26" t="str">
        <f t="shared" si="25"/>
        <v/>
      </c>
      <c r="BS154" s="26" t="str">
        <f t="shared" si="27"/>
        <v/>
      </c>
      <c r="BT154" s="25" t="str">
        <f t="shared" si="28"/>
        <v/>
      </c>
      <c r="BU154" s="26" t="str">
        <f t="shared" si="29"/>
        <v/>
      </c>
      <c r="BV154" s="25" t="e">
        <f>IF(AND(#REF!="",#REF!="",#REF!="",#REF!=""),"",SUM(#REF!,#REF!,#REF!,#REF!,#REF!))</f>
        <v>#REF!</v>
      </c>
      <c r="BW154" s="26" t="str">
        <f t="shared" si="30"/>
        <v/>
      </c>
      <c r="BX154" s="25" t="str">
        <f t="shared" si="31"/>
        <v/>
      </c>
      <c r="BY154" s="26" t="str">
        <f t="shared" si="32"/>
        <v/>
      </c>
      <c r="BZ154" s="25" t="str">
        <f t="shared" si="33"/>
        <v/>
      </c>
      <c r="CA154" s="26" t="str">
        <f t="shared" si="34"/>
        <v/>
      </c>
      <c r="CB154" s="25" t="e">
        <f>IF(AND(#REF!="",#REF!="",#REF!="",#REF!=""),"",SUM(#REF!,#REF!,#REF!,#REF!,#REF!))</f>
        <v>#REF!</v>
      </c>
      <c r="CC154" s="26" t="str">
        <f t="shared" si="35"/>
        <v/>
      </c>
      <c r="CD154" s="23" t="e">
        <f>IF(AND(#REF!="",#REF!="",#REF!="",#REF!=""),"",SUM(#REF!,#REF!,#REF!,#REF!))</f>
        <v>#REF!</v>
      </c>
      <c r="CE154" s="23" t="str">
        <f t="shared" si="24"/>
        <v/>
      </c>
    </row>
    <row r="155" spans="1:83" ht="24.75" customHeight="1">
      <c r="A155" s="245">
        <v>149</v>
      </c>
      <c r="B155" s="246"/>
      <c r="C155" s="247"/>
      <c r="D155" s="248"/>
      <c r="E155" s="249"/>
      <c r="F155" s="250"/>
      <c r="G155" s="250"/>
      <c r="H155" s="251"/>
      <c r="I155" s="252"/>
      <c r="J155" s="253"/>
      <c r="K155" s="254"/>
      <c r="L155" s="371"/>
      <c r="M155" s="372"/>
      <c r="N155" s="372"/>
      <c r="O155" s="7"/>
      <c r="P155" s="31"/>
      <c r="Q155" s="34"/>
      <c r="R155" s="7"/>
      <c r="S155" s="975"/>
      <c r="T155" s="976"/>
      <c r="U155" s="976"/>
      <c r="V155" s="7"/>
      <c r="W155" s="36"/>
      <c r="X155" s="34"/>
      <c r="Y155" s="7"/>
      <c r="Z155" s="11"/>
      <c r="AA155" s="7"/>
      <c r="AB155" s="7"/>
      <c r="AC155" s="7"/>
      <c r="AD155" s="31"/>
      <c r="AE155" s="34"/>
      <c r="AF155" s="7"/>
      <c r="AG155" s="11"/>
      <c r="AH155" s="7"/>
      <c r="AI155" s="7"/>
      <c r="AJ155" s="7"/>
      <c r="AK155" s="31"/>
      <c r="AL155" s="34"/>
      <c r="AM155" s="7"/>
      <c r="AN155" s="11"/>
      <c r="AO155" s="7"/>
      <c r="AP155" s="11"/>
      <c r="AQ155" s="7"/>
      <c r="AR155" s="11"/>
      <c r="AS155" s="7"/>
      <c r="AT155" s="7"/>
      <c r="AU155" s="7"/>
      <c r="AV155" s="7"/>
      <c r="AW155" s="7"/>
      <c r="AX155" s="11" t="s">
        <v>221</v>
      </c>
      <c r="AY155" s="66" t="s">
        <v>221</v>
      </c>
      <c r="AZ155" s="1"/>
      <c r="BA155" s="1"/>
      <c r="BB155" s="1"/>
      <c r="BC155" s="1"/>
      <c r="BD155" s="1"/>
      <c r="BP155" s="15"/>
      <c r="BQ155" s="25" t="str">
        <f t="shared" si="26"/>
        <v/>
      </c>
      <c r="BR155" s="26" t="str">
        <f t="shared" si="25"/>
        <v/>
      </c>
      <c r="BS155" s="26" t="str">
        <f t="shared" si="27"/>
        <v/>
      </c>
      <c r="BT155" s="25" t="str">
        <f t="shared" si="28"/>
        <v/>
      </c>
      <c r="BU155" s="26" t="str">
        <f t="shared" si="29"/>
        <v/>
      </c>
      <c r="BV155" s="25" t="e">
        <f>IF(AND(#REF!="",#REF!="",#REF!="",#REF!=""),"",SUM(#REF!,#REF!,#REF!,#REF!,#REF!))</f>
        <v>#REF!</v>
      </c>
      <c r="BW155" s="26" t="str">
        <f t="shared" si="30"/>
        <v/>
      </c>
      <c r="BX155" s="25" t="str">
        <f t="shared" si="31"/>
        <v/>
      </c>
      <c r="BY155" s="26" t="str">
        <f t="shared" si="32"/>
        <v/>
      </c>
      <c r="BZ155" s="25" t="str">
        <f t="shared" si="33"/>
        <v/>
      </c>
      <c r="CA155" s="26" t="str">
        <f t="shared" si="34"/>
        <v/>
      </c>
      <c r="CB155" s="25" t="e">
        <f>IF(AND(#REF!="",#REF!="",#REF!="",#REF!=""),"",SUM(#REF!,#REF!,#REF!,#REF!,#REF!))</f>
        <v>#REF!</v>
      </c>
      <c r="CC155" s="26" t="str">
        <f t="shared" si="35"/>
        <v/>
      </c>
      <c r="CD155" s="23" t="e">
        <f>IF(AND(#REF!="",#REF!="",#REF!="",#REF!=""),"",SUM(#REF!,#REF!,#REF!,#REF!))</f>
        <v>#REF!</v>
      </c>
      <c r="CE155" s="23" t="str">
        <f t="shared" si="24"/>
        <v/>
      </c>
    </row>
    <row r="156" spans="1:83" ht="24.75" customHeight="1">
      <c r="A156" s="245">
        <v>150</v>
      </c>
      <c r="B156" s="246"/>
      <c r="C156" s="247"/>
      <c r="D156" s="248"/>
      <c r="E156" s="249"/>
      <c r="F156" s="250"/>
      <c r="G156" s="250"/>
      <c r="H156" s="251"/>
      <c r="I156" s="252"/>
      <c r="J156" s="253"/>
      <c r="K156" s="254"/>
      <c r="L156" s="371"/>
      <c r="M156" s="372"/>
      <c r="N156" s="372"/>
      <c r="O156" s="7"/>
      <c r="P156" s="31"/>
      <c r="Q156" s="34"/>
      <c r="R156" s="7"/>
      <c r="S156" s="975"/>
      <c r="T156" s="976"/>
      <c r="U156" s="976"/>
      <c r="V156" s="7"/>
      <c r="W156" s="36"/>
      <c r="X156" s="34"/>
      <c r="Y156" s="7"/>
      <c r="Z156" s="11"/>
      <c r="AA156" s="7"/>
      <c r="AB156" s="7"/>
      <c r="AC156" s="7"/>
      <c r="AD156" s="31"/>
      <c r="AE156" s="34"/>
      <c r="AF156" s="7"/>
      <c r="AG156" s="11"/>
      <c r="AH156" s="7"/>
      <c r="AI156" s="7"/>
      <c r="AJ156" s="7"/>
      <c r="AK156" s="31"/>
      <c r="AL156" s="34"/>
      <c r="AM156" s="7"/>
      <c r="AN156" s="11"/>
      <c r="AO156" s="7"/>
      <c r="AP156" s="11"/>
      <c r="AQ156" s="7"/>
      <c r="AR156" s="11"/>
      <c r="AS156" s="7"/>
      <c r="AT156" s="7"/>
      <c r="AU156" s="7"/>
      <c r="AV156" s="7"/>
      <c r="AW156" s="7"/>
      <c r="AX156" s="11" t="s">
        <v>221</v>
      </c>
      <c r="AY156" s="66" t="s">
        <v>221</v>
      </c>
      <c r="AZ156" s="1"/>
      <c r="BA156" s="1"/>
      <c r="BB156" s="1"/>
      <c r="BC156" s="1"/>
      <c r="BD156" s="1"/>
      <c r="BP156" s="15"/>
      <c r="BQ156" s="25" t="str">
        <f t="shared" si="26"/>
        <v/>
      </c>
      <c r="BR156" s="26" t="str">
        <f t="shared" si="25"/>
        <v/>
      </c>
      <c r="BS156" s="26" t="str">
        <f t="shared" si="27"/>
        <v/>
      </c>
      <c r="BT156" s="25" t="str">
        <f t="shared" si="28"/>
        <v/>
      </c>
      <c r="BU156" s="26" t="str">
        <f t="shared" si="29"/>
        <v/>
      </c>
      <c r="BV156" s="25" t="e">
        <f>IF(AND(#REF!="",#REF!="",#REF!="",#REF!=""),"",SUM(#REF!,#REF!,#REF!,#REF!,#REF!))</f>
        <v>#REF!</v>
      </c>
      <c r="BW156" s="26" t="str">
        <f t="shared" si="30"/>
        <v/>
      </c>
      <c r="BX156" s="25" t="str">
        <f t="shared" si="31"/>
        <v/>
      </c>
      <c r="BY156" s="26" t="str">
        <f t="shared" si="32"/>
        <v/>
      </c>
      <c r="BZ156" s="25" t="str">
        <f t="shared" si="33"/>
        <v/>
      </c>
      <c r="CA156" s="26" t="str">
        <f t="shared" si="34"/>
        <v/>
      </c>
      <c r="CB156" s="25" t="e">
        <f>IF(AND(#REF!="",#REF!="",#REF!="",#REF!=""),"",SUM(#REF!,#REF!,#REF!,#REF!,#REF!))</f>
        <v>#REF!</v>
      </c>
      <c r="CC156" s="26" t="str">
        <f t="shared" si="35"/>
        <v/>
      </c>
      <c r="CD156" s="23" t="e">
        <f>IF(AND(#REF!="",#REF!="",#REF!="",#REF!=""),"",SUM(#REF!,#REF!,#REF!,#REF!))</f>
        <v>#REF!</v>
      </c>
      <c r="CE156" s="23" t="str">
        <f t="shared" si="24"/>
        <v/>
      </c>
    </row>
    <row r="157" spans="1:83" ht="24.75" customHeight="1">
      <c r="A157" s="245">
        <v>151</v>
      </c>
      <c r="B157" s="246"/>
      <c r="C157" s="247"/>
      <c r="D157" s="248"/>
      <c r="E157" s="249"/>
      <c r="F157" s="250"/>
      <c r="G157" s="250"/>
      <c r="H157" s="251"/>
      <c r="I157" s="252"/>
      <c r="J157" s="253"/>
      <c r="K157" s="254"/>
      <c r="L157" s="371"/>
      <c r="M157" s="372"/>
      <c r="N157" s="372"/>
      <c r="O157" s="7"/>
      <c r="P157" s="31"/>
      <c r="Q157" s="34"/>
      <c r="R157" s="7"/>
      <c r="S157" s="975"/>
      <c r="T157" s="976"/>
      <c r="U157" s="976"/>
      <c r="V157" s="7"/>
      <c r="W157" s="36"/>
      <c r="X157" s="34"/>
      <c r="Y157" s="7"/>
      <c r="Z157" s="11"/>
      <c r="AA157" s="7"/>
      <c r="AB157" s="7"/>
      <c r="AC157" s="7"/>
      <c r="AD157" s="31"/>
      <c r="AE157" s="34"/>
      <c r="AF157" s="7"/>
      <c r="AG157" s="11"/>
      <c r="AH157" s="7"/>
      <c r="AI157" s="7"/>
      <c r="AJ157" s="7"/>
      <c r="AK157" s="31"/>
      <c r="AL157" s="34"/>
      <c r="AM157" s="7"/>
      <c r="AN157" s="11"/>
      <c r="AO157" s="7"/>
      <c r="AP157" s="11"/>
      <c r="AQ157" s="7"/>
      <c r="AR157" s="11"/>
      <c r="AS157" s="7"/>
      <c r="AT157" s="7"/>
      <c r="AU157" s="7"/>
      <c r="AV157" s="7"/>
      <c r="AW157" s="7"/>
      <c r="AX157" s="11" t="s">
        <v>221</v>
      </c>
      <c r="AY157" s="66" t="s">
        <v>221</v>
      </c>
      <c r="AZ157" s="1"/>
      <c r="BA157" s="1"/>
      <c r="BB157" s="1"/>
      <c r="BC157" s="1"/>
      <c r="BD157" s="1"/>
      <c r="BP157" s="15"/>
      <c r="BQ157" s="25" t="str">
        <f t="shared" si="26"/>
        <v/>
      </c>
      <c r="BR157" s="26" t="str">
        <f t="shared" si="25"/>
        <v/>
      </c>
      <c r="BS157" s="26" t="str">
        <f t="shared" si="27"/>
        <v/>
      </c>
      <c r="BT157" s="25" t="str">
        <f t="shared" si="28"/>
        <v/>
      </c>
      <c r="BU157" s="26" t="str">
        <f t="shared" si="29"/>
        <v/>
      </c>
      <c r="BV157" s="25" t="e">
        <f>IF(AND(#REF!="",#REF!="",#REF!="",#REF!=""),"",SUM(#REF!,#REF!,#REF!,#REF!,#REF!))</f>
        <v>#REF!</v>
      </c>
      <c r="BW157" s="26" t="str">
        <f t="shared" si="30"/>
        <v/>
      </c>
      <c r="BX157" s="25" t="str">
        <f t="shared" si="31"/>
        <v/>
      </c>
      <c r="BY157" s="26" t="str">
        <f t="shared" si="32"/>
        <v/>
      </c>
      <c r="BZ157" s="25" t="str">
        <f t="shared" si="33"/>
        <v/>
      </c>
      <c r="CA157" s="26" t="str">
        <f t="shared" si="34"/>
        <v/>
      </c>
      <c r="CB157" s="25" t="e">
        <f>IF(AND(#REF!="",#REF!="",#REF!="",#REF!=""),"",SUM(#REF!,#REF!,#REF!,#REF!,#REF!))</f>
        <v>#REF!</v>
      </c>
      <c r="CC157" s="26" t="str">
        <f t="shared" si="35"/>
        <v/>
      </c>
      <c r="CD157" s="23" t="e">
        <f>IF(AND(#REF!="",#REF!="",#REF!="",#REF!=""),"",SUM(#REF!,#REF!,#REF!,#REF!))</f>
        <v>#REF!</v>
      </c>
      <c r="CE157" s="23" t="str">
        <f t="shared" si="24"/>
        <v/>
      </c>
    </row>
    <row r="158" spans="1:83" ht="24.75" customHeight="1">
      <c r="A158" s="245">
        <v>152</v>
      </c>
      <c r="B158" s="246"/>
      <c r="C158" s="247"/>
      <c r="D158" s="248"/>
      <c r="E158" s="249"/>
      <c r="F158" s="250"/>
      <c r="G158" s="250"/>
      <c r="H158" s="251"/>
      <c r="I158" s="252"/>
      <c r="J158" s="253"/>
      <c r="K158" s="254"/>
      <c r="L158" s="371"/>
      <c r="M158" s="372"/>
      <c r="N158" s="372"/>
      <c r="O158" s="7"/>
      <c r="P158" s="31"/>
      <c r="Q158" s="34"/>
      <c r="R158" s="7"/>
      <c r="S158" s="975"/>
      <c r="T158" s="976"/>
      <c r="U158" s="976"/>
      <c r="V158" s="7"/>
      <c r="W158" s="36"/>
      <c r="X158" s="34"/>
      <c r="Y158" s="7"/>
      <c r="Z158" s="11"/>
      <c r="AA158" s="7"/>
      <c r="AB158" s="7"/>
      <c r="AC158" s="7"/>
      <c r="AD158" s="31"/>
      <c r="AE158" s="34"/>
      <c r="AF158" s="7"/>
      <c r="AG158" s="11"/>
      <c r="AH158" s="7"/>
      <c r="AI158" s="7"/>
      <c r="AJ158" s="7"/>
      <c r="AK158" s="31"/>
      <c r="AL158" s="34"/>
      <c r="AM158" s="7"/>
      <c r="AN158" s="11"/>
      <c r="AO158" s="7"/>
      <c r="AP158" s="11"/>
      <c r="AQ158" s="7"/>
      <c r="AR158" s="11"/>
      <c r="AS158" s="7"/>
      <c r="AT158" s="7"/>
      <c r="AU158" s="7"/>
      <c r="AV158" s="7"/>
      <c r="AW158" s="7"/>
      <c r="AX158" s="11" t="s">
        <v>221</v>
      </c>
      <c r="AY158" s="66" t="s">
        <v>221</v>
      </c>
      <c r="AZ158" s="1"/>
      <c r="BA158" s="1"/>
      <c r="BB158" s="1"/>
      <c r="BC158" s="1"/>
      <c r="BD158" s="1"/>
      <c r="BP158" s="15"/>
      <c r="BQ158" s="25" t="str">
        <f t="shared" si="26"/>
        <v/>
      </c>
      <c r="BR158" s="26" t="str">
        <f t="shared" si="25"/>
        <v/>
      </c>
      <c r="BS158" s="26" t="str">
        <f t="shared" si="27"/>
        <v/>
      </c>
      <c r="BT158" s="25" t="str">
        <f t="shared" si="28"/>
        <v/>
      </c>
      <c r="BU158" s="26" t="str">
        <f t="shared" si="29"/>
        <v/>
      </c>
      <c r="BV158" s="25" t="e">
        <f>IF(AND(#REF!="",#REF!="",#REF!="",#REF!=""),"",SUM(#REF!,#REF!,#REF!,#REF!,#REF!))</f>
        <v>#REF!</v>
      </c>
      <c r="BW158" s="26" t="str">
        <f t="shared" si="30"/>
        <v/>
      </c>
      <c r="BX158" s="25" t="str">
        <f t="shared" si="31"/>
        <v/>
      </c>
      <c r="BY158" s="26" t="str">
        <f t="shared" si="32"/>
        <v/>
      </c>
      <c r="BZ158" s="25" t="str">
        <f t="shared" si="33"/>
        <v/>
      </c>
      <c r="CA158" s="26" t="str">
        <f t="shared" si="34"/>
        <v/>
      </c>
      <c r="CB158" s="25" t="e">
        <f>IF(AND(#REF!="",#REF!="",#REF!="",#REF!=""),"",SUM(#REF!,#REF!,#REF!,#REF!,#REF!))</f>
        <v>#REF!</v>
      </c>
      <c r="CC158" s="26" t="str">
        <f t="shared" si="35"/>
        <v/>
      </c>
      <c r="CD158" s="23" t="e">
        <f>IF(AND(#REF!="",#REF!="",#REF!="",#REF!=""),"",SUM(#REF!,#REF!,#REF!,#REF!))</f>
        <v>#REF!</v>
      </c>
      <c r="CE158" s="23" t="str">
        <f t="shared" si="24"/>
        <v/>
      </c>
    </row>
    <row r="159" spans="1:83" ht="24.75" customHeight="1">
      <c r="A159" s="245">
        <v>153</v>
      </c>
      <c r="B159" s="246"/>
      <c r="C159" s="247"/>
      <c r="D159" s="248"/>
      <c r="E159" s="249"/>
      <c r="F159" s="250"/>
      <c r="G159" s="250"/>
      <c r="H159" s="251"/>
      <c r="I159" s="252"/>
      <c r="J159" s="253"/>
      <c r="K159" s="254"/>
      <c r="L159" s="371"/>
      <c r="M159" s="372"/>
      <c r="N159" s="372"/>
      <c r="O159" s="7"/>
      <c r="P159" s="31"/>
      <c r="Q159" s="34"/>
      <c r="R159" s="7"/>
      <c r="S159" s="975"/>
      <c r="T159" s="976"/>
      <c r="U159" s="976"/>
      <c r="V159" s="7"/>
      <c r="W159" s="36"/>
      <c r="X159" s="34"/>
      <c r="Y159" s="7"/>
      <c r="Z159" s="11"/>
      <c r="AA159" s="7"/>
      <c r="AB159" s="7"/>
      <c r="AC159" s="7"/>
      <c r="AD159" s="31"/>
      <c r="AE159" s="34"/>
      <c r="AF159" s="7"/>
      <c r="AG159" s="11"/>
      <c r="AH159" s="7"/>
      <c r="AI159" s="7"/>
      <c r="AJ159" s="7"/>
      <c r="AK159" s="31"/>
      <c r="AL159" s="34"/>
      <c r="AM159" s="7"/>
      <c r="AN159" s="11"/>
      <c r="AO159" s="7"/>
      <c r="AP159" s="11"/>
      <c r="AQ159" s="7"/>
      <c r="AR159" s="11"/>
      <c r="AS159" s="7"/>
      <c r="AT159" s="7"/>
      <c r="AU159" s="7"/>
      <c r="AV159" s="7"/>
      <c r="AW159" s="7"/>
      <c r="AX159" s="11" t="s">
        <v>221</v>
      </c>
      <c r="AY159" s="66" t="s">
        <v>221</v>
      </c>
      <c r="AZ159" s="1"/>
      <c r="BA159" s="1"/>
      <c r="BB159" s="1"/>
      <c r="BC159" s="1"/>
      <c r="BD159" s="1"/>
      <c r="BP159" s="15"/>
      <c r="BQ159" s="25" t="str">
        <f t="shared" si="26"/>
        <v/>
      </c>
      <c r="BR159" s="26" t="str">
        <f t="shared" si="25"/>
        <v/>
      </c>
      <c r="BS159" s="26" t="str">
        <f t="shared" si="27"/>
        <v/>
      </c>
      <c r="BT159" s="25" t="str">
        <f t="shared" si="28"/>
        <v/>
      </c>
      <c r="BU159" s="26" t="str">
        <f t="shared" si="29"/>
        <v/>
      </c>
      <c r="BV159" s="25" t="e">
        <f>IF(AND(#REF!="",#REF!="",#REF!="",#REF!=""),"",SUM(#REF!,#REF!,#REF!,#REF!,#REF!))</f>
        <v>#REF!</v>
      </c>
      <c r="BW159" s="26" t="str">
        <f t="shared" si="30"/>
        <v/>
      </c>
      <c r="BX159" s="25" t="str">
        <f t="shared" si="31"/>
        <v/>
      </c>
      <c r="BY159" s="26" t="str">
        <f t="shared" si="32"/>
        <v/>
      </c>
      <c r="BZ159" s="25" t="str">
        <f t="shared" si="33"/>
        <v/>
      </c>
      <c r="CA159" s="26" t="str">
        <f t="shared" si="34"/>
        <v/>
      </c>
      <c r="CB159" s="25" t="e">
        <f>IF(AND(#REF!="",#REF!="",#REF!="",#REF!=""),"",SUM(#REF!,#REF!,#REF!,#REF!,#REF!))</f>
        <v>#REF!</v>
      </c>
      <c r="CC159" s="26" t="str">
        <f t="shared" si="35"/>
        <v/>
      </c>
      <c r="CD159" s="23" t="e">
        <f>IF(AND(#REF!="",#REF!="",#REF!="",#REF!=""),"",SUM(#REF!,#REF!,#REF!,#REF!))</f>
        <v>#REF!</v>
      </c>
      <c r="CE159" s="23" t="str">
        <f t="shared" si="24"/>
        <v/>
      </c>
    </row>
    <row r="160" spans="1:83" ht="24.75" customHeight="1">
      <c r="A160" s="245">
        <v>154</v>
      </c>
      <c r="B160" s="246"/>
      <c r="C160" s="247"/>
      <c r="D160" s="248"/>
      <c r="E160" s="249"/>
      <c r="F160" s="250"/>
      <c r="G160" s="250"/>
      <c r="H160" s="251"/>
      <c r="I160" s="252"/>
      <c r="J160" s="253"/>
      <c r="K160" s="254"/>
      <c r="L160" s="371"/>
      <c r="M160" s="372"/>
      <c r="N160" s="372"/>
      <c r="O160" s="7"/>
      <c r="P160" s="31"/>
      <c r="Q160" s="34"/>
      <c r="R160" s="7"/>
      <c r="S160" s="975"/>
      <c r="T160" s="976"/>
      <c r="U160" s="976"/>
      <c r="V160" s="7"/>
      <c r="W160" s="36"/>
      <c r="X160" s="34"/>
      <c r="Y160" s="7"/>
      <c r="Z160" s="11"/>
      <c r="AA160" s="7"/>
      <c r="AB160" s="7"/>
      <c r="AC160" s="7"/>
      <c r="AD160" s="31"/>
      <c r="AE160" s="34"/>
      <c r="AF160" s="7"/>
      <c r="AG160" s="11"/>
      <c r="AH160" s="7"/>
      <c r="AI160" s="7"/>
      <c r="AJ160" s="7"/>
      <c r="AK160" s="31"/>
      <c r="AL160" s="34"/>
      <c r="AM160" s="7"/>
      <c r="AN160" s="11"/>
      <c r="AO160" s="7"/>
      <c r="AP160" s="11"/>
      <c r="AQ160" s="7"/>
      <c r="AR160" s="11"/>
      <c r="AS160" s="7"/>
      <c r="AT160" s="7"/>
      <c r="AU160" s="7"/>
      <c r="AV160" s="7"/>
      <c r="AW160" s="7"/>
      <c r="AX160" s="11" t="s">
        <v>221</v>
      </c>
      <c r="AY160" s="66" t="s">
        <v>221</v>
      </c>
      <c r="AZ160" s="1"/>
      <c r="BA160" s="1"/>
      <c r="BB160" s="1"/>
      <c r="BC160" s="1"/>
      <c r="BD160" s="1"/>
      <c r="BP160" s="15"/>
      <c r="BQ160" s="25" t="str">
        <f t="shared" si="26"/>
        <v/>
      </c>
      <c r="BR160" s="26" t="str">
        <f t="shared" si="25"/>
        <v/>
      </c>
      <c r="BS160" s="26" t="str">
        <f t="shared" si="27"/>
        <v/>
      </c>
      <c r="BT160" s="25" t="str">
        <f t="shared" si="28"/>
        <v/>
      </c>
      <c r="BU160" s="26" t="str">
        <f t="shared" si="29"/>
        <v/>
      </c>
      <c r="BV160" s="25" t="e">
        <f>IF(AND(#REF!="",#REF!="",#REF!="",#REF!=""),"",SUM(#REF!,#REF!,#REF!,#REF!,#REF!))</f>
        <v>#REF!</v>
      </c>
      <c r="BW160" s="26" t="str">
        <f t="shared" si="30"/>
        <v/>
      </c>
      <c r="BX160" s="25" t="str">
        <f t="shared" si="31"/>
        <v/>
      </c>
      <c r="BY160" s="26" t="str">
        <f t="shared" si="32"/>
        <v/>
      </c>
      <c r="BZ160" s="25" t="str">
        <f t="shared" si="33"/>
        <v/>
      </c>
      <c r="CA160" s="26" t="str">
        <f t="shared" si="34"/>
        <v/>
      </c>
      <c r="CB160" s="25" t="e">
        <f>IF(AND(#REF!="",#REF!="",#REF!="",#REF!=""),"",SUM(#REF!,#REF!,#REF!,#REF!,#REF!))</f>
        <v>#REF!</v>
      </c>
      <c r="CC160" s="26" t="str">
        <f t="shared" si="35"/>
        <v/>
      </c>
      <c r="CD160" s="23" t="e">
        <f>IF(AND(#REF!="",#REF!="",#REF!="",#REF!=""),"",SUM(#REF!,#REF!,#REF!,#REF!))</f>
        <v>#REF!</v>
      </c>
      <c r="CE160" s="23" t="str">
        <f t="shared" si="24"/>
        <v/>
      </c>
    </row>
    <row r="161" spans="1:83" ht="24.75" customHeight="1">
      <c r="A161" s="245">
        <v>155</v>
      </c>
      <c r="B161" s="246"/>
      <c r="C161" s="247"/>
      <c r="D161" s="248"/>
      <c r="E161" s="249"/>
      <c r="F161" s="250"/>
      <c r="G161" s="250"/>
      <c r="H161" s="251"/>
      <c r="I161" s="252"/>
      <c r="J161" s="253"/>
      <c r="K161" s="254"/>
      <c r="L161" s="371"/>
      <c r="M161" s="372"/>
      <c r="N161" s="372"/>
      <c r="O161" s="7"/>
      <c r="P161" s="31"/>
      <c r="Q161" s="34"/>
      <c r="R161" s="7"/>
      <c r="S161" s="975"/>
      <c r="T161" s="976"/>
      <c r="U161" s="976"/>
      <c r="V161" s="7"/>
      <c r="W161" s="36"/>
      <c r="X161" s="34"/>
      <c r="Y161" s="7"/>
      <c r="Z161" s="11"/>
      <c r="AA161" s="7"/>
      <c r="AB161" s="7"/>
      <c r="AC161" s="7"/>
      <c r="AD161" s="31"/>
      <c r="AE161" s="34"/>
      <c r="AF161" s="7"/>
      <c r="AG161" s="11"/>
      <c r="AH161" s="7"/>
      <c r="AI161" s="7"/>
      <c r="AJ161" s="7"/>
      <c r="AK161" s="31"/>
      <c r="AL161" s="34"/>
      <c r="AM161" s="7"/>
      <c r="AN161" s="11"/>
      <c r="AO161" s="7"/>
      <c r="AP161" s="11"/>
      <c r="AQ161" s="7"/>
      <c r="AR161" s="11"/>
      <c r="AS161" s="7"/>
      <c r="AT161" s="7"/>
      <c r="AU161" s="7"/>
      <c r="AV161" s="7"/>
      <c r="AW161" s="7"/>
      <c r="AX161" s="11" t="s">
        <v>221</v>
      </c>
      <c r="AY161" s="66" t="s">
        <v>221</v>
      </c>
      <c r="AZ161" s="1"/>
      <c r="BA161" s="1"/>
      <c r="BB161" s="1"/>
      <c r="BC161" s="1"/>
      <c r="BD161" s="1"/>
      <c r="BP161" s="15"/>
      <c r="BQ161" s="25" t="str">
        <f t="shared" si="26"/>
        <v/>
      </c>
      <c r="BR161" s="26" t="str">
        <f t="shared" si="25"/>
        <v/>
      </c>
      <c r="BS161" s="26" t="str">
        <f t="shared" si="27"/>
        <v/>
      </c>
      <c r="BT161" s="25" t="str">
        <f t="shared" si="28"/>
        <v/>
      </c>
      <c r="BU161" s="26" t="str">
        <f t="shared" si="29"/>
        <v/>
      </c>
      <c r="BV161" s="25" t="e">
        <f>IF(AND(#REF!="",#REF!="",#REF!="",#REF!=""),"",SUM(#REF!,#REF!,#REF!,#REF!,#REF!))</f>
        <v>#REF!</v>
      </c>
      <c r="BW161" s="26" t="str">
        <f t="shared" si="30"/>
        <v/>
      </c>
      <c r="BX161" s="25" t="str">
        <f t="shared" si="31"/>
        <v/>
      </c>
      <c r="BY161" s="26" t="str">
        <f t="shared" si="32"/>
        <v/>
      </c>
      <c r="BZ161" s="25" t="str">
        <f t="shared" si="33"/>
        <v/>
      </c>
      <c r="CA161" s="26" t="str">
        <f t="shared" si="34"/>
        <v/>
      </c>
      <c r="CB161" s="25" t="e">
        <f>IF(AND(#REF!="",#REF!="",#REF!="",#REF!=""),"",SUM(#REF!,#REF!,#REF!,#REF!,#REF!))</f>
        <v>#REF!</v>
      </c>
      <c r="CC161" s="26" t="str">
        <f t="shared" si="35"/>
        <v/>
      </c>
      <c r="CD161" s="23" t="e">
        <f>IF(AND(#REF!="",#REF!="",#REF!="",#REF!=""),"",SUM(#REF!,#REF!,#REF!,#REF!))</f>
        <v>#REF!</v>
      </c>
      <c r="CE161" s="23" t="str">
        <f t="shared" si="24"/>
        <v/>
      </c>
    </row>
    <row r="162" spans="1:83" ht="24.75" customHeight="1">
      <c r="A162" s="245">
        <v>156</v>
      </c>
      <c r="B162" s="246"/>
      <c r="C162" s="247"/>
      <c r="D162" s="248"/>
      <c r="E162" s="249"/>
      <c r="F162" s="250"/>
      <c r="G162" s="250"/>
      <c r="H162" s="251"/>
      <c r="I162" s="252"/>
      <c r="J162" s="253"/>
      <c r="K162" s="254"/>
      <c r="L162" s="371"/>
      <c r="M162" s="372"/>
      <c r="N162" s="372"/>
      <c r="O162" s="7"/>
      <c r="P162" s="31"/>
      <c r="Q162" s="34"/>
      <c r="R162" s="7"/>
      <c r="S162" s="975"/>
      <c r="T162" s="976"/>
      <c r="U162" s="976"/>
      <c r="V162" s="7"/>
      <c r="W162" s="36"/>
      <c r="X162" s="34"/>
      <c r="Y162" s="7"/>
      <c r="Z162" s="11"/>
      <c r="AA162" s="7"/>
      <c r="AB162" s="7"/>
      <c r="AC162" s="7"/>
      <c r="AD162" s="31"/>
      <c r="AE162" s="34"/>
      <c r="AF162" s="7"/>
      <c r="AG162" s="11"/>
      <c r="AH162" s="7"/>
      <c r="AI162" s="7"/>
      <c r="AJ162" s="7"/>
      <c r="AK162" s="31"/>
      <c r="AL162" s="34"/>
      <c r="AM162" s="7"/>
      <c r="AN162" s="11"/>
      <c r="AO162" s="7"/>
      <c r="AP162" s="11"/>
      <c r="AQ162" s="7"/>
      <c r="AR162" s="11"/>
      <c r="AS162" s="7"/>
      <c r="AT162" s="7"/>
      <c r="AU162" s="7"/>
      <c r="AV162" s="7"/>
      <c r="AW162" s="7"/>
      <c r="AX162" s="11" t="s">
        <v>221</v>
      </c>
      <c r="AY162" s="66" t="s">
        <v>221</v>
      </c>
      <c r="AZ162" s="1"/>
      <c r="BA162" s="1"/>
      <c r="BB162" s="1"/>
      <c r="BC162" s="1"/>
      <c r="BD162" s="1"/>
      <c r="BP162" s="15"/>
      <c r="BQ162" s="25" t="str">
        <f t="shared" si="26"/>
        <v/>
      </c>
      <c r="BR162" s="26" t="str">
        <f t="shared" si="25"/>
        <v/>
      </c>
      <c r="BS162" s="26" t="str">
        <f t="shared" si="27"/>
        <v/>
      </c>
      <c r="BT162" s="25" t="str">
        <f t="shared" si="28"/>
        <v/>
      </c>
      <c r="BU162" s="26" t="str">
        <f t="shared" si="29"/>
        <v/>
      </c>
      <c r="BV162" s="25" t="e">
        <f>IF(AND(#REF!="",#REF!="",#REF!="",#REF!=""),"",SUM(#REF!,#REF!,#REF!,#REF!,#REF!))</f>
        <v>#REF!</v>
      </c>
      <c r="BW162" s="26" t="str">
        <f t="shared" si="30"/>
        <v/>
      </c>
      <c r="BX162" s="25" t="str">
        <f t="shared" si="31"/>
        <v/>
      </c>
      <c r="BY162" s="26" t="str">
        <f t="shared" si="32"/>
        <v/>
      </c>
      <c r="BZ162" s="25" t="str">
        <f t="shared" si="33"/>
        <v/>
      </c>
      <c r="CA162" s="26" t="str">
        <f t="shared" si="34"/>
        <v/>
      </c>
      <c r="CB162" s="25" t="e">
        <f>IF(AND(#REF!="",#REF!="",#REF!="",#REF!=""),"",SUM(#REF!,#REF!,#REF!,#REF!,#REF!))</f>
        <v>#REF!</v>
      </c>
      <c r="CC162" s="26" t="str">
        <f t="shared" si="35"/>
        <v/>
      </c>
      <c r="CD162" s="23" t="e">
        <f>IF(AND(#REF!="",#REF!="",#REF!="",#REF!=""),"",SUM(#REF!,#REF!,#REF!,#REF!))</f>
        <v>#REF!</v>
      </c>
      <c r="CE162" s="23" t="str">
        <f t="shared" si="24"/>
        <v/>
      </c>
    </row>
    <row r="163" spans="1:83" ht="24.75" customHeight="1">
      <c r="A163" s="245">
        <v>157</v>
      </c>
      <c r="B163" s="246"/>
      <c r="C163" s="247"/>
      <c r="D163" s="248"/>
      <c r="E163" s="249"/>
      <c r="F163" s="250"/>
      <c r="G163" s="250"/>
      <c r="H163" s="251"/>
      <c r="I163" s="252"/>
      <c r="J163" s="253"/>
      <c r="K163" s="254"/>
      <c r="L163" s="371"/>
      <c r="M163" s="372"/>
      <c r="N163" s="372"/>
      <c r="O163" s="7"/>
      <c r="P163" s="31"/>
      <c r="Q163" s="34"/>
      <c r="R163" s="7"/>
      <c r="S163" s="975"/>
      <c r="T163" s="976"/>
      <c r="U163" s="976"/>
      <c r="V163" s="7"/>
      <c r="W163" s="36"/>
      <c r="X163" s="34"/>
      <c r="Y163" s="7"/>
      <c r="Z163" s="11"/>
      <c r="AA163" s="7"/>
      <c r="AB163" s="7"/>
      <c r="AC163" s="7"/>
      <c r="AD163" s="31"/>
      <c r="AE163" s="34"/>
      <c r="AF163" s="7"/>
      <c r="AG163" s="11"/>
      <c r="AH163" s="7"/>
      <c r="AI163" s="7"/>
      <c r="AJ163" s="7"/>
      <c r="AK163" s="31"/>
      <c r="AL163" s="34"/>
      <c r="AM163" s="7"/>
      <c r="AN163" s="11"/>
      <c r="AO163" s="7"/>
      <c r="AP163" s="11"/>
      <c r="AQ163" s="7"/>
      <c r="AR163" s="11"/>
      <c r="AS163" s="7"/>
      <c r="AT163" s="7"/>
      <c r="AU163" s="7"/>
      <c r="AV163" s="7"/>
      <c r="AW163" s="7"/>
      <c r="AX163" s="11" t="s">
        <v>221</v>
      </c>
      <c r="AY163" s="66" t="s">
        <v>221</v>
      </c>
      <c r="AZ163" s="1"/>
      <c r="BA163" s="1"/>
      <c r="BB163" s="1"/>
      <c r="BC163" s="1"/>
      <c r="BD163" s="1"/>
      <c r="BP163" s="15"/>
      <c r="BQ163" s="25" t="str">
        <f t="shared" si="26"/>
        <v/>
      </c>
      <c r="BR163" s="26" t="str">
        <f t="shared" si="25"/>
        <v/>
      </c>
      <c r="BS163" s="26" t="str">
        <f t="shared" si="27"/>
        <v/>
      </c>
      <c r="BT163" s="25" t="str">
        <f t="shared" si="28"/>
        <v/>
      </c>
      <c r="BU163" s="26" t="str">
        <f t="shared" si="29"/>
        <v/>
      </c>
      <c r="BV163" s="25" t="e">
        <f>IF(AND(#REF!="",#REF!="",#REF!="",#REF!=""),"",SUM(#REF!,#REF!,#REF!,#REF!,#REF!))</f>
        <v>#REF!</v>
      </c>
      <c r="BW163" s="26" t="str">
        <f t="shared" si="30"/>
        <v/>
      </c>
      <c r="BX163" s="25" t="str">
        <f t="shared" si="31"/>
        <v/>
      </c>
      <c r="BY163" s="26" t="str">
        <f t="shared" si="32"/>
        <v/>
      </c>
      <c r="BZ163" s="25" t="str">
        <f t="shared" si="33"/>
        <v/>
      </c>
      <c r="CA163" s="26" t="str">
        <f t="shared" si="34"/>
        <v/>
      </c>
      <c r="CB163" s="25" t="e">
        <f>IF(AND(#REF!="",#REF!="",#REF!="",#REF!=""),"",SUM(#REF!,#REF!,#REF!,#REF!,#REF!))</f>
        <v>#REF!</v>
      </c>
      <c r="CC163" s="26" t="str">
        <f t="shared" si="35"/>
        <v/>
      </c>
      <c r="CD163" s="23" t="e">
        <f>IF(AND(#REF!="",#REF!="",#REF!="",#REF!=""),"",SUM(#REF!,#REF!,#REF!,#REF!))</f>
        <v>#REF!</v>
      </c>
      <c r="CE163" s="23" t="str">
        <f t="shared" si="24"/>
        <v/>
      </c>
    </row>
    <row r="164" spans="1:83" ht="24.75" customHeight="1">
      <c r="A164" s="245">
        <v>158</v>
      </c>
      <c r="B164" s="246"/>
      <c r="C164" s="247"/>
      <c r="D164" s="248"/>
      <c r="E164" s="249"/>
      <c r="F164" s="250"/>
      <c r="G164" s="250"/>
      <c r="H164" s="251"/>
      <c r="I164" s="252"/>
      <c r="J164" s="253"/>
      <c r="K164" s="254"/>
      <c r="L164" s="371"/>
      <c r="M164" s="372"/>
      <c r="N164" s="372"/>
      <c r="O164" s="7"/>
      <c r="P164" s="31"/>
      <c r="Q164" s="34"/>
      <c r="R164" s="7"/>
      <c r="S164" s="975"/>
      <c r="T164" s="976"/>
      <c r="U164" s="976"/>
      <c r="V164" s="7"/>
      <c r="W164" s="36"/>
      <c r="X164" s="34"/>
      <c r="Y164" s="7"/>
      <c r="Z164" s="11"/>
      <c r="AA164" s="7"/>
      <c r="AB164" s="7"/>
      <c r="AC164" s="7"/>
      <c r="AD164" s="31"/>
      <c r="AE164" s="34"/>
      <c r="AF164" s="7"/>
      <c r="AG164" s="11"/>
      <c r="AH164" s="7"/>
      <c r="AI164" s="7"/>
      <c r="AJ164" s="7"/>
      <c r="AK164" s="31"/>
      <c r="AL164" s="34"/>
      <c r="AM164" s="7"/>
      <c r="AN164" s="11"/>
      <c r="AO164" s="7"/>
      <c r="AP164" s="11"/>
      <c r="AQ164" s="7"/>
      <c r="AR164" s="11"/>
      <c r="AS164" s="7"/>
      <c r="AT164" s="7"/>
      <c r="AU164" s="7"/>
      <c r="AV164" s="7"/>
      <c r="AW164" s="7"/>
      <c r="AX164" s="11" t="s">
        <v>221</v>
      </c>
      <c r="AY164" s="66" t="s">
        <v>221</v>
      </c>
      <c r="AZ164" s="1"/>
      <c r="BA164" s="1"/>
      <c r="BB164" s="1"/>
      <c r="BC164" s="1"/>
      <c r="BD164" s="1"/>
      <c r="BP164" s="15"/>
      <c r="BQ164" s="25" t="str">
        <f t="shared" si="26"/>
        <v/>
      </c>
      <c r="BR164" s="26" t="str">
        <f t="shared" si="25"/>
        <v/>
      </c>
      <c r="BS164" s="26" t="str">
        <f t="shared" si="27"/>
        <v/>
      </c>
      <c r="BT164" s="25" t="str">
        <f t="shared" si="28"/>
        <v/>
      </c>
      <c r="BU164" s="26" t="str">
        <f t="shared" si="29"/>
        <v/>
      </c>
      <c r="BV164" s="25" t="e">
        <f>IF(AND(#REF!="",#REF!="",#REF!="",#REF!=""),"",SUM(#REF!,#REF!,#REF!,#REF!,#REF!))</f>
        <v>#REF!</v>
      </c>
      <c r="BW164" s="26" t="str">
        <f t="shared" si="30"/>
        <v/>
      </c>
      <c r="BX164" s="25" t="str">
        <f t="shared" si="31"/>
        <v/>
      </c>
      <c r="BY164" s="26" t="str">
        <f t="shared" si="32"/>
        <v/>
      </c>
      <c r="BZ164" s="25" t="str">
        <f t="shared" si="33"/>
        <v/>
      </c>
      <c r="CA164" s="26" t="str">
        <f t="shared" si="34"/>
        <v/>
      </c>
      <c r="CB164" s="25" t="e">
        <f>IF(AND(#REF!="",#REF!="",#REF!="",#REF!=""),"",SUM(#REF!,#REF!,#REF!,#REF!,#REF!))</f>
        <v>#REF!</v>
      </c>
      <c r="CC164" s="26" t="str">
        <f t="shared" si="35"/>
        <v/>
      </c>
      <c r="CD164" s="23" t="e">
        <f>IF(AND(#REF!="",#REF!="",#REF!="",#REF!=""),"",SUM(#REF!,#REF!,#REF!,#REF!))</f>
        <v>#REF!</v>
      </c>
      <c r="CE164" s="23" t="str">
        <f t="shared" si="24"/>
        <v/>
      </c>
    </row>
    <row r="165" spans="1:83" ht="24.75" customHeight="1">
      <c r="A165" s="245">
        <v>159</v>
      </c>
      <c r="B165" s="246"/>
      <c r="C165" s="247"/>
      <c r="D165" s="248"/>
      <c r="E165" s="249"/>
      <c r="F165" s="250"/>
      <c r="G165" s="250"/>
      <c r="H165" s="251"/>
      <c r="I165" s="252"/>
      <c r="J165" s="253"/>
      <c r="K165" s="254"/>
      <c r="L165" s="371"/>
      <c r="M165" s="372"/>
      <c r="N165" s="372"/>
      <c r="O165" s="7"/>
      <c r="P165" s="31"/>
      <c r="Q165" s="34"/>
      <c r="R165" s="7"/>
      <c r="S165" s="975"/>
      <c r="T165" s="976"/>
      <c r="U165" s="976"/>
      <c r="V165" s="7"/>
      <c r="W165" s="36"/>
      <c r="X165" s="34"/>
      <c r="Y165" s="7"/>
      <c r="Z165" s="11"/>
      <c r="AA165" s="7"/>
      <c r="AB165" s="7"/>
      <c r="AC165" s="7"/>
      <c r="AD165" s="31"/>
      <c r="AE165" s="34"/>
      <c r="AF165" s="7"/>
      <c r="AG165" s="11"/>
      <c r="AH165" s="7"/>
      <c r="AI165" s="7"/>
      <c r="AJ165" s="7"/>
      <c r="AK165" s="31"/>
      <c r="AL165" s="34"/>
      <c r="AM165" s="7"/>
      <c r="AN165" s="11"/>
      <c r="AO165" s="7"/>
      <c r="AP165" s="11"/>
      <c r="AQ165" s="7"/>
      <c r="AR165" s="11"/>
      <c r="AS165" s="7"/>
      <c r="AT165" s="7"/>
      <c r="AU165" s="7"/>
      <c r="AV165" s="7"/>
      <c r="AW165" s="7"/>
      <c r="AX165" s="11" t="s">
        <v>221</v>
      </c>
      <c r="AY165" s="66" t="s">
        <v>221</v>
      </c>
      <c r="AZ165" s="1"/>
      <c r="BA165" s="1"/>
      <c r="BB165" s="1"/>
      <c r="BC165" s="1"/>
      <c r="BD165" s="1"/>
      <c r="BP165" s="15"/>
      <c r="BQ165" s="25" t="str">
        <f t="shared" si="26"/>
        <v/>
      </c>
      <c r="BR165" s="26" t="str">
        <f t="shared" si="25"/>
        <v/>
      </c>
      <c r="BS165" s="26" t="str">
        <f t="shared" si="27"/>
        <v/>
      </c>
      <c r="BT165" s="25" t="str">
        <f t="shared" si="28"/>
        <v/>
      </c>
      <c r="BU165" s="26" t="str">
        <f t="shared" si="29"/>
        <v/>
      </c>
      <c r="BV165" s="25" t="e">
        <f>IF(AND(#REF!="",#REF!="",#REF!="",#REF!=""),"",SUM(#REF!,#REF!,#REF!,#REF!,#REF!))</f>
        <v>#REF!</v>
      </c>
      <c r="BW165" s="26" t="str">
        <f t="shared" si="30"/>
        <v/>
      </c>
      <c r="BX165" s="25" t="str">
        <f t="shared" si="31"/>
        <v/>
      </c>
      <c r="BY165" s="26" t="str">
        <f t="shared" si="32"/>
        <v/>
      </c>
      <c r="BZ165" s="25" t="str">
        <f t="shared" si="33"/>
        <v/>
      </c>
      <c r="CA165" s="26" t="str">
        <f t="shared" si="34"/>
        <v/>
      </c>
      <c r="CB165" s="25" t="e">
        <f>IF(AND(#REF!="",#REF!="",#REF!="",#REF!=""),"",SUM(#REF!,#REF!,#REF!,#REF!,#REF!))</f>
        <v>#REF!</v>
      </c>
      <c r="CC165" s="26" t="str">
        <f t="shared" si="35"/>
        <v/>
      </c>
      <c r="CD165" s="23" t="e">
        <f>IF(AND(#REF!="",#REF!="",#REF!="",#REF!=""),"",SUM(#REF!,#REF!,#REF!,#REF!))</f>
        <v>#REF!</v>
      </c>
      <c r="CE165" s="23" t="str">
        <f t="shared" si="24"/>
        <v/>
      </c>
    </row>
    <row r="166" spans="1:83" ht="24.75" customHeight="1">
      <c r="A166" s="245">
        <v>160</v>
      </c>
      <c r="B166" s="246"/>
      <c r="C166" s="247"/>
      <c r="D166" s="248"/>
      <c r="E166" s="249"/>
      <c r="F166" s="250"/>
      <c r="G166" s="250"/>
      <c r="H166" s="251"/>
      <c r="I166" s="252"/>
      <c r="J166" s="253"/>
      <c r="K166" s="254"/>
      <c r="L166" s="371"/>
      <c r="M166" s="372"/>
      <c r="N166" s="372"/>
      <c r="O166" s="7"/>
      <c r="P166" s="31"/>
      <c r="Q166" s="34"/>
      <c r="R166" s="7"/>
      <c r="S166" s="975"/>
      <c r="T166" s="976"/>
      <c r="U166" s="976"/>
      <c r="V166" s="7"/>
      <c r="W166" s="36"/>
      <c r="X166" s="34"/>
      <c r="Y166" s="7"/>
      <c r="Z166" s="11"/>
      <c r="AA166" s="7"/>
      <c r="AB166" s="7"/>
      <c r="AC166" s="7"/>
      <c r="AD166" s="31"/>
      <c r="AE166" s="34"/>
      <c r="AF166" s="7"/>
      <c r="AG166" s="11"/>
      <c r="AH166" s="7"/>
      <c r="AI166" s="7"/>
      <c r="AJ166" s="7"/>
      <c r="AK166" s="31"/>
      <c r="AL166" s="34"/>
      <c r="AM166" s="7"/>
      <c r="AN166" s="11"/>
      <c r="AO166" s="7"/>
      <c r="AP166" s="11"/>
      <c r="AQ166" s="7"/>
      <c r="AR166" s="11"/>
      <c r="AS166" s="7"/>
      <c r="AT166" s="7"/>
      <c r="AU166" s="7"/>
      <c r="AV166" s="7"/>
      <c r="AW166" s="7"/>
      <c r="AX166" s="11" t="s">
        <v>221</v>
      </c>
      <c r="AY166" s="66" t="s">
        <v>221</v>
      </c>
      <c r="AZ166" s="1"/>
      <c r="BA166" s="1"/>
      <c r="BB166" s="1"/>
      <c r="BC166" s="1"/>
      <c r="BD166" s="1"/>
      <c r="BP166" s="15"/>
      <c r="BQ166" s="25" t="str">
        <f t="shared" si="26"/>
        <v/>
      </c>
      <c r="BR166" s="26" t="str">
        <f t="shared" si="25"/>
        <v/>
      </c>
      <c r="BS166" s="26" t="str">
        <f t="shared" si="27"/>
        <v/>
      </c>
      <c r="BT166" s="25" t="str">
        <f t="shared" si="28"/>
        <v/>
      </c>
      <c r="BU166" s="26" t="str">
        <f t="shared" si="29"/>
        <v/>
      </c>
      <c r="BV166" s="25" t="e">
        <f>IF(AND(#REF!="",#REF!="",#REF!="",#REF!=""),"",SUM(#REF!,#REF!,#REF!,#REF!,#REF!))</f>
        <v>#REF!</v>
      </c>
      <c r="BW166" s="26" t="str">
        <f t="shared" si="30"/>
        <v/>
      </c>
      <c r="BX166" s="25" t="str">
        <f t="shared" si="31"/>
        <v/>
      </c>
      <c r="BY166" s="26" t="str">
        <f t="shared" si="32"/>
        <v/>
      </c>
      <c r="BZ166" s="25" t="str">
        <f t="shared" si="33"/>
        <v/>
      </c>
      <c r="CA166" s="26" t="str">
        <f t="shared" si="34"/>
        <v/>
      </c>
      <c r="CB166" s="25" t="e">
        <f>IF(AND(#REF!="",#REF!="",#REF!="",#REF!=""),"",SUM(#REF!,#REF!,#REF!,#REF!,#REF!))</f>
        <v>#REF!</v>
      </c>
      <c r="CC166" s="26" t="str">
        <f t="shared" si="35"/>
        <v/>
      </c>
      <c r="CD166" s="23" t="e">
        <f>IF(AND(#REF!="",#REF!="",#REF!="",#REF!=""),"",SUM(#REF!,#REF!,#REF!,#REF!))</f>
        <v>#REF!</v>
      </c>
      <c r="CE166" s="23" t="str">
        <f t="shared" si="24"/>
        <v/>
      </c>
    </row>
    <row r="167" spans="1:83" ht="24.75" customHeight="1">
      <c r="A167" s="245">
        <v>161</v>
      </c>
      <c r="B167" s="246"/>
      <c r="C167" s="247"/>
      <c r="D167" s="248"/>
      <c r="E167" s="249"/>
      <c r="F167" s="250"/>
      <c r="G167" s="250"/>
      <c r="H167" s="251"/>
      <c r="I167" s="252"/>
      <c r="J167" s="253"/>
      <c r="K167" s="254"/>
      <c r="L167" s="371"/>
      <c r="M167" s="372"/>
      <c r="N167" s="372"/>
      <c r="O167" s="7"/>
      <c r="P167" s="31"/>
      <c r="Q167" s="34"/>
      <c r="R167" s="7"/>
      <c r="S167" s="975"/>
      <c r="T167" s="976"/>
      <c r="U167" s="976"/>
      <c r="V167" s="7"/>
      <c r="W167" s="36"/>
      <c r="X167" s="34"/>
      <c r="Y167" s="7"/>
      <c r="Z167" s="11"/>
      <c r="AA167" s="7"/>
      <c r="AB167" s="7"/>
      <c r="AC167" s="7"/>
      <c r="AD167" s="31"/>
      <c r="AE167" s="34"/>
      <c r="AF167" s="7"/>
      <c r="AG167" s="11"/>
      <c r="AH167" s="7"/>
      <c r="AI167" s="7"/>
      <c r="AJ167" s="7"/>
      <c r="AK167" s="31"/>
      <c r="AL167" s="34"/>
      <c r="AM167" s="7"/>
      <c r="AN167" s="11"/>
      <c r="AO167" s="7"/>
      <c r="AP167" s="11"/>
      <c r="AQ167" s="7"/>
      <c r="AR167" s="11"/>
      <c r="AS167" s="7"/>
      <c r="AT167" s="7"/>
      <c r="AU167" s="7"/>
      <c r="AV167" s="7"/>
      <c r="AW167" s="7"/>
      <c r="AX167" s="11" t="s">
        <v>221</v>
      </c>
      <c r="AY167" s="66" t="s">
        <v>221</v>
      </c>
      <c r="AZ167" s="1"/>
      <c r="BA167" s="1"/>
      <c r="BB167" s="1"/>
      <c r="BC167" s="1"/>
      <c r="BD167" s="1"/>
      <c r="BP167" s="15"/>
      <c r="BQ167" s="25" t="str">
        <f t="shared" si="26"/>
        <v/>
      </c>
      <c r="BR167" s="26" t="str">
        <f t="shared" ref="BR167:BR198" si="36">IF(AND(L167="",M167="",N167="",P167=""),"",SUM(L167,M167,N167,O167,P167))</f>
        <v/>
      </c>
      <c r="BS167" s="26" t="str">
        <f t="shared" si="27"/>
        <v/>
      </c>
      <c r="BT167" s="25" t="str">
        <f t="shared" si="28"/>
        <v/>
      </c>
      <c r="BU167" s="26" t="str">
        <f t="shared" si="29"/>
        <v/>
      </c>
      <c r="BV167" s="25" t="e">
        <f>IF(AND(#REF!="",#REF!="",#REF!="",#REF!=""),"",SUM(#REF!,#REF!,#REF!,#REF!,#REF!))</f>
        <v>#REF!</v>
      </c>
      <c r="BW167" s="26" t="str">
        <f t="shared" si="30"/>
        <v/>
      </c>
      <c r="BX167" s="25" t="str">
        <f t="shared" si="31"/>
        <v/>
      </c>
      <c r="BY167" s="26" t="str">
        <f t="shared" si="32"/>
        <v/>
      </c>
      <c r="BZ167" s="25" t="str">
        <f t="shared" si="33"/>
        <v/>
      </c>
      <c r="CA167" s="26" t="str">
        <f t="shared" si="34"/>
        <v/>
      </c>
      <c r="CB167" s="25" t="e">
        <f>IF(AND(#REF!="",#REF!="",#REF!="",#REF!=""),"",SUM(#REF!,#REF!,#REF!,#REF!,#REF!))</f>
        <v>#REF!</v>
      </c>
      <c r="CC167" s="26" t="str">
        <f t="shared" si="35"/>
        <v/>
      </c>
      <c r="CD167" s="23" t="e">
        <f>IF(AND(#REF!="",#REF!="",#REF!="",#REF!=""),"",SUM(#REF!,#REF!,#REF!,#REF!))</f>
        <v>#REF!</v>
      </c>
      <c r="CE167" s="23" t="str">
        <f t="shared" si="24"/>
        <v/>
      </c>
    </row>
    <row r="168" spans="1:83" ht="24.75" customHeight="1">
      <c r="A168" s="245">
        <v>162</v>
      </c>
      <c r="B168" s="246"/>
      <c r="C168" s="247"/>
      <c r="D168" s="248"/>
      <c r="E168" s="249"/>
      <c r="F168" s="250"/>
      <c r="G168" s="250"/>
      <c r="H168" s="251"/>
      <c r="I168" s="252"/>
      <c r="J168" s="253"/>
      <c r="K168" s="254"/>
      <c r="L168" s="371"/>
      <c r="M168" s="372"/>
      <c r="N168" s="372"/>
      <c r="O168" s="7"/>
      <c r="P168" s="31"/>
      <c r="Q168" s="34"/>
      <c r="R168" s="7"/>
      <c r="S168" s="975"/>
      <c r="T168" s="976"/>
      <c r="U168" s="976"/>
      <c r="V168" s="7"/>
      <c r="W168" s="36"/>
      <c r="X168" s="34"/>
      <c r="Y168" s="7"/>
      <c r="Z168" s="11"/>
      <c r="AA168" s="7"/>
      <c r="AB168" s="7"/>
      <c r="AC168" s="7"/>
      <c r="AD168" s="31"/>
      <c r="AE168" s="34"/>
      <c r="AF168" s="7"/>
      <c r="AG168" s="11"/>
      <c r="AH168" s="7"/>
      <c r="AI168" s="7"/>
      <c r="AJ168" s="7"/>
      <c r="AK168" s="31"/>
      <c r="AL168" s="34"/>
      <c r="AM168" s="7"/>
      <c r="AN168" s="11"/>
      <c r="AO168" s="7"/>
      <c r="AP168" s="11"/>
      <c r="AQ168" s="7"/>
      <c r="AR168" s="11"/>
      <c r="AS168" s="7"/>
      <c r="AT168" s="7"/>
      <c r="AU168" s="7"/>
      <c r="AV168" s="7"/>
      <c r="AW168" s="7"/>
      <c r="AX168" s="11" t="s">
        <v>221</v>
      </c>
      <c r="AY168" s="66" t="s">
        <v>221</v>
      </c>
      <c r="AZ168" s="1"/>
      <c r="BA168" s="1"/>
      <c r="BB168" s="1"/>
      <c r="BC168" s="1"/>
      <c r="BD168" s="1"/>
      <c r="BP168" s="15"/>
      <c r="BQ168" s="25" t="str">
        <f t="shared" si="26"/>
        <v/>
      </c>
      <c r="BR168" s="26" t="str">
        <f t="shared" si="36"/>
        <v/>
      </c>
      <c r="BS168" s="26" t="str">
        <f t="shared" si="27"/>
        <v/>
      </c>
      <c r="BT168" s="25" t="str">
        <f t="shared" si="28"/>
        <v/>
      </c>
      <c r="BU168" s="26" t="str">
        <f t="shared" si="29"/>
        <v/>
      </c>
      <c r="BV168" s="25" t="e">
        <f>IF(AND(#REF!="",#REF!="",#REF!="",#REF!=""),"",SUM(#REF!,#REF!,#REF!,#REF!,#REF!))</f>
        <v>#REF!</v>
      </c>
      <c r="BW168" s="26" t="str">
        <f t="shared" si="30"/>
        <v/>
      </c>
      <c r="BX168" s="25" t="str">
        <f t="shared" si="31"/>
        <v/>
      </c>
      <c r="BY168" s="26" t="str">
        <f t="shared" si="32"/>
        <v/>
      </c>
      <c r="BZ168" s="25" t="str">
        <f t="shared" si="33"/>
        <v/>
      </c>
      <c r="CA168" s="26" t="str">
        <f t="shared" si="34"/>
        <v/>
      </c>
      <c r="CB168" s="25" t="e">
        <f>IF(AND(#REF!="",#REF!="",#REF!="",#REF!=""),"",SUM(#REF!,#REF!,#REF!,#REF!,#REF!))</f>
        <v>#REF!</v>
      </c>
      <c r="CC168" s="26" t="str">
        <f t="shared" si="35"/>
        <v/>
      </c>
      <c r="CD168" s="23" t="e">
        <f>IF(AND(#REF!="",#REF!="",#REF!="",#REF!=""),"",SUM(#REF!,#REF!,#REF!,#REF!))</f>
        <v>#REF!</v>
      </c>
      <c r="CE168" s="23" t="str">
        <f t="shared" si="24"/>
        <v/>
      </c>
    </row>
    <row r="169" spans="1:83" ht="24.75" customHeight="1">
      <c r="A169" s="245">
        <v>163</v>
      </c>
      <c r="B169" s="246"/>
      <c r="C169" s="247"/>
      <c r="D169" s="248"/>
      <c r="E169" s="249"/>
      <c r="F169" s="250"/>
      <c r="G169" s="250"/>
      <c r="H169" s="251"/>
      <c r="I169" s="252"/>
      <c r="J169" s="253"/>
      <c r="K169" s="254"/>
      <c r="L169" s="371"/>
      <c r="M169" s="372"/>
      <c r="N169" s="372"/>
      <c r="O169" s="7"/>
      <c r="P169" s="31"/>
      <c r="Q169" s="34"/>
      <c r="R169" s="7"/>
      <c r="S169" s="975"/>
      <c r="T169" s="976"/>
      <c r="U169" s="976"/>
      <c r="V169" s="7"/>
      <c r="W169" s="36"/>
      <c r="X169" s="34"/>
      <c r="Y169" s="7"/>
      <c r="Z169" s="11"/>
      <c r="AA169" s="7"/>
      <c r="AB169" s="7"/>
      <c r="AC169" s="7"/>
      <c r="AD169" s="31"/>
      <c r="AE169" s="34"/>
      <c r="AF169" s="7"/>
      <c r="AG169" s="11"/>
      <c r="AH169" s="7"/>
      <c r="AI169" s="7"/>
      <c r="AJ169" s="7"/>
      <c r="AK169" s="31"/>
      <c r="AL169" s="34"/>
      <c r="AM169" s="7"/>
      <c r="AN169" s="11"/>
      <c r="AO169" s="7"/>
      <c r="AP169" s="11"/>
      <c r="AQ169" s="7"/>
      <c r="AR169" s="11"/>
      <c r="AS169" s="7"/>
      <c r="AT169" s="7"/>
      <c r="AU169" s="7"/>
      <c r="AV169" s="7"/>
      <c r="AW169" s="7"/>
      <c r="AX169" s="11" t="s">
        <v>221</v>
      </c>
      <c r="AY169" s="66" t="s">
        <v>221</v>
      </c>
      <c r="AZ169" s="1"/>
      <c r="BA169" s="1"/>
      <c r="BB169" s="1"/>
      <c r="BC169" s="1"/>
      <c r="BD169" s="1"/>
      <c r="BP169" s="15"/>
      <c r="BQ169" s="25" t="str">
        <f t="shared" si="26"/>
        <v/>
      </c>
      <c r="BR169" s="26" t="str">
        <f t="shared" si="36"/>
        <v/>
      </c>
      <c r="BS169" s="26" t="str">
        <f t="shared" si="27"/>
        <v/>
      </c>
      <c r="BT169" s="25" t="str">
        <f t="shared" si="28"/>
        <v/>
      </c>
      <c r="BU169" s="26" t="str">
        <f t="shared" si="29"/>
        <v/>
      </c>
      <c r="BV169" s="25" t="e">
        <f>IF(AND(#REF!="",#REF!="",#REF!="",#REF!=""),"",SUM(#REF!,#REF!,#REF!,#REF!,#REF!))</f>
        <v>#REF!</v>
      </c>
      <c r="BW169" s="26" t="str">
        <f t="shared" si="30"/>
        <v/>
      </c>
      <c r="BX169" s="25" t="str">
        <f t="shared" si="31"/>
        <v/>
      </c>
      <c r="BY169" s="26" t="str">
        <f t="shared" si="32"/>
        <v/>
      </c>
      <c r="BZ169" s="25" t="str">
        <f t="shared" si="33"/>
        <v/>
      </c>
      <c r="CA169" s="26" t="str">
        <f t="shared" si="34"/>
        <v/>
      </c>
      <c r="CB169" s="25" t="e">
        <f>IF(AND(#REF!="",#REF!="",#REF!="",#REF!=""),"",SUM(#REF!,#REF!,#REF!,#REF!,#REF!))</f>
        <v>#REF!</v>
      </c>
      <c r="CC169" s="26" t="str">
        <f t="shared" si="35"/>
        <v/>
      </c>
      <c r="CD169" s="23" t="e">
        <f>IF(AND(#REF!="",#REF!="",#REF!="",#REF!=""),"",SUM(#REF!,#REF!,#REF!,#REF!))</f>
        <v>#REF!</v>
      </c>
      <c r="CE169" s="23" t="str">
        <f t="shared" si="24"/>
        <v/>
      </c>
    </row>
    <row r="170" spans="1:83" ht="24.75" customHeight="1">
      <c r="A170" s="245">
        <v>164</v>
      </c>
      <c r="B170" s="246"/>
      <c r="C170" s="247"/>
      <c r="D170" s="248"/>
      <c r="E170" s="249"/>
      <c r="F170" s="250"/>
      <c r="G170" s="250"/>
      <c r="H170" s="251"/>
      <c r="I170" s="252"/>
      <c r="J170" s="253"/>
      <c r="K170" s="254"/>
      <c r="L170" s="371"/>
      <c r="M170" s="372"/>
      <c r="N170" s="372"/>
      <c r="O170" s="7"/>
      <c r="P170" s="31"/>
      <c r="Q170" s="34"/>
      <c r="R170" s="7"/>
      <c r="S170" s="975"/>
      <c r="T170" s="976"/>
      <c r="U170" s="976"/>
      <c r="V170" s="7"/>
      <c r="W170" s="36"/>
      <c r="X170" s="34"/>
      <c r="Y170" s="7"/>
      <c r="Z170" s="11"/>
      <c r="AA170" s="7"/>
      <c r="AB170" s="7"/>
      <c r="AC170" s="7"/>
      <c r="AD170" s="31"/>
      <c r="AE170" s="34"/>
      <c r="AF170" s="7"/>
      <c r="AG170" s="11"/>
      <c r="AH170" s="7"/>
      <c r="AI170" s="7"/>
      <c r="AJ170" s="7"/>
      <c r="AK170" s="31"/>
      <c r="AL170" s="34"/>
      <c r="AM170" s="7"/>
      <c r="AN170" s="11"/>
      <c r="AO170" s="7"/>
      <c r="AP170" s="11"/>
      <c r="AQ170" s="7"/>
      <c r="AR170" s="11"/>
      <c r="AS170" s="7"/>
      <c r="AT170" s="7"/>
      <c r="AU170" s="7"/>
      <c r="AV170" s="7"/>
      <c r="AW170" s="7"/>
      <c r="AX170" s="11" t="s">
        <v>221</v>
      </c>
      <c r="AY170" s="66" t="s">
        <v>221</v>
      </c>
      <c r="AZ170" s="1"/>
      <c r="BA170" s="1"/>
      <c r="BB170" s="1"/>
      <c r="BC170" s="1"/>
      <c r="BD170" s="1"/>
      <c r="BP170" s="15"/>
      <c r="BQ170" s="25" t="str">
        <f t="shared" si="26"/>
        <v/>
      </c>
      <c r="BR170" s="26" t="str">
        <f t="shared" si="36"/>
        <v/>
      </c>
      <c r="BS170" s="26" t="str">
        <f t="shared" si="27"/>
        <v/>
      </c>
      <c r="BT170" s="25" t="str">
        <f t="shared" si="28"/>
        <v/>
      </c>
      <c r="BU170" s="26" t="str">
        <f t="shared" si="29"/>
        <v/>
      </c>
      <c r="BV170" s="25" t="e">
        <f>IF(AND(#REF!="",#REF!="",#REF!="",#REF!=""),"",SUM(#REF!,#REF!,#REF!,#REF!,#REF!))</f>
        <v>#REF!</v>
      </c>
      <c r="BW170" s="26" t="str">
        <f t="shared" si="30"/>
        <v/>
      </c>
      <c r="BX170" s="25" t="str">
        <f t="shared" si="31"/>
        <v/>
      </c>
      <c r="BY170" s="26" t="str">
        <f t="shared" si="32"/>
        <v/>
      </c>
      <c r="BZ170" s="25" t="str">
        <f t="shared" si="33"/>
        <v/>
      </c>
      <c r="CA170" s="26" t="str">
        <f t="shared" si="34"/>
        <v/>
      </c>
      <c r="CB170" s="25" t="e">
        <f>IF(AND(#REF!="",#REF!="",#REF!="",#REF!=""),"",SUM(#REF!,#REF!,#REF!,#REF!,#REF!))</f>
        <v>#REF!</v>
      </c>
      <c r="CC170" s="26" t="str">
        <f t="shared" si="35"/>
        <v/>
      </c>
      <c r="CD170" s="23" t="e">
        <f>IF(AND(#REF!="",#REF!="",#REF!="",#REF!=""),"",SUM(#REF!,#REF!,#REF!,#REF!))</f>
        <v>#REF!</v>
      </c>
      <c r="CE170" s="23" t="str">
        <f t="shared" si="24"/>
        <v/>
      </c>
    </row>
    <row r="171" spans="1:83" ht="24.75" customHeight="1">
      <c r="A171" s="245">
        <v>165</v>
      </c>
      <c r="B171" s="246"/>
      <c r="C171" s="247"/>
      <c r="D171" s="248"/>
      <c r="E171" s="249"/>
      <c r="F171" s="250"/>
      <c r="G171" s="250"/>
      <c r="H171" s="251"/>
      <c r="I171" s="252"/>
      <c r="J171" s="253"/>
      <c r="K171" s="254"/>
      <c r="L171" s="371"/>
      <c r="M171" s="372"/>
      <c r="N171" s="372"/>
      <c r="O171" s="7"/>
      <c r="P171" s="31"/>
      <c r="Q171" s="34"/>
      <c r="R171" s="7"/>
      <c r="S171" s="975"/>
      <c r="T171" s="976"/>
      <c r="U171" s="976"/>
      <c r="V171" s="7"/>
      <c r="W171" s="36"/>
      <c r="X171" s="34"/>
      <c r="Y171" s="7"/>
      <c r="Z171" s="11"/>
      <c r="AA171" s="7"/>
      <c r="AB171" s="7"/>
      <c r="AC171" s="7"/>
      <c r="AD171" s="31"/>
      <c r="AE171" s="34"/>
      <c r="AF171" s="7"/>
      <c r="AG171" s="11"/>
      <c r="AH171" s="7"/>
      <c r="AI171" s="7"/>
      <c r="AJ171" s="7"/>
      <c r="AK171" s="31"/>
      <c r="AL171" s="34"/>
      <c r="AM171" s="7"/>
      <c r="AN171" s="11"/>
      <c r="AO171" s="7"/>
      <c r="AP171" s="11"/>
      <c r="AQ171" s="7"/>
      <c r="AR171" s="11"/>
      <c r="AS171" s="7"/>
      <c r="AT171" s="7"/>
      <c r="AU171" s="7"/>
      <c r="AV171" s="7"/>
      <c r="AW171" s="7"/>
      <c r="AX171" s="11" t="s">
        <v>221</v>
      </c>
      <c r="AY171" s="66" t="s">
        <v>221</v>
      </c>
      <c r="AZ171" s="1"/>
      <c r="BA171" s="1"/>
      <c r="BB171" s="1"/>
      <c r="BC171" s="1"/>
      <c r="BD171" s="1"/>
      <c r="BP171" s="15"/>
      <c r="BQ171" s="25" t="str">
        <f t="shared" si="26"/>
        <v/>
      </c>
      <c r="BR171" s="26" t="str">
        <f t="shared" si="36"/>
        <v/>
      </c>
      <c r="BS171" s="26" t="str">
        <f t="shared" si="27"/>
        <v/>
      </c>
      <c r="BT171" s="25" t="str">
        <f t="shared" si="28"/>
        <v/>
      </c>
      <c r="BU171" s="26" t="str">
        <f t="shared" si="29"/>
        <v/>
      </c>
      <c r="BV171" s="25" t="e">
        <f>IF(AND(#REF!="",#REF!="",#REF!="",#REF!=""),"",SUM(#REF!,#REF!,#REF!,#REF!,#REF!))</f>
        <v>#REF!</v>
      </c>
      <c r="BW171" s="26" t="str">
        <f t="shared" si="30"/>
        <v/>
      </c>
      <c r="BX171" s="25" t="str">
        <f t="shared" si="31"/>
        <v/>
      </c>
      <c r="BY171" s="26" t="str">
        <f t="shared" si="32"/>
        <v/>
      </c>
      <c r="BZ171" s="25" t="str">
        <f t="shared" si="33"/>
        <v/>
      </c>
      <c r="CA171" s="26" t="str">
        <f t="shared" si="34"/>
        <v/>
      </c>
      <c r="CB171" s="25" t="e">
        <f>IF(AND(#REF!="",#REF!="",#REF!="",#REF!=""),"",SUM(#REF!,#REF!,#REF!,#REF!,#REF!))</f>
        <v>#REF!</v>
      </c>
      <c r="CC171" s="26" t="str">
        <f t="shared" si="35"/>
        <v/>
      </c>
      <c r="CD171" s="23" t="e">
        <f>IF(AND(#REF!="",#REF!="",#REF!="",#REF!=""),"",SUM(#REF!,#REF!,#REF!,#REF!))</f>
        <v>#REF!</v>
      </c>
      <c r="CE171" s="23" t="str">
        <f t="shared" si="24"/>
        <v/>
      </c>
    </row>
    <row r="172" spans="1:83" ht="24.75" customHeight="1">
      <c r="A172" s="245">
        <v>166</v>
      </c>
      <c r="B172" s="246"/>
      <c r="C172" s="247"/>
      <c r="D172" s="248"/>
      <c r="E172" s="249"/>
      <c r="F172" s="250"/>
      <c r="G172" s="250"/>
      <c r="H172" s="251"/>
      <c r="I172" s="252"/>
      <c r="J172" s="253"/>
      <c r="K172" s="254"/>
      <c r="L172" s="371"/>
      <c r="M172" s="372"/>
      <c r="N172" s="372"/>
      <c r="O172" s="7"/>
      <c r="P172" s="31"/>
      <c r="Q172" s="34"/>
      <c r="R172" s="7"/>
      <c r="S172" s="975"/>
      <c r="T172" s="976"/>
      <c r="U172" s="976"/>
      <c r="V172" s="7"/>
      <c r="W172" s="36"/>
      <c r="X172" s="34"/>
      <c r="Y172" s="7"/>
      <c r="Z172" s="11"/>
      <c r="AA172" s="7"/>
      <c r="AB172" s="7"/>
      <c r="AC172" s="7"/>
      <c r="AD172" s="31"/>
      <c r="AE172" s="34"/>
      <c r="AF172" s="7"/>
      <c r="AG172" s="11"/>
      <c r="AH172" s="7"/>
      <c r="AI172" s="7"/>
      <c r="AJ172" s="7"/>
      <c r="AK172" s="31"/>
      <c r="AL172" s="34"/>
      <c r="AM172" s="7"/>
      <c r="AN172" s="11"/>
      <c r="AO172" s="7"/>
      <c r="AP172" s="11"/>
      <c r="AQ172" s="7"/>
      <c r="AR172" s="11"/>
      <c r="AS172" s="7"/>
      <c r="AT172" s="7"/>
      <c r="AU172" s="7"/>
      <c r="AV172" s="7"/>
      <c r="AW172" s="7"/>
      <c r="AX172" s="11" t="s">
        <v>221</v>
      </c>
      <c r="AY172" s="66" t="s">
        <v>221</v>
      </c>
      <c r="AZ172" s="1"/>
      <c r="BA172" s="1"/>
      <c r="BB172" s="1"/>
      <c r="BC172" s="1"/>
      <c r="BD172" s="1"/>
      <c r="BP172" s="15"/>
      <c r="BQ172" s="25" t="str">
        <f t="shared" si="26"/>
        <v/>
      </c>
      <c r="BR172" s="26" t="str">
        <f t="shared" si="36"/>
        <v/>
      </c>
      <c r="BS172" s="26" t="str">
        <f t="shared" si="27"/>
        <v/>
      </c>
      <c r="BT172" s="25" t="str">
        <f t="shared" si="28"/>
        <v/>
      </c>
      <c r="BU172" s="26" t="str">
        <f t="shared" si="29"/>
        <v/>
      </c>
      <c r="BV172" s="25" t="e">
        <f>IF(AND(#REF!="",#REF!="",#REF!="",#REF!=""),"",SUM(#REF!,#REF!,#REF!,#REF!,#REF!))</f>
        <v>#REF!</v>
      </c>
      <c r="BW172" s="26" t="str">
        <f t="shared" si="30"/>
        <v/>
      </c>
      <c r="BX172" s="25" t="str">
        <f t="shared" si="31"/>
        <v/>
      </c>
      <c r="BY172" s="26" t="str">
        <f t="shared" si="32"/>
        <v/>
      </c>
      <c r="BZ172" s="25" t="str">
        <f t="shared" si="33"/>
        <v/>
      </c>
      <c r="CA172" s="26" t="str">
        <f t="shared" si="34"/>
        <v/>
      </c>
      <c r="CB172" s="25" t="e">
        <f>IF(AND(#REF!="",#REF!="",#REF!="",#REF!=""),"",SUM(#REF!,#REF!,#REF!,#REF!,#REF!))</f>
        <v>#REF!</v>
      </c>
      <c r="CC172" s="26" t="str">
        <f t="shared" si="35"/>
        <v/>
      </c>
      <c r="CD172" s="23" t="e">
        <f>IF(AND(#REF!="",#REF!="",#REF!="",#REF!=""),"",SUM(#REF!,#REF!,#REF!,#REF!))</f>
        <v>#REF!</v>
      </c>
      <c r="CE172" s="23" t="str">
        <f t="shared" si="24"/>
        <v/>
      </c>
    </row>
    <row r="173" spans="1:83" ht="24.75" customHeight="1">
      <c r="A173" s="245">
        <v>167</v>
      </c>
      <c r="B173" s="246"/>
      <c r="C173" s="247"/>
      <c r="D173" s="248"/>
      <c r="E173" s="249"/>
      <c r="F173" s="250"/>
      <c r="G173" s="250"/>
      <c r="H173" s="251"/>
      <c r="I173" s="252"/>
      <c r="J173" s="253"/>
      <c r="K173" s="254"/>
      <c r="L173" s="371"/>
      <c r="M173" s="372"/>
      <c r="N173" s="372"/>
      <c r="O173" s="7"/>
      <c r="P173" s="31"/>
      <c r="Q173" s="34"/>
      <c r="R173" s="7"/>
      <c r="S173" s="975"/>
      <c r="T173" s="976"/>
      <c r="U173" s="976"/>
      <c r="V173" s="7"/>
      <c r="W173" s="36"/>
      <c r="X173" s="34"/>
      <c r="Y173" s="7"/>
      <c r="Z173" s="11"/>
      <c r="AA173" s="7"/>
      <c r="AB173" s="7"/>
      <c r="AC173" s="7"/>
      <c r="AD173" s="31"/>
      <c r="AE173" s="34"/>
      <c r="AF173" s="7"/>
      <c r="AG173" s="11"/>
      <c r="AH173" s="7"/>
      <c r="AI173" s="7"/>
      <c r="AJ173" s="7"/>
      <c r="AK173" s="31"/>
      <c r="AL173" s="34"/>
      <c r="AM173" s="7"/>
      <c r="AN173" s="11"/>
      <c r="AO173" s="7"/>
      <c r="AP173" s="11"/>
      <c r="AQ173" s="7"/>
      <c r="AR173" s="11"/>
      <c r="AS173" s="7"/>
      <c r="AT173" s="7"/>
      <c r="AU173" s="7"/>
      <c r="AV173" s="7"/>
      <c r="AW173" s="7"/>
      <c r="AX173" s="11" t="s">
        <v>221</v>
      </c>
      <c r="AY173" s="66" t="s">
        <v>221</v>
      </c>
      <c r="AZ173" s="1"/>
      <c r="BA173" s="1"/>
      <c r="BB173" s="1"/>
      <c r="BC173" s="1"/>
      <c r="BD173" s="1"/>
      <c r="BP173" s="15"/>
      <c r="BQ173" s="25" t="str">
        <f t="shared" si="26"/>
        <v/>
      </c>
      <c r="BR173" s="26" t="str">
        <f t="shared" si="36"/>
        <v/>
      </c>
      <c r="BS173" s="26" t="str">
        <f t="shared" si="27"/>
        <v/>
      </c>
      <c r="BT173" s="25" t="str">
        <f t="shared" si="28"/>
        <v/>
      </c>
      <c r="BU173" s="26" t="str">
        <f t="shared" si="29"/>
        <v/>
      </c>
      <c r="BV173" s="25" t="e">
        <f>IF(AND(#REF!="",#REF!="",#REF!="",#REF!=""),"",SUM(#REF!,#REF!,#REF!,#REF!,#REF!))</f>
        <v>#REF!</v>
      </c>
      <c r="BW173" s="26" t="str">
        <f t="shared" si="30"/>
        <v/>
      </c>
      <c r="BX173" s="25" t="str">
        <f t="shared" si="31"/>
        <v/>
      </c>
      <c r="BY173" s="26" t="str">
        <f t="shared" si="32"/>
        <v/>
      </c>
      <c r="BZ173" s="25" t="str">
        <f t="shared" si="33"/>
        <v/>
      </c>
      <c r="CA173" s="26" t="str">
        <f t="shared" si="34"/>
        <v/>
      </c>
      <c r="CB173" s="25" t="e">
        <f>IF(AND(#REF!="",#REF!="",#REF!="",#REF!=""),"",SUM(#REF!,#REF!,#REF!,#REF!,#REF!))</f>
        <v>#REF!</v>
      </c>
      <c r="CC173" s="26" t="str">
        <f t="shared" si="35"/>
        <v/>
      </c>
      <c r="CD173" s="23" t="e">
        <f>IF(AND(#REF!="",#REF!="",#REF!="",#REF!=""),"",SUM(#REF!,#REF!,#REF!,#REF!))</f>
        <v>#REF!</v>
      </c>
      <c r="CE173" s="23" t="str">
        <f t="shared" si="24"/>
        <v/>
      </c>
    </row>
    <row r="174" spans="1:83" ht="24.75" customHeight="1">
      <c r="A174" s="245">
        <v>168</v>
      </c>
      <c r="B174" s="246"/>
      <c r="C174" s="247"/>
      <c r="D174" s="248"/>
      <c r="E174" s="249"/>
      <c r="F174" s="250"/>
      <c r="G174" s="250"/>
      <c r="H174" s="251"/>
      <c r="I174" s="252"/>
      <c r="J174" s="253"/>
      <c r="K174" s="254"/>
      <c r="L174" s="371"/>
      <c r="M174" s="372"/>
      <c r="N174" s="372"/>
      <c r="O174" s="7"/>
      <c r="P174" s="31"/>
      <c r="Q174" s="34"/>
      <c r="R174" s="7"/>
      <c r="S174" s="975"/>
      <c r="T174" s="976"/>
      <c r="U174" s="976"/>
      <c r="V174" s="7"/>
      <c r="W174" s="36"/>
      <c r="X174" s="34"/>
      <c r="Y174" s="7"/>
      <c r="Z174" s="11"/>
      <c r="AA174" s="7"/>
      <c r="AB174" s="7"/>
      <c r="AC174" s="7"/>
      <c r="AD174" s="31"/>
      <c r="AE174" s="34"/>
      <c r="AF174" s="7"/>
      <c r="AG174" s="11"/>
      <c r="AH174" s="7"/>
      <c r="AI174" s="7"/>
      <c r="AJ174" s="7"/>
      <c r="AK174" s="31"/>
      <c r="AL174" s="34"/>
      <c r="AM174" s="7"/>
      <c r="AN174" s="11"/>
      <c r="AO174" s="7"/>
      <c r="AP174" s="11"/>
      <c r="AQ174" s="7"/>
      <c r="AR174" s="11"/>
      <c r="AS174" s="7"/>
      <c r="AT174" s="7"/>
      <c r="AU174" s="7"/>
      <c r="AV174" s="7"/>
      <c r="AW174" s="7"/>
      <c r="AX174" s="11" t="s">
        <v>221</v>
      </c>
      <c r="AY174" s="66" t="s">
        <v>221</v>
      </c>
      <c r="AZ174" s="1"/>
      <c r="BA174" s="1"/>
      <c r="BB174" s="1"/>
      <c r="BC174" s="1"/>
      <c r="BD174" s="1"/>
      <c r="BP174" s="15"/>
      <c r="BQ174" s="25" t="str">
        <f t="shared" si="26"/>
        <v/>
      </c>
      <c r="BR174" s="26" t="str">
        <f t="shared" si="36"/>
        <v/>
      </c>
      <c r="BS174" s="26" t="str">
        <f t="shared" si="27"/>
        <v/>
      </c>
      <c r="BT174" s="25" t="str">
        <f t="shared" si="28"/>
        <v/>
      </c>
      <c r="BU174" s="26" t="str">
        <f t="shared" si="29"/>
        <v/>
      </c>
      <c r="BV174" s="25" t="e">
        <f>IF(AND(#REF!="",#REF!="",#REF!="",#REF!=""),"",SUM(#REF!,#REF!,#REF!,#REF!,#REF!))</f>
        <v>#REF!</v>
      </c>
      <c r="BW174" s="26" t="str">
        <f t="shared" si="30"/>
        <v/>
      </c>
      <c r="BX174" s="25" t="str">
        <f t="shared" si="31"/>
        <v/>
      </c>
      <c r="BY174" s="26" t="str">
        <f t="shared" si="32"/>
        <v/>
      </c>
      <c r="BZ174" s="25" t="str">
        <f t="shared" si="33"/>
        <v/>
      </c>
      <c r="CA174" s="26" t="str">
        <f t="shared" si="34"/>
        <v/>
      </c>
      <c r="CB174" s="25" t="e">
        <f>IF(AND(#REF!="",#REF!="",#REF!="",#REF!=""),"",SUM(#REF!,#REF!,#REF!,#REF!,#REF!))</f>
        <v>#REF!</v>
      </c>
      <c r="CC174" s="26" t="str">
        <f t="shared" si="35"/>
        <v/>
      </c>
      <c r="CD174" s="23" t="e">
        <f>IF(AND(#REF!="",#REF!="",#REF!="",#REF!=""),"",SUM(#REF!,#REF!,#REF!,#REF!))</f>
        <v>#REF!</v>
      </c>
      <c r="CE174" s="23" t="str">
        <f t="shared" si="24"/>
        <v/>
      </c>
    </row>
    <row r="175" spans="1:83" ht="24.75" customHeight="1">
      <c r="A175" s="245">
        <v>169</v>
      </c>
      <c r="B175" s="246"/>
      <c r="C175" s="247"/>
      <c r="D175" s="248"/>
      <c r="E175" s="249"/>
      <c r="F175" s="250"/>
      <c r="G175" s="250"/>
      <c r="H175" s="251"/>
      <c r="I175" s="252"/>
      <c r="J175" s="253"/>
      <c r="K175" s="254"/>
      <c r="L175" s="371"/>
      <c r="M175" s="372"/>
      <c r="N175" s="372"/>
      <c r="O175" s="7"/>
      <c r="P175" s="31"/>
      <c r="Q175" s="34"/>
      <c r="R175" s="7"/>
      <c r="S175" s="975"/>
      <c r="T175" s="976"/>
      <c r="U175" s="976"/>
      <c r="V175" s="7"/>
      <c r="W175" s="36"/>
      <c r="X175" s="34"/>
      <c r="Y175" s="7"/>
      <c r="Z175" s="11"/>
      <c r="AA175" s="7"/>
      <c r="AB175" s="7"/>
      <c r="AC175" s="7"/>
      <c r="AD175" s="31"/>
      <c r="AE175" s="34"/>
      <c r="AF175" s="7"/>
      <c r="AG175" s="11"/>
      <c r="AH175" s="7"/>
      <c r="AI175" s="7"/>
      <c r="AJ175" s="7"/>
      <c r="AK175" s="31"/>
      <c r="AL175" s="34"/>
      <c r="AM175" s="7"/>
      <c r="AN175" s="11"/>
      <c r="AO175" s="7"/>
      <c r="AP175" s="11"/>
      <c r="AQ175" s="7"/>
      <c r="AR175" s="11"/>
      <c r="AS175" s="7"/>
      <c r="AT175" s="7"/>
      <c r="AU175" s="7"/>
      <c r="AV175" s="7"/>
      <c r="AW175" s="7"/>
      <c r="AX175" s="11" t="s">
        <v>221</v>
      </c>
      <c r="AY175" s="66" t="s">
        <v>221</v>
      </c>
      <c r="AZ175" s="1"/>
      <c r="BA175" s="1"/>
      <c r="BB175" s="1"/>
      <c r="BC175" s="1"/>
      <c r="BD175" s="1"/>
      <c r="BP175" s="15"/>
      <c r="BQ175" s="25" t="str">
        <f t="shared" si="26"/>
        <v/>
      </c>
      <c r="BR175" s="26" t="str">
        <f t="shared" si="36"/>
        <v/>
      </c>
      <c r="BS175" s="26" t="str">
        <f t="shared" si="27"/>
        <v/>
      </c>
      <c r="BT175" s="25" t="str">
        <f t="shared" si="28"/>
        <v/>
      </c>
      <c r="BU175" s="26" t="str">
        <f t="shared" si="29"/>
        <v/>
      </c>
      <c r="BV175" s="25" t="e">
        <f>IF(AND(#REF!="",#REF!="",#REF!="",#REF!=""),"",SUM(#REF!,#REF!,#REF!,#REF!,#REF!))</f>
        <v>#REF!</v>
      </c>
      <c r="BW175" s="26" t="str">
        <f t="shared" si="30"/>
        <v/>
      </c>
      <c r="BX175" s="25" t="str">
        <f t="shared" si="31"/>
        <v/>
      </c>
      <c r="BY175" s="26" t="str">
        <f t="shared" si="32"/>
        <v/>
      </c>
      <c r="BZ175" s="25" t="str">
        <f t="shared" si="33"/>
        <v/>
      </c>
      <c r="CA175" s="26" t="str">
        <f t="shared" si="34"/>
        <v/>
      </c>
      <c r="CB175" s="25" t="e">
        <f>IF(AND(#REF!="",#REF!="",#REF!="",#REF!=""),"",SUM(#REF!,#REF!,#REF!,#REF!,#REF!))</f>
        <v>#REF!</v>
      </c>
      <c r="CC175" s="26" t="str">
        <f t="shared" si="35"/>
        <v/>
      </c>
      <c r="CD175" s="23" t="e">
        <f>IF(AND(#REF!="",#REF!="",#REF!="",#REF!=""),"",SUM(#REF!,#REF!,#REF!,#REF!))</f>
        <v>#REF!</v>
      </c>
      <c r="CE175" s="23" t="str">
        <f t="shared" si="24"/>
        <v/>
      </c>
    </row>
    <row r="176" spans="1:83" ht="24.75" customHeight="1">
      <c r="A176" s="245">
        <v>170</v>
      </c>
      <c r="B176" s="246"/>
      <c r="C176" s="247"/>
      <c r="D176" s="248"/>
      <c r="E176" s="249"/>
      <c r="F176" s="250"/>
      <c r="G176" s="250"/>
      <c r="H176" s="251"/>
      <c r="I176" s="252"/>
      <c r="J176" s="253"/>
      <c r="K176" s="254"/>
      <c r="L176" s="371"/>
      <c r="M176" s="372"/>
      <c r="N176" s="372"/>
      <c r="O176" s="7"/>
      <c r="P176" s="31"/>
      <c r="Q176" s="34"/>
      <c r="R176" s="7"/>
      <c r="S176" s="975"/>
      <c r="T176" s="976"/>
      <c r="U176" s="976"/>
      <c r="V176" s="7"/>
      <c r="W176" s="36"/>
      <c r="X176" s="34"/>
      <c r="Y176" s="7"/>
      <c r="Z176" s="11"/>
      <c r="AA176" s="7"/>
      <c r="AB176" s="7"/>
      <c r="AC176" s="7"/>
      <c r="AD176" s="31"/>
      <c r="AE176" s="34"/>
      <c r="AF176" s="7"/>
      <c r="AG176" s="11"/>
      <c r="AH176" s="7"/>
      <c r="AI176" s="7"/>
      <c r="AJ176" s="7"/>
      <c r="AK176" s="31"/>
      <c r="AL176" s="34"/>
      <c r="AM176" s="7"/>
      <c r="AN176" s="11"/>
      <c r="AO176" s="7"/>
      <c r="AP176" s="11"/>
      <c r="AQ176" s="7"/>
      <c r="AR176" s="11"/>
      <c r="AS176" s="7"/>
      <c r="AT176" s="7"/>
      <c r="AU176" s="7"/>
      <c r="AV176" s="7"/>
      <c r="AW176" s="7"/>
      <c r="AX176" s="11" t="s">
        <v>221</v>
      </c>
      <c r="AY176" s="66" t="s">
        <v>221</v>
      </c>
      <c r="AZ176" s="1"/>
      <c r="BA176" s="1"/>
      <c r="BB176" s="1"/>
      <c r="BC176" s="1"/>
      <c r="BD176" s="1"/>
      <c r="BP176" s="15"/>
      <c r="BQ176" s="25" t="str">
        <f t="shared" si="26"/>
        <v/>
      </c>
      <c r="BR176" s="26" t="str">
        <f t="shared" si="36"/>
        <v/>
      </c>
      <c r="BS176" s="26" t="str">
        <f t="shared" si="27"/>
        <v/>
      </c>
      <c r="BT176" s="25" t="str">
        <f t="shared" si="28"/>
        <v/>
      </c>
      <c r="BU176" s="26" t="str">
        <f t="shared" si="29"/>
        <v/>
      </c>
      <c r="BV176" s="25" t="e">
        <f>IF(AND(#REF!="",#REF!="",#REF!="",#REF!=""),"",SUM(#REF!,#REF!,#REF!,#REF!,#REF!))</f>
        <v>#REF!</v>
      </c>
      <c r="BW176" s="26" t="str">
        <f t="shared" si="30"/>
        <v/>
      </c>
      <c r="BX176" s="25" t="str">
        <f t="shared" si="31"/>
        <v/>
      </c>
      <c r="BY176" s="26" t="str">
        <f t="shared" si="32"/>
        <v/>
      </c>
      <c r="BZ176" s="25" t="str">
        <f t="shared" si="33"/>
        <v/>
      </c>
      <c r="CA176" s="26" t="str">
        <f t="shared" si="34"/>
        <v/>
      </c>
      <c r="CB176" s="25" t="e">
        <f>IF(AND(#REF!="",#REF!="",#REF!="",#REF!=""),"",SUM(#REF!,#REF!,#REF!,#REF!,#REF!))</f>
        <v>#REF!</v>
      </c>
      <c r="CC176" s="26" t="str">
        <f t="shared" si="35"/>
        <v/>
      </c>
      <c r="CD176" s="23" t="e">
        <f>IF(AND(#REF!="",#REF!="",#REF!="",#REF!=""),"",SUM(#REF!,#REF!,#REF!,#REF!))</f>
        <v>#REF!</v>
      </c>
      <c r="CE176" s="23" t="str">
        <f t="shared" si="24"/>
        <v/>
      </c>
    </row>
    <row r="177" spans="1:83" ht="24.75" customHeight="1">
      <c r="A177" s="245">
        <v>171</v>
      </c>
      <c r="B177" s="246"/>
      <c r="C177" s="247"/>
      <c r="D177" s="248"/>
      <c r="E177" s="249"/>
      <c r="F177" s="250"/>
      <c r="G177" s="250"/>
      <c r="H177" s="251"/>
      <c r="I177" s="252"/>
      <c r="J177" s="253"/>
      <c r="K177" s="254"/>
      <c r="L177" s="371"/>
      <c r="M177" s="372"/>
      <c r="N177" s="372"/>
      <c r="O177" s="7"/>
      <c r="P177" s="31"/>
      <c r="Q177" s="34"/>
      <c r="R177" s="7"/>
      <c r="S177" s="975"/>
      <c r="T177" s="976"/>
      <c r="U177" s="976"/>
      <c r="V177" s="7"/>
      <c r="W177" s="36"/>
      <c r="X177" s="34"/>
      <c r="Y177" s="7"/>
      <c r="Z177" s="11"/>
      <c r="AA177" s="7"/>
      <c r="AB177" s="7"/>
      <c r="AC177" s="7"/>
      <c r="AD177" s="31"/>
      <c r="AE177" s="34"/>
      <c r="AF177" s="7"/>
      <c r="AG177" s="11"/>
      <c r="AH177" s="7"/>
      <c r="AI177" s="7"/>
      <c r="AJ177" s="7"/>
      <c r="AK177" s="31"/>
      <c r="AL177" s="34"/>
      <c r="AM177" s="7"/>
      <c r="AN177" s="11"/>
      <c r="AO177" s="7"/>
      <c r="AP177" s="11"/>
      <c r="AQ177" s="7"/>
      <c r="AR177" s="11"/>
      <c r="AS177" s="7"/>
      <c r="AT177" s="7"/>
      <c r="AU177" s="7"/>
      <c r="AV177" s="7"/>
      <c r="AW177" s="7"/>
      <c r="AX177" s="11" t="s">
        <v>221</v>
      </c>
      <c r="AY177" s="66" t="s">
        <v>221</v>
      </c>
      <c r="AZ177" s="1"/>
      <c r="BA177" s="1"/>
      <c r="BB177" s="1"/>
      <c r="BC177" s="1"/>
      <c r="BD177" s="1"/>
      <c r="BP177" s="15"/>
      <c r="BQ177" s="25" t="str">
        <f t="shared" si="26"/>
        <v/>
      </c>
      <c r="BR177" s="26" t="str">
        <f t="shared" si="36"/>
        <v/>
      </c>
      <c r="BS177" s="26" t="str">
        <f t="shared" si="27"/>
        <v/>
      </c>
      <c r="BT177" s="25" t="str">
        <f t="shared" si="28"/>
        <v/>
      </c>
      <c r="BU177" s="26" t="str">
        <f t="shared" si="29"/>
        <v/>
      </c>
      <c r="BV177" s="25" t="e">
        <f>IF(AND(#REF!="",#REF!="",#REF!="",#REF!=""),"",SUM(#REF!,#REF!,#REF!,#REF!,#REF!))</f>
        <v>#REF!</v>
      </c>
      <c r="BW177" s="26" t="str">
        <f t="shared" si="30"/>
        <v/>
      </c>
      <c r="BX177" s="25" t="str">
        <f t="shared" si="31"/>
        <v/>
      </c>
      <c r="BY177" s="26" t="str">
        <f t="shared" si="32"/>
        <v/>
      </c>
      <c r="BZ177" s="25" t="str">
        <f t="shared" si="33"/>
        <v/>
      </c>
      <c r="CA177" s="26" t="str">
        <f t="shared" si="34"/>
        <v/>
      </c>
      <c r="CB177" s="25" t="e">
        <f>IF(AND(#REF!="",#REF!="",#REF!="",#REF!=""),"",SUM(#REF!,#REF!,#REF!,#REF!,#REF!))</f>
        <v>#REF!</v>
      </c>
      <c r="CC177" s="26" t="str">
        <f t="shared" si="35"/>
        <v/>
      </c>
      <c r="CD177" s="23" t="e">
        <f>IF(AND(#REF!="",#REF!="",#REF!="",#REF!=""),"",SUM(#REF!,#REF!,#REF!,#REF!))</f>
        <v>#REF!</v>
      </c>
      <c r="CE177" s="23" t="str">
        <f t="shared" si="24"/>
        <v/>
      </c>
    </row>
    <row r="178" spans="1:83" ht="24.75" customHeight="1">
      <c r="A178" s="245">
        <v>172</v>
      </c>
      <c r="B178" s="246"/>
      <c r="C178" s="247"/>
      <c r="D178" s="248"/>
      <c r="E178" s="249"/>
      <c r="F178" s="250"/>
      <c r="G178" s="250"/>
      <c r="H178" s="251"/>
      <c r="I178" s="252"/>
      <c r="J178" s="253"/>
      <c r="K178" s="254"/>
      <c r="L178" s="371"/>
      <c r="M178" s="372"/>
      <c r="N178" s="372"/>
      <c r="O178" s="7"/>
      <c r="P178" s="31"/>
      <c r="Q178" s="34"/>
      <c r="R178" s="7"/>
      <c r="S178" s="975"/>
      <c r="T178" s="976"/>
      <c r="U178" s="976"/>
      <c r="V178" s="7"/>
      <c r="W178" s="36"/>
      <c r="X178" s="34"/>
      <c r="Y178" s="7"/>
      <c r="Z178" s="11"/>
      <c r="AA178" s="7"/>
      <c r="AB178" s="7"/>
      <c r="AC178" s="7"/>
      <c r="AD178" s="31"/>
      <c r="AE178" s="34"/>
      <c r="AF178" s="7"/>
      <c r="AG178" s="11"/>
      <c r="AH178" s="7"/>
      <c r="AI178" s="7"/>
      <c r="AJ178" s="7"/>
      <c r="AK178" s="31"/>
      <c r="AL178" s="34"/>
      <c r="AM178" s="7"/>
      <c r="AN178" s="11"/>
      <c r="AO178" s="7"/>
      <c r="AP178" s="11"/>
      <c r="AQ178" s="7"/>
      <c r="AR178" s="11"/>
      <c r="AS178" s="7"/>
      <c r="AT178" s="7"/>
      <c r="AU178" s="7"/>
      <c r="AV178" s="7"/>
      <c r="AW178" s="7"/>
      <c r="AX178" s="11" t="s">
        <v>221</v>
      </c>
      <c r="AY178" s="66" t="s">
        <v>221</v>
      </c>
      <c r="AZ178" s="1"/>
      <c r="BA178" s="1"/>
      <c r="BB178" s="1"/>
      <c r="BC178" s="1"/>
      <c r="BD178" s="1"/>
      <c r="BP178" s="15"/>
      <c r="BQ178" s="25" t="str">
        <f t="shared" si="26"/>
        <v/>
      </c>
      <c r="BR178" s="26" t="str">
        <f t="shared" si="36"/>
        <v/>
      </c>
      <c r="BS178" s="26" t="str">
        <f t="shared" si="27"/>
        <v/>
      </c>
      <c r="BT178" s="25" t="str">
        <f t="shared" si="28"/>
        <v/>
      </c>
      <c r="BU178" s="26" t="str">
        <f t="shared" si="29"/>
        <v/>
      </c>
      <c r="BV178" s="25" t="e">
        <f>IF(AND(#REF!="",#REF!="",#REF!="",#REF!=""),"",SUM(#REF!,#REF!,#REF!,#REF!,#REF!))</f>
        <v>#REF!</v>
      </c>
      <c r="BW178" s="26" t="str">
        <f t="shared" si="30"/>
        <v/>
      </c>
      <c r="BX178" s="25" t="str">
        <f t="shared" si="31"/>
        <v/>
      </c>
      <c r="BY178" s="26" t="str">
        <f t="shared" si="32"/>
        <v/>
      </c>
      <c r="BZ178" s="25" t="str">
        <f t="shared" si="33"/>
        <v/>
      </c>
      <c r="CA178" s="26" t="str">
        <f t="shared" si="34"/>
        <v/>
      </c>
      <c r="CB178" s="25" t="e">
        <f>IF(AND(#REF!="",#REF!="",#REF!="",#REF!=""),"",SUM(#REF!,#REF!,#REF!,#REF!,#REF!))</f>
        <v>#REF!</v>
      </c>
      <c r="CC178" s="26" t="str">
        <f t="shared" si="35"/>
        <v/>
      </c>
      <c r="CD178" s="23" t="e">
        <f>IF(AND(#REF!="",#REF!="",#REF!="",#REF!=""),"",SUM(#REF!,#REF!,#REF!,#REF!))</f>
        <v>#REF!</v>
      </c>
      <c r="CE178" s="23" t="str">
        <f t="shared" si="24"/>
        <v/>
      </c>
    </row>
    <row r="179" spans="1:83" ht="24.75" customHeight="1">
      <c r="A179" s="245">
        <v>173</v>
      </c>
      <c r="B179" s="246"/>
      <c r="C179" s="247"/>
      <c r="D179" s="248"/>
      <c r="E179" s="249"/>
      <c r="F179" s="250"/>
      <c r="G179" s="250"/>
      <c r="H179" s="251"/>
      <c r="I179" s="252"/>
      <c r="J179" s="253"/>
      <c r="K179" s="254"/>
      <c r="L179" s="371"/>
      <c r="M179" s="372"/>
      <c r="N179" s="372"/>
      <c r="O179" s="7"/>
      <c r="P179" s="31"/>
      <c r="Q179" s="34"/>
      <c r="R179" s="7"/>
      <c r="S179" s="975"/>
      <c r="T179" s="976"/>
      <c r="U179" s="976"/>
      <c r="V179" s="7"/>
      <c r="W179" s="36"/>
      <c r="X179" s="34"/>
      <c r="Y179" s="7"/>
      <c r="Z179" s="11"/>
      <c r="AA179" s="7"/>
      <c r="AB179" s="7"/>
      <c r="AC179" s="7"/>
      <c r="AD179" s="31"/>
      <c r="AE179" s="34"/>
      <c r="AF179" s="7"/>
      <c r="AG179" s="11"/>
      <c r="AH179" s="7"/>
      <c r="AI179" s="7"/>
      <c r="AJ179" s="7"/>
      <c r="AK179" s="31"/>
      <c r="AL179" s="34"/>
      <c r="AM179" s="7"/>
      <c r="AN179" s="11"/>
      <c r="AO179" s="7"/>
      <c r="AP179" s="11"/>
      <c r="AQ179" s="7"/>
      <c r="AR179" s="11"/>
      <c r="AS179" s="7"/>
      <c r="AT179" s="7"/>
      <c r="AU179" s="7"/>
      <c r="AV179" s="7"/>
      <c r="AW179" s="7"/>
      <c r="AX179" s="11" t="s">
        <v>221</v>
      </c>
      <c r="AY179" s="66" t="s">
        <v>221</v>
      </c>
      <c r="AZ179" s="1"/>
      <c r="BA179" s="1"/>
      <c r="BB179" s="1"/>
      <c r="BC179" s="1"/>
      <c r="BD179" s="1"/>
      <c r="BP179" s="15"/>
      <c r="BQ179" s="25" t="str">
        <f t="shared" si="26"/>
        <v/>
      </c>
      <c r="BR179" s="26" t="str">
        <f t="shared" si="36"/>
        <v/>
      </c>
      <c r="BS179" s="26" t="str">
        <f t="shared" si="27"/>
        <v/>
      </c>
      <c r="BT179" s="25" t="str">
        <f t="shared" si="28"/>
        <v/>
      </c>
      <c r="BU179" s="26" t="str">
        <f t="shared" si="29"/>
        <v/>
      </c>
      <c r="BV179" s="25" t="e">
        <f>IF(AND(#REF!="",#REF!="",#REF!="",#REF!=""),"",SUM(#REF!,#REF!,#REF!,#REF!,#REF!))</f>
        <v>#REF!</v>
      </c>
      <c r="BW179" s="26" t="str">
        <f t="shared" si="30"/>
        <v/>
      </c>
      <c r="BX179" s="25" t="str">
        <f t="shared" si="31"/>
        <v/>
      </c>
      <c r="BY179" s="26" t="str">
        <f t="shared" si="32"/>
        <v/>
      </c>
      <c r="BZ179" s="25" t="str">
        <f t="shared" si="33"/>
        <v/>
      </c>
      <c r="CA179" s="26" t="str">
        <f t="shared" si="34"/>
        <v/>
      </c>
      <c r="CB179" s="25" t="e">
        <f>IF(AND(#REF!="",#REF!="",#REF!="",#REF!=""),"",SUM(#REF!,#REF!,#REF!,#REF!,#REF!))</f>
        <v>#REF!</v>
      </c>
      <c r="CC179" s="26" t="str">
        <f t="shared" si="35"/>
        <v/>
      </c>
      <c r="CD179" s="23" t="e">
        <f>IF(AND(#REF!="",#REF!="",#REF!="",#REF!=""),"",SUM(#REF!,#REF!,#REF!,#REF!))</f>
        <v>#REF!</v>
      </c>
      <c r="CE179" s="23" t="str">
        <f t="shared" si="24"/>
        <v/>
      </c>
    </row>
    <row r="180" spans="1:83" ht="24.75" customHeight="1">
      <c r="A180" s="245">
        <v>174</v>
      </c>
      <c r="B180" s="246"/>
      <c r="C180" s="247"/>
      <c r="D180" s="248"/>
      <c r="E180" s="249"/>
      <c r="F180" s="250"/>
      <c r="G180" s="250"/>
      <c r="H180" s="251"/>
      <c r="I180" s="252"/>
      <c r="J180" s="253"/>
      <c r="K180" s="254"/>
      <c r="L180" s="371"/>
      <c r="M180" s="372"/>
      <c r="N180" s="372"/>
      <c r="O180" s="7"/>
      <c r="P180" s="31"/>
      <c r="Q180" s="34"/>
      <c r="R180" s="7"/>
      <c r="S180" s="975"/>
      <c r="T180" s="976"/>
      <c r="U180" s="976"/>
      <c r="V180" s="7"/>
      <c r="W180" s="36"/>
      <c r="X180" s="34"/>
      <c r="Y180" s="7"/>
      <c r="Z180" s="11"/>
      <c r="AA180" s="7"/>
      <c r="AB180" s="7"/>
      <c r="AC180" s="7"/>
      <c r="AD180" s="31"/>
      <c r="AE180" s="34"/>
      <c r="AF180" s="7"/>
      <c r="AG180" s="11"/>
      <c r="AH180" s="7"/>
      <c r="AI180" s="7"/>
      <c r="AJ180" s="7"/>
      <c r="AK180" s="31"/>
      <c r="AL180" s="34"/>
      <c r="AM180" s="7"/>
      <c r="AN180" s="11"/>
      <c r="AO180" s="7"/>
      <c r="AP180" s="11"/>
      <c r="AQ180" s="7"/>
      <c r="AR180" s="11"/>
      <c r="AS180" s="7"/>
      <c r="AT180" s="7"/>
      <c r="AU180" s="7"/>
      <c r="AV180" s="7"/>
      <c r="AW180" s="7"/>
      <c r="AX180" s="11" t="s">
        <v>221</v>
      </c>
      <c r="AY180" s="66" t="s">
        <v>221</v>
      </c>
      <c r="AZ180" s="1"/>
      <c r="BA180" s="1"/>
      <c r="BB180" s="1"/>
      <c r="BC180" s="1"/>
      <c r="BD180" s="1"/>
      <c r="BP180" s="15"/>
      <c r="BQ180" s="25" t="str">
        <f t="shared" si="26"/>
        <v/>
      </c>
      <c r="BR180" s="26" t="str">
        <f t="shared" si="36"/>
        <v/>
      </c>
      <c r="BS180" s="26" t="str">
        <f t="shared" si="27"/>
        <v/>
      </c>
      <c r="BT180" s="25" t="str">
        <f t="shared" si="28"/>
        <v/>
      </c>
      <c r="BU180" s="26" t="str">
        <f t="shared" si="29"/>
        <v/>
      </c>
      <c r="BV180" s="25" t="e">
        <f>IF(AND(#REF!="",#REF!="",#REF!="",#REF!=""),"",SUM(#REF!,#REF!,#REF!,#REF!,#REF!))</f>
        <v>#REF!</v>
      </c>
      <c r="BW180" s="26" t="str">
        <f t="shared" si="30"/>
        <v/>
      </c>
      <c r="BX180" s="25" t="str">
        <f t="shared" si="31"/>
        <v/>
      </c>
      <c r="BY180" s="26" t="str">
        <f t="shared" si="32"/>
        <v/>
      </c>
      <c r="BZ180" s="25" t="str">
        <f t="shared" si="33"/>
        <v/>
      </c>
      <c r="CA180" s="26" t="str">
        <f t="shared" si="34"/>
        <v/>
      </c>
      <c r="CB180" s="25" t="e">
        <f>IF(AND(#REF!="",#REF!="",#REF!="",#REF!=""),"",SUM(#REF!,#REF!,#REF!,#REF!,#REF!))</f>
        <v>#REF!</v>
      </c>
      <c r="CC180" s="26" t="str">
        <f t="shared" si="35"/>
        <v/>
      </c>
      <c r="CD180" s="23" t="e">
        <f>IF(AND(#REF!="",#REF!="",#REF!="",#REF!=""),"",SUM(#REF!,#REF!,#REF!,#REF!))</f>
        <v>#REF!</v>
      </c>
      <c r="CE180" s="23" t="str">
        <f t="shared" si="24"/>
        <v/>
      </c>
    </row>
    <row r="181" spans="1:83" ht="24.75" customHeight="1">
      <c r="A181" s="245">
        <v>175</v>
      </c>
      <c r="B181" s="246"/>
      <c r="C181" s="247"/>
      <c r="D181" s="248"/>
      <c r="E181" s="249"/>
      <c r="F181" s="250"/>
      <c r="G181" s="250"/>
      <c r="H181" s="251"/>
      <c r="I181" s="252"/>
      <c r="J181" s="253"/>
      <c r="K181" s="254"/>
      <c r="L181" s="371"/>
      <c r="M181" s="372"/>
      <c r="N181" s="372"/>
      <c r="O181" s="7"/>
      <c r="P181" s="31"/>
      <c r="Q181" s="34"/>
      <c r="R181" s="7"/>
      <c r="S181" s="975"/>
      <c r="T181" s="976"/>
      <c r="U181" s="976"/>
      <c r="V181" s="7"/>
      <c r="W181" s="36"/>
      <c r="X181" s="34"/>
      <c r="Y181" s="7"/>
      <c r="Z181" s="11"/>
      <c r="AA181" s="7"/>
      <c r="AB181" s="7"/>
      <c r="AC181" s="7"/>
      <c r="AD181" s="31"/>
      <c r="AE181" s="34"/>
      <c r="AF181" s="7"/>
      <c r="AG181" s="11"/>
      <c r="AH181" s="7"/>
      <c r="AI181" s="7"/>
      <c r="AJ181" s="7"/>
      <c r="AK181" s="31"/>
      <c r="AL181" s="34"/>
      <c r="AM181" s="7"/>
      <c r="AN181" s="11"/>
      <c r="AO181" s="7"/>
      <c r="AP181" s="11"/>
      <c r="AQ181" s="7"/>
      <c r="AR181" s="11"/>
      <c r="AS181" s="7"/>
      <c r="AT181" s="7"/>
      <c r="AU181" s="7"/>
      <c r="AV181" s="7"/>
      <c r="AW181" s="7"/>
      <c r="AX181" s="11" t="s">
        <v>221</v>
      </c>
      <c r="AY181" s="66" t="s">
        <v>221</v>
      </c>
      <c r="AZ181" s="1"/>
      <c r="BA181" s="1"/>
      <c r="BB181" s="1"/>
      <c r="BC181" s="1"/>
      <c r="BD181" s="1"/>
      <c r="BP181" s="15"/>
      <c r="BQ181" s="25" t="str">
        <f t="shared" si="26"/>
        <v/>
      </c>
      <c r="BR181" s="26" t="str">
        <f t="shared" si="36"/>
        <v/>
      </c>
      <c r="BS181" s="26" t="str">
        <f t="shared" si="27"/>
        <v/>
      </c>
      <c r="BT181" s="25" t="str">
        <f t="shared" si="28"/>
        <v/>
      </c>
      <c r="BU181" s="26" t="str">
        <f t="shared" si="29"/>
        <v/>
      </c>
      <c r="BV181" s="25" t="e">
        <f>IF(AND(#REF!="",#REF!="",#REF!="",#REF!=""),"",SUM(#REF!,#REF!,#REF!,#REF!,#REF!))</f>
        <v>#REF!</v>
      </c>
      <c r="BW181" s="26" t="str">
        <f t="shared" si="30"/>
        <v/>
      </c>
      <c r="BX181" s="25" t="str">
        <f t="shared" si="31"/>
        <v/>
      </c>
      <c r="BY181" s="26" t="str">
        <f t="shared" si="32"/>
        <v/>
      </c>
      <c r="BZ181" s="25" t="str">
        <f t="shared" si="33"/>
        <v/>
      </c>
      <c r="CA181" s="26" t="str">
        <f t="shared" si="34"/>
        <v/>
      </c>
      <c r="CB181" s="25" t="e">
        <f>IF(AND(#REF!="",#REF!="",#REF!="",#REF!=""),"",SUM(#REF!,#REF!,#REF!,#REF!,#REF!))</f>
        <v>#REF!</v>
      </c>
      <c r="CC181" s="26" t="str">
        <f t="shared" si="35"/>
        <v/>
      </c>
      <c r="CD181" s="23" t="e">
        <f>IF(AND(#REF!="",#REF!="",#REF!="",#REF!=""),"",SUM(#REF!,#REF!,#REF!,#REF!))</f>
        <v>#REF!</v>
      </c>
      <c r="CE181" s="23" t="str">
        <f t="shared" si="24"/>
        <v/>
      </c>
    </row>
    <row r="182" spans="1:83" ht="24.75" customHeight="1">
      <c r="A182" s="245">
        <v>176</v>
      </c>
      <c r="B182" s="246"/>
      <c r="C182" s="247"/>
      <c r="D182" s="248"/>
      <c r="E182" s="249"/>
      <c r="F182" s="250"/>
      <c r="G182" s="250"/>
      <c r="H182" s="251"/>
      <c r="I182" s="252"/>
      <c r="J182" s="253"/>
      <c r="K182" s="254"/>
      <c r="L182" s="371"/>
      <c r="M182" s="372"/>
      <c r="N182" s="372"/>
      <c r="O182" s="7"/>
      <c r="P182" s="31"/>
      <c r="Q182" s="34"/>
      <c r="R182" s="7"/>
      <c r="S182" s="975"/>
      <c r="T182" s="976"/>
      <c r="U182" s="976"/>
      <c r="V182" s="7"/>
      <c r="W182" s="36"/>
      <c r="X182" s="34"/>
      <c r="Y182" s="7"/>
      <c r="Z182" s="11"/>
      <c r="AA182" s="7"/>
      <c r="AB182" s="7"/>
      <c r="AC182" s="7"/>
      <c r="AD182" s="31"/>
      <c r="AE182" s="34"/>
      <c r="AF182" s="7"/>
      <c r="AG182" s="11"/>
      <c r="AH182" s="7"/>
      <c r="AI182" s="7"/>
      <c r="AJ182" s="7"/>
      <c r="AK182" s="31"/>
      <c r="AL182" s="34"/>
      <c r="AM182" s="7"/>
      <c r="AN182" s="11"/>
      <c r="AO182" s="7"/>
      <c r="AP182" s="11"/>
      <c r="AQ182" s="7"/>
      <c r="AR182" s="11"/>
      <c r="AS182" s="7"/>
      <c r="AT182" s="7"/>
      <c r="AU182" s="7"/>
      <c r="AV182" s="7"/>
      <c r="AW182" s="7"/>
      <c r="AX182" s="11" t="s">
        <v>221</v>
      </c>
      <c r="AY182" s="66" t="s">
        <v>221</v>
      </c>
      <c r="AZ182" s="1"/>
      <c r="BA182" s="1"/>
      <c r="BB182" s="1"/>
      <c r="BC182" s="1"/>
      <c r="BD182" s="1"/>
      <c r="BP182" s="15"/>
      <c r="BQ182" s="25" t="str">
        <f t="shared" si="26"/>
        <v/>
      </c>
      <c r="BR182" s="26" t="str">
        <f t="shared" si="36"/>
        <v/>
      </c>
      <c r="BS182" s="26" t="str">
        <f t="shared" si="27"/>
        <v/>
      </c>
      <c r="BT182" s="25" t="str">
        <f t="shared" si="28"/>
        <v/>
      </c>
      <c r="BU182" s="26" t="str">
        <f t="shared" si="29"/>
        <v/>
      </c>
      <c r="BV182" s="25" t="e">
        <f>IF(AND(#REF!="",#REF!="",#REF!="",#REF!=""),"",SUM(#REF!,#REF!,#REF!,#REF!,#REF!))</f>
        <v>#REF!</v>
      </c>
      <c r="BW182" s="26" t="str">
        <f t="shared" si="30"/>
        <v/>
      </c>
      <c r="BX182" s="25" t="str">
        <f t="shared" si="31"/>
        <v/>
      </c>
      <c r="BY182" s="26" t="str">
        <f t="shared" si="32"/>
        <v/>
      </c>
      <c r="BZ182" s="25" t="str">
        <f t="shared" si="33"/>
        <v/>
      </c>
      <c r="CA182" s="26" t="str">
        <f t="shared" si="34"/>
        <v/>
      </c>
      <c r="CB182" s="25" t="e">
        <f>IF(AND(#REF!="",#REF!="",#REF!="",#REF!=""),"",SUM(#REF!,#REF!,#REF!,#REF!,#REF!))</f>
        <v>#REF!</v>
      </c>
      <c r="CC182" s="26" t="str">
        <f t="shared" si="35"/>
        <v/>
      </c>
      <c r="CD182" s="23" t="e">
        <f>IF(AND(#REF!="",#REF!="",#REF!="",#REF!=""),"",SUM(#REF!,#REF!,#REF!,#REF!))</f>
        <v>#REF!</v>
      </c>
      <c r="CE182" s="23" t="str">
        <f t="shared" si="24"/>
        <v/>
      </c>
    </row>
    <row r="183" spans="1:83" ht="24.75" customHeight="1">
      <c r="A183" s="245">
        <v>177</v>
      </c>
      <c r="B183" s="246"/>
      <c r="C183" s="247"/>
      <c r="D183" s="248"/>
      <c r="E183" s="249"/>
      <c r="F183" s="250"/>
      <c r="G183" s="250"/>
      <c r="H183" s="251"/>
      <c r="I183" s="252"/>
      <c r="J183" s="253"/>
      <c r="K183" s="254"/>
      <c r="L183" s="371"/>
      <c r="M183" s="372"/>
      <c r="N183" s="372"/>
      <c r="O183" s="7"/>
      <c r="P183" s="31"/>
      <c r="Q183" s="34"/>
      <c r="R183" s="7"/>
      <c r="S183" s="975"/>
      <c r="T183" s="976"/>
      <c r="U183" s="976"/>
      <c r="V183" s="7"/>
      <c r="W183" s="36"/>
      <c r="X183" s="34"/>
      <c r="Y183" s="7"/>
      <c r="Z183" s="11"/>
      <c r="AA183" s="7"/>
      <c r="AB183" s="7"/>
      <c r="AC183" s="7"/>
      <c r="AD183" s="31"/>
      <c r="AE183" s="34"/>
      <c r="AF183" s="7"/>
      <c r="AG183" s="11"/>
      <c r="AH183" s="7"/>
      <c r="AI183" s="7"/>
      <c r="AJ183" s="7"/>
      <c r="AK183" s="31"/>
      <c r="AL183" s="34"/>
      <c r="AM183" s="7"/>
      <c r="AN183" s="11"/>
      <c r="AO183" s="7"/>
      <c r="AP183" s="11"/>
      <c r="AQ183" s="7"/>
      <c r="AR183" s="11"/>
      <c r="AS183" s="7"/>
      <c r="AT183" s="7"/>
      <c r="AU183" s="7"/>
      <c r="AV183" s="7"/>
      <c r="AW183" s="7"/>
      <c r="AX183" s="11" t="s">
        <v>221</v>
      </c>
      <c r="AY183" s="66" t="s">
        <v>221</v>
      </c>
      <c r="AZ183" s="1"/>
      <c r="BA183" s="1"/>
      <c r="BB183" s="1"/>
      <c r="BC183" s="1"/>
      <c r="BD183" s="1"/>
      <c r="BP183" s="15"/>
      <c r="BQ183" s="25" t="str">
        <f t="shared" si="26"/>
        <v/>
      </c>
      <c r="BR183" s="26" t="str">
        <f t="shared" si="36"/>
        <v/>
      </c>
      <c r="BS183" s="26" t="str">
        <f t="shared" si="27"/>
        <v/>
      </c>
      <c r="BT183" s="25" t="str">
        <f t="shared" si="28"/>
        <v/>
      </c>
      <c r="BU183" s="26" t="str">
        <f t="shared" si="29"/>
        <v/>
      </c>
      <c r="BV183" s="25" t="e">
        <f>IF(AND(#REF!="",#REF!="",#REF!="",#REF!=""),"",SUM(#REF!,#REF!,#REF!,#REF!,#REF!))</f>
        <v>#REF!</v>
      </c>
      <c r="BW183" s="26" t="str">
        <f t="shared" si="30"/>
        <v/>
      </c>
      <c r="BX183" s="25" t="str">
        <f t="shared" si="31"/>
        <v/>
      </c>
      <c r="BY183" s="26" t="str">
        <f t="shared" si="32"/>
        <v/>
      </c>
      <c r="BZ183" s="25" t="str">
        <f t="shared" si="33"/>
        <v/>
      </c>
      <c r="CA183" s="26" t="str">
        <f t="shared" si="34"/>
        <v/>
      </c>
      <c r="CB183" s="25" t="e">
        <f>IF(AND(#REF!="",#REF!="",#REF!="",#REF!=""),"",SUM(#REF!,#REF!,#REF!,#REF!,#REF!))</f>
        <v>#REF!</v>
      </c>
      <c r="CC183" s="26" t="str">
        <f t="shared" si="35"/>
        <v/>
      </c>
      <c r="CD183" s="23" t="e">
        <f>IF(AND(#REF!="",#REF!="",#REF!="",#REF!=""),"",SUM(#REF!,#REF!,#REF!,#REF!))</f>
        <v>#REF!</v>
      </c>
      <c r="CE183" s="23" t="str">
        <f t="shared" si="24"/>
        <v/>
      </c>
    </row>
    <row r="184" spans="1:83" ht="24.75" customHeight="1">
      <c r="A184" s="245">
        <v>178</v>
      </c>
      <c r="B184" s="246"/>
      <c r="C184" s="247"/>
      <c r="D184" s="248"/>
      <c r="E184" s="249"/>
      <c r="F184" s="250"/>
      <c r="G184" s="250"/>
      <c r="H184" s="251"/>
      <c r="I184" s="252"/>
      <c r="J184" s="253"/>
      <c r="K184" s="254"/>
      <c r="L184" s="371"/>
      <c r="M184" s="372"/>
      <c r="N184" s="372"/>
      <c r="O184" s="7"/>
      <c r="P184" s="31"/>
      <c r="Q184" s="34"/>
      <c r="R184" s="7"/>
      <c r="S184" s="975"/>
      <c r="T184" s="976"/>
      <c r="U184" s="976"/>
      <c r="V184" s="7"/>
      <c r="W184" s="36"/>
      <c r="X184" s="34"/>
      <c r="Y184" s="7"/>
      <c r="Z184" s="11"/>
      <c r="AA184" s="7"/>
      <c r="AB184" s="7"/>
      <c r="AC184" s="7"/>
      <c r="AD184" s="31"/>
      <c r="AE184" s="34"/>
      <c r="AF184" s="7"/>
      <c r="AG184" s="11"/>
      <c r="AH184" s="7"/>
      <c r="AI184" s="7"/>
      <c r="AJ184" s="7"/>
      <c r="AK184" s="31"/>
      <c r="AL184" s="34"/>
      <c r="AM184" s="7"/>
      <c r="AN184" s="11"/>
      <c r="AO184" s="7"/>
      <c r="AP184" s="11"/>
      <c r="AQ184" s="7"/>
      <c r="AR184" s="11"/>
      <c r="AS184" s="7"/>
      <c r="AT184" s="7"/>
      <c r="AU184" s="7"/>
      <c r="AV184" s="7"/>
      <c r="AW184" s="7"/>
      <c r="AX184" s="11" t="s">
        <v>221</v>
      </c>
      <c r="AY184" s="66" t="s">
        <v>221</v>
      </c>
      <c r="AZ184" s="1"/>
      <c r="BA184" s="1"/>
      <c r="BB184" s="1"/>
      <c r="BC184" s="1"/>
      <c r="BD184" s="1"/>
      <c r="BP184" s="15"/>
      <c r="BQ184" s="25" t="str">
        <f t="shared" si="26"/>
        <v/>
      </c>
      <c r="BR184" s="26" t="str">
        <f t="shared" si="36"/>
        <v/>
      </c>
      <c r="BS184" s="26" t="str">
        <f t="shared" si="27"/>
        <v/>
      </c>
      <c r="BT184" s="25" t="str">
        <f t="shared" si="28"/>
        <v/>
      </c>
      <c r="BU184" s="26" t="str">
        <f t="shared" si="29"/>
        <v/>
      </c>
      <c r="BV184" s="25" t="e">
        <f>IF(AND(#REF!="",#REF!="",#REF!="",#REF!=""),"",SUM(#REF!,#REF!,#REF!,#REF!,#REF!))</f>
        <v>#REF!</v>
      </c>
      <c r="BW184" s="26" t="str">
        <f t="shared" si="30"/>
        <v/>
      </c>
      <c r="BX184" s="25" t="str">
        <f t="shared" si="31"/>
        <v/>
      </c>
      <c r="BY184" s="26" t="str">
        <f t="shared" si="32"/>
        <v/>
      </c>
      <c r="BZ184" s="25" t="str">
        <f t="shared" si="33"/>
        <v/>
      </c>
      <c r="CA184" s="26" t="str">
        <f t="shared" si="34"/>
        <v/>
      </c>
      <c r="CB184" s="25" t="e">
        <f>IF(AND(#REF!="",#REF!="",#REF!="",#REF!=""),"",SUM(#REF!,#REF!,#REF!,#REF!,#REF!))</f>
        <v>#REF!</v>
      </c>
      <c r="CC184" s="26" t="str">
        <f t="shared" si="35"/>
        <v/>
      </c>
      <c r="CD184" s="23" t="e">
        <f>IF(AND(#REF!="",#REF!="",#REF!="",#REF!=""),"",SUM(#REF!,#REF!,#REF!,#REF!))</f>
        <v>#REF!</v>
      </c>
      <c r="CE184" s="23" t="str">
        <f t="shared" si="24"/>
        <v/>
      </c>
    </row>
    <row r="185" spans="1:83" ht="24.75" customHeight="1">
      <c r="A185" s="245">
        <v>179</v>
      </c>
      <c r="B185" s="246"/>
      <c r="C185" s="247"/>
      <c r="D185" s="248"/>
      <c r="E185" s="249"/>
      <c r="F185" s="250"/>
      <c r="G185" s="250"/>
      <c r="H185" s="251"/>
      <c r="I185" s="252"/>
      <c r="J185" s="253"/>
      <c r="K185" s="254"/>
      <c r="L185" s="371"/>
      <c r="M185" s="372"/>
      <c r="N185" s="372"/>
      <c r="O185" s="7"/>
      <c r="P185" s="31"/>
      <c r="Q185" s="34"/>
      <c r="R185" s="7"/>
      <c r="S185" s="975"/>
      <c r="T185" s="976"/>
      <c r="U185" s="976"/>
      <c r="V185" s="7"/>
      <c r="W185" s="36"/>
      <c r="X185" s="34"/>
      <c r="Y185" s="7"/>
      <c r="Z185" s="11"/>
      <c r="AA185" s="7"/>
      <c r="AB185" s="7"/>
      <c r="AC185" s="7"/>
      <c r="AD185" s="31"/>
      <c r="AE185" s="34"/>
      <c r="AF185" s="7"/>
      <c r="AG185" s="11"/>
      <c r="AH185" s="7"/>
      <c r="AI185" s="7"/>
      <c r="AJ185" s="7"/>
      <c r="AK185" s="31"/>
      <c r="AL185" s="34"/>
      <c r="AM185" s="7"/>
      <c r="AN185" s="11"/>
      <c r="AO185" s="7"/>
      <c r="AP185" s="11"/>
      <c r="AQ185" s="7"/>
      <c r="AR185" s="11"/>
      <c r="AS185" s="7"/>
      <c r="AT185" s="7"/>
      <c r="AU185" s="7"/>
      <c r="AV185" s="7"/>
      <c r="AW185" s="7"/>
      <c r="AX185" s="11" t="s">
        <v>221</v>
      </c>
      <c r="AY185" s="66" t="s">
        <v>221</v>
      </c>
      <c r="AZ185" s="1"/>
      <c r="BA185" s="1"/>
      <c r="BB185" s="1"/>
      <c r="BC185" s="1"/>
      <c r="BD185" s="1"/>
      <c r="BP185" s="15"/>
      <c r="BQ185" s="25" t="str">
        <f t="shared" si="26"/>
        <v/>
      </c>
      <c r="BR185" s="26" t="str">
        <f t="shared" si="36"/>
        <v/>
      </c>
      <c r="BS185" s="26" t="str">
        <f t="shared" si="27"/>
        <v/>
      </c>
      <c r="BT185" s="25" t="str">
        <f t="shared" si="28"/>
        <v/>
      </c>
      <c r="BU185" s="26" t="str">
        <f t="shared" si="29"/>
        <v/>
      </c>
      <c r="BV185" s="25" t="e">
        <f>IF(AND(#REF!="",#REF!="",#REF!="",#REF!=""),"",SUM(#REF!,#REF!,#REF!,#REF!,#REF!))</f>
        <v>#REF!</v>
      </c>
      <c r="BW185" s="26" t="str">
        <f t="shared" si="30"/>
        <v/>
      </c>
      <c r="BX185" s="25" t="str">
        <f t="shared" si="31"/>
        <v/>
      </c>
      <c r="BY185" s="26" t="str">
        <f t="shared" si="32"/>
        <v/>
      </c>
      <c r="BZ185" s="25" t="str">
        <f t="shared" si="33"/>
        <v/>
      </c>
      <c r="CA185" s="26" t="str">
        <f t="shared" si="34"/>
        <v/>
      </c>
      <c r="CB185" s="25" t="e">
        <f>IF(AND(#REF!="",#REF!="",#REF!="",#REF!=""),"",SUM(#REF!,#REF!,#REF!,#REF!,#REF!))</f>
        <v>#REF!</v>
      </c>
      <c r="CC185" s="26" t="str">
        <f t="shared" si="35"/>
        <v/>
      </c>
      <c r="CD185" s="23" t="e">
        <f>IF(AND(#REF!="",#REF!="",#REF!="",#REF!=""),"",SUM(#REF!,#REF!,#REF!,#REF!))</f>
        <v>#REF!</v>
      </c>
      <c r="CE185" s="23" t="str">
        <f t="shared" si="24"/>
        <v/>
      </c>
    </row>
    <row r="186" spans="1:83" ht="24.75" customHeight="1">
      <c r="A186" s="245">
        <v>180</v>
      </c>
      <c r="B186" s="246"/>
      <c r="C186" s="247"/>
      <c r="D186" s="248"/>
      <c r="E186" s="249"/>
      <c r="F186" s="250"/>
      <c r="G186" s="250"/>
      <c r="H186" s="251"/>
      <c r="I186" s="252"/>
      <c r="J186" s="253"/>
      <c r="K186" s="254"/>
      <c r="L186" s="371"/>
      <c r="M186" s="372"/>
      <c r="N186" s="372"/>
      <c r="O186" s="7"/>
      <c r="P186" s="31"/>
      <c r="Q186" s="34"/>
      <c r="R186" s="7"/>
      <c r="S186" s="975"/>
      <c r="T186" s="976"/>
      <c r="U186" s="976"/>
      <c r="V186" s="7"/>
      <c r="W186" s="36"/>
      <c r="X186" s="34"/>
      <c r="Y186" s="7"/>
      <c r="Z186" s="11"/>
      <c r="AA186" s="7"/>
      <c r="AB186" s="7"/>
      <c r="AC186" s="7"/>
      <c r="AD186" s="31"/>
      <c r="AE186" s="34"/>
      <c r="AF186" s="7"/>
      <c r="AG186" s="11"/>
      <c r="AH186" s="7"/>
      <c r="AI186" s="7"/>
      <c r="AJ186" s="7"/>
      <c r="AK186" s="31"/>
      <c r="AL186" s="34"/>
      <c r="AM186" s="7"/>
      <c r="AN186" s="11"/>
      <c r="AO186" s="7"/>
      <c r="AP186" s="11"/>
      <c r="AQ186" s="7"/>
      <c r="AR186" s="11"/>
      <c r="AS186" s="7"/>
      <c r="AT186" s="7"/>
      <c r="AU186" s="7"/>
      <c r="AV186" s="7"/>
      <c r="AW186" s="7"/>
      <c r="AX186" s="11" t="s">
        <v>221</v>
      </c>
      <c r="AY186" s="66" t="s">
        <v>221</v>
      </c>
      <c r="AZ186" s="1"/>
      <c r="BA186" s="1"/>
      <c r="BB186" s="1"/>
      <c r="BC186" s="1"/>
      <c r="BD186" s="1"/>
      <c r="BP186" s="15"/>
      <c r="BQ186" s="25" t="str">
        <f t="shared" si="26"/>
        <v/>
      </c>
      <c r="BR186" s="26" t="str">
        <f t="shared" si="36"/>
        <v/>
      </c>
      <c r="BS186" s="26" t="str">
        <f t="shared" si="27"/>
        <v/>
      </c>
      <c r="BT186" s="25" t="str">
        <f t="shared" si="28"/>
        <v/>
      </c>
      <c r="BU186" s="26" t="str">
        <f t="shared" si="29"/>
        <v/>
      </c>
      <c r="BV186" s="25" t="e">
        <f>IF(AND(#REF!="",#REF!="",#REF!="",#REF!=""),"",SUM(#REF!,#REF!,#REF!,#REF!,#REF!))</f>
        <v>#REF!</v>
      </c>
      <c r="BW186" s="26" t="str">
        <f t="shared" si="30"/>
        <v/>
      </c>
      <c r="BX186" s="25" t="str">
        <f t="shared" si="31"/>
        <v/>
      </c>
      <c r="BY186" s="26" t="str">
        <f t="shared" si="32"/>
        <v/>
      </c>
      <c r="BZ186" s="25" t="str">
        <f t="shared" si="33"/>
        <v/>
      </c>
      <c r="CA186" s="26" t="str">
        <f t="shared" si="34"/>
        <v/>
      </c>
      <c r="CB186" s="25" t="e">
        <f>IF(AND(#REF!="",#REF!="",#REF!="",#REF!=""),"",SUM(#REF!,#REF!,#REF!,#REF!,#REF!))</f>
        <v>#REF!</v>
      </c>
      <c r="CC186" s="26" t="str">
        <f t="shared" si="35"/>
        <v/>
      </c>
      <c r="CD186" s="23" t="e">
        <f>IF(AND(#REF!="",#REF!="",#REF!="",#REF!=""),"",SUM(#REF!,#REF!,#REF!,#REF!))</f>
        <v>#REF!</v>
      </c>
      <c r="CE186" s="23" t="str">
        <f t="shared" si="24"/>
        <v/>
      </c>
    </row>
    <row r="187" spans="1:83" ht="24.75" customHeight="1">
      <c r="A187" s="245">
        <v>181</v>
      </c>
      <c r="B187" s="246"/>
      <c r="C187" s="247"/>
      <c r="D187" s="248"/>
      <c r="E187" s="249"/>
      <c r="F187" s="250"/>
      <c r="G187" s="250"/>
      <c r="H187" s="251"/>
      <c r="I187" s="252"/>
      <c r="J187" s="253"/>
      <c r="K187" s="254"/>
      <c r="L187" s="371"/>
      <c r="M187" s="372"/>
      <c r="N187" s="372"/>
      <c r="O187" s="7"/>
      <c r="P187" s="31"/>
      <c r="Q187" s="34"/>
      <c r="R187" s="7"/>
      <c r="S187" s="975"/>
      <c r="T187" s="976"/>
      <c r="U187" s="976"/>
      <c r="V187" s="7"/>
      <c r="W187" s="36"/>
      <c r="X187" s="34"/>
      <c r="Y187" s="7"/>
      <c r="Z187" s="11"/>
      <c r="AA187" s="7"/>
      <c r="AB187" s="7"/>
      <c r="AC187" s="7"/>
      <c r="AD187" s="31"/>
      <c r="AE187" s="34"/>
      <c r="AF187" s="7"/>
      <c r="AG187" s="11"/>
      <c r="AH187" s="7"/>
      <c r="AI187" s="7"/>
      <c r="AJ187" s="7"/>
      <c r="AK187" s="31"/>
      <c r="AL187" s="34"/>
      <c r="AM187" s="7"/>
      <c r="AN187" s="11"/>
      <c r="AO187" s="7"/>
      <c r="AP187" s="11"/>
      <c r="AQ187" s="7"/>
      <c r="AR187" s="11"/>
      <c r="AS187" s="7"/>
      <c r="AT187" s="7"/>
      <c r="AU187" s="7"/>
      <c r="AV187" s="7"/>
      <c r="AW187" s="7"/>
      <c r="AX187" s="11" t="s">
        <v>221</v>
      </c>
      <c r="AY187" s="66" t="s">
        <v>221</v>
      </c>
      <c r="AZ187" s="1"/>
      <c r="BA187" s="1"/>
      <c r="BB187" s="1"/>
      <c r="BC187" s="1"/>
      <c r="BD187" s="1"/>
      <c r="BP187" s="15"/>
      <c r="BQ187" s="25" t="str">
        <f t="shared" si="26"/>
        <v/>
      </c>
      <c r="BR187" s="26" t="str">
        <f t="shared" si="36"/>
        <v/>
      </c>
      <c r="BS187" s="26" t="str">
        <f t="shared" si="27"/>
        <v/>
      </c>
      <c r="BT187" s="25" t="str">
        <f t="shared" si="28"/>
        <v/>
      </c>
      <c r="BU187" s="26" t="str">
        <f t="shared" si="29"/>
        <v/>
      </c>
      <c r="BV187" s="25" t="e">
        <f>IF(AND(#REF!="",#REF!="",#REF!="",#REF!=""),"",SUM(#REF!,#REF!,#REF!,#REF!,#REF!))</f>
        <v>#REF!</v>
      </c>
      <c r="BW187" s="26" t="str">
        <f t="shared" si="30"/>
        <v/>
      </c>
      <c r="BX187" s="25" t="str">
        <f t="shared" si="31"/>
        <v/>
      </c>
      <c r="BY187" s="26" t="str">
        <f t="shared" si="32"/>
        <v/>
      </c>
      <c r="BZ187" s="25" t="str">
        <f t="shared" si="33"/>
        <v/>
      </c>
      <c r="CA187" s="26" t="str">
        <f t="shared" si="34"/>
        <v/>
      </c>
      <c r="CB187" s="25" t="e">
        <f>IF(AND(#REF!="",#REF!="",#REF!="",#REF!=""),"",SUM(#REF!,#REF!,#REF!,#REF!,#REF!))</f>
        <v>#REF!</v>
      </c>
      <c r="CC187" s="26" t="str">
        <f t="shared" si="35"/>
        <v/>
      </c>
      <c r="CD187" s="23" t="e">
        <f>IF(AND(#REF!="",#REF!="",#REF!="",#REF!=""),"",SUM(#REF!,#REF!,#REF!,#REF!))</f>
        <v>#REF!</v>
      </c>
      <c r="CE187" s="23" t="str">
        <f t="shared" si="24"/>
        <v/>
      </c>
    </row>
    <row r="188" spans="1:83" ht="24.75" customHeight="1">
      <c r="A188" s="245">
        <v>182</v>
      </c>
      <c r="B188" s="246"/>
      <c r="C188" s="247"/>
      <c r="D188" s="248"/>
      <c r="E188" s="249"/>
      <c r="F188" s="250"/>
      <c r="G188" s="250"/>
      <c r="H188" s="251"/>
      <c r="I188" s="252"/>
      <c r="J188" s="253"/>
      <c r="K188" s="254"/>
      <c r="L188" s="371"/>
      <c r="M188" s="372"/>
      <c r="N188" s="372"/>
      <c r="O188" s="7"/>
      <c r="P188" s="31"/>
      <c r="Q188" s="34"/>
      <c r="R188" s="7"/>
      <c r="S188" s="975"/>
      <c r="T188" s="976"/>
      <c r="U188" s="976"/>
      <c r="V188" s="7"/>
      <c r="W188" s="36"/>
      <c r="X188" s="34"/>
      <c r="Y188" s="7"/>
      <c r="Z188" s="11"/>
      <c r="AA188" s="7"/>
      <c r="AB188" s="7"/>
      <c r="AC188" s="7"/>
      <c r="AD188" s="31"/>
      <c r="AE188" s="34"/>
      <c r="AF188" s="7"/>
      <c r="AG188" s="11"/>
      <c r="AH188" s="7"/>
      <c r="AI188" s="7"/>
      <c r="AJ188" s="7"/>
      <c r="AK188" s="31"/>
      <c r="AL188" s="34"/>
      <c r="AM188" s="7"/>
      <c r="AN188" s="11"/>
      <c r="AO188" s="7"/>
      <c r="AP188" s="11"/>
      <c r="AQ188" s="7"/>
      <c r="AR188" s="11"/>
      <c r="AS188" s="7"/>
      <c r="AT188" s="7"/>
      <c r="AU188" s="7"/>
      <c r="AV188" s="7"/>
      <c r="AW188" s="7"/>
      <c r="AX188" s="11" t="s">
        <v>221</v>
      </c>
      <c r="AY188" s="66" t="s">
        <v>221</v>
      </c>
      <c r="AZ188" s="1"/>
      <c r="BA188" s="1"/>
      <c r="BB188" s="1"/>
      <c r="BC188" s="1"/>
      <c r="BD188" s="1"/>
      <c r="BP188" s="15"/>
      <c r="BQ188" s="25" t="str">
        <f t="shared" si="26"/>
        <v/>
      </c>
      <c r="BR188" s="26" t="str">
        <f t="shared" si="36"/>
        <v/>
      </c>
      <c r="BS188" s="26" t="str">
        <f t="shared" si="27"/>
        <v/>
      </c>
      <c r="BT188" s="25" t="str">
        <f t="shared" si="28"/>
        <v/>
      </c>
      <c r="BU188" s="26" t="str">
        <f t="shared" si="29"/>
        <v/>
      </c>
      <c r="BV188" s="25" t="e">
        <f>IF(AND(#REF!="",#REF!="",#REF!="",#REF!=""),"",SUM(#REF!,#REF!,#REF!,#REF!,#REF!))</f>
        <v>#REF!</v>
      </c>
      <c r="BW188" s="26" t="str">
        <f t="shared" si="30"/>
        <v/>
      </c>
      <c r="BX188" s="25" t="str">
        <f t="shared" si="31"/>
        <v/>
      </c>
      <c r="BY188" s="26" t="str">
        <f t="shared" si="32"/>
        <v/>
      </c>
      <c r="BZ188" s="25" t="str">
        <f t="shared" si="33"/>
        <v/>
      </c>
      <c r="CA188" s="26" t="str">
        <f t="shared" si="34"/>
        <v/>
      </c>
      <c r="CB188" s="25" t="e">
        <f>IF(AND(#REF!="",#REF!="",#REF!="",#REF!=""),"",SUM(#REF!,#REF!,#REF!,#REF!,#REF!))</f>
        <v>#REF!</v>
      </c>
      <c r="CC188" s="26" t="str">
        <f t="shared" si="35"/>
        <v/>
      </c>
      <c r="CD188" s="23" t="e">
        <f>IF(AND(#REF!="",#REF!="",#REF!="",#REF!=""),"",SUM(#REF!,#REF!,#REF!,#REF!))</f>
        <v>#REF!</v>
      </c>
      <c r="CE188" s="23" t="str">
        <f t="shared" si="24"/>
        <v/>
      </c>
    </row>
    <row r="189" spans="1:83" ht="24.75" customHeight="1">
      <c r="A189" s="245">
        <v>183</v>
      </c>
      <c r="B189" s="246"/>
      <c r="C189" s="247"/>
      <c r="D189" s="248"/>
      <c r="E189" s="249"/>
      <c r="F189" s="250"/>
      <c r="G189" s="250"/>
      <c r="H189" s="251"/>
      <c r="I189" s="252"/>
      <c r="J189" s="253"/>
      <c r="K189" s="254"/>
      <c r="L189" s="371"/>
      <c r="M189" s="372"/>
      <c r="N189" s="372"/>
      <c r="O189" s="7"/>
      <c r="P189" s="31"/>
      <c r="Q189" s="34"/>
      <c r="R189" s="7"/>
      <c r="S189" s="975"/>
      <c r="T189" s="976"/>
      <c r="U189" s="976"/>
      <c r="V189" s="7"/>
      <c r="W189" s="36"/>
      <c r="X189" s="34"/>
      <c r="Y189" s="7"/>
      <c r="Z189" s="11"/>
      <c r="AA189" s="7"/>
      <c r="AB189" s="7"/>
      <c r="AC189" s="7"/>
      <c r="AD189" s="31"/>
      <c r="AE189" s="34"/>
      <c r="AF189" s="7"/>
      <c r="AG189" s="11"/>
      <c r="AH189" s="7"/>
      <c r="AI189" s="7"/>
      <c r="AJ189" s="7"/>
      <c r="AK189" s="31"/>
      <c r="AL189" s="34"/>
      <c r="AM189" s="7"/>
      <c r="AN189" s="11"/>
      <c r="AO189" s="7"/>
      <c r="AP189" s="11"/>
      <c r="AQ189" s="7"/>
      <c r="AR189" s="11"/>
      <c r="AS189" s="7"/>
      <c r="AT189" s="7"/>
      <c r="AU189" s="7"/>
      <c r="AV189" s="7"/>
      <c r="AW189" s="7"/>
      <c r="AX189" s="11" t="s">
        <v>221</v>
      </c>
      <c r="AY189" s="66" t="s">
        <v>221</v>
      </c>
      <c r="AZ189" s="1"/>
      <c r="BA189" s="1"/>
      <c r="BB189" s="1"/>
      <c r="BC189" s="1"/>
      <c r="BD189" s="1"/>
      <c r="BP189" s="15"/>
      <c r="BQ189" s="25" t="str">
        <f t="shared" si="26"/>
        <v/>
      </c>
      <c r="BR189" s="26" t="str">
        <f t="shared" si="36"/>
        <v/>
      </c>
      <c r="BS189" s="26" t="str">
        <f t="shared" si="27"/>
        <v/>
      </c>
      <c r="BT189" s="25" t="str">
        <f t="shared" si="28"/>
        <v/>
      </c>
      <c r="BU189" s="26" t="str">
        <f t="shared" si="29"/>
        <v/>
      </c>
      <c r="BV189" s="25" t="e">
        <f>IF(AND(#REF!="",#REF!="",#REF!="",#REF!=""),"",SUM(#REF!,#REF!,#REF!,#REF!,#REF!))</f>
        <v>#REF!</v>
      </c>
      <c r="BW189" s="26" t="str">
        <f t="shared" si="30"/>
        <v/>
      </c>
      <c r="BX189" s="25" t="str">
        <f t="shared" si="31"/>
        <v/>
      </c>
      <c r="BY189" s="26" t="str">
        <f t="shared" si="32"/>
        <v/>
      </c>
      <c r="BZ189" s="25" t="str">
        <f t="shared" si="33"/>
        <v/>
      </c>
      <c r="CA189" s="26" t="str">
        <f t="shared" si="34"/>
        <v/>
      </c>
      <c r="CB189" s="25" t="e">
        <f>IF(AND(#REF!="",#REF!="",#REF!="",#REF!=""),"",SUM(#REF!,#REF!,#REF!,#REF!,#REF!))</f>
        <v>#REF!</v>
      </c>
      <c r="CC189" s="26" t="str">
        <f t="shared" si="35"/>
        <v/>
      </c>
      <c r="CD189" s="23" t="e">
        <f>IF(AND(#REF!="",#REF!="",#REF!="",#REF!=""),"",SUM(#REF!,#REF!,#REF!,#REF!))</f>
        <v>#REF!</v>
      </c>
      <c r="CE189" s="23" t="str">
        <f t="shared" si="24"/>
        <v/>
      </c>
    </row>
    <row r="190" spans="1:83" ht="24.75" customHeight="1">
      <c r="A190" s="245">
        <v>184</v>
      </c>
      <c r="B190" s="246"/>
      <c r="C190" s="247"/>
      <c r="D190" s="248"/>
      <c r="E190" s="249"/>
      <c r="F190" s="250"/>
      <c r="G190" s="250"/>
      <c r="H190" s="251"/>
      <c r="I190" s="252"/>
      <c r="J190" s="253"/>
      <c r="K190" s="254"/>
      <c r="L190" s="371"/>
      <c r="M190" s="372"/>
      <c r="N190" s="372"/>
      <c r="O190" s="7"/>
      <c r="P190" s="31"/>
      <c r="Q190" s="34"/>
      <c r="R190" s="7"/>
      <c r="S190" s="975"/>
      <c r="T190" s="976"/>
      <c r="U190" s="976"/>
      <c r="V190" s="7"/>
      <c r="W190" s="36"/>
      <c r="X190" s="34"/>
      <c r="Y190" s="7"/>
      <c r="Z190" s="11"/>
      <c r="AA190" s="7"/>
      <c r="AB190" s="7"/>
      <c r="AC190" s="7"/>
      <c r="AD190" s="31"/>
      <c r="AE190" s="34"/>
      <c r="AF190" s="7"/>
      <c r="AG190" s="11"/>
      <c r="AH190" s="7"/>
      <c r="AI190" s="7"/>
      <c r="AJ190" s="7"/>
      <c r="AK190" s="31"/>
      <c r="AL190" s="34"/>
      <c r="AM190" s="7"/>
      <c r="AN190" s="11"/>
      <c r="AO190" s="7"/>
      <c r="AP190" s="11"/>
      <c r="AQ190" s="7"/>
      <c r="AR190" s="11"/>
      <c r="AS190" s="7"/>
      <c r="AT190" s="7"/>
      <c r="AU190" s="7"/>
      <c r="AV190" s="7"/>
      <c r="AW190" s="7"/>
      <c r="AX190" s="11" t="s">
        <v>221</v>
      </c>
      <c r="AY190" s="66" t="s">
        <v>221</v>
      </c>
      <c r="AZ190" s="1"/>
      <c r="BA190" s="1"/>
      <c r="BB190" s="1"/>
      <c r="BC190" s="1"/>
      <c r="BD190" s="1"/>
      <c r="BP190" s="15"/>
      <c r="BQ190" s="25" t="str">
        <f t="shared" si="26"/>
        <v/>
      </c>
      <c r="BR190" s="26" t="str">
        <f t="shared" si="36"/>
        <v/>
      </c>
      <c r="BS190" s="26" t="str">
        <f t="shared" si="27"/>
        <v/>
      </c>
      <c r="BT190" s="25" t="str">
        <f t="shared" si="28"/>
        <v/>
      </c>
      <c r="BU190" s="26" t="str">
        <f t="shared" si="29"/>
        <v/>
      </c>
      <c r="BV190" s="25" t="e">
        <f>IF(AND(#REF!="",#REF!="",#REF!="",#REF!=""),"",SUM(#REF!,#REF!,#REF!,#REF!,#REF!))</f>
        <v>#REF!</v>
      </c>
      <c r="BW190" s="26" t="str">
        <f t="shared" si="30"/>
        <v/>
      </c>
      <c r="BX190" s="25" t="str">
        <f t="shared" si="31"/>
        <v/>
      </c>
      <c r="BY190" s="26" t="str">
        <f t="shared" si="32"/>
        <v/>
      </c>
      <c r="BZ190" s="25" t="str">
        <f t="shared" si="33"/>
        <v/>
      </c>
      <c r="CA190" s="26" t="str">
        <f t="shared" si="34"/>
        <v/>
      </c>
      <c r="CB190" s="25" t="e">
        <f>IF(AND(#REF!="",#REF!="",#REF!="",#REF!=""),"",SUM(#REF!,#REF!,#REF!,#REF!,#REF!))</f>
        <v>#REF!</v>
      </c>
      <c r="CC190" s="26" t="str">
        <f t="shared" si="35"/>
        <v/>
      </c>
      <c r="CD190" s="23" t="e">
        <f>IF(AND(#REF!="",#REF!="",#REF!="",#REF!=""),"",SUM(#REF!,#REF!,#REF!,#REF!))</f>
        <v>#REF!</v>
      </c>
      <c r="CE190" s="23" t="str">
        <f t="shared" si="24"/>
        <v/>
      </c>
    </row>
    <row r="191" spans="1:83" ht="24.75" customHeight="1">
      <c r="A191" s="245">
        <v>185</v>
      </c>
      <c r="B191" s="246"/>
      <c r="C191" s="247"/>
      <c r="D191" s="248"/>
      <c r="E191" s="249"/>
      <c r="F191" s="250"/>
      <c r="G191" s="250"/>
      <c r="H191" s="251"/>
      <c r="I191" s="252"/>
      <c r="J191" s="253"/>
      <c r="K191" s="254"/>
      <c r="L191" s="371"/>
      <c r="M191" s="372"/>
      <c r="N191" s="372"/>
      <c r="O191" s="7"/>
      <c r="P191" s="31"/>
      <c r="Q191" s="34"/>
      <c r="R191" s="7"/>
      <c r="S191" s="975"/>
      <c r="T191" s="976"/>
      <c r="U191" s="976"/>
      <c r="V191" s="7"/>
      <c r="W191" s="36"/>
      <c r="X191" s="34"/>
      <c r="Y191" s="7"/>
      <c r="Z191" s="11"/>
      <c r="AA191" s="7"/>
      <c r="AB191" s="7"/>
      <c r="AC191" s="7"/>
      <c r="AD191" s="31"/>
      <c r="AE191" s="34"/>
      <c r="AF191" s="7"/>
      <c r="AG191" s="11"/>
      <c r="AH191" s="7"/>
      <c r="AI191" s="7"/>
      <c r="AJ191" s="7"/>
      <c r="AK191" s="31"/>
      <c r="AL191" s="34"/>
      <c r="AM191" s="7"/>
      <c r="AN191" s="11"/>
      <c r="AO191" s="7"/>
      <c r="AP191" s="11"/>
      <c r="AQ191" s="7"/>
      <c r="AR191" s="11"/>
      <c r="AS191" s="7"/>
      <c r="AT191" s="7"/>
      <c r="AU191" s="7"/>
      <c r="AV191" s="7"/>
      <c r="AW191" s="7"/>
      <c r="AX191" s="11" t="s">
        <v>221</v>
      </c>
      <c r="AY191" s="66" t="s">
        <v>221</v>
      </c>
      <c r="AZ191" s="1"/>
      <c r="BA191" s="1"/>
      <c r="BB191" s="1"/>
      <c r="BC191" s="1"/>
      <c r="BD191" s="1"/>
      <c r="BP191" s="15"/>
      <c r="BQ191" s="25" t="str">
        <f t="shared" si="26"/>
        <v/>
      </c>
      <c r="BR191" s="26" t="str">
        <f t="shared" si="36"/>
        <v/>
      </c>
      <c r="BS191" s="26" t="str">
        <f t="shared" si="27"/>
        <v/>
      </c>
      <c r="BT191" s="25" t="str">
        <f t="shared" si="28"/>
        <v/>
      </c>
      <c r="BU191" s="26" t="str">
        <f t="shared" si="29"/>
        <v/>
      </c>
      <c r="BV191" s="25" t="e">
        <f>IF(AND(#REF!="",#REF!="",#REF!="",#REF!=""),"",SUM(#REF!,#REF!,#REF!,#REF!,#REF!))</f>
        <v>#REF!</v>
      </c>
      <c r="BW191" s="26" t="str">
        <f t="shared" si="30"/>
        <v/>
      </c>
      <c r="BX191" s="25" t="str">
        <f t="shared" si="31"/>
        <v/>
      </c>
      <c r="BY191" s="26" t="str">
        <f t="shared" si="32"/>
        <v/>
      </c>
      <c r="BZ191" s="25" t="str">
        <f t="shared" si="33"/>
        <v/>
      </c>
      <c r="CA191" s="26" t="str">
        <f t="shared" si="34"/>
        <v/>
      </c>
      <c r="CB191" s="25" t="e">
        <f>IF(AND(#REF!="",#REF!="",#REF!="",#REF!=""),"",SUM(#REF!,#REF!,#REF!,#REF!,#REF!))</f>
        <v>#REF!</v>
      </c>
      <c r="CC191" s="26" t="str">
        <f t="shared" si="35"/>
        <v/>
      </c>
      <c r="CD191" s="23" t="e">
        <f>IF(AND(#REF!="",#REF!="",#REF!="",#REF!=""),"",SUM(#REF!,#REF!,#REF!,#REF!))</f>
        <v>#REF!</v>
      </c>
      <c r="CE191" s="23" t="str">
        <f t="shared" ref="CE191:CE206" si="37">IFERROR(IF(CD191="","",IF($CD$5=100,ROUNDUP(CD191*20%,0),IF($CD$5=86,ROUNDUP((CD191/$CD$5)*$CE$5,0),IF($CD$5=66,ROUNDUP((CD191/$CD$5)*$CE$5,0),"")))),"")</f>
        <v/>
      </c>
    </row>
    <row r="192" spans="1:83" ht="24.75" customHeight="1">
      <c r="A192" s="245">
        <v>186</v>
      </c>
      <c r="B192" s="246"/>
      <c r="C192" s="247"/>
      <c r="D192" s="248"/>
      <c r="E192" s="249"/>
      <c r="F192" s="250"/>
      <c r="G192" s="250"/>
      <c r="H192" s="251"/>
      <c r="I192" s="252"/>
      <c r="J192" s="253"/>
      <c r="K192" s="254"/>
      <c r="L192" s="371"/>
      <c r="M192" s="372"/>
      <c r="N192" s="372"/>
      <c r="O192" s="7"/>
      <c r="P192" s="31"/>
      <c r="Q192" s="34"/>
      <c r="R192" s="7"/>
      <c r="S192" s="975"/>
      <c r="T192" s="976"/>
      <c r="U192" s="976"/>
      <c r="V192" s="7"/>
      <c r="W192" s="36"/>
      <c r="X192" s="34"/>
      <c r="Y192" s="7"/>
      <c r="Z192" s="11"/>
      <c r="AA192" s="7"/>
      <c r="AB192" s="7"/>
      <c r="AC192" s="7"/>
      <c r="AD192" s="31"/>
      <c r="AE192" s="34"/>
      <c r="AF192" s="7"/>
      <c r="AG192" s="11"/>
      <c r="AH192" s="7"/>
      <c r="AI192" s="7"/>
      <c r="AJ192" s="7"/>
      <c r="AK192" s="31"/>
      <c r="AL192" s="34"/>
      <c r="AM192" s="7"/>
      <c r="AN192" s="11"/>
      <c r="AO192" s="7"/>
      <c r="AP192" s="11"/>
      <c r="AQ192" s="7"/>
      <c r="AR192" s="11"/>
      <c r="AS192" s="7"/>
      <c r="AT192" s="7"/>
      <c r="AU192" s="7"/>
      <c r="AV192" s="7"/>
      <c r="AW192" s="7"/>
      <c r="AX192" s="11" t="s">
        <v>221</v>
      </c>
      <c r="AY192" s="66" t="s">
        <v>221</v>
      </c>
      <c r="AZ192" s="1"/>
      <c r="BA192" s="1"/>
      <c r="BB192" s="1"/>
      <c r="BC192" s="1"/>
      <c r="BD192" s="1"/>
      <c r="BP192" s="15"/>
      <c r="BQ192" s="25" t="str">
        <f t="shared" si="26"/>
        <v/>
      </c>
      <c r="BR192" s="26" t="str">
        <f t="shared" si="36"/>
        <v/>
      </c>
      <c r="BS192" s="26" t="str">
        <f t="shared" si="27"/>
        <v/>
      </c>
      <c r="BT192" s="25" t="str">
        <f t="shared" si="28"/>
        <v/>
      </c>
      <c r="BU192" s="26" t="str">
        <f t="shared" si="29"/>
        <v/>
      </c>
      <c r="BV192" s="25" t="e">
        <f>IF(AND(#REF!="",#REF!="",#REF!="",#REF!=""),"",SUM(#REF!,#REF!,#REF!,#REF!,#REF!))</f>
        <v>#REF!</v>
      </c>
      <c r="BW192" s="26" t="str">
        <f t="shared" si="30"/>
        <v/>
      </c>
      <c r="BX192" s="25" t="str">
        <f t="shared" si="31"/>
        <v/>
      </c>
      <c r="BY192" s="26" t="str">
        <f t="shared" si="32"/>
        <v/>
      </c>
      <c r="BZ192" s="25" t="str">
        <f t="shared" si="33"/>
        <v/>
      </c>
      <c r="CA192" s="26" t="str">
        <f t="shared" si="34"/>
        <v/>
      </c>
      <c r="CB192" s="25" t="e">
        <f>IF(AND(#REF!="",#REF!="",#REF!="",#REF!=""),"",SUM(#REF!,#REF!,#REF!,#REF!,#REF!))</f>
        <v>#REF!</v>
      </c>
      <c r="CC192" s="26" t="str">
        <f t="shared" si="35"/>
        <v/>
      </c>
      <c r="CD192" s="23" t="e">
        <f>IF(AND(#REF!="",#REF!="",#REF!="",#REF!=""),"",SUM(#REF!,#REF!,#REF!,#REF!))</f>
        <v>#REF!</v>
      </c>
      <c r="CE192" s="23" t="str">
        <f t="shared" si="37"/>
        <v/>
      </c>
    </row>
    <row r="193" spans="1:83" ht="24.75" customHeight="1">
      <c r="A193" s="245">
        <v>187</v>
      </c>
      <c r="B193" s="246"/>
      <c r="C193" s="247"/>
      <c r="D193" s="248"/>
      <c r="E193" s="249"/>
      <c r="F193" s="250"/>
      <c r="G193" s="250"/>
      <c r="H193" s="251"/>
      <c r="I193" s="252"/>
      <c r="J193" s="253"/>
      <c r="K193" s="254"/>
      <c r="L193" s="371"/>
      <c r="M193" s="372"/>
      <c r="N193" s="372"/>
      <c r="O193" s="7"/>
      <c r="P193" s="31"/>
      <c r="Q193" s="34"/>
      <c r="R193" s="7"/>
      <c r="S193" s="975"/>
      <c r="T193" s="976"/>
      <c r="U193" s="976"/>
      <c r="V193" s="7"/>
      <c r="W193" s="36"/>
      <c r="X193" s="34"/>
      <c r="Y193" s="7"/>
      <c r="Z193" s="11"/>
      <c r="AA193" s="7"/>
      <c r="AB193" s="7"/>
      <c r="AC193" s="7"/>
      <c r="AD193" s="31"/>
      <c r="AE193" s="34"/>
      <c r="AF193" s="7"/>
      <c r="AG193" s="11"/>
      <c r="AH193" s="7"/>
      <c r="AI193" s="7"/>
      <c r="AJ193" s="7"/>
      <c r="AK193" s="31"/>
      <c r="AL193" s="34"/>
      <c r="AM193" s="7"/>
      <c r="AN193" s="11"/>
      <c r="AO193" s="7"/>
      <c r="AP193" s="11"/>
      <c r="AQ193" s="7"/>
      <c r="AR193" s="11"/>
      <c r="AS193" s="7"/>
      <c r="AT193" s="7"/>
      <c r="AU193" s="7"/>
      <c r="AV193" s="7"/>
      <c r="AW193" s="7"/>
      <c r="AX193" s="11" t="s">
        <v>221</v>
      </c>
      <c r="AY193" s="66" t="s">
        <v>221</v>
      </c>
      <c r="AZ193" s="1"/>
      <c r="BA193" s="1"/>
      <c r="BB193" s="1"/>
      <c r="BC193" s="1"/>
      <c r="BD193" s="1"/>
      <c r="BP193" s="15"/>
      <c r="BQ193" s="25" t="str">
        <f t="shared" si="26"/>
        <v/>
      </c>
      <c r="BR193" s="26" t="str">
        <f t="shared" si="36"/>
        <v/>
      </c>
      <c r="BS193" s="26" t="str">
        <f t="shared" si="27"/>
        <v/>
      </c>
      <c r="BT193" s="25" t="str">
        <f t="shared" si="28"/>
        <v/>
      </c>
      <c r="BU193" s="26" t="str">
        <f t="shared" si="29"/>
        <v/>
      </c>
      <c r="BV193" s="25" t="e">
        <f>IF(AND(#REF!="",#REF!="",#REF!="",#REF!=""),"",SUM(#REF!,#REF!,#REF!,#REF!,#REF!))</f>
        <v>#REF!</v>
      </c>
      <c r="BW193" s="26" t="str">
        <f t="shared" si="30"/>
        <v/>
      </c>
      <c r="BX193" s="25" t="str">
        <f t="shared" si="31"/>
        <v/>
      </c>
      <c r="BY193" s="26" t="str">
        <f t="shared" si="32"/>
        <v/>
      </c>
      <c r="BZ193" s="25" t="str">
        <f t="shared" si="33"/>
        <v/>
      </c>
      <c r="CA193" s="26" t="str">
        <f t="shared" si="34"/>
        <v/>
      </c>
      <c r="CB193" s="25" t="e">
        <f>IF(AND(#REF!="",#REF!="",#REF!="",#REF!=""),"",SUM(#REF!,#REF!,#REF!,#REF!,#REF!))</f>
        <v>#REF!</v>
      </c>
      <c r="CC193" s="26" t="str">
        <f t="shared" si="35"/>
        <v/>
      </c>
      <c r="CD193" s="23" t="e">
        <f>IF(AND(#REF!="",#REF!="",#REF!="",#REF!=""),"",SUM(#REF!,#REF!,#REF!,#REF!))</f>
        <v>#REF!</v>
      </c>
      <c r="CE193" s="23" t="str">
        <f t="shared" si="37"/>
        <v/>
      </c>
    </row>
    <row r="194" spans="1:83" ht="24.75" customHeight="1">
      <c r="A194" s="245">
        <v>188</v>
      </c>
      <c r="B194" s="246"/>
      <c r="C194" s="247"/>
      <c r="D194" s="248"/>
      <c r="E194" s="249"/>
      <c r="F194" s="250"/>
      <c r="G194" s="250"/>
      <c r="H194" s="251"/>
      <c r="I194" s="252"/>
      <c r="J194" s="253"/>
      <c r="K194" s="254"/>
      <c r="L194" s="371"/>
      <c r="M194" s="372"/>
      <c r="N194" s="372"/>
      <c r="O194" s="7"/>
      <c r="P194" s="31"/>
      <c r="Q194" s="34"/>
      <c r="R194" s="7"/>
      <c r="S194" s="975"/>
      <c r="T194" s="976"/>
      <c r="U194" s="976"/>
      <c r="V194" s="7"/>
      <c r="W194" s="36"/>
      <c r="X194" s="34"/>
      <c r="Y194" s="7"/>
      <c r="Z194" s="11"/>
      <c r="AA194" s="7"/>
      <c r="AB194" s="7"/>
      <c r="AC194" s="7"/>
      <c r="AD194" s="31"/>
      <c r="AE194" s="34"/>
      <c r="AF194" s="7"/>
      <c r="AG194" s="11"/>
      <c r="AH194" s="7"/>
      <c r="AI194" s="7"/>
      <c r="AJ194" s="7"/>
      <c r="AK194" s="31"/>
      <c r="AL194" s="34"/>
      <c r="AM194" s="7"/>
      <c r="AN194" s="11"/>
      <c r="AO194" s="7"/>
      <c r="AP194" s="11"/>
      <c r="AQ194" s="7"/>
      <c r="AR194" s="11"/>
      <c r="AS194" s="7"/>
      <c r="AT194" s="7"/>
      <c r="AU194" s="7"/>
      <c r="AV194" s="7"/>
      <c r="AW194" s="7"/>
      <c r="AX194" s="11" t="s">
        <v>221</v>
      </c>
      <c r="AY194" s="66" t="s">
        <v>221</v>
      </c>
      <c r="AZ194" s="1"/>
      <c r="BA194" s="1"/>
      <c r="BB194" s="1"/>
      <c r="BC194" s="1"/>
      <c r="BD194" s="1"/>
      <c r="BP194" s="15"/>
      <c r="BQ194" s="25" t="str">
        <f t="shared" si="26"/>
        <v/>
      </c>
      <c r="BR194" s="26" t="str">
        <f t="shared" si="36"/>
        <v/>
      </c>
      <c r="BS194" s="26" t="str">
        <f t="shared" si="27"/>
        <v/>
      </c>
      <c r="BT194" s="25" t="str">
        <f t="shared" si="28"/>
        <v/>
      </c>
      <c r="BU194" s="26" t="str">
        <f t="shared" si="29"/>
        <v/>
      </c>
      <c r="BV194" s="25" t="e">
        <f>IF(AND(#REF!="",#REF!="",#REF!="",#REF!=""),"",SUM(#REF!,#REF!,#REF!,#REF!,#REF!))</f>
        <v>#REF!</v>
      </c>
      <c r="BW194" s="26" t="str">
        <f t="shared" si="30"/>
        <v/>
      </c>
      <c r="BX194" s="25" t="str">
        <f t="shared" si="31"/>
        <v/>
      </c>
      <c r="BY194" s="26" t="str">
        <f t="shared" si="32"/>
        <v/>
      </c>
      <c r="BZ194" s="25" t="str">
        <f t="shared" si="33"/>
        <v/>
      </c>
      <c r="CA194" s="26" t="str">
        <f t="shared" si="34"/>
        <v/>
      </c>
      <c r="CB194" s="25" t="e">
        <f>IF(AND(#REF!="",#REF!="",#REF!="",#REF!=""),"",SUM(#REF!,#REF!,#REF!,#REF!,#REF!))</f>
        <v>#REF!</v>
      </c>
      <c r="CC194" s="26" t="str">
        <f t="shared" si="35"/>
        <v/>
      </c>
      <c r="CD194" s="23" t="e">
        <f>IF(AND(#REF!="",#REF!="",#REF!="",#REF!=""),"",SUM(#REF!,#REF!,#REF!,#REF!))</f>
        <v>#REF!</v>
      </c>
      <c r="CE194" s="23" t="str">
        <f t="shared" si="37"/>
        <v/>
      </c>
    </row>
    <row r="195" spans="1:83" ht="24.75" customHeight="1">
      <c r="A195" s="245">
        <v>189</v>
      </c>
      <c r="B195" s="246"/>
      <c r="C195" s="247"/>
      <c r="D195" s="248"/>
      <c r="E195" s="249"/>
      <c r="F195" s="250"/>
      <c r="G195" s="250"/>
      <c r="H195" s="251"/>
      <c r="I195" s="252"/>
      <c r="J195" s="253"/>
      <c r="K195" s="254"/>
      <c r="L195" s="371"/>
      <c r="M195" s="372"/>
      <c r="N195" s="372"/>
      <c r="O195" s="7"/>
      <c r="P195" s="31"/>
      <c r="Q195" s="34"/>
      <c r="R195" s="7"/>
      <c r="S195" s="975"/>
      <c r="T195" s="976"/>
      <c r="U195" s="976"/>
      <c r="V195" s="7"/>
      <c r="W195" s="36"/>
      <c r="X195" s="34"/>
      <c r="Y195" s="7"/>
      <c r="Z195" s="11"/>
      <c r="AA195" s="7"/>
      <c r="AB195" s="7"/>
      <c r="AC195" s="7"/>
      <c r="AD195" s="31"/>
      <c r="AE195" s="34"/>
      <c r="AF195" s="7"/>
      <c r="AG195" s="11"/>
      <c r="AH195" s="7"/>
      <c r="AI195" s="7"/>
      <c r="AJ195" s="7"/>
      <c r="AK195" s="31"/>
      <c r="AL195" s="34"/>
      <c r="AM195" s="7"/>
      <c r="AN195" s="11"/>
      <c r="AO195" s="7"/>
      <c r="AP195" s="11"/>
      <c r="AQ195" s="7"/>
      <c r="AR195" s="11"/>
      <c r="AS195" s="7"/>
      <c r="AT195" s="7"/>
      <c r="AU195" s="7"/>
      <c r="AV195" s="7"/>
      <c r="AW195" s="7"/>
      <c r="AX195" s="11" t="s">
        <v>221</v>
      </c>
      <c r="AY195" s="66" t="s">
        <v>221</v>
      </c>
      <c r="AZ195" s="1"/>
      <c r="BA195" s="1"/>
      <c r="BB195" s="1"/>
      <c r="BC195" s="1"/>
      <c r="BD195" s="1"/>
      <c r="BP195" s="15"/>
      <c r="BQ195" s="25" t="str">
        <f t="shared" si="26"/>
        <v/>
      </c>
      <c r="BR195" s="26" t="str">
        <f t="shared" si="36"/>
        <v/>
      </c>
      <c r="BS195" s="26" t="str">
        <f t="shared" si="27"/>
        <v/>
      </c>
      <c r="BT195" s="25" t="str">
        <f t="shared" si="28"/>
        <v/>
      </c>
      <c r="BU195" s="26" t="str">
        <f t="shared" si="29"/>
        <v/>
      </c>
      <c r="BV195" s="25" t="e">
        <f>IF(AND(#REF!="",#REF!="",#REF!="",#REF!=""),"",SUM(#REF!,#REF!,#REF!,#REF!,#REF!))</f>
        <v>#REF!</v>
      </c>
      <c r="BW195" s="26" t="str">
        <f t="shared" si="30"/>
        <v/>
      </c>
      <c r="BX195" s="25" t="str">
        <f t="shared" si="31"/>
        <v/>
      </c>
      <c r="BY195" s="26" t="str">
        <f t="shared" si="32"/>
        <v/>
      </c>
      <c r="BZ195" s="25" t="str">
        <f t="shared" si="33"/>
        <v/>
      </c>
      <c r="CA195" s="26" t="str">
        <f t="shared" si="34"/>
        <v/>
      </c>
      <c r="CB195" s="25" t="e">
        <f>IF(AND(#REF!="",#REF!="",#REF!="",#REF!=""),"",SUM(#REF!,#REF!,#REF!,#REF!,#REF!))</f>
        <v>#REF!</v>
      </c>
      <c r="CC195" s="26" t="str">
        <f t="shared" si="35"/>
        <v/>
      </c>
      <c r="CD195" s="23" t="e">
        <f>IF(AND(#REF!="",#REF!="",#REF!="",#REF!=""),"",SUM(#REF!,#REF!,#REF!,#REF!))</f>
        <v>#REF!</v>
      </c>
      <c r="CE195" s="23" t="str">
        <f t="shared" si="37"/>
        <v/>
      </c>
    </row>
    <row r="196" spans="1:83" ht="24.75" customHeight="1">
      <c r="A196" s="245">
        <v>190</v>
      </c>
      <c r="B196" s="246"/>
      <c r="C196" s="247"/>
      <c r="D196" s="248"/>
      <c r="E196" s="249"/>
      <c r="F196" s="250"/>
      <c r="G196" s="250"/>
      <c r="H196" s="251"/>
      <c r="I196" s="252"/>
      <c r="J196" s="253"/>
      <c r="K196" s="254"/>
      <c r="L196" s="371"/>
      <c r="M196" s="372"/>
      <c r="N196" s="372"/>
      <c r="O196" s="7"/>
      <c r="P196" s="31"/>
      <c r="Q196" s="34"/>
      <c r="R196" s="7"/>
      <c r="S196" s="975"/>
      <c r="T196" s="976"/>
      <c r="U196" s="976"/>
      <c r="V196" s="7"/>
      <c r="W196" s="36"/>
      <c r="X196" s="34"/>
      <c r="Y196" s="7"/>
      <c r="Z196" s="11"/>
      <c r="AA196" s="7"/>
      <c r="AB196" s="7"/>
      <c r="AC196" s="7"/>
      <c r="AD196" s="31"/>
      <c r="AE196" s="34"/>
      <c r="AF196" s="7"/>
      <c r="AG196" s="11"/>
      <c r="AH196" s="7"/>
      <c r="AI196" s="7"/>
      <c r="AJ196" s="7"/>
      <c r="AK196" s="31"/>
      <c r="AL196" s="34"/>
      <c r="AM196" s="7"/>
      <c r="AN196" s="11"/>
      <c r="AO196" s="7"/>
      <c r="AP196" s="11"/>
      <c r="AQ196" s="7"/>
      <c r="AR196" s="11"/>
      <c r="AS196" s="7"/>
      <c r="AT196" s="7"/>
      <c r="AU196" s="7"/>
      <c r="AV196" s="7"/>
      <c r="AW196" s="7"/>
      <c r="AX196" s="11" t="s">
        <v>221</v>
      </c>
      <c r="AY196" s="66" t="s">
        <v>221</v>
      </c>
      <c r="AZ196" s="1"/>
      <c r="BA196" s="1"/>
      <c r="BB196" s="1"/>
      <c r="BC196" s="1"/>
      <c r="BD196" s="1"/>
      <c r="BP196" s="15"/>
      <c r="BQ196" s="25" t="str">
        <f t="shared" si="26"/>
        <v/>
      </c>
      <c r="BR196" s="26" t="str">
        <f t="shared" si="36"/>
        <v/>
      </c>
      <c r="BS196" s="26" t="str">
        <f t="shared" si="27"/>
        <v/>
      </c>
      <c r="BT196" s="25" t="str">
        <f t="shared" si="28"/>
        <v/>
      </c>
      <c r="BU196" s="26" t="str">
        <f t="shared" si="29"/>
        <v/>
      </c>
      <c r="BV196" s="25" t="e">
        <f>IF(AND(#REF!="",#REF!="",#REF!="",#REF!=""),"",SUM(#REF!,#REF!,#REF!,#REF!,#REF!))</f>
        <v>#REF!</v>
      </c>
      <c r="BW196" s="26" t="str">
        <f t="shared" si="30"/>
        <v/>
      </c>
      <c r="BX196" s="25" t="str">
        <f t="shared" si="31"/>
        <v/>
      </c>
      <c r="BY196" s="26" t="str">
        <f t="shared" si="32"/>
        <v/>
      </c>
      <c r="BZ196" s="25" t="str">
        <f t="shared" si="33"/>
        <v/>
      </c>
      <c r="CA196" s="26" t="str">
        <f t="shared" si="34"/>
        <v/>
      </c>
      <c r="CB196" s="25" t="e">
        <f>IF(AND(#REF!="",#REF!="",#REF!="",#REF!=""),"",SUM(#REF!,#REF!,#REF!,#REF!,#REF!))</f>
        <v>#REF!</v>
      </c>
      <c r="CC196" s="26" t="str">
        <f t="shared" si="35"/>
        <v/>
      </c>
      <c r="CD196" s="23" t="e">
        <f>IF(AND(#REF!="",#REF!="",#REF!="",#REF!=""),"",SUM(#REF!,#REF!,#REF!,#REF!))</f>
        <v>#REF!</v>
      </c>
      <c r="CE196" s="23" t="str">
        <f t="shared" si="37"/>
        <v/>
      </c>
    </row>
    <row r="197" spans="1:83" ht="24.75" customHeight="1">
      <c r="A197" s="245">
        <v>191</v>
      </c>
      <c r="B197" s="246"/>
      <c r="C197" s="247"/>
      <c r="D197" s="248"/>
      <c r="E197" s="249"/>
      <c r="F197" s="250"/>
      <c r="G197" s="250"/>
      <c r="H197" s="251"/>
      <c r="I197" s="252"/>
      <c r="J197" s="253"/>
      <c r="K197" s="254"/>
      <c r="L197" s="371"/>
      <c r="M197" s="372"/>
      <c r="N197" s="372"/>
      <c r="O197" s="7"/>
      <c r="P197" s="31"/>
      <c r="Q197" s="34"/>
      <c r="R197" s="7"/>
      <c r="S197" s="975"/>
      <c r="T197" s="976"/>
      <c r="U197" s="976"/>
      <c r="V197" s="7"/>
      <c r="W197" s="36"/>
      <c r="X197" s="34"/>
      <c r="Y197" s="7"/>
      <c r="Z197" s="11"/>
      <c r="AA197" s="7"/>
      <c r="AB197" s="7"/>
      <c r="AC197" s="7"/>
      <c r="AD197" s="31"/>
      <c r="AE197" s="34"/>
      <c r="AF197" s="7"/>
      <c r="AG197" s="11"/>
      <c r="AH197" s="7"/>
      <c r="AI197" s="7"/>
      <c r="AJ197" s="7"/>
      <c r="AK197" s="31"/>
      <c r="AL197" s="34"/>
      <c r="AM197" s="7"/>
      <c r="AN197" s="11"/>
      <c r="AO197" s="7"/>
      <c r="AP197" s="11"/>
      <c r="AQ197" s="7"/>
      <c r="AR197" s="11"/>
      <c r="AS197" s="7"/>
      <c r="AT197" s="7"/>
      <c r="AU197" s="7"/>
      <c r="AV197" s="7"/>
      <c r="AW197" s="7"/>
      <c r="AX197" s="11" t="s">
        <v>221</v>
      </c>
      <c r="AY197" s="66" t="s">
        <v>221</v>
      </c>
      <c r="AZ197" s="1"/>
      <c r="BA197" s="1"/>
      <c r="BB197" s="1"/>
      <c r="BC197" s="1"/>
      <c r="BD197" s="1"/>
      <c r="BP197" s="15"/>
      <c r="BQ197" s="25" t="str">
        <f t="shared" si="26"/>
        <v/>
      </c>
      <c r="BR197" s="26" t="str">
        <f t="shared" si="36"/>
        <v/>
      </c>
      <c r="BS197" s="26" t="str">
        <f t="shared" si="27"/>
        <v/>
      </c>
      <c r="BT197" s="25" t="str">
        <f t="shared" si="28"/>
        <v/>
      </c>
      <c r="BU197" s="26" t="str">
        <f t="shared" si="29"/>
        <v/>
      </c>
      <c r="BV197" s="25" t="e">
        <f>IF(AND(#REF!="",#REF!="",#REF!="",#REF!=""),"",SUM(#REF!,#REF!,#REF!,#REF!,#REF!))</f>
        <v>#REF!</v>
      </c>
      <c r="BW197" s="26" t="str">
        <f t="shared" si="30"/>
        <v/>
      </c>
      <c r="BX197" s="25" t="str">
        <f t="shared" si="31"/>
        <v/>
      </c>
      <c r="BY197" s="26" t="str">
        <f t="shared" si="32"/>
        <v/>
      </c>
      <c r="BZ197" s="25" t="str">
        <f t="shared" si="33"/>
        <v/>
      </c>
      <c r="CA197" s="26" t="str">
        <f t="shared" si="34"/>
        <v/>
      </c>
      <c r="CB197" s="25" t="e">
        <f>IF(AND(#REF!="",#REF!="",#REF!="",#REF!=""),"",SUM(#REF!,#REF!,#REF!,#REF!,#REF!))</f>
        <v>#REF!</v>
      </c>
      <c r="CC197" s="26" t="str">
        <f t="shared" si="35"/>
        <v/>
      </c>
      <c r="CD197" s="23" t="e">
        <f>IF(AND(#REF!="",#REF!="",#REF!="",#REF!=""),"",SUM(#REF!,#REF!,#REF!,#REF!))</f>
        <v>#REF!</v>
      </c>
      <c r="CE197" s="23" t="str">
        <f t="shared" si="37"/>
        <v/>
      </c>
    </row>
    <row r="198" spans="1:83" ht="24.75" customHeight="1">
      <c r="A198" s="245">
        <v>192</v>
      </c>
      <c r="B198" s="246"/>
      <c r="C198" s="247"/>
      <c r="D198" s="248"/>
      <c r="E198" s="249"/>
      <c r="F198" s="250"/>
      <c r="G198" s="250"/>
      <c r="H198" s="251"/>
      <c r="I198" s="252"/>
      <c r="J198" s="253"/>
      <c r="K198" s="254"/>
      <c r="L198" s="371"/>
      <c r="M198" s="372"/>
      <c r="N198" s="372"/>
      <c r="O198" s="7"/>
      <c r="P198" s="31"/>
      <c r="Q198" s="34"/>
      <c r="R198" s="7"/>
      <c r="S198" s="975"/>
      <c r="T198" s="976"/>
      <c r="U198" s="976"/>
      <c r="V198" s="7"/>
      <c r="W198" s="36"/>
      <c r="X198" s="34"/>
      <c r="Y198" s="7"/>
      <c r="Z198" s="11"/>
      <c r="AA198" s="7"/>
      <c r="AB198" s="7"/>
      <c r="AC198" s="7"/>
      <c r="AD198" s="31"/>
      <c r="AE198" s="34"/>
      <c r="AF198" s="7"/>
      <c r="AG198" s="11"/>
      <c r="AH198" s="7"/>
      <c r="AI198" s="7"/>
      <c r="AJ198" s="7"/>
      <c r="AK198" s="31"/>
      <c r="AL198" s="34"/>
      <c r="AM198" s="7"/>
      <c r="AN198" s="11"/>
      <c r="AO198" s="7"/>
      <c r="AP198" s="11"/>
      <c r="AQ198" s="7"/>
      <c r="AR198" s="11"/>
      <c r="AS198" s="7"/>
      <c r="AT198" s="7"/>
      <c r="AU198" s="7"/>
      <c r="AV198" s="7"/>
      <c r="AW198" s="7"/>
      <c r="AX198" s="11" t="s">
        <v>221</v>
      </c>
      <c r="AY198" s="66" t="s">
        <v>221</v>
      </c>
      <c r="AZ198" s="1"/>
      <c r="BA198" s="1"/>
      <c r="BB198" s="1"/>
      <c r="BC198" s="1"/>
      <c r="BD198" s="1"/>
      <c r="BP198" s="15"/>
      <c r="BQ198" s="25" t="str">
        <f t="shared" si="26"/>
        <v/>
      </c>
      <c r="BR198" s="26" t="str">
        <f t="shared" si="36"/>
        <v/>
      </c>
      <c r="BS198" s="26" t="str">
        <f t="shared" si="27"/>
        <v/>
      </c>
      <c r="BT198" s="25" t="str">
        <f t="shared" si="28"/>
        <v/>
      </c>
      <c r="BU198" s="26" t="str">
        <f t="shared" si="29"/>
        <v/>
      </c>
      <c r="BV198" s="25" t="e">
        <f>IF(AND(#REF!="",#REF!="",#REF!="",#REF!=""),"",SUM(#REF!,#REF!,#REF!,#REF!,#REF!))</f>
        <v>#REF!</v>
      </c>
      <c r="BW198" s="26" t="str">
        <f t="shared" si="30"/>
        <v/>
      </c>
      <c r="BX198" s="25" t="str">
        <f t="shared" si="31"/>
        <v/>
      </c>
      <c r="BY198" s="26" t="str">
        <f t="shared" si="32"/>
        <v/>
      </c>
      <c r="BZ198" s="25" t="str">
        <f t="shared" si="33"/>
        <v/>
      </c>
      <c r="CA198" s="26" t="str">
        <f t="shared" si="34"/>
        <v/>
      </c>
      <c r="CB198" s="25" t="e">
        <f>IF(AND(#REF!="",#REF!="",#REF!="",#REF!=""),"",SUM(#REF!,#REF!,#REF!,#REF!,#REF!))</f>
        <v>#REF!</v>
      </c>
      <c r="CC198" s="26" t="str">
        <f t="shared" si="35"/>
        <v/>
      </c>
      <c r="CD198" s="23" t="e">
        <f>IF(AND(#REF!="",#REF!="",#REF!="",#REF!=""),"",SUM(#REF!,#REF!,#REF!,#REF!))</f>
        <v>#REF!</v>
      </c>
      <c r="CE198" s="23" t="str">
        <f t="shared" si="37"/>
        <v/>
      </c>
    </row>
    <row r="199" spans="1:83" ht="24.75" customHeight="1">
      <c r="A199" s="245">
        <v>193</v>
      </c>
      <c r="B199" s="246"/>
      <c r="C199" s="247"/>
      <c r="D199" s="248"/>
      <c r="E199" s="249"/>
      <c r="F199" s="250"/>
      <c r="G199" s="250"/>
      <c r="H199" s="251"/>
      <c r="I199" s="252"/>
      <c r="J199" s="253"/>
      <c r="K199" s="254"/>
      <c r="L199" s="371"/>
      <c r="M199" s="372"/>
      <c r="N199" s="372"/>
      <c r="O199" s="7"/>
      <c r="P199" s="31"/>
      <c r="Q199" s="34"/>
      <c r="R199" s="7"/>
      <c r="S199" s="975"/>
      <c r="T199" s="976"/>
      <c r="U199" s="976"/>
      <c r="V199" s="7"/>
      <c r="W199" s="36"/>
      <c r="X199" s="34"/>
      <c r="Y199" s="7"/>
      <c r="Z199" s="11"/>
      <c r="AA199" s="7"/>
      <c r="AB199" s="7"/>
      <c r="AC199" s="7"/>
      <c r="AD199" s="31"/>
      <c r="AE199" s="34"/>
      <c r="AF199" s="7"/>
      <c r="AG199" s="11"/>
      <c r="AH199" s="7"/>
      <c r="AI199" s="7"/>
      <c r="AJ199" s="7"/>
      <c r="AK199" s="31"/>
      <c r="AL199" s="34"/>
      <c r="AM199" s="7"/>
      <c r="AN199" s="11"/>
      <c r="AO199" s="7"/>
      <c r="AP199" s="11"/>
      <c r="AQ199" s="7"/>
      <c r="AR199" s="11"/>
      <c r="AS199" s="7"/>
      <c r="AT199" s="7"/>
      <c r="AU199" s="7"/>
      <c r="AV199" s="7"/>
      <c r="AW199" s="7"/>
      <c r="AX199" s="11" t="s">
        <v>221</v>
      </c>
      <c r="AY199" s="66" t="s">
        <v>221</v>
      </c>
      <c r="AZ199" s="1"/>
      <c r="BA199" s="1"/>
      <c r="BB199" s="1"/>
      <c r="BC199" s="1"/>
      <c r="BD199" s="1"/>
      <c r="BP199" s="15"/>
      <c r="BQ199" s="25" t="str">
        <f t="shared" si="26"/>
        <v/>
      </c>
      <c r="BR199" s="26" t="str">
        <f t="shared" ref="BR199:BR206" si="38">IF(AND(L199="",M199="",N199="",P199=""),"",SUM(L199,M199,N199,O199,P199))</f>
        <v/>
      </c>
      <c r="BS199" s="26" t="str">
        <f t="shared" si="27"/>
        <v/>
      </c>
      <c r="BT199" s="25" t="str">
        <f t="shared" si="28"/>
        <v/>
      </c>
      <c r="BU199" s="26" t="str">
        <f t="shared" si="29"/>
        <v/>
      </c>
      <c r="BV199" s="25" t="e">
        <f>IF(AND(#REF!="",#REF!="",#REF!="",#REF!=""),"",SUM(#REF!,#REF!,#REF!,#REF!,#REF!))</f>
        <v>#REF!</v>
      </c>
      <c r="BW199" s="26" t="str">
        <f t="shared" si="30"/>
        <v/>
      </c>
      <c r="BX199" s="25" t="str">
        <f t="shared" si="31"/>
        <v/>
      </c>
      <c r="BY199" s="26" t="str">
        <f t="shared" si="32"/>
        <v/>
      </c>
      <c r="BZ199" s="25" t="str">
        <f t="shared" si="33"/>
        <v/>
      </c>
      <c r="CA199" s="26" t="str">
        <f t="shared" si="34"/>
        <v/>
      </c>
      <c r="CB199" s="25" t="e">
        <f>IF(AND(#REF!="",#REF!="",#REF!="",#REF!=""),"",SUM(#REF!,#REF!,#REF!,#REF!,#REF!))</f>
        <v>#REF!</v>
      </c>
      <c r="CC199" s="26" t="str">
        <f t="shared" si="35"/>
        <v/>
      </c>
      <c r="CD199" s="23" t="e">
        <f>IF(AND(#REF!="",#REF!="",#REF!="",#REF!=""),"",SUM(#REF!,#REF!,#REF!,#REF!))</f>
        <v>#REF!</v>
      </c>
      <c r="CE199" s="23" t="str">
        <f t="shared" si="37"/>
        <v/>
      </c>
    </row>
    <row r="200" spans="1:83" ht="24.75" customHeight="1">
      <c r="A200" s="245">
        <v>194</v>
      </c>
      <c r="B200" s="246"/>
      <c r="C200" s="247"/>
      <c r="D200" s="248"/>
      <c r="E200" s="249"/>
      <c r="F200" s="250"/>
      <c r="G200" s="250"/>
      <c r="H200" s="251"/>
      <c r="I200" s="252"/>
      <c r="J200" s="253"/>
      <c r="K200" s="254"/>
      <c r="L200" s="371"/>
      <c r="M200" s="372"/>
      <c r="N200" s="372"/>
      <c r="O200" s="7"/>
      <c r="P200" s="31"/>
      <c r="Q200" s="34"/>
      <c r="R200" s="7"/>
      <c r="S200" s="975"/>
      <c r="T200" s="976"/>
      <c r="U200" s="976"/>
      <c r="V200" s="7"/>
      <c r="W200" s="36"/>
      <c r="X200" s="34"/>
      <c r="Y200" s="7"/>
      <c r="Z200" s="11"/>
      <c r="AA200" s="7"/>
      <c r="AB200" s="7"/>
      <c r="AC200" s="7"/>
      <c r="AD200" s="31"/>
      <c r="AE200" s="34"/>
      <c r="AF200" s="7"/>
      <c r="AG200" s="11"/>
      <c r="AH200" s="7"/>
      <c r="AI200" s="7"/>
      <c r="AJ200" s="7"/>
      <c r="AK200" s="31"/>
      <c r="AL200" s="34"/>
      <c r="AM200" s="7"/>
      <c r="AN200" s="11"/>
      <c r="AO200" s="7"/>
      <c r="AP200" s="11"/>
      <c r="AQ200" s="7"/>
      <c r="AR200" s="11"/>
      <c r="AS200" s="7"/>
      <c r="AT200" s="7"/>
      <c r="AU200" s="7"/>
      <c r="AV200" s="7"/>
      <c r="AW200" s="7"/>
      <c r="AX200" s="11" t="s">
        <v>221</v>
      </c>
      <c r="AY200" s="66" t="s">
        <v>221</v>
      </c>
      <c r="AZ200" s="1"/>
      <c r="BA200" s="1"/>
      <c r="BB200" s="1"/>
      <c r="BC200" s="1"/>
      <c r="BD200" s="1"/>
      <c r="BP200" s="15"/>
      <c r="BQ200" s="25" t="str">
        <f t="shared" ref="BQ200:BQ206" si="39">IF(I200="","",I200)</f>
        <v/>
      </c>
      <c r="BR200" s="26" t="str">
        <f t="shared" si="38"/>
        <v/>
      </c>
      <c r="BS200" s="26" t="str">
        <f t="shared" ref="BS200:BS206" si="40">IFERROR(IF(BR200="","",ROUNDUP(BR200*20%,0)),"")</f>
        <v/>
      </c>
      <c r="BT200" s="25" t="str">
        <f t="shared" ref="BT200:BT206" si="41">IF(AND(S200="",T200="",U200="",W200=""),"",SUM(S200,T200,U200,V200,W200))</f>
        <v/>
      </c>
      <c r="BU200" s="26" t="str">
        <f t="shared" ref="BU200:BU206" si="42">IFERROR(IF(BT200="","",ROUNDUP(BT200*20%,0)),"")</f>
        <v/>
      </c>
      <c r="BV200" s="25" t="e">
        <f>IF(AND(#REF!="",#REF!="",#REF!="",#REF!=""),"",SUM(#REF!,#REF!,#REF!,#REF!,#REF!))</f>
        <v>#REF!</v>
      </c>
      <c r="BW200" s="26" t="str">
        <f t="shared" ref="BW200:BW206" si="43">IFERROR(IF(BV200="","",ROUNDUP(BV200*20%,0)),"")</f>
        <v/>
      </c>
      <c r="BX200" s="25" t="str">
        <f t="shared" ref="BX200:BX206" si="44">IF(AND(Z200="",AA200="",AB200="",AD200=""),"",SUM(Z200,AA200,AB200,AC200,AD200))</f>
        <v/>
      </c>
      <c r="BY200" s="26" t="str">
        <f t="shared" ref="BY200:BY206" si="45">IFERROR(IF(BX200="","",ROUNDUP(BX200*20%,0)),"")</f>
        <v/>
      </c>
      <c r="BZ200" s="25" t="str">
        <f t="shared" ref="BZ200:BZ206" si="46">IF(AND(AG200="",AH200="",AI200="",AK200=""),"",SUM(AG200,AH200,AI200,AJ200,AK200))</f>
        <v/>
      </c>
      <c r="CA200" s="26" t="str">
        <f t="shared" ref="CA200:CA206" si="47">IFERROR(IF(BZ200="","",ROUNDUP(BZ200*20%,0)),"")</f>
        <v/>
      </c>
      <c r="CB200" s="25" t="e">
        <f>IF(AND(#REF!="",#REF!="",#REF!="",#REF!=""),"",SUM(#REF!,#REF!,#REF!,#REF!,#REF!))</f>
        <v>#REF!</v>
      </c>
      <c r="CC200" s="26" t="str">
        <f t="shared" ref="CC200:CC206" si="48">IFERROR(IF(CB200="","",ROUNDUP(CB200*20%,0)),"")</f>
        <v/>
      </c>
      <c r="CD200" s="23" t="e">
        <f>IF(AND(#REF!="",#REF!="",#REF!="",#REF!=""),"",SUM(#REF!,#REF!,#REF!,#REF!))</f>
        <v>#REF!</v>
      </c>
      <c r="CE200" s="23" t="str">
        <f t="shared" si="37"/>
        <v/>
      </c>
    </row>
    <row r="201" spans="1:83" ht="24.75" customHeight="1">
      <c r="A201" s="245">
        <v>195</v>
      </c>
      <c r="B201" s="246"/>
      <c r="C201" s="247"/>
      <c r="D201" s="248"/>
      <c r="E201" s="249"/>
      <c r="F201" s="250"/>
      <c r="G201" s="250"/>
      <c r="H201" s="251"/>
      <c r="I201" s="252"/>
      <c r="J201" s="253"/>
      <c r="K201" s="254"/>
      <c r="L201" s="371"/>
      <c r="M201" s="372"/>
      <c r="N201" s="372"/>
      <c r="O201" s="7"/>
      <c r="P201" s="31"/>
      <c r="Q201" s="34"/>
      <c r="R201" s="7"/>
      <c r="S201" s="975"/>
      <c r="T201" s="976"/>
      <c r="U201" s="976"/>
      <c r="V201" s="7"/>
      <c r="W201" s="36"/>
      <c r="X201" s="34"/>
      <c r="Y201" s="7"/>
      <c r="Z201" s="11"/>
      <c r="AA201" s="7"/>
      <c r="AB201" s="7"/>
      <c r="AC201" s="7"/>
      <c r="AD201" s="31"/>
      <c r="AE201" s="34"/>
      <c r="AF201" s="7"/>
      <c r="AG201" s="11"/>
      <c r="AH201" s="7"/>
      <c r="AI201" s="7"/>
      <c r="AJ201" s="7"/>
      <c r="AK201" s="31"/>
      <c r="AL201" s="34"/>
      <c r="AM201" s="7"/>
      <c r="AN201" s="11"/>
      <c r="AO201" s="7"/>
      <c r="AP201" s="11"/>
      <c r="AQ201" s="7"/>
      <c r="AR201" s="11"/>
      <c r="AS201" s="7"/>
      <c r="AT201" s="7"/>
      <c r="AU201" s="7"/>
      <c r="AV201" s="7"/>
      <c r="AW201" s="7"/>
      <c r="AX201" s="11" t="s">
        <v>221</v>
      </c>
      <c r="AY201" s="66" t="s">
        <v>221</v>
      </c>
      <c r="AZ201" s="1"/>
      <c r="BA201" s="1"/>
      <c r="BB201" s="1"/>
      <c r="BC201" s="1"/>
      <c r="BD201" s="1"/>
      <c r="BP201" s="15"/>
      <c r="BQ201" s="25" t="str">
        <f t="shared" si="39"/>
        <v/>
      </c>
      <c r="BR201" s="26" t="str">
        <f t="shared" si="38"/>
        <v/>
      </c>
      <c r="BS201" s="26" t="str">
        <f t="shared" si="40"/>
        <v/>
      </c>
      <c r="BT201" s="25" t="str">
        <f t="shared" si="41"/>
        <v/>
      </c>
      <c r="BU201" s="26" t="str">
        <f t="shared" si="42"/>
        <v/>
      </c>
      <c r="BV201" s="25" t="e">
        <f>IF(AND(#REF!="",#REF!="",#REF!="",#REF!=""),"",SUM(#REF!,#REF!,#REF!,#REF!,#REF!))</f>
        <v>#REF!</v>
      </c>
      <c r="BW201" s="26" t="str">
        <f t="shared" si="43"/>
        <v/>
      </c>
      <c r="BX201" s="25" t="str">
        <f t="shared" si="44"/>
        <v/>
      </c>
      <c r="BY201" s="26" t="str">
        <f t="shared" si="45"/>
        <v/>
      </c>
      <c r="BZ201" s="25" t="str">
        <f t="shared" si="46"/>
        <v/>
      </c>
      <c r="CA201" s="26" t="str">
        <f t="shared" si="47"/>
        <v/>
      </c>
      <c r="CB201" s="25" t="e">
        <f>IF(AND(#REF!="",#REF!="",#REF!="",#REF!=""),"",SUM(#REF!,#REF!,#REF!,#REF!,#REF!))</f>
        <v>#REF!</v>
      </c>
      <c r="CC201" s="26" t="str">
        <f t="shared" si="48"/>
        <v/>
      </c>
      <c r="CD201" s="23" t="e">
        <f>IF(AND(#REF!="",#REF!="",#REF!="",#REF!=""),"",SUM(#REF!,#REF!,#REF!,#REF!))</f>
        <v>#REF!</v>
      </c>
      <c r="CE201" s="23" t="str">
        <f t="shared" si="37"/>
        <v/>
      </c>
    </row>
    <row r="202" spans="1:83" ht="24.75" customHeight="1">
      <c r="A202" s="245">
        <v>196</v>
      </c>
      <c r="B202" s="246"/>
      <c r="C202" s="247"/>
      <c r="D202" s="248"/>
      <c r="E202" s="249"/>
      <c r="F202" s="250"/>
      <c r="G202" s="250"/>
      <c r="H202" s="251"/>
      <c r="I202" s="252"/>
      <c r="J202" s="253"/>
      <c r="K202" s="254"/>
      <c r="L202" s="371"/>
      <c r="M202" s="372"/>
      <c r="N202" s="372"/>
      <c r="O202" s="7"/>
      <c r="P202" s="31"/>
      <c r="Q202" s="34"/>
      <c r="R202" s="7"/>
      <c r="S202" s="975"/>
      <c r="T202" s="976"/>
      <c r="U202" s="976"/>
      <c r="V202" s="7"/>
      <c r="W202" s="36"/>
      <c r="X202" s="34"/>
      <c r="Y202" s="7"/>
      <c r="Z202" s="11"/>
      <c r="AA202" s="7"/>
      <c r="AB202" s="7"/>
      <c r="AC202" s="7"/>
      <c r="AD202" s="31"/>
      <c r="AE202" s="34"/>
      <c r="AF202" s="7"/>
      <c r="AG202" s="11"/>
      <c r="AH202" s="7"/>
      <c r="AI202" s="7"/>
      <c r="AJ202" s="7"/>
      <c r="AK202" s="31"/>
      <c r="AL202" s="34"/>
      <c r="AM202" s="7"/>
      <c r="AN202" s="11"/>
      <c r="AO202" s="7"/>
      <c r="AP202" s="11"/>
      <c r="AQ202" s="7"/>
      <c r="AR202" s="11"/>
      <c r="AS202" s="7"/>
      <c r="AT202" s="7"/>
      <c r="AU202" s="7"/>
      <c r="AV202" s="7"/>
      <c r="AW202" s="7"/>
      <c r="AX202" s="11" t="s">
        <v>221</v>
      </c>
      <c r="AY202" s="66" t="s">
        <v>221</v>
      </c>
      <c r="AZ202" s="1"/>
      <c r="BA202" s="1"/>
      <c r="BB202" s="1"/>
      <c r="BC202" s="1"/>
      <c r="BD202" s="1"/>
      <c r="BP202" s="15"/>
      <c r="BQ202" s="25" t="str">
        <f t="shared" si="39"/>
        <v/>
      </c>
      <c r="BR202" s="26" t="str">
        <f t="shared" si="38"/>
        <v/>
      </c>
      <c r="BS202" s="26" t="str">
        <f t="shared" si="40"/>
        <v/>
      </c>
      <c r="BT202" s="25" t="str">
        <f t="shared" si="41"/>
        <v/>
      </c>
      <c r="BU202" s="26" t="str">
        <f t="shared" si="42"/>
        <v/>
      </c>
      <c r="BV202" s="25" t="e">
        <f>IF(AND(#REF!="",#REF!="",#REF!="",#REF!=""),"",SUM(#REF!,#REF!,#REF!,#REF!,#REF!))</f>
        <v>#REF!</v>
      </c>
      <c r="BW202" s="26" t="str">
        <f t="shared" si="43"/>
        <v/>
      </c>
      <c r="BX202" s="25" t="str">
        <f t="shared" si="44"/>
        <v/>
      </c>
      <c r="BY202" s="26" t="str">
        <f t="shared" si="45"/>
        <v/>
      </c>
      <c r="BZ202" s="25" t="str">
        <f t="shared" si="46"/>
        <v/>
      </c>
      <c r="CA202" s="26" t="str">
        <f t="shared" si="47"/>
        <v/>
      </c>
      <c r="CB202" s="25" t="e">
        <f>IF(AND(#REF!="",#REF!="",#REF!="",#REF!=""),"",SUM(#REF!,#REF!,#REF!,#REF!,#REF!))</f>
        <v>#REF!</v>
      </c>
      <c r="CC202" s="26" t="str">
        <f t="shared" si="48"/>
        <v/>
      </c>
      <c r="CD202" s="23" t="e">
        <f>IF(AND(#REF!="",#REF!="",#REF!="",#REF!=""),"",SUM(#REF!,#REF!,#REF!,#REF!))</f>
        <v>#REF!</v>
      </c>
      <c r="CE202" s="23" t="str">
        <f t="shared" si="37"/>
        <v/>
      </c>
    </row>
    <row r="203" spans="1:83" ht="24.75" customHeight="1">
      <c r="A203" s="245">
        <v>197</v>
      </c>
      <c r="B203" s="246"/>
      <c r="C203" s="247"/>
      <c r="D203" s="248"/>
      <c r="E203" s="249"/>
      <c r="F203" s="250"/>
      <c r="G203" s="250"/>
      <c r="H203" s="251"/>
      <c r="I203" s="252"/>
      <c r="J203" s="253"/>
      <c r="K203" s="254"/>
      <c r="L203" s="371"/>
      <c r="M203" s="372"/>
      <c r="N203" s="372"/>
      <c r="O203" s="7"/>
      <c r="P203" s="31"/>
      <c r="Q203" s="34"/>
      <c r="R203" s="7"/>
      <c r="S203" s="975"/>
      <c r="T203" s="976"/>
      <c r="U203" s="976"/>
      <c r="V203" s="7"/>
      <c r="W203" s="36"/>
      <c r="X203" s="34"/>
      <c r="Y203" s="7"/>
      <c r="Z203" s="11"/>
      <c r="AA203" s="7"/>
      <c r="AB203" s="7"/>
      <c r="AC203" s="7"/>
      <c r="AD203" s="31"/>
      <c r="AE203" s="34"/>
      <c r="AF203" s="7"/>
      <c r="AG203" s="11"/>
      <c r="AH203" s="7"/>
      <c r="AI203" s="7"/>
      <c r="AJ203" s="7"/>
      <c r="AK203" s="31"/>
      <c r="AL203" s="34"/>
      <c r="AM203" s="7"/>
      <c r="AN203" s="11"/>
      <c r="AO203" s="7"/>
      <c r="AP203" s="11"/>
      <c r="AQ203" s="7"/>
      <c r="AR203" s="11"/>
      <c r="AS203" s="7"/>
      <c r="AT203" s="7"/>
      <c r="AU203" s="7"/>
      <c r="AV203" s="7"/>
      <c r="AW203" s="7"/>
      <c r="AX203" s="11" t="s">
        <v>221</v>
      </c>
      <c r="AY203" s="66" t="s">
        <v>221</v>
      </c>
      <c r="AZ203" s="1"/>
      <c r="BA203" s="1"/>
      <c r="BB203" s="1"/>
      <c r="BC203" s="1"/>
      <c r="BD203" s="1"/>
      <c r="BP203" s="15"/>
      <c r="BQ203" s="25" t="str">
        <f t="shared" si="39"/>
        <v/>
      </c>
      <c r="BR203" s="26" t="str">
        <f t="shared" si="38"/>
        <v/>
      </c>
      <c r="BS203" s="26" t="str">
        <f t="shared" si="40"/>
        <v/>
      </c>
      <c r="BT203" s="25" t="str">
        <f t="shared" si="41"/>
        <v/>
      </c>
      <c r="BU203" s="26" t="str">
        <f t="shared" si="42"/>
        <v/>
      </c>
      <c r="BV203" s="25" t="e">
        <f>IF(AND(#REF!="",#REF!="",#REF!="",#REF!=""),"",SUM(#REF!,#REF!,#REF!,#REF!,#REF!))</f>
        <v>#REF!</v>
      </c>
      <c r="BW203" s="26" t="str">
        <f t="shared" si="43"/>
        <v/>
      </c>
      <c r="BX203" s="25" t="str">
        <f t="shared" si="44"/>
        <v/>
      </c>
      <c r="BY203" s="26" t="str">
        <f t="shared" si="45"/>
        <v/>
      </c>
      <c r="BZ203" s="25" t="str">
        <f t="shared" si="46"/>
        <v/>
      </c>
      <c r="CA203" s="26" t="str">
        <f t="shared" si="47"/>
        <v/>
      </c>
      <c r="CB203" s="25" t="e">
        <f>IF(AND(#REF!="",#REF!="",#REF!="",#REF!=""),"",SUM(#REF!,#REF!,#REF!,#REF!,#REF!))</f>
        <v>#REF!</v>
      </c>
      <c r="CC203" s="26" t="str">
        <f t="shared" si="48"/>
        <v/>
      </c>
      <c r="CD203" s="23" t="e">
        <f>IF(AND(#REF!="",#REF!="",#REF!="",#REF!=""),"",SUM(#REF!,#REF!,#REF!,#REF!))</f>
        <v>#REF!</v>
      </c>
      <c r="CE203" s="23" t="str">
        <f t="shared" si="37"/>
        <v/>
      </c>
    </row>
    <row r="204" spans="1:83" ht="24.75" customHeight="1">
      <c r="A204" s="245">
        <v>198</v>
      </c>
      <c r="B204" s="246"/>
      <c r="C204" s="247"/>
      <c r="D204" s="248"/>
      <c r="E204" s="249"/>
      <c r="F204" s="250"/>
      <c r="G204" s="250"/>
      <c r="H204" s="251"/>
      <c r="I204" s="252"/>
      <c r="J204" s="253"/>
      <c r="K204" s="254"/>
      <c r="L204" s="371"/>
      <c r="M204" s="372"/>
      <c r="N204" s="372"/>
      <c r="O204" s="7"/>
      <c r="P204" s="31"/>
      <c r="Q204" s="34"/>
      <c r="R204" s="7"/>
      <c r="S204" s="975"/>
      <c r="T204" s="976"/>
      <c r="U204" s="976"/>
      <c r="V204" s="7"/>
      <c r="W204" s="36"/>
      <c r="X204" s="34"/>
      <c r="Y204" s="7"/>
      <c r="Z204" s="11"/>
      <c r="AA204" s="7"/>
      <c r="AB204" s="7"/>
      <c r="AC204" s="7"/>
      <c r="AD204" s="31"/>
      <c r="AE204" s="34"/>
      <c r="AF204" s="7"/>
      <c r="AG204" s="11"/>
      <c r="AH204" s="7"/>
      <c r="AI204" s="7"/>
      <c r="AJ204" s="7"/>
      <c r="AK204" s="31"/>
      <c r="AL204" s="34"/>
      <c r="AM204" s="7"/>
      <c r="AN204" s="11"/>
      <c r="AO204" s="7"/>
      <c r="AP204" s="11"/>
      <c r="AQ204" s="7"/>
      <c r="AR204" s="11"/>
      <c r="AS204" s="7"/>
      <c r="AT204" s="7"/>
      <c r="AU204" s="7"/>
      <c r="AV204" s="7"/>
      <c r="AW204" s="7"/>
      <c r="AX204" s="11" t="s">
        <v>221</v>
      </c>
      <c r="AY204" s="66" t="s">
        <v>221</v>
      </c>
      <c r="AZ204" s="1"/>
      <c r="BA204" s="1"/>
      <c r="BB204" s="1"/>
      <c r="BC204" s="1"/>
      <c r="BD204" s="1"/>
      <c r="BP204" s="15"/>
      <c r="BQ204" s="25" t="str">
        <f t="shared" si="39"/>
        <v/>
      </c>
      <c r="BR204" s="26" t="str">
        <f t="shared" si="38"/>
        <v/>
      </c>
      <c r="BS204" s="26" t="str">
        <f t="shared" si="40"/>
        <v/>
      </c>
      <c r="BT204" s="25" t="str">
        <f t="shared" si="41"/>
        <v/>
      </c>
      <c r="BU204" s="26" t="str">
        <f t="shared" si="42"/>
        <v/>
      </c>
      <c r="BV204" s="25" t="e">
        <f>IF(AND(#REF!="",#REF!="",#REF!="",#REF!=""),"",SUM(#REF!,#REF!,#REF!,#REF!,#REF!))</f>
        <v>#REF!</v>
      </c>
      <c r="BW204" s="26" t="str">
        <f t="shared" si="43"/>
        <v/>
      </c>
      <c r="BX204" s="25" t="str">
        <f t="shared" si="44"/>
        <v/>
      </c>
      <c r="BY204" s="26" t="str">
        <f t="shared" si="45"/>
        <v/>
      </c>
      <c r="BZ204" s="25" t="str">
        <f t="shared" si="46"/>
        <v/>
      </c>
      <c r="CA204" s="26" t="str">
        <f t="shared" si="47"/>
        <v/>
      </c>
      <c r="CB204" s="25" t="e">
        <f>IF(AND(#REF!="",#REF!="",#REF!="",#REF!=""),"",SUM(#REF!,#REF!,#REF!,#REF!,#REF!))</f>
        <v>#REF!</v>
      </c>
      <c r="CC204" s="26" t="str">
        <f t="shared" si="48"/>
        <v/>
      </c>
      <c r="CD204" s="23" t="e">
        <f>IF(AND(#REF!="",#REF!="",#REF!="",#REF!=""),"",SUM(#REF!,#REF!,#REF!,#REF!))</f>
        <v>#REF!</v>
      </c>
      <c r="CE204" s="23" t="str">
        <f t="shared" si="37"/>
        <v/>
      </c>
    </row>
    <row r="205" spans="1:83" ht="24.75" customHeight="1">
      <c r="A205" s="245">
        <v>199</v>
      </c>
      <c r="B205" s="246"/>
      <c r="C205" s="247"/>
      <c r="D205" s="248"/>
      <c r="E205" s="249"/>
      <c r="F205" s="250"/>
      <c r="G205" s="250"/>
      <c r="H205" s="251"/>
      <c r="I205" s="252"/>
      <c r="J205" s="253"/>
      <c r="K205" s="254"/>
      <c r="L205" s="371"/>
      <c r="M205" s="372"/>
      <c r="N205" s="372"/>
      <c r="O205" s="7"/>
      <c r="P205" s="31"/>
      <c r="Q205" s="34"/>
      <c r="R205" s="7"/>
      <c r="S205" s="975"/>
      <c r="T205" s="976"/>
      <c r="U205" s="976"/>
      <c r="V205" s="7"/>
      <c r="W205" s="36"/>
      <c r="X205" s="34"/>
      <c r="Y205" s="7"/>
      <c r="Z205" s="11"/>
      <c r="AA205" s="7"/>
      <c r="AB205" s="7"/>
      <c r="AC205" s="7"/>
      <c r="AD205" s="31"/>
      <c r="AE205" s="34"/>
      <c r="AF205" s="7"/>
      <c r="AG205" s="11"/>
      <c r="AH205" s="7"/>
      <c r="AI205" s="7"/>
      <c r="AJ205" s="7"/>
      <c r="AK205" s="31"/>
      <c r="AL205" s="34"/>
      <c r="AM205" s="7"/>
      <c r="AN205" s="11"/>
      <c r="AO205" s="7"/>
      <c r="AP205" s="11"/>
      <c r="AQ205" s="7"/>
      <c r="AR205" s="11"/>
      <c r="AS205" s="7"/>
      <c r="AT205" s="7"/>
      <c r="AU205" s="7"/>
      <c r="AV205" s="7"/>
      <c r="AW205" s="7"/>
      <c r="AX205" s="11" t="s">
        <v>221</v>
      </c>
      <c r="AY205" s="66" t="s">
        <v>221</v>
      </c>
      <c r="AZ205" s="1"/>
      <c r="BA205" s="1"/>
      <c r="BB205" s="1"/>
      <c r="BC205" s="1"/>
      <c r="BD205" s="1"/>
      <c r="BP205" s="15"/>
      <c r="BQ205" s="25" t="str">
        <f t="shared" si="39"/>
        <v/>
      </c>
      <c r="BR205" s="26" t="str">
        <f t="shared" si="38"/>
        <v/>
      </c>
      <c r="BS205" s="26" t="str">
        <f t="shared" si="40"/>
        <v/>
      </c>
      <c r="BT205" s="25" t="str">
        <f t="shared" si="41"/>
        <v/>
      </c>
      <c r="BU205" s="26" t="str">
        <f t="shared" si="42"/>
        <v/>
      </c>
      <c r="BV205" s="25" t="e">
        <f>IF(AND(#REF!="",#REF!="",#REF!="",#REF!=""),"",SUM(#REF!,#REF!,#REF!,#REF!,#REF!))</f>
        <v>#REF!</v>
      </c>
      <c r="BW205" s="26" t="str">
        <f t="shared" si="43"/>
        <v/>
      </c>
      <c r="BX205" s="25" t="str">
        <f t="shared" si="44"/>
        <v/>
      </c>
      <c r="BY205" s="26" t="str">
        <f t="shared" si="45"/>
        <v/>
      </c>
      <c r="BZ205" s="25" t="str">
        <f t="shared" si="46"/>
        <v/>
      </c>
      <c r="CA205" s="26" t="str">
        <f t="shared" si="47"/>
        <v/>
      </c>
      <c r="CB205" s="25" t="e">
        <f>IF(AND(#REF!="",#REF!="",#REF!="",#REF!=""),"",SUM(#REF!,#REF!,#REF!,#REF!,#REF!))</f>
        <v>#REF!</v>
      </c>
      <c r="CC205" s="26" t="str">
        <f t="shared" si="48"/>
        <v/>
      </c>
      <c r="CD205" s="23" t="e">
        <f>IF(AND(#REF!="",#REF!="",#REF!="",#REF!=""),"",SUM(#REF!,#REF!,#REF!,#REF!))</f>
        <v>#REF!</v>
      </c>
      <c r="CE205" s="23" t="str">
        <f t="shared" si="37"/>
        <v/>
      </c>
    </row>
    <row r="206" spans="1:83" ht="24.75" customHeight="1">
      <c r="A206" s="245">
        <v>200</v>
      </c>
      <c r="B206" s="246"/>
      <c r="C206" s="247"/>
      <c r="D206" s="248"/>
      <c r="E206" s="249"/>
      <c r="F206" s="250"/>
      <c r="G206" s="250"/>
      <c r="H206" s="251"/>
      <c r="I206" s="252"/>
      <c r="J206" s="253"/>
      <c r="K206" s="254"/>
      <c r="L206" s="373"/>
      <c r="M206" s="374"/>
      <c r="N206" s="374"/>
      <c r="O206" s="7"/>
      <c r="P206" s="32"/>
      <c r="Q206" s="34"/>
      <c r="R206" s="7"/>
      <c r="S206" s="977"/>
      <c r="T206" s="978"/>
      <c r="U206" s="978"/>
      <c r="V206" s="7"/>
      <c r="W206" s="37"/>
      <c r="X206" s="34"/>
      <c r="Y206" s="7"/>
      <c r="Z206" s="13"/>
      <c r="AA206" s="14"/>
      <c r="AB206" s="14"/>
      <c r="AC206" s="7"/>
      <c r="AD206" s="32"/>
      <c r="AE206" s="34"/>
      <c r="AF206" s="7"/>
      <c r="AG206" s="13"/>
      <c r="AH206" s="14"/>
      <c r="AI206" s="14"/>
      <c r="AJ206" s="7"/>
      <c r="AK206" s="32"/>
      <c r="AL206" s="34"/>
      <c r="AM206" s="7"/>
      <c r="AN206" s="13"/>
      <c r="AO206" s="14"/>
      <c r="AP206" s="13"/>
      <c r="AQ206" s="14"/>
      <c r="AR206" s="13"/>
      <c r="AS206" s="14"/>
      <c r="AT206" s="14"/>
      <c r="AU206" s="14"/>
      <c r="AV206" s="14"/>
      <c r="AW206" s="14"/>
      <c r="AX206" s="11" t="s">
        <v>221</v>
      </c>
      <c r="AY206" s="66" t="s">
        <v>221</v>
      </c>
      <c r="AZ206" s="1"/>
      <c r="BA206" s="1"/>
      <c r="BB206" s="1"/>
      <c r="BC206" s="1"/>
      <c r="BD206" s="1"/>
      <c r="BP206" s="15"/>
      <c r="BQ206" s="25" t="str">
        <f t="shared" si="39"/>
        <v/>
      </c>
      <c r="BR206" s="26" t="str">
        <f t="shared" si="38"/>
        <v/>
      </c>
      <c r="BS206" s="26" t="str">
        <f t="shared" si="40"/>
        <v/>
      </c>
      <c r="BT206" s="25" t="str">
        <f t="shared" si="41"/>
        <v/>
      </c>
      <c r="BU206" s="26" t="str">
        <f t="shared" si="42"/>
        <v/>
      </c>
      <c r="BV206" s="25" t="e">
        <f>IF(AND(#REF!="",#REF!="",#REF!="",#REF!=""),"",SUM(#REF!,#REF!,#REF!,#REF!,#REF!))</f>
        <v>#REF!</v>
      </c>
      <c r="BW206" s="26" t="str">
        <f t="shared" si="43"/>
        <v/>
      </c>
      <c r="BX206" s="25" t="str">
        <f t="shared" si="44"/>
        <v/>
      </c>
      <c r="BY206" s="26" t="str">
        <f t="shared" si="45"/>
        <v/>
      </c>
      <c r="BZ206" s="25" t="str">
        <f t="shared" si="46"/>
        <v/>
      </c>
      <c r="CA206" s="26" t="str">
        <f t="shared" si="47"/>
        <v/>
      </c>
      <c r="CB206" s="25" t="e">
        <f>IF(AND(#REF!="",#REF!="",#REF!="",#REF!=""),"",SUM(#REF!,#REF!,#REF!,#REF!,#REF!))</f>
        <v>#REF!</v>
      </c>
      <c r="CC206" s="26" t="str">
        <f t="shared" si="48"/>
        <v/>
      </c>
      <c r="CD206" s="23" t="e">
        <f>IF(AND(#REF!="",#REF!="",#REF!="",#REF!=""),"",SUM(#REF!,#REF!,#REF!,#REF!))</f>
        <v>#REF!</v>
      </c>
      <c r="CE206" s="23" t="str">
        <f t="shared" si="37"/>
        <v/>
      </c>
    </row>
    <row r="207" spans="1:83" ht="24.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P207" s="15"/>
    </row>
    <row r="208" spans="1:83" ht="24.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P208" s="15"/>
    </row>
    <row r="209" spans="1:68" ht="24.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P209" s="15"/>
    </row>
    <row r="210" spans="1:68" ht="18.75" customHeight="1"/>
    <row r="211" spans="1:68" ht="18.75" hidden="1" customHeight="1"/>
    <row r="212" spans="1:68" ht="18.75" hidden="1" customHeight="1"/>
    <row r="213" spans="1:68" ht="18.75" hidden="1" customHeight="1"/>
    <row r="214" spans="1:68" ht="18.75" hidden="1" customHeight="1"/>
    <row r="215" spans="1:68" ht="18.75" hidden="1" customHeight="1"/>
    <row r="216" spans="1:68" ht="18.75" hidden="1" customHeight="1"/>
    <row r="217" spans="1:68" ht="18.75" hidden="1" customHeight="1"/>
    <row r="218" spans="1:68" ht="18.75" hidden="1" customHeight="1"/>
    <row r="219" spans="1:68" ht="18.75" hidden="1" customHeight="1"/>
    <row r="220" spans="1:68" ht="18.75" hidden="1" customHeight="1"/>
    <row r="221" spans="1:68" ht="18.75" hidden="1" customHeight="1"/>
    <row r="222" spans="1:68" ht="18.75" hidden="1" customHeight="1"/>
    <row r="223" spans="1:68" ht="18.75" hidden="1" customHeight="1"/>
    <row r="224" spans="1:68" ht="18.75" hidden="1" customHeight="1"/>
    <row r="225" ht="18.75" hidden="1" customHeight="1"/>
    <row r="226" ht="18.75" hidden="1" customHeight="1"/>
    <row r="227" ht="18.75" hidden="1" customHeight="1"/>
    <row r="228" ht="18.75" hidden="1" customHeight="1"/>
    <row r="229" ht="18.75" hidden="1" customHeight="1"/>
    <row r="230" ht="18.75" hidden="1" customHeight="1"/>
    <row r="231" ht="18.75" hidden="1" customHeight="1"/>
    <row r="232" ht="18.75" hidden="1" customHeight="1"/>
    <row r="233" ht="18.75" hidden="1" customHeight="1"/>
    <row r="234" ht="18.75" hidden="1" customHeight="1"/>
    <row r="235" ht="18.75" hidden="1" customHeight="1"/>
    <row r="236" ht="18.75" hidden="1" customHeight="1"/>
    <row r="237" ht="18.75" hidden="1" customHeight="1"/>
    <row r="238" ht="18.75" hidden="1" customHeight="1"/>
    <row r="239" ht="18.75" hidden="1" customHeight="1"/>
    <row r="240" ht="18.75" hidden="1" customHeight="1"/>
    <row r="241" ht="18.75" hidden="1" customHeight="1"/>
    <row r="242" ht="18.75" hidden="1" customHeight="1"/>
    <row r="243" ht="18.75" hidden="1" customHeight="1"/>
    <row r="244" ht="18.75" hidden="1" customHeight="1"/>
    <row r="245" ht="18.75" hidden="1" customHeight="1"/>
    <row r="246" ht="18.75" hidden="1" customHeight="1"/>
    <row r="247" ht="18.75" hidden="1" customHeight="1"/>
    <row r="248" ht="18.75" hidden="1" customHeight="1"/>
    <row r="249" ht="18.75" hidden="1" customHeight="1"/>
    <row r="250" ht="18.75" hidden="1" customHeight="1"/>
    <row r="251" ht="18.75" hidden="1" customHeight="1"/>
    <row r="252" ht="18.75" hidden="1" customHeight="1"/>
    <row r="253" ht="18.75" hidden="1" customHeight="1"/>
    <row r="254" ht="18.75" hidden="1" customHeight="1"/>
    <row r="255" ht="18.75" hidden="1" customHeight="1"/>
    <row r="256" ht="18.75" hidden="1" customHeight="1"/>
    <row r="257" ht="18.75" hidden="1" customHeight="1"/>
    <row r="258" ht="18.75" hidden="1" customHeight="1"/>
    <row r="259" ht="18.75" hidden="1" customHeight="1"/>
    <row r="260" ht="18.75" hidden="1" customHeight="1"/>
    <row r="261" ht="18.75" hidden="1" customHeight="1"/>
    <row r="262" ht="18.75" hidden="1" customHeight="1"/>
    <row r="263" ht="18.75" hidden="1" customHeight="1"/>
    <row r="264" ht="18.75" hidden="1" customHeight="1"/>
    <row r="265" ht="18.75" hidden="1" customHeight="1"/>
    <row r="266" ht="18.75" hidden="1" customHeight="1"/>
    <row r="267" ht="18.75" hidden="1" customHeight="1"/>
    <row r="268" ht="18.75" hidden="1" customHeight="1"/>
    <row r="269" ht="18.75" hidden="1" customHeight="1"/>
    <row r="270" ht="18.75" hidden="1" customHeight="1"/>
    <row r="271" ht="18.75" hidden="1" customHeight="1"/>
    <row r="272" ht="18.75" hidden="1" customHeight="1"/>
    <row r="273" ht="18.75" hidden="1" customHeight="1"/>
    <row r="274" ht="18.75" hidden="1" customHeight="1"/>
    <row r="275" ht="18.75" hidden="1" customHeight="1"/>
    <row r="276" ht="18.75" hidden="1" customHeight="1"/>
    <row r="277" ht="18.75" hidden="1" customHeight="1"/>
    <row r="278" ht="18.75" hidden="1" customHeight="1"/>
    <row r="279" ht="18.75" hidden="1" customHeight="1"/>
    <row r="280" ht="18.75" hidden="1" customHeight="1"/>
    <row r="281" ht="18.75" hidden="1" customHeight="1"/>
    <row r="282" ht="18.75" hidden="1" customHeight="1"/>
    <row r="283" ht="18.75" hidden="1" customHeight="1"/>
    <row r="284" ht="18.75" hidden="1" customHeight="1"/>
    <row r="285" ht="18.75" hidden="1" customHeight="1"/>
    <row r="286" ht="18.75" hidden="1" customHeight="1"/>
    <row r="287" ht="18.75" hidden="1" customHeight="1"/>
    <row r="288" ht="18.75" hidden="1" customHeight="1"/>
    <row r="289" ht="18.75" hidden="1" customHeight="1"/>
    <row r="290" ht="18.75" hidden="1" customHeight="1"/>
    <row r="291" ht="18.75" hidden="1" customHeight="1"/>
    <row r="292" ht="18.75" hidden="1" customHeight="1"/>
    <row r="293" ht="18.75" hidden="1" customHeight="1"/>
    <row r="294" ht="18.75" hidden="1" customHeight="1"/>
    <row r="295" ht="18.75" hidden="1" customHeight="1"/>
    <row r="296" ht="18.75" hidden="1" customHeight="1"/>
    <row r="297" ht="18.75" hidden="1" customHeight="1"/>
    <row r="298" ht="18.75" hidden="1" customHeight="1"/>
    <row r="299" ht="18.75" hidden="1" customHeight="1"/>
    <row r="300" ht="18.75" hidden="1" customHeight="1"/>
    <row r="301" ht="18.75" hidden="1" customHeight="1"/>
    <row r="302" ht="18.75" hidden="1" customHeight="1"/>
    <row r="303" ht="18.75" hidden="1" customHeight="1"/>
    <row r="304" ht="18.75" hidden="1" customHeight="1"/>
    <row r="305" ht="18.75" hidden="1" customHeight="1"/>
    <row r="306" ht="18.75" hidden="1" customHeight="1"/>
    <row r="307" ht="18.75" hidden="1" customHeight="1"/>
    <row r="308" ht="18.75" hidden="1" customHeight="1"/>
    <row r="309" ht="18.75" hidden="1" customHeight="1"/>
    <row r="310" ht="18.75" hidden="1" customHeight="1"/>
    <row r="311" ht="18.75" hidden="1" customHeight="1"/>
    <row r="312" ht="18.75" hidden="1" customHeight="1"/>
    <row r="313" ht="18.75" hidden="1" customHeight="1"/>
    <row r="314" ht="18.75" hidden="1" customHeight="1"/>
    <row r="315" ht="18.75" hidden="1" customHeight="1"/>
    <row r="316" ht="18.75" hidden="1" customHeight="1"/>
    <row r="317" ht="18.75" hidden="1" customHeight="1"/>
    <row r="318" ht="18.75" hidden="1" customHeight="1"/>
    <row r="319" ht="18.75" hidden="1" customHeight="1"/>
    <row r="320" ht="18.75" hidden="1" customHeight="1"/>
    <row r="321" ht="18.75" hidden="1" customHeight="1"/>
    <row r="322" ht="18.75" hidden="1" customHeight="1"/>
    <row r="323" ht="18.75" hidden="1" customHeight="1"/>
    <row r="324" ht="18.75" hidden="1" customHeight="1"/>
    <row r="325" ht="18.75" hidden="1" customHeight="1"/>
    <row r="326" ht="18.75" hidden="1" customHeight="1"/>
    <row r="327" ht="18.75" hidden="1" customHeight="1"/>
    <row r="328" ht="18.75" hidden="1" customHeight="1"/>
    <row r="329" ht="18.75" hidden="1" customHeight="1"/>
    <row r="330" ht="18.75" hidden="1" customHeight="1"/>
    <row r="331" ht="18.75" hidden="1" customHeight="1"/>
    <row r="332" ht="18.75" hidden="1" customHeight="1"/>
    <row r="333" ht="18.75" hidden="1" customHeight="1"/>
    <row r="334" ht="18.75" hidden="1" customHeight="1"/>
    <row r="335" ht="18.75" hidden="1" customHeight="1"/>
    <row r="336" ht="18.75" hidden="1" customHeight="1"/>
    <row r="337" ht="18.75" hidden="1" customHeight="1"/>
    <row r="338" ht="18.75" hidden="1" customHeight="1"/>
    <row r="339" ht="18.75" hidden="1" customHeight="1"/>
    <row r="340" ht="18.75" hidden="1" customHeight="1"/>
    <row r="341" ht="18.75" hidden="1" customHeight="1"/>
    <row r="342" ht="18.75" hidden="1" customHeight="1"/>
    <row r="343" ht="18.75" hidden="1" customHeight="1"/>
    <row r="344" ht="18.75" hidden="1" customHeight="1"/>
    <row r="345" ht="18.75" hidden="1" customHeight="1"/>
    <row r="346" ht="18.75" hidden="1" customHeight="1"/>
    <row r="347" ht="18.75" hidden="1" customHeight="1"/>
    <row r="348" ht="18.75" hidden="1" customHeight="1"/>
    <row r="349" ht="18.75" hidden="1" customHeight="1"/>
    <row r="350" ht="18.75" hidden="1" customHeight="1"/>
    <row r="351" ht="18.75" hidden="1" customHeight="1"/>
    <row r="352" ht="18.75" hidden="1" customHeight="1"/>
    <row r="353" ht="18.75" hidden="1" customHeight="1"/>
    <row r="354" ht="18.75" hidden="1" customHeight="1"/>
    <row r="355" ht="18.75" hidden="1" customHeight="1"/>
    <row r="356" ht="18.75" hidden="1" customHeight="1"/>
    <row r="357" ht="18.75" hidden="1" customHeight="1"/>
    <row r="358" ht="18.75" hidden="1" customHeight="1"/>
    <row r="359" ht="18.75" hidden="1" customHeight="1"/>
    <row r="360" ht="18.75" hidden="1" customHeight="1"/>
    <row r="361" ht="18.75" hidden="1" customHeight="1"/>
    <row r="362" ht="18.75" hidden="1" customHeight="1"/>
    <row r="363" ht="18.75" hidden="1" customHeight="1"/>
    <row r="364" ht="18.75" hidden="1" customHeight="1"/>
    <row r="365" ht="18.75" hidden="1" customHeight="1"/>
    <row r="366" ht="18.75" hidden="1" customHeight="1"/>
    <row r="367" ht="18.75" hidden="1" customHeight="1"/>
    <row r="368" ht="18.75" hidden="1" customHeight="1"/>
    <row r="369" ht="18.75" hidden="1" customHeight="1"/>
    <row r="370" ht="18.75" hidden="1" customHeight="1"/>
    <row r="371" ht="18.75" hidden="1" customHeight="1"/>
    <row r="372" ht="18.75" hidden="1" customHeight="1"/>
    <row r="373" ht="18.75" hidden="1" customHeight="1"/>
    <row r="374" ht="18.75" hidden="1" customHeight="1"/>
    <row r="375" ht="18.75" hidden="1" customHeight="1"/>
    <row r="376" ht="18.75" hidden="1" customHeight="1"/>
    <row r="377" ht="18.75" hidden="1" customHeight="1"/>
    <row r="378" ht="18.75" hidden="1" customHeight="1"/>
    <row r="379" ht="18.75" hidden="1" customHeight="1"/>
    <row r="380" ht="18.75" hidden="1" customHeight="1"/>
    <row r="381" ht="18.75" hidden="1" customHeight="1"/>
    <row r="382" ht="18.75" hidden="1" customHeight="1"/>
    <row r="383" ht="18.75" hidden="1" customHeight="1"/>
    <row r="384" ht="18.75" hidden="1" customHeight="1"/>
    <row r="385" ht="18.75" hidden="1" customHeight="1"/>
    <row r="386" ht="18.75" hidden="1" customHeight="1"/>
    <row r="387" ht="18.75" hidden="1" customHeight="1"/>
    <row r="388" ht="18.75" hidden="1" customHeight="1"/>
    <row r="389" ht="18.75" hidden="1" customHeight="1"/>
    <row r="390" ht="18.75" hidden="1" customHeight="1"/>
    <row r="391" ht="18.75" hidden="1" customHeight="1"/>
    <row r="392" ht="18.75" hidden="1" customHeight="1"/>
    <row r="393" ht="18.75" hidden="1" customHeight="1"/>
    <row r="394" ht="18.75" hidden="1" customHeight="1"/>
    <row r="395" ht="18.75" hidden="1" customHeight="1"/>
    <row r="396" ht="18.75" hidden="1" customHeight="1"/>
    <row r="397" ht="18.75" hidden="1" customHeight="1"/>
    <row r="398" ht="18.75" hidden="1" customHeight="1"/>
    <row r="399" ht="18.75" hidden="1" customHeight="1"/>
    <row r="400" ht="18.75" hidden="1" customHeight="1"/>
    <row r="401" ht="18.75" hidden="1" customHeight="1"/>
    <row r="402" ht="18.75" hidden="1" customHeight="1"/>
    <row r="403" ht="18.75" hidden="1" customHeight="1"/>
    <row r="404" ht="18.75" hidden="1" customHeight="1"/>
    <row r="405" ht="18.75" hidden="1" customHeight="1"/>
    <row r="406" ht="18.75" hidden="1" customHeight="1"/>
    <row r="407" ht="18.75" hidden="1" customHeight="1"/>
    <row r="408" ht="18.75" hidden="1" customHeight="1"/>
    <row r="409" ht="18.75" hidden="1" customHeight="1"/>
    <row r="410" ht="18.75" hidden="1" customHeight="1"/>
    <row r="411" ht="18.75" hidden="1" customHeight="1"/>
    <row r="412" ht="18.75" hidden="1" customHeight="1"/>
    <row r="413" ht="18.75" hidden="1" customHeight="1"/>
  </sheetData>
  <sheetProtection password="D49F" sheet="1" objects="1" scenarios="1" formatCells="0" formatColumns="0" formatRows="0"/>
  <mergeCells count="68">
    <mergeCell ref="P1:Y2"/>
    <mergeCell ref="Z1:AM2"/>
    <mergeCell ref="AN1:AS2"/>
    <mergeCell ref="AV4:AW4"/>
    <mergeCell ref="BA14:BC15"/>
    <mergeCell ref="AX4:AX5"/>
    <mergeCell ref="AI4:AI5"/>
    <mergeCell ref="AJ4:AK4"/>
    <mergeCell ref="AL4:AM4"/>
    <mergeCell ref="P3:R3"/>
    <mergeCell ref="AT4:AU4"/>
    <mergeCell ref="W3:Y3"/>
    <mergeCell ref="AD3:AF3"/>
    <mergeCell ref="AK3:AM3"/>
    <mergeCell ref="AT3:AU3"/>
    <mergeCell ref="AA4:AA5"/>
    <mergeCell ref="BA16:BC17"/>
    <mergeCell ref="AY4:AY5"/>
    <mergeCell ref="BA6:BC6"/>
    <mergeCell ref="BA8:BC8"/>
    <mergeCell ref="BA10:BC11"/>
    <mergeCell ref="BA12:BC13"/>
    <mergeCell ref="AC4:AD4"/>
    <mergeCell ref="AE4:AF4"/>
    <mergeCell ref="AG4:AG5"/>
    <mergeCell ref="AH4:AH5"/>
    <mergeCell ref="Q4:R4"/>
    <mergeCell ref="S4:S5"/>
    <mergeCell ref="V4:W4"/>
    <mergeCell ref="X4:Y4"/>
    <mergeCell ref="Z4:Z5"/>
    <mergeCell ref="AX1:AY2"/>
    <mergeCell ref="A3:H3"/>
    <mergeCell ref="J3:K3"/>
    <mergeCell ref="S3:T3"/>
    <mergeCell ref="Z3:AA3"/>
    <mergeCell ref="AG3:AH3"/>
    <mergeCell ref="AN3:AO3"/>
    <mergeCell ref="AP3:AQ3"/>
    <mergeCell ref="AR3:AS3"/>
    <mergeCell ref="A1:O1"/>
    <mergeCell ref="A2:G2"/>
    <mergeCell ref="I2:K2"/>
    <mergeCell ref="L3:M3"/>
    <mergeCell ref="AX3:AY3"/>
    <mergeCell ref="AT1:AW2"/>
    <mergeCell ref="AV3:AW3"/>
    <mergeCell ref="F4:F6"/>
    <mergeCell ref="L4:L5"/>
    <mergeCell ref="AN4:AO4"/>
    <mergeCell ref="AP4:AQ4"/>
    <mergeCell ref="AR4:AS4"/>
    <mergeCell ref="I4:I6"/>
    <mergeCell ref="J4:J6"/>
    <mergeCell ref="K4:K6"/>
    <mergeCell ref="G4:G6"/>
    <mergeCell ref="H4:H6"/>
    <mergeCell ref="T4:T5"/>
    <mergeCell ref="U4:U5"/>
    <mergeCell ref="AB4:AB5"/>
    <mergeCell ref="M4:M5"/>
    <mergeCell ref="N4:N5"/>
    <mergeCell ref="O4:P4"/>
    <mergeCell ref="B4:B6"/>
    <mergeCell ref="A4:A6"/>
    <mergeCell ref="C4:C6"/>
    <mergeCell ref="D4:D6"/>
    <mergeCell ref="E4:E6"/>
  </mergeCells>
  <dataValidations count="5">
    <dataValidation type="custom" operator="lessThanOrEqual" allowBlank="1" showInputMessage="1" showErrorMessage="1" errorTitle="Write Here Proper Value" error="अधिकतम प्राप्तांक से ज्यादा अंक INPUT नहीं कर सकते " sqref="L7:AY206">
      <formula1>OR(L7&lt;=L$6,L7="ML",L7="NA",L7="ab")</formula1>
    </dataValidation>
    <dataValidation type="textLength" errorStyle="warning" operator="lessThanOrEqual" showInputMessage="1" showErrorMessage="1" errorTitle="long name" error="Please decrease the font size of this cell if name does not fit into the column." sqref="F7:H206">
      <formula1>20</formula1>
    </dataValidation>
    <dataValidation type="list" allowBlank="1" showInputMessage="1" showErrorMessage="1" sqref="J7:J206">
      <formula1>"F, M"</formula1>
    </dataValidation>
    <dataValidation type="list" allowBlank="1" showInputMessage="1" showErrorMessage="1" sqref="K7:K206">
      <formula1>"GEN, OBC, SC, ST, MIN, SBC"</formula1>
    </dataValidation>
    <dataValidation type="list" allowBlank="1" showInputMessage="1" showErrorMessage="1" sqref="J3:K3">
      <formula1>"LKG"</formula1>
    </dataValidation>
  </dataValidations>
  <hyperlinks>
    <hyperlink ref="BA8" r:id="rId1"/>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dimension ref="A1:EH413"/>
  <sheetViews>
    <sheetView showGridLines="0" workbookViewId="0">
      <pane xSplit="14" ySplit="6" topLeftCell="O7" activePane="bottomRight" state="frozen"/>
      <selection pane="topRight" activeCell="O1" sqref="O1"/>
      <selection pane="bottomLeft" activeCell="A7" sqref="A7"/>
      <selection pane="bottomRight" activeCell="O13" sqref="O13"/>
    </sheetView>
  </sheetViews>
  <sheetFormatPr defaultColWidth="0" defaultRowHeight="18.75" zeroHeight="1"/>
  <cols>
    <col min="1" max="1" width="4.75" style="4" customWidth="1"/>
    <col min="2" max="2" width="5.375" style="4" customWidth="1"/>
    <col min="3" max="3" width="4.25" style="4" customWidth="1"/>
    <col min="4" max="4" width="7.875" style="4" customWidth="1"/>
    <col min="5" max="5" width="14.25" style="4" customWidth="1"/>
    <col min="6" max="6" width="19.125" style="2" customWidth="1"/>
    <col min="7" max="8" width="19.625" style="2" customWidth="1"/>
    <col min="9" max="9" width="9.75" style="2" customWidth="1"/>
    <col min="10" max="10" width="6.75" style="2" customWidth="1"/>
    <col min="11" max="11" width="5.875" style="2" customWidth="1"/>
    <col min="12" max="14" width="5.75" style="2" hidden="1" customWidth="1"/>
    <col min="15" max="18" width="8.625" style="2" customWidth="1"/>
    <col min="19" max="21" width="5.75" style="2" hidden="1" customWidth="1"/>
    <col min="22" max="25" width="8.625" style="2" customWidth="1"/>
    <col min="26" max="28" width="5.75" style="2" hidden="1" customWidth="1"/>
    <col min="29" max="32" width="8.625" style="2" customWidth="1"/>
    <col min="33" max="35" width="5.75" style="2" hidden="1" customWidth="1"/>
    <col min="36" max="39" width="8.625" style="2" customWidth="1"/>
    <col min="40" max="49" width="7.625" style="2" customWidth="1"/>
    <col min="50" max="50" width="8.75" style="2" customWidth="1"/>
    <col min="51" max="51" width="9.25" style="2" customWidth="1"/>
    <col min="52" max="52" width="8.25" style="2" customWidth="1"/>
    <col min="53" max="53" width="7.75" style="2" customWidth="1"/>
    <col min="54" max="54" width="30" style="2" customWidth="1"/>
    <col min="55" max="55" width="8" style="2" customWidth="1"/>
    <col min="56" max="56" width="8.75" style="2" customWidth="1"/>
    <col min="57" max="57" width="9.125" style="2" customWidth="1"/>
    <col min="58" max="58" width="9.125" style="2" hidden="1" customWidth="1"/>
    <col min="59" max="68" width="6.75" style="2" hidden="1" customWidth="1"/>
    <col min="69" max="88" width="6.75" style="15" hidden="1" customWidth="1"/>
    <col min="89" max="138" width="6.75" style="2" hidden="1" customWidth="1"/>
    <col min="139" max="16384" width="5.75" style="2" hidden="1"/>
  </cols>
  <sheetData>
    <row r="1" spans="1:88" ht="27.75" customHeight="1">
      <c r="A1" s="554" t="str">
        <f>IF('Master sheet'!D14="Hindi",'Master sheet'!D8,'Master sheet'!D7)</f>
        <v xml:space="preserve">महात्मा गाँधी राजकीय विद्यालय (अंग्रेजी माध्यम) बर, पाली </v>
      </c>
      <c r="B1" s="555"/>
      <c r="C1" s="555"/>
      <c r="D1" s="555"/>
      <c r="E1" s="555"/>
      <c r="F1" s="555"/>
      <c r="G1" s="555"/>
      <c r="H1" s="555"/>
      <c r="I1" s="555"/>
      <c r="J1" s="555"/>
      <c r="K1" s="555"/>
      <c r="L1" s="555"/>
      <c r="M1" s="555"/>
      <c r="N1" s="555"/>
      <c r="O1" s="556"/>
      <c r="P1" s="562" t="s">
        <v>268</v>
      </c>
      <c r="Q1" s="562"/>
      <c r="R1" s="562"/>
      <c r="S1" s="562"/>
      <c r="T1" s="562"/>
      <c r="U1" s="562"/>
      <c r="V1" s="562"/>
      <c r="W1" s="562"/>
      <c r="X1" s="562"/>
      <c r="Y1" s="562"/>
      <c r="Z1" s="564"/>
      <c r="AA1" s="564"/>
      <c r="AB1" s="564"/>
      <c r="AC1" s="564"/>
      <c r="AD1" s="564"/>
      <c r="AE1" s="564"/>
      <c r="AF1" s="564"/>
      <c r="AG1" s="564"/>
      <c r="AH1" s="564"/>
      <c r="AI1" s="564"/>
      <c r="AJ1" s="564"/>
      <c r="AK1" s="564"/>
      <c r="AL1" s="564"/>
      <c r="AM1" s="564"/>
      <c r="AN1" s="550" t="s">
        <v>57</v>
      </c>
      <c r="AO1" s="550"/>
      <c r="AP1" s="550"/>
      <c r="AQ1" s="550"/>
      <c r="AR1" s="550"/>
      <c r="AS1" s="550"/>
      <c r="AT1" s="616" t="str">
        <f>IF('Master sheet'!$D$14="Hindi","अतिरिक्त विषय ","Extra Subject")</f>
        <v xml:space="preserve">अतिरिक्त विषय </v>
      </c>
      <c r="AU1" s="616"/>
      <c r="AV1" s="616"/>
      <c r="AW1" s="616"/>
      <c r="AX1" s="550"/>
      <c r="AY1" s="550"/>
      <c r="AZ1" s="1"/>
      <c r="BA1" s="1"/>
      <c r="BB1" s="1"/>
      <c r="BC1" s="1"/>
      <c r="BD1" s="1"/>
      <c r="CG1" s="15">
        <f>L3</f>
        <v>0</v>
      </c>
      <c r="CJ1" s="15" t="str">
        <f>AN3</f>
        <v>कार्यानुभव</v>
      </c>
    </row>
    <row r="2" spans="1:88" ht="28.5" customHeight="1" thickBot="1">
      <c r="A2" s="552" t="str">
        <f>IF('Master sheet'!D14="Hindi","रिजल्ट वर्कशीट","RESULT WORKSHEET")</f>
        <v>रिजल्ट वर्कशीट</v>
      </c>
      <c r="B2" s="552"/>
      <c r="C2" s="552"/>
      <c r="D2" s="552"/>
      <c r="E2" s="552"/>
      <c r="F2" s="552"/>
      <c r="G2" s="552"/>
      <c r="H2" s="53"/>
      <c r="I2" s="553" t="str">
        <f>IF('Master sheet'!D12="","",'Master sheet'!D12)</f>
        <v>2024-2025</v>
      </c>
      <c r="J2" s="553"/>
      <c r="K2" s="553"/>
      <c r="L2" s="46"/>
      <c r="M2" s="46"/>
      <c r="N2" s="46"/>
      <c r="O2" s="46"/>
      <c r="P2" s="563"/>
      <c r="Q2" s="563"/>
      <c r="R2" s="563"/>
      <c r="S2" s="563"/>
      <c r="T2" s="563"/>
      <c r="U2" s="563"/>
      <c r="V2" s="563"/>
      <c r="W2" s="563"/>
      <c r="X2" s="563"/>
      <c r="Y2" s="563"/>
      <c r="Z2" s="564"/>
      <c r="AA2" s="564"/>
      <c r="AB2" s="564"/>
      <c r="AC2" s="564"/>
      <c r="AD2" s="564"/>
      <c r="AE2" s="564"/>
      <c r="AF2" s="564"/>
      <c r="AG2" s="564"/>
      <c r="AH2" s="564"/>
      <c r="AI2" s="564"/>
      <c r="AJ2" s="564"/>
      <c r="AK2" s="564"/>
      <c r="AL2" s="564"/>
      <c r="AM2" s="564"/>
      <c r="AN2" s="551"/>
      <c r="AO2" s="551"/>
      <c r="AP2" s="551"/>
      <c r="AQ2" s="551"/>
      <c r="AR2" s="551"/>
      <c r="AS2" s="551"/>
      <c r="AT2" s="617"/>
      <c r="AU2" s="617"/>
      <c r="AV2" s="617"/>
      <c r="AW2" s="617"/>
      <c r="AX2" s="551"/>
      <c r="AY2" s="551"/>
      <c r="AZ2" s="1"/>
      <c r="BA2" s="1"/>
      <c r="BB2" s="1"/>
      <c r="BC2" s="1"/>
      <c r="BD2" s="1"/>
      <c r="CG2" s="15">
        <f>S3</f>
        <v>0</v>
      </c>
      <c r="CJ2" s="15" t="str">
        <f>AP3</f>
        <v>कला शिक्षा</v>
      </c>
    </row>
    <row r="3" spans="1:88" s="6" customFormat="1" ht="25.5" customHeight="1" thickTop="1" thickBot="1">
      <c r="A3" s="571" t="str">
        <f>IF('Master sheet'!D14="Hindi","विद्यार्थी की सामान्य जानकारी","General Information of Students")</f>
        <v>विद्यार्थी की सामान्य जानकारी</v>
      </c>
      <c r="B3" s="572"/>
      <c r="C3" s="572"/>
      <c r="D3" s="572"/>
      <c r="E3" s="572"/>
      <c r="F3" s="572"/>
      <c r="G3" s="572"/>
      <c r="H3" s="572"/>
      <c r="I3" s="29" t="str">
        <f>IF('Master sheet'!D14="Hindi","कक्षा  :-","CLASS :- ")</f>
        <v>कक्षा  :-</v>
      </c>
      <c r="J3" s="606" t="s">
        <v>240</v>
      </c>
      <c r="K3" s="607"/>
      <c r="L3" s="608"/>
      <c r="M3" s="609"/>
      <c r="N3" s="382"/>
      <c r="O3" s="398" t="str">
        <f>IF('Master sheet'!$D$14="Hindi","हिंदी","Hindi")</f>
        <v>हिंदी</v>
      </c>
      <c r="P3" s="610" t="str">
        <f>UPPER('Master sheet'!H17)</f>
        <v>ABHIMANYU SINGH</v>
      </c>
      <c r="Q3" s="610"/>
      <c r="R3" s="611"/>
      <c r="S3" s="569"/>
      <c r="T3" s="570"/>
      <c r="U3" s="383"/>
      <c r="V3" s="399" t="str">
        <f>IF('Master sheet'!$D$14="Hindi","अंग्रेजी","English")</f>
        <v>अंग्रेजी</v>
      </c>
      <c r="W3" s="612" t="str">
        <f>UPPER('Master sheet'!H18)</f>
        <v>SAMPAT RAJ</v>
      </c>
      <c r="X3" s="612"/>
      <c r="Y3" s="613"/>
      <c r="Z3" s="565"/>
      <c r="AA3" s="566"/>
      <c r="AB3" s="384"/>
      <c r="AC3" s="393" t="str">
        <f>IF('Master sheet'!$D$14="Hindi","गणित","Maths")</f>
        <v>गणित</v>
      </c>
      <c r="AD3" s="546" t="str">
        <f>UPPER('Master sheet'!H19)</f>
        <v>PRADIP SINGH</v>
      </c>
      <c r="AE3" s="546"/>
      <c r="AF3" s="547"/>
      <c r="AG3" s="567"/>
      <c r="AH3" s="568"/>
      <c r="AI3" s="385"/>
      <c r="AJ3" s="386" t="str">
        <f>IF('Master sheet'!$D$14="Hindi","पर्यावरण अध्ययन","EVS")</f>
        <v>पर्यावरण अध्ययन</v>
      </c>
      <c r="AK3" s="548" t="str">
        <f>UPPER('Master sheet'!H20)</f>
        <v>PUSHPENDRA JAWRA</v>
      </c>
      <c r="AL3" s="548"/>
      <c r="AM3" s="549"/>
      <c r="AN3" s="558" t="str">
        <f>IF('Master sheet'!$D$14="Hindi","कार्यानुभव","WORK EXP.")</f>
        <v>कार्यानुभव</v>
      </c>
      <c r="AO3" s="559"/>
      <c r="AP3" s="558" t="str">
        <f>IF('Master sheet'!$D$14="Hindi","कला शिक्षा","ART EDU.")</f>
        <v>कला शिक्षा</v>
      </c>
      <c r="AQ3" s="559"/>
      <c r="AR3" s="558" t="str">
        <f>IF('Master sheet'!$D$14="Hindi","स्वा. एवं शा. शिक्षा","HE.&amp;PH. EDU.")</f>
        <v>स्वा. एवं शा. शिक्षा</v>
      </c>
      <c r="AS3" s="559"/>
      <c r="AT3" s="614" t="str">
        <f>'Marks Entry LKG'!AT3:AU3</f>
        <v>Computer</v>
      </c>
      <c r="AU3" s="614"/>
      <c r="AV3" s="614" t="str">
        <f>'Marks Entry LKG'!AV3:AW3</f>
        <v>G.K.</v>
      </c>
      <c r="AW3" s="614"/>
      <c r="AX3" s="560" t="str">
        <f>IF('Master sheet'!$D$14="Hindi","उपस्थिति","Attendance")</f>
        <v>उपस्थिति</v>
      </c>
      <c r="AY3" s="561"/>
      <c r="AZ3" s="1"/>
      <c r="BA3" s="3"/>
      <c r="BB3" s="3"/>
      <c r="BC3" s="3"/>
      <c r="BD3" s="3"/>
      <c r="BQ3" s="16"/>
      <c r="BR3" s="16"/>
      <c r="BS3" s="16"/>
      <c r="BT3" s="16"/>
      <c r="BU3" s="16"/>
      <c r="BV3" s="16"/>
      <c r="BW3" s="16"/>
      <c r="BX3" s="16"/>
      <c r="BY3" s="16"/>
      <c r="BZ3" s="16"/>
      <c r="CA3" s="16"/>
      <c r="CB3" s="16"/>
      <c r="CC3" s="16"/>
      <c r="CD3" s="16"/>
      <c r="CE3" s="16"/>
      <c r="CF3" s="16"/>
      <c r="CG3" s="16" t="e">
        <f>#REF!</f>
        <v>#REF!</v>
      </c>
      <c r="CH3" s="16"/>
      <c r="CI3" s="16"/>
      <c r="CJ3" s="16" t="str">
        <f>AR3</f>
        <v>स्वा. एवं शा. शिक्षा</v>
      </c>
    </row>
    <row r="4" spans="1:88" ht="24" customHeight="1" thickTop="1" thickBot="1">
      <c r="A4" s="598" t="str">
        <f>IF('Master sheet'!D14="Hindi","क्र. स.","Sr. No. ")</f>
        <v>क्र. स.</v>
      </c>
      <c r="B4" s="601" t="str">
        <f>IF('Master sheet'!D14="Hindi","कक्षा","CLASS ")</f>
        <v>कक्षा</v>
      </c>
      <c r="C4" s="601" t="str">
        <f>IF('Master sheet'!D14="Hindi","सेक्शन","Section ")</f>
        <v>सेक्शन</v>
      </c>
      <c r="D4" s="601" t="str">
        <f>IF('Master sheet'!D14="Hindi","प्रवेशांक","SR. NO.")</f>
        <v>प्रवेशांक</v>
      </c>
      <c r="E4" s="601" t="str">
        <f>IF('Master sheet'!D14="Hindi","जन्म दिनांक","Date of Birth")</f>
        <v>जन्म दिनांक</v>
      </c>
      <c r="F4" s="598" t="str">
        <f>IF('Master sheet'!D14="Hindi","विद्यार्थी का नाम","Student's Name")</f>
        <v>विद्यार्थी का नाम</v>
      </c>
      <c r="G4" s="598" t="str">
        <f>IF('Master sheet'!D14="Hindi","पिता का नाम","Father's Name")</f>
        <v>पिता का नाम</v>
      </c>
      <c r="H4" s="598" t="str">
        <f>IF('Master sheet'!D14="Hindi","माता का नाम ","Mother's Name")</f>
        <v xml:space="preserve">माता का नाम </v>
      </c>
      <c r="I4" s="601" t="str">
        <f>IF('Master sheet'!D14="Hindi","कक्षा रोल न. ","Class Roll No.")</f>
        <v xml:space="preserve">कक्षा रोल न. </v>
      </c>
      <c r="J4" s="602" t="str">
        <f>IF('Master sheet'!D14="Hindi","लिंग ","Gender")</f>
        <v xml:space="preserve">लिंग </v>
      </c>
      <c r="K4" s="602" t="str">
        <f>IF('Master sheet'!D14="Hindi","वर्ग  ","Category")</f>
        <v xml:space="preserve">वर्ग  </v>
      </c>
      <c r="L4" s="618"/>
      <c r="M4" s="618"/>
      <c r="N4" s="618"/>
      <c r="O4" s="604" t="str">
        <f>IF('Master sheet'!$D$14="Hindi","अर्द्धवार्षिक","Half Yearly")</f>
        <v>अर्द्धवार्षिक</v>
      </c>
      <c r="P4" s="605"/>
      <c r="Q4" s="604" t="str">
        <f>IF('Master sheet'!$D$14="Hindi","वार्षिक","Yearly")</f>
        <v>वार्षिक</v>
      </c>
      <c r="R4" s="605"/>
      <c r="S4" s="583"/>
      <c r="T4" s="583"/>
      <c r="U4" s="583"/>
      <c r="V4" s="587" t="str">
        <f>IF('Master sheet'!$D$14="Hindi","अर्द्धवार्षिक","Half Yearly")</f>
        <v>अर्द्धवार्षिक</v>
      </c>
      <c r="W4" s="588"/>
      <c r="X4" s="587" t="str">
        <f>IF('Master sheet'!$D$14="Hindi","वार्षिक","Yearly")</f>
        <v>वार्षिक</v>
      </c>
      <c r="Y4" s="588"/>
      <c r="Z4" s="584"/>
      <c r="AA4" s="584"/>
      <c r="AB4" s="584"/>
      <c r="AC4" s="585" t="str">
        <f>IF('Master sheet'!$D$14="Hindi","अर्द्धवार्षिक","Half Yearly")</f>
        <v>अर्द्धवार्षिक</v>
      </c>
      <c r="AD4" s="586"/>
      <c r="AE4" s="585" t="str">
        <f>IF('Master sheet'!$D$14="Hindi","वार्षिक","Yearly")</f>
        <v>वार्षिक</v>
      </c>
      <c r="AF4" s="586"/>
      <c r="AG4" s="576"/>
      <c r="AH4" s="576"/>
      <c r="AI4" s="576"/>
      <c r="AJ4" s="577" t="str">
        <f>IF('Master sheet'!$D$14="Hindi","अर्द्धवार्षिक","Half Yearly")</f>
        <v>अर्द्धवार्षिक</v>
      </c>
      <c r="AK4" s="578"/>
      <c r="AL4" s="577" t="str">
        <f>IF('Master sheet'!$D$14="Hindi","वार्षिक","Yearly")</f>
        <v>वार्षिक</v>
      </c>
      <c r="AM4" s="578"/>
      <c r="AN4" s="573" t="str">
        <f>UPPER('Master sheet'!H21)</f>
        <v>MUKESH KUMAR</v>
      </c>
      <c r="AO4" s="574"/>
      <c r="AP4" s="573" t="str">
        <f>UPPER('Master sheet'!H22)</f>
        <v>RAMESH KUMAR</v>
      </c>
      <c r="AQ4" s="574"/>
      <c r="AR4" s="575" t="str">
        <f>UPPER('Master sheet'!H23)</f>
        <v>RAJENDRA SEL</v>
      </c>
      <c r="AS4" s="575"/>
      <c r="AT4" s="615"/>
      <c r="AU4" s="615"/>
      <c r="AV4" s="615"/>
      <c r="AW4" s="615"/>
      <c r="AX4" s="579" t="str">
        <f>IF('Master sheet'!$D$14="Hindi","कुल कार्य दिवस","Total Meeting")</f>
        <v>कुल कार्य दिवस</v>
      </c>
      <c r="AY4" s="579" t="str">
        <f>IF('Master sheet'!$D$14="Hindi","कुल उपस्थिति","Total Attendance")</f>
        <v>कुल उपस्थिति</v>
      </c>
      <c r="AZ4" s="1"/>
      <c r="BA4" s="1"/>
      <c r="BB4" s="1"/>
      <c r="BC4" s="1"/>
      <c r="BD4" s="1"/>
      <c r="BP4" s="15"/>
      <c r="CG4" s="15">
        <f>Z3</f>
        <v>0</v>
      </c>
    </row>
    <row r="5" spans="1:88" ht="74.25" customHeight="1" thickTop="1" thickBot="1">
      <c r="A5" s="599"/>
      <c r="B5" s="602"/>
      <c r="C5" s="602"/>
      <c r="D5" s="602"/>
      <c r="E5" s="602"/>
      <c r="F5" s="599"/>
      <c r="G5" s="599"/>
      <c r="H5" s="599"/>
      <c r="I5" s="602"/>
      <c r="J5" s="602"/>
      <c r="K5" s="602"/>
      <c r="L5" s="619"/>
      <c r="M5" s="619"/>
      <c r="N5" s="619"/>
      <c r="O5" s="395" t="str">
        <f>IF('Master sheet'!$D$14="Hindi","लिखित","Written")</f>
        <v>लिखित</v>
      </c>
      <c r="P5" s="395" t="str">
        <f>IF('Master sheet'!$D$14="Hindi","मौखिक","Oral")</f>
        <v>मौखिक</v>
      </c>
      <c r="Q5" s="395" t="str">
        <f>IF('Master sheet'!$D$14="Hindi","लिखित","Written")</f>
        <v>लिखित</v>
      </c>
      <c r="R5" s="395" t="str">
        <f>IF('Master sheet'!$D$14="Hindi","मौखिक","Oral")</f>
        <v>मौखिक</v>
      </c>
      <c r="S5" s="583"/>
      <c r="T5" s="583"/>
      <c r="U5" s="583"/>
      <c r="V5" s="396" t="str">
        <f>IF('Master sheet'!$D$14="Hindi","लिखित","Written")</f>
        <v>लिखित</v>
      </c>
      <c r="W5" s="396" t="str">
        <f>IF('Master sheet'!$D$14="Hindi","मौखिक","Oral")</f>
        <v>मौखिक</v>
      </c>
      <c r="X5" s="396" t="str">
        <f>IF('Master sheet'!$D$14="Hindi","लिखित","Written")</f>
        <v>लिखित</v>
      </c>
      <c r="Y5" s="396" t="str">
        <f>IF('Master sheet'!$D$14="Hindi","मौखिक","Oral")</f>
        <v>मौखिक</v>
      </c>
      <c r="Z5" s="584"/>
      <c r="AA5" s="584"/>
      <c r="AB5" s="584"/>
      <c r="AC5" s="397" t="str">
        <f>IF('Master sheet'!$D$14="Hindi","लिखित","Written")</f>
        <v>लिखित</v>
      </c>
      <c r="AD5" s="397" t="str">
        <f>IF('Master sheet'!$D$14="Hindi","मौखिक","Oral")</f>
        <v>मौखिक</v>
      </c>
      <c r="AE5" s="397" t="str">
        <f>IF('Master sheet'!$D$14="Hindi","लिखित","Written")</f>
        <v>लिखित</v>
      </c>
      <c r="AF5" s="397" t="str">
        <f>IF('Master sheet'!$D$14="Hindi","मौखिक","Oral")</f>
        <v>मौखिक</v>
      </c>
      <c r="AG5" s="576"/>
      <c r="AH5" s="576"/>
      <c r="AI5" s="576"/>
      <c r="AJ5" s="394" t="str">
        <f>IF('Master sheet'!$D$14="Hindi","लिखित","Written")</f>
        <v>लिखित</v>
      </c>
      <c r="AK5" s="394" t="str">
        <f>IF('Master sheet'!$D$14="Hindi","मौखिक","Oral")</f>
        <v>मौखिक</v>
      </c>
      <c r="AL5" s="394" t="str">
        <f>IF('Master sheet'!$D$14="Hindi","लिखित","Written")</f>
        <v>लिखित</v>
      </c>
      <c r="AM5" s="394" t="str">
        <f>IF('Master sheet'!$D$14="Hindi","मौखिक","Oral")</f>
        <v>मौखिक</v>
      </c>
      <c r="AN5" s="259" t="str">
        <f>IF('Master sheet'!$D$14="Hindi","अर्द्धवार्षिक","Half Yearly")</f>
        <v>अर्द्धवार्षिक</v>
      </c>
      <c r="AO5" s="259" t="str">
        <f>IF('Master sheet'!$D$14="Hindi","वार्षिक","Yearly")</f>
        <v>वार्षिक</v>
      </c>
      <c r="AP5" s="259" t="str">
        <f>IF('Master sheet'!$D$14="Hindi","अर्द्धवार्षिक","Half Yearly")</f>
        <v>अर्द्धवार्षिक</v>
      </c>
      <c r="AQ5" s="259" t="str">
        <f>IF('Master sheet'!$D$14="Hindi","वार्षिक","Yearly")</f>
        <v>वार्षिक</v>
      </c>
      <c r="AR5" s="259" t="str">
        <f>IF('Master sheet'!$D$14="Hindi","अर्द्धवार्षिक","Half Yearly")</f>
        <v>अर्द्धवार्षिक</v>
      </c>
      <c r="AS5" s="259" t="str">
        <f>IF('Master sheet'!$D$14="Hindi","वार्षिक","Yearly")</f>
        <v>वार्षिक</v>
      </c>
      <c r="AT5" s="344" t="str">
        <f>IF('Master sheet'!$D$14="Hindi","अर्द्धवार्षिक","Half Yearly")</f>
        <v>अर्द्धवार्षिक</v>
      </c>
      <c r="AU5" s="344" t="str">
        <f>IF('Master sheet'!$D$14="Hindi","वार्षिक","Yearly")</f>
        <v>वार्षिक</v>
      </c>
      <c r="AV5" s="344" t="str">
        <f>IF('Master sheet'!$D$14="Hindi","अर्द्धवार्षिक","Half Yearly")</f>
        <v>अर्द्धवार्षिक</v>
      </c>
      <c r="AW5" s="344" t="str">
        <f>IF('Master sheet'!$D$14="Hindi","वार्षिक","Yearly")</f>
        <v>वार्षिक</v>
      </c>
      <c r="AX5" s="579"/>
      <c r="AY5" s="579"/>
      <c r="AZ5" s="1"/>
      <c r="BA5" s="1"/>
      <c r="BB5" s="1"/>
      <c r="BC5" s="1"/>
      <c r="BD5" s="1"/>
      <c r="BP5" s="15"/>
      <c r="BR5" s="15">
        <f>IF(AND(L6="",M6="",N6="",P6=""),"",SUM(L6,M6,N6,O6,P6))</f>
        <v>100</v>
      </c>
      <c r="BS5" s="15">
        <v>20</v>
      </c>
      <c r="BT5" s="15">
        <f>IF(AND(S6="",T6="",U6="",W6=""),"",SUM(S6,T6,U6,V6,W6))</f>
        <v>50</v>
      </c>
      <c r="BU5" s="15">
        <v>20</v>
      </c>
      <c r="BV5" s="15" t="e">
        <f>IF(AND(#REF!="",#REF!="",#REF!="",#REF!=""),"",SUM(#REF!,#REF!,#REF!,#REF!,#REF!))</f>
        <v>#REF!</v>
      </c>
      <c r="BW5" s="15">
        <v>20</v>
      </c>
      <c r="BX5" s="15">
        <f>IF(AND(Z6="",AA6="",AB6="",AD6=""),"",SUM(Z6,AA6,AB6,AC6,AD6))</f>
        <v>100</v>
      </c>
      <c r="BY5" s="15">
        <v>20</v>
      </c>
      <c r="BZ5" s="15" t="str">
        <f>IF(AND(AG6="",AH6="",AI6="",AK6=""),"",SUM(AG6,AH6,AI6,AJ6,AK6))</f>
        <v/>
      </c>
      <c r="CA5" s="15">
        <v>20</v>
      </c>
      <c r="CB5" s="15" t="e">
        <f>IF(AND(#REF!="",#REF!="",#REF!="",#REF!=""),"",SUM(#REF!,#REF!,#REF!,#REF!,#REF!))</f>
        <v>#REF!</v>
      </c>
      <c r="CC5" s="15">
        <v>20</v>
      </c>
      <c r="CG5" s="15">
        <f>AG3</f>
        <v>0</v>
      </c>
    </row>
    <row r="6" spans="1:88" ht="20.25" thickTop="1" thickBot="1">
      <c r="A6" s="600"/>
      <c r="B6" s="603"/>
      <c r="C6" s="603"/>
      <c r="D6" s="603"/>
      <c r="E6" s="603"/>
      <c r="F6" s="600"/>
      <c r="G6" s="600"/>
      <c r="H6" s="600"/>
      <c r="I6" s="603"/>
      <c r="J6" s="603"/>
      <c r="K6" s="603"/>
      <c r="L6" s="368"/>
      <c r="M6" s="368"/>
      <c r="N6" s="368"/>
      <c r="O6" s="8">
        <v>30</v>
      </c>
      <c r="P6" s="8">
        <v>70</v>
      </c>
      <c r="Q6" s="8">
        <v>30</v>
      </c>
      <c r="R6" s="8">
        <v>70</v>
      </c>
      <c r="S6" s="8"/>
      <c r="T6" s="8"/>
      <c r="U6" s="8"/>
      <c r="V6" s="8">
        <v>15</v>
      </c>
      <c r="W6" s="8">
        <v>35</v>
      </c>
      <c r="X6" s="8">
        <v>15</v>
      </c>
      <c r="Y6" s="8">
        <v>35</v>
      </c>
      <c r="Z6" s="8"/>
      <c r="AA6" s="8"/>
      <c r="AB6" s="8"/>
      <c r="AC6" s="8">
        <v>30</v>
      </c>
      <c r="AD6" s="8">
        <v>70</v>
      </c>
      <c r="AE6" s="8">
        <v>30</v>
      </c>
      <c r="AF6" s="8">
        <v>70</v>
      </c>
      <c r="AG6" s="8"/>
      <c r="AH6" s="8"/>
      <c r="AI6" s="8"/>
      <c r="AJ6" s="8">
        <v>50</v>
      </c>
      <c r="AK6" s="8"/>
      <c r="AL6" s="8">
        <v>50</v>
      </c>
      <c r="AM6" s="8"/>
      <c r="AN6" s="8">
        <v>25</v>
      </c>
      <c r="AO6" s="8">
        <v>25</v>
      </c>
      <c r="AP6" s="8">
        <v>25</v>
      </c>
      <c r="AQ6" s="8">
        <v>25</v>
      </c>
      <c r="AR6" s="8">
        <v>50</v>
      </c>
      <c r="AS6" s="8">
        <v>50</v>
      </c>
      <c r="AT6" s="8">
        <v>50</v>
      </c>
      <c r="AU6" s="8">
        <v>50</v>
      </c>
      <c r="AV6" s="8">
        <v>50</v>
      </c>
      <c r="AW6" s="8">
        <v>50</v>
      </c>
      <c r="AX6" s="64">
        <v>350</v>
      </c>
      <c r="AY6" s="8"/>
      <c r="AZ6" s="1"/>
      <c r="BA6" s="591" t="s">
        <v>33</v>
      </c>
      <c r="BB6" s="592"/>
      <c r="BC6" s="592"/>
      <c r="BD6" s="1"/>
      <c r="BP6" s="15"/>
      <c r="BR6" s="15">
        <v>1</v>
      </c>
      <c r="BS6" s="15">
        <v>1</v>
      </c>
      <c r="BT6" s="15">
        <v>2</v>
      </c>
      <c r="BU6" s="15">
        <v>2</v>
      </c>
      <c r="BV6" s="15">
        <v>3</v>
      </c>
      <c r="BW6" s="15">
        <v>3</v>
      </c>
      <c r="BX6" s="15">
        <v>4</v>
      </c>
      <c r="BY6" s="15">
        <v>4</v>
      </c>
      <c r="BZ6" s="15">
        <v>5</v>
      </c>
      <c r="CA6" s="15">
        <v>5</v>
      </c>
      <c r="CB6" s="15">
        <v>6</v>
      </c>
      <c r="CC6" s="15">
        <v>6</v>
      </c>
      <c r="CG6" s="15" t="e">
        <f>#REF!</f>
        <v>#REF!</v>
      </c>
    </row>
    <row r="7" spans="1:88" ht="20.25">
      <c r="A7" s="235">
        <v>1</v>
      </c>
      <c r="B7" s="236" t="s">
        <v>243</v>
      </c>
      <c r="C7" s="237" t="s">
        <v>6</v>
      </c>
      <c r="D7" s="238">
        <v>936</v>
      </c>
      <c r="E7" s="239" t="s">
        <v>59</v>
      </c>
      <c r="F7" s="240" t="s">
        <v>150</v>
      </c>
      <c r="G7" s="240" t="s">
        <v>151</v>
      </c>
      <c r="H7" s="241" t="s">
        <v>152</v>
      </c>
      <c r="I7" s="242">
        <v>301</v>
      </c>
      <c r="J7" s="243" t="s">
        <v>7</v>
      </c>
      <c r="K7" s="244" t="s">
        <v>8</v>
      </c>
      <c r="L7" s="9"/>
      <c r="M7" s="10"/>
      <c r="N7" s="10"/>
      <c r="O7" s="10">
        <v>25</v>
      </c>
      <c r="P7" s="30">
        <v>62</v>
      </c>
      <c r="Q7" s="33">
        <v>29</v>
      </c>
      <c r="R7" s="10">
        <v>25</v>
      </c>
      <c r="S7" s="973"/>
      <c r="T7" s="974"/>
      <c r="U7" s="10"/>
      <c r="V7" s="10">
        <v>15</v>
      </c>
      <c r="W7" s="35">
        <v>30</v>
      </c>
      <c r="X7" s="33">
        <v>10</v>
      </c>
      <c r="Y7" s="10">
        <v>30</v>
      </c>
      <c r="Z7" s="9"/>
      <c r="AA7" s="10"/>
      <c r="AB7" s="10"/>
      <c r="AC7" s="10">
        <v>22</v>
      </c>
      <c r="AD7" s="30">
        <v>64</v>
      </c>
      <c r="AE7" s="33">
        <v>21</v>
      </c>
      <c r="AF7" s="10">
        <v>56</v>
      </c>
      <c r="AG7" s="9"/>
      <c r="AH7" s="10"/>
      <c r="AI7" s="10"/>
      <c r="AJ7" s="10">
        <v>45</v>
      </c>
      <c r="AK7" s="30"/>
      <c r="AL7" s="33">
        <v>45</v>
      </c>
      <c r="AM7" s="10"/>
      <c r="AN7" s="9">
        <v>25</v>
      </c>
      <c r="AO7" s="10">
        <v>20</v>
      </c>
      <c r="AP7" s="9">
        <v>11</v>
      </c>
      <c r="AQ7" s="10">
        <v>20</v>
      </c>
      <c r="AR7" s="9">
        <v>41</v>
      </c>
      <c r="AS7" s="10">
        <v>35</v>
      </c>
      <c r="AT7" s="10"/>
      <c r="AU7" s="10"/>
      <c r="AV7" s="10"/>
      <c r="AW7" s="10"/>
      <c r="AX7" s="9">
        <v>220</v>
      </c>
      <c r="AY7" s="65">
        <v>28</v>
      </c>
      <c r="AZ7" s="1"/>
      <c r="BA7" s="1"/>
      <c r="BB7" s="1"/>
      <c r="BC7" s="1"/>
      <c r="BD7" s="3"/>
      <c r="BP7" s="15"/>
      <c r="BQ7" s="15">
        <f>IF(I7="","",I7)</f>
        <v>301</v>
      </c>
      <c r="BR7" s="23">
        <f t="shared" ref="BR7:BR70" si="0">IF(AND(L7="",M7="",N7="",P7=""),"",SUM(L7,M7,N7,O7,P7))</f>
        <v>87</v>
      </c>
      <c r="BS7" s="23">
        <f>IFERROR(IF(BR7="","",ROUNDUP(BR7*20%,0)),"")</f>
        <v>18</v>
      </c>
      <c r="BT7" s="15">
        <f>IF(AND(S7="",T7="",U7="",W7=""),"",SUM(S7,T7,U7,V7,W7))</f>
        <v>45</v>
      </c>
      <c r="BU7" s="23">
        <f>IFERROR(IF(BT7="","",ROUNDUP(BT7*20%,0)),"")</f>
        <v>9</v>
      </c>
      <c r="BV7" s="15" t="e">
        <f>IF(AND(#REF!="",#REF!="",#REF!="",#REF!=""),"",SUM(#REF!,#REF!,#REF!,#REF!,#REF!))</f>
        <v>#REF!</v>
      </c>
      <c r="BW7" s="23" t="str">
        <f>IFERROR(IF(BV7="","",ROUNDUP(BV7*20%,0)),"")</f>
        <v/>
      </c>
      <c r="BX7" s="15">
        <f>IF(AND(Z7="",AA7="",AB7="",AD7=""),"",SUM(Z7,AA7,AB7,AC7,AD7))</f>
        <v>86</v>
      </c>
      <c r="BY7" s="23">
        <f>IFERROR(IF(BX7="","",ROUNDUP(BX7*20%,0)),"")</f>
        <v>18</v>
      </c>
      <c r="BZ7" s="15" t="str">
        <f>IF(AND(AG7="",AH7="",AI7="",AK7=""),"",SUM(AG7,AH7,AI7,AJ7,AK7))</f>
        <v/>
      </c>
      <c r="CA7" s="23" t="str">
        <f>IFERROR(IF(BZ7="","",ROUNDUP(BZ7*20%,0)),"")</f>
        <v/>
      </c>
      <c r="CB7" s="15" t="e">
        <f>IF(AND(#REF!="",#REF!="",#REF!="",#REF!=""),"",SUM(#REF!,#REF!,#REF!,#REF!,#REF!))</f>
        <v>#REF!</v>
      </c>
      <c r="CC7" s="23" t="str">
        <f>IFERROR(IF(CB7="","",ROUNDUP(CB7*20%,0)),"")</f>
        <v/>
      </c>
      <c r="CD7" s="23"/>
      <c r="CE7" s="23"/>
    </row>
    <row r="8" spans="1:88">
      <c r="A8" s="245">
        <v>2</v>
      </c>
      <c r="B8" s="246" t="s">
        <v>243</v>
      </c>
      <c r="C8" s="247" t="s">
        <v>6</v>
      </c>
      <c r="D8" s="248">
        <v>944</v>
      </c>
      <c r="E8" s="249">
        <v>42005</v>
      </c>
      <c r="F8" s="250" t="s">
        <v>153</v>
      </c>
      <c r="G8" s="250" t="s">
        <v>154</v>
      </c>
      <c r="H8" s="251" t="s">
        <v>15</v>
      </c>
      <c r="I8" s="252">
        <v>302</v>
      </c>
      <c r="J8" s="253" t="s">
        <v>9</v>
      </c>
      <c r="K8" s="254" t="s">
        <v>8</v>
      </c>
      <c r="L8" s="11"/>
      <c r="M8" s="7"/>
      <c r="N8" s="7"/>
      <c r="O8" s="7">
        <v>20</v>
      </c>
      <c r="P8" s="31">
        <v>63</v>
      </c>
      <c r="Q8" s="34">
        <v>21</v>
      </c>
      <c r="R8" s="7">
        <v>20</v>
      </c>
      <c r="S8" s="975"/>
      <c r="T8" s="976"/>
      <c r="U8" s="7"/>
      <c r="V8" s="7">
        <v>12</v>
      </c>
      <c r="W8" s="36">
        <v>31</v>
      </c>
      <c r="X8" s="34">
        <v>10</v>
      </c>
      <c r="Y8" s="7">
        <v>31</v>
      </c>
      <c r="Z8" s="11"/>
      <c r="AA8" s="7"/>
      <c r="AB8" s="7"/>
      <c r="AC8" s="7">
        <v>23</v>
      </c>
      <c r="AD8" s="31">
        <v>65</v>
      </c>
      <c r="AE8" s="34">
        <v>22</v>
      </c>
      <c r="AF8" s="7">
        <v>60</v>
      </c>
      <c r="AG8" s="11"/>
      <c r="AH8" s="7"/>
      <c r="AI8" s="7"/>
      <c r="AJ8" s="7">
        <v>45</v>
      </c>
      <c r="AK8" s="31"/>
      <c r="AL8" s="34">
        <v>14</v>
      </c>
      <c r="AM8" s="7"/>
      <c r="AN8" s="11">
        <v>24</v>
      </c>
      <c r="AO8" s="7">
        <v>20</v>
      </c>
      <c r="AP8" s="11">
        <v>11</v>
      </c>
      <c r="AQ8" s="7">
        <v>21</v>
      </c>
      <c r="AR8" s="11">
        <v>31</v>
      </c>
      <c r="AS8" s="7">
        <v>36</v>
      </c>
      <c r="AT8" s="7"/>
      <c r="AU8" s="7"/>
      <c r="AV8" s="7"/>
      <c r="AW8" s="7"/>
      <c r="AX8" s="11">
        <v>220</v>
      </c>
      <c r="AY8" s="66">
        <v>24</v>
      </c>
      <c r="AZ8" s="1"/>
      <c r="BA8" s="593" t="s">
        <v>235</v>
      </c>
      <c r="BB8" s="593"/>
      <c r="BC8" s="593"/>
      <c r="BD8" s="1"/>
      <c r="BP8" s="15"/>
      <c r="BQ8" s="15">
        <f t="shared" ref="BQ8:BQ71" si="1">IF(I8="","",I8)</f>
        <v>302</v>
      </c>
      <c r="BR8" s="23">
        <f t="shared" si="0"/>
        <v>83</v>
      </c>
      <c r="BS8" s="23">
        <f t="shared" ref="BS8:BS71" si="2">IFERROR(IF(BR8="","",ROUNDUP(BR8*20%,0)),"")</f>
        <v>17</v>
      </c>
      <c r="BT8" s="15">
        <f t="shared" ref="BT8:BT71" si="3">IF(AND(S8="",T8="",U8="",W8=""),"",SUM(S8,T8,U8,V8,W8))</f>
        <v>43</v>
      </c>
      <c r="BU8" s="23">
        <f t="shared" ref="BU8:BU71" si="4">IFERROR(IF(BT8="","",ROUNDUP(BT8*20%,0)),"")</f>
        <v>9</v>
      </c>
      <c r="BV8" s="15" t="e">
        <f>IF(AND(#REF!="",#REF!="",#REF!="",#REF!=""),"",SUM(#REF!,#REF!,#REF!,#REF!,#REF!))</f>
        <v>#REF!</v>
      </c>
      <c r="BW8" s="23" t="str">
        <f t="shared" ref="BW8:BW71" si="5">IFERROR(IF(BV8="","",ROUNDUP(BV8*20%,0)),"")</f>
        <v/>
      </c>
      <c r="BX8" s="15">
        <f t="shared" ref="BX8:BX71" si="6">IF(AND(Z8="",AA8="",AB8="",AD8=""),"",SUM(Z8,AA8,AB8,AC8,AD8))</f>
        <v>88</v>
      </c>
      <c r="BY8" s="23">
        <f t="shared" ref="BY8:BY71" si="7">IFERROR(IF(BX8="","",ROUNDUP(BX8*20%,0)),"")</f>
        <v>18</v>
      </c>
      <c r="BZ8" s="15" t="str">
        <f t="shared" ref="BZ8:BZ71" si="8">IF(AND(AG8="",AH8="",AI8="",AK8=""),"",SUM(AG8,AH8,AI8,AJ8,AK8))</f>
        <v/>
      </c>
      <c r="CA8" s="23" t="str">
        <f t="shared" ref="CA8:CA71" si="9">IFERROR(IF(BZ8="","",ROUNDUP(BZ8*20%,0)),"")</f>
        <v/>
      </c>
      <c r="CB8" s="15" t="e">
        <f>IF(AND(#REF!="",#REF!="",#REF!="",#REF!=""),"",SUM(#REF!,#REF!,#REF!,#REF!,#REF!))</f>
        <v>#REF!</v>
      </c>
      <c r="CC8" s="23" t="str">
        <f t="shared" ref="CC8:CC71" si="10">IFERROR(IF(CB8="","",ROUNDUP(CB8*20%,0)),"")</f>
        <v/>
      </c>
      <c r="CD8" s="23"/>
      <c r="CE8" s="23"/>
    </row>
    <row r="9" spans="1:88">
      <c r="A9" s="245">
        <v>3</v>
      </c>
      <c r="B9" s="246" t="s">
        <v>243</v>
      </c>
      <c r="C9" s="247" t="s">
        <v>6</v>
      </c>
      <c r="D9" s="248">
        <v>934</v>
      </c>
      <c r="E9" s="249">
        <v>42348</v>
      </c>
      <c r="F9" s="250" t="s">
        <v>155</v>
      </c>
      <c r="G9" s="250" t="s">
        <v>156</v>
      </c>
      <c r="H9" s="251" t="s">
        <v>157</v>
      </c>
      <c r="I9" s="252">
        <v>303</v>
      </c>
      <c r="J9" s="253" t="s">
        <v>9</v>
      </c>
      <c r="K9" s="254" t="s">
        <v>8</v>
      </c>
      <c r="L9" s="11"/>
      <c r="M9" s="7"/>
      <c r="N9" s="7"/>
      <c r="O9" s="7">
        <v>21</v>
      </c>
      <c r="P9" s="31">
        <v>69</v>
      </c>
      <c r="Q9" s="34">
        <v>27</v>
      </c>
      <c r="R9" s="7">
        <v>21</v>
      </c>
      <c r="S9" s="975"/>
      <c r="T9" s="976"/>
      <c r="U9" s="976"/>
      <c r="V9" s="7">
        <v>13</v>
      </c>
      <c r="W9" s="36">
        <v>30</v>
      </c>
      <c r="X9" s="34">
        <v>11</v>
      </c>
      <c r="Y9" s="7">
        <v>32</v>
      </c>
      <c r="Z9" s="11"/>
      <c r="AA9" s="7"/>
      <c r="AB9" s="7"/>
      <c r="AC9" s="7">
        <v>24</v>
      </c>
      <c r="AD9" s="31">
        <v>62</v>
      </c>
      <c r="AE9" s="34">
        <v>23</v>
      </c>
      <c r="AF9" s="7">
        <v>62</v>
      </c>
      <c r="AG9" s="11"/>
      <c r="AH9" s="7"/>
      <c r="AI9" s="7"/>
      <c r="AJ9" s="7">
        <v>45</v>
      </c>
      <c r="AK9" s="31"/>
      <c r="AL9" s="34">
        <v>45</v>
      </c>
      <c r="AM9" s="7"/>
      <c r="AN9" s="11" t="s">
        <v>4</v>
      </c>
      <c r="AO9" s="7">
        <v>18</v>
      </c>
      <c r="AP9" s="11">
        <v>11</v>
      </c>
      <c r="AQ9" s="7">
        <v>21</v>
      </c>
      <c r="AR9" s="11">
        <v>45</v>
      </c>
      <c r="AS9" s="7">
        <v>36</v>
      </c>
      <c r="AT9" s="7"/>
      <c r="AU9" s="7"/>
      <c r="AV9" s="7"/>
      <c r="AW9" s="7"/>
      <c r="AX9" s="11">
        <v>220</v>
      </c>
      <c r="AY9" s="66">
        <v>36</v>
      </c>
      <c r="AZ9" s="1"/>
      <c r="BA9" s="1"/>
      <c r="BB9" s="1"/>
      <c r="BC9" s="1"/>
      <c r="BD9" s="1"/>
      <c r="BP9" s="15"/>
      <c r="BQ9" s="15">
        <f t="shared" si="1"/>
        <v>303</v>
      </c>
      <c r="BR9" s="23">
        <f t="shared" si="0"/>
        <v>90</v>
      </c>
      <c r="BS9" s="23">
        <f t="shared" si="2"/>
        <v>18</v>
      </c>
      <c r="BT9" s="15">
        <f t="shared" si="3"/>
        <v>43</v>
      </c>
      <c r="BU9" s="23">
        <f t="shared" si="4"/>
        <v>9</v>
      </c>
      <c r="BV9" s="15" t="e">
        <f>IF(AND(#REF!="",#REF!="",#REF!="",#REF!=""),"",SUM(#REF!,#REF!,#REF!,#REF!,#REF!))</f>
        <v>#REF!</v>
      </c>
      <c r="BW9" s="23" t="str">
        <f t="shared" si="5"/>
        <v/>
      </c>
      <c r="BX9" s="15">
        <f t="shared" si="6"/>
        <v>86</v>
      </c>
      <c r="BY9" s="23">
        <f t="shared" si="7"/>
        <v>18</v>
      </c>
      <c r="BZ9" s="15" t="str">
        <f t="shared" si="8"/>
        <v/>
      </c>
      <c r="CA9" s="23" t="str">
        <f t="shared" si="9"/>
        <v/>
      </c>
      <c r="CB9" s="15" t="e">
        <f>IF(AND(#REF!="",#REF!="",#REF!="",#REF!=""),"",SUM(#REF!,#REF!,#REF!,#REF!,#REF!))</f>
        <v>#REF!</v>
      </c>
      <c r="CC9" s="23" t="str">
        <f t="shared" si="10"/>
        <v/>
      </c>
      <c r="CD9" s="23"/>
      <c r="CE9" s="23"/>
    </row>
    <row r="10" spans="1:88">
      <c r="A10" s="245">
        <v>4</v>
      </c>
      <c r="B10" s="246" t="s">
        <v>243</v>
      </c>
      <c r="C10" s="247" t="s">
        <v>6</v>
      </c>
      <c r="D10" s="248">
        <v>926</v>
      </c>
      <c r="E10" s="249">
        <v>42491</v>
      </c>
      <c r="F10" s="250" t="s">
        <v>158</v>
      </c>
      <c r="G10" s="250" t="s">
        <v>159</v>
      </c>
      <c r="H10" s="251" t="s">
        <v>20</v>
      </c>
      <c r="I10" s="252">
        <v>304</v>
      </c>
      <c r="J10" s="253" t="s">
        <v>9</v>
      </c>
      <c r="K10" s="254" t="s">
        <v>8</v>
      </c>
      <c r="L10" s="11"/>
      <c r="M10" s="7"/>
      <c r="N10" s="7"/>
      <c r="O10" s="7">
        <v>23</v>
      </c>
      <c r="P10" s="31">
        <v>68</v>
      </c>
      <c r="Q10" s="34">
        <v>25</v>
      </c>
      <c r="R10" s="7">
        <v>24</v>
      </c>
      <c r="S10" s="975"/>
      <c r="T10" s="976"/>
      <c r="U10" s="976"/>
      <c r="V10" s="7">
        <v>14</v>
      </c>
      <c r="W10" s="36">
        <v>32</v>
      </c>
      <c r="X10" s="34">
        <v>12</v>
      </c>
      <c r="Y10" s="7">
        <v>30</v>
      </c>
      <c r="Z10" s="11"/>
      <c r="AA10" s="7"/>
      <c r="AB10" s="7"/>
      <c r="AC10" s="7">
        <v>25</v>
      </c>
      <c r="AD10" s="31">
        <v>61</v>
      </c>
      <c r="AE10" s="34">
        <v>25</v>
      </c>
      <c r="AF10" s="7">
        <v>63</v>
      </c>
      <c r="AG10" s="11"/>
      <c r="AH10" s="7"/>
      <c r="AI10" s="7"/>
      <c r="AJ10" s="7">
        <v>45</v>
      </c>
      <c r="AK10" s="31"/>
      <c r="AL10" s="34">
        <v>48</v>
      </c>
      <c r="AM10" s="7"/>
      <c r="AN10" s="11">
        <v>20</v>
      </c>
      <c r="AO10" s="7" t="s">
        <v>4</v>
      </c>
      <c r="AP10" s="11">
        <v>11</v>
      </c>
      <c r="AQ10" s="7">
        <v>25</v>
      </c>
      <c r="AR10" s="11">
        <v>46</v>
      </c>
      <c r="AS10" s="7">
        <v>36</v>
      </c>
      <c r="AT10" s="7"/>
      <c r="AU10" s="7"/>
      <c r="AV10" s="7"/>
      <c r="AW10" s="7"/>
      <c r="AX10" s="11">
        <v>220</v>
      </c>
      <c r="AY10" s="66">
        <v>36</v>
      </c>
      <c r="AZ10" s="1"/>
      <c r="BA10" s="580" t="s">
        <v>0</v>
      </c>
      <c r="BB10" s="581"/>
      <c r="BC10" s="581"/>
      <c r="BD10" s="1"/>
      <c r="BP10" s="15"/>
      <c r="BQ10" s="15">
        <f t="shared" si="1"/>
        <v>304</v>
      </c>
      <c r="BR10" s="23">
        <f t="shared" si="0"/>
        <v>91</v>
      </c>
      <c r="BS10" s="23">
        <f t="shared" si="2"/>
        <v>19</v>
      </c>
      <c r="BT10" s="15">
        <f t="shared" si="3"/>
        <v>46</v>
      </c>
      <c r="BU10" s="23">
        <f t="shared" si="4"/>
        <v>10</v>
      </c>
      <c r="BV10" s="15" t="e">
        <f>IF(AND(#REF!="",#REF!="",#REF!="",#REF!=""),"",SUM(#REF!,#REF!,#REF!,#REF!,#REF!))</f>
        <v>#REF!</v>
      </c>
      <c r="BW10" s="23" t="str">
        <f t="shared" si="5"/>
        <v/>
      </c>
      <c r="BX10" s="15">
        <f t="shared" si="6"/>
        <v>86</v>
      </c>
      <c r="BY10" s="23">
        <f t="shared" si="7"/>
        <v>18</v>
      </c>
      <c r="BZ10" s="15" t="str">
        <f t="shared" si="8"/>
        <v/>
      </c>
      <c r="CA10" s="23" t="str">
        <f t="shared" si="9"/>
        <v/>
      </c>
      <c r="CB10" s="15" t="e">
        <f>IF(AND(#REF!="",#REF!="",#REF!="",#REF!=""),"",SUM(#REF!,#REF!,#REF!,#REF!,#REF!))</f>
        <v>#REF!</v>
      </c>
      <c r="CC10" s="23" t="str">
        <f t="shared" si="10"/>
        <v/>
      </c>
      <c r="CD10" s="23"/>
      <c r="CE10" s="23"/>
    </row>
    <row r="11" spans="1:88" ht="24">
      <c r="A11" s="245">
        <v>5</v>
      </c>
      <c r="B11" s="246" t="s">
        <v>243</v>
      </c>
      <c r="C11" s="247" t="s">
        <v>6</v>
      </c>
      <c r="D11" s="248">
        <v>951</v>
      </c>
      <c r="E11" s="249" t="s">
        <v>60</v>
      </c>
      <c r="F11" s="250" t="s">
        <v>160</v>
      </c>
      <c r="G11" s="250" t="s">
        <v>30</v>
      </c>
      <c r="H11" s="251" t="s">
        <v>22</v>
      </c>
      <c r="I11" s="252">
        <v>305</v>
      </c>
      <c r="J11" s="253" t="s">
        <v>9</v>
      </c>
      <c r="K11" s="254" t="s">
        <v>8</v>
      </c>
      <c r="L11" s="11"/>
      <c r="M11" s="7"/>
      <c r="N11" s="7"/>
      <c r="O11" s="7">
        <v>25</v>
      </c>
      <c r="P11" s="31">
        <v>67</v>
      </c>
      <c r="Q11" s="34">
        <v>26</v>
      </c>
      <c r="R11" s="7">
        <v>21</v>
      </c>
      <c r="S11" s="975"/>
      <c r="T11" s="976"/>
      <c r="U11" s="976"/>
      <c r="V11" s="7">
        <v>15</v>
      </c>
      <c r="W11" s="36">
        <v>31</v>
      </c>
      <c r="X11" s="34">
        <v>12</v>
      </c>
      <c r="Y11" s="7">
        <v>32</v>
      </c>
      <c r="Z11" s="11"/>
      <c r="AA11" s="7"/>
      <c r="AB11" s="7"/>
      <c r="AC11" s="7">
        <v>26</v>
      </c>
      <c r="AD11" s="31">
        <v>64</v>
      </c>
      <c r="AE11" s="34">
        <v>24</v>
      </c>
      <c r="AF11" s="7">
        <v>65</v>
      </c>
      <c r="AG11" s="11"/>
      <c r="AH11" s="7"/>
      <c r="AI11" s="7"/>
      <c r="AJ11" s="7">
        <v>45</v>
      </c>
      <c r="AK11" s="31"/>
      <c r="AL11" s="34">
        <v>48</v>
      </c>
      <c r="AM11" s="7"/>
      <c r="AN11" s="11">
        <v>22</v>
      </c>
      <c r="AO11" s="7">
        <v>24</v>
      </c>
      <c r="AP11" s="11">
        <v>11</v>
      </c>
      <c r="AQ11" s="7">
        <v>24</v>
      </c>
      <c r="AR11" s="11">
        <v>47</v>
      </c>
      <c r="AS11" s="7">
        <v>36</v>
      </c>
      <c r="AT11" s="7"/>
      <c r="AU11" s="7"/>
      <c r="AV11" s="7"/>
      <c r="AW11" s="7"/>
      <c r="AX11" s="11">
        <v>220</v>
      </c>
      <c r="AY11" s="66">
        <v>0</v>
      </c>
      <c r="AZ11" s="1"/>
      <c r="BA11" s="580"/>
      <c r="BB11" s="581"/>
      <c r="BC11" s="581"/>
      <c r="BD11" s="1"/>
      <c r="BP11" s="15"/>
      <c r="BQ11" s="15">
        <f t="shared" si="1"/>
        <v>305</v>
      </c>
      <c r="BR11" s="23">
        <f t="shared" si="0"/>
        <v>92</v>
      </c>
      <c r="BS11" s="23">
        <f t="shared" si="2"/>
        <v>19</v>
      </c>
      <c r="BT11" s="15">
        <f t="shared" si="3"/>
        <v>46</v>
      </c>
      <c r="BU11" s="23">
        <f t="shared" si="4"/>
        <v>10</v>
      </c>
      <c r="BV11" s="15" t="e">
        <f>IF(AND(#REF!="",#REF!="",#REF!="",#REF!=""),"",SUM(#REF!,#REF!,#REF!,#REF!,#REF!))</f>
        <v>#REF!</v>
      </c>
      <c r="BW11" s="23" t="str">
        <f t="shared" si="5"/>
        <v/>
      </c>
      <c r="BX11" s="15">
        <f t="shared" si="6"/>
        <v>90</v>
      </c>
      <c r="BY11" s="23">
        <f t="shared" si="7"/>
        <v>18</v>
      </c>
      <c r="BZ11" s="15" t="str">
        <f t="shared" si="8"/>
        <v/>
      </c>
      <c r="CA11" s="23" t="str">
        <f t="shared" si="9"/>
        <v/>
      </c>
      <c r="CB11" s="15" t="e">
        <f>IF(AND(#REF!="",#REF!="",#REF!="",#REF!=""),"",SUM(#REF!,#REF!,#REF!,#REF!,#REF!))</f>
        <v>#REF!</v>
      </c>
      <c r="CC11" s="23" t="str">
        <f t="shared" si="10"/>
        <v/>
      </c>
      <c r="CD11" s="23"/>
      <c r="CE11" s="23"/>
    </row>
    <row r="12" spans="1:88">
      <c r="A12" s="245">
        <v>6</v>
      </c>
      <c r="B12" s="246" t="s">
        <v>243</v>
      </c>
      <c r="C12" s="247" t="s">
        <v>6</v>
      </c>
      <c r="D12" s="248">
        <v>939</v>
      </c>
      <c r="E12" s="249" t="s">
        <v>61</v>
      </c>
      <c r="F12" s="250" t="s">
        <v>161</v>
      </c>
      <c r="G12" s="250" t="s">
        <v>162</v>
      </c>
      <c r="H12" s="251" t="s">
        <v>163</v>
      </c>
      <c r="I12" s="252">
        <v>306</v>
      </c>
      <c r="J12" s="253" t="s">
        <v>7</v>
      </c>
      <c r="K12" s="254" t="s">
        <v>8</v>
      </c>
      <c r="L12" s="11"/>
      <c r="M12" s="7"/>
      <c r="N12" s="7"/>
      <c r="O12" s="7">
        <v>26</v>
      </c>
      <c r="P12" s="31">
        <v>64</v>
      </c>
      <c r="Q12" s="34">
        <v>28</v>
      </c>
      <c r="R12" s="7">
        <v>20</v>
      </c>
      <c r="S12" s="975"/>
      <c r="T12" s="976"/>
      <c r="U12" s="976"/>
      <c r="V12" s="7">
        <v>12</v>
      </c>
      <c r="W12" s="36">
        <v>30</v>
      </c>
      <c r="X12" s="34">
        <v>10</v>
      </c>
      <c r="Y12" s="7">
        <v>31</v>
      </c>
      <c r="Z12" s="11"/>
      <c r="AA12" s="7"/>
      <c r="AB12" s="7"/>
      <c r="AC12" s="7">
        <v>25</v>
      </c>
      <c r="AD12" s="31">
        <v>64</v>
      </c>
      <c r="AE12" s="34">
        <v>21</v>
      </c>
      <c r="AF12" s="7">
        <v>64</v>
      </c>
      <c r="AG12" s="11"/>
      <c r="AH12" s="7"/>
      <c r="AI12" s="7"/>
      <c r="AJ12" s="7">
        <v>45</v>
      </c>
      <c r="AK12" s="31"/>
      <c r="AL12" s="34">
        <v>47</v>
      </c>
      <c r="AM12" s="7"/>
      <c r="AN12" s="11">
        <v>21</v>
      </c>
      <c r="AO12" s="7">
        <v>22</v>
      </c>
      <c r="AP12" s="11">
        <v>12</v>
      </c>
      <c r="AQ12" s="7">
        <v>21</v>
      </c>
      <c r="AR12" s="11">
        <v>48</v>
      </c>
      <c r="AS12" s="7">
        <v>36</v>
      </c>
      <c r="AT12" s="7"/>
      <c r="AU12" s="7"/>
      <c r="AV12" s="7"/>
      <c r="AW12" s="7"/>
      <c r="AX12" s="11">
        <v>220</v>
      </c>
      <c r="AY12" s="66">
        <v>26</v>
      </c>
      <c r="AZ12" s="1"/>
      <c r="BA12" s="596" t="s">
        <v>1</v>
      </c>
      <c r="BB12" s="597"/>
      <c r="BC12" s="597"/>
      <c r="BD12" s="1"/>
      <c r="BP12" s="15"/>
      <c r="BQ12" s="15">
        <f t="shared" si="1"/>
        <v>306</v>
      </c>
      <c r="BR12" s="23">
        <f t="shared" si="0"/>
        <v>90</v>
      </c>
      <c r="BS12" s="23">
        <f t="shared" si="2"/>
        <v>18</v>
      </c>
      <c r="BT12" s="15">
        <f t="shared" si="3"/>
        <v>42</v>
      </c>
      <c r="BU12" s="23">
        <f t="shared" si="4"/>
        <v>9</v>
      </c>
      <c r="BV12" s="15" t="e">
        <f>IF(AND(#REF!="",#REF!="",#REF!="",#REF!=""),"",SUM(#REF!,#REF!,#REF!,#REF!,#REF!))</f>
        <v>#REF!</v>
      </c>
      <c r="BW12" s="23" t="str">
        <f t="shared" si="5"/>
        <v/>
      </c>
      <c r="BX12" s="15">
        <f t="shared" si="6"/>
        <v>89</v>
      </c>
      <c r="BY12" s="23">
        <f t="shared" si="7"/>
        <v>18</v>
      </c>
      <c r="BZ12" s="15" t="str">
        <f t="shared" si="8"/>
        <v/>
      </c>
      <c r="CA12" s="23" t="str">
        <f t="shared" si="9"/>
        <v/>
      </c>
      <c r="CB12" s="15" t="e">
        <f>IF(AND(#REF!="",#REF!="",#REF!="",#REF!=""),"",SUM(#REF!,#REF!,#REF!,#REF!,#REF!))</f>
        <v>#REF!</v>
      </c>
      <c r="CC12" s="23" t="str">
        <f t="shared" si="10"/>
        <v/>
      </c>
      <c r="CD12" s="23"/>
      <c r="CE12" s="23"/>
    </row>
    <row r="13" spans="1:88">
      <c r="A13" s="245">
        <v>7</v>
      </c>
      <c r="B13" s="246" t="s">
        <v>243</v>
      </c>
      <c r="C13" s="247" t="s">
        <v>6</v>
      </c>
      <c r="D13" s="248">
        <v>942</v>
      </c>
      <c r="E13" s="249" t="s">
        <v>62</v>
      </c>
      <c r="F13" s="250" t="s">
        <v>164</v>
      </c>
      <c r="G13" s="250" t="s">
        <v>19</v>
      </c>
      <c r="H13" s="251" t="s">
        <v>165</v>
      </c>
      <c r="I13" s="252">
        <v>307</v>
      </c>
      <c r="J13" s="253" t="s">
        <v>9</v>
      </c>
      <c r="K13" s="254" t="s">
        <v>8</v>
      </c>
      <c r="L13" s="11"/>
      <c r="M13" s="7"/>
      <c r="N13" s="7"/>
      <c r="O13" s="7">
        <v>24</v>
      </c>
      <c r="P13" s="31">
        <v>65</v>
      </c>
      <c r="Q13" s="34">
        <v>29</v>
      </c>
      <c r="R13" s="7">
        <v>25</v>
      </c>
      <c r="S13" s="975"/>
      <c r="T13" s="976"/>
      <c r="U13" s="976"/>
      <c r="V13" s="7">
        <v>13</v>
      </c>
      <c r="W13" s="36">
        <v>32</v>
      </c>
      <c r="X13" s="34">
        <v>12</v>
      </c>
      <c r="Y13" s="7">
        <v>34</v>
      </c>
      <c r="Z13" s="11"/>
      <c r="AA13" s="7"/>
      <c r="AB13" s="7"/>
      <c r="AC13" s="7">
        <v>24</v>
      </c>
      <c r="AD13" s="31">
        <v>64</v>
      </c>
      <c r="AE13" s="34">
        <v>20</v>
      </c>
      <c r="AF13" s="7">
        <v>69</v>
      </c>
      <c r="AG13" s="11"/>
      <c r="AH13" s="7"/>
      <c r="AI13" s="7"/>
      <c r="AJ13" s="7">
        <v>41</v>
      </c>
      <c r="AK13" s="31"/>
      <c r="AL13" s="34">
        <v>48</v>
      </c>
      <c r="AM13" s="7"/>
      <c r="AN13" s="11" t="s">
        <v>31</v>
      </c>
      <c r="AO13" s="7">
        <v>25</v>
      </c>
      <c r="AP13" s="11">
        <v>13</v>
      </c>
      <c r="AQ13" s="7">
        <v>20</v>
      </c>
      <c r="AR13" s="11">
        <v>23</v>
      </c>
      <c r="AS13" s="7">
        <v>36</v>
      </c>
      <c r="AT13" s="7"/>
      <c r="AU13" s="7"/>
      <c r="AV13" s="7"/>
      <c r="AW13" s="7"/>
      <c r="AX13" s="11">
        <v>220</v>
      </c>
      <c r="AY13" s="66">
        <v>36</v>
      </c>
      <c r="AZ13" s="1"/>
      <c r="BA13" s="596"/>
      <c r="BB13" s="597"/>
      <c r="BC13" s="597"/>
      <c r="BD13" s="1"/>
      <c r="BP13" s="15"/>
      <c r="BQ13" s="15">
        <f t="shared" si="1"/>
        <v>307</v>
      </c>
      <c r="BR13" s="23">
        <f t="shared" si="0"/>
        <v>89</v>
      </c>
      <c r="BS13" s="23">
        <f t="shared" si="2"/>
        <v>18</v>
      </c>
      <c r="BT13" s="15">
        <f t="shared" si="3"/>
        <v>45</v>
      </c>
      <c r="BU13" s="23">
        <f t="shared" si="4"/>
        <v>9</v>
      </c>
      <c r="BV13" s="15" t="e">
        <f>IF(AND(#REF!="",#REF!="",#REF!="",#REF!=""),"",SUM(#REF!,#REF!,#REF!,#REF!,#REF!))</f>
        <v>#REF!</v>
      </c>
      <c r="BW13" s="23" t="str">
        <f t="shared" si="5"/>
        <v/>
      </c>
      <c r="BX13" s="15">
        <f t="shared" si="6"/>
        <v>88</v>
      </c>
      <c r="BY13" s="23">
        <f t="shared" si="7"/>
        <v>18</v>
      </c>
      <c r="BZ13" s="15" t="str">
        <f t="shared" si="8"/>
        <v/>
      </c>
      <c r="CA13" s="23" t="str">
        <f t="shared" si="9"/>
        <v/>
      </c>
      <c r="CB13" s="15" t="e">
        <f>IF(AND(#REF!="",#REF!="",#REF!="",#REF!=""),"",SUM(#REF!,#REF!,#REF!,#REF!,#REF!))</f>
        <v>#REF!</v>
      </c>
      <c r="CC13" s="23" t="str">
        <f t="shared" si="10"/>
        <v/>
      </c>
      <c r="CD13" s="23"/>
      <c r="CE13" s="23"/>
    </row>
    <row r="14" spans="1:88">
      <c r="A14" s="245">
        <v>8</v>
      </c>
      <c r="B14" s="246" t="s">
        <v>243</v>
      </c>
      <c r="C14" s="247" t="s">
        <v>6</v>
      </c>
      <c r="D14" s="248">
        <v>925</v>
      </c>
      <c r="E14" s="249" t="s">
        <v>63</v>
      </c>
      <c r="F14" s="250" t="s">
        <v>166</v>
      </c>
      <c r="G14" s="250" t="s">
        <v>167</v>
      </c>
      <c r="H14" s="251" t="s">
        <v>29</v>
      </c>
      <c r="I14" s="252">
        <v>308</v>
      </c>
      <c r="J14" s="253" t="s">
        <v>7</v>
      </c>
      <c r="K14" s="254" t="s">
        <v>8</v>
      </c>
      <c r="L14" s="11"/>
      <c r="M14" s="7"/>
      <c r="N14" s="7"/>
      <c r="O14" s="7">
        <v>28</v>
      </c>
      <c r="P14" s="31">
        <v>61</v>
      </c>
      <c r="Q14" s="34">
        <v>24</v>
      </c>
      <c r="R14" s="7">
        <v>24</v>
      </c>
      <c r="S14" s="975"/>
      <c r="T14" s="976"/>
      <c r="U14" s="976"/>
      <c r="V14" s="7">
        <v>10</v>
      </c>
      <c r="W14" s="36">
        <v>31</v>
      </c>
      <c r="X14" s="34">
        <v>14</v>
      </c>
      <c r="Y14" s="7">
        <v>32</v>
      </c>
      <c r="Z14" s="11"/>
      <c r="AA14" s="7"/>
      <c r="AB14" s="7"/>
      <c r="AC14" s="7">
        <v>21</v>
      </c>
      <c r="AD14" s="31">
        <v>64</v>
      </c>
      <c r="AE14" s="34">
        <v>23</v>
      </c>
      <c r="AF14" s="7">
        <v>68</v>
      </c>
      <c r="AG14" s="11"/>
      <c r="AH14" s="7"/>
      <c r="AI14" s="7"/>
      <c r="AJ14" s="7">
        <v>41</v>
      </c>
      <c r="AK14" s="31"/>
      <c r="AL14" s="34">
        <v>49</v>
      </c>
      <c r="AM14" s="7"/>
      <c r="AN14" s="11">
        <v>23</v>
      </c>
      <c r="AO14" s="7">
        <v>24</v>
      </c>
      <c r="AP14" s="11">
        <v>13</v>
      </c>
      <c r="AQ14" s="7">
        <v>23</v>
      </c>
      <c r="AR14" s="11">
        <v>45</v>
      </c>
      <c r="AS14" s="7">
        <v>36</v>
      </c>
      <c r="AT14" s="7"/>
      <c r="AU14" s="7"/>
      <c r="AV14" s="7"/>
      <c r="AW14" s="7"/>
      <c r="AX14" s="11">
        <v>220</v>
      </c>
      <c r="AY14" s="66">
        <v>28</v>
      </c>
      <c r="AZ14" s="1"/>
      <c r="BA14" s="594" t="s">
        <v>5</v>
      </c>
      <c r="BB14" s="595"/>
      <c r="BC14" s="595"/>
      <c r="BD14" s="1"/>
      <c r="BP14" s="15"/>
      <c r="BQ14" s="15">
        <f t="shared" si="1"/>
        <v>308</v>
      </c>
      <c r="BR14" s="23">
        <f t="shared" si="0"/>
        <v>89</v>
      </c>
      <c r="BS14" s="23">
        <f t="shared" si="2"/>
        <v>18</v>
      </c>
      <c r="BT14" s="15">
        <f t="shared" si="3"/>
        <v>41</v>
      </c>
      <c r="BU14" s="23">
        <f t="shared" si="4"/>
        <v>9</v>
      </c>
      <c r="BV14" s="15" t="e">
        <f>IF(AND(#REF!="",#REF!="",#REF!="",#REF!=""),"",SUM(#REF!,#REF!,#REF!,#REF!,#REF!))</f>
        <v>#REF!</v>
      </c>
      <c r="BW14" s="23" t="str">
        <f t="shared" si="5"/>
        <v/>
      </c>
      <c r="BX14" s="15">
        <f t="shared" si="6"/>
        <v>85</v>
      </c>
      <c r="BY14" s="23">
        <f t="shared" si="7"/>
        <v>17</v>
      </c>
      <c r="BZ14" s="15" t="str">
        <f t="shared" si="8"/>
        <v/>
      </c>
      <c r="CA14" s="23" t="str">
        <f t="shared" si="9"/>
        <v/>
      </c>
      <c r="CB14" s="15" t="e">
        <f>IF(AND(#REF!="",#REF!="",#REF!="",#REF!=""),"",SUM(#REF!,#REF!,#REF!,#REF!,#REF!))</f>
        <v>#REF!</v>
      </c>
      <c r="CC14" s="23" t="str">
        <f t="shared" si="10"/>
        <v/>
      </c>
      <c r="CD14" s="23"/>
      <c r="CE14" s="23"/>
    </row>
    <row r="15" spans="1:88">
      <c r="A15" s="245">
        <v>9</v>
      </c>
      <c r="B15" s="246" t="s">
        <v>243</v>
      </c>
      <c r="C15" s="247" t="s">
        <v>6</v>
      </c>
      <c r="D15" s="248">
        <v>952</v>
      </c>
      <c r="E15" s="249">
        <v>42047</v>
      </c>
      <c r="F15" s="250" t="s">
        <v>168</v>
      </c>
      <c r="G15" s="250" t="s">
        <v>169</v>
      </c>
      <c r="H15" s="251" t="s">
        <v>170</v>
      </c>
      <c r="I15" s="252">
        <v>309</v>
      </c>
      <c r="J15" s="253" t="s">
        <v>9</v>
      </c>
      <c r="K15" s="254" t="s">
        <v>10</v>
      </c>
      <c r="L15" s="11"/>
      <c r="M15" s="7"/>
      <c r="N15" s="7"/>
      <c r="O15" s="7">
        <v>29</v>
      </c>
      <c r="P15" s="31">
        <v>62</v>
      </c>
      <c r="Q15" s="34">
        <v>24</v>
      </c>
      <c r="R15" s="7">
        <v>21</v>
      </c>
      <c r="S15" s="975"/>
      <c r="T15" s="976"/>
      <c r="U15" s="976"/>
      <c r="V15" s="7">
        <v>14</v>
      </c>
      <c r="W15" s="36">
        <v>30</v>
      </c>
      <c r="X15" s="34">
        <v>10</v>
      </c>
      <c r="Y15" s="7">
        <v>31</v>
      </c>
      <c r="Z15" s="11"/>
      <c r="AA15" s="7"/>
      <c r="AB15" s="7"/>
      <c r="AC15" s="7">
        <v>20</v>
      </c>
      <c r="AD15" s="31">
        <v>64</v>
      </c>
      <c r="AE15" s="34">
        <v>25</v>
      </c>
      <c r="AF15" s="7">
        <v>67</v>
      </c>
      <c r="AG15" s="11"/>
      <c r="AH15" s="7"/>
      <c r="AI15" s="7"/>
      <c r="AJ15" s="7">
        <v>41</v>
      </c>
      <c r="AK15" s="31"/>
      <c r="AL15" s="34">
        <v>47</v>
      </c>
      <c r="AM15" s="7"/>
      <c r="AN15" s="11">
        <v>21</v>
      </c>
      <c r="AO15" s="7">
        <v>21</v>
      </c>
      <c r="AP15" s="11">
        <v>14</v>
      </c>
      <c r="AQ15" s="7">
        <v>20</v>
      </c>
      <c r="AR15" s="11">
        <v>41</v>
      </c>
      <c r="AS15" s="7">
        <v>36</v>
      </c>
      <c r="AT15" s="7"/>
      <c r="AU15" s="7"/>
      <c r="AV15" s="7"/>
      <c r="AW15" s="7"/>
      <c r="AX15" s="11">
        <v>220</v>
      </c>
      <c r="AY15" s="66">
        <v>18</v>
      </c>
      <c r="AZ15" s="1"/>
      <c r="BA15" s="594"/>
      <c r="BB15" s="595"/>
      <c r="BC15" s="595"/>
      <c r="BD15" s="1"/>
      <c r="BP15" s="15"/>
      <c r="BQ15" s="15">
        <f t="shared" si="1"/>
        <v>309</v>
      </c>
      <c r="BR15" s="23">
        <f t="shared" si="0"/>
        <v>91</v>
      </c>
      <c r="BS15" s="23">
        <f t="shared" si="2"/>
        <v>19</v>
      </c>
      <c r="BT15" s="15">
        <f t="shared" si="3"/>
        <v>44</v>
      </c>
      <c r="BU15" s="23">
        <f t="shared" si="4"/>
        <v>9</v>
      </c>
      <c r="BV15" s="15" t="e">
        <f>IF(AND(#REF!="",#REF!="",#REF!="",#REF!=""),"",SUM(#REF!,#REF!,#REF!,#REF!,#REF!))</f>
        <v>#REF!</v>
      </c>
      <c r="BW15" s="23" t="str">
        <f t="shared" si="5"/>
        <v/>
      </c>
      <c r="BX15" s="15">
        <f t="shared" si="6"/>
        <v>84</v>
      </c>
      <c r="BY15" s="23">
        <f t="shared" si="7"/>
        <v>17</v>
      </c>
      <c r="BZ15" s="15" t="str">
        <f t="shared" si="8"/>
        <v/>
      </c>
      <c r="CA15" s="23" t="str">
        <f t="shared" si="9"/>
        <v/>
      </c>
      <c r="CB15" s="15" t="e">
        <f>IF(AND(#REF!="",#REF!="",#REF!="",#REF!=""),"",SUM(#REF!,#REF!,#REF!,#REF!,#REF!))</f>
        <v>#REF!</v>
      </c>
      <c r="CC15" s="23" t="str">
        <f t="shared" si="10"/>
        <v/>
      </c>
      <c r="CD15" s="23"/>
      <c r="CE15" s="23"/>
    </row>
    <row r="16" spans="1:88">
      <c r="A16" s="245">
        <v>10</v>
      </c>
      <c r="B16" s="246" t="s">
        <v>243</v>
      </c>
      <c r="C16" s="247" t="s">
        <v>6</v>
      </c>
      <c r="D16" s="248">
        <v>931</v>
      </c>
      <c r="E16" s="249" t="s">
        <v>64</v>
      </c>
      <c r="F16" s="250" t="s">
        <v>171</v>
      </c>
      <c r="G16" s="250" t="s">
        <v>172</v>
      </c>
      <c r="H16" s="251" t="s">
        <v>21</v>
      </c>
      <c r="I16" s="252">
        <v>310</v>
      </c>
      <c r="J16" s="253" t="s">
        <v>9</v>
      </c>
      <c r="K16" s="254" t="s">
        <v>8</v>
      </c>
      <c r="L16" s="11"/>
      <c r="M16" s="7"/>
      <c r="N16" s="7"/>
      <c r="O16" s="7">
        <v>29</v>
      </c>
      <c r="P16" s="31">
        <v>62</v>
      </c>
      <c r="Q16" s="34">
        <v>24</v>
      </c>
      <c r="R16" s="7">
        <v>20</v>
      </c>
      <c r="S16" s="975"/>
      <c r="T16" s="976"/>
      <c r="U16" s="976"/>
      <c r="V16" s="7">
        <v>14</v>
      </c>
      <c r="W16" s="36">
        <v>32</v>
      </c>
      <c r="X16" s="34">
        <v>12</v>
      </c>
      <c r="Y16" s="7">
        <v>30</v>
      </c>
      <c r="Z16" s="11"/>
      <c r="AA16" s="7"/>
      <c r="AB16" s="7"/>
      <c r="AC16" s="7">
        <v>23</v>
      </c>
      <c r="AD16" s="31">
        <v>64</v>
      </c>
      <c r="AE16" s="34">
        <v>26</v>
      </c>
      <c r="AF16" s="7">
        <v>64</v>
      </c>
      <c r="AG16" s="11"/>
      <c r="AH16" s="7"/>
      <c r="AI16" s="7"/>
      <c r="AJ16" s="7">
        <v>41</v>
      </c>
      <c r="AK16" s="31"/>
      <c r="AL16" s="34">
        <v>48</v>
      </c>
      <c r="AM16" s="7"/>
      <c r="AN16" s="11">
        <v>25</v>
      </c>
      <c r="AO16" s="7">
        <v>20</v>
      </c>
      <c r="AP16" s="11">
        <v>15</v>
      </c>
      <c r="AQ16" s="7">
        <v>21</v>
      </c>
      <c r="AR16" s="11">
        <v>40</v>
      </c>
      <c r="AS16" s="7">
        <v>36</v>
      </c>
      <c r="AT16" s="7"/>
      <c r="AU16" s="7"/>
      <c r="AV16" s="7"/>
      <c r="AW16" s="7"/>
      <c r="AX16" s="11">
        <v>220</v>
      </c>
      <c r="AY16" s="66">
        <v>36</v>
      </c>
      <c r="AZ16" s="1"/>
      <c r="BA16" s="589" t="s">
        <v>2</v>
      </c>
      <c r="BB16" s="590"/>
      <c r="BC16" s="590"/>
      <c r="BD16" s="1"/>
      <c r="BP16" s="15"/>
      <c r="BQ16" s="15">
        <f t="shared" si="1"/>
        <v>310</v>
      </c>
      <c r="BR16" s="23">
        <f t="shared" si="0"/>
        <v>91</v>
      </c>
      <c r="BS16" s="23">
        <f t="shared" si="2"/>
        <v>19</v>
      </c>
      <c r="BT16" s="15">
        <f t="shared" si="3"/>
        <v>46</v>
      </c>
      <c r="BU16" s="23">
        <f t="shared" si="4"/>
        <v>10</v>
      </c>
      <c r="BV16" s="15" t="e">
        <f>IF(AND(#REF!="",#REF!="",#REF!="",#REF!=""),"",SUM(#REF!,#REF!,#REF!,#REF!,#REF!))</f>
        <v>#REF!</v>
      </c>
      <c r="BW16" s="23" t="str">
        <f t="shared" si="5"/>
        <v/>
      </c>
      <c r="BX16" s="15">
        <f t="shared" si="6"/>
        <v>87</v>
      </c>
      <c r="BY16" s="23">
        <f t="shared" si="7"/>
        <v>18</v>
      </c>
      <c r="BZ16" s="15" t="str">
        <f t="shared" si="8"/>
        <v/>
      </c>
      <c r="CA16" s="23" t="str">
        <f t="shared" si="9"/>
        <v/>
      </c>
      <c r="CB16" s="15" t="e">
        <f>IF(AND(#REF!="",#REF!="",#REF!="",#REF!=""),"",SUM(#REF!,#REF!,#REF!,#REF!,#REF!))</f>
        <v>#REF!</v>
      </c>
      <c r="CC16" s="23" t="str">
        <f t="shared" si="10"/>
        <v/>
      </c>
      <c r="CD16" s="23"/>
      <c r="CE16" s="23"/>
    </row>
    <row r="17" spans="1:83">
      <c r="A17" s="245">
        <v>11</v>
      </c>
      <c r="B17" s="246" t="s">
        <v>243</v>
      </c>
      <c r="C17" s="247" t="s">
        <v>6</v>
      </c>
      <c r="D17" s="248">
        <v>923</v>
      </c>
      <c r="E17" s="249" t="s">
        <v>64</v>
      </c>
      <c r="F17" s="250" t="s">
        <v>173</v>
      </c>
      <c r="G17" s="250" t="s">
        <v>174</v>
      </c>
      <c r="H17" s="251" t="s">
        <v>175</v>
      </c>
      <c r="I17" s="252">
        <v>311</v>
      </c>
      <c r="J17" s="253" t="s">
        <v>7</v>
      </c>
      <c r="K17" s="254" t="s">
        <v>8</v>
      </c>
      <c r="L17" s="11"/>
      <c r="M17" s="7"/>
      <c r="N17" s="7"/>
      <c r="O17" s="7">
        <v>29</v>
      </c>
      <c r="P17" s="31">
        <v>65</v>
      </c>
      <c r="Q17" s="34">
        <v>24</v>
      </c>
      <c r="R17" s="7">
        <v>20</v>
      </c>
      <c r="S17" s="975"/>
      <c r="T17" s="976"/>
      <c r="U17" s="976"/>
      <c r="V17" s="7">
        <v>14</v>
      </c>
      <c r="W17" s="36">
        <v>32</v>
      </c>
      <c r="X17" s="34">
        <v>13</v>
      </c>
      <c r="Y17" s="7">
        <v>32</v>
      </c>
      <c r="Z17" s="11"/>
      <c r="AA17" s="7"/>
      <c r="AB17" s="7"/>
      <c r="AC17" s="7">
        <v>25</v>
      </c>
      <c r="AD17" s="31">
        <v>64</v>
      </c>
      <c r="AE17" s="34">
        <v>24</v>
      </c>
      <c r="AF17" s="7">
        <v>65</v>
      </c>
      <c r="AG17" s="11"/>
      <c r="AH17" s="7"/>
      <c r="AI17" s="7"/>
      <c r="AJ17" s="7">
        <v>41</v>
      </c>
      <c r="AK17" s="31"/>
      <c r="AL17" s="34">
        <v>45</v>
      </c>
      <c r="AM17" s="7"/>
      <c r="AN17" s="11">
        <v>23</v>
      </c>
      <c r="AO17" s="7">
        <v>20</v>
      </c>
      <c r="AP17" s="11">
        <v>15</v>
      </c>
      <c r="AQ17" s="7">
        <v>23</v>
      </c>
      <c r="AR17" s="11">
        <v>42</v>
      </c>
      <c r="AS17" s="7">
        <v>36</v>
      </c>
      <c r="AT17" s="7"/>
      <c r="AU17" s="7"/>
      <c r="AV17" s="7"/>
      <c r="AW17" s="7"/>
      <c r="AX17" s="11">
        <v>220</v>
      </c>
      <c r="AY17" s="66">
        <v>28</v>
      </c>
      <c r="AZ17" s="1"/>
      <c r="BA17" s="589"/>
      <c r="BB17" s="590"/>
      <c r="BC17" s="590"/>
      <c r="BD17" s="1"/>
      <c r="BP17" s="15"/>
      <c r="BQ17" s="15">
        <f t="shared" si="1"/>
        <v>311</v>
      </c>
      <c r="BR17" s="23">
        <f t="shared" si="0"/>
        <v>94</v>
      </c>
      <c r="BS17" s="23">
        <f t="shared" si="2"/>
        <v>19</v>
      </c>
      <c r="BT17" s="15">
        <f t="shared" si="3"/>
        <v>46</v>
      </c>
      <c r="BU17" s="23">
        <f t="shared" si="4"/>
        <v>10</v>
      </c>
      <c r="BV17" s="15" t="e">
        <f>IF(AND(#REF!="",#REF!="",#REF!="",#REF!=""),"",SUM(#REF!,#REF!,#REF!,#REF!,#REF!))</f>
        <v>#REF!</v>
      </c>
      <c r="BW17" s="23" t="str">
        <f t="shared" si="5"/>
        <v/>
      </c>
      <c r="BX17" s="15">
        <f t="shared" si="6"/>
        <v>89</v>
      </c>
      <c r="BY17" s="23">
        <f t="shared" si="7"/>
        <v>18</v>
      </c>
      <c r="BZ17" s="15" t="str">
        <f t="shared" si="8"/>
        <v/>
      </c>
      <c r="CA17" s="23" t="str">
        <f t="shared" si="9"/>
        <v/>
      </c>
      <c r="CB17" s="15" t="e">
        <f>IF(AND(#REF!="",#REF!="",#REF!="",#REF!=""),"",SUM(#REF!,#REF!,#REF!,#REF!,#REF!))</f>
        <v>#REF!</v>
      </c>
      <c r="CC17" s="23" t="str">
        <f t="shared" si="10"/>
        <v/>
      </c>
      <c r="CD17" s="23"/>
      <c r="CE17" s="23"/>
    </row>
    <row r="18" spans="1:83">
      <c r="A18" s="245">
        <v>12</v>
      </c>
      <c r="B18" s="246" t="s">
        <v>243</v>
      </c>
      <c r="C18" s="247" t="s">
        <v>6</v>
      </c>
      <c r="D18" s="248">
        <v>949</v>
      </c>
      <c r="E18" s="249" t="s">
        <v>65</v>
      </c>
      <c r="F18" s="250" t="s">
        <v>176</v>
      </c>
      <c r="G18" s="250" t="s">
        <v>177</v>
      </c>
      <c r="H18" s="251" t="s">
        <v>178</v>
      </c>
      <c r="I18" s="252">
        <v>312</v>
      </c>
      <c r="J18" s="253" t="s">
        <v>9</v>
      </c>
      <c r="K18" s="254" t="s">
        <v>8</v>
      </c>
      <c r="L18" s="11"/>
      <c r="M18" s="7"/>
      <c r="N18" s="7"/>
      <c r="O18" s="7">
        <v>29</v>
      </c>
      <c r="P18" s="31">
        <v>68</v>
      </c>
      <c r="Q18" s="34">
        <v>24</v>
      </c>
      <c r="R18" s="7">
        <v>23</v>
      </c>
      <c r="S18" s="975"/>
      <c r="T18" s="976"/>
      <c r="U18" s="976"/>
      <c r="V18" s="7">
        <v>14</v>
      </c>
      <c r="W18" s="36">
        <v>32</v>
      </c>
      <c r="X18" s="34">
        <v>10</v>
      </c>
      <c r="Y18" s="7">
        <v>32</v>
      </c>
      <c r="Z18" s="11"/>
      <c r="AA18" s="7"/>
      <c r="AB18" s="7"/>
      <c r="AC18" s="7">
        <v>26</v>
      </c>
      <c r="AD18" s="31">
        <v>64</v>
      </c>
      <c r="AE18" s="34">
        <v>21</v>
      </c>
      <c r="AF18" s="7">
        <v>62</v>
      </c>
      <c r="AG18" s="11"/>
      <c r="AH18" s="7"/>
      <c r="AI18" s="7"/>
      <c r="AJ18" s="7">
        <v>42</v>
      </c>
      <c r="AK18" s="31"/>
      <c r="AL18" s="34">
        <v>49</v>
      </c>
      <c r="AM18" s="7"/>
      <c r="AN18" s="11" t="s">
        <v>3</v>
      </c>
      <c r="AO18" s="7">
        <v>21</v>
      </c>
      <c r="AP18" s="11">
        <v>15</v>
      </c>
      <c r="AQ18" s="7">
        <v>20</v>
      </c>
      <c r="AR18" s="11">
        <v>43</v>
      </c>
      <c r="AS18" s="7">
        <v>23</v>
      </c>
      <c r="AT18" s="7"/>
      <c r="AU18" s="7"/>
      <c r="AV18" s="7"/>
      <c r="AW18" s="7"/>
      <c r="AX18" s="11">
        <v>220</v>
      </c>
      <c r="AY18" s="66">
        <v>12</v>
      </c>
      <c r="AZ18" s="1"/>
      <c r="BA18" s="1"/>
      <c r="BB18" s="1"/>
      <c r="BC18" s="1"/>
      <c r="BD18" s="1"/>
      <c r="BP18" s="15"/>
      <c r="BQ18" s="15">
        <f t="shared" si="1"/>
        <v>312</v>
      </c>
      <c r="BR18" s="23">
        <f t="shared" si="0"/>
        <v>97</v>
      </c>
      <c r="BS18" s="23">
        <f t="shared" si="2"/>
        <v>20</v>
      </c>
      <c r="BT18" s="15">
        <f t="shared" si="3"/>
        <v>46</v>
      </c>
      <c r="BU18" s="23">
        <f t="shared" si="4"/>
        <v>10</v>
      </c>
      <c r="BV18" s="15" t="e">
        <f>IF(AND(#REF!="",#REF!="",#REF!="",#REF!=""),"",SUM(#REF!,#REF!,#REF!,#REF!,#REF!))</f>
        <v>#REF!</v>
      </c>
      <c r="BW18" s="23" t="str">
        <f t="shared" si="5"/>
        <v/>
      </c>
      <c r="BX18" s="15">
        <f t="shared" si="6"/>
        <v>90</v>
      </c>
      <c r="BY18" s="23">
        <f t="shared" si="7"/>
        <v>18</v>
      </c>
      <c r="BZ18" s="15" t="str">
        <f t="shared" si="8"/>
        <v/>
      </c>
      <c r="CA18" s="23" t="str">
        <f t="shared" si="9"/>
        <v/>
      </c>
      <c r="CB18" s="15" t="e">
        <f>IF(AND(#REF!="",#REF!="",#REF!="",#REF!=""),"",SUM(#REF!,#REF!,#REF!,#REF!,#REF!))</f>
        <v>#REF!</v>
      </c>
      <c r="CC18" s="23" t="str">
        <f t="shared" si="10"/>
        <v/>
      </c>
      <c r="CD18" s="23"/>
      <c r="CE18" s="23"/>
    </row>
    <row r="19" spans="1:83">
      <c r="A19" s="245">
        <v>13</v>
      </c>
      <c r="B19" s="246" t="s">
        <v>243</v>
      </c>
      <c r="C19" s="247" t="s">
        <v>6</v>
      </c>
      <c r="D19" s="248">
        <v>933</v>
      </c>
      <c r="E19" s="249" t="s">
        <v>66</v>
      </c>
      <c r="F19" s="250" t="s">
        <v>179</v>
      </c>
      <c r="G19" s="250" t="s">
        <v>180</v>
      </c>
      <c r="H19" s="251" t="s">
        <v>26</v>
      </c>
      <c r="I19" s="252">
        <v>313</v>
      </c>
      <c r="J19" s="253" t="s">
        <v>7</v>
      </c>
      <c r="K19" s="254" t="s">
        <v>8</v>
      </c>
      <c r="L19" s="11"/>
      <c r="M19" s="7"/>
      <c r="N19" s="7"/>
      <c r="O19" s="7">
        <v>29</v>
      </c>
      <c r="P19" s="31">
        <v>69</v>
      </c>
      <c r="Q19" s="34">
        <v>24</v>
      </c>
      <c r="R19" s="7">
        <v>20</v>
      </c>
      <c r="S19" s="975"/>
      <c r="T19" s="976"/>
      <c r="U19" s="976"/>
      <c r="V19" s="7">
        <v>14</v>
      </c>
      <c r="W19" s="36">
        <v>32</v>
      </c>
      <c r="X19" s="34">
        <v>10</v>
      </c>
      <c r="Y19" s="7">
        <v>30</v>
      </c>
      <c r="Z19" s="11"/>
      <c r="AA19" s="7"/>
      <c r="AB19" s="7"/>
      <c r="AC19" s="7">
        <v>28</v>
      </c>
      <c r="AD19" s="31">
        <v>64</v>
      </c>
      <c r="AE19" s="34">
        <v>23</v>
      </c>
      <c r="AF19" s="7">
        <v>63</v>
      </c>
      <c r="AG19" s="11"/>
      <c r="AH19" s="7"/>
      <c r="AI19" s="7"/>
      <c r="AJ19" s="7">
        <v>45</v>
      </c>
      <c r="AK19" s="31"/>
      <c r="AL19" s="34">
        <v>47</v>
      </c>
      <c r="AM19" s="7"/>
      <c r="AN19" s="11">
        <v>23</v>
      </c>
      <c r="AO19" s="7" t="s">
        <v>3</v>
      </c>
      <c r="AP19" s="11">
        <v>15</v>
      </c>
      <c r="AQ19" s="7">
        <v>21</v>
      </c>
      <c r="AR19" s="11">
        <v>40</v>
      </c>
      <c r="AS19" s="7">
        <v>23</v>
      </c>
      <c r="AT19" s="7"/>
      <c r="AU19" s="7"/>
      <c r="AV19" s="7"/>
      <c r="AW19" s="7"/>
      <c r="AX19" s="11">
        <v>220</v>
      </c>
      <c r="AY19" s="66">
        <v>22</v>
      </c>
      <c r="AZ19" s="1"/>
      <c r="BA19" s="1"/>
      <c r="BB19" s="1"/>
      <c r="BC19" s="1"/>
      <c r="BD19" s="1"/>
      <c r="BP19" s="15"/>
      <c r="BQ19" s="15">
        <f t="shared" si="1"/>
        <v>313</v>
      </c>
      <c r="BR19" s="23">
        <f t="shared" si="0"/>
        <v>98</v>
      </c>
      <c r="BS19" s="23">
        <f t="shared" si="2"/>
        <v>20</v>
      </c>
      <c r="BT19" s="15">
        <f t="shared" si="3"/>
        <v>46</v>
      </c>
      <c r="BU19" s="23">
        <f t="shared" si="4"/>
        <v>10</v>
      </c>
      <c r="BV19" s="15" t="e">
        <f>IF(AND(#REF!="",#REF!="",#REF!="",#REF!=""),"",SUM(#REF!,#REF!,#REF!,#REF!,#REF!))</f>
        <v>#REF!</v>
      </c>
      <c r="BW19" s="23" t="str">
        <f t="shared" si="5"/>
        <v/>
      </c>
      <c r="BX19" s="15">
        <f t="shared" si="6"/>
        <v>92</v>
      </c>
      <c r="BY19" s="23">
        <f t="shared" si="7"/>
        <v>19</v>
      </c>
      <c r="BZ19" s="15" t="str">
        <f t="shared" si="8"/>
        <v/>
      </c>
      <c r="CA19" s="23" t="str">
        <f t="shared" si="9"/>
        <v/>
      </c>
      <c r="CB19" s="15" t="e">
        <f>IF(AND(#REF!="",#REF!="",#REF!="",#REF!=""),"",SUM(#REF!,#REF!,#REF!,#REF!,#REF!))</f>
        <v>#REF!</v>
      </c>
      <c r="CC19" s="23" t="str">
        <f t="shared" si="10"/>
        <v/>
      </c>
      <c r="CD19" s="23"/>
      <c r="CE19" s="23"/>
    </row>
    <row r="20" spans="1:83">
      <c r="A20" s="245">
        <v>14</v>
      </c>
      <c r="B20" s="246" t="s">
        <v>243</v>
      </c>
      <c r="C20" s="247" t="s">
        <v>6</v>
      </c>
      <c r="D20" s="248">
        <v>946</v>
      </c>
      <c r="E20" s="249" t="s">
        <v>67</v>
      </c>
      <c r="F20" s="250" t="s">
        <v>179</v>
      </c>
      <c r="G20" s="250" t="s">
        <v>181</v>
      </c>
      <c r="H20" s="251" t="s">
        <v>182</v>
      </c>
      <c r="I20" s="252">
        <v>314</v>
      </c>
      <c r="J20" s="253" t="s">
        <v>7</v>
      </c>
      <c r="K20" s="254" t="s">
        <v>8</v>
      </c>
      <c r="L20" s="11"/>
      <c r="M20" s="7"/>
      <c r="N20" s="7"/>
      <c r="O20" s="7">
        <v>29</v>
      </c>
      <c r="P20" s="31">
        <v>68</v>
      </c>
      <c r="Q20" s="34">
        <v>24</v>
      </c>
      <c r="R20" s="7">
        <v>21</v>
      </c>
      <c r="S20" s="975"/>
      <c r="T20" s="976"/>
      <c r="U20" s="976"/>
      <c r="V20" s="7">
        <v>14</v>
      </c>
      <c r="W20" s="36">
        <v>32</v>
      </c>
      <c r="X20" s="34">
        <v>10</v>
      </c>
      <c r="Y20" s="7">
        <v>32</v>
      </c>
      <c r="Z20" s="11"/>
      <c r="AA20" s="7"/>
      <c r="AB20" s="7"/>
      <c r="AC20" s="7">
        <v>22</v>
      </c>
      <c r="AD20" s="31">
        <v>64</v>
      </c>
      <c r="AE20" s="34">
        <v>25</v>
      </c>
      <c r="AF20" s="7">
        <v>65</v>
      </c>
      <c r="AG20" s="11"/>
      <c r="AH20" s="7"/>
      <c r="AI20" s="7"/>
      <c r="AJ20" s="7">
        <v>41</v>
      </c>
      <c r="AK20" s="31"/>
      <c r="AL20" s="34">
        <v>48</v>
      </c>
      <c r="AM20" s="7"/>
      <c r="AN20" s="11" t="s">
        <v>4</v>
      </c>
      <c r="AO20" s="7" t="s">
        <v>4</v>
      </c>
      <c r="AP20" s="11"/>
      <c r="AQ20" s="7">
        <v>23</v>
      </c>
      <c r="AR20" s="11">
        <v>45</v>
      </c>
      <c r="AS20" s="7"/>
      <c r="AT20" s="7"/>
      <c r="AU20" s="7"/>
      <c r="AV20" s="7"/>
      <c r="AW20" s="7"/>
      <c r="AX20" s="11">
        <v>220</v>
      </c>
      <c r="AY20" s="66">
        <v>40</v>
      </c>
      <c r="AZ20" s="1"/>
      <c r="BA20" s="1"/>
      <c r="BB20" s="27"/>
      <c r="BC20" s="1"/>
      <c r="BD20" s="1"/>
      <c r="BP20" s="15"/>
      <c r="BQ20" s="15">
        <f t="shared" si="1"/>
        <v>314</v>
      </c>
      <c r="BR20" s="23">
        <f t="shared" si="0"/>
        <v>97</v>
      </c>
      <c r="BS20" s="23">
        <f t="shared" si="2"/>
        <v>20</v>
      </c>
      <c r="BT20" s="15">
        <f t="shared" si="3"/>
        <v>46</v>
      </c>
      <c r="BU20" s="23">
        <f t="shared" si="4"/>
        <v>10</v>
      </c>
      <c r="BV20" s="15" t="e">
        <f>IF(AND(#REF!="",#REF!="",#REF!="",#REF!=""),"",SUM(#REF!,#REF!,#REF!,#REF!,#REF!))</f>
        <v>#REF!</v>
      </c>
      <c r="BW20" s="23" t="str">
        <f t="shared" si="5"/>
        <v/>
      </c>
      <c r="BX20" s="15">
        <f t="shared" si="6"/>
        <v>86</v>
      </c>
      <c r="BY20" s="23">
        <f t="shared" si="7"/>
        <v>18</v>
      </c>
      <c r="BZ20" s="15" t="str">
        <f t="shared" si="8"/>
        <v/>
      </c>
      <c r="CA20" s="23" t="str">
        <f t="shared" si="9"/>
        <v/>
      </c>
      <c r="CB20" s="15" t="e">
        <f>IF(AND(#REF!="",#REF!="",#REF!="",#REF!=""),"",SUM(#REF!,#REF!,#REF!,#REF!,#REF!))</f>
        <v>#REF!</v>
      </c>
      <c r="CC20" s="23" t="str">
        <f t="shared" si="10"/>
        <v/>
      </c>
      <c r="CD20" s="23"/>
      <c r="CE20" s="23"/>
    </row>
    <row r="21" spans="1:83">
      <c r="A21" s="245">
        <v>15</v>
      </c>
      <c r="B21" s="246" t="s">
        <v>243</v>
      </c>
      <c r="C21" s="247" t="s">
        <v>6</v>
      </c>
      <c r="D21" s="248">
        <v>935</v>
      </c>
      <c r="E21" s="249" t="s">
        <v>68</v>
      </c>
      <c r="F21" s="250" t="s">
        <v>183</v>
      </c>
      <c r="G21" s="250" t="s">
        <v>184</v>
      </c>
      <c r="H21" s="251" t="s">
        <v>14</v>
      </c>
      <c r="I21" s="252">
        <v>315</v>
      </c>
      <c r="J21" s="253" t="s">
        <v>9</v>
      </c>
      <c r="K21" s="254" t="s">
        <v>10</v>
      </c>
      <c r="L21" s="11"/>
      <c r="M21" s="7"/>
      <c r="N21" s="7"/>
      <c r="O21" s="7">
        <v>29</v>
      </c>
      <c r="P21" s="31">
        <v>62</v>
      </c>
      <c r="Q21" s="34">
        <v>24</v>
      </c>
      <c r="R21" s="7">
        <v>24</v>
      </c>
      <c r="S21" s="975"/>
      <c r="T21" s="976"/>
      <c r="U21" s="976"/>
      <c r="V21" s="7">
        <v>14</v>
      </c>
      <c r="W21" s="36">
        <v>32</v>
      </c>
      <c r="X21" s="34">
        <v>10</v>
      </c>
      <c r="Y21" s="7">
        <v>30</v>
      </c>
      <c r="Z21" s="11"/>
      <c r="AA21" s="7"/>
      <c r="AB21" s="7"/>
      <c r="AC21" s="7">
        <v>22</v>
      </c>
      <c r="AD21" s="31">
        <v>64</v>
      </c>
      <c r="AE21" s="34">
        <v>26</v>
      </c>
      <c r="AF21" s="7">
        <v>64</v>
      </c>
      <c r="AG21" s="11"/>
      <c r="AH21" s="7"/>
      <c r="AI21" s="7"/>
      <c r="AJ21" s="7">
        <v>42</v>
      </c>
      <c r="AK21" s="31"/>
      <c r="AL21" s="34">
        <v>49</v>
      </c>
      <c r="AM21" s="7"/>
      <c r="AN21" s="11" t="s">
        <v>3</v>
      </c>
      <c r="AO21" s="7" t="s">
        <v>3</v>
      </c>
      <c r="AP21" s="11"/>
      <c r="AQ21" s="7">
        <v>20</v>
      </c>
      <c r="AR21" s="11">
        <v>47</v>
      </c>
      <c r="AS21" s="7"/>
      <c r="AT21" s="7"/>
      <c r="AU21" s="7"/>
      <c r="AV21" s="7"/>
      <c r="AW21" s="7"/>
      <c r="AX21" s="11">
        <v>220</v>
      </c>
      <c r="AY21" s="66">
        <v>4</v>
      </c>
      <c r="AZ21" s="1"/>
      <c r="BA21" s="1"/>
      <c r="BB21" s="28"/>
      <c r="BC21" s="1"/>
      <c r="BD21" s="1"/>
      <c r="BP21" s="15"/>
      <c r="BQ21" s="15">
        <f t="shared" si="1"/>
        <v>315</v>
      </c>
      <c r="BR21" s="23">
        <f t="shared" si="0"/>
        <v>91</v>
      </c>
      <c r="BS21" s="23">
        <f t="shared" si="2"/>
        <v>19</v>
      </c>
      <c r="BT21" s="15">
        <f t="shared" si="3"/>
        <v>46</v>
      </c>
      <c r="BU21" s="23">
        <f t="shared" si="4"/>
        <v>10</v>
      </c>
      <c r="BV21" s="15" t="e">
        <f>IF(AND(#REF!="",#REF!="",#REF!="",#REF!=""),"",SUM(#REF!,#REF!,#REF!,#REF!,#REF!))</f>
        <v>#REF!</v>
      </c>
      <c r="BW21" s="23" t="str">
        <f t="shared" si="5"/>
        <v/>
      </c>
      <c r="BX21" s="15">
        <f t="shared" si="6"/>
        <v>86</v>
      </c>
      <c r="BY21" s="23">
        <f t="shared" si="7"/>
        <v>18</v>
      </c>
      <c r="BZ21" s="15" t="str">
        <f t="shared" si="8"/>
        <v/>
      </c>
      <c r="CA21" s="23" t="str">
        <f t="shared" si="9"/>
        <v/>
      </c>
      <c r="CB21" s="15" t="e">
        <f>IF(AND(#REF!="",#REF!="",#REF!="",#REF!=""),"",SUM(#REF!,#REF!,#REF!,#REF!,#REF!))</f>
        <v>#REF!</v>
      </c>
      <c r="CC21" s="23" t="str">
        <f t="shared" si="10"/>
        <v/>
      </c>
      <c r="CD21" s="23"/>
      <c r="CE21" s="23"/>
    </row>
    <row r="22" spans="1:83">
      <c r="A22" s="245">
        <v>16</v>
      </c>
      <c r="B22" s="246" t="s">
        <v>243</v>
      </c>
      <c r="C22" s="247" t="s">
        <v>6</v>
      </c>
      <c r="D22" s="248">
        <v>940</v>
      </c>
      <c r="E22" s="249" t="s">
        <v>69</v>
      </c>
      <c r="F22" s="250" t="s">
        <v>185</v>
      </c>
      <c r="G22" s="250" t="s">
        <v>186</v>
      </c>
      <c r="H22" s="251" t="s">
        <v>21</v>
      </c>
      <c r="I22" s="252">
        <v>316</v>
      </c>
      <c r="J22" s="253" t="s">
        <v>7</v>
      </c>
      <c r="K22" s="254" t="s">
        <v>8</v>
      </c>
      <c r="L22" s="11"/>
      <c r="M22" s="7"/>
      <c r="N22" s="7"/>
      <c r="O22" s="7">
        <v>29</v>
      </c>
      <c r="P22" s="31">
        <v>50</v>
      </c>
      <c r="Q22" s="34">
        <v>24</v>
      </c>
      <c r="R22" s="7">
        <v>21</v>
      </c>
      <c r="S22" s="975"/>
      <c r="T22" s="976"/>
      <c r="U22" s="976"/>
      <c r="V22" s="7">
        <v>14</v>
      </c>
      <c r="W22" s="36">
        <v>32</v>
      </c>
      <c r="X22" s="34">
        <v>10</v>
      </c>
      <c r="Y22" s="7">
        <v>32</v>
      </c>
      <c r="Z22" s="11"/>
      <c r="AA22" s="7"/>
      <c r="AB22" s="7"/>
      <c r="AC22" s="7">
        <v>22</v>
      </c>
      <c r="AD22" s="31">
        <v>64</v>
      </c>
      <c r="AE22" s="34">
        <v>28</v>
      </c>
      <c r="AF22" s="7">
        <v>69</v>
      </c>
      <c r="AG22" s="11"/>
      <c r="AH22" s="7"/>
      <c r="AI22" s="7"/>
      <c r="AJ22" s="7">
        <v>41</v>
      </c>
      <c r="AK22" s="31"/>
      <c r="AL22" s="34">
        <v>48</v>
      </c>
      <c r="AM22" s="7"/>
      <c r="AN22" s="11" t="s">
        <v>31</v>
      </c>
      <c r="AO22" s="7" t="s">
        <v>31</v>
      </c>
      <c r="AP22" s="11"/>
      <c r="AQ22" s="7">
        <v>21</v>
      </c>
      <c r="AR22" s="11">
        <v>48</v>
      </c>
      <c r="AS22" s="7"/>
      <c r="AT22" s="7"/>
      <c r="AU22" s="7"/>
      <c r="AV22" s="7"/>
      <c r="AW22" s="7"/>
      <c r="AX22" s="11">
        <v>220</v>
      </c>
      <c r="AY22" s="66">
        <v>26</v>
      </c>
      <c r="AZ22" s="1"/>
      <c r="BA22" s="1"/>
      <c r="BB22" s="24"/>
      <c r="BC22" s="1"/>
      <c r="BD22" s="1"/>
      <c r="BP22" s="15"/>
      <c r="BQ22" s="15">
        <f t="shared" si="1"/>
        <v>316</v>
      </c>
      <c r="BR22" s="23">
        <f t="shared" si="0"/>
        <v>79</v>
      </c>
      <c r="BS22" s="23">
        <f t="shared" si="2"/>
        <v>16</v>
      </c>
      <c r="BT22" s="15">
        <f t="shared" si="3"/>
        <v>46</v>
      </c>
      <c r="BU22" s="23">
        <f t="shared" si="4"/>
        <v>10</v>
      </c>
      <c r="BV22" s="15" t="e">
        <f>IF(AND(#REF!="",#REF!="",#REF!="",#REF!=""),"",SUM(#REF!,#REF!,#REF!,#REF!,#REF!))</f>
        <v>#REF!</v>
      </c>
      <c r="BW22" s="23" t="str">
        <f t="shared" si="5"/>
        <v/>
      </c>
      <c r="BX22" s="15">
        <f t="shared" si="6"/>
        <v>86</v>
      </c>
      <c r="BY22" s="23">
        <f t="shared" si="7"/>
        <v>18</v>
      </c>
      <c r="BZ22" s="15" t="str">
        <f t="shared" si="8"/>
        <v/>
      </c>
      <c r="CA22" s="23" t="str">
        <f t="shared" si="9"/>
        <v/>
      </c>
      <c r="CB22" s="15" t="e">
        <f>IF(AND(#REF!="",#REF!="",#REF!="",#REF!=""),"",SUM(#REF!,#REF!,#REF!,#REF!,#REF!))</f>
        <v>#REF!</v>
      </c>
      <c r="CC22" s="23" t="str">
        <f t="shared" si="10"/>
        <v/>
      </c>
      <c r="CD22" s="23"/>
      <c r="CE22" s="23"/>
    </row>
    <row r="23" spans="1:83">
      <c r="A23" s="245">
        <v>17</v>
      </c>
      <c r="B23" s="246" t="s">
        <v>243</v>
      </c>
      <c r="C23" s="247" t="s">
        <v>6</v>
      </c>
      <c r="D23" s="248">
        <v>924</v>
      </c>
      <c r="E23" s="249" t="s">
        <v>70</v>
      </c>
      <c r="F23" s="250" t="s">
        <v>187</v>
      </c>
      <c r="G23" s="250" t="s">
        <v>188</v>
      </c>
      <c r="H23" s="251" t="s">
        <v>189</v>
      </c>
      <c r="I23" s="252">
        <v>317</v>
      </c>
      <c r="J23" s="253" t="s">
        <v>9</v>
      </c>
      <c r="K23" s="254" t="s">
        <v>8</v>
      </c>
      <c r="L23" s="11"/>
      <c r="M23" s="7"/>
      <c r="N23" s="7"/>
      <c r="O23" s="7">
        <v>29</v>
      </c>
      <c r="P23" s="31">
        <v>51</v>
      </c>
      <c r="Q23" s="34">
        <v>24</v>
      </c>
      <c r="R23" s="7">
        <v>20</v>
      </c>
      <c r="S23" s="975"/>
      <c r="T23" s="976"/>
      <c r="U23" s="976"/>
      <c r="V23" s="7">
        <v>14</v>
      </c>
      <c r="W23" s="36">
        <v>32</v>
      </c>
      <c r="X23" s="34">
        <v>10</v>
      </c>
      <c r="Y23" s="7">
        <v>31</v>
      </c>
      <c r="Z23" s="11"/>
      <c r="AA23" s="7"/>
      <c r="AB23" s="7"/>
      <c r="AC23" s="7">
        <v>22</v>
      </c>
      <c r="AD23" s="31">
        <v>64</v>
      </c>
      <c r="AE23" s="34">
        <v>27</v>
      </c>
      <c r="AF23" s="7">
        <v>68</v>
      </c>
      <c r="AG23" s="11"/>
      <c r="AH23" s="7"/>
      <c r="AI23" s="7"/>
      <c r="AJ23" s="7">
        <v>42</v>
      </c>
      <c r="AK23" s="31"/>
      <c r="AL23" s="34">
        <v>47</v>
      </c>
      <c r="AM23" s="7"/>
      <c r="AN23" s="11" t="s">
        <v>31</v>
      </c>
      <c r="AO23" s="7"/>
      <c r="AP23" s="11"/>
      <c r="AQ23" s="7"/>
      <c r="AR23" s="11">
        <v>49</v>
      </c>
      <c r="AS23" s="7"/>
      <c r="AT23" s="7"/>
      <c r="AU23" s="7"/>
      <c r="AV23" s="7"/>
      <c r="AW23" s="7"/>
      <c r="AX23" s="11">
        <v>220</v>
      </c>
      <c r="AY23" s="66">
        <v>38</v>
      </c>
      <c r="AZ23" s="1"/>
      <c r="BA23" s="1"/>
      <c r="BB23" s="24"/>
      <c r="BC23" s="1"/>
      <c r="BD23" s="1"/>
      <c r="BP23" s="15"/>
      <c r="BQ23" s="15">
        <f t="shared" si="1"/>
        <v>317</v>
      </c>
      <c r="BR23" s="23">
        <f t="shared" si="0"/>
        <v>80</v>
      </c>
      <c r="BS23" s="23">
        <f t="shared" si="2"/>
        <v>16</v>
      </c>
      <c r="BT23" s="15">
        <f t="shared" si="3"/>
        <v>46</v>
      </c>
      <c r="BU23" s="23">
        <f t="shared" si="4"/>
        <v>10</v>
      </c>
      <c r="BV23" s="15" t="e">
        <f>IF(AND(#REF!="",#REF!="",#REF!="",#REF!=""),"",SUM(#REF!,#REF!,#REF!,#REF!,#REF!))</f>
        <v>#REF!</v>
      </c>
      <c r="BW23" s="23" t="str">
        <f t="shared" si="5"/>
        <v/>
      </c>
      <c r="BX23" s="15">
        <f t="shared" si="6"/>
        <v>86</v>
      </c>
      <c r="BY23" s="23">
        <f t="shared" si="7"/>
        <v>18</v>
      </c>
      <c r="BZ23" s="15" t="str">
        <f t="shared" si="8"/>
        <v/>
      </c>
      <c r="CA23" s="23" t="str">
        <f t="shared" si="9"/>
        <v/>
      </c>
      <c r="CB23" s="15" t="e">
        <f>IF(AND(#REF!="",#REF!="",#REF!="",#REF!=""),"",SUM(#REF!,#REF!,#REF!,#REF!,#REF!))</f>
        <v>#REF!</v>
      </c>
      <c r="CC23" s="23" t="str">
        <f t="shared" si="10"/>
        <v/>
      </c>
      <c r="CD23" s="23"/>
      <c r="CE23" s="23"/>
    </row>
    <row r="24" spans="1:83" ht="24">
      <c r="A24" s="245">
        <v>18</v>
      </c>
      <c r="B24" s="246" t="s">
        <v>243</v>
      </c>
      <c r="C24" s="247" t="s">
        <v>6</v>
      </c>
      <c r="D24" s="248">
        <v>921</v>
      </c>
      <c r="E24" s="249">
        <v>42008</v>
      </c>
      <c r="F24" s="250" t="s">
        <v>190</v>
      </c>
      <c r="G24" s="250" t="s">
        <v>191</v>
      </c>
      <c r="H24" s="251" t="s">
        <v>192</v>
      </c>
      <c r="I24" s="252">
        <v>318</v>
      </c>
      <c r="J24" s="253" t="s">
        <v>9</v>
      </c>
      <c r="K24" s="254" t="s">
        <v>11</v>
      </c>
      <c r="L24" s="11"/>
      <c r="M24" s="7"/>
      <c r="N24" s="7"/>
      <c r="O24" s="7">
        <v>29</v>
      </c>
      <c r="P24" s="31">
        <v>54</v>
      </c>
      <c r="Q24" s="34">
        <v>24</v>
      </c>
      <c r="R24" s="7">
        <v>21</v>
      </c>
      <c r="S24" s="975"/>
      <c r="T24" s="976"/>
      <c r="U24" s="976"/>
      <c r="V24" s="7">
        <v>14</v>
      </c>
      <c r="W24" s="36">
        <v>32</v>
      </c>
      <c r="X24" s="34">
        <v>10</v>
      </c>
      <c r="Y24" s="7">
        <v>30</v>
      </c>
      <c r="Z24" s="11"/>
      <c r="AA24" s="7"/>
      <c r="AB24" s="7"/>
      <c r="AC24" s="7">
        <v>22</v>
      </c>
      <c r="AD24" s="31">
        <v>64</v>
      </c>
      <c r="AE24" s="34">
        <v>24</v>
      </c>
      <c r="AF24" s="7">
        <v>65</v>
      </c>
      <c r="AG24" s="11"/>
      <c r="AH24" s="7"/>
      <c r="AI24" s="7"/>
      <c r="AJ24" s="7">
        <v>40</v>
      </c>
      <c r="AK24" s="31"/>
      <c r="AL24" s="34">
        <v>49</v>
      </c>
      <c r="AM24" s="7"/>
      <c r="AN24" s="11"/>
      <c r="AO24" s="7" t="s">
        <v>4</v>
      </c>
      <c r="AP24" s="11"/>
      <c r="AQ24" s="7"/>
      <c r="AR24" s="11">
        <v>35</v>
      </c>
      <c r="AS24" s="7"/>
      <c r="AT24" s="7"/>
      <c r="AU24" s="7"/>
      <c r="AV24" s="7"/>
      <c r="AW24" s="7"/>
      <c r="AX24" s="11">
        <v>220</v>
      </c>
      <c r="AY24" s="66">
        <v>22</v>
      </c>
      <c r="AZ24" s="1"/>
      <c r="BA24" s="1"/>
      <c r="BB24" s="24"/>
      <c r="BC24" s="1"/>
      <c r="BD24" s="1"/>
      <c r="BP24" s="15"/>
      <c r="BQ24" s="15">
        <f t="shared" si="1"/>
        <v>318</v>
      </c>
      <c r="BR24" s="23">
        <f t="shared" si="0"/>
        <v>83</v>
      </c>
      <c r="BS24" s="23">
        <f t="shared" si="2"/>
        <v>17</v>
      </c>
      <c r="BT24" s="15">
        <f t="shared" si="3"/>
        <v>46</v>
      </c>
      <c r="BU24" s="23">
        <f t="shared" si="4"/>
        <v>10</v>
      </c>
      <c r="BV24" s="15" t="e">
        <f>IF(AND(#REF!="",#REF!="",#REF!="",#REF!=""),"",SUM(#REF!,#REF!,#REF!,#REF!,#REF!))</f>
        <v>#REF!</v>
      </c>
      <c r="BW24" s="23" t="str">
        <f t="shared" si="5"/>
        <v/>
      </c>
      <c r="BX24" s="15">
        <f t="shared" si="6"/>
        <v>86</v>
      </c>
      <c r="BY24" s="23">
        <f t="shared" si="7"/>
        <v>18</v>
      </c>
      <c r="BZ24" s="15" t="str">
        <f t="shared" si="8"/>
        <v/>
      </c>
      <c r="CA24" s="23" t="str">
        <f t="shared" si="9"/>
        <v/>
      </c>
      <c r="CB24" s="15" t="e">
        <f>IF(AND(#REF!="",#REF!="",#REF!="",#REF!=""),"",SUM(#REF!,#REF!,#REF!,#REF!,#REF!))</f>
        <v>#REF!</v>
      </c>
      <c r="CC24" s="23" t="str">
        <f t="shared" si="10"/>
        <v/>
      </c>
      <c r="CD24" s="23"/>
      <c r="CE24" s="23"/>
    </row>
    <row r="25" spans="1:83">
      <c r="A25" s="245">
        <v>19</v>
      </c>
      <c r="B25" s="246" t="s">
        <v>243</v>
      </c>
      <c r="C25" s="247" t="s">
        <v>6</v>
      </c>
      <c r="D25" s="248">
        <v>948</v>
      </c>
      <c r="E25" s="249">
        <v>42257</v>
      </c>
      <c r="F25" s="250" t="s">
        <v>193</v>
      </c>
      <c r="G25" s="250" t="s">
        <v>194</v>
      </c>
      <c r="H25" s="251" t="s">
        <v>195</v>
      </c>
      <c r="I25" s="252">
        <v>319</v>
      </c>
      <c r="J25" s="253" t="s">
        <v>9</v>
      </c>
      <c r="K25" s="254" t="s">
        <v>12</v>
      </c>
      <c r="L25" s="11"/>
      <c r="M25" s="7"/>
      <c r="N25" s="7"/>
      <c r="O25" s="7">
        <v>29</v>
      </c>
      <c r="P25" s="31">
        <v>56</v>
      </c>
      <c r="Q25" s="34">
        <v>24</v>
      </c>
      <c r="R25" s="7">
        <v>24</v>
      </c>
      <c r="S25" s="975"/>
      <c r="T25" s="976"/>
      <c r="U25" s="976"/>
      <c r="V25" s="7">
        <v>14</v>
      </c>
      <c r="W25" s="36">
        <v>32</v>
      </c>
      <c r="X25" s="34">
        <v>10</v>
      </c>
      <c r="Y25" s="7">
        <v>30</v>
      </c>
      <c r="Z25" s="11"/>
      <c r="AA25" s="7"/>
      <c r="AB25" s="7"/>
      <c r="AC25" s="7">
        <v>22</v>
      </c>
      <c r="AD25" s="31">
        <v>64</v>
      </c>
      <c r="AE25" s="34">
        <v>21</v>
      </c>
      <c r="AF25" s="7">
        <v>61</v>
      </c>
      <c r="AG25" s="11"/>
      <c r="AH25" s="7"/>
      <c r="AI25" s="7"/>
      <c r="AJ25" s="7">
        <v>41</v>
      </c>
      <c r="AK25" s="31"/>
      <c r="AL25" s="34">
        <v>41</v>
      </c>
      <c r="AM25" s="7"/>
      <c r="AN25" s="11"/>
      <c r="AO25" s="7"/>
      <c r="AP25" s="11"/>
      <c r="AQ25" s="7"/>
      <c r="AR25" s="11">
        <v>36</v>
      </c>
      <c r="AS25" s="7"/>
      <c r="AT25" s="7"/>
      <c r="AU25" s="7"/>
      <c r="AV25" s="7"/>
      <c r="AW25" s="7"/>
      <c r="AX25" s="11">
        <v>220</v>
      </c>
      <c r="AY25" s="66">
        <v>24</v>
      </c>
      <c r="AZ25" s="1"/>
      <c r="BA25" s="1"/>
      <c r="BB25" s="24"/>
      <c r="BC25" s="1"/>
      <c r="BD25" s="1"/>
      <c r="BP25" s="15"/>
      <c r="BQ25" s="15">
        <f t="shared" si="1"/>
        <v>319</v>
      </c>
      <c r="BR25" s="23">
        <f t="shared" si="0"/>
        <v>85</v>
      </c>
      <c r="BS25" s="23">
        <f t="shared" si="2"/>
        <v>17</v>
      </c>
      <c r="BT25" s="15">
        <f t="shared" si="3"/>
        <v>46</v>
      </c>
      <c r="BU25" s="23">
        <f t="shared" si="4"/>
        <v>10</v>
      </c>
      <c r="BV25" s="15" t="e">
        <f>IF(AND(#REF!="",#REF!="",#REF!="",#REF!=""),"",SUM(#REF!,#REF!,#REF!,#REF!,#REF!))</f>
        <v>#REF!</v>
      </c>
      <c r="BW25" s="23" t="str">
        <f t="shared" si="5"/>
        <v/>
      </c>
      <c r="BX25" s="15">
        <f t="shared" si="6"/>
        <v>86</v>
      </c>
      <c r="BY25" s="23">
        <f t="shared" si="7"/>
        <v>18</v>
      </c>
      <c r="BZ25" s="15" t="str">
        <f t="shared" si="8"/>
        <v/>
      </c>
      <c r="CA25" s="23" t="str">
        <f t="shared" si="9"/>
        <v/>
      </c>
      <c r="CB25" s="15" t="e">
        <f>IF(AND(#REF!="",#REF!="",#REF!="",#REF!=""),"",SUM(#REF!,#REF!,#REF!,#REF!,#REF!))</f>
        <v>#REF!</v>
      </c>
      <c r="CC25" s="23" t="str">
        <f t="shared" si="10"/>
        <v/>
      </c>
      <c r="CD25" s="23"/>
      <c r="CE25" s="23"/>
    </row>
    <row r="26" spans="1:83">
      <c r="A26" s="245">
        <v>20</v>
      </c>
      <c r="B26" s="246" t="s">
        <v>243</v>
      </c>
      <c r="C26" s="247" t="s">
        <v>6</v>
      </c>
      <c r="D26" s="248">
        <v>943</v>
      </c>
      <c r="E26" s="249" t="s">
        <v>71</v>
      </c>
      <c r="F26" s="250" t="s">
        <v>196</v>
      </c>
      <c r="G26" s="250" t="s">
        <v>28</v>
      </c>
      <c r="H26" s="251" t="s">
        <v>16</v>
      </c>
      <c r="I26" s="252">
        <v>320</v>
      </c>
      <c r="J26" s="253" t="s">
        <v>7</v>
      </c>
      <c r="K26" s="254" t="s">
        <v>10</v>
      </c>
      <c r="L26" s="11"/>
      <c r="M26" s="7"/>
      <c r="N26" s="7"/>
      <c r="O26" s="7">
        <v>29</v>
      </c>
      <c r="P26" s="31">
        <v>58</v>
      </c>
      <c r="Q26" s="34">
        <v>24</v>
      </c>
      <c r="R26" s="7">
        <v>45</v>
      </c>
      <c r="S26" s="975"/>
      <c r="T26" s="976"/>
      <c r="U26" s="976"/>
      <c r="V26" s="7">
        <v>14</v>
      </c>
      <c r="W26" s="36">
        <v>32</v>
      </c>
      <c r="X26" s="34">
        <v>10</v>
      </c>
      <c r="Y26" s="7">
        <v>30</v>
      </c>
      <c r="Z26" s="11"/>
      <c r="AA26" s="7"/>
      <c r="AB26" s="7"/>
      <c r="AC26" s="7">
        <v>22</v>
      </c>
      <c r="AD26" s="31">
        <v>64</v>
      </c>
      <c r="AE26" s="34">
        <v>25</v>
      </c>
      <c r="AF26" s="7">
        <v>62</v>
      </c>
      <c r="AG26" s="11"/>
      <c r="AH26" s="7"/>
      <c r="AI26" s="7"/>
      <c r="AJ26" s="7">
        <v>42</v>
      </c>
      <c r="AK26" s="31"/>
      <c r="AL26" s="34">
        <v>44</v>
      </c>
      <c r="AM26" s="7"/>
      <c r="AN26" s="11"/>
      <c r="AO26" s="7"/>
      <c r="AP26" s="11"/>
      <c r="AQ26" s="7"/>
      <c r="AR26" s="11"/>
      <c r="AS26" s="7"/>
      <c r="AT26" s="7"/>
      <c r="AU26" s="7"/>
      <c r="AV26" s="7"/>
      <c r="AW26" s="7"/>
      <c r="AX26" s="11">
        <v>220</v>
      </c>
      <c r="AY26" s="66">
        <v>16</v>
      </c>
      <c r="AZ26" s="1"/>
      <c r="BA26" s="1"/>
      <c r="BB26" s="24"/>
      <c r="BC26" s="1"/>
      <c r="BD26" s="1"/>
      <c r="BP26" s="15"/>
      <c r="BQ26" s="15">
        <f t="shared" si="1"/>
        <v>320</v>
      </c>
      <c r="BR26" s="23">
        <f t="shared" si="0"/>
        <v>87</v>
      </c>
      <c r="BS26" s="23">
        <f t="shared" si="2"/>
        <v>18</v>
      </c>
      <c r="BT26" s="15">
        <f t="shared" si="3"/>
        <v>46</v>
      </c>
      <c r="BU26" s="23">
        <f t="shared" si="4"/>
        <v>10</v>
      </c>
      <c r="BV26" s="15" t="e">
        <f>IF(AND(#REF!="",#REF!="",#REF!="",#REF!=""),"",SUM(#REF!,#REF!,#REF!,#REF!,#REF!))</f>
        <v>#REF!</v>
      </c>
      <c r="BW26" s="23" t="str">
        <f t="shared" si="5"/>
        <v/>
      </c>
      <c r="BX26" s="15">
        <f t="shared" si="6"/>
        <v>86</v>
      </c>
      <c r="BY26" s="23">
        <f t="shared" si="7"/>
        <v>18</v>
      </c>
      <c r="BZ26" s="15" t="str">
        <f t="shared" si="8"/>
        <v/>
      </c>
      <c r="CA26" s="23" t="str">
        <f t="shared" si="9"/>
        <v/>
      </c>
      <c r="CB26" s="15" t="e">
        <f>IF(AND(#REF!="",#REF!="",#REF!="",#REF!=""),"",SUM(#REF!,#REF!,#REF!,#REF!,#REF!))</f>
        <v>#REF!</v>
      </c>
      <c r="CC26" s="23" t="str">
        <f t="shared" si="10"/>
        <v/>
      </c>
      <c r="CD26" s="23"/>
      <c r="CE26" s="23"/>
    </row>
    <row r="27" spans="1:83">
      <c r="A27" s="245">
        <v>21</v>
      </c>
      <c r="B27" s="246" t="s">
        <v>243</v>
      </c>
      <c r="C27" s="247" t="s">
        <v>6</v>
      </c>
      <c r="D27" s="248">
        <v>929</v>
      </c>
      <c r="E27" s="249" t="s">
        <v>72</v>
      </c>
      <c r="F27" s="250" t="s">
        <v>197</v>
      </c>
      <c r="G27" s="250" t="s">
        <v>198</v>
      </c>
      <c r="H27" s="251" t="s">
        <v>199</v>
      </c>
      <c r="I27" s="252">
        <v>321</v>
      </c>
      <c r="J27" s="253" t="s">
        <v>9</v>
      </c>
      <c r="K27" s="254" t="s">
        <v>8</v>
      </c>
      <c r="L27" s="11"/>
      <c r="M27" s="7"/>
      <c r="N27" s="7"/>
      <c r="O27" s="7">
        <v>29</v>
      </c>
      <c r="P27" s="31">
        <v>59</v>
      </c>
      <c r="Q27" s="34">
        <v>24</v>
      </c>
      <c r="R27" s="7">
        <v>45</v>
      </c>
      <c r="S27" s="975"/>
      <c r="T27" s="976"/>
      <c r="U27" s="976"/>
      <c r="V27" s="7">
        <v>14</v>
      </c>
      <c r="W27" s="36">
        <v>32</v>
      </c>
      <c r="X27" s="34">
        <v>10</v>
      </c>
      <c r="Y27" s="7">
        <v>30</v>
      </c>
      <c r="Z27" s="11"/>
      <c r="AA27" s="7"/>
      <c r="AB27" s="7"/>
      <c r="AC27" s="7">
        <v>22</v>
      </c>
      <c r="AD27" s="31">
        <v>64</v>
      </c>
      <c r="AE27" s="34">
        <v>26</v>
      </c>
      <c r="AF27" s="7">
        <v>63</v>
      </c>
      <c r="AG27" s="11"/>
      <c r="AH27" s="7"/>
      <c r="AI27" s="7"/>
      <c r="AJ27" s="7">
        <v>43</v>
      </c>
      <c r="AK27" s="31"/>
      <c r="AL27" s="34">
        <v>42</v>
      </c>
      <c r="AM27" s="7"/>
      <c r="AN27" s="11"/>
      <c r="AO27" s="7"/>
      <c r="AP27" s="11"/>
      <c r="AQ27" s="7"/>
      <c r="AR27" s="11"/>
      <c r="AS27" s="7"/>
      <c r="AT27" s="7"/>
      <c r="AU27" s="7"/>
      <c r="AV27" s="7"/>
      <c r="AW27" s="7"/>
      <c r="AX27" s="11">
        <v>220</v>
      </c>
      <c r="AY27" s="66">
        <v>34</v>
      </c>
      <c r="AZ27" s="1"/>
      <c r="BA27" s="1"/>
      <c r="BB27" s="24"/>
      <c r="BC27" s="1"/>
      <c r="BD27" s="1"/>
      <c r="BP27" s="15"/>
      <c r="BQ27" s="15">
        <f t="shared" si="1"/>
        <v>321</v>
      </c>
      <c r="BR27" s="23">
        <f t="shared" si="0"/>
        <v>88</v>
      </c>
      <c r="BS27" s="23">
        <f t="shared" si="2"/>
        <v>18</v>
      </c>
      <c r="BT27" s="15">
        <f t="shared" si="3"/>
        <v>46</v>
      </c>
      <c r="BU27" s="23">
        <f t="shared" si="4"/>
        <v>10</v>
      </c>
      <c r="BV27" s="15" t="e">
        <f>IF(AND(#REF!="",#REF!="",#REF!="",#REF!=""),"",SUM(#REF!,#REF!,#REF!,#REF!,#REF!))</f>
        <v>#REF!</v>
      </c>
      <c r="BW27" s="23" t="str">
        <f t="shared" si="5"/>
        <v/>
      </c>
      <c r="BX27" s="15">
        <f t="shared" si="6"/>
        <v>86</v>
      </c>
      <c r="BY27" s="23">
        <f t="shared" si="7"/>
        <v>18</v>
      </c>
      <c r="BZ27" s="15" t="str">
        <f t="shared" si="8"/>
        <v/>
      </c>
      <c r="CA27" s="23" t="str">
        <f t="shared" si="9"/>
        <v/>
      </c>
      <c r="CB27" s="15" t="e">
        <f>IF(AND(#REF!="",#REF!="",#REF!="",#REF!=""),"",SUM(#REF!,#REF!,#REF!,#REF!,#REF!))</f>
        <v>#REF!</v>
      </c>
      <c r="CC27" s="23" t="str">
        <f t="shared" si="10"/>
        <v/>
      </c>
      <c r="CD27" s="23"/>
      <c r="CE27" s="23"/>
    </row>
    <row r="28" spans="1:83">
      <c r="A28" s="245">
        <v>22</v>
      </c>
      <c r="B28" s="246" t="s">
        <v>243</v>
      </c>
      <c r="C28" s="247" t="s">
        <v>6</v>
      </c>
      <c r="D28" s="248">
        <v>932</v>
      </c>
      <c r="E28" s="249" t="s">
        <v>73</v>
      </c>
      <c r="F28" s="250" t="s">
        <v>200</v>
      </c>
      <c r="G28" s="250" t="s">
        <v>13</v>
      </c>
      <c r="H28" s="251" t="s">
        <v>24</v>
      </c>
      <c r="I28" s="252">
        <v>322</v>
      </c>
      <c r="J28" s="253" t="s">
        <v>7</v>
      </c>
      <c r="K28" s="254" t="s">
        <v>8</v>
      </c>
      <c r="L28" s="11"/>
      <c r="M28" s="7"/>
      <c r="N28" s="7"/>
      <c r="O28" s="7">
        <v>29</v>
      </c>
      <c r="P28" s="31">
        <v>57</v>
      </c>
      <c r="Q28" s="34">
        <v>24</v>
      </c>
      <c r="R28" s="7">
        <v>45</v>
      </c>
      <c r="S28" s="975"/>
      <c r="T28" s="976"/>
      <c r="U28" s="976"/>
      <c r="V28" s="7">
        <v>14</v>
      </c>
      <c r="W28" s="36">
        <v>32</v>
      </c>
      <c r="X28" s="34">
        <v>10</v>
      </c>
      <c r="Y28" s="7">
        <v>30</v>
      </c>
      <c r="Z28" s="11"/>
      <c r="AA28" s="7"/>
      <c r="AB28" s="7"/>
      <c r="AC28" s="7">
        <v>22</v>
      </c>
      <c r="AD28" s="31">
        <v>64</v>
      </c>
      <c r="AE28" s="34">
        <v>23</v>
      </c>
      <c r="AF28" s="7">
        <v>62</v>
      </c>
      <c r="AG28" s="11"/>
      <c r="AH28" s="7"/>
      <c r="AI28" s="7"/>
      <c r="AJ28" s="7">
        <v>42</v>
      </c>
      <c r="AK28" s="31"/>
      <c r="AL28" s="34">
        <v>45</v>
      </c>
      <c r="AM28" s="7"/>
      <c r="AN28" s="11"/>
      <c r="AO28" s="7"/>
      <c r="AP28" s="11"/>
      <c r="AQ28" s="7"/>
      <c r="AR28" s="11"/>
      <c r="AS28" s="7"/>
      <c r="AT28" s="7"/>
      <c r="AU28" s="7"/>
      <c r="AV28" s="7"/>
      <c r="AW28" s="7"/>
      <c r="AX28" s="11">
        <v>220</v>
      </c>
      <c r="AY28" s="66">
        <v>22</v>
      </c>
      <c r="AZ28" s="1"/>
      <c r="BA28" s="1"/>
      <c r="BB28" s="24"/>
      <c r="BC28" s="1"/>
      <c r="BD28" s="1"/>
      <c r="BP28" s="15"/>
      <c r="BQ28" s="15">
        <f t="shared" si="1"/>
        <v>322</v>
      </c>
      <c r="BR28" s="23">
        <f t="shared" si="0"/>
        <v>86</v>
      </c>
      <c r="BS28" s="23">
        <f t="shared" si="2"/>
        <v>18</v>
      </c>
      <c r="BT28" s="15">
        <f t="shared" si="3"/>
        <v>46</v>
      </c>
      <c r="BU28" s="23">
        <f t="shared" si="4"/>
        <v>10</v>
      </c>
      <c r="BV28" s="15" t="e">
        <f>IF(AND(#REF!="",#REF!="",#REF!="",#REF!=""),"",SUM(#REF!,#REF!,#REF!,#REF!,#REF!))</f>
        <v>#REF!</v>
      </c>
      <c r="BW28" s="23" t="str">
        <f t="shared" si="5"/>
        <v/>
      </c>
      <c r="BX28" s="15">
        <f t="shared" si="6"/>
        <v>86</v>
      </c>
      <c r="BY28" s="23">
        <f t="shared" si="7"/>
        <v>18</v>
      </c>
      <c r="BZ28" s="15" t="str">
        <f t="shared" si="8"/>
        <v/>
      </c>
      <c r="CA28" s="23" t="str">
        <f t="shared" si="9"/>
        <v/>
      </c>
      <c r="CB28" s="15" t="e">
        <f>IF(AND(#REF!="",#REF!="",#REF!="",#REF!=""),"",SUM(#REF!,#REF!,#REF!,#REF!,#REF!))</f>
        <v>#REF!</v>
      </c>
      <c r="CC28" s="23" t="str">
        <f t="shared" si="10"/>
        <v/>
      </c>
      <c r="CD28" s="23"/>
      <c r="CE28" s="23"/>
    </row>
    <row r="29" spans="1:83">
      <c r="A29" s="245">
        <v>23</v>
      </c>
      <c r="B29" s="246" t="s">
        <v>243</v>
      </c>
      <c r="C29" s="247" t="s">
        <v>6</v>
      </c>
      <c r="D29" s="248">
        <v>927</v>
      </c>
      <c r="E29" s="249" t="s">
        <v>74</v>
      </c>
      <c r="F29" s="250" t="s">
        <v>201</v>
      </c>
      <c r="G29" s="250" t="s">
        <v>202</v>
      </c>
      <c r="H29" s="251" t="s">
        <v>17</v>
      </c>
      <c r="I29" s="252">
        <v>323</v>
      </c>
      <c r="J29" s="253" t="s">
        <v>9</v>
      </c>
      <c r="K29" s="254" t="s">
        <v>8</v>
      </c>
      <c r="L29" s="11"/>
      <c r="M29" s="7"/>
      <c r="N29" s="7"/>
      <c r="O29" s="7">
        <v>29</v>
      </c>
      <c r="P29" s="31">
        <v>54</v>
      </c>
      <c r="Q29" s="34">
        <v>24</v>
      </c>
      <c r="R29" s="7">
        <v>45</v>
      </c>
      <c r="S29" s="975"/>
      <c r="T29" s="976"/>
      <c r="U29" s="976"/>
      <c r="V29" s="7">
        <v>14</v>
      </c>
      <c r="W29" s="36">
        <v>32</v>
      </c>
      <c r="X29" s="34">
        <v>10</v>
      </c>
      <c r="Y29" s="7">
        <v>30</v>
      </c>
      <c r="Z29" s="11"/>
      <c r="AA29" s="7"/>
      <c r="AB29" s="7"/>
      <c r="AC29" s="7">
        <v>22</v>
      </c>
      <c r="AD29" s="31">
        <v>64</v>
      </c>
      <c r="AE29" s="34">
        <v>21</v>
      </c>
      <c r="AF29" s="7">
        <v>62</v>
      </c>
      <c r="AG29" s="11"/>
      <c r="AH29" s="7"/>
      <c r="AI29" s="7"/>
      <c r="AJ29" s="7">
        <v>45</v>
      </c>
      <c r="AK29" s="31"/>
      <c r="AL29" s="34">
        <v>46</v>
      </c>
      <c r="AM29" s="7"/>
      <c r="AN29" s="11"/>
      <c r="AO29" s="7"/>
      <c r="AP29" s="11"/>
      <c r="AQ29" s="7"/>
      <c r="AR29" s="11"/>
      <c r="AS29" s="7"/>
      <c r="AT29" s="7"/>
      <c r="AU29" s="7"/>
      <c r="AV29" s="7"/>
      <c r="AW29" s="7"/>
      <c r="AX29" s="11">
        <v>220</v>
      </c>
      <c r="AY29" s="66">
        <v>32</v>
      </c>
      <c r="AZ29" s="1"/>
      <c r="BA29" s="1"/>
      <c r="BB29" s="24"/>
      <c r="BC29" s="1"/>
      <c r="BD29" s="1"/>
      <c r="BP29" s="15"/>
      <c r="BQ29" s="15">
        <f t="shared" si="1"/>
        <v>323</v>
      </c>
      <c r="BR29" s="23">
        <f t="shared" si="0"/>
        <v>83</v>
      </c>
      <c r="BS29" s="23">
        <f t="shared" si="2"/>
        <v>17</v>
      </c>
      <c r="BT29" s="15">
        <f t="shared" si="3"/>
        <v>46</v>
      </c>
      <c r="BU29" s="23">
        <f t="shared" si="4"/>
        <v>10</v>
      </c>
      <c r="BV29" s="15" t="e">
        <f>IF(AND(#REF!="",#REF!="",#REF!="",#REF!=""),"",SUM(#REF!,#REF!,#REF!,#REF!,#REF!))</f>
        <v>#REF!</v>
      </c>
      <c r="BW29" s="23" t="str">
        <f t="shared" si="5"/>
        <v/>
      </c>
      <c r="BX29" s="15">
        <f t="shared" si="6"/>
        <v>86</v>
      </c>
      <c r="BY29" s="23">
        <f t="shared" si="7"/>
        <v>18</v>
      </c>
      <c r="BZ29" s="15" t="str">
        <f t="shared" si="8"/>
        <v/>
      </c>
      <c r="CA29" s="23" t="str">
        <f t="shared" si="9"/>
        <v/>
      </c>
      <c r="CB29" s="15" t="e">
        <f>IF(AND(#REF!="",#REF!="",#REF!="",#REF!=""),"",SUM(#REF!,#REF!,#REF!,#REF!,#REF!))</f>
        <v>#REF!</v>
      </c>
      <c r="CC29" s="23" t="str">
        <f t="shared" si="10"/>
        <v/>
      </c>
      <c r="CD29" s="23"/>
      <c r="CE29" s="23"/>
    </row>
    <row r="30" spans="1:83">
      <c r="A30" s="245">
        <v>24</v>
      </c>
      <c r="B30" s="246" t="s">
        <v>243</v>
      </c>
      <c r="C30" s="247" t="s">
        <v>6</v>
      </c>
      <c r="D30" s="248">
        <v>938</v>
      </c>
      <c r="E30" s="249" t="s">
        <v>75</v>
      </c>
      <c r="F30" s="250" t="s">
        <v>203</v>
      </c>
      <c r="G30" s="250" t="s">
        <v>204</v>
      </c>
      <c r="H30" s="251" t="s">
        <v>18</v>
      </c>
      <c r="I30" s="252">
        <v>324</v>
      </c>
      <c r="J30" s="253" t="s">
        <v>9</v>
      </c>
      <c r="K30" s="254" t="s">
        <v>12</v>
      </c>
      <c r="L30" s="11"/>
      <c r="M30" s="7"/>
      <c r="N30" s="7"/>
      <c r="O30" s="7">
        <v>29</v>
      </c>
      <c r="P30" s="31">
        <v>51</v>
      </c>
      <c r="Q30" s="34">
        <v>24</v>
      </c>
      <c r="R30" s="7">
        <v>45</v>
      </c>
      <c r="S30" s="975"/>
      <c r="T30" s="976"/>
      <c r="U30" s="976"/>
      <c r="V30" s="7">
        <v>14</v>
      </c>
      <c r="W30" s="36">
        <v>32</v>
      </c>
      <c r="X30" s="34">
        <v>10</v>
      </c>
      <c r="Y30" s="7">
        <v>30</v>
      </c>
      <c r="Z30" s="11"/>
      <c r="AA30" s="7"/>
      <c r="AB30" s="7"/>
      <c r="AC30" s="7">
        <v>22</v>
      </c>
      <c r="AD30" s="31">
        <v>64</v>
      </c>
      <c r="AE30" s="34">
        <v>20</v>
      </c>
      <c r="AF30" s="7">
        <v>62</v>
      </c>
      <c r="AG30" s="11"/>
      <c r="AH30" s="7"/>
      <c r="AI30" s="7"/>
      <c r="AJ30" s="7">
        <v>47</v>
      </c>
      <c r="AK30" s="31"/>
      <c r="AL30" s="34">
        <v>48</v>
      </c>
      <c r="AM30" s="7"/>
      <c r="AN30" s="11"/>
      <c r="AO30" s="7"/>
      <c r="AP30" s="11"/>
      <c r="AQ30" s="7"/>
      <c r="AR30" s="11"/>
      <c r="AS30" s="7"/>
      <c r="AT30" s="7"/>
      <c r="AU30" s="7"/>
      <c r="AV30" s="7"/>
      <c r="AW30" s="7"/>
      <c r="AX30" s="11">
        <v>220</v>
      </c>
      <c r="AY30" s="66">
        <v>20</v>
      </c>
      <c r="AZ30" s="1"/>
      <c r="BA30" s="1"/>
      <c r="BB30" s="24"/>
      <c r="BC30" s="1"/>
      <c r="BD30" s="1"/>
      <c r="BP30" s="15"/>
      <c r="BQ30" s="15">
        <f t="shared" si="1"/>
        <v>324</v>
      </c>
      <c r="BR30" s="23">
        <f t="shared" si="0"/>
        <v>80</v>
      </c>
      <c r="BS30" s="23">
        <f t="shared" si="2"/>
        <v>16</v>
      </c>
      <c r="BT30" s="15">
        <f t="shared" si="3"/>
        <v>46</v>
      </c>
      <c r="BU30" s="23">
        <f t="shared" si="4"/>
        <v>10</v>
      </c>
      <c r="BV30" s="15" t="e">
        <f>IF(AND(#REF!="",#REF!="",#REF!="",#REF!=""),"",SUM(#REF!,#REF!,#REF!,#REF!,#REF!))</f>
        <v>#REF!</v>
      </c>
      <c r="BW30" s="23" t="str">
        <f t="shared" si="5"/>
        <v/>
      </c>
      <c r="BX30" s="15">
        <f t="shared" si="6"/>
        <v>86</v>
      </c>
      <c r="BY30" s="23">
        <f t="shared" si="7"/>
        <v>18</v>
      </c>
      <c r="BZ30" s="15" t="str">
        <f t="shared" si="8"/>
        <v/>
      </c>
      <c r="CA30" s="23" t="str">
        <f t="shared" si="9"/>
        <v/>
      </c>
      <c r="CB30" s="15" t="e">
        <f>IF(AND(#REF!="",#REF!="",#REF!="",#REF!=""),"",SUM(#REF!,#REF!,#REF!,#REF!,#REF!))</f>
        <v>#REF!</v>
      </c>
      <c r="CC30" s="23" t="str">
        <f t="shared" si="10"/>
        <v/>
      </c>
      <c r="CD30" s="23"/>
      <c r="CE30" s="23"/>
    </row>
    <row r="31" spans="1:83">
      <c r="A31" s="245">
        <v>25</v>
      </c>
      <c r="B31" s="246" t="s">
        <v>243</v>
      </c>
      <c r="C31" s="247" t="s">
        <v>6</v>
      </c>
      <c r="D31" s="248">
        <v>950</v>
      </c>
      <c r="E31" s="249" t="s">
        <v>76</v>
      </c>
      <c r="F31" s="250" t="s">
        <v>205</v>
      </c>
      <c r="G31" s="250" t="s">
        <v>206</v>
      </c>
      <c r="H31" s="251" t="s">
        <v>207</v>
      </c>
      <c r="I31" s="252">
        <v>325</v>
      </c>
      <c r="J31" s="253" t="s">
        <v>9</v>
      </c>
      <c r="K31" s="254" t="s">
        <v>8</v>
      </c>
      <c r="L31" s="11"/>
      <c r="M31" s="7"/>
      <c r="N31" s="7"/>
      <c r="O31" s="7">
        <v>29</v>
      </c>
      <c r="P31" s="31">
        <v>52</v>
      </c>
      <c r="Q31" s="34">
        <v>24</v>
      </c>
      <c r="R31" s="7">
        <v>45</v>
      </c>
      <c r="S31" s="975"/>
      <c r="T31" s="976"/>
      <c r="U31" s="976"/>
      <c r="V31" s="7">
        <v>14</v>
      </c>
      <c r="W31" s="36">
        <v>32</v>
      </c>
      <c r="X31" s="34">
        <v>10</v>
      </c>
      <c r="Y31" s="7">
        <v>30</v>
      </c>
      <c r="Z31" s="11"/>
      <c r="AA31" s="7"/>
      <c r="AB31" s="7"/>
      <c r="AC31" s="7">
        <v>22</v>
      </c>
      <c r="AD31" s="31">
        <v>64</v>
      </c>
      <c r="AE31" s="34">
        <v>23</v>
      </c>
      <c r="AF31" s="7">
        <v>62</v>
      </c>
      <c r="AG31" s="11"/>
      <c r="AH31" s="7"/>
      <c r="AI31" s="7"/>
      <c r="AJ31" s="7">
        <v>48</v>
      </c>
      <c r="AK31" s="31"/>
      <c r="AL31" s="34">
        <v>48</v>
      </c>
      <c r="AM31" s="7"/>
      <c r="AN31" s="11"/>
      <c r="AO31" s="7"/>
      <c r="AP31" s="11"/>
      <c r="AQ31" s="7"/>
      <c r="AR31" s="11"/>
      <c r="AS31" s="7"/>
      <c r="AT31" s="7"/>
      <c r="AU31" s="7"/>
      <c r="AV31" s="7"/>
      <c r="AW31" s="7"/>
      <c r="AX31" s="11">
        <v>220</v>
      </c>
      <c r="AY31" s="66">
        <v>12</v>
      </c>
      <c r="AZ31" s="1"/>
      <c r="BA31" s="1"/>
      <c r="BB31" s="24"/>
      <c r="BC31" s="1"/>
      <c r="BD31" s="1"/>
      <c r="BP31" s="15"/>
      <c r="BQ31" s="15">
        <f t="shared" si="1"/>
        <v>325</v>
      </c>
      <c r="BR31" s="23">
        <f t="shared" si="0"/>
        <v>81</v>
      </c>
      <c r="BS31" s="23">
        <f t="shared" si="2"/>
        <v>17</v>
      </c>
      <c r="BT31" s="15">
        <f t="shared" si="3"/>
        <v>46</v>
      </c>
      <c r="BU31" s="23">
        <f t="shared" si="4"/>
        <v>10</v>
      </c>
      <c r="BV31" s="15" t="e">
        <f>IF(AND(#REF!="",#REF!="",#REF!="",#REF!=""),"",SUM(#REF!,#REF!,#REF!,#REF!,#REF!))</f>
        <v>#REF!</v>
      </c>
      <c r="BW31" s="23" t="str">
        <f t="shared" si="5"/>
        <v/>
      </c>
      <c r="BX31" s="15">
        <f t="shared" si="6"/>
        <v>86</v>
      </c>
      <c r="BY31" s="23">
        <f t="shared" si="7"/>
        <v>18</v>
      </c>
      <c r="BZ31" s="15" t="str">
        <f t="shared" si="8"/>
        <v/>
      </c>
      <c r="CA31" s="23" t="str">
        <f t="shared" si="9"/>
        <v/>
      </c>
      <c r="CB31" s="15" t="e">
        <f>IF(AND(#REF!="",#REF!="",#REF!="",#REF!=""),"",SUM(#REF!,#REF!,#REF!,#REF!,#REF!))</f>
        <v>#REF!</v>
      </c>
      <c r="CC31" s="23" t="str">
        <f t="shared" si="10"/>
        <v/>
      </c>
      <c r="CD31" s="23"/>
      <c r="CE31" s="23"/>
    </row>
    <row r="32" spans="1:83">
      <c r="A32" s="245">
        <v>26</v>
      </c>
      <c r="B32" s="246" t="s">
        <v>243</v>
      </c>
      <c r="C32" s="247" t="s">
        <v>6</v>
      </c>
      <c r="D32" s="248">
        <v>945</v>
      </c>
      <c r="E32" s="249" t="s">
        <v>77</v>
      </c>
      <c r="F32" s="250" t="s">
        <v>208</v>
      </c>
      <c r="G32" s="250" t="s">
        <v>209</v>
      </c>
      <c r="H32" s="251" t="s">
        <v>210</v>
      </c>
      <c r="I32" s="252">
        <v>326</v>
      </c>
      <c r="J32" s="253" t="s">
        <v>9</v>
      </c>
      <c r="K32" s="254" t="s">
        <v>8</v>
      </c>
      <c r="L32" s="11"/>
      <c r="M32" s="7"/>
      <c r="N32" s="7"/>
      <c r="O32" s="7">
        <v>29</v>
      </c>
      <c r="P32" s="31">
        <v>53</v>
      </c>
      <c r="Q32" s="34">
        <v>24</v>
      </c>
      <c r="R32" s="7">
        <v>45</v>
      </c>
      <c r="S32" s="975"/>
      <c r="T32" s="976"/>
      <c r="U32" s="976"/>
      <c r="V32" s="7">
        <v>14</v>
      </c>
      <c r="W32" s="36">
        <v>32</v>
      </c>
      <c r="X32" s="34">
        <v>10</v>
      </c>
      <c r="Y32" s="7">
        <v>30</v>
      </c>
      <c r="Z32" s="11"/>
      <c r="AA32" s="7"/>
      <c r="AB32" s="7"/>
      <c r="AC32" s="7">
        <v>22</v>
      </c>
      <c r="AD32" s="31">
        <v>64</v>
      </c>
      <c r="AE32" s="34">
        <v>20</v>
      </c>
      <c r="AF32" s="7">
        <v>62</v>
      </c>
      <c r="AG32" s="11"/>
      <c r="AH32" s="7"/>
      <c r="AI32" s="7"/>
      <c r="AJ32" s="7">
        <v>49</v>
      </c>
      <c r="AK32" s="31"/>
      <c r="AL32" s="34">
        <v>47</v>
      </c>
      <c r="AM32" s="7"/>
      <c r="AN32" s="11"/>
      <c r="AO32" s="7"/>
      <c r="AP32" s="11"/>
      <c r="AQ32" s="7"/>
      <c r="AR32" s="11"/>
      <c r="AS32" s="7"/>
      <c r="AT32" s="7"/>
      <c r="AU32" s="7"/>
      <c r="AV32" s="7"/>
      <c r="AW32" s="7"/>
      <c r="AX32" s="11">
        <v>220</v>
      </c>
      <c r="AY32" s="66">
        <v>22</v>
      </c>
      <c r="AZ32" s="1"/>
      <c r="BA32" s="1"/>
      <c r="BB32" s="24"/>
      <c r="BC32" s="1"/>
      <c r="BD32" s="1"/>
      <c r="BP32" s="15"/>
      <c r="BQ32" s="15">
        <f t="shared" si="1"/>
        <v>326</v>
      </c>
      <c r="BR32" s="23">
        <f t="shared" si="0"/>
        <v>82</v>
      </c>
      <c r="BS32" s="23">
        <f t="shared" si="2"/>
        <v>17</v>
      </c>
      <c r="BT32" s="15">
        <f t="shared" si="3"/>
        <v>46</v>
      </c>
      <c r="BU32" s="23">
        <f t="shared" si="4"/>
        <v>10</v>
      </c>
      <c r="BV32" s="15" t="e">
        <f>IF(AND(#REF!="",#REF!="",#REF!="",#REF!=""),"",SUM(#REF!,#REF!,#REF!,#REF!,#REF!))</f>
        <v>#REF!</v>
      </c>
      <c r="BW32" s="23" t="str">
        <f t="shared" si="5"/>
        <v/>
      </c>
      <c r="BX32" s="15">
        <f t="shared" si="6"/>
        <v>86</v>
      </c>
      <c r="BY32" s="23">
        <f t="shared" si="7"/>
        <v>18</v>
      </c>
      <c r="BZ32" s="15" t="str">
        <f t="shared" si="8"/>
        <v/>
      </c>
      <c r="CA32" s="23" t="str">
        <f t="shared" si="9"/>
        <v/>
      </c>
      <c r="CB32" s="15" t="e">
        <f>IF(AND(#REF!="",#REF!="",#REF!="",#REF!=""),"",SUM(#REF!,#REF!,#REF!,#REF!,#REF!))</f>
        <v>#REF!</v>
      </c>
      <c r="CC32" s="23" t="str">
        <f t="shared" si="10"/>
        <v/>
      </c>
      <c r="CD32" s="23"/>
      <c r="CE32" s="23"/>
    </row>
    <row r="33" spans="1:83">
      <c r="A33" s="245">
        <v>27</v>
      </c>
      <c r="B33" s="246" t="s">
        <v>243</v>
      </c>
      <c r="C33" s="247" t="s">
        <v>6</v>
      </c>
      <c r="D33" s="248">
        <v>928</v>
      </c>
      <c r="E33" s="249">
        <v>42676</v>
      </c>
      <c r="F33" s="250" t="s">
        <v>211</v>
      </c>
      <c r="G33" s="250" t="s">
        <v>212</v>
      </c>
      <c r="H33" s="251" t="s">
        <v>27</v>
      </c>
      <c r="I33" s="252">
        <v>327</v>
      </c>
      <c r="J33" s="253" t="s">
        <v>9</v>
      </c>
      <c r="K33" s="254" t="s">
        <v>8</v>
      </c>
      <c r="L33" s="11"/>
      <c r="M33" s="7"/>
      <c r="N33" s="7"/>
      <c r="O33" s="7">
        <v>29</v>
      </c>
      <c r="P33" s="31">
        <v>56</v>
      </c>
      <c r="Q33" s="34">
        <v>24</v>
      </c>
      <c r="R33" s="7">
        <v>45</v>
      </c>
      <c r="S33" s="975"/>
      <c r="T33" s="976"/>
      <c r="U33" s="976"/>
      <c r="V33" s="7">
        <v>14</v>
      </c>
      <c r="W33" s="36">
        <v>32</v>
      </c>
      <c r="X33" s="34">
        <v>10</v>
      </c>
      <c r="Y33" s="7">
        <v>30</v>
      </c>
      <c r="Z33" s="11"/>
      <c r="AA33" s="7"/>
      <c r="AB33" s="7"/>
      <c r="AC33" s="7">
        <v>22</v>
      </c>
      <c r="AD33" s="31">
        <v>64</v>
      </c>
      <c r="AE33" s="34">
        <v>20</v>
      </c>
      <c r="AF33" s="7">
        <v>62</v>
      </c>
      <c r="AG33" s="11"/>
      <c r="AH33" s="7"/>
      <c r="AI33" s="7"/>
      <c r="AJ33" s="7">
        <v>43</v>
      </c>
      <c r="AK33" s="31"/>
      <c r="AL33" s="34">
        <v>49</v>
      </c>
      <c r="AM33" s="7"/>
      <c r="AN33" s="11"/>
      <c r="AO33" s="7"/>
      <c r="AP33" s="11"/>
      <c r="AQ33" s="7"/>
      <c r="AR33" s="11"/>
      <c r="AS33" s="7"/>
      <c r="AT33" s="7"/>
      <c r="AU33" s="7"/>
      <c r="AV33" s="7"/>
      <c r="AW33" s="7"/>
      <c r="AX33" s="11">
        <v>220</v>
      </c>
      <c r="AY33" s="66">
        <v>24</v>
      </c>
      <c r="AZ33" s="1"/>
      <c r="BA33" s="1"/>
      <c r="BB33" s="24"/>
      <c r="BC33" s="1"/>
      <c r="BD33" s="1"/>
      <c r="BP33" s="15"/>
      <c r="BQ33" s="15">
        <f t="shared" si="1"/>
        <v>327</v>
      </c>
      <c r="BR33" s="23">
        <f t="shared" si="0"/>
        <v>85</v>
      </c>
      <c r="BS33" s="23">
        <f t="shared" si="2"/>
        <v>17</v>
      </c>
      <c r="BT33" s="15">
        <f t="shared" si="3"/>
        <v>46</v>
      </c>
      <c r="BU33" s="23">
        <f t="shared" si="4"/>
        <v>10</v>
      </c>
      <c r="BV33" s="15" t="e">
        <f>IF(AND(#REF!="",#REF!="",#REF!="",#REF!=""),"",SUM(#REF!,#REF!,#REF!,#REF!,#REF!))</f>
        <v>#REF!</v>
      </c>
      <c r="BW33" s="23" t="str">
        <f t="shared" si="5"/>
        <v/>
      </c>
      <c r="BX33" s="15">
        <f t="shared" si="6"/>
        <v>86</v>
      </c>
      <c r="BY33" s="23">
        <f t="shared" si="7"/>
        <v>18</v>
      </c>
      <c r="BZ33" s="15" t="str">
        <f t="shared" si="8"/>
        <v/>
      </c>
      <c r="CA33" s="23" t="str">
        <f t="shared" si="9"/>
        <v/>
      </c>
      <c r="CB33" s="15" t="e">
        <f>IF(AND(#REF!="",#REF!="",#REF!="",#REF!=""),"",SUM(#REF!,#REF!,#REF!,#REF!,#REF!))</f>
        <v>#REF!</v>
      </c>
      <c r="CC33" s="23" t="str">
        <f t="shared" si="10"/>
        <v/>
      </c>
      <c r="CD33" s="23"/>
      <c r="CE33" s="23"/>
    </row>
    <row r="34" spans="1:83">
      <c r="A34" s="245">
        <v>28</v>
      </c>
      <c r="B34" s="246" t="s">
        <v>243</v>
      </c>
      <c r="C34" s="247" t="s">
        <v>6</v>
      </c>
      <c r="D34" s="248">
        <v>947</v>
      </c>
      <c r="E34" s="249" t="s">
        <v>78</v>
      </c>
      <c r="F34" s="250" t="s">
        <v>213</v>
      </c>
      <c r="G34" s="250" t="s">
        <v>214</v>
      </c>
      <c r="H34" s="251" t="s">
        <v>25</v>
      </c>
      <c r="I34" s="252">
        <v>328</v>
      </c>
      <c r="J34" s="253" t="s">
        <v>9</v>
      </c>
      <c r="K34" s="254" t="s">
        <v>8</v>
      </c>
      <c r="L34" s="11"/>
      <c r="M34" s="7"/>
      <c r="N34" s="7"/>
      <c r="O34" s="7">
        <v>29</v>
      </c>
      <c r="P34" s="31">
        <v>62</v>
      </c>
      <c r="Q34" s="34">
        <v>24</v>
      </c>
      <c r="R34" s="7">
        <v>45</v>
      </c>
      <c r="S34" s="975"/>
      <c r="T34" s="976"/>
      <c r="U34" s="976"/>
      <c r="V34" s="7">
        <v>13</v>
      </c>
      <c r="W34" s="36">
        <v>32</v>
      </c>
      <c r="X34" s="34">
        <v>10</v>
      </c>
      <c r="Y34" s="7">
        <v>30</v>
      </c>
      <c r="Z34" s="11"/>
      <c r="AA34" s="7"/>
      <c r="AB34" s="7"/>
      <c r="AC34" s="7">
        <v>22</v>
      </c>
      <c r="AD34" s="31">
        <v>64</v>
      </c>
      <c r="AE34" s="34">
        <v>20</v>
      </c>
      <c r="AF34" s="7">
        <v>62</v>
      </c>
      <c r="AG34" s="11"/>
      <c r="AH34" s="7"/>
      <c r="AI34" s="7"/>
      <c r="AJ34" s="7">
        <v>45</v>
      </c>
      <c r="AK34" s="31"/>
      <c r="AL34" s="34">
        <v>46</v>
      </c>
      <c r="AM34" s="7"/>
      <c r="AN34" s="11"/>
      <c r="AO34" s="7"/>
      <c r="AP34" s="11"/>
      <c r="AQ34" s="7"/>
      <c r="AR34" s="11"/>
      <c r="AS34" s="7"/>
      <c r="AT34" s="7"/>
      <c r="AU34" s="7"/>
      <c r="AV34" s="7"/>
      <c r="AW34" s="7"/>
      <c r="AX34" s="11">
        <v>220</v>
      </c>
      <c r="AY34" s="66">
        <v>20</v>
      </c>
      <c r="AZ34" s="1"/>
      <c r="BA34" s="1"/>
      <c r="BB34" s="24"/>
      <c r="BC34" s="1"/>
      <c r="BD34" s="1"/>
      <c r="BP34" s="15"/>
      <c r="BQ34" s="15">
        <f t="shared" si="1"/>
        <v>328</v>
      </c>
      <c r="BR34" s="23">
        <f t="shared" si="0"/>
        <v>91</v>
      </c>
      <c r="BS34" s="23">
        <f t="shared" si="2"/>
        <v>19</v>
      </c>
      <c r="BT34" s="15">
        <f t="shared" si="3"/>
        <v>45</v>
      </c>
      <c r="BU34" s="23">
        <f t="shared" si="4"/>
        <v>9</v>
      </c>
      <c r="BV34" s="15" t="e">
        <f>IF(AND(#REF!="",#REF!="",#REF!="",#REF!=""),"",SUM(#REF!,#REF!,#REF!,#REF!,#REF!))</f>
        <v>#REF!</v>
      </c>
      <c r="BW34" s="23" t="str">
        <f t="shared" si="5"/>
        <v/>
      </c>
      <c r="BX34" s="15">
        <f t="shared" si="6"/>
        <v>86</v>
      </c>
      <c r="BY34" s="23">
        <f t="shared" si="7"/>
        <v>18</v>
      </c>
      <c r="BZ34" s="15" t="str">
        <f t="shared" si="8"/>
        <v/>
      </c>
      <c r="CA34" s="23" t="str">
        <f t="shared" si="9"/>
        <v/>
      </c>
      <c r="CB34" s="15" t="e">
        <f>IF(AND(#REF!="",#REF!="",#REF!="",#REF!=""),"",SUM(#REF!,#REF!,#REF!,#REF!,#REF!))</f>
        <v>#REF!</v>
      </c>
      <c r="CC34" s="23" t="str">
        <f t="shared" si="10"/>
        <v/>
      </c>
      <c r="CD34" s="23"/>
      <c r="CE34" s="23"/>
    </row>
    <row r="35" spans="1:83">
      <c r="A35" s="245">
        <v>29</v>
      </c>
      <c r="B35" s="246" t="s">
        <v>243</v>
      </c>
      <c r="C35" s="247" t="s">
        <v>6</v>
      </c>
      <c r="D35" s="248">
        <v>930</v>
      </c>
      <c r="E35" s="249" t="s">
        <v>79</v>
      </c>
      <c r="F35" s="250" t="s">
        <v>215</v>
      </c>
      <c r="G35" s="250" t="s">
        <v>216</v>
      </c>
      <c r="H35" s="251" t="s">
        <v>217</v>
      </c>
      <c r="I35" s="252">
        <v>329</v>
      </c>
      <c r="J35" s="253" t="s">
        <v>9</v>
      </c>
      <c r="K35" s="254" t="s">
        <v>8</v>
      </c>
      <c r="L35" s="11"/>
      <c r="M35" s="7"/>
      <c r="N35" s="7"/>
      <c r="O35" s="7">
        <v>29</v>
      </c>
      <c r="P35" s="31">
        <v>65</v>
      </c>
      <c r="Q35" s="34">
        <v>24</v>
      </c>
      <c r="R35" s="7">
        <v>45</v>
      </c>
      <c r="S35" s="975"/>
      <c r="T35" s="976"/>
      <c r="U35" s="976"/>
      <c r="V35" s="7">
        <v>14</v>
      </c>
      <c r="W35" s="36">
        <v>32</v>
      </c>
      <c r="X35" s="34">
        <v>10</v>
      </c>
      <c r="Y35" s="7">
        <v>30</v>
      </c>
      <c r="Z35" s="11"/>
      <c r="AA35" s="7"/>
      <c r="AB35" s="7"/>
      <c r="AC35" s="7">
        <v>22</v>
      </c>
      <c r="AD35" s="31">
        <v>64</v>
      </c>
      <c r="AE35" s="34">
        <v>20</v>
      </c>
      <c r="AF35" s="7">
        <v>62</v>
      </c>
      <c r="AG35" s="11"/>
      <c r="AH35" s="7"/>
      <c r="AI35" s="7"/>
      <c r="AJ35" s="7">
        <v>41</v>
      </c>
      <c r="AK35" s="31"/>
      <c r="AL35" s="34">
        <v>47</v>
      </c>
      <c r="AM35" s="7"/>
      <c r="AN35" s="11"/>
      <c r="AO35" s="7"/>
      <c r="AP35" s="11"/>
      <c r="AQ35" s="7"/>
      <c r="AR35" s="11"/>
      <c r="AS35" s="7"/>
      <c r="AT35" s="7"/>
      <c r="AU35" s="7"/>
      <c r="AV35" s="7"/>
      <c r="AW35" s="7"/>
      <c r="AX35" s="11">
        <v>220</v>
      </c>
      <c r="AY35" s="66">
        <v>34</v>
      </c>
      <c r="AZ35" s="1"/>
      <c r="BA35" s="1"/>
      <c r="BB35" s="24"/>
      <c r="BC35" s="1"/>
      <c r="BD35" s="1"/>
      <c r="BP35" s="15"/>
      <c r="BQ35" s="15">
        <f t="shared" si="1"/>
        <v>329</v>
      </c>
      <c r="BR35" s="23">
        <f t="shared" si="0"/>
        <v>94</v>
      </c>
      <c r="BS35" s="23">
        <f t="shared" si="2"/>
        <v>19</v>
      </c>
      <c r="BT35" s="15">
        <f t="shared" si="3"/>
        <v>46</v>
      </c>
      <c r="BU35" s="23">
        <f t="shared" si="4"/>
        <v>10</v>
      </c>
      <c r="BV35" s="15" t="e">
        <f>IF(AND(#REF!="",#REF!="",#REF!="",#REF!=""),"",SUM(#REF!,#REF!,#REF!,#REF!,#REF!))</f>
        <v>#REF!</v>
      </c>
      <c r="BW35" s="23" t="str">
        <f t="shared" si="5"/>
        <v/>
      </c>
      <c r="BX35" s="15">
        <f t="shared" si="6"/>
        <v>86</v>
      </c>
      <c r="BY35" s="23">
        <f t="shared" si="7"/>
        <v>18</v>
      </c>
      <c r="BZ35" s="15" t="str">
        <f t="shared" si="8"/>
        <v/>
      </c>
      <c r="CA35" s="23" t="str">
        <f t="shared" si="9"/>
        <v/>
      </c>
      <c r="CB35" s="15" t="e">
        <f>IF(AND(#REF!="",#REF!="",#REF!="",#REF!=""),"",SUM(#REF!,#REF!,#REF!,#REF!,#REF!))</f>
        <v>#REF!</v>
      </c>
      <c r="CC35" s="23" t="str">
        <f t="shared" si="10"/>
        <v/>
      </c>
      <c r="CD35" s="23"/>
      <c r="CE35" s="23"/>
    </row>
    <row r="36" spans="1:83">
      <c r="A36" s="245">
        <v>30</v>
      </c>
      <c r="B36" s="246" t="s">
        <v>243</v>
      </c>
      <c r="C36" s="247" t="s">
        <v>6</v>
      </c>
      <c r="D36" s="248">
        <v>941</v>
      </c>
      <c r="E36" s="249">
        <v>42219</v>
      </c>
      <c r="F36" s="250" t="s">
        <v>218</v>
      </c>
      <c r="G36" s="250" t="s">
        <v>219</v>
      </c>
      <c r="H36" s="251" t="s">
        <v>220</v>
      </c>
      <c r="I36" s="252">
        <v>330</v>
      </c>
      <c r="J36" s="253" t="s">
        <v>7</v>
      </c>
      <c r="K36" s="254" t="s">
        <v>11</v>
      </c>
      <c r="L36" s="11"/>
      <c r="M36" s="7"/>
      <c r="N36" s="7"/>
      <c r="O36" s="7">
        <v>29</v>
      </c>
      <c r="P36" s="31">
        <v>68</v>
      </c>
      <c r="Q36" s="34">
        <v>24</v>
      </c>
      <c r="R36" s="7">
        <v>45</v>
      </c>
      <c r="S36" s="975"/>
      <c r="T36" s="976"/>
      <c r="U36" s="976"/>
      <c r="V36" s="7">
        <v>15</v>
      </c>
      <c r="W36" s="36">
        <v>32</v>
      </c>
      <c r="X36" s="34">
        <v>10</v>
      </c>
      <c r="Y36" s="7">
        <v>30</v>
      </c>
      <c r="Z36" s="11"/>
      <c r="AA36" s="7"/>
      <c r="AB36" s="7"/>
      <c r="AC36" s="7">
        <v>22</v>
      </c>
      <c r="AD36" s="31">
        <v>64</v>
      </c>
      <c r="AE36" s="34">
        <v>20</v>
      </c>
      <c r="AF36" s="7">
        <v>62</v>
      </c>
      <c r="AG36" s="11"/>
      <c r="AH36" s="7"/>
      <c r="AI36" s="7"/>
      <c r="AJ36" s="7">
        <v>40</v>
      </c>
      <c r="AK36" s="31"/>
      <c r="AL36" s="34">
        <v>42</v>
      </c>
      <c r="AM36" s="7"/>
      <c r="AN36" s="11"/>
      <c r="AO36" s="7"/>
      <c r="AP36" s="11"/>
      <c r="AQ36" s="7"/>
      <c r="AR36" s="11"/>
      <c r="AS36" s="7"/>
      <c r="AT36" s="7"/>
      <c r="AU36" s="7"/>
      <c r="AV36" s="7"/>
      <c r="AW36" s="7"/>
      <c r="AX36" s="11">
        <v>220</v>
      </c>
      <c r="AY36" s="66">
        <v>28</v>
      </c>
      <c r="AZ36" s="1"/>
      <c r="BA36" s="1"/>
      <c r="BB36" s="24"/>
      <c r="BC36" s="1"/>
      <c r="BD36" s="1"/>
      <c r="BP36" s="15"/>
      <c r="BQ36" s="15">
        <f t="shared" si="1"/>
        <v>330</v>
      </c>
      <c r="BR36" s="23">
        <f t="shared" si="0"/>
        <v>97</v>
      </c>
      <c r="BS36" s="23">
        <f t="shared" si="2"/>
        <v>20</v>
      </c>
      <c r="BT36" s="15">
        <f t="shared" si="3"/>
        <v>47</v>
      </c>
      <c r="BU36" s="23">
        <f t="shared" si="4"/>
        <v>10</v>
      </c>
      <c r="BV36" s="15" t="e">
        <f>IF(AND(#REF!="",#REF!="",#REF!="",#REF!=""),"",SUM(#REF!,#REF!,#REF!,#REF!,#REF!))</f>
        <v>#REF!</v>
      </c>
      <c r="BW36" s="23" t="str">
        <f t="shared" si="5"/>
        <v/>
      </c>
      <c r="BX36" s="15">
        <f t="shared" si="6"/>
        <v>86</v>
      </c>
      <c r="BY36" s="23">
        <f t="shared" si="7"/>
        <v>18</v>
      </c>
      <c r="BZ36" s="15" t="str">
        <f t="shared" si="8"/>
        <v/>
      </c>
      <c r="CA36" s="23" t="str">
        <f t="shared" si="9"/>
        <v/>
      </c>
      <c r="CB36" s="15" t="e">
        <f>IF(AND(#REF!="",#REF!="",#REF!="",#REF!=""),"",SUM(#REF!,#REF!,#REF!,#REF!,#REF!))</f>
        <v>#REF!</v>
      </c>
      <c r="CC36" s="23" t="str">
        <f t="shared" si="10"/>
        <v/>
      </c>
      <c r="CD36" s="23"/>
      <c r="CE36" s="23"/>
    </row>
    <row r="37" spans="1:83">
      <c r="A37" s="245">
        <v>31</v>
      </c>
      <c r="B37" s="246"/>
      <c r="C37" s="247"/>
      <c r="D37" s="248"/>
      <c r="E37" s="249"/>
      <c r="F37" s="250"/>
      <c r="G37" s="250"/>
      <c r="H37" s="251"/>
      <c r="I37" s="252"/>
      <c r="J37" s="253"/>
      <c r="K37" s="254"/>
      <c r="L37" s="11"/>
      <c r="M37" s="7"/>
      <c r="N37" s="7"/>
      <c r="O37" s="7"/>
      <c r="P37" s="31"/>
      <c r="Q37" s="34"/>
      <c r="R37" s="7"/>
      <c r="S37" s="975"/>
      <c r="T37" s="976"/>
      <c r="U37" s="976"/>
      <c r="V37" s="7"/>
      <c r="W37" s="36"/>
      <c r="X37" s="34"/>
      <c r="Y37" s="7"/>
      <c r="Z37" s="11"/>
      <c r="AA37" s="7"/>
      <c r="AB37" s="7"/>
      <c r="AC37" s="7"/>
      <c r="AD37" s="31"/>
      <c r="AE37" s="34"/>
      <c r="AF37" s="7"/>
      <c r="AG37" s="11"/>
      <c r="AH37" s="7"/>
      <c r="AI37" s="7"/>
      <c r="AJ37" s="7"/>
      <c r="AK37" s="31"/>
      <c r="AL37" s="34"/>
      <c r="AM37" s="7"/>
      <c r="AN37" s="11"/>
      <c r="AO37" s="7"/>
      <c r="AP37" s="11"/>
      <c r="AQ37" s="7"/>
      <c r="AR37" s="11"/>
      <c r="AS37" s="7"/>
      <c r="AT37" s="7"/>
      <c r="AU37" s="7"/>
      <c r="AV37" s="7"/>
      <c r="AW37" s="7"/>
      <c r="AX37" s="11"/>
      <c r="AY37" s="66"/>
      <c r="AZ37" s="1"/>
      <c r="BA37" s="1"/>
      <c r="BB37" s="24"/>
      <c r="BC37" s="1"/>
      <c r="BD37" s="1"/>
      <c r="BP37" s="15"/>
      <c r="BQ37" s="15" t="str">
        <f t="shared" si="1"/>
        <v/>
      </c>
      <c r="BR37" s="23" t="str">
        <f t="shared" si="0"/>
        <v/>
      </c>
      <c r="BS37" s="23" t="str">
        <f t="shared" si="2"/>
        <v/>
      </c>
      <c r="BT37" s="15" t="str">
        <f t="shared" si="3"/>
        <v/>
      </c>
      <c r="BU37" s="23" t="str">
        <f t="shared" si="4"/>
        <v/>
      </c>
      <c r="BV37" s="15" t="e">
        <f>IF(AND(#REF!="",#REF!="",#REF!="",#REF!=""),"",SUM(#REF!,#REF!,#REF!,#REF!,#REF!))</f>
        <v>#REF!</v>
      </c>
      <c r="BW37" s="23" t="str">
        <f t="shared" si="5"/>
        <v/>
      </c>
      <c r="BX37" s="15" t="str">
        <f t="shared" si="6"/>
        <v/>
      </c>
      <c r="BY37" s="23" t="str">
        <f t="shared" si="7"/>
        <v/>
      </c>
      <c r="BZ37" s="15" t="str">
        <f t="shared" si="8"/>
        <v/>
      </c>
      <c r="CA37" s="23" t="str">
        <f t="shared" si="9"/>
        <v/>
      </c>
      <c r="CB37" s="15" t="e">
        <f>IF(AND(#REF!="",#REF!="",#REF!="",#REF!=""),"",SUM(#REF!,#REF!,#REF!,#REF!,#REF!))</f>
        <v>#REF!</v>
      </c>
      <c r="CC37" s="23" t="str">
        <f t="shared" si="10"/>
        <v/>
      </c>
      <c r="CD37" s="23"/>
      <c r="CE37" s="23"/>
    </row>
    <row r="38" spans="1:83">
      <c r="A38" s="245">
        <v>32</v>
      </c>
      <c r="B38" s="246"/>
      <c r="C38" s="247"/>
      <c r="D38" s="248"/>
      <c r="E38" s="249"/>
      <c r="F38" s="250"/>
      <c r="G38" s="250"/>
      <c r="H38" s="251"/>
      <c r="I38" s="252"/>
      <c r="J38" s="253"/>
      <c r="K38" s="254"/>
      <c r="L38" s="11"/>
      <c r="M38" s="7"/>
      <c r="N38" s="7"/>
      <c r="O38" s="7"/>
      <c r="P38" s="31"/>
      <c r="Q38" s="34"/>
      <c r="R38" s="7"/>
      <c r="S38" s="975"/>
      <c r="T38" s="976"/>
      <c r="U38" s="976"/>
      <c r="V38" s="7"/>
      <c r="W38" s="36"/>
      <c r="X38" s="34"/>
      <c r="Y38" s="7"/>
      <c r="Z38" s="11"/>
      <c r="AA38" s="7"/>
      <c r="AB38" s="7"/>
      <c r="AC38" s="7"/>
      <c r="AD38" s="31"/>
      <c r="AE38" s="34"/>
      <c r="AF38" s="7"/>
      <c r="AG38" s="11"/>
      <c r="AH38" s="7"/>
      <c r="AI38" s="7"/>
      <c r="AJ38" s="7"/>
      <c r="AK38" s="31"/>
      <c r="AL38" s="34"/>
      <c r="AM38" s="7"/>
      <c r="AN38" s="11"/>
      <c r="AO38" s="7"/>
      <c r="AP38" s="11"/>
      <c r="AQ38" s="7"/>
      <c r="AR38" s="11"/>
      <c r="AS38" s="7"/>
      <c r="AT38" s="7"/>
      <c r="AU38" s="7"/>
      <c r="AV38" s="7"/>
      <c r="AW38" s="7"/>
      <c r="AX38" s="11"/>
      <c r="AY38" s="66"/>
      <c r="AZ38" s="1"/>
      <c r="BA38" s="1"/>
      <c r="BB38" s="24"/>
      <c r="BC38" s="1"/>
      <c r="BD38" s="1"/>
      <c r="BP38" s="15"/>
      <c r="BQ38" s="15" t="str">
        <f t="shared" si="1"/>
        <v/>
      </c>
      <c r="BR38" s="23" t="str">
        <f t="shared" si="0"/>
        <v/>
      </c>
      <c r="BS38" s="23" t="str">
        <f t="shared" si="2"/>
        <v/>
      </c>
      <c r="BT38" s="15" t="str">
        <f t="shared" si="3"/>
        <v/>
      </c>
      <c r="BU38" s="23" t="str">
        <f t="shared" si="4"/>
        <v/>
      </c>
      <c r="BV38" s="15" t="e">
        <f>IF(AND(#REF!="",#REF!="",#REF!="",#REF!=""),"",SUM(#REF!,#REF!,#REF!,#REF!,#REF!))</f>
        <v>#REF!</v>
      </c>
      <c r="BW38" s="23" t="str">
        <f t="shared" si="5"/>
        <v/>
      </c>
      <c r="BX38" s="15" t="str">
        <f t="shared" si="6"/>
        <v/>
      </c>
      <c r="BY38" s="23" t="str">
        <f t="shared" si="7"/>
        <v/>
      </c>
      <c r="BZ38" s="15" t="str">
        <f t="shared" si="8"/>
        <v/>
      </c>
      <c r="CA38" s="23" t="str">
        <f t="shared" si="9"/>
        <v/>
      </c>
      <c r="CB38" s="15" t="e">
        <f>IF(AND(#REF!="",#REF!="",#REF!="",#REF!=""),"",SUM(#REF!,#REF!,#REF!,#REF!,#REF!))</f>
        <v>#REF!</v>
      </c>
      <c r="CC38" s="23" t="str">
        <f t="shared" si="10"/>
        <v/>
      </c>
      <c r="CD38" s="23"/>
      <c r="CE38" s="23"/>
    </row>
    <row r="39" spans="1:83">
      <c r="A39" s="245">
        <v>33</v>
      </c>
      <c r="B39" s="246"/>
      <c r="C39" s="247"/>
      <c r="D39" s="248"/>
      <c r="E39" s="249"/>
      <c r="F39" s="250"/>
      <c r="G39" s="250"/>
      <c r="H39" s="251"/>
      <c r="I39" s="252"/>
      <c r="J39" s="253"/>
      <c r="K39" s="254"/>
      <c r="L39" s="11"/>
      <c r="M39" s="7"/>
      <c r="N39" s="7"/>
      <c r="O39" s="7"/>
      <c r="P39" s="31"/>
      <c r="Q39" s="34"/>
      <c r="R39" s="7"/>
      <c r="S39" s="975"/>
      <c r="T39" s="976"/>
      <c r="U39" s="976"/>
      <c r="V39" s="7"/>
      <c r="W39" s="36"/>
      <c r="X39" s="34"/>
      <c r="Y39" s="7"/>
      <c r="Z39" s="11"/>
      <c r="AA39" s="7"/>
      <c r="AB39" s="7"/>
      <c r="AC39" s="7"/>
      <c r="AD39" s="31"/>
      <c r="AE39" s="34"/>
      <c r="AF39" s="7"/>
      <c r="AG39" s="11"/>
      <c r="AH39" s="7"/>
      <c r="AI39" s="7"/>
      <c r="AJ39" s="7"/>
      <c r="AK39" s="31"/>
      <c r="AL39" s="34"/>
      <c r="AM39" s="7"/>
      <c r="AN39" s="11"/>
      <c r="AO39" s="7"/>
      <c r="AP39" s="11"/>
      <c r="AQ39" s="7"/>
      <c r="AR39" s="11"/>
      <c r="AS39" s="7"/>
      <c r="AT39" s="7"/>
      <c r="AU39" s="7"/>
      <c r="AV39" s="7"/>
      <c r="AW39" s="7"/>
      <c r="AX39" s="11"/>
      <c r="AY39" s="66"/>
      <c r="AZ39" s="1"/>
      <c r="BA39" s="1"/>
      <c r="BB39" s="24"/>
      <c r="BC39" s="1"/>
      <c r="BD39" s="1"/>
      <c r="BP39" s="15"/>
      <c r="BQ39" s="15" t="str">
        <f t="shared" si="1"/>
        <v/>
      </c>
      <c r="BR39" s="23" t="str">
        <f t="shared" si="0"/>
        <v/>
      </c>
      <c r="BS39" s="23" t="str">
        <f t="shared" si="2"/>
        <v/>
      </c>
      <c r="BT39" s="15" t="str">
        <f t="shared" si="3"/>
        <v/>
      </c>
      <c r="BU39" s="23" t="str">
        <f t="shared" si="4"/>
        <v/>
      </c>
      <c r="BV39" s="15" t="e">
        <f>IF(AND(#REF!="",#REF!="",#REF!="",#REF!=""),"",SUM(#REF!,#REF!,#REF!,#REF!,#REF!))</f>
        <v>#REF!</v>
      </c>
      <c r="BW39" s="23" t="str">
        <f t="shared" si="5"/>
        <v/>
      </c>
      <c r="BX39" s="15" t="str">
        <f t="shared" si="6"/>
        <v/>
      </c>
      <c r="BY39" s="23" t="str">
        <f t="shared" si="7"/>
        <v/>
      </c>
      <c r="BZ39" s="15" t="str">
        <f t="shared" si="8"/>
        <v/>
      </c>
      <c r="CA39" s="23" t="str">
        <f t="shared" si="9"/>
        <v/>
      </c>
      <c r="CB39" s="15" t="e">
        <f>IF(AND(#REF!="",#REF!="",#REF!="",#REF!=""),"",SUM(#REF!,#REF!,#REF!,#REF!,#REF!))</f>
        <v>#REF!</v>
      </c>
      <c r="CC39" s="23" t="str">
        <f t="shared" si="10"/>
        <v/>
      </c>
      <c r="CD39" s="23"/>
      <c r="CE39" s="23"/>
    </row>
    <row r="40" spans="1:83">
      <c r="A40" s="245">
        <v>34</v>
      </c>
      <c r="B40" s="246"/>
      <c r="C40" s="247"/>
      <c r="D40" s="248"/>
      <c r="E40" s="249"/>
      <c r="F40" s="250"/>
      <c r="G40" s="250"/>
      <c r="H40" s="251"/>
      <c r="I40" s="252"/>
      <c r="J40" s="253"/>
      <c r="K40" s="254"/>
      <c r="L40" s="11"/>
      <c r="M40" s="7"/>
      <c r="N40" s="7"/>
      <c r="O40" s="7"/>
      <c r="P40" s="31"/>
      <c r="Q40" s="34"/>
      <c r="R40" s="7"/>
      <c r="S40" s="975"/>
      <c r="T40" s="976"/>
      <c r="U40" s="976"/>
      <c r="V40" s="7"/>
      <c r="W40" s="36"/>
      <c r="X40" s="34"/>
      <c r="Y40" s="7"/>
      <c r="Z40" s="11"/>
      <c r="AA40" s="7"/>
      <c r="AB40" s="7"/>
      <c r="AC40" s="7"/>
      <c r="AD40" s="31"/>
      <c r="AE40" s="34"/>
      <c r="AF40" s="7"/>
      <c r="AG40" s="11"/>
      <c r="AH40" s="7"/>
      <c r="AI40" s="7"/>
      <c r="AJ40" s="7"/>
      <c r="AK40" s="31"/>
      <c r="AL40" s="34"/>
      <c r="AM40" s="7"/>
      <c r="AN40" s="11"/>
      <c r="AO40" s="7"/>
      <c r="AP40" s="11"/>
      <c r="AQ40" s="7"/>
      <c r="AR40" s="11"/>
      <c r="AS40" s="7"/>
      <c r="AT40" s="7"/>
      <c r="AU40" s="7"/>
      <c r="AV40" s="7"/>
      <c r="AW40" s="7"/>
      <c r="AX40" s="11"/>
      <c r="AY40" s="66"/>
      <c r="AZ40" s="1"/>
      <c r="BA40" s="1"/>
      <c r="BB40" s="24"/>
      <c r="BC40" s="1"/>
      <c r="BD40" s="1"/>
      <c r="BP40" s="15"/>
      <c r="BQ40" s="15" t="str">
        <f t="shared" si="1"/>
        <v/>
      </c>
      <c r="BR40" s="23" t="str">
        <f t="shared" si="0"/>
        <v/>
      </c>
      <c r="BS40" s="23" t="str">
        <f t="shared" si="2"/>
        <v/>
      </c>
      <c r="BT40" s="15" t="str">
        <f t="shared" si="3"/>
        <v/>
      </c>
      <c r="BU40" s="23" t="str">
        <f t="shared" si="4"/>
        <v/>
      </c>
      <c r="BV40" s="15" t="e">
        <f>IF(AND(#REF!="",#REF!="",#REF!="",#REF!=""),"",SUM(#REF!,#REF!,#REF!,#REF!,#REF!))</f>
        <v>#REF!</v>
      </c>
      <c r="BW40" s="23" t="str">
        <f t="shared" si="5"/>
        <v/>
      </c>
      <c r="BX40" s="15" t="str">
        <f t="shared" si="6"/>
        <v/>
      </c>
      <c r="BY40" s="23" t="str">
        <f t="shared" si="7"/>
        <v/>
      </c>
      <c r="BZ40" s="15" t="str">
        <f t="shared" si="8"/>
        <v/>
      </c>
      <c r="CA40" s="23" t="str">
        <f t="shared" si="9"/>
        <v/>
      </c>
      <c r="CB40" s="15" t="e">
        <f>IF(AND(#REF!="",#REF!="",#REF!="",#REF!=""),"",SUM(#REF!,#REF!,#REF!,#REF!,#REF!))</f>
        <v>#REF!</v>
      </c>
      <c r="CC40" s="23" t="str">
        <f t="shared" si="10"/>
        <v/>
      </c>
      <c r="CD40" s="23"/>
      <c r="CE40" s="23"/>
    </row>
    <row r="41" spans="1:83">
      <c r="A41" s="245">
        <v>35</v>
      </c>
      <c r="B41" s="246"/>
      <c r="C41" s="247"/>
      <c r="D41" s="248"/>
      <c r="E41" s="249"/>
      <c r="F41" s="250"/>
      <c r="G41" s="250"/>
      <c r="H41" s="251"/>
      <c r="I41" s="252"/>
      <c r="J41" s="253"/>
      <c r="K41" s="254"/>
      <c r="L41" s="11"/>
      <c r="M41" s="7"/>
      <c r="N41" s="7"/>
      <c r="O41" s="7"/>
      <c r="P41" s="31"/>
      <c r="Q41" s="34"/>
      <c r="R41" s="7"/>
      <c r="S41" s="975"/>
      <c r="T41" s="976"/>
      <c r="U41" s="976"/>
      <c r="V41" s="7"/>
      <c r="W41" s="36"/>
      <c r="X41" s="34"/>
      <c r="Y41" s="7"/>
      <c r="Z41" s="11"/>
      <c r="AA41" s="7"/>
      <c r="AB41" s="7"/>
      <c r="AC41" s="7"/>
      <c r="AD41" s="31"/>
      <c r="AE41" s="34"/>
      <c r="AF41" s="7"/>
      <c r="AG41" s="11"/>
      <c r="AH41" s="7"/>
      <c r="AI41" s="7"/>
      <c r="AJ41" s="7"/>
      <c r="AK41" s="31"/>
      <c r="AL41" s="34"/>
      <c r="AM41" s="7"/>
      <c r="AN41" s="11"/>
      <c r="AO41" s="7"/>
      <c r="AP41" s="11"/>
      <c r="AQ41" s="7"/>
      <c r="AR41" s="11"/>
      <c r="AS41" s="7"/>
      <c r="AT41" s="7"/>
      <c r="AU41" s="7"/>
      <c r="AV41" s="7"/>
      <c r="AW41" s="7"/>
      <c r="AX41" s="11"/>
      <c r="AY41" s="66"/>
      <c r="AZ41" s="1"/>
      <c r="BA41" s="1"/>
      <c r="BB41" s="24"/>
      <c r="BC41" s="1"/>
      <c r="BD41" s="1"/>
      <c r="BP41" s="15"/>
      <c r="BQ41" s="15" t="str">
        <f t="shared" si="1"/>
        <v/>
      </c>
      <c r="BR41" s="23" t="str">
        <f t="shared" si="0"/>
        <v/>
      </c>
      <c r="BS41" s="23" t="str">
        <f t="shared" si="2"/>
        <v/>
      </c>
      <c r="BT41" s="15" t="str">
        <f t="shared" si="3"/>
        <v/>
      </c>
      <c r="BU41" s="23" t="str">
        <f t="shared" si="4"/>
        <v/>
      </c>
      <c r="BV41" s="15" t="e">
        <f>IF(AND(#REF!="",#REF!="",#REF!="",#REF!=""),"",SUM(#REF!,#REF!,#REF!,#REF!,#REF!))</f>
        <v>#REF!</v>
      </c>
      <c r="BW41" s="23" t="str">
        <f t="shared" si="5"/>
        <v/>
      </c>
      <c r="BX41" s="15" t="str">
        <f t="shared" si="6"/>
        <v/>
      </c>
      <c r="BY41" s="23" t="str">
        <f t="shared" si="7"/>
        <v/>
      </c>
      <c r="BZ41" s="15" t="str">
        <f t="shared" si="8"/>
        <v/>
      </c>
      <c r="CA41" s="23" t="str">
        <f t="shared" si="9"/>
        <v/>
      </c>
      <c r="CB41" s="15" t="e">
        <f>IF(AND(#REF!="",#REF!="",#REF!="",#REF!=""),"",SUM(#REF!,#REF!,#REF!,#REF!,#REF!))</f>
        <v>#REF!</v>
      </c>
      <c r="CC41" s="23" t="str">
        <f t="shared" si="10"/>
        <v/>
      </c>
      <c r="CD41" s="23"/>
      <c r="CE41" s="23"/>
    </row>
    <row r="42" spans="1:83">
      <c r="A42" s="245">
        <v>36</v>
      </c>
      <c r="B42" s="246"/>
      <c r="C42" s="247"/>
      <c r="D42" s="248"/>
      <c r="E42" s="249"/>
      <c r="F42" s="250"/>
      <c r="G42" s="250"/>
      <c r="H42" s="251"/>
      <c r="I42" s="252"/>
      <c r="J42" s="253"/>
      <c r="K42" s="254"/>
      <c r="L42" s="11"/>
      <c r="M42" s="7"/>
      <c r="N42" s="7"/>
      <c r="O42" s="7"/>
      <c r="P42" s="31"/>
      <c r="Q42" s="34"/>
      <c r="R42" s="7"/>
      <c r="S42" s="975"/>
      <c r="T42" s="976"/>
      <c r="U42" s="976"/>
      <c r="V42" s="7"/>
      <c r="W42" s="36"/>
      <c r="X42" s="34"/>
      <c r="Y42" s="7"/>
      <c r="Z42" s="11"/>
      <c r="AA42" s="7"/>
      <c r="AB42" s="7"/>
      <c r="AC42" s="7"/>
      <c r="AD42" s="31"/>
      <c r="AE42" s="34"/>
      <c r="AF42" s="7"/>
      <c r="AG42" s="11"/>
      <c r="AH42" s="7"/>
      <c r="AI42" s="7"/>
      <c r="AJ42" s="7"/>
      <c r="AK42" s="31"/>
      <c r="AL42" s="34"/>
      <c r="AM42" s="7"/>
      <c r="AN42" s="11"/>
      <c r="AO42" s="7"/>
      <c r="AP42" s="11"/>
      <c r="AQ42" s="7"/>
      <c r="AR42" s="11"/>
      <c r="AS42" s="7"/>
      <c r="AT42" s="7"/>
      <c r="AU42" s="7"/>
      <c r="AV42" s="7"/>
      <c r="AW42" s="7"/>
      <c r="AX42" s="11"/>
      <c r="AY42" s="66"/>
      <c r="AZ42" s="1"/>
      <c r="BA42" s="1"/>
      <c r="BB42" s="24"/>
      <c r="BC42" s="1"/>
      <c r="BD42" s="1"/>
      <c r="BP42" s="15"/>
      <c r="BQ42" s="15" t="str">
        <f t="shared" si="1"/>
        <v/>
      </c>
      <c r="BR42" s="23" t="str">
        <f t="shared" si="0"/>
        <v/>
      </c>
      <c r="BS42" s="23" t="str">
        <f t="shared" si="2"/>
        <v/>
      </c>
      <c r="BT42" s="15" t="str">
        <f t="shared" si="3"/>
        <v/>
      </c>
      <c r="BU42" s="23" t="str">
        <f t="shared" si="4"/>
        <v/>
      </c>
      <c r="BV42" s="15" t="e">
        <f>IF(AND(#REF!="",#REF!="",#REF!="",#REF!=""),"",SUM(#REF!,#REF!,#REF!,#REF!,#REF!))</f>
        <v>#REF!</v>
      </c>
      <c r="BW42" s="23" t="str">
        <f t="shared" si="5"/>
        <v/>
      </c>
      <c r="BX42" s="15" t="str">
        <f t="shared" si="6"/>
        <v/>
      </c>
      <c r="BY42" s="23" t="str">
        <f t="shared" si="7"/>
        <v/>
      </c>
      <c r="BZ42" s="15" t="str">
        <f t="shared" si="8"/>
        <v/>
      </c>
      <c r="CA42" s="23" t="str">
        <f t="shared" si="9"/>
        <v/>
      </c>
      <c r="CB42" s="15" t="e">
        <f>IF(AND(#REF!="",#REF!="",#REF!="",#REF!=""),"",SUM(#REF!,#REF!,#REF!,#REF!,#REF!))</f>
        <v>#REF!</v>
      </c>
      <c r="CC42" s="23" t="str">
        <f t="shared" si="10"/>
        <v/>
      </c>
      <c r="CD42" s="23"/>
      <c r="CE42" s="23"/>
    </row>
    <row r="43" spans="1:83">
      <c r="A43" s="245">
        <v>37</v>
      </c>
      <c r="B43" s="246"/>
      <c r="C43" s="247"/>
      <c r="D43" s="248"/>
      <c r="E43" s="249"/>
      <c r="F43" s="250"/>
      <c r="G43" s="250"/>
      <c r="H43" s="251"/>
      <c r="I43" s="252"/>
      <c r="J43" s="253"/>
      <c r="K43" s="254"/>
      <c r="L43" s="11"/>
      <c r="M43" s="7"/>
      <c r="N43" s="7"/>
      <c r="O43" s="7"/>
      <c r="P43" s="31"/>
      <c r="Q43" s="34"/>
      <c r="R43" s="7"/>
      <c r="S43" s="975"/>
      <c r="T43" s="976"/>
      <c r="U43" s="976"/>
      <c r="V43" s="7"/>
      <c r="W43" s="36"/>
      <c r="X43" s="34"/>
      <c r="Y43" s="7"/>
      <c r="Z43" s="11"/>
      <c r="AA43" s="7"/>
      <c r="AB43" s="7"/>
      <c r="AC43" s="7"/>
      <c r="AD43" s="31"/>
      <c r="AE43" s="34"/>
      <c r="AF43" s="7"/>
      <c r="AG43" s="11"/>
      <c r="AH43" s="7"/>
      <c r="AI43" s="7"/>
      <c r="AJ43" s="7"/>
      <c r="AK43" s="31"/>
      <c r="AL43" s="34"/>
      <c r="AM43" s="7"/>
      <c r="AN43" s="11"/>
      <c r="AO43" s="7"/>
      <c r="AP43" s="11"/>
      <c r="AQ43" s="7"/>
      <c r="AR43" s="11"/>
      <c r="AS43" s="7"/>
      <c r="AT43" s="7"/>
      <c r="AU43" s="7"/>
      <c r="AV43" s="7"/>
      <c r="AW43" s="7"/>
      <c r="AX43" s="11"/>
      <c r="AY43" s="66"/>
      <c r="AZ43" s="1"/>
      <c r="BA43" s="1"/>
      <c r="BB43" s="24"/>
      <c r="BC43" s="1"/>
      <c r="BD43" s="1"/>
      <c r="BP43" s="15"/>
      <c r="BQ43" s="15" t="str">
        <f t="shared" si="1"/>
        <v/>
      </c>
      <c r="BR43" s="23" t="str">
        <f t="shared" si="0"/>
        <v/>
      </c>
      <c r="BS43" s="23" t="str">
        <f t="shared" si="2"/>
        <v/>
      </c>
      <c r="BT43" s="15" t="str">
        <f t="shared" si="3"/>
        <v/>
      </c>
      <c r="BU43" s="23" t="str">
        <f t="shared" si="4"/>
        <v/>
      </c>
      <c r="BV43" s="15" t="e">
        <f>IF(AND(#REF!="",#REF!="",#REF!="",#REF!=""),"",SUM(#REF!,#REF!,#REF!,#REF!,#REF!))</f>
        <v>#REF!</v>
      </c>
      <c r="BW43" s="23" t="str">
        <f t="shared" si="5"/>
        <v/>
      </c>
      <c r="BX43" s="15" t="str">
        <f t="shared" si="6"/>
        <v/>
      </c>
      <c r="BY43" s="23" t="str">
        <f t="shared" si="7"/>
        <v/>
      </c>
      <c r="BZ43" s="15" t="str">
        <f t="shared" si="8"/>
        <v/>
      </c>
      <c r="CA43" s="23" t="str">
        <f t="shared" si="9"/>
        <v/>
      </c>
      <c r="CB43" s="15" t="e">
        <f>IF(AND(#REF!="",#REF!="",#REF!="",#REF!=""),"",SUM(#REF!,#REF!,#REF!,#REF!,#REF!))</f>
        <v>#REF!</v>
      </c>
      <c r="CC43" s="23" t="str">
        <f t="shared" si="10"/>
        <v/>
      </c>
      <c r="CD43" s="23"/>
      <c r="CE43" s="23"/>
    </row>
    <row r="44" spans="1:83">
      <c r="A44" s="245">
        <v>38</v>
      </c>
      <c r="B44" s="246"/>
      <c r="C44" s="247"/>
      <c r="D44" s="248"/>
      <c r="E44" s="249"/>
      <c r="F44" s="250"/>
      <c r="G44" s="250"/>
      <c r="H44" s="251"/>
      <c r="I44" s="252"/>
      <c r="J44" s="253"/>
      <c r="K44" s="254"/>
      <c r="L44" s="11"/>
      <c r="M44" s="7"/>
      <c r="N44" s="7"/>
      <c r="O44" s="7"/>
      <c r="P44" s="31"/>
      <c r="Q44" s="34"/>
      <c r="R44" s="7"/>
      <c r="S44" s="975"/>
      <c r="T44" s="976"/>
      <c r="U44" s="976"/>
      <c r="V44" s="7"/>
      <c r="W44" s="36"/>
      <c r="X44" s="34"/>
      <c r="Y44" s="7"/>
      <c r="Z44" s="11"/>
      <c r="AA44" s="7"/>
      <c r="AB44" s="7"/>
      <c r="AC44" s="7"/>
      <c r="AD44" s="31"/>
      <c r="AE44" s="34"/>
      <c r="AF44" s="7"/>
      <c r="AG44" s="11"/>
      <c r="AH44" s="7"/>
      <c r="AI44" s="7"/>
      <c r="AJ44" s="7"/>
      <c r="AK44" s="31"/>
      <c r="AL44" s="34"/>
      <c r="AM44" s="7"/>
      <c r="AN44" s="11"/>
      <c r="AO44" s="7"/>
      <c r="AP44" s="11"/>
      <c r="AQ44" s="7"/>
      <c r="AR44" s="11"/>
      <c r="AS44" s="7"/>
      <c r="AT44" s="7"/>
      <c r="AU44" s="7"/>
      <c r="AV44" s="7"/>
      <c r="AW44" s="7"/>
      <c r="AX44" s="11"/>
      <c r="AY44" s="66"/>
      <c r="AZ44" s="1"/>
      <c r="BA44" s="1"/>
      <c r="BB44" s="24"/>
      <c r="BC44" s="1"/>
      <c r="BD44" s="1"/>
      <c r="BP44" s="15"/>
      <c r="BQ44" s="15" t="str">
        <f t="shared" si="1"/>
        <v/>
      </c>
      <c r="BR44" s="23" t="str">
        <f t="shared" si="0"/>
        <v/>
      </c>
      <c r="BS44" s="23" t="str">
        <f t="shared" si="2"/>
        <v/>
      </c>
      <c r="BT44" s="15" t="str">
        <f t="shared" si="3"/>
        <v/>
      </c>
      <c r="BU44" s="23" t="str">
        <f t="shared" si="4"/>
        <v/>
      </c>
      <c r="BV44" s="15" t="e">
        <f>IF(AND(#REF!="",#REF!="",#REF!="",#REF!=""),"",SUM(#REF!,#REF!,#REF!,#REF!,#REF!))</f>
        <v>#REF!</v>
      </c>
      <c r="BW44" s="23" t="str">
        <f t="shared" si="5"/>
        <v/>
      </c>
      <c r="BX44" s="15" t="str">
        <f t="shared" si="6"/>
        <v/>
      </c>
      <c r="BY44" s="23" t="str">
        <f t="shared" si="7"/>
        <v/>
      </c>
      <c r="BZ44" s="15" t="str">
        <f t="shared" si="8"/>
        <v/>
      </c>
      <c r="CA44" s="23" t="str">
        <f t="shared" si="9"/>
        <v/>
      </c>
      <c r="CB44" s="15" t="e">
        <f>IF(AND(#REF!="",#REF!="",#REF!="",#REF!=""),"",SUM(#REF!,#REF!,#REF!,#REF!,#REF!))</f>
        <v>#REF!</v>
      </c>
      <c r="CC44" s="23" t="str">
        <f t="shared" si="10"/>
        <v/>
      </c>
      <c r="CD44" s="23"/>
      <c r="CE44" s="23"/>
    </row>
    <row r="45" spans="1:83">
      <c r="A45" s="245">
        <v>39</v>
      </c>
      <c r="B45" s="246"/>
      <c r="C45" s="247"/>
      <c r="D45" s="248"/>
      <c r="E45" s="249"/>
      <c r="F45" s="250"/>
      <c r="G45" s="250"/>
      <c r="H45" s="251"/>
      <c r="I45" s="252"/>
      <c r="J45" s="253"/>
      <c r="K45" s="254"/>
      <c r="L45" s="11"/>
      <c r="M45" s="7"/>
      <c r="N45" s="7"/>
      <c r="O45" s="7"/>
      <c r="P45" s="31"/>
      <c r="Q45" s="34"/>
      <c r="R45" s="7"/>
      <c r="S45" s="975"/>
      <c r="T45" s="976"/>
      <c r="U45" s="976"/>
      <c r="V45" s="7"/>
      <c r="W45" s="36"/>
      <c r="X45" s="34"/>
      <c r="Y45" s="7"/>
      <c r="Z45" s="11"/>
      <c r="AA45" s="7"/>
      <c r="AB45" s="7"/>
      <c r="AC45" s="7"/>
      <c r="AD45" s="31"/>
      <c r="AE45" s="34"/>
      <c r="AF45" s="7"/>
      <c r="AG45" s="11"/>
      <c r="AH45" s="7"/>
      <c r="AI45" s="7"/>
      <c r="AJ45" s="7"/>
      <c r="AK45" s="31"/>
      <c r="AL45" s="34"/>
      <c r="AM45" s="7"/>
      <c r="AN45" s="11"/>
      <c r="AO45" s="7"/>
      <c r="AP45" s="11"/>
      <c r="AQ45" s="7"/>
      <c r="AR45" s="11"/>
      <c r="AS45" s="7"/>
      <c r="AT45" s="7"/>
      <c r="AU45" s="7"/>
      <c r="AV45" s="7"/>
      <c r="AW45" s="7"/>
      <c r="AX45" s="11"/>
      <c r="AY45" s="66"/>
      <c r="AZ45" s="1"/>
      <c r="BA45" s="1"/>
      <c r="BB45" s="24"/>
      <c r="BC45" s="1"/>
      <c r="BD45" s="1"/>
      <c r="BP45" s="15"/>
      <c r="BQ45" s="15" t="str">
        <f t="shared" si="1"/>
        <v/>
      </c>
      <c r="BR45" s="23" t="str">
        <f t="shared" si="0"/>
        <v/>
      </c>
      <c r="BS45" s="23" t="str">
        <f t="shared" si="2"/>
        <v/>
      </c>
      <c r="BT45" s="15" t="str">
        <f t="shared" si="3"/>
        <v/>
      </c>
      <c r="BU45" s="23" t="str">
        <f t="shared" si="4"/>
        <v/>
      </c>
      <c r="BV45" s="15" t="e">
        <f>IF(AND(#REF!="",#REF!="",#REF!="",#REF!=""),"",SUM(#REF!,#REF!,#REF!,#REF!,#REF!))</f>
        <v>#REF!</v>
      </c>
      <c r="BW45" s="23" t="str">
        <f t="shared" si="5"/>
        <v/>
      </c>
      <c r="BX45" s="15" t="str">
        <f t="shared" si="6"/>
        <v/>
      </c>
      <c r="BY45" s="23" t="str">
        <f t="shared" si="7"/>
        <v/>
      </c>
      <c r="BZ45" s="15" t="str">
        <f t="shared" si="8"/>
        <v/>
      </c>
      <c r="CA45" s="23" t="str">
        <f t="shared" si="9"/>
        <v/>
      </c>
      <c r="CB45" s="15" t="e">
        <f>IF(AND(#REF!="",#REF!="",#REF!="",#REF!=""),"",SUM(#REF!,#REF!,#REF!,#REF!,#REF!))</f>
        <v>#REF!</v>
      </c>
      <c r="CC45" s="23" t="str">
        <f t="shared" si="10"/>
        <v/>
      </c>
      <c r="CD45" s="23"/>
      <c r="CE45" s="23"/>
    </row>
    <row r="46" spans="1:83">
      <c r="A46" s="245">
        <v>40</v>
      </c>
      <c r="B46" s="246"/>
      <c r="C46" s="247"/>
      <c r="D46" s="248"/>
      <c r="E46" s="249"/>
      <c r="F46" s="250"/>
      <c r="G46" s="250"/>
      <c r="H46" s="251"/>
      <c r="I46" s="252"/>
      <c r="J46" s="253"/>
      <c r="K46" s="254"/>
      <c r="L46" s="11"/>
      <c r="M46" s="7"/>
      <c r="N46" s="7"/>
      <c r="O46" s="7"/>
      <c r="P46" s="31"/>
      <c r="Q46" s="34"/>
      <c r="R46" s="7"/>
      <c r="S46" s="975"/>
      <c r="T46" s="976"/>
      <c r="U46" s="976"/>
      <c r="V46" s="7"/>
      <c r="W46" s="36"/>
      <c r="X46" s="34"/>
      <c r="Y46" s="7"/>
      <c r="Z46" s="11"/>
      <c r="AA46" s="7"/>
      <c r="AB46" s="7"/>
      <c r="AC46" s="7"/>
      <c r="AD46" s="31"/>
      <c r="AE46" s="34"/>
      <c r="AF46" s="7"/>
      <c r="AG46" s="11"/>
      <c r="AH46" s="7"/>
      <c r="AI46" s="7"/>
      <c r="AJ46" s="7"/>
      <c r="AK46" s="31"/>
      <c r="AL46" s="34"/>
      <c r="AM46" s="7"/>
      <c r="AN46" s="11"/>
      <c r="AO46" s="7"/>
      <c r="AP46" s="11"/>
      <c r="AQ46" s="7"/>
      <c r="AR46" s="11"/>
      <c r="AS46" s="7"/>
      <c r="AT46" s="7"/>
      <c r="AU46" s="7"/>
      <c r="AV46" s="7"/>
      <c r="AW46" s="7"/>
      <c r="AX46" s="11"/>
      <c r="AY46" s="66"/>
      <c r="AZ46" s="1"/>
      <c r="BA46" s="1"/>
      <c r="BB46" s="24"/>
      <c r="BC46" s="1"/>
      <c r="BD46" s="1"/>
      <c r="BP46" s="15"/>
      <c r="BQ46" s="15" t="str">
        <f t="shared" si="1"/>
        <v/>
      </c>
      <c r="BR46" s="23" t="str">
        <f t="shared" si="0"/>
        <v/>
      </c>
      <c r="BS46" s="23" t="str">
        <f t="shared" si="2"/>
        <v/>
      </c>
      <c r="BT46" s="15" t="str">
        <f t="shared" si="3"/>
        <v/>
      </c>
      <c r="BU46" s="23" t="str">
        <f t="shared" si="4"/>
        <v/>
      </c>
      <c r="BV46" s="15" t="e">
        <f>IF(AND(#REF!="",#REF!="",#REF!="",#REF!=""),"",SUM(#REF!,#REF!,#REF!,#REF!,#REF!))</f>
        <v>#REF!</v>
      </c>
      <c r="BW46" s="23" t="str">
        <f t="shared" si="5"/>
        <v/>
      </c>
      <c r="BX46" s="15" t="str">
        <f t="shared" si="6"/>
        <v/>
      </c>
      <c r="BY46" s="23" t="str">
        <f t="shared" si="7"/>
        <v/>
      </c>
      <c r="BZ46" s="15" t="str">
        <f t="shared" si="8"/>
        <v/>
      </c>
      <c r="CA46" s="23" t="str">
        <f t="shared" si="9"/>
        <v/>
      </c>
      <c r="CB46" s="15" t="e">
        <f>IF(AND(#REF!="",#REF!="",#REF!="",#REF!=""),"",SUM(#REF!,#REF!,#REF!,#REF!,#REF!))</f>
        <v>#REF!</v>
      </c>
      <c r="CC46" s="23" t="str">
        <f t="shared" si="10"/>
        <v/>
      </c>
      <c r="CD46" s="23"/>
      <c r="CE46" s="23"/>
    </row>
    <row r="47" spans="1:83">
      <c r="A47" s="245">
        <v>41</v>
      </c>
      <c r="B47" s="246"/>
      <c r="C47" s="247"/>
      <c r="D47" s="248"/>
      <c r="E47" s="249"/>
      <c r="F47" s="250"/>
      <c r="G47" s="250"/>
      <c r="H47" s="251"/>
      <c r="I47" s="252"/>
      <c r="J47" s="253"/>
      <c r="K47" s="254"/>
      <c r="L47" s="11"/>
      <c r="M47" s="7"/>
      <c r="N47" s="7"/>
      <c r="O47" s="7"/>
      <c r="P47" s="31"/>
      <c r="Q47" s="34"/>
      <c r="R47" s="7"/>
      <c r="S47" s="975"/>
      <c r="T47" s="976"/>
      <c r="U47" s="976"/>
      <c r="V47" s="7"/>
      <c r="W47" s="36"/>
      <c r="X47" s="34"/>
      <c r="Y47" s="7"/>
      <c r="Z47" s="11"/>
      <c r="AA47" s="7"/>
      <c r="AB47" s="7"/>
      <c r="AC47" s="7"/>
      <c r="AD47" s="31"/>
      <c r="AE47" s="34"/>
      <c r="AF47" s="7"/>
      <c r="AG47" s="11"/>
      <c r="AH47" s="7"/>
      <c r="AI47" s="7"/>
      <c r="AJ47" s="7"/>
      <c r="AK47" s="31"/>
      <c r="AL47" s="34"/>
      <c r="AM47" s="7"/>
      <c r="AN47" s="11"/>
      <c r="AO47" s="7"/>
      <c r="AP47" s="11"/>
      <c r="AQ47" s="7"/>
      <c r="AR47" s="11"/>
      <c r="AS47" s="7"/>
      <c r="AT47" s="7"/>
      <c r="AU47" s="7"/>
      <c r="AV47" s="7"/>
      <c r="AW47" s="7"/>
      <c r="AX47" s="11"/>
      <c r="AY47" s="66"/>
      <c r="AZ47" s="1"/>
      <c r="BA47" s="1"/>
      <c r="BB47" s="24"/>
      <c r="BC47" s="1"/>
      <c r="BD47" s="1"/>
      <c r="BP47" s="15"/>
      <c r="BQ47" s="15" t="str">
        <f t="shared" si="1"/>
        <v/>
      </c>
      <c r="BR47" s="23" t="str">
        <f t="shared" si="0"/>
        <v/>
      </c>
      <c r="BS47" s="23" t="str">
        <f t="shared" si="2"/>
        <v/>
      </c>
      <c r="BT47" s="15" t="str">
        <f t="shared" si="3"/>
        <v/>
      </c>
      <c r="BU47" s="23" t="str">
        <f t="shared" si="4"/>
        <v/>
      </c>
      <c r="BV47" s="15" t="e">
        <f>IF(AND(#REF!="",#REF!="",#REF!="",#REF!=""),"",SUM(#REF!,#REF!,#REF!,#REF!,#REF!))</f>
        <v>#REF!</v>
      </c>
      <c r="BW47" s="23" t="str">
        <f t="shared" si="5"/>
        <v/>
      </c>
      <c r="BX47" s="15" t="str">
        <f t="shared" si="6"/>
        <v/>
      </c>
      <c r="BY47" s="23" t="str">
        <f t="shared" si="7"/>
        <v/>
      </c>
      <c r="BZ47" s="15" t="str">
        <f t="shared" si="8"/>
        <v/>
      </c>
      <c r="CA47" s="23" t="str">
        <f t="shared" si="9"/>
        <v/>
      </c>
      <c r="CB47" s="15" t="e">
        <f>IF(AND(#REF!="",#REF!="",#REF!="",#REF!=""),"",SUM(#REF!,#REF!,#REF!,#REF!,#REF!))</f>
        <v>#REF!</v>
      </c>
      <c r="CC47" s="23" t="str">
        <f t="shared" si="10"/>
        <v/>
      </c>
      <c r="CD47" s="23"/>
      <c r="CE47" s="23"/>
    </row>
    <row r="48" spans="1:83">
      <c r="A48" s="245">
        <v>42</v>
      </c>
      <c r="B48" s="246"/>
      <c r="C48" s="247"/>
      <c r="D48" s="248"/>
      <c r="E48" s="249"/>
      <c r="F48" s="250"/>
      <c r="G48" s="250"/>
      <c r="H48" s="251"/>
      <c r="I48" s="252"/>
      <c r="J48" s="253"/>
      <c r="K48" s="254"/>
      <c r="L48" s="11"/>
      <c r="M48" s="7"/>
      <c r="N48" s="7"/>
      <c r="O48" s="7"/>
      <c r="P48" s="31"/>
      <c r="Q48" s="34"/>
      <c r="R48" s="7"/>
      <c r="S48" s="975"/>
      <c r="T48" s="976"/>
      <c r="U48" s="976"/>
      <c r="V48" s="7"/>
      <c r="W48" s="36"/>
      <c r="X48" s="34"/>
      <c r="Y48" s="7"/>
      <c r="Z48" s="11"/>
      <c r="AA48" s="7"/>
      <c r="AB48" s="7"/>
      <c r="AC48" s="7"/>
      <c r="AD48" s="31"/>
      <c r="AE48" s="34"/>
      <c r="AF48" s="7"/>
      <c r="AG48" s="11"/>
      <c r="AH48" s="7"/>
      <c r="AI48" s="7"/>
      <c r="AJ48" s="7"/>
      <c r="AK48" s="31"/>
      <c r="AL48" s="34"/>
      <c r="AM48" s="7"/>
      <c r="AN48" s="11"/>
      <c r="AO48" s="7"/>
      <c r="AP48" s="11"/>
      <c r="AQ48" s="7"/>
      <c r="AR48" s="11"/>
      <c r="AS48" s="7"/>
      <c r="AT48" s="7"/>
      <c r="AU48" s="7"/>
      <c r="AV48" s="7"/>
      <c r="AW48" s="7"/>
      <c r="AX48" s="11"/>
      <c r="AY48" s="66"/>
      <c r="AZ48" s="1"/>
      <c r="BA48" s="1"/>
      <c r="BB48" s="24"/>
      <c r="BC48" s="1"/>
      <c r="BD48" s="1"/>
      <c r="BP48" s="15"/>
      <c r="BQ48" s="15" t="str">
        <f t="shared" si="1"/>
        <v/>
      </c>
      <c r="BR48" s="23" t="str">
        <f t="shared" si="0"/>
        <v/>
      </c>
      <c r="BS48" s="23" t="str">
        <f t="shared" si="2"/>
        <v/>
      </c>
      <c r="BT48" s="15" t="str">
        <f t="shared" si="3"/>
        <v/>
      </c>
      <c r="BU48" s="23" t="str">
        <f t="shared" si="4"/>
        <v/>
      </c>
      <c r="BV48" s="15" t="e">
        <f>IF(AND(#REF!="",#REF!="",#REF!="",#REF!=""),"",SUM(#REF!,#REF!,#REF!,#REF!,#REF!))</f>
        <v>#REF!</v>
      </c>
      <c r="BW48" s="23" t="str">
        <f t="shared" si="5"/>
        <v/>
      </c>
      <c r="BX48" s="15" t="str">
        <f t="shared" si="6"/>
        <v/>
      </c>
      <c r="BY48" s="23" t="str">
        <f t="shared" si="7"/>
        <v/>
      </c>
      <c r="BZ48" s="15" t="str">
        <f t="shared" si="8"/>
        <v/>
      </c>
      <c r="CA48" s="23" t="str">
        <f t="shared" si="9"/>
        <v/>
      </c>
      <c r="CB48" s="15" t="e">
        <f>IF(AND(#REF!="",#REF!="",#REF!="",#REF!=""),"",SUM(#REF!,#REF!,#REF!,#REF!,#REF!))</f>
        <v>#REF!</v>
      </c>
      <c r="CC48" s="23" t="str">
        <f t="shared" si="10"/>
        <v/>
      </c>
      <c r="CD48" s="23"/>
      <c r="CE48" s="23"/>
    </row>
    <row r="49" spans="1:83">
      <c r="A49" s="245">
        <v>43</v>
      </c>
      <c r="B49" s="246"/>
      <c r="C49" s="247"/>
      <c r="D49" s="248"/>
      <c r="E49" s="249"/>
      <c r="F49" s="250"/>
      <c r="G49" s="250"/>
      <c r="H49" s="251"/>
      <c r="I49" s="252"/>
      <c r="J49" s="253"/>
      <c r="K49" s="254"/>
      <c r="L49" s="11"/>
      <c r="M49" s="7"/>
      <c r="N49" s="7"/>
      <c r="O49" s="7"/>
      <c r="P49" s="31"/>
      <c r="Q49" s="34"/>
      <c r="R49" s="7"/>
      <c r="S49" s="975"/>
      <c r="T49" s="976"/>
      <c r="U49" s="976"/>
      <c r="V49" s="7"/>
      <c r="W49" s="36"/>
      <c r="X49" s="34"/>
      <c r="Y49" s="7"/>
      <c r="Z49" s="11"/>
      <c r="AA49" s="7"/>
      <c r="AB49" s="7"/>
      <c r="AC49" s="7"/>
      <c r="AD49" s="31"/>
      <c r="AE49" s="34"/>
      <c r="AF49" s="7"/>
      <c r="AG49" s="11"/>
      <c r="AH49" s="7"/>
      <c r="AI49" s="7"/>
      <c r="AJ49" s="7"/>
      <c r="AK49" s="31"/>
      <c r="AL49" s="34"/>
      <c r="AM49" s="7"/>
      <c r="AN49" s="11"/>
      <c r="AO49" s="7"/>
      <c r="AP49" s="11"/>
      <c r="AQ49" s="7"/>
      <c r="AR49" s="11"/>
      <c r="AS49" s="7"/>
      <c r="AT49" s="7"/>
      <c r="AU49" s="7"/>
      <c r="AV49" s="7"/>
      <c r="AW49" s="7"/>
      <c r="AX49" s="11"/>
      <c r="AY49" s="66"/>
      <c r="AZ49" s="1"/>
      <c r="BA49" s="1"/>
      <c r="BB49" s="24"/>
      <c r="BC49" s="1"/>
      <c r="BD49" s="1"/>
      <c r="BP49" s="15"/>
      <c r="BQ49" s="15" t="str">
        <f t="shared" si="1"/>
        <v/>
      </c>
      <c r="BR49" s="23" t="str">
        <f t="shared" si="0"/>
        <v/>
      </c>
      <c r="BS49" s="23" t="str">
        <f t="shared" si="2"/>
        <v/>
      </c>
      <c r="BT49" s="15" t="str">
        <f t="shared" si="3"/>
        <v/>
      </c>
      <c r="BU49" s="23" t="str">
        <f t="shared" si="4"/>
        <v/>
      </c>
      <c r="BV49" s="15" t="e">
        <f>IF(AND(#REF!="",#REF!="",#REF!="",#REF!=""),"",SUM(#REF!,#REF!,#REF!,#REF!,#REF!))</f>
        <v>#REF!</v>
      </c>
      <c r="BW49" s="23" t="str">
        <f t="shared" si="5"/>
        <v/>
      </c>
      <c r="BX49" s="15" t="str">
        <f t="shared" si="6"/>
        <v/>
      </c>
      <c r="BY49" s="23" t="str">
        <f t="shared" si="7"/>
        <v/>
      </c>
      <c r="BZ49" s="15" t="str">
        <f t="shared" si="8"/>
        <v/>
      </c>
      <c r="CA49" s="23" t="str">
        <f t="shared" si="9"/>
        <v/>
      </c>
      <c r="CB49" s="15" t="e">
        <f>IF(AND(#REF!="",#REF!="",#REF!="",#REF!=""),"",SUM(#REF!,#REF!,#REF!,#REF!,#REF!))</f>
        <v>#REF!</v>
      </c>
      <c r="CC49" s="23" t="str">
        <f t="shared" si="10"/>
        <v/>
      </c>
      <c r="CD49" s="23"/>
      <c r="CE49" s="23"/>
    </row>
    <row r="50" spans="1:83">
      <c r="A50" s="245">
        <v>44</v>
      </c>
      <c r="B50" s="246"/>
      <c r="C50" s="247"/>
      <c r="D50" s="248"/>
      <c r="E50" s="249"/>
      <c r="F50" s="250"/>
      <c r="G50" s="250"/>
      <c r="H50" s="251"/>
      <c r="I50" s="252"/>
      <c r="J50" s="253"/>
      <c r="K50" s="254"/>
      <c r="L50" s="11"/>
      <c r="M50" s="7"/>
      <c r="N50" s="7"/>
      <c r="O50" s="7"/>
      <c r="P50" s="31"/>
      <c r="Q50" s="34"/>
      <c r="R50" s="7"/>
      <c r="S50" s="975"/>
      <c r="T50" s="976"/>
      <c r="U50" s="976"/>
      <c r="V50" s="7"/>
      <c r="W50" s="36"/>
      <c r="X50" s="34"/>
      <c r="Y50" s="7"/>
      <c r="Z50" s="11"/>
      <c r="AA50" s="7"/>
      <c r="AB50" s="7"/>
      <c r="AC50" s="7"/>
      <c r="AD50" s="31"/>
      <c r="AE50" s="34"/>
      <c r="AF50" s="7"/>
      <c r="AG50" s="11"/>
      <c r="AH50" s="7"/>
      <c r="AI50" s="7"/>
      <c r="AJ50" s="7"/>
      <c r="AK50" s="31"/>
      <c r="AL50" s="34"/>
      <c r="AM50" s="7"/>
      <c r="AN50" s="11"/>
      <c r="AO50" s="7"/>
      <c r="AP50" s="11"/>
      <c r="AQ50" s="7"/>
      <c r="AR50" s="11"/>
      <c r="AS50" s="7"/>
      <c r="AT50" s="7"/>
      <c r="AU50" s="7"/>
      <c r="AV50" s="7"/>
      <c r="AW50" s="7"/>
      <c r="AX50" s="11"/>
      <c r="AY50" s="66"/>
      <c r="AZ50" s="1"/>
      <c r="BA50" s="1"/>
      <c r="BB50" s="24"/>
      <c r="BC50" s="1"/>
      <c r="BD50" s="1"/>
      <c r="BP50" s="15"/>
      <c r="BQ50" s="15" t="str">
        <f t="shared" si="1"/>
        <v/>
      </c>
      <c r="BR50" s="23" t="str">
        <f t="shared" si="0"/>
        <v/>
      </c>
      <c r="BS50" s="23" t="str">
        <f t="shared" si="2"/>
        <v/>
      </c>
      <c r="BT50" s="15" t="str">
        <f t="shared" si="3"/>
        <v/>
      </c>
      <c r="BU50" s="23" t="str">
        <f t="shared" si="4"/>
        <v/>
      </c>
      <c r="BV50" s="15" t="e">
        <f>IF(AND(#REF!="",#REF!="",#REF!="",#REF!=""),"",SUM(#REF!,#REF!,#REF!,#REF!,#REF!))</f>
        <v>#REF!</v>
      </c>
      <c r="BW50" s="23" t="str">
        <f t="shared" si="5"/>
        <v/>
      </c>
      <c r="BX50" s="15" t="str">
        <f t="shared" si="6"/>
        <v/>
      </c>
      <c r="BY50" s="23" t="str">
        <f t="shared" si="7"/>
        <v/>
      </c>
      <c r="BZ50" s="15" t="str">
        <f t="shared" si="8"/>
        <v/>
      </c>
      <c r="CA50" s="23" t="str">
        <f t="shared" si="9"/>
        <v/>
      </c>
      <c r="CB50" s="15" t="e">
        <f>IF(AND(#REF!="",#REF!="",#REF!="",#REF!=""),"",SUM(#REF!,#REF!,#REF!,#REF!,#REF!))</f>
        <v>#REF!</v>
      </c>
      <c r="CC50" s="23" t="str">
        <f t="shared" si="10"/>
        <v/>
      </c>
      <c r="CD50" s="23"/>
      <c r="CE50" s="23"/>
    </row>
    <row r="51" spans="1:83">
      <c r="A51" s="245">
        <v>45</v>
      </c>
      <c r="B51" s="246"/>
      <c r="C51" s="247"/>
      <c r="D51" s="248"/>
      <c r="E51" s="249"/>
      <c r="F51" s="250"/>
      <c r="G51" s="250"/>
      <c r="H51" s="251"/>
      <c r="I51" s="252"/>
      <c r="J51" s="253"/>
      <c r="K51" s="254"/>
      <c r="L51" s="11"/>
      <c r="M51" s="7"/>
      <c r="N51" s="7"/>
      <c r="O51" s="7"/>
      <c r="P51" s="31"/>
      <c r="Q51" s="34"/>
      <c r="R51" s="7"/>
      <c r="S51" s="975"/>
      <c r="T51" s="976"/>
      <c r="U51" s="976"/>
      <c r="V51" s="7"/>
      <c r="W51" s="36"/>
      <c r="X51" s="34"/>
      <c r="Y51" s="7"/>
      <c r="Z51" s="11"/>
      <c r="AA51" s="7"/>
      <c r="AB51" s="7"/>
      <c r="AC51" s="7"/>
      <c r="AD51" s="31"/>
      <c r="AE51" s="34"/>
      <c r="AF51" s="7"/>
      <c r="AG51" s="11"/>
      <c r="AH51" s="7"/>
      <c r="AI51" s="7"/>
      <c r="AJ51" s="7"/>
      <c r="AK51" s="31"/>
      <c r="AL51" s="34"/>
      <c r="AM51" s="7"/>
      <c r="AN51" s="11"/>
      <c r="AO51" s="7"/>
      <c r="AP51" s="11"/>
      <c r="AQ51" s="7"/>
      <c r="AR51" s="11"/>
      <c r="AS51" s="7"/>
      <c r="AT51" s="7"/>
      <c r="AU51" s="7"/>
      <c r="AV51" s="7"/>
      <c r="AW51" s="7"/>
      <c r="AX51" s="11"/>
      <c r="AY51" s="66"/>
      <c r="AZ51" s="1"/>
      <c r="BA51" s="1"/>
      <c r="BB51" s="24"/>
      <c r="BC51" s="1"/>
      <c r="BD51" s="1"/>
      <c r="BP51" s="15"/>
      <c r="BQ51" s="15" t="str">
        <f t="shared" si="1"/>
        <v/>
      </c>
      <c r="BR51" s="23" t="str">
        <f t="shared" si="0"/>
        <v/>
      </c>
      <c r="BS51" s="23" t="str">
        <f t="shared" si="2"/>
        <v/>
      </c>
      <c r="BT51" s="15" t="str">
        <f t="shared" si="3"/>
        <v/>
      </c>
      <c r="BU51" s="23" t="str">
        <f t="shared" si="4"/>
        <v/>
      </c>
      <c r="BV51" s="15" t="e">
        <f>IF(AND(#REF!="",#REF!="",#REF!="",#REF!=""),"",SUM(#REF!,#REF!,#REF!,#REF!,#REF!))</f>
        <v>#REF!</v>
      </c>
      <c r="BW51" s="23" t="str">
        <f t="shared" si="5"/>
        <v/>
      </c>
      <c r="BX51" s="15" t="str">
        <f t="shared" si="6"/>
        <v/>
      </c>
      <c r="BY51" s="23" t="str">
        <f t="shared" si="7"/>
        <v/>
      </c>
      <c r="BZ51" s="15" t="str">
        <f t="shared" si="8"/>
        <v/>
      </c>
      <c r="CA51" s="23" t="str">
        <f t="shared" si="9"/>
        <v/>
      </c>
      <c r="CB51" s="15" t="e">
        <f>IF(AND(#REF!="",#REF!="",#REF!="",#REF!=""),"",SUM(#REF!,#REF!,#REF!,#REF!,#REF!))</f>
        <v>#REF!</v>
      </c>
      <c r="CC51" s="23" t="str">
        <f t="shared" si="10"/>
        <v/>
      </c>
      <c r="CD51" s="23"/>
      <c r="CE51" s="23"/>
    </row>
    <row r="52" spans="1:83">
      <c r="A52" s="245">
        <v>46</v>
      </c>
      <c r="B52" s="246"/>
      <c r="C52" s="247"/>
      <c r="D52" s="248"/>
      <c r="E52" s="249"/>
      <c r="F52" s="250"/>
      <c r="G52" s="250"/>
      <c r="H52" s="251"/>
      <c r="I52" s="252"/>
      <c r="J52" s="253"/>
      <c r="K52" s="254"/>
      <c r="L52" s="11"/>
      <c r="M52" s="7"/>
      <c r="N52" s="7"/>
      <c r="O52" s="7"/>
      <c r="P52" s="31"/>
      <c r="Q52" s="34"/>
      <c r="R52" s="7"/>
      <c r="S52" s="975"/>
      <c r="T52" s="976"/>
      <c r="U52" s="976"/>
      <c r="V52" s="7"/>
      <c r="W52" s="36"/>
      <c r="X52" s="34"/>
      <c r="Y52" s="7"/>
      <c r="Z52" s="11"/>
      <c r="AA52" s="7"/>
      <c r="AB52" s="7"/>
      <c r="AC52" s="7"/>
      <c r="AD52" s="31"/>
      <c r="AE52" s="34"/>
      <c r="AF52" s="7"/>
      <c r="AG52" s="11"/>
      <c r="AH52" s="7"/>
      <c r="AI52" s="7"/>
      <c r="AJ52" s="7"/>
      <c r="AK52" s="31"/>
      <c r="AL52" s="34"/>
      <c r="AM52" s="7"/>
      <c r="AN52" s="11"/>
      <c r="AO52" s="7"/>
      <c r="AP52" s="11"/>
      <c r="AQ52" s="7"/>
      <c r="AR52" s="11"/>
      <c r="AS52" s="7"/>
      <c r="AT52" s="7"/>
      <c r="AU52" s="7"/>
      <c r="AV52" s="7"/>
      <c r="AW52" s="7"/>
      <c r="AX52" s="11"/>
      <c r="AY52" s="66"/>
      <c r="AZ52" s="1"/>
      <c r="BA52" s="1"/>
      <c r="BB52" s="24"/>
      <c r="BC52" s="1"/>
      <c r="BD52" s="1"/>
      <c r="BP52" s="15"/>
      <c r="BQ52" s="15" t="str">
        <f t="shared" si="1"/>
        <v/>
      </c>
      <c r="BR52" s="23" t="str">
        <f t="shared" si="0"/>
        <v/>
      </c>
      <c r="BS52" s="23" t="str">
        <f t="shared" si="2"/>
        <v/>
      </c>
      <c r="BT52" s="15" t="str">
        <f t="shared" si="3"/>
        <v/>
      </c>
      <c r="BU52" s="23" t="str">
        <f t="shared" si="4"/>
        <v/>
      </c>
      <c r="BV52" s="15" t="e">
        <f>IF(AND(#REF!="",#REF!="",#REF!="",#REF!=""),"",SUM(#REF!,#REF!,#REF!,#REF!,#REF!))</f>
        <v>#REF!</v>
      </c>
      <c r="BW52" s="23" t="str">
        <f t="shared" si="5"/>
        <v/>
      </c>
      <c r="BX52" s="15" t="str">
        <f t="shared" si="6"/>
        <v/>
      </c>
      <c r="BY52" s="23" t="str">
        <f t="shared" si="7"/>
        <v/>
      </c>
      <c r="BZ52" s="15" t="str">
        <f t="shared" si="8"/>
        <v/>
      </c>
      <c r="CA52" s="23" t="str">
        <f t="shared" si="9"/>
        <v/>
      </c>
      <c r="CB52" s="15" t="e">
        <f>IF(AND(#REF!="",#REF!="",#REF!="",#REF!=""),"",SUM(#REF!,#REF!,#REF!,#REF!,#REF!))</f>
        <v>#REF!</v>
      </c>
      <c r="CC52" s="23" t="str">
        <f t="shared" si="10"/>
        <v/>
      </c>
      <c r="CD52" s="23"/>
      <c r="CE52" s="23"/>
    </row>
    <row r="53" spans="1:83">
      <c r="A53" s="245">
        <v>47</v>
      </c>
      <c r="B53" s="246"/>
      <c r="C53" s="247"/>
      <c r="D53" s="248"/>
      <c r="E53" s="249"/>
      <c r="F53" s="250"/>
      <c r="G53" s="250"/>
      <c r="H53" s="251"/>
      <c r="I53" s="252"/>
      <c r="J53" s="253"/>
      <c r="K53" s="254"/>
      <c r="L53" s="11"/>
      <c r="M53" s="7"/>
      <c r="N53" s="7"/>
      <c r="O53" s="7"/>
      <c r="P53" s="31"/>
      <c r="Q53" s="34"/>
      <c r="R53" s="7"/>
      <c r="S53" s="975"/>
      <c r="T53" s="976"/>
      <c r="U53" s="976"/>
      <c r="V53" s="7"/>
      <c r="W53" s="36"/>
      <c r="X53" s="34"/>
      <c r="Y53" s="7"/>
      <c r="Z53" s="11"/>
      <c r="AA53" s="7"/>
      <c r="AB53" s="7"/>
      <c r="AC53" s="7"/>
      <c r="AD53" s="31"/>
      <c r="AE53" s="34"/>
      <c r="AF53" s="7"/>
      <c r="AG53" s="11"/>
      <c r="AH53" s="7"/>
      <c r="AI53" s="7"/>
      <c r="AJ53" s="7"/>
      <c r="AK53" s="31"/>
      <c r="AL53" s="34"/>
      <c r="AM53" s="7"/>
      <c r="AN53" s="11"/>
      <c r="AO53" s="7"/>
      <c r="AP53" s="11"/>
      <c r="AQ53" s="7"/>
      <c r="AR53" s="11"/>
      <c r="AS53" s="7"/>
      <c r="AT53" s="7"/>
      <c r="AU53" s="7"/>
      <c r="AV53" s="7"/>
      <c r="AW53" s="7"/>
      <c r="AX53" s="11"/>
      <c r="AY53" s="66"/>
      <c r="AZ53" s="1"/>
      <c r="BA53" s="1"/>
      <c r="BB53" s="24"/>
      <c r="BC53" s="1"/>
      <c r="BD53" s="1"/>
      <c r="BP53" s="15"/>
      <c r="BQ53" s="15" t="str">
        <f t="shared" si="1"/>
        <v/>
      </c>
      <c r="BR53" s="23" t="str">
        <f t="shared" si="0"/>
        <v/>
      </c>
      <c r="BS53" s="23" t="str">
        <f t="shared" si="2"/>
        <v/>
      </c>
      <c r="BT53" s="15" t="str">
        <f t="shared" si="3"/>
        <v/>
      </c>
      <c r="BU53" s="23" t="str">
        <f t="shared" si="4"/>
        <v/>
      </c>
      <c r="BV53" s="15" t="e">
        <f>IF(AND(#REF!="",#REF!="",#REF!="",#REF!=""),"",SUM(#REF!,#REF!,#REF!,#REF!,#REF!))</f>
        <v>#REF!</v>
      </c>
      <c r="BW53" s="23" t="str">
        <f t="shared" si="5"/>
        <v/>
      </c>
      <c r="BX53" s="15" t="str">
        <f t="shared" si="6"/>
        <v/>
      </c>
      <c r="BY53" s="23" t="str">
        <f t="shared" si="7"/>
        <v/>
      </c>
      <c r="BZ53" s="15" t="str">
        <f t="shared" si="8"/>
        <v/>
      </c>
      <c r="CA53" s="23" t="str">
        <f t="shared" si="9"/>
        <v/>
      </c>
      <c r="CB53" s="15" t="e">
        <f>IF(AND(#REF!="",#REF!="",#REF!="",#REF!=""),"",SUM(#REF!,#REF!,#REF!,#REF!,#REF!))</f>
        <v>#REF!</v>
      </c>
      <c r="CC53" s="23" t="str">
        <f t="shared" si="10"/>
        <v/>
      </c>
      <c r="CD53" s="23"/>
      <c r="CE53" s="23"/>
    </row>
    <row r="54" spans="1:83">
      <c r="A54" s="245">
        <v>48</v>
      </c>
      <c r="B54" s="246"/>
      <c r="C54" s="247"/>
      <c r="D54" s="248"/>
      <c r="E54" s="249"/>
      <c r="F54" s="250"/>
      <c r="G54" s="250"/>
      <c r="H54" s="251"/>
      <c r="I54" s="252"/>
      <c r="J54" s="253"/>
      <c r="K54" s="254"/>
      <c r="L54" s="11"/>
      <c r="M54" s="7"/>
      <c r="N54" s="7"/>
      <c r="O54" s="7"/>
      <c r="P54" s="31"/>
      <c r="Q54" s="34"/>
      <c r="R54" s="7"/>
      <c r="S54" s="975"/>
      <c r="T54" s="976"/>
      <c r="U54" s="976"/>
      <c r="V54" s="7"/>
      <c r="W54" s="36"/>
      <c r="X54" s="34"/>
      <c r="Y54" s="7"/>
      <c r="Z54" s="11"/>
      <c r="AA54" s="7"/>
      <c r="AB54" s="7"/>
      <c r="AC54" s="7"/>
      <c r="AD54" s="31"/>
      <c r="AE54" s="34"/>
      <c r="AF54" s="7"/>
      <c r="AG54" s="11"/>
      <c r="AH54" s="7"/>
      <c r="AI54" s="7"/>
      <c r="AJ54" s="7"/>
      <c r="AK54" s="31"/>
      <c r="AL54" s="34"/>
      <c r="AM54" s="7"/>
      <c r="AN54" s="11"/>
      <c r="AO54" s="7"/>
      <c r="AP54" s="11"/>
      <c r="AQ54" s="7"/>
      <c r="AR54" s="11"/>
      <c r="AS54" s="7"/>
      <c r="AT54" s="7"/>
      <c r="AU54" s="7"/>
      <c r="AV54" s="7"/>
      <c r="AW54" s="7"/>
      <c r="AX54" s="11"/>
      <c r="AY54" s="66"/>
      <c r="AZ54" s="1"/>
      <c r="BA54" s="1"/>
      <c r="BB54" s="24"/>
      <c r="BC54" s="1"/>
      <c r="BD54" s="1"/>
      <c r="BP54" s="15"/>
      <c r="BQ54" s="15" t="str">
        <f t="shared" si="1"/>
        <v/>
      </c>
      <c r="BR54" s="23" t="str">
        <f t="shared" si="0"/>
        <v/>
      </c>
      <c r="BS54" s="23" t="str">
        <f t="shared" si="2"/>
        <v/>
      </c>
      <c r="BT54" s="15" t="str">
        <f t="shared" si="3"/>
        <v/>
      </c>
      <c r="BU54" s="23" t="str">
        <f t="shared" si="4"/>
        <v/>
      </c>
      <c r="BV54" s="15" t="e">
        <f>IF(AND(#REF!="",#REF!="",#REF!="",#REF!=""),"",SUM(#REF!,#REF!,#REF!,#REF!,#REF!))</f>
        <v>#REF!</v>
      </c>
      <c r="BW54" s="23" t="str">
        <f t="shared" si="5"/>
        <v/>
      </c>
      <c r="BX54" s="15" t="str">
        <f t="shared" si="6"/>
        <v/>
      </c>
      <c r="BY54" s="23" t="str">
        <f t="shared" si="7"/>
        <v/>
      </c>
      <c r="BZ54" s="15" t="str">
        <f t="shared" si="8"/>
        <v/>
      </c>
      <c r="CA54" s="23" t="str">
        <f t="shared" si="9"/>
        <v/>
      </c>
      <c r="CB54" s="15" t="e">
        <f>IF(AND(#REF!="",#REF!="",#REF!="",#REF!=""),"",SUM(#REF!,#REF!,#REF!,#REF!,#REF!))</f>
        <v>#REF!</v>
      </c>
      <c r="CC54" s="23" t="str">
        <f t="shared" si="10"/>
        <v/>
      </c>
      <c r="CD54" s="23"/>
      <c r="CE54" s="23"/>
    </row>
    <row r="55" spans="1:83">
      <c r="A55" s="245">
        <v>49</v>
      </c>
      <c r="B55" s="246"/>
      <c r="C55" s="247"/>
      <c r="D55" s="248"/>
      <c r="E55" s="249"/>
      <c r="F55" s="250"/>
      <c r="G55" s="250"/>
      <c r="H55" s="251"/>
      <c r="I55" s="252"/>
      <c r="J55" s="253"/>
      <c r="K55" s="254"/>
      <c r="L55" s="11"/>
      <c r="M55" s="7"/>
      <c r="N55" s="7"/>
      <c r="O55" s="7"/>
      <c r="P55" s="31"/>
      <c r="Q55" s="34"/>
      <c r="R55" s="7"/>
      <c r="S55" s="975"/>
      <c r="T55" s="976"/>
      <c r="U55" s="976"/>
      <c r="V55" s="7"/>
      <c r="W55" s="36"/>
      <c r="X55" s="34"/>
      <c r="Y55" s="7"/>
      <c r="Z55" s="11"/>
      <c r="AA55" s="7"/>
      <c r="AB55" s="7"/>
      <c r="AC55" s="7"/>
      <c r="AD55" s="31"/>
      <c r="AE55" s="34"/>
      <c r="AF55" s="7"/>
      <c r="AG55" s="11"/>
      <c r="AH55" s="7"/>
      <c r="AI55" s="7"/>
      <c r="AJ55" s="7"/>
      <c r="AK55" s="31"/>
      <c r="AL55" s="34"/>
      <c r="AM55" s="7"/>
      <c r="AN55" s="11"/>
      <c r="AO55" s="7"/>
      <c r="AP55" s="11"/>
      <c r="AQ55" s="7"/>
      <c r="AR55" s="11"/>
      <c r="AS55" s="7"/>
      <c r="AT55" s="7"/>
      <c r="AU55" s="7"/>
      <c r="AV55" s="7"/>
      <c r="AW55" s="7"/>
      <c r="AX55" s="11"/>
      <c r="AY55" s="66"/>
      <c r="AZ55" s="1"/>
      <c r="BA55" s="1"/>
      <c r="BB55" s="24"/>
      <c r="BC55" s="1"/>
      <c r="BD55" s="1"/>
      <c r="BP55" s="15"/>
      <c r="BQ55" s="15" t="str">
        <f t="shared" si="1"/>
        <v/>
      </c>
      <c r="BR55" s="23" t="str">
        <f t="shared" si="0"/>
        <v/>
      </c>
      <c r="BS55" s="23" t="str">
        <f t="shared" si="2"/>
        <v/>
      </c>
      <c r="BT55" s="15" t="str">
        <f t="shared" si="3"/>
        <v/>
      </c>
      <c r="BU55" s="23" t="str">
        <f t="shared" si="4"/>
        <v/>
      </c>
      <c r="BV55" s="15" t="e">
        <f>IF(AND(#REF!="",#REF!="",#REF!="",#REF!=""),"",SUM(#REF!,#REF!,#REF!,#REF!,#REF!))</f>
        <v>#REF!</v>
      </c>
      <c r="BW55" s="23" t="str">
        <f t="shared" si="5"/>
        <v/>
      </c>
      <c r="BX55" s="15" t="str">
        <f t="shared" si="6"/>
        <v/>
      </c>
      <c r="BY55" s="23" t="str">
        <f t="shared" si="7"/>
        <v/>
      </c>
      <c r="BZ55" s="15" t="str">
        <f t="shared" si="8"/>
        <v/>
      </c>
      <c r="CA55" s="23" t="str">
        <f t="shared" si="9"/>
        <v/>
      </c>
      <c r="CB55" s="15" t="e">
        <f>IF(AND(#REF!="",#REF!="",#REF!="",#REF!=""),"",SUM(#REF!,#REF!,#REF!,#REF!,#REF!))</f>
        <v>#REF!</v>
      </c>
      <c r="CC55" s="23" t="str">
        <f t="shared" si="10"/>
        <v/>
      </c>
      <c r="CD55" s="23"/>
      <c r="CE55" s="23"/>
    </row>
    <row r="56" spans="1:83">
      <c r="A56" s="245">
        <v>50</v>
      </c>
      <c r="B56" s="246"/>
      <c r="C56" s="247"/>
      <c r="D56" s="248"/>
      <c r="E56" s="249"/>
      <c r="F56" s="250"/>
      <c r="G56" s="250"/>
      <c r="H56" s="251"/>
      <c r="I56" s="252"/>
      <c r="J56" s="253"/>
      <c r="K56" s="254"/>
      <c r="L56" s="11"/>
      <c r="M56" s="7"/>
      <c r="N56" s="7"/>
      <c r="O56" s="7"/>
      <c r="P56" s="31"/>
      <c r="Q56" s="34"/>
      <c r="R56" s="7"/>
      <c r="S56" s="975"/>
      <c r="T56" s="976"/>
      <c r="U56" s="976"/>
      <c r="V56" s="7"/>
      <c r="W56" s="36"/>
      <c r="X56" s="34"/>
      <c r="Y56" s="7"/>
      <c r="Z56" s="11"/>
      <c r="AA56" s="7"/>
      <c r="AB56" s="7"/>
      <c r="AC56" s="7"/>
      <c r="AD56" s="31"/>
      <c r="AE56" s="34"/>
      <c r="AF56" s="7"/>
      <c r="AG56" s="11"/>
      <c r="AH56" s="7"/>
      <c r="AI56" s="7"/>
      <c r="AJ56" s="7"/>
      <c r="AK56" s="31"/>
      <c r="AL56" s="34"/>
      <c r="AM56" s="7"/>
      <c r="AN56" s="11"/>
      <c r="AO56" s="7"/>
      <c r="AP56" s="11"/>
      <c r="AQ56" s="7"/>
      <c r="AR56" s="11"/>
      <c r="AS56" s="7"/>
      <c r="AT56" s="7"/>
      <c r="AU56" s="7"/>
      <c r="AV56" s="7"/>
      <c r="AW56" s="7"/>
      <c r="AX56" s="11"/>
      <c r="AY56" s="66"/>
      <c r="AZ56" s="1"/>
      <c r="BA56" s="1"/>
      <c r="BB56" s="24"/>
      <c r="BC56" s="1"/>
      <c r="BD56" s="1"/>
      <c r="BP56" s="15"/>
      <c r="BQ56" s="15" t="str">
        <f t="shared" si="1"/>
        <v/>
      </c>
      <c r="BR56" s="23" t="str">
        <f t="shared" si="0"/>
        <v/>
      </c>
      <c r="BS56" s="23" t="str">
        <f t="shared" si="2"/>
        <v/>
      </c>
      <c r="BT56" s="15" t="str">
        <f t="shared" si="3"/>
        <v/>
      </c>
      <c r="BU56" s="23" t="str">
        <f t="shared" si="4"/>
        <v/>
      </c>
      <c r="BV56" s="15" t="e">
        <f>IF(AND(#REF!="",#REF!="",#REF!="",#REF!=""),"",SUM(#REF!,#REF!,#REF!,#REF!,#REF!))</f>
        <v>#REF!</v>
      </c>
      <c r="BW56" s="23" t="str">
        <f t="shared" si="5"/>
        <v/>
      </c>
      <c r="BX56" s="15" t="str">
        <f t="shared" si="6"/>
        <v/>
      </c>
      <c r="BY56" s="23" t="str">
        <f t="shared" si="7"/>
        <v/>
      </c>
      <c r="BZ56" s="15" t="str">
        <f t="shared" si="8"/>
        <v/>
      </c>
      <c r="CA56" s="23" t="str">
        <f t="shared" si="9"/>
        <v/>
      </c>
      <c r="CB56" s="15" t="e">
        <f>IF(AND(#REF!="",#REF!="",#REF!="",#REF!=""),"",SUM(#REF!,#REF!,#REF!,#REF!,#REF!))</f>
        <v>#REF!</v>
      </c>
      <c r="CC56" s="23" t="str">
        <f t="shared" si="10"/>
        <v/>
      </c>
      <c r="CD56" s="23"/>
      <c r="CE56" s="23"/>
    </row>
    <row r="57" spans="1:83">
      <c r="A57" s="245">
        <v>51</v>
      </c>
      <c r="B57" s="246"/>
      <c r="C57" s="247"/>
      <c r="D57" s="248"/>
      <c r="E57" s="249"/>
      <c r="F57" s="250"/>
      <c r="G57" s="250"/>
      <c r="H57" s="251"/>
      <c r="I57" s="252"/>
      <c r="J57" s="253"/>
      <c r="K57" s="254"/>
      <c r="L57" s="11"/>
      <c r="M57" s="7"/>
      <c r="N57" s="7"/>
      <c r="O57" s="7"/>
      <c r="P57" s="31"/>
      <c r="Q57" s="34"/>
      <c r="R57" s="7"/>
      <c r="S57" s="975"/>
      <c r="T57" s="976"/>
      <c r="U57" s="976"/>
      <c r="V57" s="7"/>
      <c r="W57" s="36"/>
      <c r="X57" s="34"/>
      <c r="Y57" s="7"/>
      <c r="Z57" s="11"/>
      <c r="AA57" s="7"/>
      <c r="AB57" s="7"/>
      <c r="AC57" s="7"/>
      <c r="AD57" s="31"/>
      <c r="AE57" s="34"/>
      <c r="AF57" s="7"/>
      <c r="AG57" s="11"/>
      <c r="AH57" s="7"/>
      <c r="AI57" s="7"/>
      <c r="AJ57" s="7"/>
      <c r="AK57" s="31"/>
      <c r="AL57" s="34"/>
      <c r="AM57" s="7"/>
      <c r="AN57" s="11"/>
      <c r="AO57" s="7"/>
      <c r="AP57" s="11"/>
      <c r="AQ57" s="7"/>
      <c r="AR57" s="11"/>
      <c r="AS57" s="7"/>
      <c r="AT57" s="7"/>
      <c r="AU57" s="7"/>
      <c r="AV57" s="7"/>
      <c r="AW57" s="7"/>
      <c r="AX57" s="11" t="s">
        <v>221</v>
      </c>
      <c r="AY57" s="66" t="s">
        <v>221</v>
      </c>
      <c r="AZ57" s="1"/>
      <c r="BA57" s="1"/>
      <c r="BB57" s="24"/>
      <c r="BC57" s="1"/>
      <c r="BD57" s="1"/>
      <c r="BP57" s="15"/>
      <c r="BQ57" s="15" t="str">
        <f t="shared" si="1"/>
        <v/>
      </c>
      <c r="BR57" s="23" t="str">
        <f t="shared" si="0"/>
        <v/>
      </c>
      <c r="BS57" s="23" t="str">
        <f t="shared" si="2"/>
        <v/>
      </c>
      <c r="BT57" s="15" t="str">
        <f t="shared" si="3"/>
        <v/>
      </c>
      <c r="BU57" s="23" t="str">
        <f t="shared" si="4"/>
        <v/>
      </c>
      <c r="BV57" s="15" t="e">
        <f>IF(AND(#REF!="",#REF!="",#REF!="",#REF!=""),"",SUM(#REF!,#REF!,#REF!,#REF!,#REF!))</f>
        <v>#REF!</v>
      </c>
      <c r="BW57" s="23" t="str">
        <f t="shared" si="5"/>
        <v/>
      </c>
      <c r="BX57" s="15" t="str">
        <f t="shared" si="6"/>
        <v/>
      </c>
      <c r="BY57" s="23" t="str">
        <f t="shared" si="7"/>
        <v/>
      </c>
      <c r="BZ57" s="15" t="str">
        <f t="shared" si="8"/>
        <v/>
      </c>
      <c r="CA57" s="23" t="str">
        <f t="shared" si="9"/>
        <v/>
      </c>
      <c r="CB57" s="15" t="e">
        <f>IF(AND(#REF!="",#REF!="",#REF!="",#REF!=""),"",SUM(#REF!,#REF!,#REF!,#REF!,#REF!))</f>
        <v>#REF!</v>
      </c>
      <c r="CC57" s="23" t="str">
        <f t="shared" si="10"/>
        <v/>
      </c>
      <c r="CD57" s="23"/>
      <c r="CE57" s="23"/>
    </row>
    <row r="58" spans="1:83">
      <c r="A58" s="245">
        <v>52</v>
      </c>
      <c r="B58" s="246"/>
      <c r="C58" s="247"/>
      <c r="D58" s="248"/>
      <c r="E58" s="249"/>
      <c r="F58" s="250"/>
      <c r="G58" s="250"/>
      <c r="H58" s="251"/>
      <c r="I58" s="252"/>
      <c r="J58" s="253"/>
      <c r="K58" s="254"/>
      <c r="L58" s="11"/>
      <c r="M58" s="7"/>
      <c r="N58" s="7"/>
      <c r="O58" s="7"/>
      <c r="P58" s="31"/>
      <c r="Q58" s="34"/>
      <c r="R58" s="7"/>
      <c r="S58" s="975"/>
      <c r="T58" s="976"/>
      <c r="U58" s="976"/>
      <c r="V58" s="7"/>
      <c r="W58" s="36"/>
      <c r="X58" s="34"/>
      <c r="Y58" s="7"/>
      <c r="Z58" s="11"/>
      <c r="AA58" s="7"/>
      <c r="AB58" s="7"/>
      <c r="AC58" s="7"/>
      <c r="AD58" s="31"/>
      <c r="AE58" s="34"/>
      <c r="AF58" s="7"/>
      <c r="AG58" s="11"/>
      <c r="AH58" s="7"/>
      <c r="AI58" s="7"/>
      <c r="AJ58" s="7"/>
      <c r="AK58" s="31"/>
      <c r="AL58" s="34"/>
      <c r="AM58" s="7"/>
      <c r="AN58" s="11"/>
      <c r="AO58" s="7"/>
      <c r="AP58" s="11"/>
      <c r="AQ58" s="7"/>
      <c r="AR58" s="11"/>
      <c r="AS58" s="7"/>
      <c r="AT58" s="7"/>
      <c r="AU58" s="7"/>
      <c r="AV58" s="7"/>
      <c r="AW58" s="7"/>
      <c r="AX58" s="11" t="s">
        <v>221</v>
      </c>
      <c r="AY58" s="66" t="s">
        <v>221</v>
      </c>
      <c r="AZ58" s="1"/>
      <c r="BA58" s="1"/>
      <c r="BB58" s="24"/>
      <c r="BC58" s="1"/>
      <c r="BD58" s="1"/>
      <c r="BP58" s="15"/>
      <c r="BQ58" s="15" t="str">
        <f t="shared" si="1"/>
        <v/>
      </c>
      <c r="BR58" s="23" t="str">
        <f t="shared" si="0"/>
        <v/>
      </c>
      <c r="BS58" s="23" t="str">
        <f t="shared" si="2"/>
        <v/>
      </c>
      <c r="BT58" s="15" t="str">
        <f t="shared" si="3"/>
        <v/>
      </c>
      <c r="BU58" s="23" t="str">
        <f t="shared" si="4"/>
        <v/>
      </c>
      <c r="BV58" s="15" t="e">
        <f>IF(AND(#REF!="",#REF!="",#REF!="",#REF!=""),"",SUM(#REF!,#REF!,#REF!,#REF!,#REF!))</f>
        <v>#REF!</v>
      </c>
      <c r="BW58" s="23" t="str">
        <f t="shared" si="5"/>
        <v/>
      </c>
      <c r="BX58" s="15" t="str">
        <f t="shared" si="6"/>
        <v/>
      </c>
      <c r="BY58" s="23" t="str">
        <f t="shared" si="7"/>
        <v/>
      </c>
      <c r="BZ58" s="15" t="str">
        <f t="shared" si="8"/>
        <v/>
      </c>
      <c r="CA58" s="23" t="str">
        <f t="shared" si="9"/>
        <v/>
      </c>
      <c r="CB58" s="15" t="e">
        <f>IF(AND(#REF!="",#REF!="",#REF!="",#REF!=""),"",SUM(#REF!,#REF!,#REF!,#REF!,#REF!))</f>
        <v>#REF!</v>
      </c>
      <c r="CC58" s="23" t="str">
        <f t="shared" si="10"/>
        <v/>
      </c>
      <c r="CD58" s="23"/>
      <c r="CE58" s="23"/>
    </row>
    <row r="59" spans="1:83">
      <c r="A59" s="245">
        <v>53</v>
      </c>
      <c r="B59" s="246"/>
      <c r="C59" s="247"/>
      <c r="D59" s="248"/>
      <c r="E59" s="249"/>
      <c r="F59" s="250"/>
      <c r="G59" s="250"/>
      <c r="H59" s="251"/>
      <c r="I59" s="252"/>
      <c r="J59" s="253"/>
      <c r="K59" s="254"/>
      <c r="L59" s="11"/>
      <c r="M59" s="7"/>
      <c r="N59" s="7"/>
      <c r="O59" s="7"/>
      <c r="P59" s="31"/>
      <c r="Q59" s="34"/>
      <c r="R59" s="7"/>
      <c r="S59" s="975"/>
      <c r="T59" s="976"/>
      <c r="U59" s="976"/>
      <c r="V59" s="7"/>
      <c r="W59" s="36"/>
      <c r="X59" s="34"/>
      <c r="Y59" s="7"/>
      <c r="Z59" s="11"/>
      <c r="AA59" s="7"/>
      <c r="AB59" s="7"/>
      <c r="AC59" s="7"/>
      <c r="AD59" s="31"/>
      <c r="AE59" s="34"/>
      <c r="AF59" s="7"/>
      <c r="AG59" s="11"/>
      <c r="AH59" s="7"/>
      <c r="AI59" s="7"/>
      <c r="AJ59" s="7"/>
      <c r="AK59" s="31"/>
      <c r="AL59" s="34"/>
      <c r="AM59" s="7"/>
      <c r="AN59" s="11"/>
      <c r="AO59" s="7"/>
      <c r="AP59" s="11"/>
      <c r="AQ59" s="7"/>
      <c r="AR59" s="11"/>
      <c r="AS59" s="7"/>
      <c r="AT59" s="7"/>
      <c r="AU59" s="7"/>
      <c r="AV59" s="7"/>
      <c r="AW59" s="7"/>
      <c r="AX59" s="11" t="s">
        <v>221</v>
      </c>
      <c r="AY59" s="66" t="s">
        <v>221</v>
      </c>
      <c r="AZ59" s="1"/>
      <c r="BA59" s="1"/>
      <c r="BB59" s="24"/>
      <c r="BC59" s="1"/>
      <c r="BD59" s="1"/>
      <c r="BP59" s="15"/>
      <c r="BQ59" s="25" t="str">
        <f t="shared" si="1"/>
        <v/>
      </c>
      <c r="BR59" s="26" t="str">
        <f t="shared" si="0"/>
        <v/>
      </c>
      <c r="BS59" s="26" t="str">
        <f t="shared" si="2"/>
        <v/>
      </c>
      <c r="BT59" s="25" t="str">
        <f t="shared" si="3"/>
        <v/>
      </c>
      <c r="BU59" s="26" t="str">
        <f t="shared" si="4"/>
        <v/>
      </c>
      <c r="BV59" s="25" t="e">
        <f>IF(AND(#REF!="",#REF!="",#REF!="",#REF!=""),"",SUM(#REF!,#REF!,#REF!,#REF!,#REF!))</f>
        <v>#REF!</v>
      </c>
      <c r="BW59" s="26" t="str">
        <f t="shared" si="5"/>
        <v/>
      </c>
      <c r="BX59" s="25" t="str">
        <f t="shared" si="6"/>
        <v/>
      </c>
      <c r="BY59" s="26" t="str">
        <f t="shared" si="7"/>
        <v/>
      </c>
      <c r="BZ59" s="25" t="str">
        <f t="shared" si="8"/>
        <v/>
      </c>
      <c r="CA59" s="26" t="str">
        <f t="shared" si="9"/>
        <v/>
      </c>
      <c r="CB59" s="25" t="e">
        <f>IF(AND(#REF!="",#REF!="",#REF!="",#REF!=""),"",SUM(#REF!,#REF!,#REF!,#REF!,#REF!))</f>
        <v>#REF!</v>
      </c>
      <c r="CC59" s="26" t="str">
        <f t="shared" si="10"/>
        <v/>
      </c>
      <c r="CD59" s="23"/>
      <c r="CE59" s="23"/>
    </row>
    <row r="60" spans="1:83">
      <c r="A60" s="245">
        <v>54</v>
      </c>
      <c r="B60" s="246"/>
      <c r="C60" s="247"/>
      <c r="D60" s="248"/>
      <c r="E60" s="249"/>
      <c r="F60" s="250"/>
      <c r="G60" s="250"/>
      <c r="H60" s="251"/>
      <c r="I60" s="252"/>
      <c r="J60" s="253"/>
      <c r="K60" s="254"/>
      <c r="L60" s="11"/>
      <c r="M60" s="7"/>
      <c r="N60" s="7"/>
      <c r="O60" s="7"/>
      <c r="P60" s="31"/>
      <c r="Q60" s="34"/>
      <c r="R60" s="7"/>
      <c r="S60" s="975"/>
      <c r="T60" s="976"/>
      <c r="U60" s="976"/>
      <c r="V60" s="7"/>
      <c r="W60" s="36"/>
      <c r="X60" s="34"/>
      <c r="Y60" s="7"/>
      <c r="Z60" s="11"/>
      <c r="AA60" s="7"/>
      <c r="AB60" s="7"/>
      <c r="AC60" s="7"/>
      <c r="AD60" s="31"/>
      <c r="AE60" s="34"/>
      <c r="AF60" s="7"/>
      <c r="AG60" s="11"/>
      <c r="AH60" s="7"/>
      <c r="AI60" s="7"/>
      <c r="AJ60" s="7"/>
      <c r="AK60" s="31"/>
      <c r="AL60" s="34"/>
      <c r="AM60" s="7"/>
      <c r="AN60" s="11"/>
      <c r="AO60" s="7"/>
      <c r="AP60" s="11"/>
      <c r="AQ60" s="7"/>
      <c r="AR60" s="11"/>
      <c r="AS60" s="7"/>
      <c r="AT60" s="7"/>
      <c r="AU60" s="7"/>
      <c r="AV60" s="7"/>
      <c r="AW60" s="7"/>
      <c r="AX60" s="11" t="s">
        <v>221</v>
      </c>
      <c r="AY60" s="66" t="s">
        <v>221</v>
      </c>
      <c r="AZ60" s="1"/>
      <c r="BA60" s="1"/>
      <c r="BB60" s="24"/>
      <c r="BC60" s="1"/>
      <c r="BD60" s="1"/>
      <c r="BP60" s="15"/>
      <c r="BQ60" s="25" t="str">
        <f t="shared" si="1"/>
        <v/>
      </c>
      <c r="BR60" s="26" t="str">
        <f t="shared" si="0"/>
        <v/>
      </c>
      <c r="BS60" s="26" t="str">
        <f t="shared" si="2"/>
        <v/>
      </c>
      <c r="BT60" s="25" t="str">
        <f t="shared" si="3"/>
        <v/>
      </c>
      <c r="BU60" s="26" t="str">
        <f t="shared" si="4"/>
        <v/>
      </c>
      <c r="BV60" s="25" t="e">
        <f>IF(AND(#REF!="",#REF!="",#REF!="",#REF!=""),"",SUM(#REF!,#REF!,#REF!,#REF!,#REF!))</f>
        <v>#REF!</v>
      </c>
      <c r="BW60" s="26" t="str">
        <f t="shared" si="5"/>
        <v/>
      </c>
      <c r="BX60" s="25" t="str">
        <f t="shared" si="6"/>
        <v/>
      </c>
      <c r="BY60" s="26" t="str">
        <f t="shared" si="7"/>
        <v/>
      </c>
      <c r="BZ60" s="25" t="str">
        <f t="shared" si="8"/>
        <v/>
      </c>
      <c r="CA60" s="26" t="str">
        <f t="shared" si="9"/>
        <v/>
      </c>
      <c r="CB60" s="25" t="e">
        <f>IF(AND(#REF!="",#REF!="",#REF!="",#REF!=""),"",SUM(#REF!,#REF!,#REF!,#REF!,#REF!))</f>
        <v>#REF!</v>
      </c>
      <c r="CC60" s="26" t="str">
        <f t="shared" si="10"/>
        <v/>
      </c>
      <c r="CD60" s="23"/>
      <c r="CE60" s="23"/>
    </row>
    <row r="61" spans="1:83">
      <c r="A61" s="245">
        <v>55</v>
      </c>
      <c r="B61" s="246"/>
      <c r="C61" s="247"/>
      <c r="D61" s="248"/>
      <c r="E61" s="249"/>
      <c r="F61" s="250"/>
      <c r="G61" s="250"/>
      <c r="H61" s="251"/>
      <c r="I61" s="252"/>
      <c r="J61" s="253"/>
      <c r="K61" s="254"/>
      <c r="L61" s="11"/>
      <c r="M61" s="7"/>
      <c r="N61" s="7"/>
      <c r="O61" s="7"/>
      <c r="P61" s="31"/>
      <c r="Q61" s="34"/>
      <c r="R61" s="7"/>
      <c r="S61" s="975"/>
      <c r="T61" s="976"/>
      <c r="U61" s="976"/>
      <c r="V61" s="7"/>
      <c r="W61" s="36"/>
      <c r="X61" s="34"/>
      <c r="Y61" s="7"/>
      <c r="Z61" s="11"/>
      <c r="AA61" s="7"/>
      <c r="AB61" s="7"/>
      <c r="AC61" s="7"/>
      <c r="AD61" s="31"/>
      <c r="AE61" s="34"/>
      <c r="AF61" s="7"/>
      <c r="AG61" s="11"/>
      <c r="AH61" s="7"/>
      <c r="AI61" s="7"/>
      <c r="AJ61" s="7"/>
      <c r="AK61" s="31"/>
      <c r="AL61" s="34"/>
      <c r="AM61" s="7"/>
      <c r="AN61" s="11"/>
      <c r="AO61" s="7"/>
      <c r="AP61" s="11"/>
      <c r="AQ61" s="7"/>
      <c r="AR61" s="11"/>
      <c r="AS61" s="7"/>
      <c r="AT61" s="7"/>
      <c r="AU61" s="7"/>
      <c r="AV61" s="7"/>
      <c r="AW61" s="7"/>
      <c r="AX61" s="11" t="s">
        <v>221</v>
      </c>
      <c r="AY61" s="66" t="s">
        <v>221</v>
      </c>
      <c r="AZ61" s="1"/>
      <c r="BA61" s="1"/>
      <c r="BB61" s="24"/>
      <c r="BC61" s="1"/>
      <c r="BD61" s="1"/>
      <c r="BP61" s="15"/>
      <c r="BQ61" s="25" t="str">
        <f t="shared" si="1"/>
        <v/>
      </c>
      <c r="BR61" s="26" t="str">
        <f t="shared" si="0"/>
        <v/>
      </c>
      <c r="BS61" s="26" t="str">
        <f t="shared" si="2"/>
        <v/>
      </c>
      <c r="BT61" s="25" t="str">
        <f t="shared" si="3"/>
        <v/>
      </c>
      <c r="BU61" s="26" t="str">
        <f t="shared" si="4"/>
        <v/>
      </c>
      <c r="BV61" s="25" t="e">
        <f>IF(AND(#REF!="",#REF!="",#REF!="",#REF!=""),"",SUM(#REF!,#REF!,#REF!,#REF!,#REF!))</f>
        <v>#REF!</v>
      </c>
      <c r="BW61" s="26" t="str">
        <f t="shared" si="5"/>
        <v/>
      </c>
      <c r="BX61" s="25" t="str">
        <f t="shared" si="6"/>
        <v/>
      </c>
      <c r="BY61" s="26" t="str">
        <f t="shared" si="7"/>
        <v/>
      </c>
      <c r="BZ61" s="25" t="str">
        <f t="shared" si="8"/>
        <v/>
      </c>
      <c r="CA61" s="26" t="str">
        <f t="shared" si="9"/>
        <v/>
      </c>
      <c r="CB61" s="25" t="e">
        <f>IF(AND(#REF!="",#REF!="",#REF!="",#REF!=""),"",SUM(#REF!,#REF!,#REF!,#REF!,#REF!))</f>
        <v>#REF!</v>
      </c>
      <c r="CC61" s="26" t="str">
        <f t="shared" si="10"/>
        <v/>
      </c>
      <c r="CD61" s="23"/>
      <c r="CE61" s="23"/>
    </row>
    <row r="62" spans="1:83">
      <c r="A62" s="245">
        <v>56</v>
      </c>
      <c r="B62" s="246"/>
      <c r="C62" s="247"/>
      <c r="D62" s="248"/>
      <c r="E62" s="249"/>
      <c r="F62" s="250"/>
      <c r="G62" s="250"/>
      <c r="H62" s="251"/>
      <c r="I62" s="252"/>
      <c r="J62" s="253"/>
      <c r="K62" s="254"/>
      <c r="L62" s="11"/>
      <c r="M62" s="7"/>
      <c r="N62" s="7"/>
      <c r="O62" s="7"/>
      <c r="P62" s="31"/>
      <c r="Q62" s="34"/>
      <c r="R62" s="7"/>
      <c r="S62" s="975"/>
      <c r="T62" s="976"/>
      <c r="U62" s="976"/>
      <c r="V62" s="7"/>
      <c r="W62" s="36"/>
      <c r="X62" s="34"/>
      <c r="Y62" s="7"/>
      <c r="Z62" s="11"/>
      <c r="AA62" s="7"/>
      <c r="AB62" s="7"/>
      <c r="AC62" s="7"/>
      <c r="AD62" s="31"/>
      <c r="AE62" s="34"/>
      <c r="AF62" s="7"/>
      <c r="AG62" s="11"/>
      <c r="AH62" s="7"/>
      <c r="AI62" s="7"/>
      <c r="AJ62" s="7"/>
      <c r="AK62" s="31"/>
      <c r="AL62" s="34"/>
      <c r="AM62" s="7"/>
      <c r="AN62" s="11"/>
      <c r="AO62" s="7"/>
      <c r="AP62" s="11"/>
      <c r="AQ62" s="7"/>
      <c r="AR62" s="11"/>
      <c r="AS62" s="7"/>
      <c r="AT62" s="7"/>
      <c r="AU62" s="7"/>
      <c r="AV62" s="7"/>
      <c r="AW62" s="7"/>
      <c r="AX62" s="11" t="s">
        <v>221</v>
      </c>
      <c r="AY62" s="66" t="s">
        <v>221</v>
      </c>
      <c r="AZ62" s="1"/>
      <c r="BA62" s="1"/>
      <c r="BB62" s="24"/>
      <c r="BC62" s="1"/>
      <c r="BD62" s="1"/>
      <c r="BP62" s="15"/>
      <c r="BQ62" s="25" t="str">
        <f t="shared" si="1"/>
        <v/>
      </c>
      <c r="BR62" s="26" t="str">
        <f t="shared" si="0"/>
        <v/>
      </c>
      <c r="BS62" s="26" t="str">
        <f t="shared" si="2"/>
        <v/>
      </c>
      <c r="BT62" s="25" t="str">
        <f t="shared" si="3"/>
        <v/>
      </c>
      <c r="BU62" s="26" t="str">
        <f t="shared" si="4"/>
        <v/>
      </c>
      <c r="BV62" s="25" t="e">
        <f>IF(AND(#REF!="",#REF!="",#REF!="",#REF!=""),"",SUM(#REF!,#REF!,#REF!,#REF!,#REF!))</f>
        <v>#REF!</v>
      </c>
      <c r="BW62" s="26" t="str">
        <f t="shared" si="5"/>
        <v/>
      </c>
      <c r="BX62" s="25" t="str">
        <f t="shared" si="6"/>
        <v/>
      </c>
      <c r="BY62" s="26" t="str">
        <f t="shared" si="7"/>
        <v/>
      </c>
      <c r="BZ62" s="25" t="str">
        <f t="shared" si="8"/>
        <v/>
      </c>
      <c r="CA62" s="26" t="str">
        <f t="shared" si="9"/>
        <v/>
      </c>
      <c r="CB62" s="25" t="e">
        <f>IF(AND(#REF!="",#REF!="",#REF!="",#REF!=""),"",SUM(#REF!,#REF!,#REF!,#REF!,#REF!))</f>
        <v>#REF!</v>
      </c>
      <c r="CC62" s="26" t="str">
        <f t="shared" si="10"/>
        <v/>
      </c>
      <c r="CD62" s="23"/>
      <c r="CE62" s="23"/>
    </row>
    <row r="63" spans="1:83">
      <c r="A63" s="245">
        <v>57</v>
      </c>
      <c r="B63" s="246"/>
      <c r="C63" s="247"/>
      <c r="D63" s="248"/>
      <c r="E63" s="249"/>
      <c r="F63" s="250"/>
      <c r="G63" s="250"/>
      <c r="H63" s="251"/>
      <c r="I63" s="252"/>
      <c r="J63" s="253"/>
      <c r="K63" s="254"/>
      <c r="L63" s="11"/>
      <c r="M63" s="7"/>
      <c r="N63" s="7"/>
      <c r="O63" s="7"/>
      <c r="P63" s="31"/>
      <c r="Q63" s="34"/>
      <c r="R63" s="7"/>
      <c r="S63" s="975"/>
      <c r="T63" s="976"/>
      <c r="U63" s="976"/>
      <c r="V63" s="7"/>
      <c r="W63" s="36"/>
      <c r="X63" s="34"/>
      <c r="Y63" s="7"/>
      <c r="Z63" s="11"/>
      <c r="AA63" s="7"/>
      <c r="AB63" s="7"/>
      <c r="AC63" s="7"/>
      <c r="AD63" s="31"/>
      <c r="AE63" s="34"/>
      <c r="AF63" s="7"/>
      <c r="AG63" s="11"/>
      <c r="AH63" s="7"/>
      <c r="AI63" s="7"/>
      <c r="AJ63" s="7"/>
      <c r="AK63" s="31"/>
      <c r="AL63" s="34"/>
      <c r="AM63" s="7"/>
      <c r="AN63" s="11"/>
      <c r="AO63" s="7"/>
      <c r="AP63" s="11"/>
      <c r="AQ63" s="7"/>
      <c r="AR63" s="11"/>
      <c r="AS63" s="7"/>
      <c r="AT63" s="7"/>
      <c r="AU63" s="7"/>
      <c r="AV63" s="7"/>
      <c r="AW63" s="7"/>
      <c r="AX63" s="11" t="s">
        <v>221</v>
      </c>
      <c r="AY63" s="66" t="s">
        <v>221</v>
      </c>
      <c r="AZ63" s="1"/>
      <c r="BA63" s="1"/>
      <c r="BB63" s="24"/>
      <c r="BC63" s="1"/>
      <c r="BD63" s="1"/>
      <c r="BP63" s="15"/>
      <c r="BQ63" s="25" t="str">
        <f t="shared" si="1"/>
        <v/>
      </c>
      <c r="BR63" s="26" t="str">
        <f t="shared" si="0"/>
        <v/>
      </c>
      <c r="BS63" s="26" t="str">
        <f t="shared" si="2"/>
        <v/>
      </c>
      <c r="BT63" s="25" t="str">
        <f t="shared" si="3"/>
        <v/>
      </c>
      <c r="BU63" s="26" t="str">
        <f t="shared" si="4"/>
        <v/>
      </c>
      <c r="BV63" s="25" t="e">
        <f>IF(AND(#REF!="",#REF!="",#REF!="",#REF!=""),"",SUM(#REF!,#REF!,#REF!,#REF!,#REF!))</f>
        <v>#REF!</v>
      </c>
      <c r="BW63" s="26" t="str">
        <f t="shared" si="5"/>
        <v/>
      </c>
      <c r="BX63" s="25" t="str">
        <f t="shared" si="6"/>
        <v/>
      </c>
      <c r="BY63" s="26" t="str">
        <f t="shared" si="7"/>
        <v/>
      </c>
      <c r="BZ63" s="25" t="str">
        <f t="shared" si="8"/>
        <v/>
      </c>
      <c r="CA63" s="26" t="str">
        <f t="shared" si="9"/>
        <v/>
      </c>
      <c r="CB63" s="25" t="e">
        <f>IF(AND(#REF!="",#REF!="",#REF!="",#REF!=""),"",SUM(#REF!,#REF!,#REF!,#REF!,#REF!))</f>
        <v>#REF!</v>
      </c>
      <c r="CC63" s="26" t="str">
        <f t="shared" si="10"/>
        <v/>
      </c>
      <c r="CD63" s="23"/>
      <c r="CE63" s="23"/>
    </row>
    <row r="64" spans="1:83">
      <c r="A64" s="245">
        <v>58</v>
      </c>
      <c r="B64" s="246"/>
      <c r="C64" s="247"/>
      <c r="D64" s="248"/>
      <c r="E64" s="249"/>
      <c r="F64" s="250"/>
      <c r="G64" s="250"/>
      <c r="H64" s="251"/>
      <c r="I64" s="252"/>
      <c r="J64" s="253"/>
      <c r="K64" s="254"/>
      <c r="L64" s="11"/>
      <c r="M64" s="7"/>
      <c r="N64" s="7"/>
      <c r="O64" s="7"/>
      <c r="P64" s="31"/>
      <c r="Q64" s="34"/>
      <c r="R64" s="7"/>
      <c r="S64" s="975"/>
      <c r="T64" s="976"/>
      <c r="U64" s="976"/>
      <c r="V64" s="7"/>
      <c r="W64" s="36"/>
      <c r="X64" s="34"/>
      <c r="Y64" s="7"/>
      <c r="Z64" s="11"/>
      <c r="AA64" s="7"/>
      <c r="AB64" s="7"/>
      <c r="AC64" s="7"/>
      <c r="AD64" s="31"/>
      <c r="AE64" s="34"/>
      <c r="AF64" s="7"/>
      <c r="AG64" s="11"/>
      <c r="AH64" s="7"/>
      <c r="AI64" s="7"/>
      <c r="AJ64" s="7"/>
      <c r="AK64" s="31"/>
      <c r="AL64" s="34"/>
      <c r="AM64" s="7"/>
      <c r="AN64" s="11"/>
      <c r="AO64" s="7"/>
      <c r="AP64" s="11"/>
      <c r="AQ64" s="7"/>
      <c r="AR64" s="11"/>
      <c r="AS64" s="7"/>
      <c r="AT64" s="7"/>
      <c r="AU64" s="7"/>
      <c r="AV64" s="7"/>
      <c r="AW64" s="7"/>
      <c r="AX64" s="11" t="s">
        <v>221</v>
      </c>
      <c r="AY64" s="66" t="s">
        <v>221</v>
      </c>
      <c r="AZ64" s="1"/>
      <c r="BA64" s="1"/>
      <c r="BB64" s="24"/>
      <c r="BC64" s="1"/>
      <c r="BD64" s="1"/>
      <c r="BP64" s="15"/>
      <c r="BQ64" s="25" t="str">
        <f t="shared" si="1"/>
        <v/>
      </c>
      <c r="BR64" s="26" t="str">
        <f t="shared" si="0"/>
        <v/>
      </c>
      <c r="BS64" s="26" t="str">
        <f t="shared" si="2"/>
        <v/>
      </c>
      <c r="BT64" s="25" t="str">
        <f t="shared" si="3"/>
        <v/>
      </c>
      <c r="BU64" s="26" t="str">
        <f t="shared" si="4"/>
        <v/>
      </c>
      <c r="BV64" s="25" t="e">
        <f>IF(AND(#REF!="",#REF!="",#REF!="",#REF!=""),"",SUM(#REF!,#REF!,#REF!,#REF!,#REF!))</f>
        <v>#REF!</v>
      </c>
      <c r="BW64" s="26" t="str">
        <f t="shared" si="5"/>
        <v/>
      </c>
      <c r="BX64" s="25" t="str">
        <f t="shared" si="6"/>
        <v/>
      </c>
      <c r="BY64" s="26" t="str">
        <f t="shared" si="7"/>
        <v/>
      </c>
      <c r="BZ64" s="25" t="str">
        <f t="shared" si="8"/>
        <v/>
      </c>
      <c r="CA64" s="26" t="str">
        <f t="shared" si="9"/>
        <v/>
      </c>
      <c r="CB64" s="25" t="e">
        <f>IF(AND(#REF!="",#REF!="",#REF!="",#REF!=""),"",SUM(#REF!,#REF!,#REF!,#REF!,#REF!))</f>
        <v>#REF!</v>
      </c>
      <c r="CC64" s="26" t="str">
        <f t="shared" si="10"/>
        <v/>
      </c>
      <c r="CD64" s="23"/>
      <c r="CE64" s="23"/>
    </row>
    <row r="65" spans="1:83">
      <c r="A65" s="245">
        <v>59</v>
      </c>
      <c r="B65" s="246"/>
      <c r="C65" s="247"/>
      <c r="D65" s="248"/>
      <c r="E65" s="249"/>
      <c r="F65" s="250"/>
      <c r="G65" s="250"/>
      <c r="H65" s="251"/>
      <c r="I65" s="252"/>
      <c r="J65" s="253"/>
      <c r="K65" s="254"/>
      <c r="L65" s="11"/>
      <c r="M65" s="7"/>
      <c r="N65" s="7"/>
      <c r="O65" s="7"/>
      <c r="P65" s="31"/>
      <c r="Q65" s="34"/>
      <c r="R65" s="7"/>
      <c r="S65" s="975"/>
      <c r="T65" s="976"/>
      <c r="U65" s="976"/>
      <c r="V65" s="7"/>
      <c r="W65" s="36"/>
      <c r="X65" s="34"/>
      <c r="Y65" s="7"/>
      <c r="Z65" s="11"/>
      <c r="AA65" s="7"/>
      <c r="AB65" s="7"/>
      <c r="AC65" s="7"/>
      <c r="AD65" s="31"/>
      <c r="AE65" s="34"/>
      <c r="AF65" s="7"/>
      <c r="AG65" s="11"/>
      <c r="AH65" s="7"/>
      <c r="AI65" s="7"/>
      <c r="AJ65" s="7"/>
      <c r="AK65" s="31"/>
      <c r="AL65" s="34"/>
      <c r="AM65" s="7"/>
      <c r="AN65" s="11"/>
      <c r="AO65" s="7"/>
      <c r="AP65" s="11"/>
      <c r="AQ65" s="7"/>
      <c r="AR65" s="11"/>
      <c r="AS65" s="7"/>
      <c r="AT65" s="7"/>
      <c r="AU65" s="7"/>
      <c r="AV65" s="7"/>
      <c r="AW65" s="7"/>
      <c r="AX65" s="11" t="s">
        <v>221</v>
      </c>
      <c r="AY65" s="66" t="s">
        <v>221</v>
      </c>
      <c r="AZ65" s="1"/>
      <c r="BA65" s="1"/>
      <c r="BB65" s="24"/>
      <c r="BC65" s="1"/>
      <c r="BD65" s="1"/>
      <c r="BP65" s="15"/>
      <c r="BQ65" s="25" t="str">
        <f t="shared" si="1"/>
        <v/>
      </c>
      <c r="BR65" s="26" t="str">
        <f t="shared" si="0"/>
        <v/>
      </c>
      <c r="BS65" s="26" t="str">
        <f t="shared" si="2"/>
        <v/>
      </c>
      <c r="BT65" s="25" t="str">
        <f t="shared" si="3"/>
        <v/>
      </c>
      <c r="BU65" s="26" t="str">
        <f t="shared" si="4"/>
        <v/>
      </c>
      <c r="BV65" s="25" t="e">
        <f>IF(AND(#REF!="",#REF!="",#REF!="",#REF!=""),"",SUM(#REF!,#REF!,#REF!,#REF!,#REF!))</f>
        <v>#REF!</v>
      </c>
      <c r="BW65" s="26" t="str">
        <f t="shared" si="5"/>
        <v/>
      </c>
      <c r="BX65" s="25" t="str">
        <f t="shared" si="6"/>
        <v/>
      </c>
      <c r="BY65" s="26" t="str">
        <f t="shared" si="7"/>
        <v/>
      </c>
      <c r="BZ65" s="25" t="str">
        <f t="shared" si="8"/>
        <v/>
      </c>
      <c r="CA65" s="26" t="str">
        <f t="shared" si="9"/>
        <v/>
      </c>
      <c r="CB65" s="25" t="e">
        <f>IF(AND(#REF!="",#REF!="",#REF!="",#REF!=""),"",SUM(#REF!,#REF!,#REF!,#REF!,#REF!))</f>
        <v>#REF!</v>
      </c>
      <c r="CC65" s="26" t="str">
        <f t="shared" si="10"/>
        <v/>
      </c>
      <c r="CD65" s="23"/>
      <c r="CE65" s="23"/>
    </row>
    <row r="66" spans="1:83">
      <c r="A66" s="245">
        <v>60</v>
      </c>
      <c r="B66" s="246"/>
      <c r="C66" s="247"/>
      <c r="D66" s="248"/>
      <c r="E66" s="249"/>
      <c r="F66" s="250"/>
      <c r="G66" s="250"/>
      <c r="H66" s="251"/>
      <c r="I66" s="252"/>
      <c r="J66" s="253"/>
      <c r="K66" s="254"/>
      <c r="L66" s="11"/>
      <c r="M66" s="7"/>
      <c r="N66" s="7"/>
      <c r="O66" s="7"/>
      <c r="P66" s="31"/>
      <c r="Q66" s="34"/>
      <c r="R66" s="7"/>
      <c r="S66" s="975"/>
      <c r="T66" s="976"/>
      <c r="U66" s="976"/>
      <c r="V66" s="7"/>
      <c r="W66" s="36"/>
      <c r="X66" s="34"/>
      <c r="Y66" s="7"/>
      <c r="Z66" s="11"/>
      <c r="AA66" s="7"/>
      <c r="AB66" s="7"/>
      <c r="AC66" s="7"/>
      <c r="AD66" s="31"/>
      <c r="AE66" s="34"/>
      <c r="AF66" s="7"/>
      <c r="AG66" s="11"/>
      <c r="AH66" s="7"/>
      <c r="AI66" s="7"/>
      <c r="AJ66" s="7"/>
      <c r="AK66" s="31"/>
      <c r="AL66" s="34"/>
      <c r="AM66" s="7"/>
      <c r="AN66" s="11"/>
      <c r="AO66" s="7"/>
      <c r="AP66" s="11"/>
      <c r="AQ66" s="7"/>
      <c r="AR66" s="11"/>
      <c r="AS66" s="7"/>
      <c r="AT66" s="7"/>
      <c r="AU66" s="7"/>
      <c r="AV66" s="7"/>
      <c r="AW66" s="7"/>
      <c r="AX66" s="11" t="s">
        <v>221</v>
      </c>
      <c r="AY66" s="66" t="s">
        <v>221</v>
      </c>
      <c r="AZ66" s="1"/>
      <c r="BA66" s="1"/>
      <c r="BB66" s="24"/>
      <c r="BC66" s="1"/>
      <c r="BD66" s="1"/>
      <c r="BP66" s="15"/>
      <c r="BQ66" s="25" t="str">
        <f t="shared" si="1"/>
        <v/>
      </c>
      <c r="BR66" s="26" t="str">
        <f t="shared" si="0"/>
        <v/>
      </c>
      <c r="BS66" s="26" t="str">
        <f t="shared" si="2"/>
        <v/>
      </c>
      <c r="BT66" s="25" t="str">
        <f t="shared" si="3"/>
        <v/>
      </c>
      <c r="BU66" s="26" t="str">
        <f t="shared" si="4"/>
        <v/>
      </c>
      <c r="BV66" s="25" t="e">
        <f>IF(AND(#REF!="",#REF!="",#REF!="",#REF!=""),"",SUM(#REF!,#REF!,#REF!,#REF!,#REF!))</f>
        <v>#REF!</v>
      </c>
      <c r="BW66" s="26" t="str">
        <f t="shared" si="5"/>
        <v/>
      </c>
      <c r="BX66" s="25" t="str">
        <f t="shared" si="6"/>
        <v/>
      </c>
      <c r="BY66" s="26" t="str">
        <f t="shared" si="7"/>
        <v/>
      </c>
      <c r="BZ66" s="25" t="str">
        <f t="shared" si="8"/>
        <v/>
      </c>
      <c r="CA66" s="26" t="str">
        <f t="shared" si="9"/>
        <v/>
      </c>
      <c r="CB66" s="25" t="e">
        <f>IF(AND(#REF!="",#REF!="",#REF!="",#REF!=""),"",SUM(#REF!,#REF!,#REF!,#REF!,#REF!))</f>
        <v>#REF!</v>
      </c>
      <c r="CC66" s="26" t="str">
        <f t="shared" si="10"/>
        <v/>
      </c>
      <c r="CD66" s="23"/>
      <c r="CE66" s="23"/>
    </row>
    <row r="67" spans="1:83">
      <c r="A67" s="245">
        <v>61</v>
      </c>
      <c r="B67" s="246"/>
      <c r="C67" s="247"/>
      <c r="D67" s="248"/>
      <c r="E67" s="249"/>
      <c r="F67" s="250"/>
      <c r="G67" s="250"/>
      <c r="H67" s="251"/>
      <c r="I67" s="252"/>
      <c r="J67" s="253"/>
      <c r="K67" s="254"/>
      <c r="L67" s="11"/>
      <c r="M67" s="7"/>
      <c r="N67" s="7"/>
      <c r="O67" s="7"/>
      <c r="P67" s="31"/>
      <c r="Q67" s="34"/>
      <c r="R67" s="7"/>
      <c r="S67" s="975"/>
      <c r="T67" s="976"/>
      <c r="U67" s="976"/>
      <c r="V67" s="7"/>
      <c r="W67" s="36"/>
      <c r="X67" s="34"/>
      <c r="Y67" s="7"/>
      <c r="Z67" s="11"/>
      <c r="AA67" s="7"/>
      <c r="AB67" s="7"/>
      <c r="AC67" s="7"/>
      <c r="AD67" s="31"/>
      <c r="AE67" s="34"/>
      <c r="AF67" s="7"/>
      <c r="AG67" s="11"/>
      <c r="AH67" s="7"/>
      <c r="AI67" s="7"/>
      <c r="AJ67" s="7"/>
      <c r="AK67" s="31"/>
      <c r="AL67" s="34"/>
      <c r="AM67" s="7"/>
      <c r="AN67" s="11"/>
      <c r="AO67" s="7"/>
      <c r="AP67" s="11"/>
      <c r="AQ67" s="7"/>
      <c r="AR67" s="11"/>
      <c r="AS67" s="7"/>
      <c r="AT67" s="7"/>
      <c r="AU67" s="7"/>
      <c r="AV67" s="7"/>
      <c r="AW67" s="7"/>
      <c r="AX67" s="11" t="s">
        <v>221</v>
      </c>
      <c r="AY67" s="66" t="s">
        <v>221</v>
      </c>
      <c r="AZ67" s="1"/>
      <c r="BA67" s="1"/>
      <c r="BB67" s="1"/>
      <c r="BC67" s="1"/>
      <c r="BD67" s="1"/>
      <c r="BP67" s="15"/>
      <c r="BQ67" s="25" t="str">
        <f t="shared" si="1"/>
        <v/>
      </c>
      <c r="BR67" s="26" t="str">
        <f t="shared" si="0"/>
        <v/>
      </c>
      <c r="BS67" s="26" t="str">
        <f t="shared" si="2"/>
        <v/>
      </c>
      <c r="BT67" s="25" t="str">
        <f t="shared" si="3"/>
        <v/>
      </c>
      <c r="BU67" s="26" t="str">
        <f t="shared" si="4"/>
        <v/>
      </c>
      <c r="BV67" s="25" t="e">
        <f>IF(AND(#REF!="",#REF!="",#REF!="",#REF!=""),"",SUM(#REF!,#REF!,#REF!,#REF!,#REF!))</f>
        <v>#REF!</v>
      </c>
      <c r="BW67" s="26" t="str">
        <f t="shared" si="5"/>
        <v/>
      </c>
      <c r="BX67" s="25" t="str">
        <f t="shared" si="6"/>
        <v/>
      </c>
      <c r="BY67" s="26" t="str">
        <f t="shared" si="7"/>
        <v/>
      </c>
      <c r="BZ67" s="25" t="str">
        <f t="shared" si="8"/>
        <v/>
      </c>
      <c r="CA67" s="26" t="str">
        <f t="shared" si="9"/>
        <v/>
      </c>
      <c r="CB67" s="25" t="e">
        <f>IF(AND(#REF!="",#REF!="",#REF!="",#REF!=""),"",SUM(#REF!,#REF!,#REF!,#REF!,#REF!))</f>
        <v>#REF!</v>
      </c>
      <c r="CC67" s="26" t="str">
        <f t="shared" si="10"/>
        <v/>
      </c>
      <c r="CD67" s="23"/>
      <c r="CE67" s="23"/>
    </row>
    <row r="68" spans="1:83">
      <c r="A68" s="245">
        <v>62</v>
      </c>
      <c r="B68" s="246"/>
      <c r="C68" s="247"/>
      <c r="D68" s="248"/>
      <c r="E68" s="249"/>
      <c r="F68" s="250"/>
      <c r="G68" s="250"/>
      <c r="H68" s="251"/>
      <c r="I68" s="252"/>
      <c r="J68" s="253"/>
      <c r="K68" s="254"/>
      <c r="L68" s="11"/>
      <c r="M68" s="7"/>
      <c r="N68" s="7"/>
      <c r="O68" s="7"/>
      <c r="P68" s="31"/>
      <c r="Q68" s="34"/>
      <c r="R68" s="7"/>
      <c r="S68" s="975"/>
      <c r="T68" s="976"/>
      <c r="U68" s="976"/>
      <c r="V68" s="7"/>
      <c r="W68" s="36"/>
      <c r="X68" s="34"/>
      <c r="Y68" s="7"/>
      <c r="Z68" s="11"/>
      <c r="AA68" s="7"/>
      <c r="AB68" s="7"/>
      <c r="AC68" s="7"/>
      <c r="AD68" s="31"/>
      <c r="AE68" s="34"/>
      <c r="AF68" s="7"/>
      <c r="AG68" s="11"/>
      <c r="AH68" s="7"/>
      <c r="AI68" s="7"/>
      <c r="AJ68" s="7"/>
      <c r="AK68" s="31"/>
      <c r="AL68" s="34"/>
      <c r="AM68" s="7"/>
      <c r="AN68" s="11"/>
      <c r="AO68" s="7"/>
      <c r="AP68" s="11"/>
      <c r="AQ68" s="7"/>
      <c r="AR68" s="11"/>
      <c r="AS68" s="7"/>
      <c r="AT68" s="7"/>
      <c r="AU68" s="7"/>
      <c r="AV68" s="7"/>
      <c r="AW68" s="7"/>
      <c r="AX68" s="11" t="s">
        <v>221</v>
      </c>
      <c r="AY68" s="66" t="s">
        <v>221</v>
      </c>
      <c r="AZ68" s="1"/>
      <c r="BA68" s="1"/>
      <c r="BB68" s="1"/>
      <c r="BC68" s="1"/>
      <c r="BD68" s="1"/>
      <c r="BP68" s="15"/>
      <c r="BQ68" s="25" t="str">
        <f t="shared" si="1"/>
        <v/>
      </c>
      <c r="BR68" s="26" t="str">
        <f t="shared" si="0"/>
        <v/>
      </c>
      <c r="BS68" s="26" t="str">
        <f t="shared" si="2"/>
        <v/>
      </c>
      <c r="BT68" s="25" t="str">
        <f t="shared" si="3"/>
        <v/>
      </c>
      <c r="BU68" s="26" t="str">
        <f t="shared" si="4"/>
        <v/>
      </c>
      <c r="BV68" s="25" t="e">
        <f>IF(AND(#REF!="",#REF!="",#REF!="",#REF!=""),"",SUM(#REF!,#REF!,#REF!,#REF!,#REF!))</f>
        <v>#REF!</v>
      </c>
      <c r="BW68" s="26" t="str">
        <f t="shared" si="5"/>
        <v/>
      </c>
      <c r="BX68" s="25" t="str">
        <f t="shared" si="6"/>
        <v/>
      </c>
      <c r="BY68" s="26" t="str">
        <f t="shared" si="7"/>
        <v/>
      </c>
      <c r="BZ68" s="25" t="str">
        <f t="shared" si="8"/>
        <v/>
      </c>
      <c r="CA68" s="26" t="str">
        <f t="shared" si="9"/>
        <v/>
      </c>
      <c r="CB68" s="25" t="e">
        <f>IF(AND(#REF!="",#REF!="",#REF!="",#REF!=""),"",SUM(#REF!,#REF!,#REF!,#REF!,#REF!))</f>
        <v>#REF!</v>
      </c>
      <c r="CC68" s="26" t="str">
        <f t="shared" si="10"/>
        <v/>
      </c>
      <c r="CD68" s="23"/>
      <c r="CE68" s="23"/>
    </row>
    <row r="69" spans="1:83">
      <c r="A69" s="245">
        <v>63</v>
      </c>
      <c r="B69" s="246"/>
      <c r="C69" s="247"/>
      <c r="D69" s="248"/>
      <c r="E69" s="249"/>
      <c r="F69" s="250"/>
      <c r="G69" s="250"/>
      <c r="H69" s="251"/>
      <c r="I69" s="252"/>
      <c r="J69" s="253"/>
      <c r="K69" s="254"/>
      <c r="L69" s="11"/>
      <c r="M69" s="7"/>
      <c r="N69" s="7"/>
      <c r="O69" s="7"/>
      <c r="P69" s="31"/>
      <c r="Q69" s="34"/>
      <c r="R69" s="7"/>
      <c r="S69" s="975"/>
      <c r="T69" s="976"/>
      <c r="U69" s="976"/>
      <c r="V69" s="7"/>
      <c r="W69" s="36"/>
      <c r="X69" s="34"/>
      <c r="Y69" s="7"/>
      <c r="Z69" s="11"/>
      <c r="AA69" s="7"/>
      <c r="AB69" s="7"/>
      <c r="AC69" s="7"/>
      <c r="AD69" s="31"/>
      <c r="AE69" s="34"/>
      <c r="AF69" s="7"/>
      <c r="AG69" s="11"/>
      <c r="AH69" s="7"/>
      <c r="AI69" s="7"/>
      <c r="AJ69" s="7"/>
      <c r="AK69" s="31"/>
      <c r="AL69" s="34"/>
      <c r="AM69" s="7"/>
      <c r="AN69" s="11"/>
      <c r="AO69" s="7"/>
      <c r="AP69" s="11"/>
      <c r="AQ69" s="7"/>
      <c r="AR69" s="11"/>
      <c r="AS69" s="7"/>
      <c r="AT69" s="7"/>
      <c r="AU69" s="7"/>
      <c r="AV69" s="7"/>
      <c r="AW69" s="7"/>
      <c r="AX69" s="11" t="s">
        <v>221</v>
      </c>
      <c r="AY69" s="66" t="s">
        <v>221</v>
      </c>
      <c r="AZ69" s="1"/>
      <c r="BA69" s="1"/>
      <c r="BB69" s="1"/>
      <c r="BC69" s="1"/>
      <c r="BD69" s="1"/>
      <c r="BP69" s="15"/>
      <c r="BQ69" s="25" t="str">
        <f t="shared" si="1"/>
        <v/>
      </c>
      <c r="BR69" s="26" t="str">
        <f t="shared" si="0"/>
        <v/>
      </c>
      <c r="BS69" s="26" t="str">
        <f t="shared" si="2"/>
        <v/>
      </c>
      <c r="BT69" s="25" t="str">
        <f t="shared" si="3"/>
        <v/>
      </c>
      <c r="BU69" s="26" t="str">
        <f t="shared" si="4"/>
        <v/>
      </c>
      <c r="BV69" s="25" t="e">
        <f>IF(AND(#REF!="",#REF!="",#REF!="",#REF!=""),"",SUM(#REF!,#REF!,#REF!,#REF!,#REF!))</f>
        <v>#REF!</v>
      </c>
      <c r="BW69" s="26" t="str">
        <f t="shared" si="5"/>
        <v/>
      </c>
      <c r="BX69" s="25" t="str">
        <f t="shared" si="6"/>
        <v/>
      </c>
      <c r="BY69" s="26" t="str">
        <f t="shared" si="7"/>
        <v/>
      </c>
      <c r="BZ69" s="25" t="str">
        <f t="shared" si="8"/>
        <v/>
      </c>
      <c r="CA69" s="26" t="str">
        <f t="shared" si="9"/>
        <v/>
      </c>
      <c r="CB69" s="25" t="e">
        <f>IF(AND(#REF!="",#REF!="",#REF!="",#REF!=""),"",SUM(#REF!,#REF!,#REF!,#REF!,#REF!))</f>
        <v>#REF!</v>
      </c>
      <c r="CC69" s="26" t="str">
        <f t="shared" si="10"/>
        <v/>
      </c>
      <c r="CD69" s="23"/>
      <c r="CE69" s="23"/>
    </row>
    <row r="70" spans="1:83">
      <c r="A70" s="245">
        <v>64</v>
      </c>
      <c r="B70" s="246"/>
      <c r="C70" s="247"/>
      <c r="D70" s="248"/>
      <c r="E70" s="249"/>
      <c r="F70" s="250"/>
      <c r="G70" s="250"/>
      <c r="H70" s="251"/>
      <c r="I70" s="252"/>
      <c r="J70" s="253"/>
      <c r="K70" s="254"/>
      <c r="L70" s="11"/>
      <c r="M70" s="7"/>
      <c r="N70" s="7"/>
      <c r="O70" s="7"/>
      <c r="P70" s="31"/>
      <c r="Q70" s="34"/>
      <c r="R70" s="7"/>
      <c r="S70" s="975"/>
      <c r="T70" s="976"/>
      <c r="U70" s="976"/>
      <c r="V70" s="7"/>
      <c r="W70" s="36"/>
      <c r="X70" s="34"/>
      <c r="Y70" s="7"/>
      <c r="Z70" s="11"/>
      <c r="AA70" s="7"/>
      <c r="AB70" s="7"/>
      <c r="AC70" s="7"/>
      <c r="AD70" s="31"/>
      <c r="AE70" s="34"/>
      <c r="AF70" s="7"/>
      <c r="AG70" s="11"/>
      <c r="AH70" s="7"/>
      <c r="AI70" s="7"/>
      <c r="AJ70" s="7"/>
      <c r="AK70" s="31"/>
      <c r="AL70" s="34"/>
      <c r="AM70" s="7"/>
      <c r="AN70" s="11"/>
      <c r="AO70" s="7"/>
      <c r="AP70" s="11"/>
      <c r="AQ70" s="7"/>
      <c r="AR70" s="11"/>
      <c r="AS70" s="7"/>
      <c r="AT70" s="7"/>
      <c r="AU70" s="7"/>
      <c r="AV70" s="7"/>
      <c r="AW70" s="7"/>
      <c r="AX70" s="11" t="s">
        <v>221</v>
      </c>
      <c r="AY70" s="66" t="s">
        <v>221</v>
      </c>
      <c r="AZ70" s="1"/>
      <c r="BA70" s="1"/>
      <c r="BB70" s="1"/>
      <c r="BC70" s="1"/>
      <c r="BD70" s="1"/>
      <c r="BP70" s="15"/>
      <c r="BQ70" s="25" t="str">
        <f t="shared" si="1"/>
        <v/>
      </c>
      <c r="BR70" s="26" t="str">
        <f t="shared" si="0"/>
        <v/>
      </c>
      <c r="BS70" s="26" t="str">
        <f t="shared" si="2"/>
        <v/>
      </c>
      <c r="BT70" s="25" t="str">
        <f t="shared" si="3"/>
        <v/>
      </c>
      <c r="BU70" s="26" t="str">
        <f t="shared" si="4"/>
        <v/>
      </c>
      <c r="BV70" s="25" t="e">
        <f>IF(AND(#REF!="",#REF!="",#REF!="",#REF!=""),"",SUM(#REF!,#REF!,#REF!,#REF!,#REF!))</f>
        <v>#REF!</v>
      </c>
      <c r="BW70" s="26" t="str">
        <f t="shared" si="5"/>
        <v/>
      </c>
      <c r="BX70" s="25" t="str">
        <f t="shared" si="6"/>
        <v/>
      </c>
      <c r="BY70" s="26" t="str">
        <f t="shared" si="7"/>
        <v/>
      </c>
      <c r="BZ70" s="25" t="str">
        <f t="shared" si="8"/>
        <v/>
      </c>
      <c r="CA70" s="26" t="str">
        <f t="shared" si="9"/>
        <v/>
      </c>
      <c r="CB70" s="25" t="e">
        <f>IF(AND(#REF!="",#REF!="",#REF!="",#REF!=""),"",SUM(#REF!,#REF!,#REF!,#REF!,#REF!))</f>
        <v>#REF!</v>
      </c>
      <c r="CC70" s="26" t="str">
        <f t="shared" si="10"/>
        <v/>
      </c>
      <c r="CD70" s="23"/>
      <c r="CE70" s="23"/>
    </row>
    <row r="71" spans="1:83">
      <c r="A71" s="245">
        <v>65</v>
      </c>
      <c r="B71" s="246"/>
      <c r="C71" s="247"/>
      <c r="D71" s="248"/>
      <c r="E71" s="249"/>
      <c r="F71" s="250"/>
      <c r="G71" s="250"/>
      <c r="H71" s="251"/>
      <c r="I71" s="252"/>
      <c r="J71" s="253"/>
      <c r="K71" s="254"/>
      <c r="L71" s="11"/>
      <c r="M71" s="7"/>
      <c r="N71" s="7"/>
      <c r="O71" s="7"/>
      <c r="P71" s="31"/>
      <c r="Q71" s="34"/>
      <c r="R71" s="7"/>
      <c r="S71" s="975"/>
      <c r="T71" s="976"/>
      <c r="U71" s="976"/>
      <c r="V71" s="7"/>
      <c r="W71" s="36"/>
      <c r="X71" s="34"/>
      <c r="Y71" s="7"/>
      <c r="Z71" s="11"/>
      <c r="AA71" s="7"/>
      <c r="AB71" s="7"/>
      <c r="AC71" s="7"/>
      <c r="AD71" s="31"/>
      <c r="AE71" s="34"/>
      <c r="AF71" s="7"/>
      <c r="AG71" s="11"/>
      <c r="AH71" s="7"/>
      <c r="AI71" s="7"/>
      <c r="AJ71" s="7"/>
      <c r="AK71" s="31"/>
      <c r="AL71" s="34"/>
      <c r="AM71" s="7"/>
      <c r="AN71" s="11"/>
      <c r="AO71" s="7"/>
      <c r="AP71" s="11"/>
      <c r="AQ71" s="7"/>
      <c r="AR71" s="11"/>
      <c r="AS71" s="7"/>
      <c r="AT71" s="7"/>
      <c r="AU71" s="7"/>
      <c r="AV71" s="7"/>
      <c r="AW71" s="7"/>
      <c r="AX71" s="11" t="s">
        <v>221</v>
      </c>
      <c r="AY71" s="66" t="s">
        <v>221</v>
      </c>
      <c r="AZ71" s="1"/>
      <c r="BA71" s="1"/>
      <c r="BB71" s="1"/>
      <c r="BC71" s="1"/>
      <c r="BD71" s="1"/>
      <c r="BP71" s="15"/>
      <c r="BQ71" s="25" t="str">
        <f t="shared" si="1"/>
        <v/>
      </c>
      <c r="BR71" s="26" t="str">
        <f t="shared" ref="BR71:BR134" si="11">IF(AND(L71="",M71="",N71="",P71=""),"",SUM(L71,M71,N71,O71,P71))</f>
        <v/>
      </c>
      <c r="BS71" s="26" t="str">
        <f t="shared" si="2"/>
        <v/>
      </c>
      <c r="BT71" s="25" t="str">
        <f t="shared" si="3"/>
        <v/>
      </c>
      <c r="BU71" s="26" t="str">
        <f t="shared" si="4"/>
        <v/>
      </c>
      <c r="BV71" s="25" t="e">
        <f>IF(AND(#REF!="",#REF!="",#REF!="",#REF!=""),"",SUM(#REF!,#REF!,#REF!,#REF!,#REF!))</f>
        <v>#REF!</v>
      </c>
      <c r="BW71" s="26" t="str">
        <f t="shared" si="5"/>
        <v/>
      </c>
      <c r="BX71" s="25" t="str">
        <f t="shared" si="6"/>
        <v/>
      </c>
      <c r="BY71" s="26" t="str">
        <f t="shared" si="7"/>
        <v/>
      </c>
      <c r="BZ71" s="25" t="str">
        <f t="shared" si="8"/>
        <v/>
      </c>
      <c r="CA71" s="26" t="str">
        <f t="shared" si="9"/>
        <v/>
      </c>
      <c r="CB71" s="25" t="e">
        <f>IF(AND(#REF!="",#REF!="",#REF!="",#REF!=""),"",SUM(#REF!,#REF!,#REF!,#REF!,#REF!))</f>
        <v>#REF!</v>
      </c>
      <c r="CC71" s="26" t="str">
        <f t="shared" si="10"/>
        <v/>
      </c>
      <c r="CD71" s="23"/>
      <c r="CE71" s="23"/>
    </row>
    <row r="72" spans="1:83">
      <c r="A72" s="245">
        <v>66</v>
      </c>
      <c r="B72" s="246"/>
      <c r="C72" s="247"/>
      <c r="D72" s="248"/>
      <c r="E72" s="249"/>
      <c r="F72" s="250"/>
      <c r="G72" s="250"/>
      <c r="H72" s="251"/>
      <c r="I72" s="252"/>
      <c r="J72" s="253"/>
      <c r="K72" s="254"/>
      <c r="L72" s="11"/>
      <c r="M72" s="7"/>
      <c r="N72" s="7"/>
      <c r="O72" s="7"/>
      <c r="P72" s="31"/>
      <c r="Q72" s="34"/>
      <c r="R72" s="7"/>
      <c r="S72" s="975"/>
      <c r="T72" s="976"/>
      <c r="U72" s="976"/>
      <c r="V72" s="7"/>
      <c r="W72" s="36"/>
      <c r="X72" s="34"/>
      <c r="Y72" s="7"/>
      <c r="Z72" s="11"/>
      <c r="AA72" s="7"/>
      <c r="AB72" s="7"/>
      <c r="AC72" s="7"/>
      <c r="AD72" s="31"/>
      <c r="AE72" s="34"/>
      <c r="AF72" s="7"/>
      <c r="AG72" s="11"/>
      <c r="AH72" s="7"/>
      <c r="AI72" s="7"/>
      <c r="AJ72" s="7"/>
      <c r="AK72" s="31"/>
      <c r="AL72" s="34"/>
      <c r="AM72" s="7"/>
      <c r="AN72" s="11"/>
      <c r="AO72" s="7"/>
      <c r="AP72" s="11"/>
      <c r="AQ72" s="7"/>
      <c r="AR72" s="11"/>
      <c r="AS72" s="7"/>
      <c r="AT72" s="7"/>
      <c r="AU72" s="7"/>
      <c r="AV72" s="7"/>
      <c r="AW72" s="7"/>
      <c r="AX72" s="11" t="s">
        <v>221</v>
      </c>
      <c r="AY72" s="66" t="s">
        <v>221</v>
      </c>
      <c r="AZ72" s="1"/>
      <c r="BA72" s="1"/>
      <c r="BB72" s="1"/>
      <c r="BC72" s="1"/>
      <c r="BD72" s="1"/>
      <c r="BP72" s="15"/>
      <c r="BQ72" s="25" t="str">
        <f t="shared" ref="BQ72:BQ135" si="12">IF(I72="","",I72)</f>
        <v/>
      </c>
      <c r="BR72" s="26" t="str">
        <f t="shared" si="11"/>
        <v/>
      </c>
      <c r="BS72" s="26" t="str">
        <f t="shared" ref="BS72:BS135" si="13">IFERROR(IF(BR72="","",ROUNDUP(BR72*20%,0)),"")</f>
        <v/>
      </c>
      <c r="BT72" s="25" t="str">
        <f t="shared" ref="BT72:BT135" si="14">IF(AND(S72="",T72="",U72="",W72=""),"",SUM(S72,T72,U72,V72,W72))</f>
        <v/>
      </c>
      <c r="BU72" s="26" t="str">
        <f t="shared" ref="BU72:BU135" si="15">IFERROR(IF(BT72="","",ROUNDUP(BT72*20%,0)),"")</f>
        <v/>
      </c>
      <c r="BV72" s="25" t="e">
        <f>IF(AND(#REF!="",#REF!="",#REF!="",#REF!=""),"",SUM(#REF!,#REF!,#REF!,#REF!,#REF!))</f>
        <v>#REF!</v>
      </c>
      <c r="BW72" s="26" t="str">
        <f t="shared" ref="BW72:BW135" si="16">IFERROR(IF(BV72="","",ROUNDUP(BV72*20%,0)),"")</f>
        <v/>
      </c>
      <c r="BX72" s="25" t="str">
        <f t="shared" ref="BX72:BX135" si="17">IF(AND(Z72="",AA72="",AB72="",AD72=""),"",SUM(Z72,AA72,AB72,AC72,AD72))</f>
        <v/>
      </c>
      <c r="BY72" s="26" t="str">
        <f t="shared" ref="BY72:BY135" si="18">IFERROR(IF(BX72="","",ROUNDUP(BX72*20%,0)),"")</f>
        <v/>
      </c>
      <c r="BZ72" s="25" t="str">
        <f t="shared" ref="BZ72:BZ135" si="19">IF(AND(AG72="",AH72="",AI72="",AK72=""),"",SUM(AG72,AH72,AI72,AJ72,AK72))</f>
        <v/>
      </c>
      <c r="CA72" s="26" t="str">
        <f t="shared" ref="CA72:CA135" si="20">IFERROR(IF(BZ72="","",ROUNDUP(BZ72*20%,0)),"")</f>
        <v/>
      </c>
      <c r="CB72" s="25" t="e">
        <f>IF(AND(#REF!="",#REF!="",#REF!="",#REF!=""),"",SUM(#REF!,#REF!,#REF!,#REF!,#REF!))</f>
        <v>#REF!</v>
      </c>
      <c r="CC72" s="26" t="str">
        <f t="shared" ref="CC72:CC135" si="21">IFERROR(IF(CB72="","",ROUNDUP(CB72*20%,0)),"")</f>
        <v/>
      </c>
      <c r="CD72" s="23"/>
      <c r="CE72" s="23"/>
    </row>
    <row r="73" spans="1:83">
      <c r="A73" s="245">
        <v>67</v>
      </c>
      <c r="B73" s="246"/>
      <c r="C73" s="247"/>
      <c r="D73" s="248"/>
      <c r="E73" s="249"/>
      <c r="F73" s="250"/>
      <c r="G73" s="250"/>
      <c r="H73" s="251"/>
      <c r="I73" s="252"/>
      <c r="J73" s="253"/>
      <c r="K73" s="254"/>
      <c r="L73" s="11"/>
      <c r="M73" s="7"/>
      <c r="N73" s="7"/>
      <c r="O73" s="7"/>
      <c r="P73" s="31"/>
      <c r="Q73" s="34"/>
      <c r="R73" s="7"/>
      <c r="S73" s="975"/>
      <c r="T73" s="976"/>
      <c r="U73" s="976"/>
      <c r="V73" s="7"/>
      <c r="W73" s="36"/>
      <c r="X73" s="34"/>
      <c r="Y73" s="7"/>
      <c r="Z73" s="11"/>
      <c r="AA73" s="7"/>
      <c r="AB73" s="7"/>
      <c r="AC73" s="7"/>
      <c r="AD73" s="31"/>
      <c r="AE73" s="34"/>
      <c r="AF73" s="7"/>
      <c r="AG73" s="11"/>
      <c r="AH73" s="7"/>
      <c r="AI73" s="7"/>
      <c r="AJ73" s="7"/>
      <c r="AK73" s="31"/>
      <c r="AL73" s="34"/>
      <c r="AM73" s="7"/>
      <c r="AN73" s="11"/>
      <c r="AO73" s="7"/>
      <c r="AP73" s="11"/>
      <c r="AQ73" s="7"/>
      <c r="AR73" s="11"/>
      <c r="AS73" s="7"/>
      <c r="AT73" s="7"/>
      <c r="AU73" s="7"/>
      <c r="AV73" s="7"/>
      <c r="AW73" s="7"/>
      <c r="AX73" s="11" t="s">
        <v>221</v>
      </c>
      <c r="AY73" s="66" t="s">
        <v>221</v>
      </c>
      <c r="AZ73" s="1"/>
      <c r="BA73" s="1"/>
      <c r="BB73" s="1"/>
      <c r="BC73" s="1"/>
      <c r="BD73" s="1"/>
      <c r="BP73" s="15"/>
      <c r="BQ73" s="25" t="str">
        <f t="shared" si="12"/>
        <v/>
      </c>
      <c r="BR73" s="26" t="str">
        <f t="shared" si="11"/>
        <v/>
      </c>
      <c r="BS73" s="26" t="str">
        <f t="shared" si="13"/>
        <v/>
      </c>
      <c r="BT73" s="25" t="str">
        <f t="shared" si="14"/>
        <v/>
      </c>
      <c r="BU73" s="26" t="str">
        <f t="shared" si="15"/>
        <v/>
      </c>
      <c r="BV73" s="25" t="e">
        <f>IF(AND(#REF!="",#REF!="",#REF!="",#REF!=""),"",SUM(#REF!,#REF!,#REF!,#REF!,#REF!))</f>
        <v>#REF!</v>
      </c>
      <c r="BW73" s="26" t="str">
        <f t="shared" si="16"/>
        <v/>
      </c>
      <c r="BX73" s="25" t="str">
        <f t="shared" si="17"/>
        <v/>
      </c>
      <c r="BY73" s="26" t="str">
        <f t="shared" si="18"/>
        <v/>
      </c>
      <c r="BZ73" s="25" t="str">
        <f t="shared" si="19"/>
        <v/>
      </c>
      <c r="CA73" s="26" t="str">
        <f t="shared" si="20"/>
        <v/>
      </c>
      <c r="CB73" s="25" t="e">
        <f>IF(AND(#REF!="",#REF!="",#REF!="",#REF!=""),"",SUM(#REF!,#REF!,#REF!,#REF!,#REF!))</f>
        <v>#REF!</v>
      </c>
      <c r="CC73" s="26" t="str">
        <f t="shared" si="21"/>
        <v/>
      </c>
      <c r="CD73" s="23"/>
      <c r="CE73" s="23"/>
    </row>
    <row r="74" spans="1:83">
      <c r="A74" s="245">
        <v>68</v>
      </c>
      <c r="B74" s="246"/>
      <c r="C74" s="247"/>
      <c r="D74" s="248"/>
      <c r="E74" s="249"/>
      <c r="F74" s="250"/>
      <c r="G74" s="250"/>
      <c r="H74" s="251"/>
      <c r="I74" s="252"/>
      <c r="J74" s="253"/>
      <c r="K74" s="254"/>
      <c r="L74" s="11"/>
      <c r="M74" s="7"/>
      <c r="N74" s="7"/>
      <c r="O74" s="7"/>
      <c r="P74" s="31"/>
      <c r="Q74" s="34"/>
      <c r="R74" s="7"/>
      <c r="S74" s="975"/>
      <c r="T74" s="976"/>
      <c r="U74" s="976"/>
      <c r="V74" s="7"/>
      <c r="W74" s="36"/>
      <c r="X74" s="34"/>
      <c r="Y74" s="7"/>
      <c r="Z74" s="11"/>
      <c r="AA74" s="7"/>
      <c r="AB74" s="7"/>
      <c r="AC74" s="7"/>
      <c r="AD74" s="31"/>
      <c r="AE74" s="34"/>
      <c r="AF74" s="7"/>
      <c r="AG74" s="11"/>
      <c r="AH74" s="7"/>
      <c r="AI74" s="7"/>
      <c r="AJ74" s="7"/>
      <c r="AK74" s="31"/>
      <c r="AL74" s="34"/>
      <c r="AM74" s="7"/>
      <c r="AN74" s="11"/>
      <c r="AO74" s="7"/>
      <c r="AP74" s="11"/>
      <c r="AQ74" s="7"/>
      <c r="AR74" s="11"/>
      <c r="AS74" s="7"/>
      <c r="AT74" s="7"/>
      <c r="AU74" s="7"/>
      <c r="AV74" s="7"/>
      <c r="AW74" s="7"/>
      <c r="AX74" s="11" t="s">
        <v>221</v>
      </c>
      <c r="AY74" s="66" t="s">
        <v>221</v>
      </c>
      <c r="AZ74" s="1"/>
      <c r="BA74" s="1"/>
      <c r="BB74" s="1"/>
      <c r="BC74" s="1"/>
      <c r="BD74" s="1"/>
      <c r="BP74" s="15"/>
      <c r="BQ74" s="25" t="str">
        <f t="shared" si="12"/>
        <v/>
      </c>
      <c r="BR74" s="26" t="str">
        <f t="shared" si="11"/>
        <v/>
      </c>
      <c r="BS74" s="26" t="str">
        <f t="shared" si="13"/>
        <v/>
      </c>
      <c r="BT74" s="25" t="str">
        <f t="shared" si="14"/>
        <v/>
      </c>
      <c r="BU74" s="26" t="str">
        <f t="shared" si="15"/>
        <v/>
      </c>
      <c r="BV74" s="25" t="e">
        <f>IF(AND(#REF!="",#REF!="",#REF!="",#REF!=""),"",SUM(#REF!,#REF!,#REF!,#REF!,#REF!))</f>
        <v>#REF!</v>
      </c>
      <c r="BW74" s="26" t="str">
        <f t="shared" si="16"/>
        <v/>
      </c>
      <c r="BX74" s="25" t="str">
        <f t="shared" si="17"/>
        <v/>
      </c>
      <c r="BY74" s="26" t="str">
        <f t="shared" si="18"/>
        <v/>
      </c>
      <c r="BZ74" s="25" t="str">
        <f t="shared" si="19"/>
        <v/>
      </c>
      <c r="CA74" s="26" t="str">
        <f t="shared" si="20"/>
        <v/>
      </c>
      <c r="CB74" s="25" t="e">
        <f>IF(AND(#REF!="",#REF!="",#REF!="",#REF!=""),"",SUM(#REF!,#REF!,#REF!,#REF!,#REF!))</f>
        <v>#REF!</v>
      </c>
      <c r="CC74" s="26" t="str">
        <f t="shared" si="21"/>
        <v/>
      </c>
      <c r="CD74" s="23"/>
      <c r="CE74" s="23"/>
    </row>
    <row r="75" spans="1:83">
      <c r="A75" s="245">
        <v>69</v>
      </c>
      <c r="B75" s="246"/>
      <c r="C75" s="247"/>
      <c r="D75" s="248"/>
      <c r="E75" s="249"/>
      <c r="F75" s="250"/>
      <c r="G75" s="250"/>
      <c r="H75" s="251"/>
      <c r="I75" s="252"/>
      <c r="J75" s="253"/>
      <c r="K75" s="254"/>
      <c r="L75" s="11"/>
      <c r="M75" s="7"/>
      <c r="N75" s="7"/>
      <c r="O75" s="7"/>
      <c r="P75" s="31"/>
      <c r="Q75" s="34"/>
      <c r="R75" s="7"/>
      <c r="S75" s="975"/>
      <c r="T75" s="976"/>
      <c r="U75" s="976"/>
      <c r="V75" s="7"/>
      <c r="W75" s="36"/>
      <c r="X75" s="34"/>
      <c r="Y75" s="7"/>
      <c r="Z75" s="11"/>
      <c r="AA75" s="7"/>
      <c r="AB75" s="7"/>
      <c r="AC75" s="7"/>
      <c r="AD75" s="31"/>
      <c r="AE75" s="34"/>
      <c r="AF75" s="7"/>
      <c r="AG75" s="11"/>
      <c r="AH75" s="7"/>
      <c r="AI75" s="7"/>
      <c r="AJ75" s="7"/>
      <c r="AK75" s="31"/>
      <c r="AL75" s="34"/>
      <c r="AM75" s="7"/>
      <c r="AN75" s="11"/>
      <c r="AO75" s="7"/>
      <c r="AP75" s="11"/>
      <c r="AQ75" s="7"/>
      <c r="AR75" s="11"/>
      <c r="AS75" s="7"/>
      <c r="AT75" s="7"/>
      <c r="AU75" s="7"/>
      <c r="AV75" s="7"/>
      <c r="AW75" s="7"/>
      <c r="AX75" s="11" t="s">
        <v>221</v>
      </c>
      <c r="AY75" s="66" t="s">
        <v>221</v>
      </c>
      <c r="AZ75" s="1"/>
      <c r="BA75" s="1"/>
      <c r="BB75" s="1"/>
      <c r="BC75" s="1"/>
      <c r="BD75" s="1"/>
      <c r="BP75" s="15"/>
      <c r="BQ75" s="25" t="str">
        <f t="shared" si="12"/>
        <v/>
      </c>
      <c r="BR75" s="26" t="str">
        <f t="shared" si="11"/>
        <v/>
      </c>
      <c r="BS75" s="26" t="str">
        <f t="shared" si="13"/>
        <v/>
      </c>
      <c r="BT75" s="25" t="str">
        <f t="shared" si="14"/>
        <v/>
      </c>
      <c r="BU75" s="26" t="str">
        <f t="shared" si="15"/>
        <v/>
      </c>
      <c r="BV75" s="25" t="e">
        <f>IF(AND(#REF!="",#REF!="",#REF!="",#REF!=""),"",SUM(#REF!,#REF!,#REF!,#REF!,#REF!))</f>
        <v>#REF!</v>
      </c>
      <c r="BW75" s="26" t="str">
        <f t="shared" si="16"/>
        <v/>
      </c>
      <c r="BX75" s="25" t="str">
        <f t="shared" si="17"/>
        <v/>
      </c>
      <c r="BY75" s="26" t="str">
        <f t="shared" si="18"/>
        <v/>
      </c>
      <c r="BZ75" s="25" t="str">
        <f t="shared" si="19"/>
        <v/>
      </c>
      <c r="CA75" s="26" t="str">
        <f t="shared" si="20"/>
        <v/>
      </c>
      <c r="CB75" s="25" t="e">
        <f>IF(AND(#REF!="",#REF!="",#REF!="",#REF!=""),"",SUM(#REF!,#REF!,#REF!,#REF!,#REF!))</f>
        <v>#REF!</v>
      </c>
      <c r="CC75" s="26" t="str">
        <f t="shared" si="21"/>
        <v/>
      </c>
      <c r="CD75" s="23"/>
      <c r="CE75" s="23"/>
    </row>
    <row r="76" spans="1:83">
      <c r="A76" s="245">
        <v>70</v>
      </c>
      <c r="B76" s="246"/>
      <c r="C76" s="247"/>
      <c r="D76" s="248"/>
      <c r="E76" s="249"/>
      <c r="F76" s="250"/>
      <c r="G76" s="250"/>
      <c r="H76" s="251"/>
      <c r="I76" s="252"/>
      <c r="J76" s="253"/>
      <c r="K76" s="254"/>
      <c r="L76" s="11"/>
      <c r="M76" s="7"/>
      <c r="N76" s="7"/>
      <c r="O76" s="7"/>
      <c r="P76" s="31"/>
      <c r="Q76" s="34"/>
      <c r="R76" s="7"/>
      <c r="S76" s="975"/>
      <c r="T76" s="976"/>
      <c r="U76" s="976"/>
      <c r="V76" s="7"/>
      <c r="W76" s="36"/>
      <c r="X76" s="34"/>
      <c r="Y76" s="7"/>
      <c r="Z76" s="11"/>
      <c r="AA76" s="7"/>
      <c r="AB76" s="7"/>
      <c r="AC76" s="7"/>
      <c r="AD76" s="31"/>
      <c r="AE76" s="34"/>
      <c r="AF76" s="7"/>
      <c r="AG76" s="11"/>
      <c r="AH76" s="7"/>
      <c r="AI76" s="7"/>
      <c r="AJ76" s="7"/>
      <c r="AK76" s="31"/>
      <c r="AL76" s="34"/>
      <c r="AM76" s="7"/>
      <c r="AN76" s="11"/>
      <c r="AO76" s="7"/>
      <c r="AP76" s="11"/>
      <c r="AQ76" s="7"/>
      <c r="AR76" s="11"/>
      <c r="AS76" s="7"/>
      <c r="AT76" s="7"/>
      <c r="AU76" s="7"/>
      <c r="AV76" s="7"/>
      <c r="AW76" s="7"/>
      <c r="AX76" s="11" t="s">
        <v>221</v>
      </c>
      <c r="AY76" s="66" t="s">
        <v>221</v>
      </c>
      <c r="AZ76" s="1"/>
      <c r="BA76" s="1"/>
      <c r="BB76" s="1"/>
      <c r="BC76" s="1"/>
      <c r="BD76" s="1"/>
      <c r="BP76" s="15"/>
      <c r="BQ76" s="25" t="str">
        <f t="shared" si="12"/>
        <v/>
      </c>
      <c r="BR76" s="26" t="str">
        <f t="shared" si="11"/>
        <v/>
      </c>
      <c r="BS76" s="26" t="str">
        <f t="shared" si="13"/>
        <v/>
      </c>
      <c r="BT76" s="25" t="str">
        <f t="shared" si="14"/>
        <v/>
      </c>
      <c r="BU76" s="26" t="str">
        <f t="shared" si="15"/>
        <v/>
      </c>
      <c r="BV76" s="25" t="e">
        <f>IF(AND(#REF!="",#REF!="",#REF!="",#REF!=""),"",SUM(#REF!,#REF!,#REF!,#REF!,#REF!))</f>
        <v>#REF!</v>
      </c>
      <c r="BW76" s="26" t="str">
        <f t="shared" si="16"/>
        <v/>
      </c>
      <c r="BX76" s="25" t="str">
        <f t="shared" si="17"/>
        <v/>
      </c>
      <c r="BY76" s="26" t="str">
        <f t="shared" si="18"/>
        <v/>
      </c>
      <c r="BZ76" s="25" t="str">
        <f t="shared" si="19"/>
        <v/>
      </c>
      <c r="CA76" s="26" t="str">
        <f t="shared" si="20"/>
        <v/>
      </c>
      <c r="CB76" s="25" t="e">
        <f>IF(AND(#REF!="",#REF!="",#REF!="",#REF!=""),"",SUM(#REF!,#REF!,#REF!,#REF!,#REF!))</f>
        <v>#REF!</v>
      </c>
      <c r="CC76" s="26" t="str">
        <f t="shared" si="21"/>
        <v/>
      </c>
      <c r="CD76" s="23"/>
      <c r="CE76" s="23"/>
    </row>
    <row r="77" spans="1:83">
      <c r="A77" s="245">
        <v>71</v>
      </c>
      <c r="B77" s="246"/>
      <c r="C77" s="247"/>
      <c r="D77" s="248"/>
      <c r="E77" s="249"/>
      <c r="F77" s="250"/>
      <c r="G77" s="250"/>
      <c r="H77" s="251"/>
      <c r="I77" s="252"/>
      <c r="J77" s="253"/>
      <c r="K77" s="254"/>
      <c r="L77" s="11"/>
      <c r="M77" s="7"/>
      <c r="N77" s="7"/>
      <c r="O77" s="7"/>
      <c r="P77" s="31"/>
      <c r="Q77" s="34"/>
      <c r="R77" s="7"/>
      <c r="S77" s="975"/>
      <c r="T77" s="976"/>
      <c r="U77" s="976"/>
      <c r="V77" s="7"/>
      <c r="W77" s="36"/>
      <c r="X77" s="34"/>
      <c r="Y77" s="7"/>
      <c r="Z77" s="11"/>
      <c r="AA77" s="7"/>
      <c r="AB77" s="7"/>
      <c r="AC77" s="7"/>
      <c r="AD77" s="31"/>
      <c r="AE77" s="34"/>
      <c r="AF77" s="7"/>
      <c r="AG77" s="11"/>
      <c r="AH77" s="7"/>
      <c r="AI77" s="7"/>
      <c r="AJ77" s="7"/>
      <c r="AK77" s="31"/>
      <c r="AL77" s="34"/>
      <c r="AM77" s="7"/>
      <c r="AN77" s="11"/>
      <c r="AO77" s="7"/>
      <c r="AP77" s="11"/>
      <c r="AQ77" s="7"/>
      <c r="AR77" s="11"/>
      <c r="AS77" s="7"/>
      <c r="AT77" s="7"/>
      <c r="AU77" s="7"/>
      <c r="AV77" s="7"/>
      <c r="AW77" s="7"/>
      <c r="AX77" s="11" t="s">
        <v>221</v>
      </c>
      <c r="AY77" s="66" t="s">
        <v>221</v>
      </c>
      <c r="AZ77" s="1"/>
      <c r="BA77" s="1"/>
      <c r="BB77" s="1"/>
      <c r="BC77" s="1"/>
      <c r="BD77" s="1"/>
      <c r="BP77" s="15"/>
      <c r="BQ77" s="25" t="str">
        <f t="shared" si="12"/>
        <v/>
      </c>
      <c r="BR77" s="26" t="str">
        <f t="shared" si="11"/>
        <v/>
      </c>
      <c r="BS77" s="26" t="str">
        <f t="shared" si="13"/>
        <v/>
      </c>
      <c r="BT77" s="25" t="str">
        <f t="shared" si="14"/>
        <v/>
      </c>
      <c r="BU77" s="26" t="str">
        <f t="shared" si="15"/>
        <v/>
      </c>
      <c r="BV77" s="25" t="e">
        <f>IF(AND(#REF!="",#REF!="",#REF!="",#REF!=""),"",SUM(#REF!,#REF!,#REF!,#REF!,#REF!))</f>
        <v>#REF!</v>
      </c>
      <c r="BW77" s="26" t="str">
        <f t="shared" si="16"/>
        <v/>
      </c>
      <c r="BX77" s="25" t="str">
        <f t="shared" si="17"/>
        <v/>
      </c>
      <c r="BY77" s="26" t="str">
        <f t="shared" si="18"/>
        <v/>
      </c>
      <c r="BZ77" s="25" t="str">
        <f t="shared" si="19"/>
        <v/>
      </c>
      <c r="CA77" s="26" t="str">
        <f t="shared" si="20"/>
        <v/>
      </c>
      <c r="CB77" s="25" t="e">
        <f>IF(AND(#REF!="",#REF!="",#REF!="",#REF!=""),"",SUM(#REF!,#REF!,#REF!,#REF!,#REF!))</f>
        <v>#REF!</v>
      </c>
      <c r="CC77" s="26" t="str">
        <f t="shared" si="21"/>
        <v/>
      </c>
      <c r="CD77" s="23"/>
      <c r="CE77" s="23"/>
    </row>
    <row r="78" spans="1:83">
      <c r="A78" s="245">
        <v>72</v>
      </c>
      <c r="B78" s="246"/>
      <c r="C78" s="247"/>
      <c r="D78" s="248"/>
      <c r="E78" s="249"/>
      <c r="F78" s="250"/>
      <c r="G78" s="250"/>
      <c r="H78" s="251"/>
      <c r="I78" s="252"/>
      <c r="J78" s="253"/>
      <c r="K78" s="254"/>
      <c r="L78" s="11"/>
      <c r="M78" s="7"/>
      <c r="N78" s="7"/>
      <c r="O78" s="7"/>
      <c r="P78" s="31"/>
      <c r="Q78" s="34"/>
      <c r="R78" s="7"/>
      <c r="S78" s="975"/>
      <c r="T78" s="976"/>
      <c r="U78" s="976"/>
      <c r="V78" s="7"/>
      <c r="W78" s="36"/>
      <c r="X78" s="34"/>
      <c r="Y78" s="7"/>
      <c r="Z78" s="11"/>
      <c r="AA78" s="7"/>
      <c r="AB78" s="7"/>
      <c r="AC78" s="7"/>
      <c r="AD78" s="31"/>
      <c r="AE78" s="34"/>
      <c r="AF78" s="7"/>
      <c r="AG78" s="11"/>
      <c r="AH78" s="7"/>
      <c r="AI78" s="7"/>
      <c r="AJ78" s="7"/>
      <c r="AK78" s="31"/>
      <c r="AL78" s="34"/>
      <c r="AM78" s="7"/>
      <c r="AN78" s="11"/>
      <c r="AO78" s="7"/>
      <c r="AP78" s="11"/>
      <c r="AQ78" s="7"/>
      <c r="AR78" s="11"/>
      <c r="AS78" s="7"/>
      <c r="AT78" s="7"/>
      <c r="AU78" s="7"/>
      <c r="AV78" s="7"/>
      <c r="AW78" s="7"/>
      <c r="AX78" s="11" t="s">
        <v>221</v>
      </c>
      <c r="AY78" s="66" t="s">
        <v>221</v>
      </c>
      <c r="AZ78" s="1"/>
      <c r="BA78" s="1"/>
      <c r="BB78" s="1"/>
      <c r="BC78" s="1"/>
      <c r="BD78" s="1"/>
      <c r="BP78" s="15"/>
      <c r="BQ78" s="25" t="str">
        <f t="shared" si="12"/>
        <v/>
      </c>
      <c r="BR78" s="26" t="str">
        <f t="shared" si="11"/>
        <v/>
      </c>
      <c r="BS78" s="26" t="str">
        <f t="shared" si="13"/>
        <v/>
      </c>
      <c r="BT78" s="25" t="str">
        <f t="shared" si="14"/>
        <v/>
      </c>
      <c r="BU78" s="26" t="str">
        <f t="shared" si="15"/>
        <v/>
      </c>
      <c r="BV78" s="25" t="e">
        <f>IF(AND(#REF!="",#REF!="",#REF!="",#REF!=""),"",SUM(#REF!,#REF!,#REF!,#REF!,#REF!))</f>
        <v>#REF!</v>
      </c>
      <c r="BW78" s="26" t="str">
        <f t="shared" si="16"/>
        <v/>
      </c>
      <c r="BX78" s="25" t="str">
        <f t="shared" si="17"/>
        <v/>
      </c>
      <c r="BY78" s="26" t="str">
        <f t="shared" si="18"/>
        <v/>
      </c>
      <c r="BZ78" s="25" t="str">
        <f t="shared" si="19"/>
        <v/>
      </c>
      <c r="CA78" s="26" t="str">
        <f t="shared" si="20"/>
        <v/>
      </c>
      <c r="CB78" s="25" t="e">
        <f>IF(AND(#REF!="",#REF!="",#REF!="",#REF!=""),"",SUM(#REF!,#REF!,#REF!,#REF!,#REF!))</f>
        <v>#REF!</v>
      </c>
      <c r="CC78" s="26" t="str">
        <f t="shared" si="21"/>
        <v/>
      </c>
      <c r="CD78" s="23"/>
      <c r="CE78" s="23"/>
    </row>
    <row r="79" spans="1:83">
      <c r="A79" s="245">
        <v>73</v>
      </c>
      <c r="B79" s="246"/>
      <c r="C79" s="247"/>
      <c r="D79" s="248"/>
      <c r="E79" s="249"/>
      <c r="F79" s="250"/>
      <c r="G79" s="250"/>
      <c r="H79" s="251"/>
      <c r="I79" s="252"/>
      <c r="J79" s="253"/>
      <c r="K79" s="254"/>
      <c r="L79" s="11"/>
      <c r="M79" s="7"/>
      <c r="N79" s="7"/>
      <c r="O79" s="7"/>
      <c r="P79" s="31"/>
      <c r="Q79" s="34"/>
      <c r="R79" s="7"/>
      <c r="S79" s="975"/>
      <c r="T79" s="976"/>
      <c r="U79" s="976"/>
      <c r="V79" s="7"/>
      <c r="W79" s="36"/>
      <c r="X79" s="34"/>
      <c r="Y79" s="7"/>
      <c r="Z79" s="11"/>
      <c r="AA79" s="7"/>
      <c r="AB79" s="7"/>
      <c r="AC79" s="7"/>
      <c r="AD79" s="31"/>
      <c r="AE79" s="34"/>
      <c r="AF79" s="7"/>
      <c r="AG79" s="11"/>
      <c r="AH79" s="7"/>
      <c r="AI79" s="7"/>
      <c r="AJ79" s="7"/>
      <c r="AK79" s="31"/>
      <c r="AL79" s="34"/>
      <c r="AM79" s="7"/>
      <c r="AN79" s="11"/>
      <c r="AO79" s="7"/>
      <c r="AP79" s="11"/>
      <c r="AQ79" s="7"/>
      <c r="AR79" s="11"/>
      <c r="AS79" s="7"/>
      <c r="AT79" s="7"/>
      <c r="AU79" s="7"/>
      <c r="AV79" s="7"/>
      <c r="AW79" s="7"/>
      <c r="AX79" s="11" t="s">
        <v>221</v>
      </c>
      <c r="AY79" s="66" t="s">
        <v>221</v>
      </c>
      <c r="AZ79" s="1"/>
      <c r="BA79" s="1"/>
      <c r="BB79" s="1"/>
      <c r="BC79" s="1"/>
      <c r="BD79" s="1"/>
      <c r="BP79" s="15"/>
      <c r="BQ79" s="25" t="str">
        <f t="shared" si="12"/>
        <v/>
      </c>
      <c r="BR79" s="26" t="str">
        <f t="shared" si="11"/>
        <v/>
      </c>
      <c r="BS79" s="26" t="str">
        <f t="shared" si="13"/>
        <v/>
      </c>
      <c r="BT79" s="25" t="str">
        <f t="shared" si="14"/>
        <v/>
      </c>
      <c r="BU79" s="26" t="str">
        <f t="shared" si="15"/>
        <v/>
      </c>
      <c r="BV79" s="25" t="e">
        <f>IF(AND(#REF!="",#REF!="",#REF!="",#REF!=""),"",SUM(#REF!,#REF!,#REF!,#REF!,#REF!))</f>
        <v>#REF!</v>
      </c>
      <c r="BW79" s="26" t="str">
        <f t="shared" si="16"/>
        <v/>
      </c>
      <c r="BX79" s="25" t="str">
        <f t="shared" si="17"/>
        <v/>
      </c>
      <c r="BY79" s="26" t="str">
        <f t="shared" si="18"/>
        <v/>
      </c>
      <c r="BZ79" s="25" t="str">
        <f t="shared" si="19"/>
        <v/>
      </c>
      <c r="CA79" s="26" t="str">
        <f t="shared" si="20"/>
        <v/>
      </c>
      <c r="CB79" s="25" t="e">
        <f>IF(AND(#REF!="",#REF!="",#REF!="",#REF!=""),"",SUM(#REF!,#REF!,#REF!,#REF!,#REF!))</f>
        <v>#REF!</v>
      </c>
      <c r="CC79" s="26" t="str">
        <f t="shared" si="21"/>
        <v/>
      </c>
      <c r="CD79" s="23"/>
      <c r="CE79" s="23"/>
    </row>
    <row r="80" spans="1:83">
      <c r="A80" s="245">
        <v>74</v>
      </c>
      <c r="B80" s="246"/>
      <c r="C80" s="247"/>
      <c r="D80" s="248"/>
      <c r="E80" s="249"/>
      <c r="F80" s="250"/>
      <c r="G80" s="250"/>
      <c r="H80" s="251"/>
      <c r="I80" s="252"/>
      <c r="J80" s="253"/>
      <c r="K80" s="254"/>
      <c r="L80" s="11"/>
      <c r="M80" s="7"/>
      <c r="N80" s="7"/>
      <c r="O80" s="7"/>
      <c r="P80" s="31"/>
      <c r="Q80" s="34"/>
      <c r="R80" s="7"/>
      <c r="S80" s="975"/>
      <c r="T80" s="976"/>
      <c r="U80" s="976"/>
      <c r="V80" s="7"/>
      <c r="W80" s="36"/>
      <c r="X80" s="34"/>
      <c r="Y80" s="7"/>
      <c r="Z80" s="11"/>
      <c r="AA80" s="7"/>
      <c r="AB80" s="7"/>
      <c r="AC80" s="7"/>
      <c r="AD80" s="31"/>
      <c r="AE80" s="34"/>
      <c r="AF80" s="7"/>
      <c r="AG80" s="11"/>
      <c r="AH80" s="7"/>
      <c r="AI80" s="7"/>
      <c r="AJ80" s="7"/>
      <c r="AK80" s="31"/>
      <c r="AL80" s="34"/>
      <c r="AM80" s="7"/>
      <c r="AN80" s="11"/>
      <c r="AO80" s="7"/>
      <c r="AP80" s="11"/>
      <c r="AQ80" s="7"/>
      <c r="AR80" s="11"/>
      <c r="AS80" s="7"/>
      <c r="AT80" s="7"/>
      <c r="AU80" s="7"/>
      <c r="AV80" s="7"/>
      <c r="AW80" s="7"/>
      <c r="AX80" s="11" t="s">
        <v>221</v>
      </c>
      <c r="AY80" s="66" t="s">
        <v>221</v>
      </c>
      <c r="AZ80" s="1"/>
      <c r="BA80" s="1"/>
      <c r="BB80" s="1"/>
      <c r="BC80" s="1"/>
      <c r="BD80" s="1"/>
      <c r="BP80" s="15"/>
      <c r="BQ80" s="25" t="str">
        <f t="shared" si="12"/>
        <v/>
      </c>
      <c r="BR80" s="26" t="str">
        <f t="shared" si="11"/>
        <v/>
      </c>
      <c r="BS80" s="26" t="str">
        <f t="shared" si="13"/>
        <v/>
      </c>
      <c r="BT80" s="25" t="str">
        <f t="shared" si="14"/>
        <v/>
      </c>
      <c r="BU80" s="26" t="str">
        <f t="shared" si="15"/>
        <v/>
      </c>
      <c r="BV80" s="25" t="e">
        <f>IF(AND(#REF!="",#REF!="",#REF!="",#REF!=""),"",SUM(#REF!,#REF!,#REF!,#REF!,#REF!))</f>
        <v>#REF!</v>
      </c>
      <c r="BW80" s="26" t="str">
        <f t="shared" si="16"/>
        <v/>
      </c>
      <c r="BX80" s="25" t="str">
        <f t="shared" si="17"/>
        <v/>
      </c>
      <c r="BY80" s="26" t="str">
        <f t="shared" si="18"/>
        <v/>
      </c>
      <c r="BZ80" s="25" t="str">
        <f t="shared" si="19"/>
        <v/>
      </c>
      <c r="CA80" s="26" t="str">
        <f t="shared" si="20"/>
        <v/>
      </c>
      <c r="CB80" s="25" t="e">
        <f>IF(AND(#REF!="",#REF!="",#REF!="",#REF!=""),"",SUM(#REF!,#REF!,#REF!,#REF!,#REF!))</f>
        <v>#REF!</v>
      </c>
      <c r="CC80" s="26" t="str">
        <f t="shared" si="21"/>
        <v/>
      </c>
      <c r="CD80" s="23"/>
      <c r="CE80" s="23"/>
    </row>
    <row r="81" spans="1:83">
      <c r="A81" s="245">
        <v>75</v>
      </c>
      <c r="B81" s="246"/>
      <c r="C81" s="247"/>
      <c r="D81" s="248"/>
      <c r="E81" s="249"/>
      <c r="F81" s="250"/>
      <c r="G81" s="250"/>
      <c r="H81" s="251"/>
      <c r="I81" s="252"/>
      <c r="J81" s="253"/>
      <c r="K81" s="254"/>
      <c r="L81" s="11"/>
      <c r="M81" s="7"/>
      <c r="N81" s="7"/>
      <c r="O81" s="7"/>
      <c r="P81" s="31"/>
      <c r="Q81" s="34"/>
      <c r="R81" s="7"/>
      <c r="S81" s="975"/>
      <c r="T81" s="976"/>
      <c r="U81" s="976"/>
      <c r="V81" s="7"/>
      <c r="W81" s="36"/>
      <c r="X81" s="34"/>
      <c r="Y81" s="7"/>
      <c r="Z81" s="11"/>
      <c r="AA81" s="7"/>
      <c r="AB81" s="7"/>
      <c r="AC81" s="7"/>
      <c r="AD81" s="31"/>
      <c r="AE81" s="34"/>
      <c r="AF81" s="7"/>
      <c r="AG81" s="11"/>
      <c r="AH81" s="7"/>
      <c r="AI81" s="7"/>
      <c r="AJ81" s="7"/>
      <c r="AK81" s="31"/>
      <c r="AL81" s="34"/>
      <c r="AM81" s="7"/>
      <c r="AN81" s="11"/>
      <c r="AO81" s="7"/>
      <c r="AP81" s="11"/>
      <c r="AQ81" s="7"/>
      <c r="AR81" s="11"/>
      <c r="AS81" s="7"/>
      <c r="AT81" s="7"/>
      <c r="AU81" s="7"/>
      <c r="AV81" s="7"/>
      <c r="AW81" s="7"/>
      <c r="AX81" s="11" t="s">
        <v>221</v>
      </c>
      <c r="AY81" s="66" t="s">
        <v>221</v>
      </c>
      <c r="AZ81" s="1"/>
      <c r="BA81" s="1"/>
      <c r="BB81" s="1"/>
      <c r="BC81" s="1"/>
      <c r="BD81" s="1"/>
      <c r="BP81" s="15"/>
      <c r="BQ81" s="25" t="str">
        <f t="shared" si="12"/>
        <v/>
      </c>
      <c r="BR81" s="26" t="str">
        <f t="shared" si="11"/>
        <v/>
      </c>
      <c r="BS81" s="26" t="str">
        <f t="shared" si="13"/>
        <v/>
      </c>
      <c r="BT81" s="25" t="str">
        <f t="shared" si="14"/>
        <v/>
      </c>
      <c r="BU81" s="26" t="str">
        <f t="shared" si="15"/>
        <v/>
      </c>
      <c r="BV81" s="25" t="e">
        <f>IF(AND(#REF!="",#REF!="",#REF!="",#REF!=""),"",SUM(#REF!,#REF!,#REF!,#REF!,#REF!))</f>
        <v>#REF!</v>
      </c>
      <c r="BW81" s="26" t="str">
        <f t="shared" si="16"/>
        <v/>
      </c>
      <c r="BX81" s="25" t="str">
        <f t="shared" si="17"/>
        <v/>
      </c>
      <c r="BY81" s="26" t="str">
        <f t="shared" si="18"/>
        <v/>
      </c>
      <c r="BZ81" s="25" t="str">
        <f t="shared" si="19"/>
        <v/>
      </c>
      <c r="CA81" s="26" t="str">
        <f t="shared" si="20"/>
        <v/>
      </c>
      <c r="CB81" s="25" t="e">
        <f>IF(AND(#REF!="",#REF!="",#REF!="",#REF!=""),"",SUM(#REF!,#REF!,#REF!,#REF!,#REF!))</f>
        <v>#REF!</v>
      </c>
      <c r="CC81" s="26" t="str">
        <f t="shared" si="21"/>
        <v/>
      </c>
      <c r="CD81" s="23"/>
      <c r="CE81" s="23"/>
    </row>
    <row r="82" spans="1:83">
      <c r="A82" s="245">
        <v>76</v>
      </c>
      <c r="B82" s="246"/>
      <c r="C82" s="247"/>
      <c r="D82" s="248"/>
      <c r="E82" s="249"/>
      <c r="F82" s="250"/>
      <c r="G82" s="250"/>
      <c r="H82" s="251"/>
      <c r="I82" s="252"/>
      <c r="J82" s="253"/>
      <c r="K82" s="254"/>
      <c r="L82" s="11"/>
      <c r="M82" s="7"/>
      <c r="N82" s="7"/>
      <c r="O82" s="7"/>
      <c r="P82" s="31"/>
      <c r="Q82" s="34"/>
      <c r="R82" s="7"/>
      <c r="S82" s="975"/>
      <c r="T82" s="976"/>
      <c r="U82" s="976"/>
      <c r="V82" s="7"/>
      <c r="W82" s="36"/>
      <c r="X82" s="34"/>
      <c r="Y82" s="7"/>
      <c r="Z82" s="11"/>
      <c r="AA82" s="7"/>
      <c r="AB82" s="7"/>
      <c r="AC82" s="7"/>
      <c r="AD82" s="31"/>
      <c r="AE82" s="34"/>
      <c r="AF82" s="7"/>
      <c r="AG82" s="11"/>
      <c r="AH82" s="7"/>
      <c r="AI82" s="7"/>
      <c r="AJ82" s="7"/>
      <c r="AK82" s="31"/>
      <c r="AL82" s="34"/>
      <c r="AM82" s="7"/>
      <c r="AN82" s="11"/>
      <c r="AO82" s="7"/>
      <c r="AP82" s="11"/>
      <c r="AQ82" s="7"/>
      <c r="AR82" s="11"/>
      <c r="AS82" s="7"/>
      <c r="AT82" s="7"/>
      <c r="AU82" s="7"/>
      <c r="AV82" s="7"/>
      <c r="AW82" s="7"/>
      <c r="AX82" s="11" t="s">
        <v>221</v>
      </c>
      <c r="AY82" s="66" t="s">
        <v>221</v>
      </c>
      <c r="AZ82" s="1"/>
      <c r="BA82" s="1"/>
      <c r="BB82" s="1"/>
      <c r="BC82" s="1"/>
      <c r="BD82" s="1"/>
      <c r="BP82" s="15"/>
      <c r="BQ82" s="25" t="str">
        <f t="shared" si="12"/>
        <v/>
      </c>
      <c r="BR82" s="26" t="str">
        <f t="shared" si="11"/>
        <v/>
      </c>
      <c r="BS82" s="26" t="str">
        <f t="shared" si="13"/>
        <v/>
      </c>
      <c r="BT82" s="25" t="str">
        <f t="shared" si="14"/>
        <v/>
      </c>
      <c r="BU82" s="26" t="str">
        <f t="shared" si="15"/>
        <v/>
      </c>
      <c r="BV82" s="25" t="e">
        <f>IF(AND(#REF!="",#REF!="",#REF!="",#REF!=""),"",SUM(#REF!,#REF!,#REF!,#REF!,#REF!))</f>
        <v>#REF!</v>
      </c>
      <c r="BW82" s="26" t="str">
        <f t="shared" si="16"/>
        <v/>
      </c>
      <c r="BX82" s="25" t="str">
        <f t="shared" si="17"/>
        <v/>
      </c>
      <c r="BY82" s="26" t="str">
        <f t="shared" si="18"/>
        <v/>
      </c>
      <c r="BZ82" s="25" t="str">
        <f t="shared" si="19"/>
        <v/>
      </c>
      <c r="CA82" s="26" t="str">
        <f t="shared" si="20"/>
        <v/>
      </c>
      <c r="CB82" s="25" t="e">
        <f>IF(AND(#REF!="",#REF!="",#REF!="",#REF!=""),"",SUM(#REF!,#REF!,#REF!,#REF!,#REF!))</f>
        <v>#REF!</v>
      </c>
      <c r="CC82" s="26" t="str">
        <f t="shared" si="21"/>
        <v/>
      </c>
      <c r="CD82" s="23"/>
      <c r="CE82" s="23"/>
    </row>
    <row r="83" spans="1:83">
      <c r="A83" s="245">
        <v>77</v>
      </c>
      <c r="B83" s="246"/>
      <c r="C83" s="247"/>
      <c r="D83" s="248"/>
      <c r="E83" s="249"/>
      <c r="F83" s="250"/>
      <c r="G83" s="250"/>
      <c r="H83" s="251"/>
      <c r="I83" s="252"/>
      <c r="J83" s="253"/>
      <c r="K83" s="254"/>
      <c r="L83" s="11"/>
      <c r="M83" s="7"/>
      <c r="N83" s="7"/>
      <c r="O83" s="7"/>
      <c r="P83" s="31"/>
      <c r="Q83" s="34"/>
      <c r="R83" s="7"/>
      <c r="S83" s="975"/>
      <c r="T83" s="976"/>
      <c r="U83" s="976"/>
      <c r="V83" s="7"/>
      <c r="W83" s="36"/>
      <c r="X83" s="34"/>
      <c r="Y83" s="7"/>
      <c r="Z83" s="11"/>
      <c r="AA83" s="7"/>
      <c r="AB83" s="7"/>
      <c r="AC83" s="7"/>
      <c r="AD83" s="31"/>
      <c r="AE83" s="34"/>
      <c r="AF83" s="7"/>
      <c r="AG83" s="11"/>
      <c r="AH83" s="7"/>
      <c r="AI83" s="7"/>
      <c r="AJ83" s="7"/>
      <c r="AK83" s="31"/>
      <c r="AL83" s="34"/>
      <c r="AM83" s="7"/>
      <c r="AN83" s="11"/>
      <c r="AO83" s="7"/>
      <c r="AP83" s="11"/>
      <c r="AQ83" s="7"/>
      <c r="AR83" s="11"/>
      <c r="AS83" s="7"/>
      <c r="AT83" s="7"/>
      <c r="AU83" s="7"/>
      <c r="AV83" s="7"/>
      <c r="AW83" s="7"/>
      <c r="AX83" s="11" t="s">
        <v>221</v>
      </c>
      <c r="AY83" s="66" t="s">
        <v>221</v>
      </c>
      <c r="AZ83" s="1"/>
      <c r="BA83" s="1"/>
      <c r="BB83" s="1"/>
      <c r="BC83" s="1"/>
      <c r="BD83" s="1"/>
      <c r="BP83" s="15"/>
      <c r="BQ83" s="25" t="str">
        <f t="shared" si="12"/>
        <v/>
      </c>
      <c r="BR83" s="26" t="str">
        <f t="shared" si="11"/>
        <v/>
      </c>
      <c r="BS83" s="26" t="str">
        <f t="shared" si="13"/>
        <v/>
      </c>
      <c r="BT83" s="25" t="str">
        <f t="shared" si="14"/>
        <v/>
      </c>
      <c r="BU83" s="26" t="str">
        <f t="shared" si="15"/>
        <v/>
      </c>
      <c r="BV83" s="25" t="e">
        <f>IF(AND(#REF!="",#REF!="",#REF!="",#REF!=""),"",SUM(#REF!,#REF!,#REF!,#REF!,#REF!))</f>
        <v>#REF!</v>
      </c>
      <c r="BW83" s="26" t="str">
        <f t="shared" si="16"/>
        <v/>
      </c>
      <c r="BX83" s="25" t="str">
        <f t="shared" si="17"/>
        <v/>
      </c>
      <c r="BY83" s="26" t="str">
        <f t="shared" si="18"/>
        <v/>
      </c>
      <c r="BZ83" s="25" t="str">
        <f t="shared" si="19"/>
        <v/>
      </c>
      <c r="CA83" s="26" t="str">
        <f t="shared" si="20"/>
        <v/>
      </c>
      <c r="CB83" s="25" t="e">
        <f>IF(AND(#REF!="",#REF!="",#REF!="",#REF!=""),"",SUM(#REF!,#REF!,#REF!,#REF!,#REF!))</f>
        <v>#REF!</v>
      </c>
      <c r="CC83" s="26" t="str">
        <f t="shared" si="21"/>
        <v/>
      </c>
      <c r="CD83" s="23"/>
      <c r="CE83" s="23"/>
    </row>
    <row r="84" spans="1:83">
      <c r="A84" s="245">
        <v>78</v>
      </c>
      <c r="B84" s="246"/>
      <c r="C84" s="247"/>
      <c r="D84" s="248"/>
      <c r="E84" s="249"/>
      <c r="F84" s="250"/>
      <c r="G84" s="250"/>
      <c r="H84" s="251"/>
      <c r="I84" s="252"/>
      <c r="J84" s="253"/>
      <c r="K84" s="254"/>
      <c r="L84" s="11"/>
      <c r="M84" s="7"/>
      <c r="N84" s="7"/>
      <c r="O84" s="7"/>
      <c r="P84" s="31"/>
      <c r="Q84" s="34"/>
      <c r="R84" s="7"/>
      <c r="S84" s="975"/>
      <c r="T84" s="976"/>
      <c r="U84" s="976"/>
      <c r="V84" s="7"/>
      <c r="W84" s="36"/>
      <c r="X84" s="34"/>
      <c r="Y84" s="7"/>
      <c r="Z84" s="11"/>
      <c r="AA84" s="7"/>
      <c r="AB84" s="7"/>
      <c r="AC84" s="7"/>
      <c r="AD84" s="31"/>
      <c r="AE84" s="34"/>
      <c r="AF84" s="7"/>
      <c r="AG84" s="11"/>
      <c r="AH84" s="7"/>
      <c r="AI84" s="7"/>
      <c r="AJ84" s="7"/>
      <c r="AK84" s="31"/>
      <c r="AL84" s="34"/>
      <c r="AM84" s="7"/>
      <c r="AN84" s="11"/>
      <c r="AO84" s="7"/>
      <c r="AP84" s="11"/>
      <c r="AQ84" s="7"/>
      <c r="AR84" s="11"/>
      <c r="AS84" s="7"/>
      <c r="AT84" s="7"/>
      <c r="AU84" s="7"/>
      <c r="AV84" s="7"/>
      <c r="AW84" s="7"/>
      <c r="AX84" s="11" t="s">
        <v>221</v>
      </c>
      <c r="AY84" s="66" t="s">
        <v>221</v>
      </c>
      <c r="AZ84" s="1"/>
      <c r="BA84" s="1"/>
      <c r="BB84" s="1"/>
      <c r="BC84" s="1"/>
      <c r="BD84" s="1"/>
      <c r="BP84" s="15"/>
      <c r="BQ84" s="25" t="str">
        <f t="shared" si="12"/>
        <v/>
      </c>
      <c r="BR84" s="26" t="str">
        <f t="shared" si="11"/>
        <v/>
      </c>
      <c r="BS84" s="26" t="str">
        <f t="shared" si="13"/>
        <v/>
      </c>
      <c r="BT84" s="25" t="str">
        <f t="shared" si="14"/>
        <v/>
      </c>
      <c r="BU84" s="26" t="str">
        <f t="shared" si="15"/>
        <v/>
      </c>
      <c r="BV84" s="25" t="e">
        <f>IF(AND(#REF!="",#REF!="",#REF!="",#REF!=""),"",SUM(#REF!,#REF!,#REF!,#REF!,#REF!))</f>
        <v>#REF!</v>
      </c>
      <c r="BW84" s="26" t="str">
        <f t="shared" si="16"/>
        <v/>
      </c>
      <c r="BX84" s="25" t="str">
        <f t="shared" si="17"/>
        <v/>
      </c>
      <c r="BY84" s="26" t="str">
        <f t="shared" si="18"/>
        <v/>
      </c>
      <c r="BZ84" s="25" t="str">
        <f t="shared" si="19"/>
        <v/>
      </c>
      <c r="CA84" s="26" t="str">
        <f t="shared" si="20"/>
        <v/>
      </c>
      <c r="CB84" s="25" t="e">
        <f>IF(AND(#REF!="",#REF!="",#REF!="",#REF!=""),"",SUM(#REF!,#REF!,#REF!,#REF!,#REF!))</f>
        <v>#REF!</v>
      </c>
      <c r="CC84" s="26" t="str">
        <f t="shared" si="21"/>
        <v/>
      </c>
      <c r="CD84" s="23"/>
      <c r="CE84" s="23"/>
    </row>
    <row r="85" spans="1:83">
      <c r="A85" s="245">
        <v>79</v>
      </c>
      <c r="B85" s="246"/>
      <c r="C85" s="247"/>
      <c r="D85" s="248"/>
      <c r="E85" s="249"/>
      <c r="F85" s="250"/>
      <c r="G85" s="250"/>
      <c r="H85" s="251"/>
      <c r="I85" s="252"/>
      <c r="J85" s="253"/>
      <c r="K85" s="254"/>
      <c r="L85" s="11"/>
      <c r="M85" s="7"/>
      <c r="N85" s="7"/>
      <c r="O85" s="7"/>
      <c r="P85" s="31"/>
      <c r="Q85" s="34"/>
      <c r="R85" s="7"/>
      <c r="S85" s="975"/>
      <c r="T85" s="976"/>
      <c r="U85" s="976"/>
      <c r="V85" s="7"/>
      <c r="W85" s="36"/>
      <c r="X85" s="34"/>
      <c r="Y85" s="7"/>
      <c r="Z85" s="11"/>
      <c r="AA85" s="7"/>
      <c r="AB85" s="7"/>
      <c r="AC85" s="7"/>
      <c r="AD85" s="31"/>
      <c r="AE85" s="34"/>
      <c r="AF85" s="7"/>
      <c r="AG85" s="11"/>
      <c r="AH85" s="7"/>
      <c r="AI85" s="7"/>
      <c r="AJ85" s="7"/>
      <c r="AK85" s="31"/>
      <c r="AL85" s="34"/>
      <c r="AM85" s="7"/>
      <c r="AN85" s="11"/>
      <c r="AO85" s="7"/>
      <c r="AP85" s="11"/>
      <c r="AQ85" s="7"/>
      <c r="AR85" s="11"/>
      <c r="AS85" s="7"/>
      <c r="AT85" s="7"/>
      <c r="AU85" s="7"/>
      <c r="AV85" s="7"/>
      <c r="AW85" s="7"/>
      <c r="AX85" s="11" t="s">
        <v>221</v>
      </c>
      <c r="AY85" s="66" t="s">
        <v>221</v>
      </c>
      <c r="AZ85" s="1"/>
      <c r="BA85" s="1"/>
      <c r="BB85" s="1"/>
      <c r="BC85" s="1"/>
      <c r="BD85" s="1"/>
      <c r="BP85" s="15"/>
      <c r="BQ85" s="25" t="str">
        <f t="shared" si="12"/>
        <v/>
      </c>
      <c r="BR85" s="26" t="str">
        <f t="shared" si="11"/>
        <v/>
      </c>
      <c r="BS85" s="26" t="str">
        <f t="shared" si="13"/>
        <v/>
      </c>
      <c r="BT85" s="25" t="str">
        <f t="shared" si="14"/>
        <v/>
      </c>
      <c r="BU85" s="26" t="str">
        <f t="shared" si="15"/>
        <v/>
      </c>
      <c r="BV85" s="25" t="e">
        <f>IF(AND(#REF!="",#REF!="",#REF!="",#REF!=""),"",SUM(#REF!,#REF!,#REF!,#REF!,#REF!))</f>
        <v>#REF!</v>
      </c>
      <c r="BW85" s="26" t="str">
        <f t="shared" si="16"/>
        <v/>
      </c>
      <c r="BX85" s="25" t="str">
        <f t="shared" si="17"/>
        <v/>
      </c>
      <c r="BY85" s="26" t="str">
        <f t="shared" si="18"/>
        <v/>
      </c>
      <c r="BZ85" s="25" t="str">
        <f t="shared" si="19"/>
        <v/>
      </c>
      <c r="CA85" s="26" t="str">
        <f t="shared" si="20"/>
        <v/>
      </c>
      <c r="CB85" s="25" t="e">
        <f>IF(AND(#REF!="",#REF!="",#REF!="",#REF!=""),"",SUM(#REF!,#REF!,#REF!,#REF!,#REF!))</f>
        <v>#REF!</v>
      </c>
      <c r="CC85" s="26" t="str">
        <f t="shared" si="21"/>
        <v/>
      </c>
      <c r="CD85" s="23"/>
      <c r="CE85" s="23"/>
    </row>
    <row r="86" spans="1:83">
      <c r="A86" s="245">
        <v>80</v>
      </c>
      <c r="B86" s="246"/>
      <c r="C86" s="247"/>
      <c r="D86" s="248"/>
      <c r="E86" s="249"/>
      <c r="F86" s="250"/>
      <c r="G86" s="250"/>
      <c r="H86" s="251"/>
      <c r="I86" s="252"/>
      <c r="J86" s="253"/>
      <c r="K86" s="254"/>
      <c r="L86" s="11"/>
      <c r="M86" s="7"/>
      <c r="N86" s="7"/>
      <c r="O86" s="7"/>
      <c r="P86" s="31"/>
      <c r="Q86" s="34"/>
      <c r="R86" s="7"/>
      <c r="S86" s="975"/>
      <c r="T86" s="976"/>
      <c r="U86" s="976"/>
      <c r="V86" s="7"/>
      <c r="W86" s="36"/>
      <c r="X86" s="34"/>
      <c r="Y86" s="7"/>
      <c r="Z86" s="11"/>
      <c r="AA86" s="7"/>
      <c r="AB86" s="7"/>
      <c r="AC86" s="7"/>
      <c r="AD86" s="31"/>
      <c r="AE86" s="34"/>
      <c r="AF86" s="7"/>
      <c r="AG86" s="11"/>
      <c r="AH86" s="7"/>
      <c r="AI86" s="7"/>
      <c r="AJ86" s="7"/>
      <c r="AK86" s="31"/>
      <c r="AL86" s="34"/>
      <c r="AM86" s="7"/>
      <c r="AN86" s="11"/>
      <c r="AO86" s="7"/>
      <c r="AP86" s="11"/>
      <c r="AQ86" s="7"/>
      <c r="AR86" s="11"/>
      <c r="AS86" s="7"/>
      <c r="AT86" s="7"/>
      <c r="AU86" s="7"/>
      <c r="AV86" s="7"/>
      <c r="AW86" s="7"/>
      <c r="AX86" s="11" t="s">
        <v>221</v>
      </c>
      <c r="AY86" s="66" t="s">
        <v>221</v>
      </c>
      <c r="AZ86" s="1"/>
      <c r="BA86" s="1"/>
      <c r="BB86" s="1"/>
      <c r="BC86" s="1"/>
      <c r="BD86" s="1"/>
      <c r="BP86" s="15"/>
      <c r="BQ86" s="25" t="str">
        <f t="shared" si="12"/>
        <v/>
      </c>
      <c r="BR86" s="26" t="str">
        <f t="shared" si="11"/>
        <v/>
      </c>
      <c r="BS86" s="26" t="str">
        <f t="shared" si="13"/>
        <v/>
      </c>
      <c r="BT86" s="25" t="str">
        <f t="shared" si="14"/>
        <v/>
      </c>
      <c r="BU86" s="26" t="str">
        <f t="shared" si="15"/>
        <v/>
      </c>
      <c r="BV86" s="25" t="e">
        <f>IF(AND(#REF!="",#REF!="",#REF!="",#REF!=""),"",SUM(#REF!,#REF!,#REF!,#REF!,#REF!))</f>
        <v>#REF!</v>
      </c>
      <c r="BW86" s="26" t="str">
        <f t="shared" si="16"/>
        <v/>
      </c>
      <c r="BX86" s="25" t="str">
        <f t="shared" si="17"/>
        <v/>
      </c>
      <c r="BY86" s="26" t="str">
        <f t="shared" si="18"/>
        <v/>
      </c>
      <c r="BZ86" s="25" t="str">
        <f t="shared" si="19"/>
        <v/>
      </c>
      <c r="CA86" s="26" t="str">
        <f t="shared" si="20"/>
        <v/>
      </c>
      <c r="CB86" s="25" t="e">
        <f>IF(AND(#REF!="",#REF!="",#REF!="",#REF!=""),"",SUM(#REF!,#REF!,#REF!,#REF!,#REF!))</f>
        <v>#REF!</v>
      </c>
      <c r="CC86" s="26" t="str">
        <f t="shared" si="21"/>
        <v/>
      </c>
      <c r="CD86" s="23"/>
      <c r="CE86" s="23"/>
    </row>
    <row r="87" spans="1:83">
      <c r="A87" s="245">
        <v>81</v>
      </c>
      <c r="B87" s="246"/>
      <c r="C87" s="247"/>
      <c r="D87" s="248"/>
      <c r="E87" s="249"/>
      <c r="F87" s="250"/>
      <c r="G87" s="250"/>
      <c r="H87" s="251"/>
      <c r="I87" s="252"/>
      <c r="J87" s="253"/>
      <c r="K87" s="254"/>
      <c r="L87" s="11"/>
      <c r="M87" s="7"/>
      <c r="N87" s="7"/>
      <c r="O87" s="7"/>
      <c r="P87" s="31"/>
      <c r="Q87" s="34"/>
      <c r="R87" s="7"/>
      <c r="S87" s="975"/>
      <c r="T87" s="976"/>
      <c r="U87" s="976"/>
      <c r="V87" s="7"/>
      <c r="W87" s="36"/>
      <c r="X87" s="34"/>
      <c r="Y87" s="7"/>
      <c r="Z87" s="11"/>
      <c r="AA87" s="7"/>
      <c r="AB87" s="7"/>
      <c r="AC87" s="7"/>
      <c r="AD87" s="31"/>
      <c r="AE87" s="34"/>
      <c r="AF87" s="7"/>
      <c r="AG87" s="11"/>
      <c r="AH87" s="7"/>
      <c r="AI87" s="7"/>
      <c r="AJ87" s="7"/>
      <c r="AK87" s="31"/>
      <c r="AL87" s="34"/>
      <c r="AM87" s="7"/>
      <c r="AN87" s="11"/>
      <c r="AO87" s="7"/>
      <c r="AP87" s="11"/>
      <c r="AQ87" s="7"/>
      <c r="AR87" s="11"/>
      <c r="AS87" s="7"/>
      <c r="AT87" s="7"/>
      <c r="AU87" s="7"/>
      <c r="AV87" s="7"/>
      <c r="AW87" s="7"/>
      <c r="AX87" s="11" t="s">
        <v>221</v>
      </c>
      <c r="AY87" s="66" t="s">
        <v>221</v>
      </c>
      <c r="AZ87" s="1"/>
      <c r="BA87" s="1"/>
      <c r="BB87" s="1"/>
      <c r="BC87" s="1"/>
      <c r="BD87" s="1"/>
      <c r="BP87" s="15"/>
      <c r="BQ87" s="25" t="str">
        <f t="shared" si="12"/>
        <v/>
      </c>
      <c r="BR87" s="26" t="str">
        <f t="shared" si="11"/>
        <v/>
      </c>
      <c r="BS87" s="26" t="str">
        <f t="shared" si="13"/>
        <v/>
      </c>
      <c r="BT87" s="25" t="str">
        <f t="shared" si="14"/>
        <v/>
      </c>
      <c r="BU87" s="26" t="str">
        <f t="shared" si="15"/>
        <v/>
      </c>
      <c r="BV87" s="25" t="e">
        <f>IF(AND(#REF!="",#REF!="",#REF!="",#REF!=""),"",SUM(#REF!,#REF!,#REF!,#REF!,#REF!))</f>
        <v>#REF!</v>
      </c>
      <c r="BW87" s="26" t="str">
        <f t="shared" si="16"/>
        <v/>
      </c>
      <c r="BX87" s="25" t="str">
        <f t="shared" si="17"/>
        <v/>
      </c>
      <c r="BY87" s="26" t="str">
        <f t="shared" si="18"/>
        <v/>
      </c>
      <c r="BZ87" s="25" t="str">
        <f t="shared" si="19"/>
        <v/>
      </c>
      <c r="CA87" s="26" t="str">
        <f t="shared" si="20"/>
        <v/>
      </c>
      <c r="CB87" s="25" t="e">
        <f>IF(AND(#REF!="",#REF!="",#REF!="",#REF!=""),"",SUM(#REF!,#REF!,#REF!,#REF!,#REF!))</f>
        <v>#REF!</v>
      </c>
      <c r="CC87" s="26" t="str">
        <f t="shared" si="21"/>
        <v/>
      </c>
      <c r="CD87" s="23"/>
      <c r="CE87" s="23"/>
    </row>
    <row r="88" spans="1:83">
      <c r="A88" s="245">
        <v>82</v>
      </c>
      <c r="B88" s="246"/>
      <c r="C88" s="247"/>
      <c r="D88" s="248"/>
      <c r="E88" s="249"/>
      <c r="F88" s="250"/>
      <c r="G88" s="250"/>
      <c r="H88" s="251"/>
      <c r="I88" s="252"/>
      <c r="J88" s="253"/>
      <c r="K88" s="254"/>
      <c r="L88" s="11"/>
      <c r="M88" s="7"/>
      <c r="N88" s="7"/>
      <c r="O88" s="7"/>
      <c r="P88" s="31"/>
      <c r="Q88" s="34"/>
      <c r="R88" s="7"/>
      <c r="S88" s="975"/>
      <c r="T88" s="976"/>
      <c r="U88" s="976"/>
      <c r="V88" s="7"/>
      <c r="W88" s="36"/>
      <c r="X88" s="34"/>
      <c r="Y88" s="7"/>
      <c r="Z88" s="11"/>
      <c r="AA88" s="7"/>
      <c r="AB88" s="7"/>
      <c r="AC88" s="7"/>
      <c r="AD88" s="31"/>
      <c r="AE88" s="34"/>
      <c r="AF88" s="7"/>
      <c r="AG88" s="11"/>
      <c r="AH88" s="7"/>
      <c r="AI88" s="7"/>
      <c r="AJ88" s="7"/>
      <c r="AK88" s="31"/>
      <c r="AL88" s="34"/>
      <c r="AM88" s="7"/>
      <c r="AN88" s="11"/>
      <c r="AO88" s="7"/>
      <c r="AP88" s="11"/>
      <c r="AQ88" s="7"/>
      <c r="AR88" s="11"/>
      <c r="AS88" s="7"/>
      <c r="AT88" s="7"/>
      <c r="AU88" s="7"/>
      <c r="AV88" s="7"/>
      <c r="AW88" s="7"/>
      <c r="AX88" s="11" t="s">
        <v>221</v>
      </c>
      <c r="AY88" s="66" t="s">
        <v>221</v>
      </c>
      <c r="AZ88" s="1"/>
      <c r="BA88" s="1"/>
      <c r="BB88" s="1"/>
      <c r="BC88" s="1"/>
      <c r="BD88" s="1"/>
      <c r="BP88" s="15"/>
      <c r="BQ88" s="25" t="str">
        <f t="shared" si="12"/>
        <v/>
      </c>
      <c r="BR88" s="26" t="str">
        <f t="shared" si="11"/>
        <v/>
      </c>
      <c r="BS88" s="26" t="str">
        <f t="shared" si="13"/>
        <v/>
      </c>
      <c r="BT88" s="25" t="str">
        <f t="shared" si="14"/>
        <v/>
      </c>
      <c r="BU88" s="26" t="str">
        <f t="shared" si="15"/>
        <v/>
      </c>
      <c r="BV88" s="25" t="e">
        <f>IF(AND(#REF!="",#REF!="",#REF!="",#REF!=""),"",SUM(#REF!,#REF!,#REF!,#REF!,#REF!))</f>
        <v>#REF!</v>
      </c>
      <c r="BW88" s="26" t="str">
        <f t="shared" si="16"/>
        <v/>
      </c>
      <c r="BX88" s="25" t="str">
        <f t="shared" si="17"/>
        <v/>
      </c>
      <c r="BY88" s="26" t="str">
        <f t="shared" si="18"/>
        <v/>
      </c>
      <c r="BZ88" s="25" t="str">
        <f t="shared" si="19"/>
        <v/>
      </c>
      <c r="CA88" s="26" t="str">
        <f t="shared" si="20"/>
        <v/>
      </c>
      <c r="CB88" s="25" t="e">
        <f>IF(AND(#REF!="",#REF!="",#REF!="",#REF!=""),"",SUM(#REF!,#REF!,#REF!,#REF!,#REF!))</f>
        <v>#REF!</v>
      </c>
      <c r="CC88" s="26" t="str">
        <f t="shared" si="21"/>
        <v/>
      </c>
      <c r="CD88" s="23"/>
      <c r="CE88" s="23"/>
    </row>
    <row r="89" spans="1:83">
      <c r="A89" s="245">
        <v>83</v>
      </c>
      <c r="B89" s="246"/>
      <c r="C89" s="247"/>
      <c r="D89" s="248"/>
      <c r="E89" s="249"/>
      <c r="F89" s="250"/>
      <c r="G89" s="250"/>
      <c r="H89" s="251"/>
      <c r="I89" s="252"/>
      <c r="J89" s="253"/>
      <c r="K89" s="254"/>
      <c r="L89" s="11"/>
      <c r="M89" s="7"/>
      <c r="N89" s="7"/>
      <c r="O89" s="7"/>
      <c r="P89" s="31"/>
      <c r="Q89" s="34"/>
      <c r="R89" s="7"/>
      <c r="S89" s="975"/>
      <c r="T89" s="976"/>
      <c r="U89" s="976"/>
      <c r="V89" s="7"/>
      <c r="W89" s="36"/>
      <c r="X89" s="34"/>
      <c r="Y89" s="7"/>
      <c r="Z89" s="11"/>
      <c r="AA89" s="7"/>
      <c r="AB89" s="7"/>
      <c r="AC89" s="7"/>
      <c r="AD89" s="31"/>
      <c r="AE89" s="34"/>
      <c r="AF89" s="7"/>
      <c r="AG89" s="11"/>
      <c r="AH89" s="7"/>
      <c r="AI89" s="7"/>
      <c r="AJ89" s="7"/>
      <c r="AK89" s="31"/>
      <c r="AL89" s="34"/>
      <c r="AM89" s="7"/>
      <c r="AN89" s="11"/>
      <c r="AO89" s="7"/>
      <c r="AP89" s="11"/>
      <c r="AQ89" s="7"/>
      <c r="AR89" s="11"/>
      <c r="AS89" s="7"/>
      <c r="AT89" s="7"/>
      <c r="AU89" s="7"/>
      <c r="AV89" s="7"/>
      <c r="AW89" s="7"/>
      <c r="AX89" s="11" t="s">
        <v>221</v>
      </c>
      <c r="AY89" s="66" t="s">
        <v>221</v>
      </c>
      <c r="AZ89" s="1"/>
      <c r="BA89" s="1"/>
      <c r="BB89" s="1"/>
      <c r="BC89" s="1"/>
      <c r="BD89" s="1"/>
      <c r="BP89" s="15"/>
      <c r="BQ89" s="25" t="str">
        <f t="shared" si="12"/>
        <v/>
      </c>
      <c r="BR89" s="26" t="str">
        <f t="shared" si="11"/>
        <v/>
      </c>
      <c r="BS89" s="26" t="str">
        <f t="shared" si="13"/>
        <v/>
      </c>
      <c r="BT89" s="25" t="str">
        <f t="shared" si="14"/>
        <v/>
      </c>
      <c r="BU89" s="26" t="str">
        <f t="shared" si="15"/>
        <v/>
      </c>
      <c r="BV89" s="25" t="e">
        <f>IF(AND(#REF!="",#REF!="",#REF!="",#REF!=""),"",SUM(#REF!,#REF!,#REF!,#REF!,#REF!))</f>
        <v>#REF!</v>
      </c>
      <c r="BW89" s="26" t="str">
        <f t="shared" si="16"/>
        <v/>
      </c>
      <c r="BX89" s="25" t="str">
        <f t="shared" si="17"/>
        <v/>
      </c>
      <c r="BY89" s="26" t="str">
        <f t="shared" si="18"/>
        <v/>
      </c>
      <c r="BZ89" s="25" t="str">
        <f t="shared" si="19"/>
        <v/>
      </c>
      <c r="CA89" s="26" t="str">
        <f t="shared" si="20"/>
        <v/>
      </c>
      <c r="CB89" s="25" t="e">
        <f>IF(AND(#REF!="",#REF!="",#REF!="",#REF!=""),"",SUM(#REF!,#REF!,#REF!,#REF!,#REF!))</f>
        <v>#REF!</v>
      </c>
      <c r="CC89" s="26" t="str">
        <f t="shared" si="21"/>
        <v/>
      </c>
      <c r="CD89" s="23"/>
      <c r="CE89" s="23"/>
    </row>
    <row r="90" spans="1:83">
      <c r="A90" s="245">
        <v>84</v>
      </c>
      <c r="B90" s="246"/>
      <c r="C90" s="247"/>
      <c r="D90" s="248"/>
      <c r="E90" s="249"/>
      <c r="F90" s="250"/>
      <c r="G90" s="250"/>
      <c r="H90" s="251"/>
      <c r="I90" s="252"/>
      <c r="J90" s="253"/>
      <c r="K90" s="254"/>
      <c r="L90" s="11"/>
      <c r="M90" s="7"/>
      <c r="N90" s="7"/>
      <c r="O90" s="7"/>
      <c r="P90" s="31"/>
      <c r="Q90" s="34"/>
      <c r="R90" s="7"/>
      <c r="S90" s="975"/>
      <c r="T90" s="976"/>
      <c r="U90" s="976"/>
      <c r="V90" s="7"/>
      <c r="W90" s="36"/>
      <c r="X90" s="34"/>
      <c r="Y90" s="7"/>
      <c r="Z90" s="11"/>
      <c r="AA90" s="7"/>
      <c r="AB90" s="7"/>
      <c r="AC90" s="7"/>
      <c r="AD90" s="31"/>
      <c r="AE90" s="34"/>
      <c r="AF90" s="7"/>
      <c r="AG90" s="11"/>
      <c r="AH90" s="7"/>
      <c r="AI90" s="7"/>
      <c r="AJ90" s="7"/>
      <c r="AK90" s="31"/>
      <c r="AL90" s="34"/>
      <c r="AM90" s="7"/>
      <c r="AN90" s="11"/>
      <c r="AO90" s="7"/>
      <c r="AP90" s="11"/>
      <c r="AQ90" s="7"/>
      <c r="AR90" s="11"/>
      <c r="AS90" s="7"/>
      <c r="AT90" s="7"/>
      <c r="AU90" s="7"/>
      <c r="AV90" s="7"/>
      <c r="AW90" s="7"/>
      <c r="AX90" s="11" t="s">
        <v>221</v>
      </c>
      <c r="AY90" s="66" t="s">
        <v>221</v>
      </c>
      <c r="AZ90" s="1"/>
      <c r="BA90" s="1"/>
      <c r="BB90" s="1"/>
      <c r="BC90" s="1"/>
      <c r="BD90" s="1"/>
      <c r="BP90" s="15"/>
      <c r="BQ90" s="25" t="str">
        <f t="shared" si="12"/>
        <v/>
      </c>
      <c r="BR90" s="26" t="str">
        <f t="shared" si="11"/>
        <v/>
      </c>
      <c r="BS90" s="26" t="str">
        <f t="shared" si="13"/>
        <v/>
      </c>
      <c r="BT90" s="25" t="str">
        <f t="shared" si="14"/>
        <v/>
      </c>
      <c r="BU90" s="26" t="str">
        <f t="shared" si="15"/>
        <v/>
      </c>
      <c r="BV90" s="25" t="e">
        <f>IF(AND(#REF!="",#REF!="",#REF!="",#REF!=""),"",SUM(#REF!,#REF!,#REF!,#REF!,#REF!))</f>
        <v>#REF!</v>
      </c>
      <c r="BW90" s="26" t="str">
        <f t="shared" si="16"/>
        <v/>
      </c>
      <c r="BX90" s="25" t="str">
        <f t="shared" si="17"/>
        <v/>
      </c>
      <c r="BY90" s="26" t="str">
        <f t="shared" si="18"/>
        <v/>
      </c>
      <c r="BZ90" s="25" t="str">
        <f t="shared" si="19"/>
        <v/>
      </c>
      <c r="CA90" s="26" t="str">
        <f t="shared" si="20"/>
        <v/>
      </c>
      <c r="CB90" s="25" t="e">
        <f>IF(AND(#REF!="",#REF!="",#REF!="",#REF!=""),"",SUM(#REF!,#REF!,#REF!,#REF!,#REF!))</f>
        <v>#REF!</v>
      </c>
      <c r="CC90" s="26" t="str">
        <f t="shared" si="21"/>
        <v/>
      </c>
      <c r="CD90" s="23"/>
      <c r="CE90" s="23"/>
    </row>
    <row r="91" spans="1:83">
      <c r="A91" s="245">
        <v>85</v>
      </c>
      <c r="B91" s="246"/>
      <c r="C91" s="247"/>
      <c r="D91" s="248"/>
      <c r="E91" s="249"/>
      <c r="F91" s="250"/>
      <c r="G91" s="250"/>
      <c r="H91" s="251"/>
      <c r="I91" s="252"/>
      <c r="J91" s="253"/>
      <c r="K91" s="254"/>
      <c r="L91" s="11"/>
      <c r="M91" s="7"/>
      <c r="N91" s="7"/>
      <c r="O91" s="7"/>
      <c r="P91" s="31"/>
      <c r="Q91" s="34"/>
      <c r="R91" s="7"/>
      <c r="S91" s="975"/>
      <c r="T91" s="976"/>
      <c r="U91" s="976"/>
      <c r="V91" s="7"/>
      <c r="W91" s="36"/>
      <c r="X91" s="34"/>
      <c r="Y91" s="7"/>
      <c r="Z91" s="11"/>
      <c r="AA91" s="7"/>
      <c r="AB91" s="7"/>
      <c r="AC91" s="7"/>
      <c r="AD91" s="31"/>
      <c r="AE91" s="34"/>
      <c r="AF91" s="7"/>
      <c r="AG91" s="11"/>
      <c r="AH91" s="7"/>
      <c r="AI91" s="7"/>
      <c r="AJ91" s="7"/>
      <c r="AK91" s="31"/>
      <c r="AL91" s="34"/>
      <c r="AM91" s="7"/>
      <c r="AN91" s="11"/>
      <c r="AO91" s="7"/>
      <c r="AP91" s="11"/>
      <c r="AQ91" s="7"/>
      <c r="AR91" s="11"/>
      <c r="AS91" s="7"/>
      <c r="AT91" s="7"/>
      <c r="AU91" s="7"/>
      <c r="AV91" s="7"/>
      <c r="AW91" s="7"/>
      <c r="AX91" s="11" t="s">
        <v>221</v>
      </c>
      <c r="AY91" s="66" t="s">
        <v>221</v>
      </c>
      <c r="AZ91" s="1"/>
      <c r="BA91" s="1"/>
      <c r="BB91" s="1"/>
      <c r="BC91" s="1"/>
      <c r="BD91" s="1"/>
      <c r="BP91" s="15"/>
      <c r="BQ91" s="25" t="str">
        <f t="shared" si="12"/>
        <v/>
      </c>
      <c r="BR91" s="26" t="str">
        <f t="shared" si="11"/>
        <v/>
      </c>
      <c r="BS91" s="26" t="str">
        <f t="shared" si="13"/>
        <v/>
      </c>
      <c r="BT91" s="25" t="str">
        <f t="shared" si="14"/>
        <v/>
      </c>
      <c r="BU91" s="26" t="str">
        <f t="shared" si="15"/>
        <v/>
      </c>
      <c r="BV91" s="25" t="e">
        <f>IF(AND(#REF!="",#REF!="",#REF!="",#REF!=""),"",SUM(#REF!,#REF!,#REF!,#REF!,#REF!))</f>
        <v>#REF!</v>
      </c>
      <c r="BW91" s="26" t="str">
        <f t="shared" si="16"/>
        <v/>
      </c>
      <c r="BX91" s="25" t="str">
        <f t="shared" si="17"/>
        <v/>
      </c>
      <c r="BY91" s="26" t="str">
        <f t="shared" si="18"/>
        <v/>
      </c>
      <c r="BZ91" s="25" t="str">
        <f t="shared" si="19"/>
        <v/>
      </c>
      <c r="CA91" s="26" t="str">
        <f t="shared" si="20"/>
        <v/>
      </c>
      <c r="CB91" s="25" t="e">
        <f>IF(AND(#REF!="",#REF!="",#REF!="",#REF!=""),"",SUM(#REF!,#REF!,#REF!,#REF!,#REF!))</f>
        <v>#REF!</v>
      </c>
      <c r="CC91" s="26" t="str">
        <f t="shared" si="21"/>
        <v/>
      </c>
      <c r="CD91" s="23"/>
      <c r="CE91" s="23"/>
    </row>
    <row r="92" spans="1:83">
      <c r="A92" s="245">
        <v>86</v>
      </c>
      <c r="B92" s="246"/>
      <c r="C92" s="247"/>
      <c r="D92" s="248"/>
      <c r="E92" s="249"/>
      <c r="F92" s="250"/>
      <c r="G92" s="250"/>
      <c r="H92" s="251"/>
      <c r="I92" s="252"/>
      <c r="J92" s="253"/>
      <c r="K92" s="254"/>
      <c r="L92" s="11"/>
      <c r="M92" s="7"/>
      <c r="N92" s="7"/>
      <c r="O92" s="7"/>
      <c r="P92" s="31"/>
      <c r="Q92" s="34"/>
      <c r="R92" s="7"/>
      <c r="S92" s="975"/>
      <c r="T92" s="976"/>
      <c r="U92" s="976"/>
      <c r="V92" s="7"/>
      <c r="W92" s="36"/>
      <c r="X92" s="34"/>
      <c r="Y92" s="7"/>
      <c r="Z92" s="11"/>
      <c r="AA92" s="7"/>
      <c r="AB92" s="7"/>
      <c r="AC92" s="7"/>
      <c r="AD92" s="31"/>
      <c r="AE92" s="34"/>
      <c r="AF92" s="7"/>
      <c r="AG92" s="11"/>
      <c r="AH92" s="7"/>
      <c r="AI92" s="7"/>
      <c r="AJ92" s="7"/>
      <c r="AK92" s="31"/>
      <c r="AL92" s="34"/>
      <c r="AM92" s="7"/>
      <c r="AN92" s="11"/>
      <c r="AO92" s="7"/>
      <c r="AP92" s="11"/>
      <c r="AQ92" s="7"/>
      <c r="AR92" s="11"/>
      <c r="AS92" s="7"/>
      <c r="AT92" s="7"/>
      <c r="AU92" s="7"/>
      <c r="AV92" s="7"/>
      <c r="AW92" s="7"/>
      <c r="AX92" s="11" t="s">
        <v>221</v>
      </c>
      <c r="AY92" s="66" t="s">
        <v>221</v>
      </c>
      <c r="AZ92" s="1"/>
      <c r="BA92" s="1"/>
      <c r="BB92" s="1"/>
      <c r="BC92" s="1"/>
      <c r="BD92" s="1"/>
      <c r="BP92" s="15"/>
      <c r="BQ92" s="25" t="str">
        <f t="shared" si="12"/>
        <v/>
      </c>
      <c r="BR92" s="26" t="str">
        <f t="shared" si="11"/>
        <v/>
      </c>
      <c r="BS92" s="26" t="str">
        <f t="shared" si="13"/>
        <v/>
      </c>
      <c r="BT92" s="25" t="str">
        <f t="shared" si="14"/>
        <v/>
      </c>
      <c r="BU92" s="26" t="str">
        <f t="shared" si="15"/>
        <v/>
      </c>
      <c r="BV92" s="25" t="e">
        <f>IF(AND(#REF!="",#REF!="",#REF!="",#REF!=""),"",SUM(#REF!,#REF!,#REF!,#REF!,#REF!))</f>
        <v>#REF!</v>
      </c>
      <c r="BW92" s="26" t="str">
        <f t="shared" si="16"/>
        <v/>
      </c>
      <c r="BX92" s="25" t="str">
        <f t="shared" si="17"/>
        <v/>
      </c>
      <c r="BY92" s="26" t="str">
        <f t="shared" si="18"/>
        <v/>
      </c>
      <c r="BZ92" s="25" t="str">
        <f t="shared" si="19"/>
        <v/>
      </c>
      <c r="CA92" s="26" t="str">
        <f t="shared" si="20"/>
        <v/>
      </c>
      <c r="CB92" s="25" t="e">
        <f>IF(AND(#REF!="",#REF!="",#REF!="",#REF!=""),"",SUM(#REF!,#REF!,#REF!,#REF!,#REF!))</f>
        <v>#REF!</v>
      </c>
      <c r="CC92" s="26" t="str">
        <f t="shared" si="21"/>
        <v/>
      </c>
      <c r="CD92" s="23"/>
      <c r="CE92" s="23"/>
    </row>
    <row r="93" spans="1:83">
      <c r="A93" s="245">
        <v>87</v>
      </c>
      <c r="B93" s="246"/>
      <c r="C93" s="247"/>
      <c r="D93" s="248"/>
      <c r="E93" s="249"/>
      <c r="F93" s="250"/>
      <c r="G93" s="250"/>
      <c r="H93" s="251"/>
      <c r="I93" s="252"/>
      <c r="J93" s="253"/>
      <c r="K93" s="254"/>
      <c r="L93" s="11"/>
      <c r="M93" s="7"/>
      <c r="N93" s="7"/>
      <c r="O93" s="7"/>
      <c r="P93" s="31"/>
      <c r="Q93" s="34"/>
      <c r="R93" s="7"/>
      <c r="S93" s="975"/>
      <c r="T93" s="976"/>
      <c r="U93" s="976"/>
      <c r="V93" s="7"/>
      <c r="W93" s="36"/>
      <c r="X93" s="34"/>
      <c r="Y93" s="7"/>
      <c r="Z93" s="11"/>
      <c r="AA93" s="7"/>
      <c r="AB93" s="7"/>
      <c r="AC93" s="7"/>
      <c r="AD93" s="31"/>
      <c r="AE93" s="34"/>
      <c r="AF93" s="7"/>
      <c r="AG93" s="11"/>
      <c r="AH93" s="7"/>
      <c r="AI93" s="7"/>
      <c r="AJ93" s="7"/>
      <c r="AK93" s="31"/>
      <c r="AL93" s="34"/>
      <c r="AM93" s="7"/>
      <c r="AN93" s="11"/>
      <c r="AO93" s="7"/>
      <c r="AP93" s="11"/>
      <c r="AQ93" s="7"/>
      <c r="AR93" s="11"/>
      <c r="AS93" s="7"/>
      <c r="AT93" s="7"/>
      <c r="AU93" s="7"/>
      <c r="AV93" s="7"/>
      <c r="AW93" s="7"/>
      <c r="AX93" s="11" t="s">
        <v>221</v>
      </c>
      <c r="AY93" s="66" t="s">
        <v>221</v>
      </c>
      <c r="AZ93" s="1"/>
      <c r="BA93" s="1"/>
      <c r="BB93" s="1"/>
      <c r="BC93" s="1"/>
      <c r="BD93" s="1"/>
      <c r="BP93" s="15"/>
      <c r="BQ93" s="25" t="str">
        <f t="shared" si="12"/>
        <v/>
      </c>
      <c r="BR93" s="26" t="str">
        <f t="shared" si="11"/>
        <v/>
      </c>
      <c r="BS93" s="26" t="str">
        <f t="shared" si="13"/>
        <v/>
      </c>
      <c r="BT93" s="25" t="str">
        <f t="shared" si="14"/>
        <v/>
      </c>
      <c r="BU93" s="26" t="str">
        <f t="shared" si="15"/>
        <v/>
      </c>
      <c r="BV93" s="25" t="e">
        <f>IF(AND(#REF!="",#REF!="",#REF!="",#REF!=""),"",SUM(#REF!,#REF!,#REF!,#REF!,#REF!))</f>
        <v>#REF!</v>
      </c>
      <c r="BW93" s="26" t="str">
        <f t="shared" si="16"/>
        <v/>
      </c>
      <c r="BX93" s="25" t="str">
        <f t="shared" si="17"/>
        <v/>
      </c>
      <c r="BY93" s="26" t="str">
        <f t="shared" si="18"/>
        <v/>
      </c>
      <c r="BZ93" s="25" t="str">
        <f t="shared" si="19"/>
        <v/>
      </c>
      <c r="CA93" s="26" t="str">
        <f t="shared" si="20"/>
        <v/>
      </c>
      <c r="CB93" s="25" t="e">
        <f>IF(AND(#REF!="",#REF!="",#REF!="",#REF!=""),"",SUM(#REF!,#REF!,#REF!,#REF!,#REF!))</f>
        <v>#REF!</v>
      </c>
      <c r="CC93" s="26" t="str">
        <f t="shared" si="21"/>
        <v/>
      </c>
      <c r="CD93" s="23"/>
      <c r="CE93" s="23"/>
    </row>
    <row r="94" spans="1:83">
      <c r="A94" s="245">
        <v>88</v>
      </c>
      <c r="B94" s="246"/>
      <c r="C94" s="247"/>
      <c r="D94" s="248"/>
      <c r="E94" s="249"/>
      <c r="F94" s="250"/>
      <c r="G94" s="250"/>
      <c r="H94" s="251"/>
      <c r="I94" s="252"/>
      <c r="J94" s="253"/>
      <c r="K94" s="254"/>
      <c r="L94" s="11"/>
      <c r="M94" s="7"/>
      <c r="N94" s="7"/>
      <c r="O94" s="7"/>
      <c r="P94" s="31"/>
      <c r="Q94" s="34"/>
      <c r="R94" s="7"/>
      <c r="S94" s="975"/>
      <c r="T94" s="976"/>
      <c r="U94" s="976"/>
      <c r="V94" s="7"/>
      <c r="W94" s="36"/>
      <c r="X94" s="34"/>
      <c r="Y94" s="7"/>
      <c r="Z94" s="11"/>
      <c r="AA94" s="7"/>
      <c r="AB94" s="7"/>
      <c r="AC94" s="7"/>
      <c r="AD94" s="31"/>
      <c r="AE94" s="34"/>
      <c r="AF94" s="7"/>
      <c r="AG94" s="11"/>
      <c r="AH94" s="7"/>
      <c r="AI94" s="7"/>
      <c r="AJ94" s="7"/>
      <c r="AK94" s="31"/>
      <c r="AL94" s="34"/>
      <c r="AM94" s="7"/>
      <c r="AN94" s="11"/>
      <c r="AO94" s="7"/>
      <c r="AP94" s="11"/>
      <c r="AQ94" s="7"/>
      <c r="AR94" s="11"/>
      <c r="AS94" s="7"/>
      <c r="AT94" s="7"/>
      <c r="AU94" s="7"/>
      <c r="AV94" s="7"/>
      <c r="AW94" s="7"/>
      <c r="AX94" s="11" t="s">
        <v>221</v>
      </c>
      <c r="AY94" s="66" t="s">
        <v>221</v>
      </c>
      <c r="AZ94" s="1"/>
      <c r="BA94" s="1"/>
      <c r="BB94" s="1"/>
      <c r="BC94" s="1"/>
      <c r="BD94" s="1"/>
      <c r="BP94" s="15"/>
      <c r="BQ94" s="25" t="str">
        <f t="shared" si="12"/>
        <v/>
      </c>
      <c r="BR94" s="26" t="str">
        <f t="shared" si="11"/>
        <v/>
      </c>
      <c r="BS94" s="26" t="str">
        <f t="shared" si="13"/>
        <v/>
      </c>
      <c r="BT94" s="25" t="str">
        <f t="shared" si="14"/>
        <v/>
      </c>
      <c r="BU94" s="26" t="str">
        <f t="shared" si="15"/>
        <v/>
      </c>
      <c r="BV94" s="25" t="e">
        <f>IF(AND(#REF!="",#REF!="",#REF!="",#REF!=""),"",SUM(#REF!,#REF!,#REF!,#REF!,#REF!))</f>
        <v>#REF!</v>
      </c>
      <c r="BW94" s="26" t="str">
        <f t="shared" si="16"/>
        <v/>
      </c>
      <c r="BX94" s="25" t="str">
        <f t="shared" si="17"/>
        <v/>
      </c>
      <c r="BY94" s="26" t="str">
        <f t="shared" si="18"/>
        <v/>
      </c>
      <c r="BZ94" s="25" t="str">
        <f t="shared" si="19"/>
        <v/>
      </c>
      <c r="CA94" s="26" t="str">
        <f t="shared" si="20"/>
        <v/>
      </c>
      <c r="CB94" s="25" t="e">
        <f>IF(AND(#REF!="",#REF!="",#REF!="",#REF!=""),"",SUM(#REF!,#REF!,#REF!,#REF!,#REF!))</f>
        <v>#REF!</v>
      </c>
      <c r="CC94" s="26" t="str">
        <f t="shared" si="21"/>
        <v/>
      </c>
      <c r="CD94" s="23"/>
      <c r="CE94" s="23"/>
    </row>
    <row r="95" spans="1:83">
      <c r="A95" s="245">
        <v>89</v>
      </c>
      <c r="B95" s="246"/>
      <c r="C95" s="247"/>
      <c r="D95" s="248"/>
      <c r="E95" s="249"/>
      <c r="F95" s="250"/>
      <c r="G95" s="250"/>
      <c r="H95" s="251"/>
      <c r="I95" s="252"/>
      <c r="J95" s="253"/>
      <c r="K95" s="254"/>
      <c r="L95" s="11"/>
      <c r="M95" s="7"/>
      <c r="N95" s="7"/>
      <c r="O95" s="7"/>
      <c r="P95" s="31"/>
      <c r="Q95" s="34"/>
      <c r="R95" s="7"/>
      <c r="S95" s="975"/>
      <c r="T95" s="976"/>
      <c r="U95" s="976"/>
      <c r="V95" s="7"/>
      <c r="W95" s="36"/>
      <c r="X95" s="34"/>
      <c r="Y95" s="7"/>
      <c r="Z95" s="11"/>
      <c r="AA95" s="7"/>
      <c r="AB95" s="7"/>
      <c r="AC95" s="7"/>
      <c r="AD95" s="31"/>
      <c r="AE95" s="34"/>
      <c r="AF95" s="7"/>
      <c r="AG95" s="11"/>
      <c r="AH95" s="7"/>
      <c r="AI95" s="7"/>
      <c r="AJ95" s="7"/>
      <c r="AK95" s="31"/>
      <c r="AL95" s="34"/>
      <c r="AM95" s="7"/>
      <c r="AN95" s="11"/>
      <c r="AO95" s="7"/>
      <c r="AP95" s="11"/>
      <c r="AQ95" s="7"/>
      <c r="AR95" s="11"/>
      <c r="AS95" s="7"/>
      <c r="AT95" s="7"/>
      <c r="AU95" s="7"/>
      <c r="AV95" s="7"/>
      <c r="AW95" s="7"/>
      <c r="AX95" s="11" t="s">
        <v>221</v>
      </c>
      <c r="AY95" s="66" t="s">
        <v>221</v>
      </c>
      <c r="AZ95" s="1"/>
      <c r="BA95" s="1"/>
      <c r="BB95" s="1"/>
      <c r="BC95" s="1"/>
      <c r="BD95" s="1"/>
      <c r="BP95" s="15"/>
      <c r="BQ95" s="25" t="str">
        <f t="shared" si="12"/>
        <v/>
      </c>
      <c r="BR95" s="26" t="str">
        <f t="shared" si="11"/>
        <v/>
      </c>
      <c r="BS95" s="26" t="str">
        <f t="shared" si="13"/>
        <v/>
      </c>
      <c r="BT95" s="25" t="str">
        <f t="shared" si="14"/>
        <v/>
      </c>
      <c r="BU95" s="26" t="str">
        <f t="shared" si="15"/>
        <v/>
      </c>
      <c r="BV95" s="25" t="e">
        <f>IF(AND(#REF!="",#REF!="",#REF!="",#REF!=""),"",SUM(#REF!,#REF!,#REF!,#REF!,#REF!))</f>
        <v>#REF!</v>
      </c>
      <c r="BW95" s="26" t="str">
        <f t="shared" si="16"/>
        <v/>
      </c>
      <c r="BX95" s="25" t="str">
        <f t="shared" si="17"/>
        <v/>
      </c>
      <c r="BY95" s="26" t="str">
        <f t="shared" si="18"/>
        <v/>
      </c>
      <c r="BZ95" s="25" t="str">
        <f t="shared" si="19"/>
        <v/>
      </c>
      <c r="CA95" s="26" t="str">
        <f t="shared" si="20"/>
        <v/>
      </c>
      <c r="CB95" s="25" t="e">
        <f>IF(AND(#REF!="",#REF!="",#REF!="",#REF!=""),"",SUM(#REF!,#REF!,#REF!,#REF!,#REF!))</f>
        <v>#REF!</v>
      </c>
      <c r="CC95" s="26" t="str">
        <f t="shared" si="21"/>
        <v/>
      </c>
      <c r="CD95" s="23"/>
      <c r="CE95" s="23"/>
    </row>
    <row r="96" spans="1:83">
      <c r="A96" s="245">
        <v>90</v>
      </c>
      <c r="B96" s="246"/>
      <c r="C96" s="247"/>
      <c r="D96" s="248"/>
      <c r="E96" s="249"/>
      <c r="F96" s="250"/>
      <c r="G96" s="250"/>
      <c r="H96" s="251"/>
      <c r="I96" s="252"/>
      <c r="J96" s="253"/>
      <c r="K96" s="254"/>
      <c r="L96" s="11"/>
      <c r="M96" s="7"/>
      <c r="N96" s="7"/>
      <c r="O96" s="7"/>
      <c r="P96" s="31"/>
      <c r="Q96" s="34"/>
      <c r="R96" s="7"/>
      <c r="S96" s="975"/>
      <c r="T96" s="976"/>
      <c r="U96" s="976"/>
      <c r="V96" s="7"/>
      <c r="W96" s="36"/>
      <c r="X96" s="34"/>
      <c r="Y96" s="7"/>
      <c r="Z96" s="11"/>
      <c r="AA96" s="7"/>
      <c r="AB96" s="7"/>
      <c r="AC96" s="7"/>
      <c r="AD96" s="31"/>
      <c r="AE96" s="34"/>
      <c r="AF96" s="7"/>
      <c r="AG96" s="11"/>
      <c r="AH96" s="7"/>
      <c r="AI96" s="7"/>
      <c r="AJ96" s="7"/>
      <c r="AK96" s="31"/>
      <c r="AL96" s="34"/>
      <c r="AM96" s="7"/>
      <c r="AN96" s="11"/>
      <c r="AO96" s="7"/>
      <c r="AP96" s="11"/>
      <c r="AQ96" s="7"/>
      <c r="AR96" s="11"/>
      <c r="AS96" s="7"/>
      <c r="AT96" s="7"/>
      <c r="AU96" s="7"/>
      <c r="AV96" s="7"/>
      <c r="AW96" s="7"/>
      <c r="AX96" s="11" t="s">
        <v>221</v>
      </c>
      <c r="AY96" s="66" t="s">
        <v>221</v>
      </c>
      <c r="AZ96" s="1"/>
      <c r="BA96" s="1"/>
      <c r="BB96" s="1"/>
      <c r="BC96" s="1"/>
      <c r="BD96" s="1"/>
      <c r="BP96" s="15"/>
      <c r="BQ96" s="25" t="str">
        <f t="shared" si="12"/>
        <v/>
      </c>
      <c r="BR96" s="26" t="str">
        <f t="shared" si="11"/>
        <v/>
      </c>
      <c r="BS96" s="26" t="str">
        <f t="shared" si="13"/>
        <v/>
      </c>
      <c r="BT96" s="25" t="str">
        <f t="shared" si="14"/>
        <v/>
      </c>
      <c r="BU96" s="26" t="str">
        <f t="shared" si="15"/>
        <v/>
      </c>
      <c r="BV96" s="25" t="e">
        <f>IF(AND(#REF!="",#REF!="",#REF!="",#REF!=""),"",SUM(#REF!,#REF!,#REF!,#REF!,#REF!))</f>
        <v>#REF!</v>
      </c>
      <c r="BW96" s="26" t="str">
        <f t="shared" si="16"/>
        <v/>
      </c>
      <c r="BX96" s="25" t="str">
        <f t="shared" si="17"/>
        <v/>
      </c>
      <c r="BY96" s="26" t="str">
        <f t="shared" si="18"/>
        <v/>
      </c>
      <c r="BZ96" s="25" t="str">
        <f t="shared" si="19"/>
        <v/>
      </c>
      <c r="CA96" s="26" t="str">
        <f t="shared" si="20"/>
        <v/>
      </c>
      <c r="CB96" s="25" t="e">
        <f>IF(AND(#REF!="",#REF!="",#REF!="",#REF!=""),"",SUM(#REF!,#REF!,#REF!,#REF!,#REF!))</f>
        <v>#REF!</v>
      </c>
      <c r="CC96" s="26" t="str">
        <f t="shared" si="21"/>
        <v/>
      </c>
      <c r="CD96" s="23"/>
      <c r="CE96" s="23"/>
    </row>
    <row r="97" spans="1:83">
      <c r="A97" s="245">
        <v>91</v>
      </c>
      <c r="B97" s="246"/>
      <c r="C97" s="247"/>
      <c r="D97" s="248"/>
      <c r="E97" s="249"/>
      <c r="F97" s="250"/>
      <c r="G97" s="250"/>
      <c r="H97" s="251"/>
      <c r="I97" s="252"/>
      <c r="J97" s="253"/>
      <c r="K97" s="254"/>
      <c r="L97" s="11"/>
      <c r="M97" s="7"/>
      <c r="N97" s="7"/>
      <c r="O97" s="7"/>
      <c r="P97" s="31"/>
      <c r="Q97" s="34"/>
      <c r="R97" s="7"/>
      <c r="S97" s="975"/>
      <c r="T97" s="976"/>
      <c r="U97" s="976"/>
      <c r="V97" s="7"/>
      <c r="W97" s="36"/>
      <c r="X97" s="34"/>
      <c r="Y97" s="7"/>
      <c r="Z97" s="11"/>
      <c r="AA97" s="7"/>
      <c r="AB97" s="7"/>
      <c r="AC97" s="7"/>
      <c r="AD97" s="31"/>
      <c r="AE97" s="34"/>
      <c r="AF97" s="7"/>
      <c r="AG97" s="11"/>
      <c r="AH97" s="7"/>
      <c r="AI97" s="7"/>
      <c r="AJ97" s="7"/>
      <c r="AK97" s="31"/>
      <c r="AL97" s="34"/>
      <c r="AM97" s="7"/>
      <c r="AN97" s="11"/>
      <c r="AO97" s="7"/>
      <c r="AP97" s="11"/>
      <c r="AQ97" s="7"/>
      <c r="AR97" s="11"/>
      <c r="AS97" s="7"/>
      <c r="AT97" s="7"/>
      <c r="AU97" s="7"/>
      <c r="AV97" s="7"/>
      <c r="AW97" s="7"/>
      <c r="AX97" s="11" t="s">
        <v>221</v>
      </c>
      <c r="AY97" s="66" t="s">
        <v>221</v>
      </c>
      <c r="AZ97" s="1"/>
      <c r="BA97" s="1"/>
      <c r="BB97" s="1"/>
      <c r="BC97" s="1"/>
      <c r="BD97" s="1"/>
      <c r="BP97" s="15"/>
      <c r="BQ97" s="25" t="str">
        <f t="shared" si="12"/>
        <v/>
      </c>
      <c r="BR97" s="26" t="str">
        <f t="shared" si="11"/>
        <v/>
      </c>
      <c r="BS97" s="26" t="str">
        <f t="shared" si="13"/>
        <v/>
      </c>
      <c r="BT97" s="25" t="str">
        <f t="shared" si="14"/>
        <v/>
      </c>
      <c r="BU97" s="26" t="str">
        <f t="shared" si="15"/>
        <v/>
      </c>
      <c r="BV97" s="25" t="e">
        <f>IF(AND(#REF!="",#REF!="",#REF!="",#REF!=""),"",SUM(#REF!,#REF!,#REF!,#REF!,#REF!))</f>
        <v>#REF!</v>
      </c>
      <c r="BW97" s="26" t="str">
        <f t="shared" si="16"/>
        <v/>
      </c>
      <c r="BX97" s="25" t="str">
        <f t="shared" si="17"/>
        <v/>
      </c>
      <c r="BY97" s="26" t="str">
        <f t="shared" si="18"/>
        <v/>
      </c>
      <c r="BZ97" s="25" t="str">
        <f t="shared" si="19"/>
        <v/>
      </c>
      <c r="CA97" s="26" t="str">
        <f t="shared" si="20"/>
        <v/>
      </c>
      <c r="CB97" s="25" t="e">
        <f>IF(AND(#REF!="",#REF!="",#REF!="",#REF!=""),"",SUM(#REF!,#REF!,#REF!,#REF!,#REF!))</f>
        <v>#REF!</v>
      </c>
      <c r="CC97" s="26" t="str">
        <f t="shared" si="21"/>
        <v/>
      </c>
      <c r="CD97" s="23"/>
      <c r="CE97" s="23"/>
    </row>
    <row r="98" spans="1:83">
      <c r="A98" s="245">
        <v>92</v>
      </c>
      <c r="B98" s="246"/>
      <c r="C98" s="247"/>
      <c r="D98" s="248"/>
      <c r="E98" s="249"/>
      <c r="F98" s="250"/>
      <c r="G98" s="250"/>
      <c r="H98" s="251"/>
      <c r="I98" s="252"/>
      <c r="J98" s="253"/>
      <c r="K98" s="254"/>
      <c r="L98" s="11"/>
      <c r="M98" s="7"/>
      <c r="N98" s="7"/>
      <c r="O98" s="7"/>
      <c r="P98" s="31"/>
      <c r="Q98" s="34"/>
      <c r="R98" s="7"/>
      <c r="S98" s="975"/>
      <c r="T98" s="976"/>
      <c r="U98" s="976"/>
      <c r="V98" s="7"/>
      <c r="W98" s="36"/>
      <c r="X98" s="34"/>
      <c r="Y98" s="7"/>
      <c r="Z98" s="11"/>
      <c r="AA98" s="7"/>
      <c r="AB98" s="7"/>
      <c r="AC98" s="7"/>
      <c r="AD98" s="31"/>
      <c r="AE98" s="34"/>
      <c r="AF98" s="7"/>
      <c r="AG98" s="11"/>
      <c r="AH98" s="7"/>
      <c r="AI98" s="7"/>
      <c r="AJ98" s="7"/>
      <c r="AK98" s="31"/>
      <c r="AL98" s="34"/>
      <c r="AM98" s="7"/>
      <c r="AN98" s="11"/>
      <c r="AO98" s="7"/>
      <c r="AP98" s="11"/>
      <c r="AQ98" s="7"/>
      <c r="AR98" s="11"/>
      <c r="AS98" s="7"/>
      <c r="AT98" s="7"/>
      <c r="AU98" s="7"/>
      <c r="AV98" s="7"/>
      <c r="AW98" s="7"/>
      <c r="AX98" s="11" t="s">
        <v>221</v>
      </c>
      <c r="AY98" s="66" t="s">
        <v>221</v>
      </c>
      <c r="AZ98" s="1"/>
      <c r="BA98" s="1"/>
      <c r="BB98" s="1"/>
      <c r="BC98" s="1"/>
      <c r="BD98" s="1"/>
      <c r="BP98" s="15"/>
      <c r="BQ98" s="25" t="str">
        <f t="shared" si="12"/>
        <v/>
      </c>
      <c r="BR98" s="26" t="str">
        <f t="shared" si="11"/>
        <v/>
      </c>
      <c r="BS98" s="26" t="str">
        <f t="shared" si="13"/>
        <v/>
      </c>
      <c r="BT98" s="25" t="str">
        <f t="shared" si="14"/>
        <v/>
      </c>
      <c r="BU98" s="26" t="str">
        <f t="shared" si="15"/>
        <v/>
      </c>
      <c r="BV98" s="25" t="e">
        <f>IF(AND(#REF!="",#REF!="",#REF!="",#REF!=""),"",SUM(#REF!,#REF!,#REF!,#REF!,#REF!))</f>
        <v>#REF!</v>
      </c>
      <c r="BW98" s="26" t="str">
        <f t="shared" si="16"/>
        <v/>
      </c>
      <c r="BX98" s="25" t="str">
        <f t="shared" si="17"/>
        <v/>
      </c>
      <c r="BY98" s="26" t="str">
        <f t="shared" si="18"/>
        <v/>
      </c>
      <c r="BZ98" s="25" t="str">
        <f t="shared" si="19"/>
        <v/>
      </c>
      <c r="CA98" s="26" t="str">
        <f t="shared" si="20"/>
        <v/>
      </c>
      <c r="CB98" s="25" t="e">
        <f>IF(AND(#REF!="",#REF!="",#REF!="",#REF!=""),"",SUM(#REF!,#REF!,#REF!,#REF!,#REF!))</f>
        <v>#REF!</v>
      </c>
      <c r="CC98" s="26" t="str">
        <f t="shared" si="21"/>
        <v/>
      </c>
      <c r="CD98" s="23"/>
      <c r="CE98" s="23"/>
    </row>
    <row r="99" spans="1:83">
      <c r="A99" s="245">
        <v>93</v>
      </c>
      <c r="B99" s="246"/>
      <c r="C99" s="247"/>
      <c r="D99" s="248"/>
      <c r="E99" s="249"/>
      <c r="F99" s="250"/>
      <c r="G99" s="250"/>
      <c r="H99" s="251"/>
      <c r="I99" s="252"/>
      <c r="J99" s="253"/>
      <c r="K99" s="254"/>
      <c r="L99" s="11"/>
      <c r="M99" s="7"/>
      <c r="N99" s="7"/>
      <c r="O99" s="7"/>
      <c r="P99" s="31"/>
      <c r="Q99" s="34"/>
      <c r="R99" s="7"/>
      <c r="S99" s="975"/>
      <c r="T99" s="976"/>
      <c r="U99" s="976"/>
      <c r="V99" s="7"/>
      <c r="W99" s="36"/>
      <c r="X99" s="34"/>
      <c r="Y99" s="7"/>
      <c r="Z99" s="11"/>
      <c r="AA99" s="7"/>
      <c r="AB99" s="7"/>
      <c r="AC99" s="7"/>
      <c r="AD99" s="31"/>
      <c r="AE99" s="34"/>
      <c r="AF99" s="7"/>
      <c r="AG99" s="11"/>
      <c r="AH99" s="7"/>
      <c r="AI99" s="7"/>
      <c r="AJ99" s="7"/>
      <c r="AK99" s="31"/>
      <c r="AL99" s="34"/>
      <c r="AM99" s="7"/>
      <c r="AN99" s="11"/>
      <c r="AO99" s="7"/>
      <c r="AP99" s="11"/>
      <c r="AQ99" s="7"/>
      <c r="AR99" s="11"/>
      <c r="AS99" s="7"/>
      <c r="AT99" s="7"/>
      <c r="AU99" s="7"/>
      <c r="AV99" s="7"/>
      <c r="AW99" s="7"/>
      <c r="AX99" s="11" t="s">
        <v>221</v>
      </c>
      <c r="AY99" s="66" t="s">
        <v>221</v>
      </c>
      <c r="AZ99" s="1"/>
      <c r="BA99" s="1"/>
      <c r="BB99" s="1"/>
      <c r="BC99" s="1"/>
      <c r="BD99" s="1"/>
      <c r="BP99" s="15"/>
      <c r="BQ99" s="25" t="str">
        <f t="shared" si="12"/>
        <v/>
      </c>
      <c r="BR99" s="26" t="str">
        <f t="shared" si="11"/>
        <v/>
      </c>
      <c r="BS99" s="26" t="str">
        <f t="shared" si="13"/>
        <v/>
      </c>
      <c r="BT99" s="25" t="str">
        <f t="shared" si="14"/>
        <v/>
      </c>
      <c r="BU99" s="26" t="str">
        <f t="shared" si="15"/>
        <v/>
      </c>
      <c r="BV99" s="25" t="e">
        <f>IF(AND(#REF!="",#REF!="",#REF!="",#REF!=""),"",SUM(#REF!,#REF!,#REF!,#REF!,#REF!))</f>
        <v>#REF!</v>
      </c>
      <c r="BW99" s="26" t="str">
        <f t="shared" si="16"/>
        <v/>
      </c>
      <c r="BX99" s="25" t="str">
        <f t="shared" si="17"/>
        <v/>
      </c>
      <c r="BY99" s="26" t="str">
        <f t="shared" si="18"/>
        <v/>
      </c>
      <c r="BZ99" s="25" t="str">
        <f t="shared" si="19"/>
        <v/>
      </c>
      <c r="CA99" s="26" t="str">
        <f t="shared" si="20"/>
        <v/>
      </c>
      <c r="CB99" s="25" t="e">
        <f>IF(AND(#REF!="",#REF!="",#REF!="",#REF!=""),"",SUM(#REF!,#REF!,#REF!,#REF!,#REF!))</f>
        <v>#REF!</v>
      </c>
      <c r="CC99" s="26" t="str">
        <f t="shared" si="21"/>
        <v/>
      </c>
      <c r="CD99" s="23"/>
      <c r="CE99" s="23"/>
    </row>
    <row r="100" spans="1:83">
      <c r="A100" s="245">
        <v>94</v>
      </c>
      <c r="B100" s="246"/>
      <c r="C100" s="247"/>
      <c r="D100" s="248"/>
      <c r="E100" s="249"/>
      <c r="F100" s="250"/>
      <c r="G100" s="250"/>
      <c r="H100" s="251"/>
      <c r="I100" s="252"/>
      <c r="J100" s="253"/>
      <c r="K100" s="254"/>
      <c r="L100" s="11"/>
      <c r="M100" s="7"/>
      <c r="N100" s="7"/>
      <c r="O100" s="7"/>
      <c r="P100" s="31"/>
      <c r="Q100" s="34"/>
      <c r="R100" s="7"/>
      <c r="S100" s="975"/>
      <c r="T100" s="976"/>
      <c r="U100" s="976"/>
      <c r="V100" s="7"/>
      <c r="W100" s="36"/>
      <c r="X100" s="34"/>
      <c r="Y100" s="7"/>
      <c r="Z100" s="11"/>
      <c r="AA100" s="7"/>
      <c r="AB100" s="7"/>
      <c r="AC100" s="7"/>
      <c r="AD100" s="31"/>
      <c r="AE100" s="34"/>
      <c r="AF100" s="7"/>
      <c r="AG100" s="11"/>
      <c r="AH100" s="7"/>
      <c r="AI100" s="7"/>
      <c r="AJ100" s="7"/>
      <c r="AK100" s="31"/>
      <c r="AL100" s="34"/>
      <c r="AM100" s="7"/>
      <c r="AN100" s="11"/>
      <c r="AO100" s="7"/>
      <c r="AP100" s="11"/>
      <c r="AQ100" s="7"/>
      <c r="AR100" s="11"/>
      <c r="AS100" s="7"/>
      <c r="AT100" s="7"/>
      <c r="AU100" s="7"/>
      <c r="AV100" s="7"/>
      <c r="AW100" s="7"/>
      <c r="AX100" s="11" t="s">
        <v>221</v>
      </c>
      <c r="AY100" s="66" t="s">
        <v>221</v>
      </c>
      <c r="AZ100" s="1"/>
      <c r="BA100" s="1"/>
      <c r="BB100" s="1"/>
      <c r="BC100" s="1"/>
      <c r="BD100" s="1"/>
      <c r="BP100" s="15"/>
      <c r="BQ100" s="25" t="str">
        <f t="shared" si="12"/>
        <v/>
      </c>
      <c r="BR100" s="26" t="str">
        <f t="shared" si="11"/>
        <v/>
      </c>
      <c r="BS100" s="26" t="str">
        <f t="shared" si="13"/>
        <v/>
      </c>
      <c r="BT100" s="25" t="str">
        <f t="shared" si="14"/>
        <v/>
      </c>
      <c r="BU100" s="26" t="str">
        <f t="shared" si="15"/>
        <v/>
      </c>
      <c r="BV100" s="25" t="e">
        <f>IF(AND(#REF!="",#REF!="",#REF!="",#REF!=""),"",SUM(#REF!,#REF!,#REF!,#REF!,#REF!))</f>
        <v>#REF!</v>
      </c>
      <c r="BW100" s="26" t="str">
        <f t="shared" si="16"/>
        <v/>
      </c>
      <c r="BX100" s="25" t="str">
        <f t="shared" si="17"/>
        <v/>
      </c>
      <c r="BY100" s="26" t="str">
        <f t="shared" si="18"/>
        <v/>
      </c>
      <c r="BZ100" s="25" t="str">
        <f t="shared" si="19"/>
        <v/>
      </c>
      <c r="CA100" s="26" t="str">
        <f t="shared" si="20"/>
        <v/>
      </c>
      <c r="CB100" s="25" t="e">
        <f>IF(AND(#REF!="",#REF!="",#REF!="",#REF!=""),"",SUM(#REF!,#REF!,#REF!,#REF!,#REF!))</f>
        <v>#REF!</v>
      </c>
      <c r="CC100" s="26" t="str">
        <f t="shared" si="21"/>
        <v/>
      </c>
      <c r="CD100" s="23"/>
      <c r="CE100" s="23"/>
    </row>
    <row r="101" spans="1:83">
      <c r="A101" s="245">
        <v>95</v>
      </c>
      <c r="B101" s="246"/>
      <c r="C101" s="247"/>
      <c r="D101" s="248"/>
      <c r="E101" s="249"/>
      <c r="F101" s="250"/>
      <c r="G101" s="250"/>
      <c r="H101" s="251"/>
      <c r="I101" s="252"/>
      <c r="J101" s="253"/>
      <c r="K101" s="254"/>
      <c r="L101" s="11"/>
      <c r="M101" s="7"/>
      <c r="N101" s="7"/>
      <c r="O101" s="7"/>
      <c r="P101" s="31"/>
      <c r="Q101" s="34"/>
      <c r="R101" s="7"/>
      <c r="S101" s="975"/>
      <c r="T101" s="976"/>
      <c r="U101" s="976"/>
      <c r="V101" s="7"/>
      <c r="W101" s="36"/>
      <c r="X101" s="34"/>
      <c r="Y101" s="7"/>
      <c r="Z101" s="11"/>
      <c r="AA101" s="7"/>
      <c r="AB101" s="7"/>
      <c r="AC101" s="7"/>
      <c r="AD101" s="31"/>
      <c r="AE101" s="34"/>
      <c r="AF101" s="7"/>
      <c r="AG101" s="11"/>
      <c r="AH101" s="7"/>
      <c r="AI101" s="7"/>
      <c r="AJ101" s="7"/>
      <c r="AK101" s="31"/>
      <c r="AL101" s="34"/>
      <c r="AM101" s="7"/>
      <c r="AN101" s="11"/>
      <c r="AO101" s="7"/>
      <c r="AP101" s="11"/>
      <c r="AQ101" s="7"/>
      <c r="AR101" s="11"/>
      <c r="AS101" s="7"/>
      <c r="AT101" s="7"/>
      <c r="AU101" s="7"/>
      <c r="AV101" s="7"/>
      <c r="AW101" s="7"/>
      <c r="AX101" s="11" t="s">
        <v>221</v>
      </c>
      <c r="AY101" s="66" t="s">
        <v>221</v>
      </c>
      <c r="AZ101" s="1"/>
      <c r="BA101" s="1"/>
      <c r="BB101" s="1"/>
      <c r="BC101" s="1"/>
      <c r="BD101" s="1"/>
      <c r="BP101" s="15"/>
      <c r="BQ101" s="25" t="str">
        <f t="shared" si="12"/>
        <v/>
      </c>
      <c r="BR101" s="26" t="str">
        <f t="shared" si="11"/>
        <v/>
      </c>
      <c r="BS101" s="26" t="str">
        <f t="shared" si="13"/>
        <v/>
      </c>
      <c r="BT101" s="25" t="str">
        <f t="shared" si="14"/>
        <v/>
      </c>
      <c r="BU101" s="26" t="str">
        <f t="shared" si="15"/>
        <v/>
      </c>
      <c r="BV101" s="25" t="e">
        <f>IF(AND(#REF!="",#REF!="",#REF!="",#REF!=""),"",SUM(#REF!,#REF!,#REF!,#REF!,#REF!))</f>
        <v>#REF!</v>
      </c>
      <c r="BW101" s="26" t="str">
        <f t="shared" si="16"/>
        <v/>
      </c>
      <c r="BX101" s="25" t="str">
        <f t="shared" si="17"/>
        <v/>
      </c>
      <c r="BY101" s="26" t="str">
        <f t="shared" si="18"/>
        <v/>
      </c>
      <c r="BZ101" s="25" t="str">
        <f t="shared" si="19"/>
        <v/>
      </c>
      <c r="CA101" s="26" t="str">
        <f t="shared" si="20"/>
        <v/>
      </c>
      <c r="CB101" s="25" t="e">
        <f>IF(AND(#REF!="",#REF!="",#REF!="",#REF!=""),"",SUM(#REF!,#REF!,#REF!,#REF!,#REF!))</f>
        <v>#REF!</v>
      </c>
      <c r="CC101" s="26" t="str">
        <f t="shared" si="21"/>
        <v/>
      </c>
      <c r="CD101" s="23"/>
      <c r="CE101" s="23"/>
    </row>
    <row r="102" spans="1:83">
      <c r="A102" s="245">
        <v>96</v>
      </c>
      <c r="B102" s="246"/>
      <c r="C102" s="247"/>
      <c r="D102" s="248"/>
      <c r="E102" s="249"/>
      <c r="F102" s="250"/>
      <c r="G102" s="250"/>
      <c r="H102" s="251"/>
      <c r="I102" s="252"/>
      <c r="J102" s="253"/>
      <c r="K102" s="254"/>
      <c r="L102" s="11"/>
      <c r="M102" s="7"/>
      <c r="N102" s="7"/>
      <c r="O102" s="7"/>
      <c r="P102" s="31"/>
      <c r="Q102" s="34"/>
      <c r="R102" s="7"/>
      <c r="S102" s="975"/>
      <c r="T102" s="976"/>
      <c r="U102" s="976"/>
      <c r="V102" s="7"/>
      <c r="W102" s="36"/>
      <c r="X102" s="34"/>
      <c r="Y102" s="7"/>
      <c r="Z102" s="11"/>
      <c r="AA102" s="7"/>
      <c r="AB102" s="7"/>
      <c r="AC102" s="7"/>
      <c r="AD102" s="31"/>
      <c r="AE102" s="34"/>
      <c r="AF102" s="7"/>
      <c r="AG102" s="11"/>
      <c r="AH102" s="7"/>
      <c r="AI102" s="7"/>
      <c r="AJ102" s="7"/>
      <c r="AK102" s="31"/>
      <c r="AL102" s="34"/>
      <c r="AM102" s="7"/>
      <c r="AN102" s="11"/>
      <c r="AO102" s="7"/>
      <c r="AP102" s="11"/>
      <c r="AQ102" s="7"/>
      <c r="AR102" s="11"/>
      <c r="AS102" s="7"/>
      <c r="AT102" s="7"/>
      <c r="AU102" s="7"/>
      <c r="AV102" s="7"/>
      <c r="AW102" s="7"/>
      <c r="AX102" s="11" t="s">
        <v>221</v>
      </c>
      <c r="AY102" s="66" t="s">
        <v>221</v>
      </c>
      <c r="AZ102" s="1"/>
      <c r="BA102" s="1"/>
      <c r="BB102" s="1"/>
      <c r="BC102" s="1"/>
      <c r="BD102" s="1"/>
      <c r="BP102" s="15"/>
      <c r="BQ102" s="25" t="str">
        <f t="shared" si="12"/>
        <v/>
      </c>
      <c r="BR102" s="26" t="str">
        <f t="shared" si="11"/>
        <v/>
      </c>
      <c r="BS102" s="26" t="str">
        <f t="shared" si="13"/>
        <v/>
      </c>
      <c r="BT102" s="25" t="str">
        <f t="shared" si="14"/>
        <v/>
      </c>
      <c r="BU102" s="26" t="str">
        <f t="shared" si="15"/>
        <v/>
      </c>
      <c r="BV102" s="25" t="e">
        <f>IF(AND(#REF!="",#REF!="",#REF!="",#REF!=""),"",SUM(#REF!,#REF!,#REF!,#REF!,#REF!))</f>
        <v>#REF!</v>
      </c>
      <c r="BW102" s="26" t="str">
        <f t="shared" si="16"/>
        <v/>
      </c>
      <c r="BX102" s="25" t="str">
        <f t="shared" si="17"/>
        <v/>
      </c>
      <c r="BY102" s="26" t="str">
        <f t="shared" si="18"/>
        <v/>
      </c>
      <c r="BZ102" s="25" t="str">
        <f t="shared" si="19"/>
        <v/>
      </c>
      <c r="CA102" s="26" t="str">
        <f t="shared" si="20"/>
        <v/>
      </c>
      <c r="CB102" s="25" t="e">
        <f>IF(AND(#REF!="",#REF!="",#REF!="",#REF!=""),"",SUM(#REF!,#REF!,#REF!,#REF!,#REF!))</f>
        <v>#REF!</v>
      </c>
      <c r="CC102" s="26" t="str">
        <f t="shared" si="21"/>
        <v/>
      </c>
      <c r="CD102" s="23"/>
      <c r="CE102" s="23"/>
    </row>
    <row r="103" spans="1:83">
      <c r="A103" s="245">
        <v>97</v>
      </c>
      <c r="B103" s="246"/>
      <c r="C103" s="247"/>
      <c r="D103" s="248"/>
      <c r="E103" s="249"/>
      <c r="F103" s="250"/>
      <c r="G103" s="250"/>
      <c r="H103" s="251"/>
      <c r="I103" s="252"/>
      <c r="J103" s="253"/>
      <c r="K103" s="254"/>
      <c r="L103" s="11"/>
      <c r="M103" s="7"/>
      <c r="N103" s="7"/>
      <c r="O103" s="7"/>
      <c r="P103" s="31"/>
      <c r="Q103" s="34"/>
      <c r="R103" s="7"/>
      <c r="S103" s="975"/>
      <c r="T103" s="976"/>
      <c r="U103" s="976"/>
      <c r="V103" s="7"/>
      <c r="W103" s="36"/>
      <c r="X103" s="34"/>
      <c r="Y103" s="7"/>
      <c r="Z103" s="11"/>
      <c r="AA103" s="7"/>
      <c r="AB103" s="7"/>
      <c r="AC103" s="7"/>
      <c r="AD103" s="31"/>
      <c r="AE103" s="34"/>
      <c r="AF103" s="7"/>
      <c r="AG103" s="11"/>
      <c r="AH103" s="7"/>
      <c r="AI103" s="7"/>
      <c r="AJ103" s="7"/>
      <c r="AK103" s="31"/>
      <c r="AL103" s="34"/>
      <c r="AM103" s="7"/>
      <c r="AN103" s="11"/>
      <c r="AO103" s="7"/>
      <c r="AP103" s="11"/>
      <c r="AQ103" s="7"/>
      <c r="AR103" s="11"/>
      <c r="AS103" s="7"/>
      <c r="AT103" s="7"/>
      <c r="AU103" s="7"/>
      <c r="AV103" s="7"/>
      <c r="AW103" s="7"/>
      <c r="AX103" s="11" t="s">
        <v>221</v>
      </c>
      <c r="AY103" s="66" t="s">
        <v>221</v>
      </c>
      <c r="AZ103" s="1"/>
      <c r="BA103" s="1"/>
      <c r="BB103" s="1"/>
      <c r="BC103" s="1"/>
      <c r="BD103" s="1"/>
      <c r="BP103" s="15"/>
      <c r="BQ103" s="25" t="str">
        <f t="shared" si="12"/>
        <v/>
      </c>
      <c r="BR103" s="26" t="str">
        <f t="shared" si="11"/>
        <v/>
      </c>
      <c r="BS103" s="26" t="str">
        <f t="shared" si="13"/>
        <v/>
      </c>
      <c r="BT103" s="25" t="str">
        <f t="shared" si="14"/>
        <v/>
      </c>
      <c r="BU103" s="26" t="str">
        <f t="shared" si="15"/>
        <v/>
      </c>
      <c r="BV103" s="25" t="e">
        <f>IF(AND(#REF!="",#REF!="",#REF!="",#REF!=""),"",SUM(#REF!,#REF!,#REF!,#REF!,#REF!))</f>
        <v>#REF!</v>
      </c>
      <c r="BW103" s="26" t="str">
        <f t="shared" si="16"/>
        <v/>
      </c>
      <c r="BX103" s="25" t="str">
        <f t="shared" si="17"/>
        <v/>
      </c>
      <c r="BY103" s="26" t="str">
        <f t="shared" si="18"/>
        <v/>
      </c>
      <c r="BZ103" s="25" t="str">
        <f t="shared" si="19"/>
        <v/>
      </c>
      <c r="CA103" s="26" t="str">
        <f t="shared" si="20"/>
        <v/>
      </c>
      <c r="CB103" s="25" t="e">
        <f>IF(AND(#REF!="",#REF!="",#REF!="",#REF!=""),"",SUM(#REF!,#REF!,#REF!,#REF!,#REF!))</f>
        <v>#REF!</v>
      </c>
      <c r="CC103" s="26" t="str">
        <f t="shared" si="21"/>
        <v/>
      </c>
      <c r="CD103" s="23"/>
      <c r="CE103" s="23"/>
    </row>
    <row r="104" spans="1:83">
      <c r="A104" s="245">
        <v>98</v>
      </c>
      <c r="B104" s="246"/>
      <c r="C104" s="247"/>
      <c r="D104" s="248"/>
      <c r="E104" s="249"/>
      <c r="F104" s="250"/>
      <c r="G104" s="250"/>
      <c r="H104" s="251"/>
      <c r="I104" s="252"/>
      <c r="J104" s="253"/>
      <c r="K104" s="254"/>
      <c r="L104" s="11"/>
      <c r="M104" s="7"/>
      <c r="N104" s="7"/>
      <c r="O104" s="7"/>
      <c r="P104" s="31"/>
      <c r="Q104" s="34"/>
      <c r="R104" s="7"/>
      <c r="S104" s="975"/>
      <c r="T104" s="976"/>
      <c r="U104" s="976"/>
      <c r="V104" s="7"/>
      <c r="W104" s="36"/>
      <c r="X104" s="34"/>
      <c r="Y104" s="7"/>
      <c r="Z104" s="11"/>
      <c r="AA104" s="7"/>
      <c r="AB104" s="7"/>
      <c r="AC104" s="7"/>
      <c r="AD104" s="31"/>
      <c r="AE104" s="34"/>
      <c r="AF104" s="7"/>
      <c r="AG104" s="11"/>
      <c r="AH104" s="7"/>
      <c r="AI104" s="7"/>
      <c r="AJ104" s="7"/>
      <c r="AK104" s="31"/>
      <c r="AL104" s="34"/>
      <c r="AM104" s="7"/>
      <c r="AN104" s="11"/>
      <c r="AO104" s="7"/>
      <c r="AP104" s="11"/>
      <c r="AQ104" s="7"/>
      <c r="AR104" s="11"/>
      <c r="AS104" s="7"/>
      <c r="AT104" s="7"/>
      <c r="AU104" s="7"/>
      <c r="AV104" s="7"/>
      <c r="AW104" s="7"/>
      <c r="AX104" s="11" t="s">
        <v>221</v>
      </c>
      <c r="AY104" s="66" t="s">
        <v>221</v>
      </c>
      <c r="AZ104" s="1"/>
      <c r="BA104" s="1"/>
      <c r="BB104" s="1"/>
      <c r="BC104" s="1"/>
      <c r="BD104" s="1"/>
      <c r="BP104" s="15"/>
      <c r="BQ104" s="25" t="str">
        <f t="shared" si="12"/>
        <v/>
      </c>
      <c r="BR104" s="26" t="str">
        <f t="shared" si="11"/>
        <v/>
      </c>
      <c r="BS104" s="26" t="str">
        <f t="shared" si="13"/>
        <v/>
      </c>
      <c r="BT104" s="25" t="str">
        <f t="shared" si="14"/>
        <v/>
      </c>
      <c r="BU104" s="26" t="str">
        <f t="shared" si="15"/>
        <v/>
      </c>
      <c r="BV104" s="25" t="e">
        <f>IF(AND(#REF!="",#REF!="",#REF!="",#REF!=""),"",SUM(#REF!,#REF!,#REF!,#REF!,#REF!))</f>
        <v>#REF!</v>
      </c>
      <c r="BW104" s="26" t="str">
        <f t="shared" si="16"/>
        <v/>
      </c>
      <c r="BX104" s="25" t="str">
        <f t="shared" si="17"/>
        <v/>
      </c>
      <c r="BY104" s="26" t="str">
        <f t="shared" si="18"/>
        <v/>
      </c>
      <c r="BZ104" s="25" t="str">
        <f t="shared" si="19"/>
        <v/>
      </c>
      <c r="CA104" s="26" t="str">
        <f t="shared" si="20"/>
        <v/>
      </c>
      <c r="CB104" s="25" t="e">
        <f>IF(AND(#REF!="",#REF!="",#REF!="",#REF!=""),"",SUM(#REF!,#REF!,#REF!,#REF!,#REF!))</f>
        <v>#REF!</v>
      </c>
      <c r="CC104" s="26" t="str">
        <f t="shared" si="21"/>
        <v/>
      </c>
      <c r="CD104" s="23"/>
      <c r="CE104" s="23"/>
    </row>
    <row r="105" spans="1:83">
      <c r="A105" s="245">
        <v>99</v>
      </c>
      <c r="B105" s="246"/>
      <c r="C105" s="247"/>
      <c r="D105" s="248"/>
      <c r="E105" s="249"/>
      <c r="F105" s="250"/>
      <c r="G105" s="250"/>
      <c r="H105" s="251"/>
      <c r="I105" s="252"/>
      <c r="J105" s="253"/>
      <c r="K105" s="254"/>
      <c r="L105" s="11"/>
      <c r="M105" s="7"/>
      <c r="N105" s="7"/>
      <c r="O105" s="7"/>
      <c r="P105" s="31"/>
      <c r="Q105" s="34"/>
      <c r="R105" s="7"/>
      <c r="S105" s="975"/>
      <c r="T105" s="976"/>
      <c r="U105" s="976"/>
      <c r="V105" s="7"/>
      <c r="W105" s="36"/>
      <c r="X105" s="34"/>
      <c r="Y105" s="7"/>
      <c r="Z105" s="11"/>
      <c r="AA105" s="7"/>
      <c r="AB105" s="7"/>
      <c r="AC105" s="7"/>
      <c r="AD105" s="31"/>
      <c r="AE105" s="34"/>
      <c r="AF105" s="7"/>
      <c r="AG105" s="11"/>
      <c r="AH105" s="7"/>
      <c r="AI105" s="7"/>
      <c r="AJ105" s="7"/>
      <c r="AK105" s="31"/>
      <c r="AL105" s="34"/>
      <c r="AM105" s="7"/>
      <c r="AN105" s="11"/>
      <c r="AO105" s="7"/>
      <c r="AP105" s="11"/>
      <c r="AQ105" s="7"/>
      <c r="AR105" s="11"/>
      <c r="AS105" s="7"/>
      <c r="AT105" s="7"/>
      <c r="AU105" s="7"/>
      <c r="AV105" s="7"/>
      <c r="AW105" s="7"/>
      <c r="AX105" s="11" t="s">
        <v>221</v>
      </c>
      <c r="AY105" s="66" t="s">
        <v>221</v>
      </c>
      <c r="AZ105" s="1"/>
      <c r="BA105" s="1"/>
      <c r="BB105" s="1"/>
      <c r="BC105" s="1"/>
      <c r="BD105" s="1"/>
      <c r="BP105" s="15"/>
      <c r="BQ105" s="25" t="str">
        <f t="shared" si="12"/>
        <v/>
      </c>
      <c r="BR105" s="26" t="str">
        <f t="shared" si="11"/>
        <v/>
      </c>
      <c r="BS105" s="26" t="str">
        <f t="shared" si="13"/>
        <v/>
      </c>
      <c r="BT105" s="25" t="str">
        <f t="shared" si="14"/>
        <v/>
      </c>
      <c r="BU105" s="26" t="str">
        <f t="shared" si="15"/>
        <v/>
      </c>
      <c r="BV105" s="25" t="e">
        <f>IF(AND(#REF!="",#REF!="",#REF!="",#REF!=""),"",SUM(#REF!,#REF!,#REF!,#REF!,#REF!))</f>
        <v>#REF!</v>
      </c>
      <c r="BW105" s="26" t="str">
        <f t="shared" si="16"/>
        <v/>
      </c>
      <c r="BX105" s="25" t="str">
        <f t="shared" si="17"/>
        <v/>
      </c>
      <c r="BY105" s="26" t="str">
        <f t="shared" si="18"/>
        <v/>
      </c>
      <c r="BZ105" s="25" t="str">
        <f t="shared" si="19"/>
        <v/>
      </c>
      <c r="CA105" s="26" t="str">
        <f t="shared" si="20"/>
        <v/>
      </c>
      <c r="CB105" s="25" t="e">
        <f>IF(AND(#REF!="",#REF!="",#REF!="",#REF!=""),"",SUM(#REF!,#REF!,#REF!,#REF!,#REF!))</f>
        <v>#REF!</v>
      </c>
      <c r="CC105" s="26" t="str">
        <f t="shared" si="21"/>
        <v/>
      </c>
      <c r="CD105" s="23"/>
      <c r="CE105" s="23"/>
    </row>
    <row r="106" spans="1:83">
      <c r="A106" s="245">
        <v>100</v>
      </c>
      <c r="B106" s="246"/>
      <c r="C106" s="247"/>
      <c r="D106" s="248"/>
      <c r="E106" s="249"/>
      <c r="F106" s="250"/>
      <c r="G106" s="250"/>
      <c r="H106" s="251"/>
      <c r="I106" s="252"/>
      <c r="J106" s="253"/>
      <c r="K106" s="254"/>
      <c r="L106" s="11"/>
      <c r="M106" s="7"/>
      <c r="N106" s="7"/>
      <c r="O106" s="7"/>
      <c r="P106" s="31"/>
      <c r="Q106" s="34"/>
      <c r="R106" s="7"/>
      <c r="S106" s="975"/>
      <c r="T106" s="976"/>
      <c r="U106" s="976"/>
      <c r="V106" s="7"/>
      <c r="W106" s="36"/>
      <c r="X106" s="34"/>
      <c r="Y106" s="7"/>
      <c r="Z106" s="11"/>
      <c r="AA106" s="7"/>
      <c r="AB106" s="7"/>
      <c r="AC106" s="7"/>
      <c r="AD106" s="31"/>
      <c r="AE106" s="34"/>
      <c r="AF106" s="7"/>
      <c r="AG106" s="11"/>
      <c r="AH106" s="7"/>
      <c r="AI106" s="7"/>
      <c r="AJ106" s="7"/>
      <c r="AK106" s="31"/>
      <c r="AL106" s="34"/>
      <c r="AM106" s="7"/>
      <c r="AN106" s="11"/>
      <c r="AO106" s="7"/>
      <c r="AP106" s="11"/>
      <c r="AQ106" s="7"/>
      <c r="AR106" s="11"/>
      <c r="AS106" s="7"/>
      <c r="AT106" s="7"/>
      <c r="AU106" s="7"/>
      <c r="AV106" s="7"/>
      <c r="AW106" s="7"/>
      <c r="AX106" s="11" t="s">
        <v>221</v>
      </c>
      <c r="AY106" s="66" t="s">
        <v>221</v>
      </c>
      <c r="AZ106" s="1"/>
      <c r="BA106" s="1"/>
      <c r="BB106" s="1"/>
      <c r="BC106" s="1"/>
      <c r="BD106" s="1"/>
      <c r="BP106" s="15"/>
      <c r="BQ106" s="25" t="str">
        <f t="shared" si="12"/>
        <v/>
      </c>
      <c r="BR106" s="26" t="str">
        <f t="shared" si="11"/>
        <v/>
      </c>
      <c r="BS106" s="26" t="str">
        <f t="shared" si="13"/>
        <v/>
      </c>
      <c r="BT106" s="25" t="str">
        <f t="shared" si="14"/>
        <v/>
      </c>
      <c r="BU106" s="26" t="str">
        <f t="shared" si="15"/>
        <v/>
      </c>
      <c r="BV106" s="25" t="e">
        <f>IF(AND(#REF!="",#REF!="",#REF!="",#REF!=""),"",SUM(#REF!,#REF!,#REF!,#REF!,#REF!))</f>
        <v>#REF!</v>
      </c>
      <c r="BW106" s="26" t="str">
        <f t="shared" si="16"/>
        <v/>
      </c>
      <c r="BX106" s="25" t="str">
        <f t="shared" si="17"/>
        <v/>
      </c>
      <c r="BY106" s="26" t="str">
        <f t="shared" si="18"/>
        <v/>
      </c>
      <c r="BZ106" s="25" t="str">
        <f t="shared" si="19"/>
        <v/>
      </c>
      <c r="CA106" s="26" t="str">
        <f t="shared" si="20"/>
        <v/>
      </c>
      <c r="CB106" s="25" t="e">
        <f>IF(AND(#REF!="",#REF!="",#REF!="",#REF!=""),"",SUM(#REF!,#REF!,#REF!,#REF!,#REF!))</f>
        <v>#REF!</v>
      </c>
      <c r="CC106" s="26" t="str">
        <f t="shared" si="21"/>
        <v/>
      </c>
      <c r="CD106" s="23"/>
      <c r="CE106" s="23"/>
    </row>
    <row r="107" spans="1:83">
      <c r="A107" s="245">
        <v>101</v>
      </c>
      <c r="B107" s="246"/>
      <c r="C107" s="247"/>
      <c r="D107" s="248"/>
      <c r="E107" s="249"/>
      <c r="F107" s="250"/>
      <c r="G107" s="250"/>
      <c r="H107" s="251"/>
      <c r="I107" s="252"/>
      <c r="J107" s="253"/>
      <c r="K107" s="254"/>
      <c r="L107" s="11"/>
      <c r="M107" s="7"/>
      <c r="N107" s="7"/>
      <c r="O107" s="7"/>
      <c r="P107" s="31"/>
      <c r="Q107" s="34"/>
      <c r="R107" s="7"/>
      <c r="S107" s="975"/>
      <c r="T107" s="976"/>
      <c r="U107" s="976"/>
      <c r="V107" s="7"/>
      <c r="W107" s="36"/>
      <c r="X107" s="34"/>
      <c r="Y107" s="7"/>
      <c r="Z107" s="11"/>
      <c r="AA107" s="7"/>
      <c r="AB107" s="7"/>
      <c r="AC107" s="7"/>
      <c r="AD107" s="31"/>
      <c r="AE107" s="34"/>
      <c r="AF107" s="7"/>
      <c r="AG107" s="11"/>
      <c r="AH107" s="7"/>
      <c r="AI107" s="7"/>
      <c r="AJ107" s="7"/>
      <c r="AK107" s="31"/>
      <c r="AL107" s="34"/>
      <c r="AM107" s="7"/>
      <c r="AN107" s="11"/>
      <c r="AO107" s="7"/>
      <c r="AP107" s="11"/>
      <c r="AQ107" s="7"/>
      <c r="AR107" s="11"/>
      <c r="AS107" s="7"/>
      <c r="AT107" s="7"/>
      <c r="AU107" s="7"/>
      <c r="AV107" s="7"/>
      <c r="AW107" s="7"/>
      <c r="AX107" s="11" t="s">
        <v>221</v>
      </c>
      <c r="AY107" s="66" t="s">
        <v>221</v>
      </c>
      <c r="AZ107" s="1"/>
      <c r="BA107" s="1"/>
      <c r="BB107" s="1"/>
      <c r="BC107" s="1"/>
      <c r="BD107" s="1"/>
      <c r="BP107" s="15"/>
      <c r="BQ107" s="25" t="str">
        <f t="shared" si="12"/>
        <v/>
      </c>
      <c r="BR107" s="26" t="str">
        <f t="shared" si="11"/>
        <v/>
      </c>
      <c r="BS107" s="26" t="str">
        <f t="shared" si="13"/>
        <v/>
      </c>
      <c r="BT107" s="25" t="str">
        <f t="shared" si="14"/>
        <v/>
      </c>
      <c r="BU107" s="26" t="str">
        <f t="shared" si="15"/>
        <v/>
      </c>
      <c r="BV107" s="25" t="e">
        <f>IF(AND(#REF!="",#REF!="",#REF!="",#REF!=""),"",SUM(#REF!,#REF!,#REF!,#REF!,#REF!))</f>
        <v>#REF!</v>
      </c>
      <c r="BW107" s="26" t="str">
        <f t="shared" si="16"/>
        <v/>
      </c>
      <c r="BX107" s="25" t="str">
        <f t="shared" si="17"/>
        <v/>
      </c>
      <c r="BY107" s="26" t="str">
        <f t="shared" si="18"/>
        <v/>
      </c>
      <c r="BZ107" s="25" t="str">
        <f t="shared" si="19"/>
        <v/>
      </c>
      <c r="CA107" s="26" t="str">
        <f t="shared" si="20"/>
        <v/>
      </c>
      <c r="CB107" s="25" t="e">
        <f>IF(AND(#REF!="",#REF!="",#REF!="",#REF!=""),"",SUM(#REF!,#REF!,#REF!,#REF!,#REF!))</f>
        <v>#REF!</v>
      </c>
      <c r="CC107" s="26" t="str">
        <f t="shared" si="21"/>
        <v/>
      </c>
      <c r="CD107" s="23"/>
      <c r="CE107" s="23"/>
    </row>
    <row r="108" spans="1:83">
      <c r="A108" s="245">
        <v>102</v>
      </c>
      <c r="B108" s="246"/>
      <c r="C108" s="247"/>
      <c r="D108" s="248"/>
      <c r="E108" s="249"/>
      <c r="F108" s="250"/>
      <c r="G108" s="250"/>
      <c r="H108" s="251"/>
      <c r="I108" s="252"/>
      <c r="J108" s="253"/>
      <c r="K108" s="254"/>
      <c r="L108" s="11"/>
      <c r="M108" s="7"/>
      <c r="N108" s="7"/>
      <c r="O108" s="7"/>
      <c r="P108" s="31"/>
      <c r="Q108" s="34"/>
      <c r="R108" s="7"/>
      <c r="S108" s="975"/>
      <c r="T108" s="976"/>
      <c r="U108" s="976"/>
      <c r="V108" s="7"/>
      <c r="W108" s="36"/>
      <c r="X108" s="34"/>
      <c r="Y108" s="7"/>
      <c r="Z108" s="11"/>
      <c r="AA108" s="7"/>
      <c r="AB108" s="7"/>
      <c r="AC108" s="7"/>
      <c r="AD108" s="31"/>
      <c r="AE108" s="34"/>
      <c r="AF108" s="7"/>
      <c r="AG108" s="11"/>
      <c r="AH108" s="7"/>
      <c r="AI108" s="7"/>
      <c r="AJ108" s="7"/>
      <c r="AK108" s="31"/>
      <c r="AL108" s="34"/>
      <c r="AM108" s="7"/>
      <c r="AN108" s="11"/>
      <c r="AO108" s="7"/>
      <c r="AP108" s="11"/>
      <c r="AQ108" s="7"/>
      <c r="AR108" s="11"/>
      <c r="AS108" s="7"/>
      <c r="AT108" s="7"/>
      <c r="AU108" s="7"/>
      <c r="AV108" s="7"/>
      <c r="AW108" s="7"/>
      <c r="AX108" s="11" t="s">
        <v>221</v>
      </c>
      <c r="AY108" s="66" t="s">
        <v>221</v>
      </c>
      <c r="AZ108" s="1"/>
      <c r="BA108" s="1"/>
      <c r="BB108" s="1"/>
      <c r="BC108" s="1"/>
      <c r="BD108" s="1"/>
      <c r="BP108" s="15"/>
      <c r="BQ108" s="25" t="str">
        <f t="shared" si="12"/>
        <v/>
      </c>
      <c r="BR108" s="26" t="str">
        <f t="shared" si="11"/>
        <v/>
      </c>
      <c r="BS108" s="26" t="str">
        <f t="shared" si="13"/>
        <v/>
      </c>
      <c r="BT108" s="25" t="str">
        <f t="shared" si="14"/>
        <v/>
      </c>
      <c r="BU108" s="26" t="str">
        <f t="shared" si="15"/>
        <v/>
      </c>
      <c r="BV108" s="25" t="e">
        <f>IF(AND(#REF!="",#REF!="",#REF!="",#REF!=""),"",SUM(#REF!,#REF!,#REF!,#REF!,#REF!))</f>
        <v>#REF!</v>
      </c>
      <c r="BW108" s="26" t="str">
        <f t="shared" si="16"/>
        <v/>
      </c>
      <c r="BX108" s="25" t="str">
        <f t="shared" si="17"/>
        <v/>
      </c>
      <c r="BY108" s="26" t="str">
        <f t="shared" si="18"/>
        <v/>
      </c>
      <c r="BZ108" s="25" t="str">
        <f t="shared" si="19"/>
        <v/>
      </c>
      <c r="CA108" s="26" t="str">
        <f t="shared" si="20"/>
        <v/>
      </c>
      <c r="CB108" s="25" t="e">
        <f>IF(AND(#REF!="",#REF!="",#REF!="",#REF!=""),"",SUM(#REF!,#REF!,#REF!,#REF!,#REF!))</f>
        <v>#REF!</v>
      </c>
      <c r="CC108" s="26" t="str">
        <f t="shared" si="21"/>
        <v/>
      </c>
      <c r="CD108" s="23"/>
      <c r="CE108" s="23"/>
    </row>
    <row r="109" spans="1:83">
      <c r="A109" s="245">
        <v>103</v>
      </c>
      <c r="B109" s="246"/>
      <c r="C109" s="247"/>
      <c r="D109" s="248"/>
      <c r="E109" s="249"/>
      <c r="F109" s="250"/>
      <c r="G109" s="250"/>
      <c r="H109" s="251"/>
      <c r="I109" s="252"/>
      <c r="J109" s="253"/>
      <c r="K109" s="254"/>
      <c r="L109" s="11"/>
      <c r="M109" s="7"/>
      <c r="N109" s="7"/>
      <c r="O109" s="7"/>
      <c r="P109" s="31"/>
      <c r="Q109" s="34"/>
      <c r="R109" s="7"/>
      <c r="S109" s="975"/>
      <c r="T109" s="976"/>
      <c r="U109" s="976"/>
      <c r="V109" s="7"/>
      <c r="W109" s="36"/>
      <c r="X109" s="34"/>
      <c r="Y109" s="7"/>
      <c r="Z109" s="11"/>
      <c r="AA109" s="7"/>
      <c r="AB109" s="7"/>
      <c r="AC109" s="7"/>
      <c r="AD109" s="31"/>
      <c r="AE109" s="34"/>
      <c r="AF109" s="7"/>
      <c r="AG109" s="11"/>
      <c r="AH109" s="7"/>
      <c r="AI109" s="7"/>
      <c r="AJ109" s="7"/>
      <c r="AK109" s="31"/>
      <c r="AL109" s="34"/>
      <c r="AM109" s="7"/>
      <c r="AN109" s="11"/>
      <c r="AO109" s="7"/>
      <c r="AP109" s="11"/>
      <c r="AQ109" s="7"/>
      <c r="AR109" s="11"/>
      <c r="AS109" s="7"/>
      <c r="AT109" s="7"/>
      <c r="AU109" s="7"/>
      <c r="AV109" s="7"/>
      <c r="AW109" s="7"/>
      <c r="AX109" s="11" t="s">
        <v>221</v>
      </c>
      <c r="AY109" s="66" t="s">
        <v>221</v>
      </c>
      <c r="AZ109" s="1"/>
      <c r="BA109" s="1"/>
      <c r="BB109" s="1"/>
      <c r="BC109" s="1"/>
      <c r="BD109" s="1"/>
      <c r="BP109" s="15"/>
      <c r="BQ109" s="25" t="str">
        <f t="shared" si="12"/>
        <v/>
      </c>
      <c r="BR109" s="26" t="str">
        <f t="shared" si="11"/>
        <v/>
      </c>
      <c r="BS109" s="26" t="str">
        <f t="shared" si="13"/>
        <v/>
      </c>
      <c r="BT109" s="25" t="str">
        <f t="shared" si="14"/>
        <v/>
      </c>
      <c r="BU109" s="26" t="str">
        <f t="shared" si="15"/>
        <v/>
      </c>
      <c r="BV109" s="25" t="e">
        <f>IF(AND(#REF!="",#REF!="",#REF!="",#REF!=""),"",SUM(#REF!,#REF!,#REF!,#REF!,#REF!))</f>
        <v>#REF!</v>
      </c>
      <c r="BW109" s="26" t="str">
        <f t="shared" si="16"/>
        <v/>
      </c>
      <c r="BX109" s="25" t="str">
        <f t="shared" si="17"/>
        <v/>
      </c>
      <c r="BY109" s="26" t="str">
        <f t="shared" si="18"/>
        <v/>
      </c>
      <c r="BZ109" s="25" t="str">
        <f t="shared" si="19"/>
        <v/>
      </c>
      <c r="CA109" s="26" t="str">
        <f t="shared" si="20"/>
        <v/>
      </c>
      <c r="CB109" s="25" t="e">
        <f>IF(AND(#REF!="",#REF!="",#REF!="",#REF!=""),"",SUM(#REF!,#REF!,#REF!,#REF!,#REF!))</f>
        <v>#REF!</v>
      </c>
      <c r="CC109" s="26" t="str">
        <f t="shared" si="21"/>
        <v/>
      </c>
      <c r="CD109" s="23"/>
      <c r="CE109" s="23"/>
    </row>
    <row r="110" spans="1:83">
      <c r="A110" s="245">
        <v>104</v>
      </c>
      <c r="B110" s="246"/>
      <c r="C110" s="247"/>
      <c r="D110" s="248"/>
      <c r="E110" s="249"/>
      <c r="F110" s="250"/>
      <c r="G110" s="250"/>
      <c r="H110" s="251"/>
      <c r="I110" s="252"/>
      <c r="J110" s="253"/>
      <c r="K110" s="254"/>
      <c r="L110" s="11"/>
      <c r="M110" s="7"/>
      <c r="N110" s="7"/>
      <c r="O110" s="7"/>
      <c r="P110" s="31"/>
      <c r="Q110" s="34"/>
      <c r="R110" s="7"/>
      <c r="S110" s="975"/>
      <c r="T110" s="976"/>
      <c r="U110" s="976"/>
      <c r="V110" s="7"/>
      <c r="W110" s="36"/>
      <c r="X110" s="34"/>
      <c r="Y110" s="7"/>
      <c r="Z110" s="11"/>
      <c r="AA110" s="7"/>
      <c r="AB110" s="7"/>
      <c r="AC110" s="7"/>
      <c r="AD110" s="31"/>
      <c r="AE110" s="34"/>
      <c r="AF110" s="7"/>
      <c r="AG110" s="11"/>
      <c r="AH110" s="7"/>
      <c r="AI110" s="7"/>
      <c r="AJ110" s="7"/>
      <c r="AK110" s="31"/>
      <c r="AL110" s="34"/>
      <c r="AM110" s="7"/>
      <c r="AN110" s="11"/>
      <c r="AO110" s="7"/>
      <c r="AP110" s="11"/>
      <c r="AQ110" s="7"/>
      <c r="AR110" s="11"/>
      <c r="AS110" s="7"/>
      <c r="AT110" s="7"/>
      <c r="AU110" s="7"/>
      <c r="AV110" s="7"/>
      <c r="AW110" s="7"/>
      <c r="AX110" s="11" t="s">
        <v>221</v>
      </c>
      <c r="AY110" s="66" t="s">
        <v>221</v>
      </c>
      <c r="AZ110" s="1"/>
      <c r="BA110" s="1"/>
      <c r="BB110" s="1"/>
      <c r="BC110" s="1"/>
      <c r="BD110" s="1"/>
      <c r="BP110" s="15"/>
      <c r="BQ110" s="25" t="str">
        <f t="shared" si="12"/>
        <v/>
      </c>
      <c r="BR110" s="26" t="str">
        <f t="shared" si="11"/>
        <v/>
      </c>
      <c r="BS110" s="26" t="str">
        <f t="shared" si="13"/>
        <v/>
      </c>
      <c r="BT110" s="25" t="str">
        <f t="shared" si="14"/>
        <v/>
      </c>
      <c r="BU110" s="26" t="str">
        <f t="shared" si="15"/>
        <v/>
      </c>
      <c r="BV110" s="25" t="e">
        <f>IF(AND(#REF!="",#REF!="",#REF!="",#REF!=""),"",SUM(#REF!,#REF!,#REF!,#REF!,#REF!))</f>
        <v>#REF!</v>
      </c>
      <c r="BW110" s="26" t="str">
        <f t="shared" si="16"/>
        <v/>
      </c>
      <c r="BX110" s="25" t="str">
        <f t="shared" si="17"/>
        <v/>
      </c>
      <c r="BY110" s="26" t="str">
        <f t="shared" si="18"/>
        <v/>
      </c>
      <c r="BZ110" s="25" t="str">
        <f t="shared" si="19"/>
        <v/>
      </c>
      <c r="CA110" s="26" t="str">
        <f t="shared" si="20"/>
        <v/>
      </c>
      <c r="CB110" s="25" t="e">
        <f>IF(AND(#REF!="",#REF!="",#REF!="",#REF!=""),"",SUM(#REF!,#REF!,#REF!,#REF!,#REF!))</f>
        <v>#REF!</v>
      </c>
      <c r="CC110" s="26" t="str">
        <f t="shared" si="21"/>
        <v/>
      </c>
      <c r="CD110" s="23"/>
      <c r="CE110" s="23"/>
    </row>
    <row r="111" spans="1:83">
      <c r="A111" s="245">
        <v>105</v>
      </c>
      <c r="B111" s="246"/>
      <c r="C111" s="247"/>
      <c r="D111" s="248"/>
      <c r="E111" s="249"/>
      <c r="F111" s="250"/>
      <c r="G111" s="250"/>
      <c r="H111" s="251"/>
      <c r="I111" s="252"/>
      <c r="J111" s="253"/>
      <c r="K111" s="254"/>
      <c r="L111" s="11"/>
      <c r="M111" s="7"/>
      <c r="N111" s="7"/>
      <c r="O111" s="7"/>
      <c r="P111" s="31"/>
      <c r="Q111" s="34"/>
      <c r="R111" s="7"/>
      <c r="S111" s="975"/>
      <c r="T111" s="976"/>
      <c r="U111" s="976"/>
      <c r="V111" s="7"/>
      <c r="W111" s="36"/>
      <c r="X111" s="34"/>
      <c r="Y111" s="7"/>
      <c r="Z111" s="11"/>
      <c r="AA111" s="7"/>
      <c r="AB111" s="7"/>
      <c r="AC111" s="7"/>
      <c r="AD111" s="31"/>
      <c r="AE111" s="34"/>
      <c r="AF111" s="7"/>
      <c r="AG111" s="11"/>
      <c r="AH111" s="7"/>
      <c r="AI111" s="7"/>
      <c r="AJ111" s="7"/>
      <c r="AK111" s="31"/>
      <c r="AL111" s="34"/>
      <c r="AM111" s="7"/>
      <c r="AN111" s="11"/>
      <c r="AO111" s="7"/>
      <c r="AP111" s="11"/>
      <c r="AQ111" s="7"/>
      <c r="AR111" s="11"/>
      <c r="AS111" s="7"/>
      <c r="AT111" s="7"/>
      <c r="AU111" s="7"/>
      <c r="AV111" s="7"/>
      <c r="AW111" s="7"/>
      <c r="AX111" s="11" t="s">
        <v>221</v>
      </c>
      <c r="AY111" s="66" t="s">
        <v>221</v>
      </c>
      <c r="AZ111" s="1"/>
      <c r="BA111" s="1"/>
      <c r="BB111" s="1"/>
      <c r="BC111" s="1"/>
      <c r="BD111" s="1"/>
      <c r="BP111" s="15"/>
      <c r="BQ111" s="25" t="str">
        <f t="shared" si="12"/>
        <v/>
      </c>
      <c r="BR111" s="26" t="str">
        <f t="shared" si="11"/>
        <v/>
      </c>
      <c r="BS111" s="26" t="str">
        <f t="shared" si="13"/>
        <v/>
      </c>
      <c r="BT111" s="25" t="str">
        <f t="shared" si="14"/>
        <v/>
      </c>
      <c r="BU111" s="26" t="str">
        <f t="shared" si="15"/>
        <v/>
      </c>
      <c r="BV111" s="25" t="e">
        <f>IF(AND(#REF!="",#REF!="",#REF!="",#REF!=""),"",SUM(#REF!,#REF!,#REF!,#REF!,#REF!))</f>
        <v>#REF!</v>
      </c>
      <c r="BW111" s="26" t="str">
        <f t="shared" si="16"/>
        <v/>
      </c>
      <c r="BX111" s="25" t="str">
        <f t="shared" si="17"/>
        <v/>
      </c>
      <c r="BY111" s="26" t="str">
        <f t="shared" si="18"/>
        <v/>
      </c>
      <c r="BZ111" s="25" t="str">
        <f t="shared" si="19"/>
        <v/>
      </c>
      <c r="CA111" s="26" t="str">
        <f t="shared" si="20"/>
        <v/>
      </c>
      <c r="CB111" s="25" t="e">
        <f>IF(AND(#REF!="",#REF!="",#REF!="",#REF!=""),"",SUM(#REF!,#REF!,#REF!,#REF!,#REF!))</f>
        <v>#REF!</v>
      </c>
      <c r="CC111" s="26" t="str">
        <f t="shared" si="21"/>
        <v/>
      </c>
      <c r="CD111" s="23"/>
      <c r="CE111" s="23"/>
    </row>
    <row r="112" spans="1:83">
      <c r="A112" s="245">
        <v>106</v>
      </c>
      <c r="B112" s="246"/>
      <c r="C112" s="247"/>
      <c r="D112" s="248"/>
      <c r="E112" s="249"/>
      <c r="F112" s="250"/>
      <c r="G112" s="250"/>
      <c r="H112" s="251"/>
      <c r="I112" s="252"/>
      <c r="J112" s="253"/>
      <c r="K112" s="254"/>
      <c r="L112" s="11"/>
      <c r="M112" s="7"/>
      <c r="N112" s="7"/>
      <c r="O112" s="7"/>
      <c r="P112" s="31"/>
      <c r="Q112" s="34"/>
      <c r="R112" s="7"/>
      <c r="S112" s="975"/>
      <c r="T112" s="976"/>
      <c r="U112" s="976"/>
      <c r="V112" s="7"/>
      <c r="W112" s="36"/>
      <c r="X112" s="34"/>
      <c r="Y112" s="7"/>
      <c r="Z112" s="11"/>
      <c r="AA112" s="7"/>
      <c r="AB112" s="7"/>
      <c r="AC112" s="7"/>
      <c r="AD112" s="31"/>
      <c r="AE112" s="34"/>
      <c r="AF112" s="7"/>
      <c r="AG112" s="11"/>
      <c r="AH112" s="7"/>
      <c r="AI112" s="7"/>
      <c r="AJ112" s="7"/>
      <c r="AK112" s="31"/>
      <c r="AL112" s="34"/>
      <c r="AM112" s="7"/>
      <c r="AN112" s="11"/>
      <c r="AO112" s="7"/>
      <c r="AP112" s="11"/>
      <c r="AQ112" s="7"/>
      <c r="AR112" s="11"/>
      <c r="AS112" s="7"/>
      <c r="AT112" s="7"/>
      <c r="AU112" s="7"/>
      <c r="AV112" s="7"/>
      <c r="AW112" s="7"/>
      <c r="AX112" s="11" t="s">
        <v>221</v>
      </c>
      <c r="AY112" s="66" t="s">
        <v>221</v>
      </c>
      <c r="AZ112" s="1"/>
      <c r="BA112" s="1"/>
      <c r="BB112" s="1"/>
      <c r="BC112" s="1"/>
      <c r="BD112" s="1"/>
      <c r="BP112" s="15"/>
      <c r="BQ112" s="25" t="str">
        <f t="shared" si="12"/>
        <v/>
      </c>
      <c r="BR112" s="26" t="str">
        <f t="shared" si="11"/>
        <v/>
      </c>
      <c r="BS112" s="26" t="str">
        <f t="shared" si="13"/>
        <v/>
      </c>
      <c r="BT112" s="25" t="str">
        <f t="shared" si="14"/>
        <v/>
      </c>
      <c r="BU112" s="26" t="str">
        <f t="shared" si="15"/>
        <v/>
      </c>
      <c r="BV112" s="25" t="e">
        <f>IF(AND(#REF!="",#REF!="",#REF!="",#REF!=""),"",SUM(#REF!,#REF!,#REF!,#REF!,#REF!))</f>
        <v>#REF!</v>
      </c>
      <c r="BW112" s="26" t="str">
        <f t="shared" si="16"/>
        <v/>
      </c>
      <c r="BX112" s="25" t="str">
        <f t="shared" si="17"/>
        <v/>
      </c>
      <c r="BY112" s="26" t="str">
        <f t="shared" si="18"/>
        <v/>
      </c>
      <c r="BZ112" s="25" t="str">
        <f t="shared" si="19"/>
        <v/>
      </c>
      <c r="CA112" s="26" t="str">
        <f t="shared" si="20"/>
        <v/>
      </c>
      <c r="CB112" s="25" t="e">
        <f>IF(AND(#REF!="",#REF!="",#REF!="",#REF!=""),"",SUM(#REF!,#REF!,#REF!,#REF!,#REF!))</f>
        <v>#REF!</v>
      </c>
      <c r="CC112" s="26" t="str">
        <f t="shared" si="21"/>
        <v/>
      </c>
      <c r="CD112" s="23"/>
      <c r="CE112" s="23"/>
    </row>
    <row r="113" spans="1:83">
      <c r="A113" s="245">
        <v>107</v>
      </c>
      <c r="B113" s="246"/>
      <c r="C113" s="247"/>
      <c r="D113" s="248"/>
      <c r="E113" s="249"/>
      <c r="F113" s="250"/>
      <c r="G113" s="250"/>
      <c r="H113" s="251"/>
      <c r="I113" s="252"/>
      <c r="J113" s="253"/>
      <c r="K113" s="254"/>
      <c r="L113" s="11"/>
      <c r="M113" s="7"/>
      <c r="N113" s="7"/>
      <c r="O113" s="7"/>
      <c r="P113" s="31"/>
      <c r="Q113" s="34"/>
      <c r="R113" s="7"/>
      <c r="S113" s="975"/>
      <c r="T113" s="976"/>
      <c r="U113" s="976"/>
      <c r="V113" s="7"/>
      <c r="W113" s="36"/>
      <c r="X113" s="34"/>
      <c r="Y113" s="7"/>
      <c r="Z113" s="11"/>
      <c r="AA113" s="7"/>
      <c r="AB113" s="7"/>
      <c r="AC113" s="7"/>
      <c r="AD113" s="31"/>
      <c r="AE113" s="34"/>
      <c r="AF113" s="7"/>
      <c r="AG113" s="11"/>
      <c r="AH113" s="7"/>
      <c r="AI113" s="7"/>
      <c r="AJ113" s="7"/>
      <c r="AK113" s="31"/>
      <c r="AL113" s="34"/>
      <c r="AM113" s="7"/>
      <c r="AN113" s="11"/>
      <c r="AO113" s="7"/>
      <c r="AP113" s="11"/>
      <c r="AQ113" s="7"/>
      <c r="AR113" s="11"/>
      <c r="AS113" s="7"/>
      <c r="AT113" s="7"/>
      <c r="AU113" s="7"/>
      <c r="AV113" s="7"/>
      <c r="AW113" s="7"/>
      <c r="AX113" s="11" t="s">
        <v>221</v>
      </c>
      <c r="AY113" s="66" t="s">
        <v>221</v>
      </c>
      <c r="AZ113" s="1"/>
      <c r="BA113" s="1"/>
      <c r="BB113" s="1"/>
      <c r="BC113" s="1"/>
      <c r="BD113" s="1"/>
      <c r="BP113" s="15"/>
      <c r="BQ113" s="25" t="str">
        <f t="shared" si="12"/>
        <v/>
      </c>
      <c r="BR113" s="26" t="str">
        <f t="shared" si="11"/>
        <v/>
      </c>
      <c r="BS113" s="26" t="str">
        <f t="shared" si="13"/>
        <v/>
      </c>
      <c r="BT113" s="25" t="str">
        <f t="shared" si="14"/>
        <v/>
      </c>
      <c r="BU113" s="26" t="str">
        <f t="shared" si="15"/>
        <v/>
      </c>
      <c r="BV113" s="25" t="e">
        <f>IF(AND(#REF!="",#REF!="",#REF!="",#REF!=""),"",SUM(#REF!,#REF!,#REF!,#REF!,#REF!))</f>
        <v>#REF!</v>
      </c>
      <c r="BW113" s="26" t="str">
        <f t="shared" si="16"/>
        <v/>
      </c>
      <c r="BX113" s="25" t="str">
        <f t="shared" si="17"/>
        <v/>
      </c>
      <c r="BY113" s="26" t="str">
        <f t="shared" si="18"/>
        <v/>
      </c>
      <c r="BZ113" s="25" t="str">
        <f t="shared" si="19"/>
        <v/>
      </c>
      <c r="CA113" s="26" t="str">
        <f t="shared" si="20"/>
        <v/>
      </c>
      <c r="CB113" s="25" t="e">
        <f>IF(AND(#REF!="",#REF!="",#REF!="",#REF!=""),"",SUM(#REF!,#REF!,#REF!,#REF!,#REF!))</f>
        <v>#REF!</v>
      </c>
      <c r="CC113" s="26" t="str">
        <f t="shared" si="21"/>
        <v/>
      </c>
      <c r="CD113" s="23"/>
      <c r="CE113" s="23"/>
    </row>
    <row r="114" spans="1:83">
      <c r="A114" s="245">
        <v>108</v>
      </c>
      <c r="B114" s="246"/>
      <c r="C114" s="247"/>
      <c r="D114" s="248"/>
      <c r="E114" s="249"/>
      <c r="F114" s="250"/>
      <c r="G114" s="250"/>
      <c r="H114" s="251"/>
      <c r="I114" s="252"/>
      <c r="J114" s="253"/>
      <c r="K114" s="254"/>
      <c r="L114" s="11"/>
      <c r="M114" s="7"/>
      <c r="N114" s="7"/>
      <c r="O114" s="7"/>
      <c r="P114" s="31"/>
      <c r="Q114" s="34"/>
      <c r="R114" s="7"/>
      <c r="S114" s="975"/>
      <c r="T114" s="976"/>
      <c r="U114" s="976"/>
      <c r="V114" s="7"/>
      <c r="W114" s="36"/>
      <c r="X114" s="34"/>
      <c r="Y114" s="7"/>
      <c r="Z114" s="11"/>
      <c r="AA114" s="7"/>
      <c r="AB114" s="7"/>
      <c r="AC114" s="7"/>
      <c r="AD114" s="31"/>
      <c r="AE114" s="34"/>
      <c r="AF114" s="7"/>
      <c r="AG114" s="11"/>
      <c r="AH114" s="7"/>
      <c r="AI114" s="7"/>
      <c r="AJ114" s="7"/>
      <c r="AK114" s="31"/>
      <c r="AL114" s="34"/>
      <c r="AM114" s="7"/>
      <c r="AN114" s="11"/>
      <c r="AO114" s="7"/>
      <c r="AP114" s="11"/>
      <c r="AQ114" s="7"/>
      <c r="AR114" s="11"/>
      <c r="AS114" s="7"/>
      <c r="AT114" s="7"/>
      <c r="AU114" s="7"/>
      <c r="AV114" s="7"/>
      <c r="AW114" s="7"/>
      <c r="AX114" s="11" t="s">
        <v>221</v>
      </c>
      <c r="AY114" s="66" t="s">
        <v>221</v>
      </c>
      <c r="AZ114" s="1"/>
      <c r="BA114" s="1"/>
      <c r="BB114" s="1"/>
      <c r="BC114" s="1"/>
      <c r="BD114" s="1"/>
      <c r="BP114" s="15"/>
      <c r="BQ114" s="25" t="str">
        <f t="shared" si="12"/>
        <v/>
      </c>
      <c r="BR114" s="26" t="str">
        <f t="shared" si="11"/>
        <v/>
      </c>
      <c r="BS114" s="26" t="str">
        <f t="shared" si="13"/>
        <v/>
      </c>
      <c r="BT114" s="25" t="str">
        <f t="shared" si="14"/>
        <v/>
      </c>
      <c r="BU114" s="26" t="str">
        <f t="shared" si="15"/>
        <v/>
      </c>
      <c r="BV114" s="25" t="e">
        <f>IF(AND(#REF!="",#REF!="",#REF!="",#REF!=""),"",SUM(#REF!,#REF!,#REF!,#REF!,#REF!))</f>
        <v>#REF!</v>
      </c>
      <c r="BW114" s="26" t="str">
        <f t="shared" si="16"/>
        <v/>
      </c>
      <c r="BX114" s="25" t="str">
        <f t="shared" si="17"/>
        <v/>
      </c>
      <c r="BY114" s="26" t="str">
        <f t="shared" si="18"/>
        <v/>
      </c>
      <c r="BZ114" s="25" t="str">
        <f t="shared" si="19"/>
        <v/>
      </c>
      <c r="CA114" s="26" t="str">
        <f t="shared" si="20"/>
        <v/>
      </c>
      <c r="CB114" s="25" t="e">
        <f>IF(AND(#REF!="",#REF!="",#REF!="",#REF!=""),"",SUM(#REF!,#REF!,#REF!,#REF!,#REF!))</f>
        <v>#REF!</v>
      </c>
      <c r="CC114" s="26" t="str">
        <f t="shared" si="21"/>
        <v/>
      </c>
      <c r="CD114" s="23"/>
      <c r="CE114" s="23"/>
    </row>
    <row r="115" spans="1:83">
      <c r="A115" s="245">
        <v>109</v>
      </c>
      <c r="B115" s="246"/>
      <c r="C115" s="247"/>
      <c r="D115" s="248"/>
      <c r="E115" s="249"/>
      <c r="F115" s="250"/>
      <c r="G115" s="250"/>
      <c r="H115" s="251"/>
      <c r="I115" s="252"/>
      <c r="J115" s="253"/>
      <c r="K115" s="254"/>
      <c r="L115" s="11"/>
      <c r="M115" s="7"/>
      <c r="N115" s="7"/>
      <c r="O115" s="7"/>
      <c r="P115" s="31"/>
      <c r="Q115" s="34"/>
      <c r="R115" s="7"/>
      <c r="S115" s="975"/>
      <c r="T115" s="976"/>
      <c r="U115" s="976"/>
      <c r="V115" s="7"/>
      <c r="W115" s="36"/>
      <c r="X115" s="34"/>
      <c r="Y115" s="7"/>
      <c r="Z115" s="11"/>
      <c r="AA115" s="7"/>
      <c r="AB115" s="7"/>
      <c r="AC115" s="7"/>
      <c r="AD115" s="31"/>
      <c r="AE115" s="34"/>
      <c r="AF115" s="7"/>
      <c r="AG115" s="11"/>
      <c r="AH115" s="7"/>
      <c r="AI115" s="7"/>
      <c r="AJ115" s="7"/>
      <c r="AK115" s="31"/>
      <c r="AL115" s="34"/>
      <c r="AM115" s="7"/>
      <c r="AN115" s="11"/>
      <c r="AO115" s="7"/>
      <c r="AP115" s="11"/>
      <c r="AQ115" s="7"/>
      <c r="AR115" s="11"/>
      <c r="AS115" s="7"/>
      <c r="AT115" s="7"/>
      <c r="AU115" s="7"/>
      <c r="AV115" s="7"/>
      <c r="AW115" s="7"/>
      <c r="AX115" s="11" t="s">
        <v>221</v>
      </c>
      <c r="AY115" s="66" t="s">
        <v>221</v>
      </c>
      <c r="AZ115" s="1"/>
      <c r="BA115" s="1"/>
      <c r="BB115" s="1"/>
      <c r="BC115" s="1"/>
      <c r="BD115" s="1"/>
      <c r="BP115" s="15"/>
      <c r="BQ115" s="25" t="str">
        <f t="shared" si="12"/>
        <v/>
      </c>
      <c r="BR115" s="26" t="str">
        <f t="shared" si="11"/>
        <v/>
      </c>
      <c r="BS115" s="26" t="str">
        <f t="shared" si="13"/>
        <v/>
      </c>
      <c r="BT115" s="25" t="str">
        <f t="shared" si="14"/>
        <v/>
      </c>
      <c r="BU115" s="26" t="str">
        <f t="shared" si="15"/>
        <v/>
      </c>
      <c r="BV115" s="25" t="e">
        <f>IF(AND(#REF!="",#REF!="",#REF!="",#REF!=""),"",SUM(#REF!,#REF!,#REF!,#REF!,#REF!))</f>
        <v>#REF!</v>
      </c>
      <c r="BW115" s="26" t="str">
        <f t="shared" si="16"/>
        <v/>
      </c>
      <c r="BX115" s="25" t="str">
        <f t="shared" si="17"/>
        <v/>
      </c>
      <c r="BY115" s="26" t="str">
        <f t="shared" si="18"/>
        <v/>
      </c>
      <c r="BZ115" s="25" t="str">
        <f t="shared" si="19"/>
        <v/>
      </c>
      <c r="CA115" s="26" t="str">
        <f t="shared" si="20"/>
        <v/>
      </c>
      <c r="CB115" s="25" t="e">
        <f>IF(AND(#REF!="",#REF!="",#REF!="",#REF!=""),"",SUM(#REF!,#REF!,#REF!,#REF!,#REF!))</f>
        <v>#REF!</v>
      </c>
      <c r="CC115" s="26" t="str">
        <f t="shared" si="21"/>
        <v/>
      </c>
      <c r="CD115" s="23"/>
      <c r="CE115" s="23"/>
    </row>
    <row r="116" spans="1:83">
      <c r="A116" s="245">
        <v>110</v>
      </c>
      <c r="B116" s="246"/>
      <c r="C116" s="247"/>
      <c r="D116" s="248"/>
      <c r="E116" s="249"/>
      <c r="F116" s="250"/>
      <c r="G116" s="250"/>
      <c r="H116" s="251"/>
      <c r="I116" s="252"/>
      <c r="J116" s="253"/>
      <c r="K116" s="254"/>
      <c r="L116" s="11"/>
      <c r="M116" s="7"/>
      <c r="N116" s="7"/>
      <c r="O116" s="7"/>
      <c r="P116" s="31"/>
      <c r="Q116" s="34"/>
      <c r="R116" s="7"/>
      <c r="S116" s="975"/>
      <c r="T116" s="976"/>
      <c r="U116" s="976"/>
      <c r="V116" s="7"/>
      <c r="W116" s="36"/>
      <c r="X116" s="34"/>
      <c r="Y116" s="7"/>
      <c r="Z116" s="11"/>
      <c r="AA116" s="7"/>
      <c r="AB116" s="7"/>
      <c r="AC116" s="7"/>
      <c r="AD116" s="31"/>
      <c r="AE116" s="34"/>
      <c r="AF116" s="7"/>
      <c r="AG116" s="11"/>
      <c r="AH116" s="7"/>
      <c r="AI116" s="7"/>
      <c r="AJ116" s="7"/>
      <c r="AK116" s="31"/>
      <c r="AL116" s="34"/>
      <c r="AM116" s="7"/>
      <c r="AN116" s="11"/>
      <c r="AO116" s="7"/>
      <c r="AP116" s="11"/>
      <c r="AQ116" s="7"/>
      <c r="AR116" s="11"/>
      <c r="AS116" s="7"/>
      <c r="AT116" s="7"/>
      <c r="AU116" s="7"/>
      <c r="AV116" s="7"/>
      <c r="AW116" s="7"/>
      <c r="AX116" s="11" t="s">
        <v>221</v>
      </c>
      <c r="AY116" s="66" t="s">
        <v>221</v>
      </c>
      <c r="AZ116" s="1"/>
      <c r="BA116" s="1"/>
      <c r="BB116" s="1"/>
      <c r="BC116" s="1"/>
      <c r="BD116" s="1"/>
      <c r="BP116" s="15"/>
      <c r="BQ116" s="25" t="str">
        <f t="shared" si="12"/>
        <v/>
      </c>
      <c r="BR116" s="26" t="str">
        <f t="shared" si="11"/>
        <v/>
      </c>
      <c r="BS116" s="26" t="str">
        <f t="shared" si="13"/>
        <v/>
      </c>
      <c r="BT116" s="25" t="str">
        <f t="shared" si="14"/>
        <v/>
      </c>
      <c r="BU116" s="26" t="str">
        <f t="shared" si="15"/>
        <v/>
      </c>
      <c r="BV116" s="25" t="e">
        <f>IF(AND(#REF!="",#REF!="",#REF!="",#REF!=""),"",SUM(#REF!,#REF!,#REF!,#REF!,#REF!))</f>
        <v>#REF!</v>
      </c>
      <c r="BW116" s="26" t="str">
        <f t="shared" si="16"/>
        <v/>
      </c>
      <c r="BX116" s="25" t="str">
        <f t="shared" si="17"/>
        <v/>
      </c>
      <c r="BY116" s="26" t="str">
        <f t="shared" si="18"/>
        <v/>
      </c>
      <c r="BZ116" s="25" t="str">
        <f t="shared" si="19"/>
        <v/>
      </c>
      <c r="CA116" s="26" t="str">
        <f t="shared" si="20"/>
        <v/>
      </c>
      <c r="CB116" s="25" t="e">
        <f>IF(AND(#REF!="",#REF!="",#REF!="",#REF!=""),"",SUM(#REF!,#REF!,#REF!,#REF!,#REF!))</f>
        <v>#REF!</v>
      </c>
      <c r="CC116" s="26" t="str">
        <f t="shared" si="21"/>
        <v/>
      </c>
      <c r="CD116" s="23"/>
      <c r="CE116" s="23"/>
    </row>
    <row r="117" spans="1:83">
      <c r="A117" s="245">
        <v>111</v>
      </c>
      <c r="B117" s="246"/>
      <c r="C117" s="247"/>
      <c r="D117" s="248"/>
      <c r="E117" s="249"/>
      <c r="F117" s="250"/>
      <c r="G117" s="250"/>
      <c r="H117" s="251"/>
      <c r="I117" s="252"/>
      <c r="J117" s="253"/>
      <c r="K117" s="254"/>
      <c r="L117" s="11"/>
      <c r="M117" s="7"/>
      <c r="N117" s="7"/>
      <c r="O117" s="7"/>
      <c r="P117" s="31"/>
      <c r="Q117" s="34"/>
      <c r="R117" s="7"/>
      <c r="S117" s="975"/>
      <c r="T117" s="976"/>
      <c r="U117" s="976"/>
      <c r="V117" s="7"/>
      <c r="W117" s="36"/>
      <c r="X117" s="34"/>
      <c r="Y117" s="7"/>
      <c r="Z117" s="11"/>
      <c r="AA117" s="7"/>
      <c r="AB117" s="7"/>
      <c r="AC117" s="7"/>
      <c r="AD117" s="31"/>
      <c r="AE117" s="34"/>
      <c r="AF117" s="7"/>
      <c r="AG117" s="11"/>
      <c r="AH117" s="7"/>
      <c r="AI117" s="7"/>
      <c r="AJ117" s="7"/>
      <c r="AK117" s="31"/>
      <c r="AL117" s="34"/>
      <c r="AM117" s="7"/>
      <c r="AN117" s="11"/>
      <c r="AO117" s="7"/>
      <c r="AP117" s="11"/>
      <c r="AQ117" s="7"/>
      <c r="AR117" s="11"/>
      <c r="AS117" s="7"/>
      <c r="AT117" s="7"/>
      <c r="AU117" s="7"/>
      <c r="AV117" s="7"/>
      <c r="AW117" s="7"/>
      <c r="AX117" s="11" t="s">
        <v>221</v>
      </c>
      <c r="AY117" s="66" t="s">
        <v>221</v>
      </c>
      <c r="AZ117" s="1"/>
      <c r="BA117" s="1"/>
      <c r="BB117" s="1"/>
      <c r="BC117" s="1"/>
      <c r="BD117" s="1"/>
      <c r="BP117" s="15"/>
      <c r="BQ117" s="25" t="str">
        <f t="shared" si="12"/>
        <v/>
      </c>
      <c r="BR117" s="26" t="str">
        <f t="shared" si="11"/>
        <v/>
      </c>
      <c r="BS117" s="26" t="str">
        <f t="shared" si="13"/>
        <v/>
      </c>
      <c r="BT117" s="25" t="str">
        <f t="shared" si="14"/>
        <v/>
      </c>
      <c r="BU117" s="26" t="str">
        <f t="shared" si="15"/>
        <v/>
      </c>
      <c r="BV117" s="25" t="e">
        <f>IF(AND(#REF!="",#REF!="",#REF!="",#REF!=""),"",SUM(#REF!,#REF!,#REF!,#REF!,#REF!))</f>
        <v>#REF!</v>
      </c>
      <c r="BW117" s="26" t="str">
        <f t="shared" si="16"/>
        <v/>
      </c>
      <c r="BX117" s="25" t="str">
        <f t="shared" si="17"/>
        <v/>
      </c>
      <c r="BY117" s="26" t="str">
        <f t="shared" si="18"/>
        <v/>
      </c>
      <c r="BZ117" s="25" t="str">
        <f t="shared" si="19"/>
        <v/>
      </c>
      <c r="CA117" s="26" t="str">
        <f t="shared" si="20"/>
        <v/>
      </c>
      <c r="CB117" s="25" t="e">
        <f>IF(AND(#REF!="",#REF!="",#REF!="",#REF!=""),"",SUM(#REF!,#REF!,#REF!,#REF!,#REF!))</f>
        <v>#REF!</v>
      </c>
      <c r="CC117" s="26" t="str">
        <f t="shared" si="21"/>
        <v/>
      </c>
      <c r="CD117" s="23"/>
      <c r="CE117" s="23"/>
    </row>
    <row r="118" spans="1:83">
      <c r="A118" s="245">
        <v>112</v>
      </c>
      <c r="B118" s="246"/>
      <c r="C118" s="247"/>
      <c r="D118" s="248"/>
      <c r="E118" s="249"/>
      <c r="F118" s="250"/>
      <c r="G118" s="250"/>
      <c r="H118" s="251"/>
      <c r="I118" s="252"/>
      <c r="J118" s="253"/>
      <c r="K118" s="254"/>
      <c r="L118" s="11"/>
      <c r="M118" s="7"/>
      <c r="N118" s="7"/>
      <c r="O118" s="7"/>
      <c r="P118" s="31"/>
      <c r="Q118" s="34"/>
      <c r="R118" s="7"/>
      <c r="S118" s="975"/>
      <c r="T118" s="976"/>
      <c r="U118" s="976"/>
      <c r="V118" s="7"/>
      <c r="W118" s="36"/>
      <c r="X118" s="34"/>
      <c r="Y118" s="7"/>
      <c r="Z118" s="11"/>
      <c r="AA118" s="7"/>
      <c r="AB118" s="7"/>
      <c r="AC118" s="7"/>
      <c r="AD118" s="31"/>
      <c r="AE118" s="34"/>
      <c r="AF118" s="7"/>
      <c r="AG118" s="11"/>
      <c r="AH118" s="7"/>
      <c r="AI118" s="7"/>
      <c r="AJ118" s="7"/>
      <c r="AK118" s="31"/>
      <c r="AL118" s="34"/>
      <c r="AM118" s="7"/>
      <c r="AN118" s="11"/>
      <c r="AO118" s="7"/>
      <c r="AP118" s="11"/>
      <c r="AQ118" s="7"/>
      <c r="AR118" s="11"/>
      <c r="AS118" s="7"/>
      <c r="AT118" s="7"/>
      <c r="AU118" s="7"/>
      <c r="AV118" s="7"/>
      <c r="AW118" s="7"/>
      <c r="AX118" s="11" t="s">
        <v>221</v>
      </c>
      <c r="AY118" s="66" t="s">
        <v>221</v>
      </c>
      <c r="AZ118" s="1"/>
      <c r="BA118" s="1"/>
      <c r="BB118" s="1"/>
      <c r="BC118" s="1"/>
      <c r="BD118" s="1"/>
      <c r="BP118" s="15"/>
      <c r="BQ118" s="25" t="str">
        <f t="shared" si="12"/>
        <v/>
      </c>
      <c r="BR118" s="26" t="str">
        <f t="shared" si="11"/>
        <v/>
      </c>
      <c r="BS118" s="26" t="str">
        <f t="shared" si="13"/>
        <v/>
      </c>
      <c r="BT118" s="25" t="str">
        <f t="shared" si="14"/>
        <v/>
      </c>
      <c r="BU118" s="26" t="str">
        <f t="shared" si="15"/>
        <v/>
      </c>
      <c r="BV118" s="25" t="e">
        <f>IF(AND(#REF!="",#REF!="",#REF!="",#REF!=""),"",SUM(#REF!,#REF!,#REF!,#REF!,#REF!))</f>
        <v>#REF!</v>
      </c>
      <c r="BW118" s="26" t="str">
        <f t="shared" si="16"/>
        <v/>
      </c>
      <c r="BX118" s="25" t="str">
        <f t="shared" si="17"/>
        <v/>
      </c>
      <c r="BY118" s="26" t="str">
        <f t="shared" si="18"/>
        <v/>
      </c>
      <c r="BZ118" s="25" t="str">
        <f t="shared" si="19"/>
        <v/>
      </c>
      <c r="CA118" s="26" t="str">
        <f t="shared" si="20"/>
        <v/>
      </c>
      <c r="CB118" s="25" t="e">
        <f>IF(AND(#REF!="",#REF!="",#REF!="",#REF!=""),"",SUM(#REF!,#REF!,#REF!,#REF!,#REF!))</f>
        <v>#REF!</v>
      </c>
      <c r="CC118" s="26" t="str">
        <f t="shared" si="21"/>
        <v/>
      </c>
      <c r="CD118" s="23"/>
      <c r="CE118" s="23"/>
    </row>
    <row r="119" spans="1:83">
      <c r="A119" s="245">
        <v>113</v>
      </c>
      <c r="B119" s="246"/>
      <c r="C119" s="247"/>
      <c r="D119" s="248"/>
      <c r="E119" s="249"/>
      <c r="F119" s="250"/>
      <c r="G119" s="250"/>
      <c r="H119" s="251"/>
      <c r="I119" s="252"/>
      <c r="J119" s="253"/>
      <c r="K119" s="254"/>
      <c r="L119" s="11"/>
      <c r="M119" s="7"/>
      <c r="N119" s="7"/>
      <c r="O119" s="7"/>
      <c r="P119" s="31"/>
      <c r="Q119" s="34"/>
      <c r="R119" s="7"/>
      <c r="S119" s="975"/>
      <c r="T119" s="976"/>
      <c r="U119" s="976"/>
      <c r="V119" s="7"/>
      <c r="W119" s="36"/>
      <c r="X119" s="34"/>
      <c r="Y119" s="7"/>
      <c r="Z119" s="11"/>
      <c r="AA119" s="7"/>
      <c r="AB119" s="7"/>
      <c r="AC119" s="7"/>
      <c r="AD119" s="31"/>
      <c r="AE119" s="34"/>
      <c r="AF119" s="7"/>
      <c r="AG119" s="11"/>
      <c r="AH119" s="7"/>
      <c r="AI119" s="7"/>
      <c r="AJ119" s="7"/>
      <c r="AK119" s="31"/>
      <c r="AL119" s="34"/>
      <c r="AM119" s="7"/>
      <c r="AN119" s="11"/>
      <c r="AO119" s="7"/>
      <c r="AP119" s="11"/>
      <c r="AQ119" s="7"/>
      <c r="AR119" s="11"/>
      <c r="AS119" s="7"/>
      <c r="AT119" s="7"/>
      <c r="AU119" s="7"/>
      <c r="AV119" s="7"/>
      <c r="AW119" s="7"/>
      <c r="AX119" s="11" t="s">
        <v>221</v>
      </c>
      <c r="AY119" s="66" t="s">
        <v>221</v>
      </c>
      <c r="AZ119" s="1"/>
      <c r="BA119" s="1"/>
      <c r="BB119" s="1"/>
      <c r="BC119" s="1"/>
      <c r="BD119" s="1"/>
      <c r="BP119" s="15"/>
      <c r="BQ119" s="25" t="str">
        <f t="shared" si="12"/>
        <v/>
      </c>
      <c r="BR119" s="26" t="str">
        <f t="shared" si="11"/>
        <v/>
      </c>
      <c r="BS119" s="26" t="str">
        <f t="shared" si="13"/>
        <v/>
      </c>
      <c r="BT119" s="25" t="str">
        <f t="shared" si="14"/>
        <v/>
      </c>
      <c r="BU119" s="26" t="str">
        <f t="shared" si="15"/>
        <v/>
      </c>
      <c r="BV119" s="25" t="e">
        <f>IF(AND(#REF!="",#REF!="",#REF!="",#REF!=""),"",SUM(#REF!,#REF!,#REF!,#REF!,#REF!))</f>
        <v>#REF!</v>
      </c>
      <c r="BW119" s="26" t="str">
        <f t="shared" si="16"/>
        <v/>
      </c>
      <c r="BX119" s="25" t="str">
        <f t="shared" si="17"/>
        <v/>
      </c>
      <c r="BY119" s="26" t="str">
        <f t="shared" si="18"/>
        <v/>
      </c>
      <c r="BZ119" s="25" t="str">
        <f t="shared" si="19"/>
        <v/>
      </c>
      <c r="CA119" s="26" t="str">
        <f t="shared" si="20"/>
        <v/>
      </c>
      <c r="CB119" s="25" t="e">
        <f>IF(AND(#REF!="",#REF!="",#REF!="",#REF!=""),"",SUM(#REF!,#REF!,#REF!,#REF!,#REF!))</f>
        <v>#REF!</v>
      </c>
      <c r="CC119" s="26" t="str">
        <f t="shared" si="21"/>
        <v/>
      </c>
      <c r="CD119" s="23"/>
      <c r="CE119" s="23"/>
    </row>
    <row r="120" spans="1:83">
      <c r="A120" s="245">
        <v>114</v>
      </c>
      <c r="B120" s="246"/>
      <c r="C120" s="247"/>
      <c r="D120" s="248"/>
      <c r="E120" s="249"/>
      <c r="F120" s="250"/>
      <c r="G120" s="250"/>
      <c r="H120" s="251"/>
      <c r="I120" s="252"/>
      <c r="J120" s="253"/>
      <c r="K120" s="254"/>
      <c r="L120" s="11"/>
      <c r="M120" s="7"/>
      <c r="N120" s="7"/>
      <c r="O120" s="7"/>
      <c r="P120" s="31"/>
      <c r="Q120" s="34"/>
      <c r="R120" s="7"/>
      <c r="S120" s="975"/>
      <c r="T120" s="976"/>
      <c r="U120" s="976"/>
      <c r="V120" s="7"/>
      <c r="W120" s="36"/>
      <c r="X120" s="34"/>
      <c r="Y120" s="7"/>
      <c r="Z120" s="11"/>
      <c r="AA120" s="7"/>
      <c r="AB120" s="7"/>
      <c r="AC120" s="7"/>
      <c r="AD120" s="31"/>
      <c r="AE120" s="34"/>
      <c r="AF120" s="7"/>
      <c r="AG120" s="11"/>
      <c r="AH120" s="7"/>
      <c r="AI120" s="7"/>
      <c r="AJ120" s="7"/>
      <c r="AK120" s="31"/>
      <c r="AL120" s="34"/>
      <c r="AM120" s="7"/>
      <c r="AN120" s="11"/>
      <c r="AO120" s="7"/>
      <c r="AP120" s="11"/>
      <c r="AQ120" s="7"/>
      <c r="AR120" s="11"/>
      <c r="AS120" s="7"/>
      <c r="AT120" s="7"/>
      <c r="AU120" s="7"/>
      <c r="AV120" s="7"/>
      <c r="AW120" s="7"/>
      <c r="AX120" s="11" t="s">
        <v>221</v>
      </c>
      <c r="AY120" s="66" t="s">
        <v>221</v>
      </c>
      <c r="AZ120" s="1"/>
      <c r="BA120" s="1"/>
      <c r="BB120" s="1"/>
      <c r="BC120" s="1"/>
      <c r="BD120" s="1"/>
      <c r="BP120" s="15"/>
      <c r="BQ120" s="25" t="str">
        <f t="shared" si="12"/>
        <v/>
      </c>
      <c r="BR120" s="26" t="str">
        <f t="shared" si="11"/>
        <v/>
      </c>
      <c r="BS120" s="26" t="str">
        <f t="shared" si="13"/>
        <v/>
      </c>
      <c r="BT120" s="25" t="str">
        <f t="shared" si="14"/>
        <v/>
      </c>
      <c r="BU120" s="26" t="str">
        <f t="shared" si="15"/>
        <v/>
      </c>
      <c r="BV120" s="25" t="e">
        <f>IF(AND(#REF!="",#REF!="",#REF!="",#REF!=""),"",SUM(#REF!,#REF!,#REF!,#REF!,#REF!))</f>
        <v>#REF!</v>
      </c>
      <c r="BW120" s="26" t="str">
        <f t="shared" si="16"/>
        <v/>
      </c>
      <c r="BX120" s="25" t="str">
        <f t="shared" si="17"/>
        <v/>
      </c>
      <c r="BY120" s="26" t="str">
        <f t="shared" si="18"/>
        <v/>
      </c>
      <c r="BZ120" s="25" t="str">
        <f t="shared" si="19"/>
        <v/>
      </c>
      <c r="CA120" s="26" t="str">
        <f t="shared" si="20"/>
        <v/>
      </c>
      <c r="CB120" s="25" t="e">
        <f>IF(AND(#REF!="",#REF!="",#REF!="",#REF!=""),"",SUM(#REF!,#REF!,#REF!,#REF!,#REF!))</f>
        <v>#REF!</v>
      </c>
      <c r="CC120" s="26" t="str">
        <f t="shared" si="21"/>
        <v/>
      </c>
      <c r="CD120" s="23"/>
      <c r="CE120" s="23"/>
    </row>
    <row r="121" spans="1:83">
      <c r="A121" s="245">
        <v>115</v>
      </c>
      <c r="B121" s="246"/>
      <c r="C121" s="247"/>
      <c r="D121" s="248"/>
      <c r="E121" s="249"/>
      <c r="F121" s="250"/>
      <c r="G121" s="250"/>
      <c r="H121" s="251"/>
      <c r="I121" s="252"/>
      <c r="J121" s="253"/>
      <c r="K121" s="254"/>
      <c r="L121" s="11"/>
      <c r="M121" s="7"/>
      <c r="N121" s="7"/>
      <c r="O121" s="7"/>
      <c r="P121" s="31"/>
      <c r="Q121" s="34"/>
      <c r="R121" s="7"/>
      <c r="S121" s="975"/>
      <c r="T121" s="976"/>
      <c r="U121" s="976"/>
      <c r="V121" s="7"/>
      <c r="W121" s="36"/>
      <c r="X121" s="34"/>
      <c r="Y121" s="7"/>
      <c r="Z121" s="11"/>
      <c r="AA121" s="7"/>
      <c r="AB121" s="7"/>
      <c r="AC121" s="7"/>
      <c r="AD121" s="31"/>
      <c r="AE121" s="34"/>
      <c r="AF121" s="7"/>
      <c r="AG121" s="11"/>
      <c r="AH121" s="7"/>
      <c r="AI121" s="7"/>
      <c r="AJ121" s="7"/>
      <c r="AK121" s="31"/>
      <c r="AL121" s="34"/>
      <c r="AM121" s="7"/>
      <c r="AN121" s="11"/>
      <c r="AO121" s="7"/>
      <c r="AP121" s="11"/>
      <c r="AQ121" s="7"/>
      <c r="AR121" s="11"/>
      <c r="AS121" s="7"/>
      <c r="AT121" s="7"/>
      <c r="AU121" s="7"/>
      <c r="AV121" s="7"/>
      <c r="AW121" s="7"/>
      <c r="AX121" s="11" t="s">
        <v>221</v>
      </c>
      <c r="AY121" s="66" t="s">
        <v>221</v>
      </c>
      <c r="AZ121" s="1"/>
      <c r="BA121" s="1"/>
      <c r="BB121" s="1"/>
      <c r="BC121" s="1"/>
      <c r="BD121" s="1"/>
      <c r="BP121" s="15"/>
      <c r="BQ121" s="25" t="str">
        <f t="shared" si="12"/>
        <v/>
      </c>
      <c r="BR121" s="26" t="str">
        <f t="shared" si="11"/>
        <v/>
      </c>
      <c r="BS121" s="26" t="str">
        <f t="shared" si="13"/>
        <v/>
      </c>
      <c r="BT121" s="25" t="str">
        <f t="shared" si="14"/>
        <v/>
      </c>
      <c r="BU121" s="26" t="str">
        <f t="shared" si="15"/>
        <v/>
      </c>
      <c r="BV121" s="25" t="e">
        <f>IF(AND(#REF!="",#REF!="",#REF!="",#REF!=""),"",SUM(#REF!,#REF!,#REF!,#REF!,#REF!))</f>
        <v>#REF!</v>
      </c>
      <c r="BW121" s="26" t="str">
        <f t="shared" si="16"/>
        <v/>
      </c>
      <c r="BX121" s="25" t="str">
        <f t="shared" si="17"/>
        <v/>
      </c>
      <c r="BY121" s="26" t="str">
        <f t="shared" si="18"/>
        <v/>
      </c>
      <c r="BZ121" s="25" t="str">
        <f t="shared" si="19"/>
        <v/>
      </c>
      <c r="CA121" s="26" t="str">
        <f t="shared" si="20"/>
        <v/>
      </c>
      <c r="CB121" s="25" t="e">
        <f>IF(AND(#REF!="",#REF!="",#REF!="",#REF!=""),"",SUM(#REF!,#REF!,#REF!,#REF!,#REF!))</f>
        <v>#REF!</v>
      </c>
      <c r="CC121" s="26" t="str">
        <f t="shared" si="21"/>
        <v/>
      </c>
      <c r="CD121" s="23"/>
      <c r="CE121" s="23"/>
    </row>
    <row r="122" spans="1:83">
      <c r="A122" s="245">
        <v>116</v>
      </c>
      <c r="B122" s="246"/>
      <c r="C122" s="247"/>
      <c r="D122" s="248"/>
      <c r="E122" s="249"/>
      <c r="F122" s="250"/>
      <c r="G122" s="250"/>
      <c r="H122" s="251"/>
      <c r="I122" s="252"/>
      <c r="J122" s="253"/>
      <c r="K122" s="254"/>
      <c r="L122" s="11"/>
      <c r="M122" s="7"/>
      <c r="N122" s="7"/>
      <c r="O122" s="7"/>
      <c r="P122" s="31"/>
      <c r="Q122" s="34"/>
      <c r="R122" s="7"/>
      <c r="S122" s="975"/>
      <c r="T122" s="976"/>
      <c r="U122" s="976"/>
      <c r="V122" s="7"/>
      <c r="W122" s="36"/>
      <c r="X122" s="34"/>
      <c r="Y122" s="7"/>
      <c r="Z122" s="11"/>
      <c r="AA122" s="7"/>
      <c r="AB122" s="7"/>
      <c r="AC122" s="7"/>
      <c r="AD122" s="31"/>
      <c r="AE122" s="34"/>
      <c r="AF122" s="7"/>
      <c r="AG122" s="11"/>
      <c r="AH122" s="7"/>
      <c r="AI122" s="7"/>
      <c r="AJ122" s="7"/>
      <c r="AK122" s="31"/>
      <c r="AL122" s="34"/>
      <c r="AM122" s="7"/>
      <c r="AN122" s="11"/>
      <c r="AO122" s="7"/>
      <c r="AP122" s="11"/>
      <c r="AQ122" s="7"/>
      <c r="AR122" s="11"/>
      <c r="AS122" s="7"/>
      <c r="AT122" s="7"/>
      <c r="AU122" s="7"/>
      <c r="AV122" s="7"/>
      <c r="AW122" s="7"/>
      <c r="AX122" s="11" t="s">
        <v>221</v>
      </c>
      <c r="AY122" s="66" t="s">
        <v>221</v>
      </c>
      <c r="AZ122" s="1"/>
      <c r="BA122" s="1"/>
      <c r="BB122" s="1"/>
      <c r="BC122" s="1"/>
      <c r="BD122" s="1"/>
      <c r="BP122" s="15"/>
      <c r="BQ122" s="25" t="str">
        <f t="shared" si="12"/>
        <v/>
      </c>
      <c r="BR122" s="26" t="str">
        <f t="shared" si="11"/>
        <v/>
      </c>
      <c r="BS122" s="26" t="str">
        <f t="shared" si="13"/>
        <v/>
      </c>
      <c r="BT122" s="25" t="str">
        <f t="shared" si="14"/>
        <v/>
      </c>
      <c r="BU122" s="26" t="str">
        <f t="shared" si="15"/>
        <v/>
      </c>
      <c r="BV122" s="25" t="e">
        <f>IF(AND(#REF!="",#REF!="",#REF!="",#REF!=""),"",SUM(#REF!,#REF!,#REF!,#REF!,#REF!))</f>
        <v>#REF!</v>
      </c>
      <c r="BW122" s="26" t="str">
        <f t="shared" si="16"/>
        <v/>
      </c>
      <c r="BX122" s="25" t="str">
        <f t="shared" si="17"/>
        <v/>
      </c>
      <c r="BY122" s="26" t="str">
        <f t="shared" si="18"/>
        <v/>
      </c>
      <c r="BZ122" s="25" t="str">
        <f t="shared" si="19"/>
        <v/>
      </c>
      <c r="CA122" s="26" t="str">
        <f t="shared" si="20"/>
        <v/>
      </c>
      <c r="CB122" s="25" t="e">
        <f>IF(AND(#REF!="",#REF!="",#REF!="",#REF!=""),"",SUM(#REF!,#REF!,#REF!,#REF!,#REF!))</f>
        <v>#REF!</v>
      </c>
      <c r="CC122" s="26" t="str">
        <f t="shared" si="21"/>
        <v/>
      </c>
      <c r="CD122" s="23"/>
      <c r="CE122" s="23"/>
    </row>
    <row r="123" spans="1:83">
      <c r="A123" s="245">
        <v>117</v>
      </c>
      <c r="B123" s="246"/>
      <c r="C123" s="247"/>
      <c r="D123" s="248"/>
      <c r="E123" s="249"/>
      <c r="F123" s="250"/>
      <c r="G123" s="250"/>
      <c r="H123" s="251"/>
      <c r="I123" s="252"/>
      <c r="J123" s="253"/>
      <c r="K123" s="254"/>
      <c r="L123" s="11"/>
      <c r="M123" s="7"/>
      <c r="N123" s="7"/>
      <c r="O123" s="7"/>
      <c r="P123" s="31"/>
      <c r="Q123" s="34"/>
      <c r="R123" s="7"/>
      <c r="S123" s="975"/>
      <c r="T123" s="976"/>
      <c r="U123" s="976"/>
      <c r="V123" s="7"/>
      <c r="W123" s="36"/>
      <c r="X123" s="34"/>
      <c r="Y123" s="7"/>
      <c r="Z123" s="11"/>
      <c r="AA123" s="7"/>
      <c r="AB123" s="7"/>
      <c r="AC123" s="7"/>
      <c r="AD123" s="31"/>
      <c r="AE123" s="34"/>
      <c r="AF123" s="7"/>
      <c r="AG123" s="11"/>
      <c r="AH123" s="7"/>
      <c r="AI123" s="7"/>
      <c r="AJ123" s="7"/>
      <c r="AK123" s="31"/>
      <c r="AL123" s="34"/>
      <c r="AM123" s="7"/>
      <c r="AN123" s="11"/>
      <c r="AO123" s="7"/>
      <c r="AP123" s="11"/>
      <c r="AQ123" s="7"/>
      <c r="AR123" s="11"/>
      <c r="AS123" s="7"/>
      <c r="AT123" s="7"/>
      <c r="AU123" s="7"/>
      <c r="AV123" s="7"/>
      <c r="AW123" s="7"/>
      <c r="AX123" s="11" t="s">
        <v>221</v>
      </c>
      <c r="AY123" s="66" t="s">
        <v>221</v>
      </c>
      <c r="AZ123" s="1"/>
      <c r="BA123" s="1"/>
      <c r="BB123" s="1"/>
      <c r="BC123" s="1"/>
      <c r="BD123" s="1"/>
      <c r="BP123" s="15"/>
      <c r="BQ123" s="25" t="str">
        <f t="shared" si="12"/>
        <v/>
      </c>
      <c r="BR123" s="26" t="str">
        <f t="shared" si="11"/>
        <v/>
      </c>
      <c r="BS123" s="26" t="str">
        <f t="shared" si="13"/>
        <v/>
      </c>
      <c r="BT123" s="25" t="str">
        <f t="shared" si="14"/>
        <v/>
      </c>
      <c r="BU123" s="26" t="str">
        <f t="shared" si="15"/>
        <v/>
      </c>
      <c r="BV123" s="25" t="e">
        <f>IF(AND(#REF!="",#REF!="",#REF!="",#REF!=""),"",SUM(#REF!,#REF!,#REF!,#REF!,#REF!))</f>
        <v>#REF!</v>
      </c>
      <c r="BW123" s="26" t="str">
        <f t="shared" si="16"/>
        <v/>
      </c>
      <c r="BX123" s="25" t="str">
        <f t="shared" si="17"/>
        <v/>
      </c>
      <c r="BY123" s="26" t="str">
        <f t="shared" si="18"/>
        <v/>
      </c>
      <c r="BZ123" s="25" t="str">
        <f t="shared" si="19"/>
        <v/>
      </c>
      <c r="CA123" s="26" t="str">
        <f t="shared" si="20"/>
        <v/>
      </c>
      <c r="CB123" s="25" t="e">
        <f>IF(AND(#REF!="",#REF!="",#REF!="",#REF!=""),"",SUM(#REF!,#REF!,#REF!,#REF!,#REF!))</f>
        <v>#REF!</v>
      </c>
      <c r="CC123" s="26" t="str">
        <f t="shared" si="21"/>
        <v/>
      </c>
      <c r="CD123" s="23"/>
      <c r="CE123" s="23"/>
    </row>
    <row r="124" spans="1:83">
      <c r="A124" s="245">
        <v>118</v>
      </c>
      <c r="B124" s="246"/>
      <c r="C124" s="247"/>
      <c r="D124" s="248"/>
      <c r="E124" s="249"/>
      <c r="F124" s="250"/>
      <c r="G124" s="250"/>
      <c r="H124" s="251"/>
      <c r="I124" s="252"/>
      <c r="J124" s="253"/>
      <c r="K124" s="254"/>
      <c r="L124" s="11"/>
      <c r="M124" s="7"/>
      <c r="N124" s="7"/>
      <c r="O124" s="7"/>
      <c r="P124" s="31"/>
      <c r="Q124" s="34"/>
      <c r="R124" s="7"/>
      <c r="S124" s="975"/>
      <c r="T124" s="976"/>
      <c r="U124" s="976"/>
      <c r="V124" s="7"/>
      <c r="W124" s="36"/>
      <c r="X124" s="34"/>
      <c r="Y124" s="7"/>
      <c r="Z124" s="11"/>
      <c r="AA124" s="7"/>
      <c r="AB124" s="7"/>
      <c r="AC124" s="7"/>
      <c r="AD124" s="31"/>
      <c r="AE124" s="34"/>
      <c r="AF124" s="7"/>
      <c r="AG124" s="11"/>
      <c r="AH124" s="7"/>
      <c r="AI124" s="7"/>
      <c r="AJ124" s="7"/>
      <c r="AK124" s="31"/>
      <c r="AL124" s="34"/>
      <c r="AM124" s="7"/>
      <c r="AN124" s="11"/>
      <c r="AO124" s="7"/>
      <c r="AP124" s="11"/>
      <c r="AQ124" s="7"/>
      <c r="AR124" s="11"/>
      <c r="AS124" s="7"/>
      <c r="AT124" s="7"/>
      <c r="AU124" s="7"/>
      <c r="AV124" s="7"/>
      <c r="AW124" s="7"/>
      <c r="AX124" s="11" t="s">
        <v>221</v>
      </c>
      <c r="AY124" s="66" t="s">
        <v>221</v>
      </c>
      <c r="AZ124" s="1"/>
      <c r="BA124" s="1"/>
      <c r="BB124" s="1"/>
      <c r="BC124" s="1"/>
      <c r="BD124" s="1"/>
      <c r="BP124" s="15"/>
      <c r="BQ124" s="25" t="str">
        <f t="shared" si="12"/>
        <v/>
      </c>
      <c r="BR124" s="26" t="str">
        <f t="shared" si="11"/>
        <v/>
      </c>
      <c r="BS124" s="26" t="str">
        <f t="shared" si="13"/>
        <v/>
      </c>
      <c r="BT124" s="25" t="str">
        <f t="shared" si="14"/>
        <v/>
      </c>
      <c r="BU124" s="26" t="str">
        <f t="shared" si="15"/>
        <v/>
      </c>
      <c r="BV124" s="25" t="e">
        <f>IF(AND(#REF!="",#REF!="",#REF!="",#REF!=""),"",SUM(#REF!,#REF!,#REF!,#REF!,#REF!))</f>
        <v>#REF!</v>
      </c>
      <c r="BW124" s="26" t="str">
        <f t="shared" si="16"/>
        <v/>
      </c>
      <c r="BX124" s="25" t="str">
        <f t="shared" si="17"/>
        <v/>
      </c>
      <c r="BY124" s="26" t="str">
        <f t="shared" si="18"/>
        <v/>
      </c>
      <c r="BZ124" s="25" t="str">
        <f t="shared" si="19"/>
        <v/>
      </c>
      <c r="CA124" s="26" t="str">
        <f t="shared" si="20"/>
        <v/>
      </c>
      <c r="CB124" s="25" t="e">
        <f>IF(AND(#REF!="",#REF!="",#REF!="",#REF!=""),"",SUM(#REF!,#REF!,#REF!,#REF!,#REF!))</f>
        <v>#REF!</v>
      </c>
      <c r="CC124" s="26" t="str">
        <f t="shared" si="21"/>
        <v/>
      </c>
      <c r="CD124" s="23"/>
      <c r="CE124" s="23"/>
    </row>
    <row r="125" spans="1:83">
      <c r="A125" s="245">
        <v>119</v>
      </c>
      <c r="B125" s="246"/>
      <c r="C125" s="247"/>
      <c r="D125" s="248"/>
      <c r="E125" s="249"/>
      <c r="F125" s="250"/>
      <c r="G125" s="250"/>
      <c r="H125" s="251"/>
      <c r="I125" s="252"/>
      <c r="J125" s="253"/>
      <c r="K125" s="254"/>
      <c r="L125" s="11"/>
      <c r="M125" s="7"/>
      <c r="N125" s="7"/>
      <c r="O125" s="7"/>
      <c r="P125" s="31"/>
      <c r="Q125" s="34"/>
      <c r="R125" s="7"/>
      <c r="S125" s="975"/>
      <c r="T125" s="976"/>
      <c r="U125" s="976"/>
      <c r="V125" s="7"/>
      <c r="W125" s="36"/>
      <c r="X125" s="34"/>
      <c r="Y125" s="7"/>
      <c r="Z125" s="11"/>
      <c r="AA125" s="7"/>
      <c r="AB125" s="7"/>
      <c r="AC125" s="7"/>
      <c r="AD125" s="31"/>
      <c r="AE125" s="34"/>
      <c r="AF125" s="7"/>
      <c r="AG125" s="11"/>
      <c r="AH125" s="7"/>
      <c r="AI125" s="7"/>
      <c r="AJ125" s="7"/>
      <c r="AK125" s="31"/>
      <c r="AL125" s="34"/>
      <c r="AM125" s="7"/>
      <c r="AN125" s="11"/>
      <c r="AO125" s="7"/>
      <c r="AP125" s="11"/>
      <c r="AQ125" s="7"/>
      <c r="AR125" s="11"/>
      <c r="AS125" s="7"/>
      <c r="AT125" s="7"/>
      <c r="AU125" s="7"/>
      <c r="AV125" s="7"/>
      <c r="AW125" s="7"/>
      <c r="AX125" s="11" t="s">
        <v>221</v>
      </c>
      <c r="AY125" s="66" t="s">
        <v>221</v>
      </c>
      <c r="AZ125" s="1"/>
      <c r="BA125" s="1"/>
      <c r="BB125" s="1"/>
      <c r="BC125" s="1"/>
      <c r="BD125" s="1"/>
      <c r="BP125" s="15"/>
      <c r="BQ125" s="25" t="str">
        <f t="shared" si="12"/>
        <v/>
      </c>
      <c r="BR125" s="26" t="str">
        <f t="shared" si="11"/>
        <v/>
      </c>
      <c r="BS125" s="26" t="str">
        <f t="shared" si="13"/>
        <v/>
      </c>
      <c r="BT125" s="25" t="str">
        <f t="shared" si="14"/>
        <v/>
      </c>
      <c r="BU125" s="26" t="str">
        <f t="shared" si="15"/>
        <v/>
      </c>
      <c r="BV125" s="25" t="e">
        <f>IF(AND(#REF!="",#REF!="",#REF!="",#REF!=""),"",SUM(#REF!,#REF!,#REF!,#REF!,#REF!))</f>
        <v>#REF!</v>
      </c>
      <c r="BW125" s="26" t="str">
        <f t="shared" si="16"/>
        <v/>
      </c>
      <c r="BX125" s="25" t="str">
        <f t="shared" si="17"/>
        <v/>
      </c>
      <c r="BY125" s="26" t="str">
        <f t="shared" si="18"/>
        <v/>
      </c>
      <c r="BZ125" s="25" t="str">
        <f t="shared" si="19"/>
        <v/>
      </c>
      <c r="CA125" s="26" t="str">
        <f t="shared" si="20"/>
        <v/>
      </c>
      <c r="CB125" s="25" t="e">
        <f>IF(AND(#REF!="",#REF!="",#REF!="",#REF!=""),"",SUM(#REF!,#REF!,#REF!,#REF!,#REF!))</f>
        <v>#REF!</v>
      </c>
      <c r="CC125" s="26" t="str">
        <f t="shared" si="21"/>
        <v/>
      </c>
      <c r="CD125" s="23"/>
      <c r="CE125" s="23"/>
    </row>
    <row r="126" spans="1:83">
      <c r="A126" s="245">
        <v>120</v>
      </c>
      <c r="B126" s="246"/>
      <c r="C126" s="247"/>
      <c r="D126" s="248"/>
      <c r="E126" s="249"/>
      <c r="F126" s="250"/>
      <c r="G126" s="250"/>
      <c r="H126" s="251"/>
      <c r="I126" s="252"/>
      <c r="J126" s="253"/>
      <c r="K126" s="254"/>
      <c r="L126" s="11"/>
      <c r="M126" s="7"/>
      <c r="N126" s="7"/>
      <c r="O126" s="7"/>
      <c r="P126" s="31"/>
      <c r="Q126" s="34"/>
      <c r="R126" s="7"/>
      <c r="S126" s="975"/>
      <c r="T126" s="976"/>
      <c r="U126" s="976"/>
      <c r="V126" s="7"/>
      <c r="W126" s="36"/>
      <c r="X126" s="34"/>
      <c r="Y126" s="7"/>
      <c r="Z126" s="11"/>
      <c r="AA126" s="7"/>
      <c r="AB126" s="7"/>
      <c r="AC126" s="7"/>
      <c r="AD126" s="31"/>
      <c r="AE126" s="34"/>
      <c r="AF126" s="7"/>
      <c r="AG126" s="11"/>
      <c r="AH126" s="7"/>
      <c r="AI126" s="7"/>
      <c r="AJ126" s="7"/>
      <c r="AK126" s="31"/>
      <c r="AL126" s="34"/>
      <c r="AM126" s="7"/>
      <c r="AN126" s="11"/>
      <c r="AO126" s="7"/>
      <c r="AP126" s="11"/>
      <c r="AQ126" s="7"/>
      <c r="AR126" s="11"/>
      <c r="AS126" s="7"/>
      <c r="AT126" s="7"/>
      <c r="AU126" s="7"/>
      <c r="AV126" s="7"/>
      <c r="AW126" s="7"/>
      <c r="AX126" s="11" t="s">
        <v>221</v>
      </c>
      <c r="AY126" s="66" t="s">
        <v>221</v>
      </c>
      <c r="AZ126" s="1"/>
      <c r="BA126" s="1"/>
      <c r="BB126" s="1"/>
      <c r="BC126" s="1"/>
      <c r="BD126" s="1"/>
      <c r="BP126" s="15"/>
      <c r="BQ126" s="25" t="str">
        <f t="shared" si="12"/>
        <v/>
      </c>
      <c r="BR126" s="26" t="str">
        <f t="shared" si="11"/>
        <v/>
      </c>
      <c r="BS126" s="26" t="str">
        <f t="shared" si="13"/>
        <v/>
      </c>
      <c r="BT126" s="25" t="str">
        <f t="shared" si="14"/>
        <v/>
      </c>
      <c r="BU126" s="26" t="str">
        <f t="shared" si="15"/>
        <v/>
      </c>
      <c r="BV126" s="25" t="e">
        <f>IF(AND(#REF!="",#REF!="",#REF!="",#REF!=""),"",SUM(#REF!,#REF!,#REF!,#REF!,#REF!))</f>
        <v>#REF!</v>
      </c>
      <c r="BW126" s="26" t="str">
        <f t="shared" si="16"/>
        <v/>
      </c>
      <c r="BX126" s="25" t="str">
        <f t="shared" si="17"/>
        <v/>
      </c>
      <c r="BY126" s="26" t="str">
        <f t="shared" si="18"/>
        <v/>
      </c>
      <c r="BZ126" s="25" t="str">
        <f t="shared" si="19"/>
        <v/>
      </c>
      <c r="CA126" s="26" t="str">
        <f t="shared" si="20"/>
        <v/>
      </c>
      <c r="CB126" s="25" t="e">
        <f>IF(AND(#REF!="",#REF!="",#REF!="",#REF!=""),"",SUM(#REF!,#REF!,#REF!,#REF!,#REF!))</f>
        <v>#REF!</v>
      </c>
      <c r="CC126" s="26" t="str">
        <f t="shared" si="21"/>
        <v/>
      </c>
      <c r="CD126" s="23"/>
      <c r="CE126" s="23"/>
    </row>
    <row r="127" spans="1:83">
      <c r="A127" s="245">
        <v>121</v>
      </c>
      <c r="B127" s="246"/>
      <c r="C127" s="247"/>
      <c r="D127" s="248"/>
      <c r="E127" s="249"/>
      <c r="F127" s="250"/>
      <c r="G127" s="250"/>
      <c r="H127" s="251"/>
      <c r="I127" s="252"/>
      <c r="J127" s="253"/>
      <c r="K127" s="254"/>
      <c r="L127" s="11"/>
      <c r="M127" s="7"/>
      <c r="N127" s="7"/>
      <c r="O127" s="7"/>
      <c r="P127" s="31"/>
      <c r="Q127" s="34"/>
      <c r="R127" s="7"/>
      <c r="S127" s="975"/>
      <c r="T127" s="976"/>
      <c r="U127" s="976"/>
      <c r="V127" s="7"/>
      <c r="W127" s="36"/>
      <c r="X127" s="34"/>
      <c r="Y127" s="7"/>
      <c r="Z127" s="11"/>
      <c r="AA127" s="7"/>
      <c r="AB127" s="7"/>
      <c r="AC127" s="7"/>
      <c r="AD127" s="31"/>
      <c r="AE127" s="34"/>
      <c r="AF127" s="7"/>
      <c r="AG127" s="11"/>
      <c r="AH127" s="7"/>
      <c r="AI127" s="7"/>
      <c r="AJ127" s="7"/>
      <c r="AK127" s="31"/>
      <c r="AL127" s="34"/>
      <c r="AM127" s="7"/>
      <c r="AN127" s="11"/>
      <c r="AO127" s="7"/>
      <c r="AP127" s="11"/>
      <c r="AQ127" s="7"/>
      <c r="AR127" s="11"/>
      <c r="AS127" s="7"/>
      <c r="AT127" s="7"/>
      <c r="AU127" s="7"/>
      <c r="AV127" s="7"/>
      <c r="AW127" s="7"/>
      <c r="AX127" s="11" t="s">
        <v>221</v>
      </c>
      <c r="AY127" s="66" t="s">
        <v>221</v>
      </c>
      <c r="AZ127" s="1"/>
      <c r="BA127" s="1"/>
      <c r="BB127" s="1"/>
      <c r="BC127" s="1"/>
      <c r="BD127" s="1"/>
      <c r="BP127" s="15"/>
      <c r="BQ127" s="25" t="str">
        <f t="shared" si="12"/>
        <v/>
      </c>
      <c r="BR127" s="26" t="str">
        <f t="shared" si="11"/>
        <v/>
      </c>
      <c r="BS127" s="26" t="str">
        <f t="shared" si="13"/>
        <v/>
      </c>
      <c r="BT127" s="25" t="str">
        <f t="shared" si="14"/>
        <v/>
      </c>
      <c r="BU127" s="26" t="str">
        <f t="shared" si="15"/>
        <v/>
      </c>
      <c r="BV127" s="25" t="e">
        <f>IF(AND(#REF!="",#REF!="",#REF!="",#REF!=""),"",SUM(#REF!,#REF!,#REF!,#REF!,#REF!))</f>
        <v>#REF!</v>
      </c>
      <c r="BW127" s="26" t="str">
        <f t="shared" si="16"/>
        <v/>
      </c>
      <c r="BX127" s="25" t="str">
        <f t="shared" si="17"/>
        <v/>
      </c>
      <c r="BY127" s="26" t="str">
        <f t="shared" si="18"/>
        <v/>
      </c>
      <c r="BZ127" s="25" t="str">
        <f t="shared" si="19"/>
        <v/>
      </c>
      <c r="CA127" s="26" t="str">
        <f t="shared" si="20"/>
        <v/>
      </c>
      <c r="CB127" s="25" t="e">
        <f>IF(AND(#REF!="",#REF!="",#REF!="",#REF!=""),"",SUM(#REF!,#REF!,#REF!,#REF!,#REF!))</f>
        <v>#REF!</v>
      </c>
      <c r="CC127" s="26" t="str">
        <f t="shared" si="21"/>
        <v/>
      </c>
      <c r="CD127" s="23" t="e">
        <f>IF(AND(#REF!="",#REF!="",#REF!="",#REF!=""),"",SUM(#REF!,#REF!,#REF!,#REF!))</f>
        <v>#REF!</v>
      </c>
      <c r="CE127" s="23" t="str">
        <f t="shared" ref="CE127:CE190" si="22">IFERROR(IF(CD127="","",IF($CD$5=100,ROUNDUP(CD127*20%,0),IF($CD$5=86,ROUNDUP((CD127/$CD$5)*$CE$5,0),IF($CD$5=66,ROUNDUP((CD127/$CD$5)*$CE$5,0),"")))),"")</f>
        <v/>
      </c>
    </row>
    <row r="128" spans="1:83">
      <c r="A128" s="245">
        <v>122</v>
      </c>
      <c r="B128" s="246"/>
      <c r="C128" s="247"/>
      <c r="D128" s="248"/>
      <c r="E128" s="249"/>
      <c r="F128" s="250"/>
      <c r="G128" s="250"/>
      <c r="H128" s="251"/>
      <c r="I128" s="252"/>
      <c r="J128" s="253"/>
      <c r="K128" s="254"/>
      <c r="L128" s="11"/>
      <c r="M128" s="7"/>
      <c r="N128" s="7"/>
      <c r="O128" s="7"/>
      <c r="P128" s="31"/>
      <c r="Q128" s="34"/>
      <c r="R128" s="7"/>
      <c r="S128" s="975"/>
      <c r="T128" s="976"/>
      <c r="U128" s="976"/>
      <c r="V128" s="7"/>
      <c r="W128" s="36"/>
      <c r="X128" s="34"/>
      <c r="Y128" s="7"/>
      <c r="Z128" s="11"/>
      <c r="AA128" s="7"/>
      <c r="AB128" s="7"/>
      <c r="AC128" s="7"/>
      <c r="AD128" s="31"/>
      <c r="AE128" s="34"/>
      <c r="AF128" s="7"/>
      <c r="AG128" s="11"/>
      <c r="AH128" s="7"/>
      <c r="AI128" s="7"/>
      <c r="AJ128" s="7"/>
      <c r="AK128" s="31"/>
      <c r="AL128" s="34"/>
      <c r="AM128" s="7"/>
      <c r="AN128" s="11"/>
      <c r="AO128" s="7"/>
      <c r="AP128" s="11"/>
      <c r="AQ128" s="7"/>
      <c r="AR128" s="11"/>
      <c r="AS128" s="7"/>
      <c r="AT128" s="7"/>
      <c r="AU128" s="7"/>
      <c r="AV128" s="7"/>
      <c r="AW128" s="7"/>
      <c r="AX128" s="11" t="s">
        <v>221</v>
      </c>
      <c r="AY128" s="66" t="s">
        <v>221</v>
      </c>
      <c r="AZ128" s="1"/>
      <c r="BA128" s="1"/>
      <c r="BB128" s="1"/>
      <c r="BC128" s="1"/>
      <c r="BD128" s="1"/>
      <c r="BP128" s="15"/>
      <c r="BQ128" s="25" t="str">
        <f t="shared" si="12"/>
        <v/>
      </c>
      <c r="BR128" s="26" t="str">
        <f t="shared" si="11"/>
        <v/>
      </c>
      <c r="BS128" s="26" t="str">
        <f t="shared" si="13"/>
        <v/>
      </c>
      <c r="BT128" s="25" t="str">
        <f t="shared" si="14"/>
        <v/>
      </c>
      <c r="BU128" s="26" t="str">
        <f t="shared" si="15"/>
        <v/>
      </c>
      <c r="BV128" s="25" t="e">
        <f>IF(AND(#REF!="",#REF!="",#REF!="",#REF!=""),"",SUM(#REF!,#REF!,#REF!,#REF!,#REF!))</f>
        <v>#REF!</v>
      </c>
      <c r="BW128" s="26" t="str">
        <f t="shared" si="16"/>
        <v/>
      </c>
      <c r="BX128" s="25" t="str">
        <f t="shared" si="17"/>
        <v/>
      </c>
      <c r="BY128" s="26" t="str">
        <f t="shared" si="18"/>
        <v/>
      </c>
      <c r="BZ128" s="25" t="str">
        <f t="shared" si="19"/>
        <v/>
      </c>
      <c r="CA128" s="26" t="str">
        <f t="shared" si="20"/>
        <v/>
      </c>
      <c r="CB128" s="25" t="e">
        <f>IF(AND(#REF!="",#REF!="",#REF!="",#REF!=""),"",SUM(#REF!,#REF!,#REF!,#REF!,#REF!))</f>
        <v>#REF!</v>
      </c>
      <c r="CC128" s="26" t="str">
        <f t="shared" si="21"/>
        <v/>
      </c>
      <c r="CD128" s="23" t="e">
        <f>IF(AND(#REF!="",#REF!="",#REF!="",#REF!=""),"",SUM(#REF!,#REF!,#REF!,#REF!))</f>
        <v>#REF!</v>
      </c>
      <c r="CE128" s="23" t="str">
        <f t="shared" si="22"/>
        <v/>
      </c>
    </row>
    <row r="129" spans="1:83">
      <c r="A129" s="245">
        <v>123</v>
      </c>
      <c r="B129" s="246"/>
      <c r="C129" s="247"/>
      <c r="D129" s="248"/>
      <c r="E129" s="249"/>
      <c r="F129" s="250"/>
      <c r="G129" s="250"/>
      <c r="H129" s="251"/>
      <c r="I129" s="252"/>
      <c r="J129" s="253"/>
      <c r="K129" s="254"/>
      <c r="L129" s="11"/>
      <c r="M129" s="7"/>
      <c r="N129" s="7"/>
      <c r="O129" s="7"/>
      <c r="P129" s="31"/>
      <c r="Q129" s="34"/>
      <c r="R129" s="7"/>
      <c r="S129" s="975"/>
      <c r="T129" s="976"/>
      <c r="U129" s="976"/>
      <c r="V129" s="7"/>
      <c r="W129" s="36"/>
      <c r="X129" s="34"/>
      <c r="Y129" s="7"/>
      <c r="Z129" s="11"/>
      <c r="AA129" s="7"/>
      <c r="AB129" s="7"/>
      <c r="AC129" s="7"/>
      <c r="AD129" s="31"/>
      <c r="AE129" s="34"/>
      <c r="AF129" s="7"/>
      <c r="AG129" s="11"/>
      <c r="AH129" s="7"/>
      <c r="AI129" s="7"/>
      <c r="AJ129" s="7"/>
      <c r="AK129" s="31"/>
      <c r="AL129" s="34"/>
      <c r="AM129" s="7"/>
      <c r="AN129" s="11"/>
      <c r="AO129" s="7"/>
      <c r="AP129" s="11"/>
      <c r="AQ129" s="7"/>
      <c r="AR129" s="11"/>
      <c r="AS129" s="7"/>
      <c r="AT129" s="7"/>
      <c r="AU129" s="7"/>
      <c r="AV129" s="7"/>
      <c r="AW129" s="7"/>
      <c r="AX129" s="11" t="s">
        <v>221</v>
      </c>
      <c r="AY129" s="66" t="s">
        <v>221</v>
      </c>
      <c r="AZ129" s="1"/>
      <c r="BA129" s="1"/>
      <c r="BB129" s="1"/>
      <c r="BC129" s="1"/>
      <c r="BD129" s="1"/>
      <c r="BP129" s="15"/>
      <c r="BQ129" s="25" t="str">
        <f t="shared" si="12"/>
        <v/>
      </c>
      <c r="BR129" s="26" t="str">
        <f t="shared" si="11"/>
        <v/>
      </c>
      <c r="BS129" s="26" t="str">
        <f t="shared" si="13"/>
        <v/>
      </c>
      <c r="BT129" s="25" t="str">
        <f t="shared" si="14"/>
        <v/>
      </c>
      <c r="BU129" s="26" t="str">
        <f t="shared" si="15"/>
        <v/>
      </c>
      <c r="BV129" s="25" t="e">
        <f>IF(AND(#REF!="",#REF!="",#REF!="",#REF!=""),"",SUM(#REF!,#REF!,#REF!,#REF!,#REF!))</f>
        <v>#REF!</v>
      </c>
      <c r="BW129" s="26" t="str">
        <f t="shared" si="16"/>
        <v/>
      </c>
      <c r="BX129" s="25" t="str">
        <f t="shared" si="17"/>
        <v/>
      </c>
      <c r="BY129" s="26" t="str">
        <f t="shared" si="18"/>
        <v/>
      </c>
      <c r="BZ129" s="25" t="str">
        <f t="shared" si="19"/>
        <v/>
      </c>
      <c r="CA129" s="26" t="str">
        <f t="shared" si="20"/>
        <v/>
      </c>
      <c r="CB129" s="25" t="e">
        <f>IF(AND(#REF!="",#REF!="",#REF!="",#REF!=""),"",SUM(#REF!,#REF!,#REF!,#REF!,#REF!))</f>
        <v>#REF!</v>
      </c>
      <c r="CC129" s="26" t="str">
        <f t="shared" si="21"/>
        <v/>
      </c>
      <c r="CD129" s="23" t="e">
        <f>IF(AND(#REF!="",#REF!="",#REF!="",#REF!=""),"",SUM(#REF!,#REF!,#REF!,#REF!))</f>
        <v>#REF!</v>
      </c>
      <c r="CE129" s="23" t="str">
        <f t="shared" si="22"/>
        <v/>
      </c>
    </row>
    <row r="130" spans="1:83">
      <c r="A130" s="245">
        <v>124</v>
      </c>
      <c r="B130" s="246"/>
      <c r="C130" s="247"/>
      <c r="D130" s="248"/>
      <c r="E130" s="249"/>
      <c r="F130" s="250"/>
      <c r="G130" s="250"/>
      <c r="H130" s="251"/>
      <c r="I130" s="252"/>
      <c r="J130" s="253"/>
      <c r="K130" s="254"/>
      <c r="L130" s="11"/>
      <c r="M130" s="7"/>
      <c r="N130" s="7"/>
      <c r="O130" s="7"/>
      <c r="P130" s="31"/>
      <c r="Q130" s="34"/>
      <c r="R130" s="7"/>
      <c r="S130" s="975"/>
      <c r="T130" s="976"/>
      <c r="U130" s="976"/>
      <c r="V130" s="7"/>
      <c r="W130" s="36"/>
      <c r="X130" s="34"/>
      <c r="Y130" s="7"/>
      <c r="Z130" s="11"/>
      <c r="AA130" s="7"/>
      <c r="AB130" s="7"/>
      <c r="AC130" s="7"/>
      <c r="AD130" s="31"/>
      <c r="AE130" s="34"/>
      <c r="AF130" s="7"/>
      <c r="AG130" s="11"/>
      <c r="AH130" s="7"/>
      <c r="AI130" s="7"/>
      <c r="AJ130" s="7"/>
      <c r="AK130" s="31"/>
      <c r="AL130" s="34"/>
      <c r="AM130" s="7"/>
      <c r="AN130" s="11"/>
      <c r="AO130" s="7"/>
      <c r="AP130" s="11"/>
      <c r="AQ130" s="7"/>
      <c r="AR130" s="11"/>
      <c r="AS130" s="7"/>
      <c r="AT130" s="7"/>
      <c r="AU130" s="7"/>
      <c r="AV130" s="7"/>
      <c r="AW130" s="7"/>
      <c r="AX130" s="11" t="s">
        <v>221</v>
      </c>
      <c r="AY130" s="66" t="s">
        <v>221</v>
      </c>
      <c r="AZ130" s="1"/>
      <c r="BA130" s="1"/>
      <c r="BB130" s="1"/>
      <c r="BC130" s="1"/>
      <c r="BD130" s="1"/>
      <c r="BP130" s="15"/>
      <c r="BQ130" s="25" t="str">
        <f t="shared" si="12"/>
        <v/>
      </c>
      <c r="BR130" s="26" t="str">
        <f t="shared" si="11"/>
        <v/>
      </c>
      <c r="BS130" s="26" t="str">
        <f t="shared" si="13"/>
        <v/>
      </c>
      <c r="BT130" s="25" t="str">
        <f t="shared" si="14"/>
        <v/>
      </c>
      <c r="BU130" s="26" t="str">
        <f t="shared" si="15"/>
        <v/>
      </c>
      <c r="BV130" s="25" t="e">
        <f>IF(AND(#REF!="",#REF!="",#REF!="",#REF!=""),"",SUM(#REF!,#REF!,#REF!,#REF!,#REF!))</f>
        <v>#REF!</v>
      </c>
      <c r="BW130" s="26" t="str">
        <f t="shared" si="16"/>
        <v/>
      </c>
      <c r="BX130" s="25" t="str">
        <f t="shared" si="17"/>
        <v/>
      </c>
      <c r="BY130" s="26" t="str">
        <f t="shared" si="18"/>
        <v/>
      </c>
      <c r="BZ130" s="25" t="str">
        <f t="shared" si="19"/>
        <v/>
      </c>
      <c r="CA130" s="26" t="str">
        <f t="shared" si="20"/>
        <v/>
      </c>
      <c r="CB130" s="25" t="e">
        <f>IF(AND(#REF!="",#REF!="",#REF!="",#REF!=""),"",SUM(#REF!,#REF!,#REF!,#REF!,#REF!))</f>
        <v>#REF!</v>
      </c>
      <c r="CC130" s="26" t="str">
        <f t="shared" si="21"/>
        <v/>
      </c>
      <c r="CD130" s="23" t="e">
        <f>IF(AND(#REF!="",#REF!="",#REF!="",#REF!=""),"",SUM(#REF!,#REF!,#REF!,#REF!))</f>
        <v>#REF!</v>
      </c>
      <c r="CE130" s="23" t="str">
        <f t="shared" si="22"/>
        <v/>
      </c>
    </row>
    <row r="131" spans="1:83">
      <c r="A131" s="245">
        <v>125</v>
      </c>
      <c r="B131" s="246"/>
      <c r="C131" s="247"/>
      <c r="D131" s="248"/>
      <c r="E131" s="249"/>
      <c r="F131" s="250"/>
      <c r="G131" s="250"/>
      <c r="H131" s="251"/>
      <c r="I131" s="252"/>
      <c r="J131" s="253"/>
      <c r="K131" s="254"/>
      <c r="L131" s="11"/>
      <c r="M131" s="7"/>
      <c r="N131" s="7"/>
      <c r="O131" s="7"/>
      <c r="P131" s="31"/>
      <c r="Q131" s="34"/>
      <c r="R131" s="7"/>
      <c r="S131" s="975"/>
      <c r="T131" s="976"/>
      <c r="U131" s="976"/>
      <c r="V131" s="7"/>
      <c r="W131" s="36"/>
      <c r="X131" s="34"/>
      <c r="Y131" s="7"/>
      <c r="Z131" s="11"/>
      <c r="AA131" s="7"/>
      <c r="AB131" s="7"/>
      <c r="AC131" s="7"/>
      <c r="AD131" s="31"/>
      <c r="AE131" s="34"/>
      <c r="AF131" s="7"/>
      <c r="AG131" s="11"/>
      <c r="AH131" s="7"/>
      <c r="AI131" s="7"/>
      <c r="AJ131" s="7"/>
      <c r="AK131" s="31"/>
      <c r="AL131" s="34"/>
      <c r="AM131" s="7"/>
      <c r="AN131" s="11"/>
      <c r="AO131" s="7"/>
      <c r="AP131" s="11"/>
      <c r="AQ131" s="7"/>
      <c r="AR131" s="11"/>
      <c r="AS131" s="7"/>
      <c r="AT131" s="7"/>
      <c r="AU131" s="7"/>
      <c r="AV131" s="7"/>
      <c r="AW131" s="7"/>
      <c r="AX131" s="11" t="s">
        <v>221</v>
      </c>
      <c r="AY131" s="66" t="s">
        <v>221</v>
      </c>
      <c r="AZ131" s="1"/>
      <c r="BA131" s="1"/>
      <c r="BB131" s="1"/>
      <c r="BC131" s="1"/>
      <c r="BD131" s="1"/>
      <c r="BP131" s="15"/>
      <c r="BQ131" s="25" t="str">
        <f t="shared" si="12"/>
        <v/>
      </c>
      <c r="BR131" s="26" t="str">
        <f t="shared" si="11"/>
        <v/>
      </c>
      <c r="BS131" s="26" t="str">
        <f t="shared" si="13"/>
        <v/>
      </c>
      <c r="BT131" s="25" t="str">
        <f t="shared" si="14"/>
        <v/>
      </c>
      <c r="BU131" s="26" t="str">
        <f t="shared" si="15"/>
        <v/>
      </c>
      <c r="BV131" s="25" t="e">
        <f>IF(AND(#REF!="",#REF!="",#REF!="",#REF!=""),"",SUM(#REF!,#REF!,#REF!,#REF!,#REF!))</f>
        <v>#REF!</v>
      </c>
      <c r="BW131" s="26" t="str">
        <f t="shared" si="16"/>
        <v/>
      </c>
      <c r="BX131" s="25" t="str">
        <f t="shared" si="17"/>
        <v/>
      </c>
      <c r="BY131" s="26" t="str">
        <f t="shared" si="18"/>
        <v/>
      </c>
      <c r="BZ131" s="25" t="str">
        <f t="shared" si="19"/>
        <v/>
      </c>
      <c r="CA131" s="26" t="str">
        <f t="shared" si="20"/>
        <v/>
      </c>
      <c r="CB131" s="25" t="e">
        <f>IF(AND(#REF!="",#REF!="",#REF!="",#REF!=""),"",SUM(#REF!,#REF!,#REF!,#REF!,#REF!))</f>
        <v>#REF!</v>
      </c>
      <c r="CC131" s="26" t="str">
        <f t="shared" si="21"/>
        <v/>
      </c>
      <c r="CD131" s="23" t="e">
        <f>IF(AND(#REF!="",#REF!="",#REF!="",#REF!=""),"",SUM(#REF!,#REF!,#REF!,#REF!))</f>
        <v>#REF!</v>
      </c>
      <c r="CE131" s="23" t="str">
        <f t="shared" si="22"/>
        <v/>
      </c>
    </row>
    <row r="132" spans="1:83">
      <c r="A132" s="245">
        <v>126</v>
      </c>
      <c r="B132" s="246"/>
      <c r="C132" s="247"/>
      <c r="D132" s="248"/>
      <c r="E132" s="249"/>
      <c r="F132" s="250"/>
      <c r="G132" s="250"/>
      <c r="H132" s="251"/>
      <c r="I132" s="252"/>
      <c r="J132" s="253"/>
      <c r="K132" s="254"/>
      <c r="L132" s="11"/>
      <c r="M132" s="7"/>
      <c r="N132" s="7"/>
      <c r="O132" s="7"/>
      <c r="P132" s="31"/>
      <c r="Q132" s="34"/>
      <c r="R132" s="7"/>
      <c r="S132" s="975"/>
      <c r="T132" s="976"/>
      <c r="U132" s="976"/>
      <c r="V132" s="7"/>
      <c r="W132" s="36"/>
      <c r="X132" s="34"/>
      <c r="Y132" s="7"/>
      <c r="Z132" s="11"/>
      <c r="AA132" s="7"/>
      <c r="AB132" s="7"/>
      <c r="AC132" s="7"/>
      <c r="AD132" s="31"/>
      <c r="AE132" s="34"/>
      <c r="AF132" s="7"/>
      <c r="AG132" s="11"/>
      <c r="AH132" s="7"/>
      <c r="AI132" s="7"/>
      <c r="AJ132" s="7"/>
      <c r="AK132" s="31"/>
      <c r="AL132" s="34"/>
      <c r="AM132" s="7"/>
      <c r="AN132" s="11"/>
      <c r="AO132" s="7"/>
      <c r="AP132" s="11"/>
      <c r="AQ132" s="7"/>
      <c r="AR132" s="11"/>
      <c r="AS132" s="7"/>
      <c r="AT132" s="7"/>
      <c r="AU132" s="7"/>
      <c r="AV132" s="7"/>
      <c r="AW132" s="7"/>
      <c r="AX132" s="11" t="s">
        <v>221</v>
      </c>
      <c r="AY132" s="66" t="s">
        <v>221</v>
      </c>
      <c r="AZ132" s="1"/>
      <c r="BA132" s="1"/>
      <c r="BB132" s="1"/>
      <c r="BC132" s="1"/>
      <c r="BD132" s="1"/>
      <c r="BP132" s="15"/>
      <c r="BQ132" s="25" t="str">
        <f t="shared" si="12"/>
        <v/>
      </c>
      <c r="BR132" s="26" t="str">
        <f t="shared" si="11"/>
        <v/>
      </c>
      <c r="BS132" s="26" t="str">
        <f t="shared" si="13"/>
        <v/>
      </c>
      <c r="BT132" s="25" t="str">
        <f t="shared" si="14"/>
        <v/>
      </c>
      <c r="BU132" s="26" t="str">
        <f t="shared" si="15"/>
        <v/>
      </c>
      <c r="BV132" s="25" t="e">
        <f>IF(AND(#REF!="",#REF!="",#REF!="",#REF!=""),"",SUM(#REF!,#REF!,#REF!,#REF!,#REF!))</f>
        <v>#REF!</v>
      </c>
      <c r="BW132" s="26" t="str">
        <f t="shared" si="16"/>
        <v/>
      </c>
      <c r="BX132" s="25" t="str">
        <f t="shared" si="17"/>
        <v/>
      </c>
      <c r="BY132" s="26" t="str">
        <f t="shared" si="18"/>
        <v/>
      </c>
      <c r="BZ132" s="25" t="str">
        <f t="shared" si="19"/>
        <v/>
      </c>
      <c r="CA132" s="26" t="str">
        <f t="shared" si="20"/>
        <v/>
      </c>
      <c r="CB132" s="25" t="e">
        <f>IF(AND(#REF!="",#REF!="",#REF!="",#REF!=""),"",SUM(#REF!,#REF!,#REF!,#REF!,#REF!))</f>
        <v>#REF!</v>
      </c>
      <c r="CC132" s="26" t="str">
        <f t="shared" si="21"/>
        <v/>
      </c>
      <c r="CD132" s="23" t="e">
        <f>IF(AND(#REF!="",#REF!="",#REF!="",#REF!=""),"",SUM(#REF!,#REF!,#REF!,#REF!))</f>
        <v>#REF!</v>
      </c>
      <c r="CE132" s="23" t="str">
        <f t="shared" si="22"/>
        <v/>
      </c>
    </row>
    <row r="133" spans="1:83">
      <c r="A133" s="245">
        <v>127</v>
      </c>
      <c r="B133" s="246"/>
      <c r="C133" s="247"/>
      <c r="D133" s="248"/>
      <c r="E133" s="249"/>
      <c r="F133" s="250"/>
      <c r="G133" s="250"/>
      <c r="H133" s="251"/>
      <c r="I133" s="252"/>
      <c r="J133" s="253"/>
      <c r="K133" s="254"/>
      <c r="L133" s="11"/>
      <c r="M133" s="7"/>
      <c r="N133" s="7"/>
      <c r="O133" s="7"/>
      <c r="P133" s="31"/>
      <c r="Q133" s="34"/>
      <c r="R133" s="7"/>
      <c r="S133" s="975"/>
      <c r="T133" s="976"/>
      <c r="U133" s="976"/>
      <c r="V133" s="7"/>
      <c r="W133" s="36"/>
      <c r="X133" s="34"/>
      <c r="Y133" s="7"/>
      <c r="Z133" s="11"/>
      <c r="AA133" s="7"/>
      <c r="AB133" s="7"/>
      <c r="AC133" s="7"/>
      <c r="AD133" s="31"/>
      <c r="AE133" s="34"/>
      <c r="AF133" s="7"/>
      <c r="AG133" s="11"/>
      <c r="AH133" s="7"/>
      <c r="AI133" s="7"/>
      <c r="AJ133" s="7"/>
      <c r="AK133" s="31"/>
      <c r="AL133" s="34"/>
      <c r="AM133" s="7"/>
      <c r="AN133" s="11"/>
      <c r="AO133" s="7"/>
      <c r="AP133" s="11"/>
      <c r="AQ133" s="7"/>
      <c r="AR133" s="11"/>
      <c r="AS133" s="7"/>
      <c r="AT133" s="7"/>
      <c r="AU133" s="7"/>
      <c r="AV133" s="7"/>
      <c r="AW133" s="7"/>
      <c r="AX133" s="11" t="s">
        <v>221</v>
      </c>
      <c r="AY133" s="66" t="s">
        <v>221</v>
      </c>
      <c r="AZ133" s="1"/>
      <c r="BA133" s="1"/>
      <c r="BB133" s="1"/>
      <c r="BC133" s="1"/>
      <c r="BD133" s="1"/>
      <c r="BP133" s="15"/>
      <c r="BQ133" s="25" t="str">
        <f t="shared" si="12"/>
        <v/>
      </c>
      <c r="BR133" s="26" t="str">
        <f t="shared" si="11"/>
        <v/>
      </c>
      <c r="BS133" s="26" t="str">
        <f t="shared" si="13"/>
        <v/>
      </c>
      <c r="BT133" s="25" t="str">
        <f t="shared" si="14"/>
        <v/>
      </c>
      <c r="BU133" s="26" t="str">
        <f t="shared" si="15"/>
        <v/>
      </c>
      <c r="BV133" s="25" t="e">
        <f>IF(AND(#REF!="",#REF!="",#REF!="",#REF!=""),"",SUM(#REF!,#REF!,#REF!,#REF!,#REF!))</f>
        <v>#REF!</v>
      </c>
      <c r="BW133" s="26" t="str">
        <f t="shared" si="16"/>
        <v/>
      </c>
      <c r="BX133" s="25" t="str">
        <f t="shared" si="17"/>
        <v/>
      </c>
      <c r="BY133" s="26" t="str">
        <f t="shared" si="18"/>
        <v/>
      </c>
      <c r="BZ133" s="25" t="str">
        <f t="shared" si="19"/>
        <v/>
      </c>
      <c r="CA133" s="26" t="str">
        <f t="shared" si="20"/>
        <v/>
      </c>
      <c r="CB133" s="25" t="e">
        <f>IF(AND(#REF!="",#REF!="",#REF!="",#REF!=""),"",SUM(#REF!,#REF!,#REF!,#REF!,#REF!))</f>
        <v>#REF!</v>
      </c>
      <c r="CC133" s="26" t="str">
        <f t="shared" si="21"/>
        <v/>
      </c>
      <c r="CD133" s="23" t="e">
        <f>IF(AND(#REF!="",#REF!="",#REF!="",#REF!=""),"",SUM(#REF!,#REF!,#REF!,#REF!))</f>
        <v>#REF!</v>
      </c>
      <c r="CE133" s="23" t="str">
        <f t="shared" si="22"/>
        <v/>
      </c>
    </row>
    <row r="134" spans="1:83">
      <c r="A134" s="245">
        <v>128</v>
      </c>
      <c r="B134" s="246"/>
      <c r="C134" s="247"/>
      <c r="D134" s="248"/>
      <c r="E134" s="249"/>
      <c r="F134" s="250"/>
      <c r="G134" s="250"/>
      <c r="H134" s="251"/>
      <c r="I134" s="252"/>
      <c r="J134" s="253"/>
      <c r="K134" s="254"/>
      <c r="L134" s="11"/>
      <c r="M134" s="7"/>
      <c r="N134" s="7"/>
      <c r="O134" s="7"/>
      <c r="P134" s="31"/>
      <c r="Q134" s="34"/>
      <c r="R134" s="7"/>
      <c r="S134" s="975"/>
      <c r="T134" s="976"/>
      <c r="U134" s="976"/>
      <c r="V134" s="7"/>
      <c r="W134" s="36"/>
      <c r="X134" s="34"/>
      <c r="Y134" s="7"/>
      <c r="Z134" s="11"/>
      <c r="AA134" s="7"/>
      <c r="AB134" s="7"/>
      <c r="AC134" s="7"/>
      <c r="AD134" s="31"/>
      <c r="AE134" s="34"/>
      <c r="AF134" s="7"/>
      <c r="AG134" s="11"/>
      <c r="AH134" s="7"/>
      <c r="AI134" s="7"/>
      <c r="AJ134" s="7"/>
      <c r="AK134" s="31"/>
      <c r="AL134" s="34"/>
      <c r="AM134" s="7"/>
      <c r="AN134" s="11"/>
      <c r="AO134" s="7"/>
      <c r="AP134" s="11"/>
      <c r="AQ134" s="7"/>
      <c r="AR134" s="11"/>
      <c r="AS134" s="7"/>
      <c r="AT134" s="7"/>
      <c r="AU134" s="7"/>
      <c r="AV134" s="7"/>
      <c r="AW134" s="7"/>
      <c r="AX134" s="11" t="s">
        <v>221</v>
      </c>
      <c r="AY134" s="66" t="s">
        <v>221</v>
      </c>
      <c r="AZ134" s="1"/>
      <c r="BA134" s="1"/>
      <c r="BB134" s="1"/>
      <c r="BC134" s="1"/>
      <c r="BD134" s="1"/>
      <c r="BP134" s="15"/>
      <c r="BQ134" s="25" t="str">
        <f t="shared" si="12"/>
        <v/>
      </c>
      <c r="BR134" s="26" t="str">
        <f t="shared" si="11"/>
        <v/>
      </c>
      <c r="BS134" s="26" t="str">
        <f t="shared" si="13"/>
        <v/>
      </c>
      <c r="BT134" s="25" t="str">
        <f t="shared" si="14"/>
        <v/>
      </c>
      <c r="BU134" s="26" t="str">
        <f t="shared" si="15"/>
        <v/>
      </c>
      <c r="BV134" s="25" t="e">
        <f>IF(AND(#REF!="",#REF!="",#REF!="",#REF!=""),"",SUM(#REF!,#REF!,#REF!,#REF!,#REF!))</f>
        <v>#REF!</v>
      </c>
      <c r="BW134" s="26" t="str">
        <f t="shared" si="16"/>
        <v/>
      </c>
      <c r="BX134" s="25" t="str">
        <f t="shared" si="17"/>
        <v/>
      </c>
      <c r="BY134" s="26" t="str">
        <f t="shared" si="18"/>
        <v/>
      </c>
      <c r="BZ134" s="25" t="str">
        <f t="shared" si="19"/>
        <v/>
      </c>
      <c r="CA134" s="26" t="str">
        <f t="shared" si="20"/>
        <v/>
      </c>
      <c r="CB134" s="25" t="e">
        <f>IF(AND(#REF!="",#REF!="",#REF!="",#REF!=""),"",SUM(#REF!,#REF!,#REF!,#REF!,#REF!))</f>
        <v>#REF!</v>
      </c>
      <c r="CC134" s="26" t="str">
        <f t="shared" si="21"/>
        <v/>
      </c>
      <c r="CD134" s="23" t="e">
        <f>IF(AND(#REF!="",#REF!="",#REF!="",#REF!=""),"",SUM(#REF!,#REF!,#REF!,#REF!))</f>
        <v>#REF!</v>
      </c>
      <c r="CE134" s="23" t="str">
        <f t="shared" si="22"/>
        <v/>
      </c>
    </row>
    <row r="135" spans="1:83">
      <c r="A135" s="245">
        <v>129</v>
      </c>
      <c r="B135" s="246"/>
      <c r="C135" s="247"/>
      <c r="D135" s="248"/>
      <c r="E135" s="249"/>
      <c r="F135" s="250"/>
      <c r="G135" s="250"/>
      <c r="H135" s="251"/>
      <c r="I135" s="252"/>
      <c r="J135" s="253"/>
      <c r="K135" s="254"/>
      <c r="L135" s="11"/>
      <c r="M135" s="7"/>
      <c r="N135" s="7"/>
      <c r="O135" s="7"/>
      <c r="P135" s="31"/>
      <c r="Q135" s="34"/>
      <c r="R135" s="7"/>
      <c r="S135" s="975"/>
      <c r="T135" s="976"/>
      <c r="U135" s="976"/>
      <c r="V135" s="7"/>
      <c r="W135" s="36"/>
      <c r="X135" s="34"/>
      <c r="Y135" s="7"/>
      <c r="Z135" s="11"/>
      <c r="AA135" s="7"/>
      <c r="AB135" s="7"/>
      <c r="AC135" s="7"/>
      <c r="AD135" s="31"/>
      <c r="AE135" s="34"/>
      <c r="AF135" s="7"/>
      <c r="AG135" s="11"/>
      <c r="AH135" s="7"/>
      <c r="AI135" s="7"/>
      <c r="AJ135" s="7"/>
      <c r="AK135" s="31"/>
      <c r="AL135" s="34"/>
      <c r="AM135" s="7"/>
      <c r="AN135" s="11"/>
      <c r="AO135" s="7"/>
      <c r="AP135" s="11"/>
      <c r="AQ135" s="7"/>
      <c r="AR135" s="11"/>
      <c r="AS135" s="7"/>
      <c r="AT135" s="7"/>
      <c r="AU135" s="7"/>
      <c r="AV135" s="7"/>
      <c r="AW135" s="7"/>
      <c r="AX135" s="11" t="s">
        <v>221</v>
      </c>
      <c r="AY135" s="66" t="s">
        <v>221</v>
      </c>
      <c r="AZ135" s="1"/>
      <c r="BA135" s="1"/>
      <c r="BB135" s="1"/>
      <c r="BC135" s="1"/>
      <c r="BD135" s="1"/>
      <c r="BP135" s="15"/>
      <c r="BQ135" s="25" t="str">
        <f t="shared" si="12"/>
        <v/>
      </c>
      <c r="BR135" s="26" t="str">
        <f t="shared" ref="BR135:BR198" si="23">IF(AND(L135="",M135="",N135="",P135=""),"",SUM(L135,M135,N135,O135,P135))</f>
        <v/>
      </c>
      <c r="BS135" s="26" t="str">
        <f t="shared" si="13"/>
        <v/>
      </c>
      <c r="BT135" s="25" t="str">
        <f t="shared" si="14"/>
        <v/>
      </c>
      <c r="BU135" s="26" t="str">
        <f t="shared" si="15"/>
        <v/>
      </c>
      <c r="BV135" s="25" t="e">
        <f>IF(AND(#REF!="",#REF!="",#REF!="",#REF!=""),"",SUM(#REF!,#REF!,#REF!,#REF!,#REF!))</f>
        <v>#REF!</v>
      </c>
      <c r="BW135" s="26" t="str">
        <f t="shared" si="16"/>
        <v/>
      </c>
      <c r="BX135" s="25" t="str">
        <f t="shared" si="17"/>
        <v/>
      </c>
      <c r="BY135" s="26" t="str">
        <f t="shared" si="18"/>
        <v/>
      </c>
      <c r="BZ135" s="25" t="str">
        <f t="shared" si="19"/>
        <v/>
      </c>
      <c r="CA135" s="26" t="str">
        <f t="shared" si="20"/>
        <v/>
      </c>
      <c r="CB135" s="25" t="e">
        <f>IF(AND(#REF!="",#REF!="",#REF!="",#REF!=""),"",SUM(#REF!,#REF!,#REF!,#REF!,#REF!))</f>
        <v>#REF!</v>
      </c>
      <c r="CC135" s="26" t="str">
        <f t="shared" si="21"/>
        <v/>
      </c>
      <c r="CD135" s="23" t="e">
        <f>IF(AND(#REF!="",#REF!="",#REF!="",#REF!=""),"",SUM(#REF!,#REF!,#REF!,#REF!))</f>
        <v>#REF!</v>
      </c>
      <c r="CE135" s="23" t="str">
        <f t="shared" si="22"/>
        <v/>
      </c>
    </row>
    <row r="136" spans="1:83">
      <c r="A136" s="245">
        <v>130</v>
      </c>
      <c r="B136" s="246"/>
      <c r="C136" s="247"/>
      <c r="D136" s="248"/>
      <c r="E136" s="249"/>
      <c r="F136" s="250"/>
      <c r="G136" s="250"/>
      <c r="H136" s="251"/>
      <c r="I136" s="252"/>
      <c r="J136" s="253"/>
      <c r="K136" s="254"/>
      <c r="L136" s="11"/>
      <c r="M136" s="7"/>
      <c r="N136" s="7"/>
      <c r="O136" s="7"/>
      <c r="P136" s="31"/>
      <c r="Q136" s="34"/>
      <c r="R136" s="7"/>
      <c r="S136" s="975"/>
      <c r="T136" s="976"/>
      <c r="U136" s="976"/>
      <c r="V136" s="7"/>
      <c r="W136" s="36"/>
      <c r="X136" s="34"/>
      <c r="Y136" s="7"/>
      <c r="Z136" s="11"/>
      <c r="AA136" s="7"/>
      <c r="AB136" s="7"/>
      <c r="AC136" s="7"/>
      <c r="AD136" s="31"/>
      <c r="AE136" s="34"/>
      <c r="AF136" s="7"/>
      <c r="AG136" s="11"/>
      <c r="AH136" s="7"/>
      <c r="AI136" s="7"/>
      <c r="AJ136" s="7"/>
      <c r="AK136" s="31"/>
      <c r="AL136" s="34"/>
      <c r="AM136" s="7"/>
      <c r="AN136" s="11"/>
      <c r="AO136" s="7"/>
      <c r="AP136" s="11"/>
      <c r="AQ136" s="7"/>
      <c r="AR136" s="11"/>
      <c r="AS136" s="7"/>
      <c r="AT136" s="7"/>
      <c r="AU136" s="7"/>
      <c r="AV136" s="7"/>
      <c r="AW136" s="7"/>
      <c r="AX136" s="11" t="s">
        <v>221</v>
      </c>
      <c r="AY136" s="66" t="s">
        <v>221</v>
      </c>
      <c r="AZ136" s="1"/>
      <c r="BA136" s="1"/>
      <c r="BB136" s="1"/>
      <c r="BC136" s="1"/>
      <c r="BD136" s="1"/>
      <c r="BP136" s="15"/>
      <c r="BQ136" s="25" t="str">
        <f t="shared" ref="BQ136:BQ199" si="24">IF(I136="","",I136)</f>
        <v/>
      </c>
      <c r="BR136" s="26" t="str">
        <f t="shared" si="23"/>
        <v/>
      </c>
      <c r="BS136" s="26" t="str">
        <f t="shared" ref="BS136:BS199" si="25">IFERROR(IF(BR136="","",ROUNDUP(BR136*20%,0)),"")</f>
        <v/>
      </c>
      <c r="BT136" s="25" t="str">
        <f t="shared" ref="BT136:BT199" si="26">IF(AND(S136="",T136="",U136="",W136=""),"",SUM(S136,T136,U136,V136,W136))</f>
        <v/>
      </c>
      <c r="BU136" s="26" t="str">
        <f t="shared" ref="BU136:BU199" si="27">IFERROR(IF(BT136="","",ROUNDUP(BT136*20%,0)),"")</f>
        <v/>
      </c>
      <c r="BV136" s="25" t="e">
        <f>IF(AND(#REF!="",#REF!="",#REF!="",#REF!=""),"",SUM(#REF!,#REF!,#REF!,#REF!,#REF!))</f>
        <v>#REF!</v>
      </c>
      <c r="BW136" s="26" t="str">
        <f t="shared" ref="BW136:BW199" si="28">IFERROR(IF(BV136="","",ROUNDUP(BV136*20%,0)),"")</f>
        <v/>
      </c>
      <c r="BX136" s="25" t="str">
        <f t="shared" ref="BX136:BX199" si="29">IF(AND(Z136="",AA136="",AB136="",AD136=""),"",SUM(Z136,AA136,AB136,AC136,AD136))</f>
        <v/>
      </c>
      <c r="BY136" s="26" t="str">
        <f t="shared" ref="BY136:BY199" si="30">IFERROR(IF(BX136="","",ROUNDUP(BX136*20%,0)),"")</f>
        <v/>
      </c>
      <c r="BZ136" s="25" t="str">
        <f t="shared" ref="BZ136:BZ199" si="31">IF(AND(AG136="",AH136="",AI136="",AK136=""),"",SUM(AG136,AH136,AI136,AJ136,AK136))</f>
        <v/>
      </c>
      <c r="CA136" s="26" t="str">
        <f t="shared" ref="CA136:CA199" si="32">IFERROR(IF(BZ136="","",ROUNDUP(BZ136*20%,0)),"")</f>
        <v/>
      </c>
      <c r="CB136" s="25" t="e">
        <f>IF(AND(#REF!="",#REF!="",#REF!="",#REF!=""),"",SUM(#REF!,#REF!,#REF!,#REF!,#REF!))</f>
        <v>#REF!</v>
      </c>
      <c r="CC136" s="26" t="str">
        <f t="shared" ref="CC136:CC199" si="33">IFERROR(IF(CB136="","",ROUNDUP(CB136*20%,0)),"")</f>
        <v/>
      </c>
      <c r="CD136" s="23" t="e">
        <f>IF(AND(#REF!="",#REF!="",#REF!="",#REF!=""),"",SUM(#REF!,#REF!,#REF!,#REF!))</f>
        <v>#REF!</v>
      </c>
      <c r="CE136" s="23" t="str">
        <f t="shared" si="22"/>
        <v/>
      </c>
    </row>
    <row r="137" spans="1:83">
      <c r="A137" s="245">
        <v>131</v>
      </c>
      <c r="B137" s="246"/>
      <c r="C137" s="247"/>
      <c r="D137" s="248"/>
      <c r="E137" s="249"/>
      <c r="F137" s="250"/>
      <c r="G137" s="250"/>
      <c r="H137" s="251"/>
      <c r="I137" s="252"/>
      <c r="J137" s="253"/>
      <c r="K137" s="254"/>
      <c r="L137" s="11"/>
      <c r="M137" s="7"/>
      <c r="N137" s="7"/>
      <c r="O137" s="7"/>
      <c r="P137" s="31"/>
      <c r="Q137" s="34"/>
      <c r="R137" s="7"/>
      <c r="S137" s="975"/>
      <c r="T137" s="976"/>
      <c r="U137" s="976"/>
      <c r="V137" s="7"/>
      <c r="W137" s="36"/>
      <c r="X137" s="34"/>
      <c r="Y137" s="7"/>
      <c r="Z137" s="11"/>
      <c r="AA137" s="7"/>
      <c r="AB137" s="7"/>
      <c r="AC137" s="7"/>
      <c r="AD137" s="31"/>
      <c r="AE137" s="34"/>
      <c r="AF137" s="7"/>
      <c r="AG137" s="11"/>
      <c r="AH137" s="7"/>
      <c r="AI137" s="7"/>
      <c r="AJ137" s="7"/>
      <c r="AK137" s="31"/>
      <c r="AL137" s="34"/>
      <c r="AM137" s="7"/>
      <c r="AN137" s="11"/>
      <c r="AO137" s="7"/>
      <c r="AP137" s="11"/>
      <c r="AQ137" s="7"/>
      <c r="AR137" s="11"/>
      <c r="AS137" s="7"/>
      <c r="AT137" s="7"/>
      <c r="AU137" s="7"/>
      <c r="AV137" s="7"/>
      <c r="AW137" s="7"/>
      <c r="AX137" s="11" t="s">
        <v>221</v>
      </c>
      <c r="AY137" s="66" t="s">
        <v>221</v>
      </c>
      <c r="AZ137" s="1"/>
      <c r="BA137" s="1"/>
      <c r="BB137" s="1"/>
      <c r="BC137" s="1"/>
      <c r="BD137" s="1"/>
      <c r="BP137" s="15"/>
      <c r="BQ137" s="25" t="str">
        <f t="shared" si="24"/>
        <v/>
      </c>
      <c r="BR137" s="26" t="str">
        <f t="shared" si="23"/>
        <v/>
      </c>
      <c r="BS137" s="26" t="str">
        <f t="shared" si="25"/>
        <v/>
      </c>
      <c r="BT137" s="25" t="str">
        <f t="shared" si="26"/>
        <v/>
      </c>
      <c r="BU137" s="26" t="str">
        <f t="shared" si="27"/>
        <v/>
      </c>
      <c r="BV137" s="25" t="e">
        <f>IF(AND(#REF!="",#REF!="",#REF!="",#REF!=""),"",SUM(#REF!,#REF!,#REF!,#REF!,#REF!))</f>
        <v>#REF!</v>
      </c>
      <c r="BW137" s="26" t="str">
        <f t="shared" si="28"/>
        <v/>
      </c>
      <c r="BX137" s="25" t="str">
        <f t="shared" si="29"/>
        <v/>
      </c>
      <c r="BY137" s="26" t="str">
        <f t="shared" si="30"/>
        <v/>
      </c>
      <c r="BZ137" s="25" t="str">
        <f t="shared" si="31"/>
        <v/>
      </c>
      <c r="CA137" s="26" t="str">
        <f t="shared" si="32"/>
        <v/>
      </c>
      <c r="CB137" s="25" t="e">
        <f>IF(AND(#REF!="",#REF!="",#REF!="",#REF!=""),"",SUM(#REF!,#REF!,#REF!,#REF!,#REF!))</f>
        <v>#REF!</v>
      </c>
      <c r="CC137" s="26" t="str">
        <f t="shared" si="33"/>
        <v/>
      </c>
      <c r="CD137" s="23" t="e">
        <f>IF(AND(#REF!="",#REF!="",#REF!="",#REF!=""),"",SUM(#REF!,#REF!,#REF!,#REF!))</f>
        <v>#REF!</v>
      </c>
      <c r="CE137" s="23" t="str">
        <f t="shared" si="22"/>
        <v/>
      </c>
    </row>
    <row r="138" spans="1:83">
      <c r="A138" s="245">
        <v>132</v>
      </c>
      <c r="B138" s="246"/>
      <c r="C138" s="247"/>
      <c r="D138" s="248"/>
      <c r="E138" s="249"/>
      <c r="F138" s="250"/>
      <c r="G138" s="250"/>
      <c r="H138" s="251"/>
      <c r="I138" s="252"/>
      <c r="J138" s="253"/>
      <c r="K138" s="254"/>
      <c r="L138" s="11"/>
      <c r="M138" s="7"/>
      <c r="N138" s="7"/>
      <c r="O138" s="7"/>
      <c r="P138" s="31"/>
      <c r="Q138" s="34"/>
      <c r="R138" s="7"/>
      <c r="S138" s="975"/>
      <c r="T138" s="976"/>
      <c r="U138" s="976"/>
      <c r="V138" s="7"/>
      <c r="W138" s="36"/>
      <c r="X138" s="34"/>
      <c r="Y138" s="7"/>
      <c r="Z138" s="11"/>
      <c r="AA138" s="7"/>
      <c r="AB138" s="7"/>
      <c r="AC138" s="7"/>
      <c r="AD138" s="31"/>
      <c r="AE138" s="34"/>
      <c r="AF138" s="7"/>
      <c r="AG138" s="11"/>
      <c r="AH138" s="7"/>
      <c r="AI138" s="7"/>
      <c r="AJ138" s="7"/>
      <c r="AK138" s="31"/>
      <c r="AL138" s="34"/>
      <c r="AM138" s="7"/>
      <c r="AN138" s="11"/>
      <c r="AO138" s="7"/>
      <c r="AP138" s="11"/>
      <c r="AQ138" s="7"/>
      <c r="AR138" s="11"/>
      <c r="AS138" s="7"/>
      <c r="AT138" s="7"/>
      <c r="AU138" s="7"/>
      <c r="AV138" s="7"/>
      <c r="AW138" s="7"/>
      <c r="AX138" s="11" t="s">
        <v>221</v>
      </c>
      <c r="AY138" s="66" t="s">
        <v>221</v>
      </c>
      <c r="AZ138" s="1"/>
      <c r="BA138" s="1"/>
      <c r="BB138" s="1"/>
      <c r="BC138" s="1"/>
      <c r="BD138" s="1"/>
      <c r="BP138" s="15"/>
      <c r="BQ138" s="25" t="str">
        <f t="shared" si="24"/>
        <v/>
      </c>
      <c r="BR138" s="26" t="str">
        <f t="shared" si="23"/>
        <v/>
      </c>
      <c r="BS138" s="26" t="str">
        <f t="shared" si="25"/>
        <v/>
      </c>
      <c r="BT138" s="25" t="str">
        <f t="shared" si="26"/>
        <v/>
      </c>
      <c r="BU138" s="26" t="str">
        <f t="shared" si="27"/>
        <v/>
      </c>
      <c r="BV138" s="25" t="e">
        <f>IF(AND(#REF!="",#REF!="",#REF!="",#REF!=""),"",SUM(#REF!,#REF!,#REF!,#REF!,#REF!))</f>
        <v>#REF!</v>
      </c>
      <c r="BW138" s="26" t="str">
        <f t="shared" si="28"/>
        <v/>
      </c>
      <c r="BX138" s="25" t="str">
        <f t="shared" si="29"/>
        <v/>
      </c>
      <c r="BY138" s="26" t="str">
        <f t="shared" si="30"/>
        <v/>
      </c>
      <c r="BZ138" s="25" t="str">
        <f t="shared" si="31"/>
        <v/>
      </c>
      <c r="CA138" s="26" t="str">
        <f t="shared" si="32"/>
        <v/>
      </c>
      <c r="CB138" s="25" t="e">
        <f>IF(AND(#REF!="",#REF!="",#REF!="",#REF!=""),"",SUM(#REF!,#REF!,#REF!,#REF!,#REF!))</f>
        <v>#REF!</v>
      </c>
      <c r="CC138" s="26" t="str">
        <f t="shared" si="33"/>
        <v/>
      </c>
      <c r="CD138" s="23" t="e">
        <f>IF(AND(#REF!="",#REF!="",#REF!="",#REF!=""),"",SUM(#REF!,#REF!,#REF!,#REF!))</f>
        <v>#REF!</v>
      </c>
      <c r="CE138" s="23" t="str">
        <f t="shared" si="22"/>
        <v/>
      </c>
    </row>
    <row r="139" spans="1:83">
      <c r="A139" s="245">
        <v>133</v>
      </c>
      <c r="B139" s="246"/>
      <c r="C139" s="247"/>
      <c r="D139" s="248"/>
      <c r="E139" s="249"/>
      <c r="F139" s="250"/>
      <c r="G139" s="250"/>
      <c r="H139" s="251"/>
      <c r="I139" s="252"/>
      <c r="J139" s="253"/>
      <c r="K139" s="254"/>
      <c r="L139" s="11"/>
      <c r="M139" s="7"/>
      <c r="N139" s="7"/>
      <c r="O139" s="7"/>
      <c r="P139" s="31"/>
      <c r="Q139" s="34"/>
      <c r="R139" s="7"/>
      <c r="S139" s="975"/>
      <c r="T139" s="976"/>
      <c r="U139" s="976"/>
      <c r="V139" s="7"/>
      <c r="W139" s="36"/>
      <c r="X139" s="34"/>
      <c r="Y139" s="7"/>
      <c r="Z139" s="11"/>
      <c r="AA139" s="7"/>
      <c r="AB139" s="7"/>
      <c r="AC139" s="7"/>
      <c r="AD139" s="31"/>
      <c r="AE139" s="34"/>
      <c r="AF139" s="7"/>
      <c r="AG139" s="11"/>
      <c r="AH139" s="7"/>
      <c r="AI139" s="7"/>
      <c r="AJ139" s="7"/>
      <c r="AK139" s="31"/>
      <c r="AL139" s="34"/>
      <c r="AM139" s="7"/>
      <c r="AN139" s="11"/>
      <c r="AO139" s="7"/>
      <c r="AP139" s="11"/>
      <c r="AQ139" s="7"/>
      <c r="AR139" s="11"/>
      <c r="AS139" s="7"/>
      <c r="AT139" s="7"/>
      <c r="AU139" s="7"/>
      <c r="AV139" s="7"/>
      <c r="AW139" s="7"/>
      <c r="AX139" s="11" t="s">
        <v>221</v>
      </c>
      <c r="AY139" s="66" t="s">
        <v>221</v>
      </c>
      <c r="AZ139" s="1"/>
      <c r="BA139" s="1"/>
      <c r="BB139" s="1"/>
      <c r="BC139" s="1"/>
      <c r="BD139" s="1"/>
      <c r="BP139" s="15"/>
      <c r="BQ139" s="25" t="str">
        <f t="shared" si="24"/>
        <v/>
      </c>
      <c r="BR139" s="26" t="str">
        <f t="shared" si="23"/>
        <v/>
      </c>
      <c r="BS139" s="26" t="str">
        <f t="shared" si="25"/>
        <v/>
      </c>
      <c r="BT139" s="25" t="str">
        <f t="shared" si="26"/>
        <v/>
      </c>
      <c r="BU139" s="26" t="str">
        <f t="shared" si="27"/>
        <v/>
      </c>
      <c r="BV139" s="25" t="e">
        <f>IF(AND(#REF!="",#REF!="",#REF!="",#REF!=""),"",SUM(#REF!,#REF!,#REF!,#REF!,#REF!))</f>
        <v>#REF!</v>
      </c>
      <c r="BW139" s="26" t="str">
        <f t="shared" si="28"/>
        <v/>
      </c>
      <c r="BX139" s="25" t="str">
        <f t="shared" si="29"/>
        <v/>
      </c>
      <c r="BY139" s="26" t="str">
        <f t="shared" si="30"/>
        <v/>
      </c>
      <c r="BZ139" s="25" t="str">
        <f t="shared" si="31"/>
        <v/>
      </c>
      <c r="CA139" s="26" t="str">
        <f t="shared" si="32"/>
        <v/>
      </c>
      <c r="CB139" s="25" t="e">
        <f>IF(AND(#REF!="",#REF!="",#REF!="",#REF!=""),"",SUM(#REF!,#REF!,#REF!,#REF!,#REF!))</f>
        <v>#REF!</v>
      </c>
      <c r="CC139" s="26" t="str">
        <f t="shared" si="33"/>
        <v/>
      </c>
      <c r="CD139" s="23" t="e">
        <f>IF(AND(#REF!="",#REF!="",#REF!="",#REF!=""),"",SUM(#REF!,#REF!,#REF!,#REF!))</f>
        <v>#REF!</v>
      </c>
      <c r="CE139" s="23" t="str">
        <f t="shared" si="22"/>
        <v/>
      </c>
    </row>
    <row r="140" spans="1:83">
      <c r="A140" s="245">
        <v>134</v>
      </c>
      <c r="B140" s="246"/>
      <c r="C140" s="247"/>
      <c r="D140" s="248"/>
      <c r="E140" s="249"/>
      <c r="F140" s="250"/>
      <c r="G140" s="250"/>
      <c r="H140" s="251"/>
      <c r="I140" s="252"/>
      <c r="J140" s="253"/>
      <c r="K140" s="254"/>
      <c r="L140" s="11"/>
      <c r="M140" s="7"/>
      <c r="N140" s="7"/>
      <c r="O140" s="7"/>
      <c r="P140" s="31"/>
      <c r="Q140" s="34"/>
      <c r="R140" s="7"/>
      <c r="S140" s="975"/>
      <c r="T140" s="976"/>
      <c r="U140" s="976"/>
      <c r="V140" s="7"/>
      <c r="W140" s="36"/>
      <c r="X140" s="34"/>
      <c r="Y140" s="7"/>
      <c r="Z140" s="11"/>
      <c r="AA140" s="7"/>
      <c r="AB140" s="7"/>
      <c r="AC140" s="7"/>
      <c r="AD140" s="31"/>
      <c r="AE140" s="34"/>
      <c r="AF140" s="7"/>
      <c r="AG140" s="11"/>
      <c r="AH140" s="7"/>
      <c r="AI140" s="7"/>
      <c r="AJ140" s="7"/>
      <c r="AK140" s="31"/>
      <c r="AL140" s="34"/>
      <c r="AM140" s="7"/>
      <c r="AN140" s="11"/>
      <c r="AO140" s="7"/>
      <c r="AP140" s="11"/>
      <c r="AQ140" s="7"/>
      <c r="AR140" s="11"/>
      <c r="AS140" s="7"/>
      <c r="AT140" s="7"/>
      <c r="AU140" s="7"/>
      <c r="AV140" s="7"/>
      <c r="AW140" s="7"/>
      <c r="AX140" s="11" t="s">
        <v>221</v>
      </c>
      <c r="AY140" s="66" t="s">
        <v>221</v>
      </c>
      <c r="AZ140" s="1"/>
      <c r="BA140" s="1"/>
      <c r="BB140" s="1"/>
      <c r="BC140" s="1"/>
      <c r="BD140" s="1"/>
      <c r="BP140" s="15"/>
      <c r="BQ140" s="25" t="str">
        <f t="shared" si="24"/>
        <v/>
      </c>
      <c r="BR140" s="26" t="str">
        <f t="shared" si="23"/>
        <v/>
      </c>
      <c r="BS140" s="26" t="str">
        <f t="shared" si="25"/>
        <v/>
      </c>
      <c r="BT140" s="25" t="str">
        <f t="shared" si="26"/>
        <v/>
      </c>
      <c r="BU140" s="26" t="str">
        <f t="shared" si="27"/>
        <v/>
      </c>
      <c r="BV140" s="25" t="e">
        <f>IF(AND(#REF!="",#REF!="",#REF!="",#REF!=""),"",SUM(#REF!,#REF!,#REF!,#REF!,#REF!))</f>
        <v>#REF!</v>
      </c>
      <c r="BW140" s="26" t="str">
        <f t="shared" si="28"/>
        <v/>
      </c>
      <c r="BX140" s="25" t="str">
        <f t="shared" si="29"/>
        <v/>
      </c>
      <c r="BY140" s="26" t="str">
        <f t="shared" si="30"/>
        <v/>
      </c>
      <c r="BZ140" s="25" t="str">
        <f t="shared" si="31"/>
        <v/>
      </c>
      <c r="CA140" s="26" t="str">
        <f t="shared" si="32"/>
        <v/>
      </c>
      <c r="CB140" s="25" t="e">
        <f>IF(AND(#REF!="",#REF!="",#REF!="",#REF!=""),"",SUM(#REF!,#REF!,#REF!,#REF!,#REF!))</f>
        <v>#REF!</v>
      </c>
      <c r="CC140" s="26" t="str">
        <f t="shared" si="33"/>
        <v/>
      </c>
      <c r="CD140" s="23" t="e">
        <f>IF(AND(#REF!="",#REF!="",#REF!="",#REF!=""),"",SUM(#REF!,#REF!,#REF!,#REF!))</f>
        <v>#REF!</v>
      </c>
      <c r="CE140" s="23" t="str">
        <f t="shared" si="22"/>
        <v/>
      </c>
    </row>
    <row r="141" spans="1:83">
      <c r="A141" s="245">
        <v>135</v>
      </c>
      <c r="B141" s="246"/>
      <c r="C141" s="247"/>
      <c r="D141" s="248"/>
      <c r="E141" s="249"/>
      <c r="F141" s="250"/>
      <c r="G141" s="250"/>
      <c r="H141" s="251"/>
      <c r="I141" s="252"/>
      <c r="J141" s="253"/>
      <c r="K141" s="254"/>
      <c r="L141" s="11"/>
      <c r="M141" s="7"/>
      <c r="N141" s="7"/>
      <c r="O141" s="7"/>
      <c r="P141" s="31"/>
      <c r="Q141" s="34"/>
      <c r="R141" s="7"/>
      <c r="S141" s="975"/>
      <c r="T141" s="976"/>
      <c r="U141" s="976"/>
      <c r="V141" s="7"/>
      <c r="W141" s="36"/>
      <c r="X141" s="34"/>
      <c r="Y141" s="7"/>
      <c r="Z141" s="11"/>
      <c r="AA141" s="7"/>
      <c r="AB141" s="7"/>
      <c r="AC141" s="7"/>
      <c r="AD141" s="31"/>
      <c r="AE141" s="34"/>
      <c r="AF141" s="7"/>
      <c r="AG141" s="11"/>
      <c r="AH141" s="7"/>
      <c r="AI141" s="7"/>
      <c r="AJ141" s="7"/>
      <c r="AK141" s="31"/>
      <c r="AL141" s="34"/>
      <c r="AM141" s="7"/>
      <c r="AN141" s="11"/>
      <c r="AO141" s="7"/>
      <c r="AP141" s="11"/>
      <c r="AQ141" s="7"/>
      <c r="AR141" s="11"/>
      <c r="AS141" s="7"/>
      <c r="AT141" s="7"/>
      <c r="AU141" s="7"/>
      <c r="AV141" s="7"/>
      <c r="AW141" s="7"/>
      <c r="AX141" s="11" t="s">
        <v>221</v>
      </c>
      <c r="AY141" s="66" t="s">
        <v>221</v>
      </c>
      <c r="AZ141" s="1"/>
      <c r="BA141" s="1"/>
      <c r="BB141" s="1"/>
      <c r="BC141" s="1"/>
      <c r="BD141" s="1"/>
      <c r="BP141" s="15"/>
      <c r="BQ141" s="25" t="str">
        <f t="shared" si="24"/>
        <v/>
      </c>
      <c r="BR141" s="26" t="str">
        <f t="shared" si="23"/>
        <v/>
      </c>
      <c r="BS141" s="26" t="str">
        <f t="shared" si="25"/>
        <v/>
      </c>
      <c r="BT141" s="25" t="str">
        <f t="shared" si="26"/>
        <v/>
      </c>
      <c r="BU141" s="26" t="str">
        <f t="shared" si="27"/>
        <v/>
      </c>
      <c r="BV141" s="25" t="e">
        <f>IF(AND(#REF!="",#REF!="",#REF!="",#REF!=""),"",SUM(#REF!,#REF!,#REF!,#REF!,#REF!))</f>
        <v>#REF!</v>
      </c>
      <c r="BW141" s="26" t="str">
        <f t="shared" si="28"/>
        <v/>
      </c>
      <c r="BX141" s="25" t="str">
        <f t="shared" si="29"/>
        <v/>
      </c>
      <c r="BY141" s="26" t="str">
        <f t="shared" si="30"/>
        <v/>
      </c>
      <c r="BZ141" s="25" t="str">
        <f t="shared" si="31"/>
        <v/>
      </c>
      <c r="CA141" s="26" t="str">
        <f t="shared" si="32"/>
        <v/>
      </c>
      <c r="CB141" s="25" t="e">
        <f>IF(AND(#REF!="",#REF!="",#REF!="",#REF!=""),"",SUM(#REF!,#REF!,#REF!,#REF!,#REF!))</f>
        <v>#REF!</v>
      </c>
      <c r="CC141" s="26" t="str">
        <f t="shared" si="33"/>
        <v/>
      </c>
      <c r="CD141" s="23" t="e">
        <f>IF(AND(#REF!="",#REF!="",#REF!="",#REF!=""),"",SUM(#REF!,#REF!,#REF!,#REF!))</f>
        <v>#REF!</v>
      </c>
      <c r="CE141" s="23" t="str">
        <f t="shared" si="22"/>
        <v/>
      </c>
    </row>
    <row r="142" spans="1:83">
      <c r="A142" s="245">
        <v>136</v>
      </c>
      <c r="B142" s="246"/>
      <c r="C142" s="247"/>
      <c r="D142" s="248"/>
      <c r="E142" s="249"/>
      <c r="F142" s="250"/>
      <c r="G142" s="250"/>
      <c r="H142" s="251"/>
      <c r="I142" s="252"/>
      <c r="J142" s="253"/>
      <c r="K142" s="254"/>
      <c r="L142" s="11"/>
      <c r="M142" s="7"/>
      <c r="N142" s="7"/>
      <c r="O142" s="7"/>
      <c r="P142" s="31"/>
      <c r="Q142" s="34"/>
      <c r="R142" s="7"/>
      <c r="S142" s="975"/>
      <c r="T142" s="976"/>
      <c r="U142" s="976"/>
      <c r="V142" s="7"/>
      <c r="W142" s="36"/>
      <c r="X142" s="34"/>
      <c r="Y142" s="7"/>
      <c r="Z142" s="11"/>
      <c r="AA142" s="7"/>
      <c r="AB142" s="7"/>
      <c r="AC142" s="7"/>
      <c r="AD142" s="31"/>
      <c r="AE142" s="34"/>
      <c r="AF142" s="7"/>
      <c r="AG142" s="11"/>
      <c r="AH142" s="7"/>
      <c r="AI142" s="7"/>
      <c r="AJ142" s="7"/>
      <c r="AK142" s="31"/>
      <c r="AL142" s="34"/>
      <c r="AM142" s="7"/>
      <c r="AN142" s="11"/>
      <c r="AO142" s="7"/>
      <c r="AP142" s="11"/>
      <c r="AQ142" s="7"/>
      <c r="AR142" s="11"/>
      <c r="AS142" s="7"/>
      <c r="AT142" s="7"/>
      <c r="AU142" s="7"/>
      <c r="AV142" s="7"/>
      <c r="AW142" s="7"/>
      <c r="AX142" s="11" t="s">
        <v>221</v>
      </c>
      <c r="AY142" s="66" t="s">
        <v>221</v>
      </c>
      <c r="AZ142" s="1"/>
      <c r="BA142" s="1"/>
      <c r="BB142" s="1"/>
      <c r="BC142" s="1"/>
      <c r="BD142" s="1"/>
      <c r="BP142" s="15"/>
      <c r="BQ142" s="25" t="str">
        <f t="shared" si="24"/>
        <v/>
      </c>
      <c r="BR142" s="26" t="str">
        <f t="shared" si="23"/>
        <v/>
      </c>
      <c r="BS142" s="26" t="str">
        <f t="shared" si="25"/>
        <v/>
      </c>
      <c r="BT142" s="25" t="str">
        <f t="shared" si="26"/>
        <v/>
      </c>
      <c r="BU142" s="26" t="str">
        <f t="shared" si="27"/>
        <v/>
      </c>
      <c r="BV142" s="25" t="e">
        <f>IF(AND(#REF!="",#REF!="",#REF!="",#REF!=""),"",SUM(#REF!,#REF!,#REF!,#REF!,#REF!))</f>
        <v>#REF!</v>
      </c>
      <c r="BW142" s="26" t="str">
        <f t="shared" si="28"/>
        <v/>
      </c>
      <c r="BX142" s="25" t="str">
        <f t="shared" si="29"/>
        <v/>
      </c>
      <c r="BY142" s="26" t="str">
        <f t="shared" si="30"/>
        <v/>
      </c>
      <c r="BZ142" s="25" t="str">
        <f t="shared" si="31"/>
        <v/>
      </c>
      <c r="CA142" s="26" t="str">
        <f t="shared" si="32"/>
        <v/>
      </c>
      <c r="CB142" s="25" t="e">
        <f>IF(AND(#REF!="",#REF!="",#REF!="",#REF!=""),"",SUM(#REF!,#REF!,#REF!,#REF!,#REF!))</f>
        <v>#REF!</v>
      </c>
      <c r="CC142" s="26" t="str">
        <f t="shared" si="33"/>
        <v/>
      </c>
      <c r="CD142" s="23" t="e">
        <f>IF(AND(#REF!="",#REF!="",#REF!="",#REF!=""),"",SUM(#REF!,#REF!,#REF!,#REF!))</f>
        <v>#REF!</v>
      </c>
      <c r="CE142" s="23" t="str">
        <f t="shared" si="22"/>
        <v/>
      </c>
    </row>
    <row r="143" spans="1:83">
      <c r="A143" s="245">
        <v>137</v>
      </c>
      <c r="B143" s="246"/>
      <c r="C143" s="247"/>
      <c r="D143" s="248"/>
      <c r="E143" s="249"/>
      <c r="F143" s="250"/>
      <c r="G143" s="250"/>
      <c r="H143" s="251"/>
      <c r="I143" s="252"/>
      <c r="J143" s="253"/>
      <c r="K143" s="254"/>
      <c r="L143" s="11"/>
      <c r="M143" s="7"/>
      <c r="N143" s="7"/>
      <c r="O143" s="7"/>
      <c r="P143" s="31"/>
      <c r="Q143" s="34"/>
      <c r="R143" s="7"/>
      <c r="S143" s="975"/>
      <c r="T143" s="976"/>
      <c r="U143" s="976"/>
      <c r="V143" s="7"/>
      <c r="W143" s="36"/>
      <c r="X143" s="34"/>
      <c r="Y143" s="7"/>
      <c r="Z143" s="11"/>
      <c r="AA143" s="7"/>
      <c r="AB143" s="7"/>
      <c r="AC143" s="7"/>
      <c r="AD143" s="31"/>
      <c r="AE143" s="34"/>
      <c r="AF143" s="7"/>
      <c r="AG143" s="11"/>
      <c r="AH143" s="7"/>
      <c r="AI143" s="7"/>
      <c r="AJ143" s="7"/>
      <c r="AK143" s="31"/>
      <c r="AL143" s="34"/>
      <c r="AM143" s="7"/>
      <c r="AN143" s="11"/>
      <c r="AO143" s="7"/>
      <c r="AP143" s="11"/>
      <c r="AQ143" s="7"/>
      <c r="AR143" s="11"/>
      <c r="AS143" s="7"/>
      <c r="AT143" s="7"/>
      <c r="AU143" s="7"/>
      <c r="AV143" s="7"/>
      <c r="AW143" s="7"/>
      <c r="AX143" s="11" t="s">
        <v>221</v>
      </c>
      <c r="AY143" s="66" t="s">
        <v>221</v>
      </c>
      <c r="AZ143" s="1"/>
      <c r="BA143" s="1"/>
      <c r="BB143" s="1"/>
      <c r="BC143" s="1"/>
      <c r="BD143" s="1"/>
      <c r="BP143" s="15"/>
      <c r="BQ143" s="25" t="str">
        <f t="shared" si="24"/>
        <v/>
      </c>
      <c r="BR143" s="26" t="str">
        <f t="shared" si="23"/>
        <v/>
      </c>
      <c r="BS143" s="26" t="str">
        <f t="shared" si="25"/>
        <v/>
      </c>
      <c r="BT143" s="25" t="str">
        <f t="shared" si="26"/>
        <v/>
      </c>
      <c r="BU143" s="26" t="str">
        <f t="shared" si="27"/>
        <v/>
      </c>
      <c r="BV143" s="25" t="e">
        <f>IF(AND(#REF!="",#REF!="",#REF!="",#REF!=""),"",SUM(#REF!,#REF!,#REF!,#REF!,#REF!))</f>
        <v>#REF!</v>
      </c>
      <c r="BW143" s="26" t="str">
        <f t="shared" si="28"/>
        <v/>
      </c>
      <c r="BX143" s="25" t="str">
        <f t="shared" si="29"/>
        <v/>
      </c>
      <c r="BY143" s="26" t="str">
        <f t="shared" si="30"/>
        <v/>
      </c>
      <c r="BZ143" s="25" t="str">
        <f t="shared" si="31"/>
        <v/>
      </c>
      <c r="CA143" s="26" t="str">
        <f t="shared" si="32"/>
        <v/>
      </c>
      <c r="CB143" s="25" t="e">
        <f>IF(AND(#REF!="",#REF!="",#REF!="",#REF!=""),"",SUM(#REF!,#REF!,#REF!,#REF!,#REF!))</f>
        <v>#REF!</v>
      </c>
      <c r="CC143" s="26" t="str">
        <f t="shared" si="33"/>
        <v/>
      </c>
      <c r="CD143" s="23" t="e">
        <f>IF(AND(#REF!="",#REF!="",#REF!="",#REF!=""),"",SUM(#REF!,#REF!,#REF!,#REF!))</f>
        <v>#REF!</v>
      </c>
      <c r="CE143" s="23" t="str">
        <f t="shared" si="22"/>
        <v/>
      </c>
    </row>
    <row r="144" spans="1:83">
      <c r="A144" s="245">
        <v>138</v>
      </c>
      <c r="B144" s="246"/>
      <c r="C144" s="247"/>
      <c r="D144" s="248"/>
      <c r="E144" s="249"/>
      <c r="F144" s="250"/>
      <c r="G144" s="250"/>
      <c r="H144" s="251"/>
      <c r="I144" s="252"/>
      <c r="J144" s="253"/>
      <c r="K144" s="254"/>
      <c r="L144" s="11"/>
      <c r="M144" s="7"/>
      <c r="N144" s="7"/>
      <c r="O144" s="7"/>
      <c r="P144" s="31"/>
      <c r="Q144" s="34"/>
      <c r="R144" s="7"/>
      <c r="S144" s="975"/>
      <c r="T144" s="976"/>
      <c r="U144" s="976"/>
      <c r="V144" s="7"/>
      <c r="W144" s="36"/>
      <c r="X144" s="34"/>
      <c r="Y144" s="7"/>
      <c r="Z144" s="11"/>
      <c r="AA144" s="7"/>
      <c r="AB144" s="7"/>
      <c r="AC144" s="7"/>
      <c r="AD144" s="31"/>
      <c r="AE144" s="34"/>
      <c r="AF144" s="7"/>
      <c r="AG144" s="11"/>
      <c r="AH144" s="7"/>
      <c r="AI144" s="7"/>
      <c r="AJ144" s="7"/>
      <c r="AK144" s="31"/>
      <c r="AL144" s="34"/>
      <c r="AM144" s="7"/>
      <c r="AN144" s="11"/>
      <c r="AO144" s="7"/>
      <c r="AP144" s="11"/>
      <c r="AQ144" s="7"/>
      <c r="AR144" s="11"/>
      <c r="AS144" s="7"/>
      <c r="AT144" s="7"/>
      <c r="AU144" s="7"/>
      <c r="AV144" s="7"/>
      <c r="AW144" s="7"/>
      <c r="AX144" s="11" t="s">
        <v>221</v>
      </c>
      <c r="AY144" s="66" t="s">
        <v>221</v>
      </c>
      <c r="AZ144" s="1"/>
      <c r="BA144" s="1"/>
      <c r="BB144" s="1"/>
      <c r="BC144" s="1"/>
      <c r="BD144" s="1"/>
      <c r="BP144" s="15"/>
      <c r="BQ144" s="25" t="str">
        <f t="shared" si="24"/>
        <v/>
      </c>
      <c r="BR144" s="26" t="str">
        <f t="shared" si="23"/>
        <v/>
      </c>
      <c r="BS144" s="26" t="str">
        <f t="shared" si="25"/>
        <v/>
      </c>
      <c r="BT144" s="25" t="str">
        <f t="shared" si="26"/>
        <v/>
      </c>
      <c r="BU144" s="26" t="str">
        <f t="shared" si="27"/>
        <v/>
      </c>
      <c r="BV144" s="25" t="e">
        <f>IF(AND(#REF!="",#REF!="",#REF!="",#REF!=""),"",SUM(#REF!,#REF!,#REF!,#REF!,#REF!))</f>
        <v>#REF!</v>
      </c>
      <c r="BW144" s="26" t="str">
        <f t="shared" si="28"/>
        <v/>
      </c>
      <c r="BX144" s="25" t="str">
        <f t="shared" si="29"/>
        <v/>
      </c>
      <c r="BY144" s="26" t="str">
        <f t="shared" si="30"/>
        <v/>
      </c>
      <c r="BZ144" s="25" t="str">
        <f t="shared" si="31"/>
        <v/>
      </c>
      <c r="CA144" s="26" t="str">
        <f t="shared" si="32"/>
        <v/>
      </c>
      <c r="CB144" s="25" t="e">
        <f>IF(AND(#REF!="",#REF!="",#REF!="",#REF!=""),"",SUM(#REF!,#REF!,#REF!,#REF!,#REF!))</f>
        <v>#REF!</v>
      </c>
      <c r="CC144" s="26" t="str">
        <f t="shared" si="33"/>
        <v/>
      </c>
      <c r="CD144" s="23" t="e">
        <f>IF(AND(#REF!="",#REF!="",#REF!="",#REF!=""),"",SUM(#REF!,#REF!,#REF!,#REF!))</f>
        <v>#REF!</v>
      </c>
      <c r="CE144" s="23" t="str">
        <f t="shared" si="22"/>
        <v/>
      </c>
    </row>
    <row r="145" spans="1:83">
      <c r="A145" s="245">
        <v>139</v>
      </c>
      <c r="B145" s="246"/>
      <c r="C145" s="247"/>
      <c r="D145" s="248"/>
      <c r="E145" s="249"/>
      <c r="F145" s="250"/>
      <c r="G145" s="250"/>
      <c r="H145" s="251"/>
      <c r="I145" s="252"/>
      <c r="J145" s="253"/>
      <c r="K145" s="254"/>
      <c r="L145" s="11"/>
      <c r="M145" s="7"/>
      <c r="N145" s="7"/>
      <c r="O145" s="7"/>
      <c r="P145" s="31"/>
      <c r="Q145" s="34"/>
      <c r="R145" s="7"/>
      <c r="S145" s="975"/>
      <c r="T145" s="976"/>
      <c r="U145" s="976"/>
      <c r="V145" s="7"/>
      <c r="W145" s="36"/>
      <c r="X145" s="34"/>
      <c r="Y145" s="7"/>
      <c r="Z145" s="11"/>
      <c r="AA145" s="7"/>
      <c r="AB145" s="7"/>
      <c r="AC145" s="7"/>
      <c r="AD145" s="31"/>
      <c r="AE145" s="34"/>
      <c r="AF145" s="7"/>
      <c r="AG145" s="11"/>
      <c r="AH145" s="7"/>
      <c r="AI145" s="7"/>
      <c r="AJ145" s="7"/>
      <c r="AK145" s="31"/>
      <c r="AL145" s="34"/>
      <c r="AM145" s="7"/>
      <c r="AN145" s="11"/>
      <c r="AO145" s="7"/>
      <c r="AP145" s="11"/>
      <c r="AQ145" s="7"/>
      <c r="AR145" s="11"/>
      <c r="AS145" s="7"/>
      <c r="AT145" s="7"/>
      <c r="AU145" s="7"/>
      <c r="AV145" s="7"/>
      <c r="AW145" s="7"/>
      <c r="AX145" s="11" t="s">
        <v>221</v>
      </c>
      <c r="AY145" s="66" t="s">
        <v>221</v>
      </c>
      <c r="AZ145" s="1"/>
      <c r="BA145" s="1"/>
      <c r="BB145" s="1"/>
      <c r="BC145" s="1"/>
      <c r="BD145" s="1"/>
      <c r="BP145" s="15"/>
      <c r="BQ145" s="25" t="str">
        <f t="shared" si="24"/>
        <v/>
      </c>
      <c r="BR145" s="26" t="str">
        <f t="shared" si="23"/>
        <v/>
      </c>
      <c r="BS145" s="26" t="str">
        <f t="shared" si="25"/>
        <v/>
      </c>
      <c r="BT145" s="25" t="str">
        <f t="shared" si="26"/>
        <v/>
      </c>
      <c r="BU145" s="26" t="str">
        <f t="shared" si="27"/>
        <v/>
      </c>
      <c r="BV145" s="25" t="e">
        <f>IF(AND(#REF!="",#REF!="",#REF!="",#REF!=""),"",SUM(#REF!,#REF!,#REF!,#REF!,#REF!))</f>
        <v>#REF!</v>
      </c>
      <c r="BW145" s="26" t="str">
        <f t="shared" si="28"/>
        <v/>
      </c>
      <c r="BX145" s="25" t="str">
        <f t="shared" si="29"/>
        <v/>
      </c>
      <c r="BY145" s="26" t="str">
        <f t="shared" si="30"/>
        <v/>
      </c>
      <c r="BZ145" s="25" t="str">
        <f t="shared" si="31"/>
        <v/>
      </c>
      <c r="CA145" s="26" t="str">
        <f t="shared" si="32"/>
        <v/>
      </c>
      <c r="CB145" s="25" t="e">
        <f>IF(AND(#REF!="",#REF!="",#REF!="",#REF!=""),"",SUM(#REF!,#REF!,#REF!,#REF!,#REF!))</f>
        <v>#REF!</v>
      </c>
      <c r="CC145" s="26" t="str">
        <f t="shared" si="33"/>
        <v/>
      </c>
      <c r="CD145" s="23" t="e">
        <f>IF(AND(#REF!="",#REF!="",#REF!="",#REF!=""),"",SUM(#REF!,#REF!,#REF!,#REF!))</f>
        <v>#REF!</v>
      </c>
      <c r="CE145" s="23" t="str">
        <f t="shared" si="22"/>
        <v/>
      </c>
    </row>
    <row r="146" spans="1:83">
      <c r="A146" s="245">
        <v>140</v>
      </c>
      <c r="B146" s="246"/>
      <c r="C146" s="247"/>
      <c r="D146" s="248"/>
      <c r="E146" s="249"/>
      <c r="F146" s="250"/>
      <c r="G146" s="250"/>
      <c r="H146" s="251"/>
      <c r="I146" s="252"/>
      <c r="J146" s="253"/>
      <c r="K146" s="254"/>
      <c r="L146" s="11"/>
      <c r="M146" s="7"/>
      <c r="N146" s="7"/>
      <c r="O146" s="7"/>
      <c r="P146" s="31"/>
      <c r="Q146" s="34"/>
      <c r="R146" s="7"/>
      <c r="S146" s="975"/>
      <c r="T146" s="976"/>
      <c r="U146" s="976"/>
      <c r="V146" s="7"/>
      <c r="W146" s="36"/>
      <c r="X146" s="34"/>
      <c r="Y146" s="7"/>
      <c r="Z146" s="11"/>
      <c r="AA146" s="7"/>
      <c r="AB146" s="7"/>
      <c r="AC146" s="7"/>
      <c r="AD146" s="31"/>
      <c r="AE146" s="34"/>
      <c r="AF146" s="7"/>
      <c r="AG146" s="11"/>
      <c r="AH146" s="7"/>
      <c r="AI146" s="7"/>
      <c r="AJ146" s="7"/>
      <c r="AK146" s="31"/>
      <c r="AL146" s="34"/>
      <c r="AM146" s="7"/>
      <c r="AN146" s="11"/>
      <c r="AO146" s="7"/>
      <c r="AP146" s="11"/>
      <c r="AQ146" s="7"/>
      <c r="AR146" s="11"/>
      <c r="AS146" s="7"/>
      <c r="AT146" s="7"/>
      <c r="AU146" s="7"/>
      <c r="AV146" s="7"/>
      <c r="AW146" s="7"/>
      <c r="AX146" s="11" t="s">
        <v>221</v>
      </c>
      <c r="AY146" s="66" t="s">
        <v>221</v>
      </c>
      <c r="AZ146" s="1"/>
      <c r="BA146" s="1"/>
      <c r="BB146" s="1"/>
      <c r="BC146" s="1"/>
      <c r="BD146" s="1"/>
      <c r="BP146" s="15"/>
      <c r="BQ146" s="25" t="str">
        <f t="shared" si="24"/>
        <v/>
      </c>
      <c r="BR146" s="26" t="str">
        <f t="shared" si="23"/>
        <v/>
      </c>
      <c r="BS146" s="26" t="str">
        <f t="shared" si="25"/>
        <v/>
      </c>
      <c r="BT146" s="25" t="str">
        <f t="shared" si="26"/>
        <v/>
      </c>
      <c r="BU146" s="26" t="str">
        <f t="shared" si="27"/>
        <v/>
      </c>
      <c r="BV146" s="25" t="e">
        <f>IF(AND(#REF!="",#REF!="",#REF!="",#REF!=""),"",SUM(#REF!,#REF!,#REF!,#REF!,#REF!))</f>
        <v>#REF!</v>
      </c>
      <c r="BW146" s="26" t="str">
        <f t="shared" si="28"/>
        <v/>
      </c>
      <c r="BX146" s="25" t="str">
        <f t="shared" si="29"/>
        <v/>
      </c>
      <c r="BY146" s="26" t="str">
        <f t="shared" si="30"/>
        <v/>
      </c>
      <c r="BZ146" s="25" t="str">
        <f t="shared" si="31"/>
        <v/>
      </c>
      <c r="CA146" s="26" t="str">
        <f t="shared" si="32"/>
        <v/>
      </c>
      <c r="CB146" s="25" t="e">
        <f>IF(AND(#REF!="",#REF!="",#REF!="",#REF!=""),"",SUM(#REF!,#REF!,#REF!,#REF!,#REF!))</f>
        <v>#REF!</v>
      </c>
      <c r="CC146" s="26" t="str">
        <f t="shared" si="33"/>
        <v/>
      </c>
      <c r="CD146" s="23" t="e">
        <f>IF(AND(#REF!="",#REF!="",#REF!="",#REF!=""),"",SUM(#REF!,#REF!,#REF!,#REF!))</f>
        <v>#REF!</v>
      </c>
      <c r="CE146" s="23" t="str">
        <f t="shared" si="22"/>
        <v/>
      </c>
    </row>
    <row r="147" spans="1:83">
      <c r="A147" s="245">
        <v>141</v>
      </c>
      <c r="B147" s="246"/>
      <c r="C147" s="247"/>
      <c r="D147" s="248"/>
      <c r="E147" s="249"/>
      <c r="F147" s="250"/>
      <c r="G147" s="250"/>
      <c r="H147" s="251"/>
      <c r="I147" s="252"/>
      <c r="J147" s="253"/>
      <c r="K147" s="254"/>
      <c r="L147" s="11"/>
      <c r="M147" s="7"/>
      <c r="N147" s="7"/>
      <c r="O147" s="7"/>
      <c r="P147" s="31"/>
      <c r="Q147" s="34"/>
      <c r="R147" s="7"/>
      <c r="S147" s="975"/>
      <c r="T147" s="976"/>
      <c r="U147" s="976"/>
      <c r="V147" s="7"/>
      <c r="W147" s="36"/>
      <c r="X147" s="34"/>
      <c r="Y147" s="7"/>
      <c r="Z147" s="11"/>
      <c r="AA147" s="7"/>
      <c r="AB147" s="7"/>
      <c r="AC147" s="7"/>
      <c r="AD147" s="31"/>
      <c r="AE147" s="34"/>
      <c r="AF147" s="7"/>
      <c r="AG147" s="11"/>
      <c r="AH147" s="7"/>
      <c r="AI147" s="7"/>
      <c r="AJ147" s="7"/>
      <c r="AK147" s="31"/>
      <c r="AL147" s="34"/>
      <c r="AM147" s="7"/>
      <c r="AN147" s="11"/>
      <c r="AO147" s="7"/>
      <c r="AP147" s="11"/>
      <c r="AQ147" s="7"/>
      <c r="AR147" s="11"/>
      <c r="AS147" s="7"/>
      <c r="AT147" s="7"/>
      <c r="AU147" s="7"/>
      <c r="AV147" s="7"/>
      <c r="AW147" s="7"/>
      <c r="AX147" s="11" t="s">
        <v>221</v>
      </c>
      <c r="AY147" s="66" t="s">
        <v>221</v>
      </c>
      <c r="AZ147" s="1"/>
      <c r="BA147" s="1"/>
      <c r="BB147" s="1"/>
      <c r="BC147" s="1"/>
      <c r="BD147" s="1"/>
      <c r="BP147" s="15"/>
      <c r="BQ147" s="25" t="str">
        <f t="shared" si="24"/>
        <v/>
      </c>
      <c r="BR147" s="26" t="str">
        <f t="shared" si="23"/>
        <v/>
      </c>
      <c r="BS147" s="26" t="str">
        <f t="shared" si="25"/>
        <v/>
      </c>
      <c r="BT147" s="25" t="str">
        <f t="shared" si="26"/>
        <v/>
      </c>
      <c r="BU147" s="26" t="str">
        <f t="shared" si="27"/>
        <v/>
      </c>
      <c r="BV147" s="25" t="e">
        <f>IF(AND(#REF!="",#REF!="",#REF!="",#REF!=""),"",SUM(#REF!,#REF!,#REF!,#REF!,#REF!))</f>
        <v>#REF!</v>
      </c>
      <c r="BW147" s="26" t="str">
        <f t="shared" si="28"/>
        <v/>
      </c>
      <c r="BX147" s="25" t="str">
        <f t="shared" si="29"/>
        <v/>
      </c>
      <c r="BY147" s="26" t="str">
        <f t="shared" si="30"/>
        <v/>
      </c>
      <c r="BZ147" s="25" t="str">
        <f t="shared" si="31"/>
        <v/>
      </c>
      <c r="CA147" s="26" t="str">
        <f t="shared" si="32"/>
        <v/>
      </c>
      <c r="CB147" s="25" t="e">
        <f>IF(AND(#REF!="",#REF!="",#REF!="",#REF!=""),"",SUM(#REF!,#REF!,#REF!,#REF!,#REF!))</f>
        <v>#REF!</v>
      </c>
      <c r="CC147" s="26" t="str">
        <f t="shared" si="33"/>
        <v/>
      </c>
      <c r="CD147" s="23" t="e">
        <f>IF(AND(#REF!="",#REF!="",#REF!="",#REF!=""),"",SUM(#REF!,#REF!,#REF!,#REF!))</f>
        <v>#REF!</v>
      </c>
      <c r="CE147" s="23" t="str">
        <f t="shared" si="22"/>
        <v/>
      </c>
    </row>
    <row r="148" spans="1:83">
      <c r="A148" s="245">
        <v>142</v>
      </c>
      <c r="B148" s="246"/>
      <c r="C148" s="247"/>
      <c r="D148" s="248"/>
      <c r="E148" s="249"/>
      <c r="F148" s="250"/>
      <c r="G148" s="250"/>
      <c r="H148" s="251"/>
      <c r="I148" s="252"/>
      <c r="J148" s="253"/>
      <c r="K148" s="254"/>
      <c r="L148" s="11"/>
      <c r="M148" s="7"/>
      <c r="N148" s="7"/>
      <c r="O148" s="7"/>
      <c r="P148" s="31"/>
      <c r="Q148" s="34"/>
      <c r="R148" s="7"/>
      <c r="S148" s="975"/>
      <c r="T148" s="976"/>
      <c r="U148" s="976"/>
      <c r="V148" s="7"/>
      <c r="W148" s="36"/>
      <c r="X148" s="34"/>
      <c r="Y148" s="7"/>
      <c r="Z148" s="11"/>
      <c r="AA148" s="7"/>
      <c r="AB148" s="7"/>
      <c r="AC148" s="7"/>
      <c r="AD148" s="31"/>
      <c r="AE148" s="34"/>
      <c r="AF148" s="7"/>
      <c r="AG148" s="11"/>
      <c r="AH148" s="7"/>
      <c r="AI148" s="7"/>
      <c r="AJ148" s="7"/>
      <c r="AK148" s="31"/>
      <c r="AL148" s="34"/>
      <c r="AM148" s="7"/>
      <c r="AN148" s="11"/>
      <c r="AO148" s="7"/>
      <c r="AP148" s="11"/>
      <c r="AQ148" s="7"/>
      <c r="AR148" s="11"/>
      <c r="AS148" s="7"/>
      <c r="AT148" s="7"/>
      <c r="AU148" s="7"/>
      <c r="AV148" s="7"/>
      <c r="AW148" s="7"/>
      <c r="AX148" s="11" t="s">
        <v>221</v>
      </c>
      <c r="AY148" s="66" t="s">
        <v>221</v>
      </c>
      <c r="AZ148" s="1"/>
      <c r="BA148" s="1"/>
      <c r="BB148" s="1"/>
      <c r="BC148" s="1"/>
      <c r="BD148" s="1"/>
      <c r="BP148" s="15"/>
      <c r="BQ148" s="25" t="str">
        <f t="shared" si="24"/>
        <v/>
      </c>
      <c r="BR148" s="26" t="str">
        <f t="shared" si="23"/>
        <v/>
      </c>
      <c r="BS148" s="26" t="str">
        <f t="shared" si="25"/>
        <v/>
      </c>
      <c r="BT148" s="25" t="str">
        <f t="shared" si="26"/>
        <v/>
      </c>
      <c r="BU148" s="26" t="str">
        <f t="shared" si="27"/>
        <v/>
      </c>
      <c r="BV148" s="25" t="e">
        <f>IF(AND(#REF!="",#REF!="",#REF!="",#REF!=""),"",SUM(#REF!,#REF!,#REF!,#REF!,#REF!))</f>
        <v>#REF!</v>
      </c>
      <c r="BW148" s="26" t="str">
        <f t="shared" si="28"/>
        <v/>
      </c>
      <c r="BX148" s="25" t="str">
        <f t="shared" si="29"/>
        <v/>
      </c>
      <c r="BY148" s="26" t="str">
        <f t="shared" si="30"/>
        <v/>
      </c>
      <c r="BZ148" s="25" t="str">
        <f t="shared" si="31"/>
        <v/>
      </c>
      <c r="CA148" s="26" t="str">
        <f t="shared" si="32"/>
        <v/>
      </c>
      <c r="CB148" s="25" t="e">
        <f>IF(AND(#REF!="",#REF!="",#REF!="",#REF!=""),"",SUM(#REF!,#REF!,#REF!,#REF!,#REF!))</f>
        <v>#REF!</v>
      </c>
      <c r="CC148" s="26" t="str">
        <f t="shared" si="33"/>
        <v/>
      </c>
      <c r="CD148" s="23" t="e">
        <f>IF(AND(#REF!="",#REF!="",#REF!="",#REF!=""),"",SUM(#REF!,#REF!,#REF!,#REF!))</f>
        <v>#REF!</v>
      </c>
      <c r="CE148" s="23" t="str">
        <f t="shared" si="22"/>
        <v/>
      </c>
    </row>
    <row r="149" spans="1:83">
      <c r="A149" s="245">
        <v>143</v>
      </c>
      <c r="B149" s="246"/>
      <c r="C149" s="247"/>
      <c r="D149" s="248"/>
      <c r="E149" s="249"/>
      <c r="F149" s="250"/>
      <c r="G149" s="250"/>
      <c r="H149" s="251"/>
      <c r="I149" s="252"/>
      <c r="J149" s="253"/>
      <c r="K149" s="254"/>
      <c r="L149" s="11"/>
      <c r="M149" s="7"/>
      <c r="N149" s="7"/>
      <c r="O149" s="7"/>
      <c r="P149" s="31"/>
      <c r="Q149" s="34"/>
      <c r="R149" s="7"/>
      <c r="S149" s="975"/>
      <c r="T149" s="976"/>
      <c r="U149" s="976"/>
      <c r="V149" s="7"/>
      <c r="W149" s="36"/>
      <c r="X149" s="34"/>
      <c r="Y149" s="7"/>
      <c r="Z149" s="11"/>
      <c r="AA149" s="7"/>
      <c r="AB149" s="7"/>
      <c r="AC149" s="7"/>
      <c r="AD149" s="31"/>
      <c r="AE149" s="34"/>
      <c r="AF149" s="7"/>
      <c r="AG149" s="11"/>
      <c r="AH149" s="7"/>
      <c r="AI149" s="7"/>
      <c r="AJ149" s="7"/>
      <c r="AK149" s="31"/>
      <c r="AL149" s="34"/>
      <c r="AM149" s="7"/>
      <c r="AN149" s="11"/>
      <c r="AO149" s="7"/>
      <c r="AP149" s="11"/>
      <c r="AQ149" s="7"/>
      <c r="AR149" s="11"/>
      <c r="AS149" s="7"/>
      <c r="AT149" s="7"/>
      <c r="AU149" s="7"/>
      <c r="AV149" s="7"/>
      <c r="AW149" s="7"/>
      <c r="AX149" s="11" t="s">
        <v>221</v>
      </c>
      <c r="AY149" s="66" t="s">
        <v>221</v>
      </c>
      <c r="AZ149" s="1"/>
      <c r="BA149" s="1"/>
      <c r="BB149" s="1"/>
      <c r="BC149" s="1"/>
      <c r="BD149" s="1"/>
      <c r="BP149" s="15"/>
      <c r="BQ149" s="25" t="str">
        <f t="shared" si="24"/>
        <v/>
      </c>
      <c r="BR149" s="26" t="str">
        <f t="shared" si="23"/>
        <v/>
      </c>
      <c r="BS149" s="26" t="str">
        <f t="shared" si="25"/>
        <v/>
      </c>
      <c r="BT149" s="25" t="str">
        <f t="shared" si="26"/>
        <v/>
      </c>
      <c r="BU149" s="26" t="str">
        <f t="shared" si="27"/>
        <v/>
      </c>
      <c r="BV149" s="25" t="e">
        <f>IF(AND(#REF!="",#REF!="",#REF!="",#REF!=""),"",SUM(#REF!,#REF!,#REF!,#REF!,#REF!))</f>
        <v>#REF!</v>
      </c>
      <c r="BW149" s="26" t="str">
        <f t="shared" si="28"/>
        <v/>
      </c>
      <c r="BX149" s="25" t="str">
        <f t="shared" si="29"/>
        <v/>
      </c>
      <c r="BY149" s="26" t="str">
        <f t="shared" si="30"/>
        <v/>
      </c>
      <c r="BZ149" s="25" t="str">
        <f t="shared" si="31"/>
        <v/>
      </c>
      <c r="CA149" s="26" t="str">
        <f t="shared" si="32"/>
        <v/>
      </c>
      <c r="CB149" s="25" t="e">
        <f>IF(AND(#REF!="",#REF!="",#REF!="",#REF!=""),"",SUM(#REF!,#REF!,#REF!,#REF!,#REF!))</f>
        <v>#REF!</v>
      </c>
      <c r="CC149" s="26" t="str">
        <f t="shared" si="33"/>
        <v/>
      </c>
      <c r="CD149" s="23" t="e">
        <f>IF(AND(#REF!="",#REF!="",#REF!="",#REF!=""),"",SUM(#REF!,#REF!,#REF!,#REF!))</f>
        <v>#REF!</v>
      </c>
      <c r="CE149" s="23" t="str">
        <f t="shared" si="22"/>
        <v/>
      </c>
    </row>
    <row r="150" spans="1:83">
      <c r="A150" s="245">
        <v>144</v>
      </c>
      <c r="B150" s="246"/>
      <c r="C150" s="247"/>
      <c r="D150" s="248"/>
      <c r="E150" s="249"/>
      <c r="F150" s="250"/>
      <c r="G150" s="250"/>
      <c r="H150" s="251"/>
      <c r="I150" s="252"/>
      <c r="J150" s="253"/>
      <c r="K150" s="254"/>
      <c r="L150" s="11"/>
      <c r="M150" s="7"/>
      <c r="N150" s="7"/>
      <c r="O150" s="7"/>
      <c r="P150" s="31"/>
      <c r="Q150" s="34"/>
      <c r="R150" s="7"/>
      <c r="S150" s="975"/>
      <c r="T150" s="976"/>
      <c r="U150" s="976"/>
      <c r="V150" s="7"/>
      <c r="W150" s="36"/>
      <c r="X150" s="34"/>
      <c r="Y150" s="7"/>
      <c r="Z150" s="11"/>
      <c r="AA150" s="7"/>
      <c r="AB150" s="7"/>
      <c r="AC150" s="7"/>
      <c r="AD150" s="31"/>
      <c r="AE150" s="34"/>
      <c r="AF150" s="7"/>
      <c r="AG150" s="11"/>
      <c r="AH150" s="7"/>
      <c r="AI150" s="7"/>
      <c r="AJ150" s="7"/>
      <c r="AK150" s="31"/>
      <c r="AL150" s="34"/>
      <c r="AM150" s="7"/>
      <c r="AN150" s="11"/>
      <c r="AO150" s="7"/>
      <c r="AP150" s="11"/>
      <c r="AQ150" s="7"/>
      <c r="AR150" s="11"/>
      <c r="AS150" s="7"/>
      <c r="AT150" s="7"/>
      <c r="AU150" s="7"/>
      <c r="AV150" s="7"/>
      <c r="AW150" s="7"/>
      <c r="AX150" s="11" t="s">
        <v>221</v>
      </c>
      <c r="AY150" s="66" t="s">
        <v>221</v>
      </c>
      <c r="AZ150" s="1"/>
      <c r="BA150" s="1"/>
      <c r="BB150" s="1"/>
      <c r="BC150" s="1"/>
      <c r="BD150" s="1"/>
      <c r="BP150" s="15"/>
      <c r="BQ150" s="25" t="str">
        <f t="shared" si="24"/>
        <v/>
      </c>
      <c r="BR150" s="26" t="str">
        <f t="shared" si="23"/>
        <v/>
      </c>
      <c r="BS150" s="26" t="str">
        <f t="shared" si="25"/>
        <v/>
      </c>
      <c r="BT150" s="25" t="str">
        <f t="shared" si="26"/>
        <v/>
      </c>
      <c r="BU150" s="26" t="str">
        <f t="shared" si="27"/>
        <v/>
      </c>
      <c r="BV150" s="25" t="e">
        <f>IF(AND(#REF!="",#REF!="",#REF!="",#REF!=""),"",SUM(#REF!,#REF!,#REF!,#REF!,#REF!))</f>
        <v>#REF!</v>
      </c>
      <c r="BW150" s="26" t="str">
        <f t="shared" si="28"/>
        <v/>
      </c>
      <c r="BX150" s="25" t="str">
        <f t="shared" si="29"/>
        <v/>
      </c>
      <c r="BY150" s="26" t="str">
        <f t="shared" si="30"/>
        <v/>
      </c>
      <c r="BZ150" s="25" t="str">
        <f t="shared" si="31"/>
        <v/>
      </c>
      <c r="CA150" s="26" t="str">
        <f t="shared" si="32"/>
        <v/>
      </c>
      <c r="CB150" s="25" t="e">
        <f>IF(AND(#REF!="",#REF!="",#REF!="",#REF!=""),"",SUM(#REF!,#REF!,#REF!,#REF!,#REF!))</f>
        <v>#REF!</v>
      </c>
      <c r="CC150" s="26" t="str">
        <f t="shared" si="33"/>
        <v/>
      </c>
      <c r="CD150" s="23" t="e">
        <f>IF(AND(#REF!="",#REF!="",#REF!="",#REF!=""),"",SUM(#REF!,#REF!,#REF!,#REF!))</f>
        <v>#REF!</v>
      </c>
      <c r="CE150" s="23" t="str">
        <f t="shared" si="22"/>
        <v/>
      </c>
    </row>
    <row r="151" spans="1:83">
      <c r="A151" s="245">
        <v>145</v>
      </c>
      <c r="B151" s="246"/>
      <c r="C151" s="247"/>
      <c r="D151" s="248"/>
      <c r="E151" s="249"/>
      <c r="F151" s="250"/>
      <c r="G151" s="250"/>
      <c r="H151" s="251"/>
      <c r="I151" s="252"/>
      <c r="J151" s="253"/>
      <c r="K151" s="254"/>
      <c r="L151" s="11"/>
      <c r="M151" s="7"/>
      <c r="N151" s="7"/>
      <c r="O151" s="7"/>
      <c r="P151" s="31"/>
      <c r="Q151" s="34"/>
      <c r="R151" s="7"/>
      <c r="S151" s="975"/>
      <c r="T151" s="976"/>
      <c r="U151" s="976"/>
      <c r="V151" s="7"/>
      <c r="W151" s="36"/>
      <c r="X151" s="34"/>
      <c r="Y151" s="7"/>
      <c r="Z151" s="11"/>
      <c r="AA151" s="7"/>
      <c r="AB151" s="7"/>
      <c r="AC151" s="7"/>
      <c r="AD151" s="31"/>
      <c r="AE151" s="34"/>
      <c r="AF151" s="7"/>
      <c r="AG151" s="11"/>
      <c r="AH151" s="7"/>
      <c r="AI151" s="7"/>
      <c r="AJ151" s="7"/>
      <c r="AK151" s="31"/>
      <c r="AL151" s="34"/>
      <c r="AM151" s="7"/>
      <c r="AN151" s="11"/>
      <c r="AO151" s="7"/>
      <c r="AP151" s="11"/>
      <c r="AQ151" s="7"/>
      <c r="AR151" s="11"/>
      <c r="AS151" s="7"/>
      <c r="AT151" s="7"/>
      <c r="AU151" s="7"/>
      <c r="AV151" s="7"/>
      <c r="AW151" s="7"/>
      <c r="AX151" s="11" t="s">
        <v>221</v>
      </c>
      <c r="AY151" s="66" t="s">
        <v>221</v>
      </c>
      <c r="AZ151" s="1"/>
      <c r="BA151" s="1"/>
      <c r="BB151" s="1"/>
      <c r="BC151" s="1"/>
      <c r="BD151" s="1"/>
      <c r="BP151" s="15"/>
      <c r="BQ151" s="25" t="str">
        <f t="shared" si="24"/>
        <v/>
      </c>
      <c r="BR151" s="26" t="str">
        <f t="shared" si="23"/>
        <v/>
      </c>
      <c r="BS151" s="26" t="str">
        <f t="shared" si="25"/>
        <v/>
      </c>
      <c r="BT151" s="25" t="str">
        <f t="shared" si="26"/>
        <v/>
      </c>
      <c r="BU151" s="26" t="str">
        <f t="shared" si="27"/>
        <v/>
      </c>
      <c r="BV151" s="25" t="e">
        <f>IF(AND(#REF!="",#REF!="",#REF!="",#REF!=""),"",SUM(#REF!,#REF!,#REF!,#REF!,#REF!))</f>
        <v>#REF!</v>
      </c>
      <c r="BW151" s="26" t="str">
        <f t="shared" si="28"/>
        <v/>
      </c>
      <c r="BX151" s="25" t="str">
        <f t="shared" si="29"/>
        <v/>
      </c>
      <c r="BY151" s="26" t="str">
        <f t="shared" si="30"/>
        <v/>
      </c>
      <c r="BZ151" s="25" t="str">
        <f t="shared" si="31"/>
        <v/>
      </c>
      <c r="CA151" s="26" t="str">
        <f t="shared" si="32"/>
        <v/>
      </c>
      <c r="CB151" s="25" t="e">
        <f>IF(AND(#REF!="",#REF!="",#REF!="",#REF!=""),"",SUM(#REF!,#REF!,#REF!,#REF!,#REF!))</f>
        <v>#REF!</v>
      </c>
      <c r="CC151" s="26" t="str">
        <f t="shared" si="33"/>
        <v/>
      </c>
      <c r="CD151" s="23" t="e">
        <f>IF(AND(#REF!="",#REF!="",#REF!="",#REF!=""),"",SUM(#REF!,#REF!,#REF!,#REF!))</f>
        <v>#REF!</v>
      </c>
      <c r="CE151" s="23" t="str">
        <f t="shared" si="22"/>
        <v/>
      </c>
    </row>
    <row r="152" spans="1:83">
      <c r="A152" s="245">
        <v>146</v>
      </c>
      <c r="B152" s="246"/>
      <c r="C152" s="247"/>
      <c r="D152" s="248"/>
      <c r="E152" s="249"/>
      <c r="F152" s="250"/>
      <c r="G152" s="250"/>
      <c r="H152" s="251"/>
      <c r="I152" s="252"/>
      <c r="J152" s="253"/>
      <c r="K152" s="254"/>
      <c r="L152" s="11"/>
      <c r="M152" s="7"/>
      <c r="N152" s="7"/>
      <c r="O152" s="7"/>
      <c r="P152" s="31"/>
      <c r="Q152" s="34"/>
      <c r="R152" s="7"/>
      <c r="S152" s="975"/>
      <c r="T152" s="976"/>
      <c r="U152" s="976"/>
      <c r="V152" s="7"/>
      <c r="W152" s="36"/>
      <c r="X152" s="34"/>
      <c r="Y152" s="7"/>
      <c r="Z152" s="11"/>
      <c r="AA152" s="7"/>
      <c r="AB152" s="7"/>
      <c r="AC152" s="7"/>
      <c r="AD152" s="31"/>
      <c r="AE152" s="34"/>
      <c r="AF152" s="7"/>
      <c r="AG152" s="11"/>
      <c r="AH152" s="7"/>
      <c r="AI152" s="7"/>
      <c r="AJ152" s="7"/>
      <c r="AK152" s="31"/>
      <c r="AL152" s="34"/>
      <c r="AM152" s="7"/>
      <c r="AN152" s="11"/>
      <c r="AO152" s="7"/>
      <c r="AP152" s="11"/>
      <c r="AQ152" s="7"/>
      <c r="AR152" s="11"/>
      <c r="AS152" s="7"/>
      <c r="AT152" s="7"/>
      <c r="AU152" s="7"/>
      <c r="AV152" s="7"/>
      <c r="AW152" s="7"/>
      <c r="AX152" s="11" t="s">
        <v>221</v>
      </c>
      <c r="AY152" s="66" t="s">
        <v>221</v>
      </c>
      <c r="AZ152" s="1"/>
      <c r="BA152" s="1"/>
      <c r="BB152" s="1"/>
      <c r="BC152" s="1"/>
      <c r="BD152" s="1"/>
      <c r="BP152" s="15"/>
      <c r="BQ152" s="25" t="str">
        <f t="shared" si="24"/>
        <v/>
      </c>
      <c r="BR152" s="26" t="str">
        <f t="shared" si="23"/>
        <v/>
      </c>
      <c r="BS152" s="26" t="str">
        <f t="shared" si="25"/>
        <v/>
      </c>
      <c r="BT152" s="25" t="str">
        <f t="shared" si="26"/>
        <v/>
      </c>
      <c r="BU152" s="26" t="str">
        <f t="shared" si="27"/>
        <v/>
      </c>
      <c r="BV152" s="25" t="e">
        <f>IF(AND(#REF!="",#REF!="",#REF!="",#REF!=""),"",SUM(#REF!,#REF!,#REF!,#REF!,#REF!))</f>
        <v>#REF!</v>
      </c>
      <c r="BW152" s="26" t="str">
        <f t="shared" si="28"/>
        <v/>
      </c>
      <c r="BX152" s="25" t="str">
        <f t="shared" si="29"/>
        <v/>
      </c>
      <c r="BY152" s="26" t="str">
        <f t="shared" si="30"/>
        <v/>
      </c>
      <c r="BZ152" s="25" t="str">
        <f t="shared" si="31"/>
        <v/>
      </c>
      <c r="CA152" s="26" t="str">
        <f t="shared" si="32"/>
        <v/>
      </c>
      <c r="CB152" s="25" t="e">
        <f>IF(AND(#REF!="",#REF!="",#REF!="",#REF!=""),"",SUM(#REF!,#REF!,#REF!,#REF!,#REF!))</f>
        <v>#REF!</v>
      </c>
      <c r="CC152" s="26" t="str">
        <f t="shared" si="33"/>
        <v/>
      </c>
      <c r="CD152" s="23" t="e">
        <f>IF(AND(#REF!="",#REF!="",#REF!="",#REF!=""),"",SUM(#REF!,#REF!,#REF!,#REF!))</f>
        <v>#REF!</v>
      </c>
      <c r="CE152" s="23" t="str">
        <f t="shared" si="22"/>
        <v/>
      </c>
    </row>
    <row r="153" spans="1:83">
      <c r="A153" s="245">
        <v>147</v>
      </c>
      <c r="B153" s="246"/>
      <c r="C153" s="247"/>
      <c r="D153" s="248"/>
      <c r="E153" s="249"/>
      <c r="F153" s="250"/>
      <c r="G153" s="250"/>
      <c r="H153" s="251"/>
      <c r="I153" s="252"/>
      <c r="J153" s="253"/>
      <c r="K153" s="254"/>
      <c r="L153" s="11"/>
      <c r="M153" s="7"/>
      <c r="N153" s="7"/>
      <c r="O153" s="7"/>
      <c r="P153" s="31"/>
      <c r="Q153" s="34"/>
      <c r="R153" s="7"/>
      <c r="S153" s="975"/>
      <c r="T153" s="976"/>
      <c r="U153" s="976"/>
      <c r="V153" s="7"/>
      <c r="W153" s="36"/>
      <c r="X153" s="34"/>
      <c r="Y153" s="7"/>
      <c r="Z153" s="11"/>
      <c r="AA153" s="7"/>
      <c r="AB153" s="7"/>
      <c r="AC153" s="7"/>
      <c r="AD153" s="31"/>
      <c r="AE153" s="34"/>
      <c r="AF153" s="7"/>
      <c r="AG153" s="11"/>
      <c r="AH153" s="7"/>
      <c r="AI153" s="7"/>
      <c r="AJ153" s="7"/>
      <c r="AK153" s="31"/>
      <c r="AL153" s="34"/>
      <c r="AM153" s="7"/>
      <c r="AN153" s="11"/>
      <c r="AO153" s="7"/>
      <c r="AP153" s="11"/>
      <c r="AQ153" s="7"/>
      <c r="AR153" s="11"/>
      <c r="AS153" s="7"/>
      <c r="AT153" s="7"/>
      <c r="AU153" s="7"/>
      <c r="AV153" s="7"/>
      <c r="AW153" s="7"/>
      <c r="AX153" s="11" t="s">
        <v>221</v>
      </c>
      <c r="AY153" s="66" t="s">
        <v>221</v>
      </c>
      <c r="AZ153" s="1"/>
      <c r="BA153" s="1"/>
      <c r="BB153" s="1"/>
      <c r="BC153" s="1"/>
      <c r="BD153" s="1"/>
      <c r="BP153" s="15"/>
      <c r="BQ153" s="25" t="str">
        <f t="shared" si="24"/>
        <v/>
      </c>
      <c r="BR153" s="26" t="str">
        <f t="shared" si="23"/>
        <v/>
      </c>
      <c r="BS153" s="26" t="str">
        <f t="shared" si="25"/>
        <v/>
      </c>
      <c r="BT153" s="25" t="str">
        <f t="shared" si="26"/>
        <v/>
      </c>
      <c r="BU153" s="26" t="str">
        <f t="shared" si="27"/>
        <v/>
      </c>
      <c r="BV153" s="25" t="e">
        <f>IF(AND(#REF!="",#REF!="",#REF!="",#REF!=""),"",SUM(#REF!,#REF!,#REF!,#REF!,#REF!))</f>
        <v>#REF!</v>
      </c>
      <c r="BW153" s="26" t="str">
        <f t="shared" si="28"/>
        <v/>
      </c>
      <c r="BX153" s="25" t="str">
        <f t="shared" si="29"/>
        <v/>
      </c>
      <c r="BY153" s="26" t="str">
        <f t="shared" si="30"/>
        <v/>
      </c>
      <c r="BZ153" s="25" t="str">
        <f t="shared" si="31"/>
        <v/>
      </c>
      <c r="CA153" s="26" t="str">
        <f t="shared" si="32"/>
        <v/>
      </c>
      <c r="CB153" s="25" t="e">
        <f>IF(AND(#REF!="",#REF!="",#REF!="",#REF!=""),"",SUM(#REF!,#REF!,#REF!,#REF!,#REF!))</f>
        <v>#REF!</v>
      </c>
      <c r="CC153" s="26" t="str">
        <f t="shared" si="33"/>
        <v/>
      </c>
      <c r="CD153" s="23" t="e">
        <f>IF(AND(#REF!="",#REF!="",#REF!="",#REF!=""),"",SUM(#REF!,#REF!,#REF!,#REF!))</f>
        <v>#REF!</v>
      </c>
      <c r="CE153" s="23" t="str">
        <f t="shared" si="22"/>
        <v/>
      </c>
    </row>
    <row r="154" spans="1:83">
      <c r="A154" s="245">
        <v>148</v>
      </c>
      <c r="B154" s="246"/>
      <c r="C154" s="247"/>
      <c r="D154" s="248"/>
      <c r="E154" s="249"/>
      <c r="F154" s="250"/>
      <c r="G154" s="250"/>
      <c r="H154" s="251"/>
      <c r="I154" s="252"/>
      <c r="J154" s="253"/>
      <c r="K154" s="254"/>
      <c r="L154" s="11"/>
      <c r="M154" s="7"/>
      <c r="N154" s="7"/>
      <c r="O154" s="7"/>
      <c r="P154" s="31"/>
      <c r="Q154" s="34"/>
      <c r="R154" s="7"/>
      <c r="S154" s="975"/>
      <c r="T154" s="976"/>
      <c r="U154" s="976"/>
      <c r="V154" s="7"/>
      <c r="W154" s="36"/>
      <c r="X154" s="34"/>
      <c r="Y154" s="7"/>
      <c r="Z154" s="11"/>
      <c r="AA154" s="7"/>
      <c r="AB154" s="7"/>
      <c r="AC154" s="7"/>
      <c r="AD154" s="31"/>
      <c r="AE154" s="34"/>
      <c r="AF154" s="7"/>
      <c r="AG154" s="11"/>
      <c r="AH154" s="7"/>
      <c r="AI154" s="7"/>
      <c r="AJ154" s="7"/>
      <c r="AK154" s="31"/>
      <c r="AL154" s="34"/>
      <c r="AM154" s="7"/>
      <c r="AN154" s="11"/>
      <c r="AO154" s="7"/>
      <c r="AP154" s="11"/>
      <c r="AQ154" s="7"/>
      <c r="AR154" s="11"/>
      <c r="AS154" s="7"/>
      <c r="AT154" s="7"/>
      <c r="AU154" s="7"/>
      <c r="AV154" s="7"/>
      <c r="AW154" s="7"/>
      <c r="AX154" s="11" t="s">
        <v>221</v>
      </c>
      <c r="AY154" s="66" t="s">
        <v>221</v>
      </c>
      <c r="AZ154" s="1"/>
      <c r="BA154" s="1"/>
      <c r="BB154" s="1"/>
      <c r="BC154" s="1"/>
      <c r="BD154" s="1"/>
      <c r="BP154" s="15"/>
      <c r="BQ154" s="25" t="str">
        <f t="shared" si="24"/>
        <v/>
      </c>
      <c r="BR154" s="26" t="str">
        <f t="shared" si="23"/>
        <v/>
      </c>
      <c r="BS154" s="26" t="str">
        <f t="shared" si="25"/>
        <v/>
      </c>
      <c r="BT154" s="25" t="str">
        <f t="shared" si="26"/>
        <v/>
      </c>
      <c r="BU154" s="26" t="str">
        <f t="shared" si="27"/>
        <v/>
      </c>
      <c r="BV154" s="25" t="e">
        <f>IF(AND(#REF!="",#REF!="",#REF!="",#REF!=""),"",SUM(#REF!,#REF!,#REF!,#REF!,#REF!))</f>
        <v>#REF!</v>
      </c>
      <c r="BW154" s="26" t="str">
        <f t="shared" si="28"/>
        <v/>
      </c>
      <c r="BX154" s="25" t="str">
        <f t="shared" si="29"/>
        <v/>
      </c>
      <c r="BY154" s="26" t="str">
        <f t="shared" si="30"/>
        <v/>
      </c>
      <c r="BZ154" s="25" t="str">
        <f t="shared" si="31"/>
        <v/>
      </c>
      <c r="CA154" s="26" t="str">
        <f t="shared" si="32"/>
        <v/>
      </c>
      <c r="CB154" s="25" t="e">
        <f>IF(AND(#REF!="",#REF!="",#REF!="",#REF!=""),"",SUM(#REF!,#REF!,#REF!,#REF!,#REF!))</f>
        <v>#REF!</v>
      </c>
      <c r="CC154" s="26" t="str">
        <f t="shared" si="33"/>
        <v/>
      </c>
      <c r="CD154" s="23" t="e">
        <f>IF(AND(#REF!="",#REF!="",#REF!="",#REF!=""),"",SUM(#REF!,#REF!,#REF!,#REF!))</f>
        <v>#REF!</v>
      </c>
      <c r="CE154" s="23" t="str">
        <f t="shared" si="22"/>
        <v/>
      </c>
    </row>
    <row r="155" spans="1:83">
      <c r="A155" s="245">
        <v>149</v>
      </c>
      <c r="B155" s="246"/>
      <c r="C155" s="247"/>
      <c r="D155" s="248"/>
      <c r="E155" s="249"/>
      <c r="F155" s="250"/>
      <c r="G155" s="250"/>
      <c r="H155" s="251"/>
      <c r="I155" s="252"/>
      <c r="J155" s="253"/>
      <c r="K155" s="254"/>
      <c r="L155" s="11"/>
      <c r="M155" s="7"/>
      <c r="N155" s="7"/>
      <c r="O155" s="7"/>
      <c r="P155" s="31"/>
      <c r="Q155" s="34"/>
      <c r="R155" s="7"/>
      <c r="S155" s="975"/>
      <c r="T155" s="976"/>
      <c r="U155" s="976"/>
      <c r="V155" s="7"/>
      <c r="W155" s="36"/>
      <c r="X155" s="34"/>
      <c r="Y155" s="7"/>
      <c r="Z155" s="11"/>
      <c r="AA155" s="7"/>
      <c r="AB155" s="7"/>
      <c r="AC155" s="7"/>
      <c r="AD155" s="31"/>
      <c r="AE155" s="34"/>
      <c r="AF155" s="7"/>
      <c r="AG155" s="11"/>
      <c r="AH155" s="7"/>
      <c r="AI155" s="7"/>
      <c r="AJ155" s="7"/>
      <c r="AK155" s="31"/>
      <c r="AL155" s="34"/>
      <c r="AM155" s="7"/>
      <c r="AN155" s="11"/>
      <c r="AO155" s="7"/>
      <c r="AP155" s="11"/>
      <c r="AQ155" s="7"/>
      <c r="AR155" s="11"/>
      <c r="AS155" s="7"/>
      <c r="AT155" s="7"/>
      <c r="AU155" s="7"/>
      <c r="AV155" s="7"/>
      <c r="AW155" s="7"/>
      <c r="AX155" s="11" t="s">
        <v>221</v>
      </c>
      <c r="AY155" s="66" t="s">
        <v>221</v>
      </c>
      <c r="AZ155" s="1"/>
      <c r="BA155" s="1"/>
      <c r="BB155" s="1"/>
      <c r="BC155" s="1"/>
      <c r="BD155" s="1"/>
      <c r="BP155" s="15"/>
      <c r="BQ155" s="25" t="str">
        <f t="shared" si="24"/>
        <v/>
      </c>
      <c r="BR155" s="26" t="str">
        <f t="shared" si="23"/>
        <v/>
      </c>
      <c r="BS155" s="26" t="str">
        <f t="shared" si="25"/>
        <v/>
      </c>
      <c r="BT155" s="25" t="str">
        <f t="shared" si="26"/>
        <v/>
      </c>
      <c r="BU155" s="26" t="str">
        <f t="shared" si="27"/>
        <v/>
      </c>
      <c r="BV155" s="25" t="e">
        <f>IF(AND(#REF!="",#REF!="",#REF!="",#REF!=""),"",SUM(#REF!,#REF!,#REF!,#REF!,#REF!))</f>
        <v>#REF!</v>
      </c>
      <c r="BW155" s="26" t="str">
        <f t="shared" si="28"/>
        <v/>
      </c>
      <c r="BX155" s="25" t="str">
        <f t="shared" si="29"/>
        <v/>
      </c>
      <c r="BY155" s="26" t="str">
        <f t="shared" si="30"/>
        <v/>
      </c>
      <c r="BZ155" s="25" t="str">
        <f t="shared" si="31"/>
        <v/>
      </c>
      <c r="CA155" s="26" t="str">
        <f t="shared" si="32"/>
        <v/>
      </c>
      <c r="CB155" s="25" t="e">
        <f>IF(AND(#REF!="",#REF!="",#REF!="",#REF!=""),"",SUM(#REF!,#REF!,#REF!,#REF!,#REF!))</f>
        <v>#REF!</v>
      </c>
      <c r="CC155" s="26" t="str">
        <f t="shared" si="33"/>
        <v/>
      </c>
      <c r="CD155" s="23" t="e">
        <f>IF(AND(#REF!="",#REF!="",#REF!="",#REF!=""),"",SUM(#REF!,#REF!,#REF!,#REF!))</f>
        <v>#REF!</v>
      </c>
      <c r="CE155" s="23" t="str">
        <f t="shared" si="22"/>
        <v/>
      </c>
    </row>
    <row r="156" spans="1:83">
      <c r="A156" s="245">
        <v>150</v>
      </c>
      <c r="B156" s="246"/>
      <c r="C156" s="247"/>
      <c r="D156" s="248"/>
      <c r="E156" s="249"/>
      <c r="F156" s="250"/>
      <c r="G156" s="250"/>
      <c r="H156" s="251"/>
      <c r="I156" s="252"/>
      <c r="J156" s="253"/>
      <c r="K156" s="254"/>
      <c r="L156" s="11"/>
      <c r="M156" s="7"/>
      <c r="N156" s="7"/>
      <c r="O156" s="7"/>
      <c r="P156" s="31"/>
      <c r="Q156" s="34"/>
      <c r="R156" s="7"/>
      <c r="S156" s="975"/>
      <c r="T156" s="976"/>
      <c r="U156" s="976"/>
      <c r="V156" s="7"/>
      <c r="W156" s="36"/>
      <c r="X156" s="34"/>
      <c r="Y156" s="7"/>
      <c r="Z156" s="11"/>
      <c r="AA156" s="7"/>
      <c r="AB156" s="7"/>
      <c r="AC156" s="7"/>
      <c r="AD156" s="31"/>
      <c r="AE156" s="34"/>
      <c r="AF156" s="7"/>
      <c r="AG156" s="11"/>
      <c r="AH156" s="7"/>
      <c r="AI156" s="7"/>
      <c r="AJ156" s="7"/>
      <c r="AK156" s="31"/>
      <c r="AL156" s="34"/>
      <c r="AM156" s="7"/>
      <c r="AN156" s="11"/>
      <c r="AO156" s="7"/>
      <c r="AP156" s="11"/>
      <c r="AQ156" s="7"/>
      <c r="AR156" s="11"/>
      <c r="AS156" s="7"/>
      <c r="AT156" s="7"/>
      <c r="AU156" s="7"/>
      <c r="AV156" s="7"/>
      <c r="AW156" s="7"/>
      <c r="AX156" s="11" t="s">
        <v>221</v>
      </c>
      <c r="AY156" s="66" t="s">
        <v>221</v>
      </c>
      <c r="AZ156" s="1"/>
      <c r="BA156" s="1"/>
      <c r="BB156" s="1"/>
      <c r="BC156" s="1"/>
      <c r="BD156" s="1"/>
      <c r="BP156" s="15"/>
      <c r="BQ156" s="25" t="str">
        <f t="shared" si="24"/>
        <v/>
      </c>
      <c r="BR156" s="26" t="str">
        <f t="shared" si="23"/>
        <v/>
      </c>
      <c r="BS156" s="26" t="str">
        <f t="shared" si="25"/>
        <v/>
      </c>
      <c r="BT156" s="25" t="str">
        <f t="shared" si="26"/>
        <v/>
      </c>
      <c r="BU156" s="26" t="str">
        <f t="shared" si="27"/>
        <v/>
      </c>
      <c r="BV156" s="25" t="e">
        <f>IF(AND(#REF!="",#REF!="",#REF!="",#REF!=""),"",SUM(#REF!,#REF!,#REF!,#REF!,#REF!))</f>
        <v>#REF!</v>
      </c>
      <c r="BW156" s="26" t="str">
        <f t="shared" si="28"/>
        <v/>
      </c>
      <c r="BX156" s="25" t="str">
        <f t="shared" si="29"/>
        <v/>
      </c>
      <c r="BY156" s="26" t="str">
        <f t="shared" si="30"/>
        <v/>
      </c>
      <c r="BZ156" s="25" t="str">
        <f t="shared" si="31"/>
        <v/>
      </c>
      <c r="CA156" s="26" t="str">
        <f t="shared" si="32"/>
        <v/>
      </c>
      <c r="CB156" s="25" t="e">
        <f>IF(AND(#REF!="",#REF!="",#REF!="",#REF!=""),"",SUM(#REF!,#REF!,#REF!,#REF!,#REF!))</f>
        <v>#REF!</v>
      </c>
      <c r="CC156" s="26" t="str">
        <f t="shared" si="33"/>
        <v/>
      </c>
      <c r="CD156" s="23" t="e">
        <f>IF(AND(#REF!="",#REF!="",#REF!="",#REF!=""),"",SUM(#REF!,#REF!,#REF!,#REF!))</f>
        <v>#REF!</v>
      </c>
      <c r="CE156" s="23" t="str">
        <f t="shared" si="22"/>
        <v/>
      </c>
    </row>
    <row r="157" spans="1:83">
      <c r="A157" s="245">
        <v>151</v>
      </c>
      <c r="B157" s="246"/>
      <c r="C157" s="247"/>
      <c r="D157" s="248"/>
      <c r="E157" s="249"/>
      <c r="F157" s="250"/>
      <c r="G157" s="250"/>
      <c r="H157" s="251"/>
      <c r="I157" s="252"/>
      <c r="J157" s="253"/>
      <c r="K157" s="254"/>
      <c r="L157" s="11"/>
      <c r="M157" s="7"/>
      <c r="N157" s="7"/>
      <c r="O157" s="7"/>
      <c r="P157" s="31"/>
      <c r="Q157" s="34"/>
      <c r="R157" s="7"/>
      <c r="S157" s="975"/>
      <c r="T157" s="976"/>
      <c r="U157" s="976"/>
      <c r="V157" s="7"/>
      <c r="W157" s="36"/>
      <c r="X157" s="34"/>
      <c r="Y157" s="7"/>
      <c r="Z157" s="11"/>
      <c r="AA157" s="7"/>
      <c r="AB157" s="7"/>
      <c r="AC157" s="7"/>
      <c r="AD157" s="31"/>
      <c r="AE157" s="34"/>
      <c r="AF157" s="7"/>
      <c r="AG157" s="11"/>
      <c r="AH157" s="7"/>
      <c r="AI157" s="7"/>
      <c r="AJ157" s="7"/>
      <c r="AK157" s="31"/>
      <c r="AL157" s="34"/>
      <c r="AM157" s="7"/>
      <c r="AN157" s="11"/>
      <c r="AO157" s="7"/>
      <c r="AP157" s="11"/>
      <c r="AQ157" s="7"/>
      <c r="AR157" s="11"/>
      <c r="AS157" s="7"/>
      <c r="AT157" s="7"/>
      <c r="AU157" s="7"/>
      <c r="AV157" s="7"/>
      <c r="AW157" s="7"/>
      <c r="AX157" s="11" t="s">
        <v>221</v>
      </c>
      <c r="AY157" s="66" t="s">
        <v>221</v>
      </c>
      <c r="AZ157" s="1"/>
      <c r="BA157" s="1"/>
      <c r="BB157" s="1"/>
      <c r="BC157" s="1"/>
      <c r="BD157" s="1"/>
      <c r="BP157" s="15"/>
      <c r="BQ157" s="25" t="str">
        <f t="shared" si="24"/>
        <v/>
      </c>
      <c r="BR157" s="26" t="str">
        <f t="shared" si="23"/>
        <v/>
      </c>
      <c r="BS157" s="26" t="str">
        <f t="shared" si="25"/>
        <v/>
      </c>
      <c r="BT157" s="25" t="str">
        <f t="shared" si="26"/>
        <v/>
      </c>
      <c r="BU157" s="26" t="str">
        <f t="shared" si="27"/>
        <v/>
      </c>
      <c r="BV157" s="25" t="e">
        <f>IF(AND(#REF!="",#REF!="",#REF!="",#REF!=""),"",SUM(#REF!,#REF!,#REF!,#REF!,#REF!))</f>
        <v>#REF!</v>
      </c>
      <c r="BW157" s="26" t="str">
        <f t="shared" si="28"/>
        <v/>
      </c>
      <c r="BX157" s="25" t="str">
        <f t="shared" si="29"/>
        <v/>
      </c>
      <c r="BY157" s="26" t="str">
        <f t="shared" si="30"/>
        <v/>
      </c>
      <c r="BZ157" s="25" t="str">
        <f t="shared" si="31"/>
        <v/>
      </c>
      <c r="CA157" s="26" t="str">
        <f t="shared" si="32"/>
        <v/>
      </c>
      <c r="CB157" s="25" t="e">
        <f>IF(AND(#REF!="",#REF!="",#REF!="",#REF!=""),"",SUM(#REF!,#REF!,#REF!,#REF!,#REF!))</f>
        <v>#REF!</v>
      </c>
      <c r="CC157" s="26" t="str">
        <f t="shared" si="33"/>
        <v/>
      </c>
      <c r="CD157" s="23" t="e">
        <f>IF(AND(#REF!="",#REF!="",#REF!="",#REF!=""),"",SUM(#REF!,#REF!,#REF!,#REF!))</f>
        <v>#REF!</v>
      </c>
      <c r="CE157" s="23" t="str">
        <f t="shared" si="22"/>
        <v/>
      </c>
    </row>
    <row r="158" spans="1:83">
      <c r="A158" s="245">
        <v>152</v>
      </c>
      <c r="B158" s="246"/>
      <c r="C158" s="247"/>
      <c r="D158" s="248"/>
      <c r="E158" s="249"/>
      <c r="F158" s="250"/>
      <c r="G158" s="250"/>
      <c r="H158" s="251"/>
      <c r="I158" s="252"/>
      <c r="J158" s="253"/>
      <c r="K158" s="254"/>
      <c r="L158" s="11"/>
      <c r="M158" s="7"/>
      <c r="N158" s="7"/>
      <c r="O158" s="7"/>
      <c r="P158" s="31"/>
      <c r="Q158" s="34"/>
      <c r="R158" s="7"/>
      <c r="S158" s="975"/>
      <c r="T158" s="976"/>
      <c r="U158" s="976"/>
      <c r="V158" s="7"/>
      <c r="W158" s="36"/>
      <c r="X158" s="34"/>
      <c r="Y158" s="7"/>
      <c r="Z158" s="11"/>
      <c r="AA158" s="7"/>
      <c r="AB158" s="7"/>
      <c r="AC158" s="7"/>
      <c r="AD158" s="31"/>
      <c r="AE158" s="34"/>
      <c r="AF158" s="7"/>
      <c r="AG158" s="11"/>
      <c r="AH158" s="7"/>
      <c r="AI158" s="7"/>
      <c r="AJ158" s="7"/>
      <c r="AK158" s="31"/>
      <c r="AL158" s="34"/>
      <c r="AM158" s="7"/>
      <c r="AN158" s="11"/>
      <c r="AO158" s="7"/>
      <c r="AP158" s="11"/>
      <c r="AQ158" s="7"/>
      <c r="AR158" s="11"/>
      <c r="AS158" s="7"/>
      <c r="AT158" s="7"/>
      <c r="AU158" s="7"/>
      <c r="AV158" s="7"/>
      <c r="AW158" s="7"/>
      <c r="AX158" s="11" t="s">
        <v>221</v>
      </c>
      <c r="AY158" s="66" t="s">
        <v>221</v>
      </c>
      <c r="AZ158" s="1"/>
      <c r="BA158" s="1"/>
      <c r="BB158" s="1"/>
      <c r="BC158" s="1"/>
      <c r="BD158" s="1"/>
      <c r="BP158" s="15"/>
      <c r="BQ158" s="25" t="str">
        <f t="shared" si="24"/>
        <v/>
      </c>
      <c r="BR158" s="26" t="str">
        <f t="shared" si="23"/>
        <v/>
      </c>
      <c r="BS158" s="26" t="str">
        <f t="shared" si="25"/>
        <v/>
      </c>
      <c r="BT158" s="25" t="str">
        <f t="shared" si="26"/>
        <v/>
      </c>
      <c r="BU158" s="26" t="str">
        <f t="shared" si="27"/>
        <v/>
      </c>
      <c r="BV158" s="25" t="e">
        <f>IF(AND(#REF!="",#REF!="",#REF!="",#REF!=""),"",SUM(#REF!,#REF!,#REF!,#REF!,#REF!))</f>
        <v>#REF!</v>
      </c>
      <c r="BW158" s="26" t="str">
        <f t="shared" si="28"/>
        <v/>
      </c>
      <c r="BX158" s="25" t="str">
        <f t="shared" si="29"/>
        <v/>
      </c>
      <c r="BY158" s="26" t="str">
        <f t="shared" si="30"/>
        <v/>
      </c>
      <c r="BZ158" s="25" t="str">
        <f t="shared" si="31"/>
        <v/>
      </c>
      <c r="CA158" s="26" t="str">
        <f t="shared" si="32"/>
        <v/>
      </c>
      <c r="CB158" s="25" t="e">
        <f>IF(AND(#REF!="",#REF!="",#REF!="",#REF!=""),"",SUM(#REF!,#REF!,#REF!,#REF!,#REF!))</f>
        <v>#REF!</v>
      </c>
      <c r="CC158" s="26" t="str">
        <f t="shared" si="33"/>
        <v/>
      </c>
      <c r="CD158" s="23" t="e">
        <f>IF(AND(#REF!="",#REF!="",#REF!="",#REF!=""),"",SUM(#REF!,#REF!,#REF!,#REF!))</f>
        <v>#REF!</v>
      </c>
      <c r="CE158" s="23" t="str">
        <f t="shared" si="22"/>
        <v/>
      </c>
    </row>
    <row r="159" spans="1:83">
      <c r="A159" s="245">
        <v>153</v>
      </c>
      <c r="B159" s="246"/>
      <c r="C159" s="247"/>
      <c r="D159" s="248"/>
      <c r="E159" s="249"/>
      <c r="F159" s="250"/>
      <c r="G159" s="250"/>
      <c r="H159" s="251"/>
      <c r="I159" s="252"/>
      <c r="J159" s="253"/>
      <c r="K159" s="254"/>
      <c r="L159" s="11"/>
      <c r="M159" s="7"/>
      <c r="N159" s="7"/>
      <c r="O159" s="7"/>
      <c r="P159" s="31"/>
      <c r="Q159" s="34"/>
      <c r="R159" s="7"/>
      <c r="S159" s="975"/>
      <c r="T159" s="976"/>
      <c r="U159" s="976"/>
      <c r="V159" s="7"/>
      <c r="W159" s="36"/>
      <c r="X159" s="34"/>
      <c r="Y159" s="7"/>
      <c r="Z159" s="11"/>
      <c r="AA159" s="7"/>
      <c r="AB159" s="7"/>
      <c r="AC159" s="7"/>
      <c r="AD159" s="31"/>
      <c r="AE159" s="34"/>
      <c r="AF159" s="7"/>
      <c r="AG159" s="11"/>
      <c r="AH159" s="7"/>
      <c r="AI159" s="7"/>
      <c r="AJ159" s="7"/>
      <c r="AK159" s="31"/>
      <c r="AL159" s="34"/>
      <c r="AM159" s="7"/>
      <c r="AN159" s="11"/>
      <c r="AO159" s="7"/>
      <c r="AP159" s="11"/>
      <c r="AQ159" s="7"/>
      <c r="AR159" s="11"/>
      <c r="AS159" s="7"/>
      <c r="AT159" s="7"/>
      <c r="AU159" s="7"/>
      <c r="AV159" s="7"/>
      <c r="AW159" s="7"/>
      <c r="AX159" s="11" t="s">
        <v>221</v>
      </c>
      <c r="AY159" s="66" t="s">
        <v>221</v>
      </c>
      <c r="AZ159" s="1"/>
      <c r="BA159" s="1"/>
      <c r="BB159" s="1"/>
      <c r="BC159" s="1"/>
      <c r="BD159" s="1"/>
      <c r="BP159" s="15"/>
      <c r="BQ159" s="25" t="str">
        <f t="shared" si="24"/>
        <v/>
      </c>
      <c r="BR159" s="26" t="str">
        <f t="shared" si="23"/>
        <v/>
      </c>
      <c r="BS159" s="26" t="str">
        <f t="shared" si="25"/>
        <v/>
      </c>
      <c r="BT159" s="25" t="str">
        <f t="shared" si="26"/>
        <v/>
      </c>
      <c r="BU159" s="26" t="str">
        <f t="shared" si="27"/>
        <v/>
      </c>
      <c r="BV159" s="25" t="e">
        <f>IF(AND(#REF!="",#REF!="",#REF!="",#REF!=""),"",SUM(#REF!,#REF!,#REF!,#REF!,#REF!))</f>
        <v>#REF!</v>
      </c>
      <c r="BW159" s="26" t="str">
        <f t="shared" si="28"/>
        <v/>
      </c>
      <c r="BX159" s="25" t="str">
        <f t="shared" si="29"/>
        <v/>
      </c>
      <c r="BY159" s="26" t="str">
        <f t="shared" si="30"/>
        <v/>
      </c>
      <c r="BZ159" s="25" t="str">
        <f t="shared" si="31"/>
        <v/>
      </c>
      <c r="CA159" s="26" t="str">
        <f t="shared" si="32"/>
        <v/>
      </c>
      <c r="CB159" s="25" t="e">
        <f>IF(AND(#REF!="",#REF!="",#REF!="",#REF!=""),"",SUM(#REF!,#REF!,#REF!,#REF!,#REF!))</f>
        <v>#REF!</v>
      </c>
      <c r="CC159" s="26" t="str">
        <f t="shared" si="33"/>
        <v/>
      </c>
      <c r="CD159" s="23" t="e">
        <f>IF(AND(#REF!="",#REF!="",#REF!="",#REF!=""),"",SUM(#REF!,#REF!,#REF!,#REF!))</f>
        <v>#REF!</v>
      </c>
      <c r="CE159" s="23" t="str">
        <f t="shared" si="22"/>
        <v/>
      </c>
    </row>
    <row r="160" spans="1:83">
      <c r="A160" s="245">
        <v>154</v>
      </c>
      <c r="B160" s="246"/>
      <c r="C160" s="247"/>
      <c r="D160" s="248"/>
      <c r="E160" s="249"/>
      <c r="F160" s="250"/>
      <c r="G160" s="250"/>
      <c r="H160" s="251"/>
      <c r="I160" s="252"/>
      <c r="J160" s="253"/>
      <c r="K160" s="254"/>
      <c r="L160" s="11"/>
      <c r="M160" s="7"/>
      <c r="N160" s="7"/>
      <c r="O160" s="7"/>
      <c r="P160" s="31"/>
      <c r="Q160" s="34"/>
      <c r="R160" s="7"/>
      <c r="S160" s="975"/>
      <c r="T160" s="976"/>
      <c r="U160" s="976"/>
      <c r="V160" s="7"/>
      <c r="W160" s="36"/>
      <c r="X160" s="34"/>
      <c r="Y160" s="7"/>
      <c r="Z160" s="11"/>
      <c r="AA160" s="7"/>
      <c r="AB160" s="7"/>
      <c r="AC160" s="7"/>
      <c r="AD160" s="31"/>
      <c r="AE160" s="34"/>
      <c r="AF160" s="7"/>
      <c r="AG160" s="11"/>
      <c r="AH160" s="7"/>
      <c r="AI160" s="7"/>
      <c r="AJ160" s="7"/>
      <c r="AK160" s="31"/>
      <c r="AL160" s="34"/>
      <c r="AM160" s="7"/>
      <c r="AN160" s="11"/>
      <c r="AO160" s="7"/>
      <c r="AP160" s="11"/>
      <c r="AQ160" s="7"/>
      <c r="AR160" s="11"/>
      <c r="AS160" s="7"/>
      <c r="AT160" s="7"/>
      <c r="AU160" s="7"/>
      <c r="AV160" s="7"/>
      <c r="AW160" s="7"/>
      <c r="AX160" s="11" t="s">
        <v>221</v>
      </c>
      <c r="AY160" s="66" t="s">
        <v>221</v>
      </c>
      <c r="AZ160" s="1"/>
      <c r="BA160" s="1"/>
      <c r="BB160" s="1"/>
      <c r="BC160" s="1"/>
      <c r="BD160" s="1"/>
      <c r="BP160" s="15"/>
      <c r="BQ160" s="25" t="str">
        <f t="shared" si="24"/>
        <v/>
      </c>
      <c r="BR160" s="26" t="str">
        <f t="shared" si="23"/>
        <v/>
      </c>
      <c r="BS160" s="26" t="str">
        <f t="shared" si="25"/>
        <v/>
      </c>
      <c r="BT160" s="25" t="str">
        <f t="shared" si="26"/>
        <v/>
      </c>
      <c r="BU160" s="26" t="str">
        <f t="shared" si="27"/>
        <v/>
      </c>
      <c r="BV160" s="25" t="e">
        <f>IF(AND(#REF!="",#REF!="",#REF!="",#REF!=""),"",SUM(#REF!,#REF!,#REF!,#REF!,#REF!))</f>
        <v>#REF!</v>
      </c>
      <c r="BW160" s="26" t="str">
        <f t="shared" si="28"/>
        <v/>
      </c>
      <c r="BX160" s="25" t="str">
        <f t="shared" si="29"/>
        <v/>
      </c>
      <c r="BY160" s="26" t="str">
        <f t="shared" si="30"/>
        <v/>
      </c>
      <c r="BZ160" s="25" t="str">
        <f t="shared" si="31"/>
        <v/>
      </c>
      <c r="CA160" s="26" t="str">
        <f t="shared" si="32"/>
        <v/>
      </c>
      <c r="CB160" s="25" t="e">
        <f>IF(AND(#REF!="",#REF!="",#REF!="",#REF!=""),"",SUM(#REF!,#REF!,#REF!,#REF!,#REF!))</f>
        <v>#REF!</v>
      </c>
      <c r="CC160" s="26" t="str">
        <f t="shared" si="33"/>
        <v/>
      </c>
      <c r="CD160" s="23" t="e">
        <f>IF(AND(#REF!="",#REF!="",#REF!="",#REF!=""),"",SUM(#REF!,#REF!,#REF!,#REF!))</f>
        <v>#REF!</v>
      </c>
      <c r="CE160" s="23" t="str">
        <f t="shared" si="22"/>
        <v/>
      </c>
    </row>
    <row r="161" spans="1:83">
      <c r="A161" s="245">
        <v>155</v>
      </c>
      <c r="B161" s="246"/>
      <c r="C161" s="247"/>
      <c r="D161" s="248"/>
      <c r="E161" s="249"/>
      <c r="F161" s="250"/>
      <c r="G161" s="250"/>
      <c r="H161" s="251"/>
      <c r="I161" s="252"/>
      <c r="J161" s="253"/>
      <c r="K161" s="254"/>
      <c r="L161" s="11"/>
      <c r="M161" s="7"/>
      <c r="N161" s="7"/>
      <c r="O161" s="7"/>
      <c r="P161" s="31"/>
      <c r="Q161" s="34"/>
      <c r="R161" s="7"/>
      <c r="S161" s="975"/>
      <c r="T161" s="976"/>
      <c r="U161" s="976"/>
      <c r="V161" s="7"/>
      <c r="W161" s="36"/>
      <c r="X161" s="34"/>
      <c r="Y161" s="7"/>
      <c r="Z161" s="11"/>
      <c r="AA161" s="7"/>
      <c r="AB161" s="7"/>
      <c r="AC161" s="7"/>
      <c r="AD161" s="31"/>
      <c r="AE161" s="34"/>
      <c r="AF161" s="7"/>
      <c r="AG161" s="11"/>
      <c r="AH161" s="7"/>
      <c r="AI161" s="7"/>
      <c r="AJ161" s="7"/>
      <c r="AK161" s="31"/>
      <c r="AL161" s="34"/>
      <c r="AM161" s="7"/>
      <c r="AN161" s="11"/>
      <c r="AO161" s="7"/>
      <c r="AP161" s="11"/>
      <c r="AQ161" s="7"/>
      <c r="AR161" s="11"/>
      <c r="AS161" s="7"/>
      <c r="AT161" s="7"/>
      <c r="AU161" s="7"/>
      <c r="AV161" s="7"/>
      <c r="AW161" s="7"/>
      <c r="AX161" s="11" t="s">
        <v>221</v>
      </c>
      <c r="AY161" s="66" t="s">
        <v>221</v>
      </c>
      <c r="AZ161" s="1"/>
      <c r="BA161" s="1"/>
      <c r="BB161" s="1"/>
      <c r="BC161" s="1"/>
      <c r="BD161" s="1"/>
      <c r="BP161" s="15"/>
      <c r="BQ161" s="25" t="str">
        <f t="shared" si="24"/>
        <v/>
      </c>
      <c r="BR161" s="26" t="str">
        <f t="shared" si="23"/>
        <v/>
      </c>
      <c r="BS161" s="26" t="str">
        <f t="shared" si="25"/>
        <v/>
      </c>
      <c r="BT161" s="25" t="str">
        <f t="shared" si="26"/>
        <v/>
      </c>
      <c r="BU161" s="26" t="str">
        <f t="shared" si="27"/>
        <v/>
      </c>
      <c r="BV161" s="25" t="e">
        <f>IF(AND(#REF!="",#REF!="",#REF!="",#REF!=""),"",SUM(#REF!,#REF!,#REF!,#REF!,#REF!))</f>
        <v>#REF!</v>
      </c>
      <c r="BW161" s="26" t="str">
        <f t="shared" si="28"/>
        <v/>
      </c>
      <c r="BX161" s="25" t="str">
        <f t="shared" si="29"/>
        <v/>
      </c>
      <c r="BY161" s="26" t="str">
        <f t="shared" si="30"/>
        <v/>
      </c>
      <c r="BZ161" s="25" t="str">
        <f t="shared" si="31"/>
        <v/>
      </c>
      <c r="CA161" s="26" t="str">
        <f t="shared" si="32"/>
        <v/>
      </c>
      <c r="CB161" s="25" t="e">
        <f>IF(AND(#REF!="",#REF!="",#REF!="",#REF!=""),"",SUM(#REF!,#REF!,#REF!,#REF!,#REF!))</f>
        <v>#REF!</v>
      </c>
      <c r="CC161" s="26" t="str">
        <f t="shared" si="33"/>
        <v/>
      </c>
      <c r="CD161" s="23" t="e">
        <f>IF(AND(#REF!="",#REF!="",#REF!="",#REF!=""),"",SUM(#REF!,#REF!,#REF!,#REF!))</f>
        <v>#REF!</v>
      </c>
      <c r="CE161" s="23" t="str">
        <f t="shared" si="22"/>
        <v/>
      </c>
    </row>
    <row r="162" spans="1:83">
      <c r="A162" s="245">
        <v>156</v>
      </c>
      <c r="B162" s="246"/>
      <c r="C162" s="247"/>
      <c r="D162" s="248"/>
      <c r="E162" s="249"/>
      <c r="F162" s="250"/>
      <c r="G162" s="250"/>
      <c r="H162" s="251"/>
      <c r="I162" s="252"/>
      <c r="J162" s="253"/>
      <c r="K162" s="254"/>
      <c r="L162" s="11"/>
      <c r="M162" s="7"/>
      <c r="N162" s="7"/>
      <c r="O162" s="7"/>
      <c r="P162" s="31"/>
      <c r="Q162" s="34"/>
      <c r="R162" s="7"/>
      <c r="S162" s="975"/>
      <c r="T162" s="976"/>
      <c r="U162" s="976"/>
      <c r="V162" s="7"/>
      <c r="W162" s="36"/>
      <c r="X162" s="34"/>
      <c r="Y162" s="7"/>
      <c r="Z162" s="11"/>
      <c r="AA162" s="7"/>
      <c r="AB162" s="7"/>
      <c r="AC162" s="7"/>
      <c r="AD162" s="31"/>
      <c r="AE162" s="34"/>
      <c r="AF162" s="7"/>
      <c r="AG162" s="11"/>
      <c r="AH162" s="7"/>
      <c r="AI162" s="7"/>
      <c r="AJ162" s="7"/>
      <c r="AK162" s="31"/>
      <c r="AL162" s="34"/>
      <c r="AM162" s="7"/>
      <c r="AN162" s="11"/>
      <c r="AO162" s="7"/>
      <c r="AP162" s="11"/>
      <c r="AQ162" s="7"/>
      <c r="AR162" s="11"/>
      <c r="AS162" s="7"/>
      <c r="AT162" s="7"/>
      <c r="AU162" s="7"/>
      <c r="AV162" s="7"/>
      <c r="AW162" s="7"/>
      <c r="AX162" s="11" t="s">
        <v>221</v>
      </c>
      <c r="AY162" s="66" t="s">
        <v>221</v>
      </c>
      <c r="AZ162" s="1"/>
      <c r="BA162" s="1"/>
      <c r="BB162" s="1"/>
      <c r="BC162" s="1"/>
      <c r="BD162" s="1"/>
      <c r="BP162" s="15"/>
      <c r="BQ162" s="25" t="str">
        <f t="shared" si="24"/>
        <v/>
      </c>
      <c r="BR162" s="26" t="str">
        <f t="shared" si="23"/>
        <v/>
      </c>
      <c r="BS162" s="26" t="str">
        <f t="shared" si="25"/>
        <v/>
      </c>
      <c r="BT162" s="25" t="str">
        <f t="shared" si="26"/>
        <v/>
      </c>
      <c r="BU162" s="26" t="str">
        <f t="shared" si="27"/>
        <v/>
      </c>
      <c r="BV162" s="25" t="e">
        <f>IF(AND(#REF!="",#REF!="",#REF!="",#REF!=""),"",SUM(#REF!,#REF!,#REF!,#REF!,#REF!))</f>
        <v>#REF!</v>
      </c>
      <c r="BW162" s="26" t="str">
        <f t="shared" si="28"/>
        <v/>
      </c>
      <c r="BX162" s="25" t="str">
        <f t="shared" si="29"/>
        <v/>
      </c>
      <c r="BY162" s="26" t="str">
        <f t="shared" si="30"/>
        <v/>
      </c>
      <c r="BZ162" s="25" t="str">
        <f t="shared" si="31"/>
        <v/>
      </c>
      <c r="CA162" s="26" t="str">
        <f t="shared" si="32"/>
        <v/>
      </c>
      <c r="CB162" s="25" t="e">
        <f>IF(AND(#REF!="",#REF!="",#REF!="",#REF!=""),"",SUM(#REF!,#REF!,#REF!,#REF!,#REF!))</f>
        <v>#REF!</v>
      </c>
      <c r="CC162" s="26" t="str">
        <f t="shared" si="33"/>
        <v/>
      </c>
      <c r="CD162" s="23" t="e">
        <f>IF(AND(#REF!="",#REF!="",#REF!="",#REF!=""),"",SUM(#REF!,#REF!,#REF!,#REF!))</f>
        <v>#REF!</v>
      </c>
      <c r="CE162" s="23" t="str">
        <f t="shared" si="22"/>
        <v/>
      </c>
    </row>
    <row r="163" spans="1:83">
      <c r="A163" s="245">
        <v>157</v>
      </c>
      <c r="B163" s="246"/>
      <c r="C163" s="247"/>
      <c r="D163" s="248"/>
      <c r="E163" s="249"/>
      <c r="F163" s="250"/>
      <c r="G163" s="250"/>
      <c r="H163" s="251"/>
      <c r="I163" s="252"/>
      <c r="J163" s="253"/>
      <c r="K163" s="254"/>
      <c r="L163" s="11"/>
      <c r="M163" s="7"/>
      <c r="N163" s="7"/>
      <c r="O163" s="7"/>
      <c r="P163" s="31"/>
      <c r="Q163" s="34"/>
      <c r="R163" s="7"/>
      <c r="S163" s="975"/>
      <c r="T163" s="976"/>
      <c r="U163" s="976"/>
      <c r="V163" s="7"/>
      <c r="W163" s="36"/>
      <c r="X163" s="34"/>
      <c r="Y163" s="7"/>
      <c r="Z163" s="11"/>
      <c r="AA163" s="7"/>
      <c r="AB163" s="7"/>
      <c r="AC163" s="7"/>
      <c r="AD163" s="31"/>
      <c r="AE163" s="34"/>
      <c r="AF163" s="7"/>
      <c r="AG163" s="11"/>
      <c r="AH163" s="7"/>
      <c r="AI163" s="7"/>
      <c r="AJ163" s="7"/>
      <c r="AK163" s="31"/>
      <c r="AL163" s="34"/>
      <c r="AM163" s="7"/>
      <c r="AN163" s="11"/>
      <c r="AO163" s="7"/>
      <c r="AP163" s="11"/>
      <c r="AQ163" s="7"/>
      <c r="AR163" s="11"/>
      <c r="AS163" s="7"/>
      <c r="AT163" s="7"/>
      <c r="AU163" s="7"/>
      <c r="AV163" s="7"/>
      <c r="AW163" s="7"/>
      <c r="AX163" s="11" t="s">
        <v>221</v>
      </c>
      <c r="AY163" s="66" t="s">
        <v>221</v>
      </c>
      <c r="AZ163" s="1"/>
      <c r="BA163" s="1"/>
      <c r="BB163" s="1"/>
      <c r="BC163" s="1"/>
      <c r="BD163" s="1"/>
      <c r="BP163" s="15"/>
      <c r="BQ163" s="25" t="str">
        <f t="shared" si="24"/>
        <v/>
      </c>
      <c r="BR163" s="26" t="str">
        <f t="shared" si="23"/>
        <v/>
      </c>
      <c r="BS163" s="26" t="str">
        <f t="shared" si="25"/>
        <v/>
      </c>
      <c r="BT163" s="25" t="str">
        <f t="shared" si="26"/>
        <v/>
      </c>
      <c r="BU163" s="26" t="str">
        <f t="shared" si="27"/>
        <v/>
      </c>
      <c r="BV163" s="25" t="e">
        <f>IF(AND(#REF!="",#REF!="",#REF!="",#REF!=""),"",SUM(#REF!,#REF!,#REF!,#REF!,#REF!))</f>
        <v>#REF!</v>
      </c>
      <c r="BW163" s="26" t="str">
        <f t="shared" si="28"/>
        <v/>
      </c>
      <c r="BX163" s="25" t="str">
        <f t="shared" si="29"/>
        <v/>
      </c>
      <c r="BY163" s="26" t="str">
        <f t="shared" si="30"/>
        <v/>
      </c>
      <c r="BZ163" s="25" t="str">
        <f t="shared" si="31"/>
        <v/>
      </c>
      <c r="CA163" s="26" t="str">
        <f t="shared" si="32"/>
        <v/>
      </c>
      <c r="CB163" s="25" t="e">
        <f>IF(AND(#REF!="",#REF!="",#REF!="",#REF!=""),"",SUM(#REF!,#REF!,#REF!,#REF!,#REF!))</f>
        <v>#REF!</v>
      </c>
      <c r="CC163" s="26" t="str">
        <f t="shared" si="33"/>
        <v/>
      </c>
      <c r="CD163" s="23" t="e">
        <f>IF(AND(#REF!="",#REF!="",#REF!="",#REF!=""),"",SUM(#REF!,#REF!,#REF!,#REF!))</f>
        <v>#REF!</v>
      </c>
      <c r="CE163" s="23" t="str">
        <f t="shared" si="22"/>
        <v/>
      </c>
    </row>
    <row r="164" spans="1:83">
      <c r="A164" s="245">
        <v>158</v>
      </c>
      <c r="B164" s="246"/>
      <c r="C164" s="247"/>
      <c r="D164" s="248"/>
      <c r="E164" s="249"/>
      <c r="F164" s="250"/>
      <c r="G164" s="250"/>
      <c r="H164" s="251"/>
      <c r="I164" s="252"/>
      <c r="J164" s="253"/>
      <c r="K164" s="254"/>
      <c r="L164" s="11"/>
      <c r="M164" s="7"/>
      <c r="N164" s="7"/>
      <c r="O164" s="7"/>
      <c r="P164" s="31"/>
      <c r="Q164" s="34"/>
      <c r="R164" s="7"/>
      <c r="S164" s="975"/>
      <c r="T164" s="976"/>
      <c r="U164" s="976"/>
      <c r="V164" s="7"/>
      <c r="W164" s="36"/>
      <c r="X164" s="34"/>
      <c r="Y164" s="7"/>
      <c r="Z164" s="11"/>
      <c r="AA164" s="7"/>
      <c r="AB164" s="7"/>
      <c r="AC164" s="7"/>
      <c r="AD164" s="31"/>
      <c r="AE164" s="34"/>
      <c r="AF164" s="7"/>
      <c r="AG164" s="11"/>
      <c r="AH164" s="7"/>
      <c r="AI164" s="7"/>
      <c r="AJ164" s="7"/>
      <c r="AK164" s="31"/>
      <c r="AL164" s="34"/>
      <c r="AM164" s="7"/>
      <c r="AN164" s="11"/>
      <c r="AO164" s="7"/>
      <c r="AP164" s="11"/>
      <c r="AQ164" s="7"/>
      <c r="AR164" s="11"/>
      <c r="AS164" s="7"/>
      <c r="AT164" s="7"/>
      <c r="AU164" s="7"/>
      <c r="AV164" s="7"/>
      <c r="AW164" s="7"/>
      <c r="AX164" s="11" t="s">
        <v>221</v>
      </c>
      <c r="AY164" s="66" t="s">
        <v>221</v>
      </c>
      <c r="AZ164" s="1"/>
      <c r="BA164" s="1"/>
      <c r="BB164" s="1"/>
      <c r="BC164" s="1"/>
      <c r="BD164" s="1"/>
      <c r="BP164" s="15"/>
      <c r="BQ164" s="25" t="str">
        <f t="shared" si="24"/>
        <v/>
      </c>
      <c r="BR164" s="26" t="str">
        <f t="shared" si="23"/>
        <v/>
      </c>
      <c r="BS164" s="26" t="str">
        <f t="shared" si="25"/>
        <v/>
      </c>
      <c r="BT164" s="25" t="str">
        <f t="shared" si="26"/>
        <v/>
      </c>
      <c r="BU164" s="26" t="str">
        <f t="shared" si="27"/>
        <v/>
      </c>
      <c r="BV164" s="25" t="e">
        <f>IF(AND(#REF!="",#REF!="",#REF!="",#REF!=""),"",SUM(#REF!,#REF!,#REF!,#REF!,#REF!))</f>
        <v>#REF!</v>
      </c>
      <c r="BW164" s="26" t="str">
        <f t="shared" si="28"/>
        <v/>
      </c>
      <c r="BX164" s="25" t="str">
        <f t="shared" si="29"/>
        <v/>
      </c>
      <c r="BY164" s="26" t="str">
        <f t="shared" si="30"/>
        <v/>
      </c>
      <c r="BZ164" s="25" t="str">
        <f t="shared" si="31"/>
        <v/>
      </c>
      <c r="CA164" s="26" t="str">
        <f t="shared" si="32"/>
        <v/>
      </c>
      <c r="CB164" s="25" t="e">
        <f>IF(AND(#REF!="",#REF!="",#REF!="",#REF!=""),"",SUM(#REF!,#REF!,#REF!,#REF!,#REF!))</f>
        <v>#REF!</v>
      </c>
      <c r="CC164" s="26" t="str">
        <f t="shared" si="33"/>
        <v/>
      </c>
      <c r="CD164" s="23" t="e">
        <f>IF(AND(#REF!="",#REF!="",#REF!="",#REF!=""),"",SUM(#REF!,#REF!,#REF!,#REF!))</f>
        <v>#REF!</v>
      </c>
      <c r="CE164" s="23" t="str">
        <f t="shared" si="22"/>
        <v/>
      </c>
    </row>
    <row r="165" spans="1:83">
      <c r="A165" s="245">
        <v>159</v>
      </c>
      <c r="B165" s="246"/>
      <c r="C165" s="247"/>
      <c r="D165" s="248"/>
      <c r="E165" s="249"/>
      <c r="F165" s="250"/>
      <c r="G165" s="250"/>
      <c r="H165" s="251"/>
      <c r="I165" s="252"/>
      <c r="J165" s="253"/>
      <c r="K165" s="254"/>
      <c r="L165" s="11"/>
      <c r="M165" s="7"/>
      <c r="N165" s="7"/>
      <c r="O165" s="7"/>
      <c r="P165" s="31"/>
      <c r="Q165" s="34"/>
      <c r="R165" s="7"/>
      <c r="S165" s="975"/>
      <c r="T165" s="976"/>
      <c r="U165" s="976"/>
      <c r="V165" s="7"/>
      <c r="W165" s="36"/>
      <c r="X165" s="34"/>
      <c r="Y165" s="7"/>
      <c r="Z165" s="11"/>
      <c r="AA165" s="7"/>
      <c r="AB165" s="7"/>
      <c r="AC165" s="7"/>
      <c r="AD165" s="31"/>
      <c r="AE165" s="34"/>
      <c r="AF165" s="7"/>
      <c r="AG165" s="11"/>
      <c r="AH165" s="7"/>
      <c r="AI165" s="7"/>
      <c r="AJ165" s="7"/>
      <c r="AK165" s="31"/>
      <c r="AL165" s="34"/>
      <c r="AM165" s="7"/>
      <c r="AN165" s="11"/>
      <c r="AO165" s="7"/>
      <c r="AP165" s="11"/>
      <c r="AQ165" s="7"/>
      <c r="AR165" s="11"/>
      <c r="AS165" s="7"/>
      <c r="AT165" s="7"/>
      <c r="AU165" s="7"/>
      <c r="AV165" s="7"/>
      <c r="AW165" s="7"/>
      <c r="AX165" s="11" t="s">
        <v>221</v>
      </c>
      <c r="AY165" s="66" t="s">
        <v>221</v>
      </c>
      <c r="AZ165" s="1"/>
      <c r="BA165" s="1"/>
      <c r="BB165" s="1"/>
      <c r="BC165" s="1"/>
      <c r="BD165" s="1"/>
      <c r="BP165" s="15"/>
      <c r="BQ165" s="25" t="str">
        <f t="shared" si="24"/>
        <v/>
      </c>
      <c r="BR165" s="26" t="str">
        <f t="shared" si="23"/>
        <v/>
      </c>
      <c r="BS165" s="26" t="str">
        <f t="shared" si="25"/>
        <v/>
      </c>
      <c r="BT165" s="25" t="str">
        <f t="shared" si="26"/>
        <v/>
      </c>
      <c r="BU165" s="26" t="str">
        <f t="shared" si="27"/>
        <v/>
      </c>
      <c r="BV165" s="25" t="e">
        <f>IF(AND(#REF!="",#REF!="",#REF!="",#REF!=""),"",SUM(#REF!,#REF!,#REF!,#REF!,#REF!))</f>
        <v>#REF!</v>
      </c>
      <c r="BW165" s="26" t="str">
        <f t="shared" si="28"/>
        <v/>
      </c>
      <c r="BX165" s="25" t="str">
        <f t="shared" si="29"/>
        <v/>
      </c>
      <c r="BY165" s="26" t="str">
        <f t="shared" si="30"/>
        <v/>
      </c>
      <c r="BZ165" s="25" t="str">
        <f t="shared" si="31"/>
        <v/>
      </c>
      <c r="CA165" s="26" t="str">
        <f t="shared" si="32"/>
        <v/>
      </c>
      <c r="CB165" s="25" t="e">
        <f>IF(AND(#REF!="",#REF!="",#REF!="",#REF!=""),"",SUM(#REF!,#REF!,#REF!,#REF!,#REF!))</f>
        <v>#REF!</v>
      </c>
      <c r="CC165" s="26" t="str">
        <f t="shared" si="33"/>
        <v/>
      </c>
      <c r="CD165" s="23" t="e">
        <f>IF(AND(#REF!="",#REF!="",#REF!="",#REF!=""),"",SUM(#REF!,#REF!,#REF!,#REF!))</f>
        <v>#REF!</v>
      </c>
      <c r="CE165" s="23" t="str">
        <f t="shared" si="22"/>
        <v/>
      </c>
    </row>
    <row r="166" spans="1:83">
      <c r="A166" s="245">
        <v>160</v>
      </c>
      <c r="B166" s="246"/>
      <c r="C166" s="247"/>
      <c r="D166" s="248"/>
      <c r="E166" s="249"/>
      <c r="F166" s="250"/>
      <c r="G166" s="250"/>
      <c r="H166" s="251"/>
      <c r="I166" s="252"/>
      <c r="J166" s="253"/>
      <c r="K166" s="254"/>
      <c r="L166" s="11"/>
      <c r="M166" s="7"/>
      <c r="N166" s="7"/>
      <c r="O166" s="7"/>
      <c r="P166" s="31"/>
      <c r="Q166" s="34"/>
      <c r="R166" s="7"/>
      <c r="S166" s="975"/>
      <c r="T166" s="976"/>
      <c r="U166" s="976"/>
      <c r="V166" s="7"/>
      <c r="W166" s="36"/>
      <c r="X166" s="34"/>
      <c r="Y166" s="7"/>
      <c r="Z166" s="11"/>
      <c r="AA166" s="7"/>
      <c r="AB166" s="7"/>
      <c r="AC166" s="7"/>
      <c r="AD166" s="31"/>
      <c r="AE166" s="34"/>
      <c r="AF166" s="7"/>
      <c r="AG166" s="11"/>
      <c r="AH166" s="7"/>
      <c r="AI166" s="7"/>
      <c r="AJ166" s="7"/>
      <c r="AK166" s="31"/>
      <c r="AL166" s="34"/>
      <c r="AM166" s="7"/>
      <c r="AN166" s="11"/>
      <c r="AO166" s="7"/>
      <c r="AP166" s="11"/>
      <c r="AQ166" s="7"/>
      <c r="AR166" s="11"/>
      <c r="AS166" s="7"/>
      <c r="AT166" s="7"/>
      <c r="AU166" s="7"/>
      <c r="AV166" s="7"/>
      <c r="AW166" s="7"/>
      <c r="AX166" s="11" t="s">
        <v>221</v>
      </c>
      <c r="AY166" s="66" t="s">
        <v>221</v>
      </c>
      <c r="AZ166" s="1"/>
      <c r="BA166" s="1"/>
      <c r="BB166" s="1"/>
      <c r="BC166" s="1"/>
      <c r="BD166" s="1"/>
      <c r="BP166" s="15"/>
      <c r="BQ166" s="25" t="str">
        <f t="shared" si="24"/>
        <v/>
      </c>
      <c r="BR166" s="26" t="str">
        <f t="shared" si="23"/>
        <v/>
      </c>
      <c r="BS166" s="26" t="str">
        <f t="shared" si="25"/>
        <v/>
      </c>
      <c r="BT166" s="25" t="str">
        <f t="shared" si="26"/>
        <v/>
      </c>
      <c r="BU166" s="26" t="str">
        <f t="shared" si="27"/>
        <v/>
      </c>
      <c r="BV166" s="25" t="e">
        <f>IF(AND(#REF!="",#REF!="",#REF!="",#REF!=""),"",SUM(#REF!,#REF!,#REF!,#REF!,#REF!))</f>
        <v>#REF!</v>
      </c>
      <c r="BW166" s="26" t="str">
        <f t="shared" si="28"/>
        <v/>
      </c>
      <c r="BX166" s="25" t="str">
        <f t="shared" si="29"/>
        <v/>
      </c>
      <c r="BY166" s="26" t="str">
        <f t="shared" si="30"/>
        <v/>
      </c>
      <c r="BZ166" s="25" t="str">
        <f t="shared" si="31"/>
        <v/>
      </c>
      <c r="CA166" s="26" t="str">
        <f t="shared" si="32"/>
        <v/>
      </c>
      <c r="CB166" s="25" t="e">
        <f>IF(AND(#REF!="",#REF!="",#REF!="",#REF!=""),"",SUM(#REF!,#REF!,#REF!,#REF!,#REF!))</f>
        <v>#REF!</v>
      </c>
      <c r="CC166" s="26" t="str">
        <f t="shared" si="33"/>
        <v/>
      </c>
      <c r="CD166" s="23" t="e">
        <f>IF(AND(#REF!="",#REF!="",#REF!="",#REF!=""),"",SUM(#REF!,#REF!,#REF!,#REF!))</f>
        <v>#REF!</v>
      </c>
      <c r="CE166" s="23" t="str">
        <f t="shared" si="22"/>
        <v/>
      </c>
    </row>
    <row r="167" spans="1:83">
      <c r="A167" s="245">
        <v>161</v>
      </c>
      <c r="B167" s="246"/>
      <c r="C167" s="247"/>
      <c r="D167" s="248"/>
      <c r="E167" s="249"/>
      <c r="F167" s="250"/>
      <c r="G167" s="250"/>
      <c r="H167" s="251"/>
      <c r="I167" s="252"/>
      <c r="J167" s="253"/>
      <c r="K167" s="254"/>
      <c r="L167" s="11"/>
      <c r="M167" s="7"/>
      <c r="N167" s="7"/>
      <c r="O167" s="7"/>
      <c r="P167" s="31"/>
      <c r="Q167" s="34"/>
      <c r="R167" s="7"/>
      <c r="S167" s="975"/>
      <c r="T167" s="976"/>
      <c r="U167" s="976"/>
      <c r="V167" s="7"/>
      <c r="W167" s="36"/>
      <c r="X167" s="34"/>
      <c r="Y167" s="7"/>
      <c r="Z167" s="11"/>
      <c r="AA167" s="7"/>
      <c r="AB167" s="7"/>
      <c r="AC167" s="7"/>
      <c r="AD167" s="31"/>
      <c r="AE167" s="34"/>
      <c r="AF167" s="7"/>
      <c r="AG167" s="11"/>
      <c r="AH167" s="7"/>
      <c r="AI167" s="7"/>
      <c r="AJ167" s="7"/>
      <c r="AK167" s="31"/>
      <c r="AL167" s="34"/>
      <c r="AM167" s="7"/>
      <c r="AN167" s="11"/>
      <c r="AO167" s="7"/>
      <c r="AP167" s="11"/>
      <c r="AQ167" s="7"/>
      <c r="AR167" s="11"/>
      <c r="AS167" s="7"/>
      <c r="AT167" s="7"/>
      <c r="AU167" s="7"/>
      <c r="AV167" s="7"/>
      <c r="AW167" s="7"/>
      <c r="AX167" s="11" t="s">
        <v>221</v>
      </c>
      <c r="AY167" s="66" t="s">
        <v>221</v>
      </c>
      <c r="AZ167" s="1"/>
      <c r="BA167" s="1"/>
      <c r="BB167" s="1"/>
      <c r="BC167" s="1"/>
      <c r="BD167" s="1"/>
      <c r="BP167" s="15"/>
      <c r="BQ167" s="25" t="str">
        <f t="shared" si="24"/>
        <v/>
      </c>
      <c r="BR167" s="26" t="str">
        <f t="shared" si="23"/>
        <v/>
      </c>
      <c r="BS167" s="26" t="str">
        <f t="shared" si="25"/>
        <v/>
      </c>
      <c r="BT167" s="25" t="str">
        <f t="shared" si="26"/>
        <v/>
      </c>
      <c r="BU167" s="26" t="str">
        <f t="shared" si="27"/>
        <v/>
      </c>
      <c r="BV167" s="25" t="e">
        <f>IF(AND(#REF!="",#REF!="",#REF!="",#REF!=""),"",SUM(#REF!,#REF!,#REF!,#REF!,#REF!))</f>
        <v>#REF!</v>
      </c>
      <c r="BW167" s="26" t="str">
        <f t="shared" si="28"/>
        <v/>
      </c>
      <c r="BX167" s="25" t="str">
        <f t="shared" si="29"/>
        <v/>
      </c>
      <c r="BY167" s="26" t="str">
        <f t="shared" si="30"/>
        <v/>
      </c>
      <c r="BZ167" s="25" t="str">
        <f t="shared" si="31"/>
        <v/>
      </c>
      <c r="CA167" s="26" t="str">
        <f t="shared" si="32"/>
        <v/>
      </c>
      <c r="CB167" s="25" t="e">
        <f>IF(AND(#REF!="",#REF!="",#REF!="",#REF!=""),"",SUM(#REF!,#REF!,#REF!,#REF!,#REF!))</f>
        <v>#REF!</v>
      </c>
      <c r="CC167" s="26" t="str">
        <f t="shared" si="33"/>
        <v/>
      </c>
      <c r="CD167" s="23" t="e">
        <f>IF(AND(#REF!="",#REF!="",#REF!="",#REF!=""),"",SUM(#REF!,#REF!,#REF!,#REF!))</f>
        <v>#REF!</v>
      </c>
      <c r="CE167" s="23" t="str">
        <f t="shared" si="22"/>
        <v/>
      </c>
    </row>
    <row r="168" spans="1:83">
      <c r="A168" s="245">
        <v>162</v>
      </c>
      <c r="B168" s="246"/>
      <c r="C168" s="247"/>
      <c r="D168" s="248"/>
      <c r="E168" s="249"/>
      <c r="F168" s="250"/>
      <c r="G168" s="250"/>
      <c r="H168" s="251"/>
      <c r="I168" s="252"/>
      <c r="J168" s="253"/>
      <c r="K168" s="254"/>
      <c r="L168" s="11"/>
      <c r="M168" s="7"/>
      <c r="N168" s="7"/>
      <c r="O168" s="7"/>
      <c r="P168" s="31"/>
      <c r="Q168" s="34"/>
      <c r="R168" s="7"/>
      <c r="S168" s="975"/>
      <c r="T168" s="976"/>
      <c r="U168" s="976"/>
      <c r="V168" s="7"/>
      <c r="W168" s="36"/>
      <c r="X168" s="34"/>
      <c r="Y168" s="7"/>
      <c r="Z168" s="11"/>
      <c r="AA168" s="7"/>
      <c r="AB168" s="7"/>
      <c r="AC168" s="7"/>
      <c r="AD168" s="31"/>
      <c r="AE168" s="34"/>
      <c r="AF168" s="7"/>
      <c r="AG168" s="11"/>
      <c r="AH168" s="7"/>
      <c r="AI168" s="7"/>
      <c r="AJ168" s="7"/>
      <c r="AK168" s="31"/>
      <c r="AL168" s="34"/>
      <c r="AM168" s="7"/>
      <c r="AN168" s="11"/>
      <c r="AO168" s="7"/>
      <c r="AP168" s="11"/>
      <c r="AQ168" s="7"/>
      <c r="AR168" s="11"/>
      <c r="AS168" s="7"/>
      <c r="AT168" s="7"/>
      <c r="AU168" s="7"/>
      <c r="AV168" s="7"/>
      <c r="AW168" s="7"/>
      <c r="AX168" s="11" t="s">
        <v>221</v>
      </c>
      <c r="AY168" s="66" t="s">
        <v>221</v>
      </c>
      <c r="AZ168" s="1"/>
      <c r="BA168" s="1"/>
      <c r="BB168" s="1"/>
      <c r="BC168" s="1"/>
      <c r="BD168" s="1"/>
      <c r="BP168" s="15"/>
      <c r="BQ168" s="25" t="str">
        <f t="shared" si="24"/>
        <v/>
      </c>
      <c r="BR168" s="26" t="str">
        <f t="shared" si="23"/>
        <v/>
      </c>
      <c r="BS168" s="26" t="str">
        <f t="shared" si="25"/>
        <v/>
      </c>
      <c r="BT168" s="25" t="str">
        <f t="shared" si="26"/>
        <v/>
      </c>
      <c r="BU168" s="26" t="str">
        <f t="shared" si="27"/>
        <v/>
      </c>
      <c r="BV168" s="25" t="e">
        <f>IF(AND(#REF!="",#REF!="",#REF!="",#REF!=""),"",SUM(#REF!,#REF!,#REF!,#REF!,#REF!))</f>
        <v>#REF!</v>
      </c>
      <c r="BW168" s="26" t="str">
        <f t="shared" si="28"/>
        <v/>
      </c>
      <c r="BX168" s="25" t="str">
        <f t="shared" si="29"/>
        <v/>
      </c>
      <c r="BY168" s="26" t="str">
        <f t="shared" si="30"/>
        <v/>
      </c>
      <c r="BZ168" s="25" t="str">
        <f t="shared" si="31"/>
        <v/>
      </c>
      <c r="CA168" s="26" t="str">
        <f t="shared" si="32"/>
        <v/>
      </c>
      <c r="CB168" s="25" t="e">
        <f>IF(AND(#REF!="",#REF!="",#REF!="",#REF!=""),"",SUM(#REF!,#REF!,#REF!,#REF!,#REF!))</f>
        <v>#REF!</v>
      </c>
      <c r="CC168" s="26" t="str">
        <f t="shared" si="33"/>
        <v/>
      </c>
      <c r="CD168" s="23" t="e">
        <f>IF(AND(#REF!="",#REF!="",#REF!="",#REF!=""),"",SUM(#REF!,#REF!,#REF!,#REF!))</f>
        <v>#REF!</v>
      </c>
      <c r="CE168" s="23" t="str">
        <f t="shared" si="22"/>
        <v/>
      </c>
    </row>
    <row r="169" spans="1:83">
      <c r="A169" s="245">
        <v>163</v>
      </c>
      <c r="B169" s="246"/>
      <c r="C169" s="247"/>
      <c r="D169" s="248"/>
      <c r="E169" s="249"/>
      <c r="F169" s="250"/>
      <c r="G169" s="250"/>
      <c r="H169" s="251"/>
      <c r="I169" s="252"/>
      <c r="J169" s="253"/>
      <c r="K169" s="254"/>
      <c r="L169" s="11"/>
      <c r="M169" s="7"/>
      <c r="N169" s="7"/>
      <c r="O169" s="7"/>
      <c r="P169" s="31"/>
      <c r="Q169" s="34"/>
      <c r="R169" s="7"/>
      <c r="S169" s="975"/>
      <c r="T169" s="976"/>
      <c r="U169" s="976"/>
      <c r="V169" s="7"/>
      <c r="W169" s="36"/>
      <c r="X169" s="34"/>
      <c r="Y169" s="7"/>
      <c r="Z169" s="11"/>
      <c r="AA169" s="7"/>
      <c r="AB169" s="7"/>
      <c r="AC169" s="7"/>
      <c r="AD169" s="31"/>
      <c r="AE169" s="34"/>
      <c r="AF169" s="7"/>
      <c r="AG169" s="11"/>
      <c r="AH169" s="7"/>
      <c r="AI169" s="7"/>
      <c r="AJ169" s="7"/>
      <c r="AK169" s="31"/>
      <c r="AL169" s="34"/>
      <c r="AM169" s="7"/>
      <c r="AN169" s="11"/>
      <c r="AO169" s="7"/>
      <c r="AP169" s="11"/>
      <c r="AQ169" s="7"/>
      <c r="AR169" s="11"/>
      <c r="AS169" s="7"/>
      <c r="AT169" s="7"/>
      <c r="AU169" s="7"/>
      <c r="AV169" s="7"/>
      <c r="AW169" s="7"/>
      <c r="AX169" s="11" t="s">
        <v>221</v>
      </c>
      <c r="AY169" s="66" t="s">
        <v>221</v>
      </c>
      <c r="AZ169" s="1"/>
      <c r="BA169" s="1"/>
      <c r="BB169" s="1"/>
      <c r="BC169" s="1"/>
      <c r="BD169" s="1"/>
      <c r="BP169" s="15"/>
      <c r="BQ169" s="25" t="str">
        <f t="shared" si="24"/>
        <v/>
      </c>
      <c r="BR169" s="26" t="str">
        <f t="shared" si="23"/>
        <v/>
      </c>
      <c r="BS169" s="26" t="str">
        <f t="shared" si="25"/>
        <v/>
      </c>
      <c r="BT169" s="25" t="str">
        <f t="shared" si="26"/>
        <v/>
      </c>
      <c r="BU169" s="26" t="str">
        <f t="shared" si="27"/>
        <v/>
      </c>
      <c r="BV169" s="25" t="e">
        <f>IF(AND(#REF!="",#REF!="",#REF!="",#REF!=""),"",SUM(#REF!,#REF!,#REF!,#REF!,#REF!))</f>
        <v>#REF!</v>
      </c>
      <c r="BW169" s="26" t="str">
        <f t="shared" si="28"/>
        <v/>
      </c>
      <c r="BX169" s="25" t="str">
        <f t="shared" si="29"/>
        <v/>
      </c>
      <c r="BY169" s="26" t="str">
        <f t="shared" si="30"/>
        <v/>
      </c>
      <c r="BZ169" s="25" t="str">
        <f t="shared" si="31"/>
        <v/>
      </c>
      <c r="CA169" s="26" t="str">
        <f t="shared" si="32"/>
        <v/>
      </c>
      <c r="CB169" s="25" t="e">
        <f>IF(AND(#REF!="",#REF!="",#REF!="",#REF!=""),"",SUM(#REF!,#REF!,#REF!,#REF!,#REF!))</f>
        <v>#REF!</v>
      </c>
      <c r="CC169" s="26" t="str">
        <f t="shared" si="33"/>
        <v/>
      </c>
      <c r="CD169" s="23" t="e">
        <f>IF(AND(#REF!="",#REF!="",#REF!="",#REF!=""),"",SUM(#REF!,#REF!,#REF!,#REF!))</f>
        <v>#REF!</v>
      </c>
      <c r="CE169" s="23" t="str">
        <f t="shared" si="22"/>
        <v/>
      </c>
    </row>
    <row r="170" spans="1:83">
      <c r="A170" s="245">
        <v>164</v>
      </c>
      <c r="B170" s="246"/>
      <c r="C170" s="247"/>
      <c r="D170" s="248"/>
      <c r="E170" s="249"/>
      <c r="F170" s="250"/>
      <c r="G170" s="250"/>
      <c r="H170" s="251"/>
      <c r="I170" s="252"/>
      <c r="J170" s="253"/>
      <c r="K170" s="254"/>
      <c r="L170" s="11"/>
      <c r="M170" s="7"/>
      <c r="N170" s="7"/>
      <c r="O170" s="7"/>
      <c r="P170" s="31"/>
      <c r="Q170" s="34"/>
      <c r="R170" s="7"/>
      <c r="S170" s="975"/>
      <c r="T170" s="976"/>
      <c r="U170" s="976"/>
      <c r="V170" s="7"/>
      <c r="W170" s="36"/>
      <c r="X170" s="34"/>
      <c r="Y170" s="7"/>
      <c r="Z170" s="11"/>
      <c r="AA170" s="7"/>
      <c r="AB170" s="7"/>
      <c r="AC170" s="7"/>
      <c r="AD170" s="31"/>
      <c r="AE170" s="34"/>
      <c r="AF170" s="7"/>
      <c r="AG170" s="11"/>
      <c r="AH170" s="7"/>
      <c r="AI170" s="7"/>
      <c r="AJ170" s="7"/>
      <c r="AK170" s="31"/>
      <c r="AL170" s="34"/>
      <c r="AM170" s="7"/>
      <c r="AN170" s="11"/>
      <c r="AO170" s="7"/>
      <c r="AP170" s="11"/>
      <c r="AQ170" s="7"/>
      <c r="AR170" s="11"/>
      <c r="AS170" s="7"/>
      <c r="AT170" s="7"/>
      <c r="AU170" s="7"/>
      <c r="AV170" s="7"/>
      <c r="AW170" s="7"/>
      <c r="AX170" s="11" t="s">
        <v>221</v>
      </c>
      <c r="AY170" s="66" t="s">
        <v>221</v>
      </c>
      <c r="AZ170" s="1"/>
      <c r="BA170" s="1"/>
      <c r="BB170" s="1"/>
      <c r="BC170" s="1"/>
      <c r="BD170" s="1"/>
      <c r="BP170" s="15"/>
      <c r="BQ170" s="25" t="str">
        <f t="shared" si="24"/>
        <v/>
      </c>
      <c r="BR170" s="26" t="str">
        <f t="shared" si="23"/>
        <v/>
      </c>
      <c r="BS170" s="26" t="str">
        <f t="shared" si="25"/>
        <v/>
      </c>
      <c r="BT170" s="25" t="str">
        <f t="shared" si="26"/>
        <v/>
      </c>
      <c r="BU170" s="26" t="str">
        <f t="shared" si="27"/>
        <v/>
      </c>
      <c r="BV170" s="25" t="e">
        <f>IF(AND(#REF!="",#REF!="",#REF!="",#REF!=""),"",SUM(#REF!,#REF!,#REF!,#REF!,#REF!))</f>
        <v>#REF!</v>
      </c>
      <c r="BW170" s="26" t="str">
        <f t="shared" si="28"/>
        <v/>
      </c>
      <c r="BX170" s="25" t="str">
        <f t="shared" si="29"/>
        <v/>
      </c>
      <c r="BY170" s="26" t="str">
        <f t="shared" si="30"/>
        <v/>
      </c>
      <c r="BZ170" s="25" t="str">
        <f t="shared" si="31"/>
        <v/>
      </c>
      <c r="CA170" s="26" t="str">
        <f t="shared" si="32"/>
        <v/>
      </c>
      <c r="CB170" s="25" t="e">
        <f>IF(AND(#REF!="",#REF!="",#REF!="",#REF!=""),"",SUM(#REF!,#REF!,#REF!,#REF!,#REF!))</f>
        <v>#REF!</v>
      </c>
      <c r="CC170" s="26" t="str">
        <f t="shared" si="33"/>
        <v/>
      </c>
      <c r="CD170" s="23" t="e">
        <f>IF(AND(#REF!="",#REF!="",#REF!="",#REF!=""),"",SUM(#REF!,#REF!,#REF!,#REF!))</f>
        <v>#REF!</v>
      </c>
      <c r="CE170" s="23" t="str">
        <f t="shared" si="22"/>
        <v/>
      </c>
    </row>
    <row r="171" spans="1:83">
      <c r="A171" s="245">
        <v>165</v>
      </c>
      <c r="B171" s="246"/>
      <c r="C171" s="247"/>
      <c r="D171" s="248"/>
      <c r="E171" s="249"/>
      <c r="F171" s="250"/>
      <c r="G171" s="250"/>
      <c r="H171" s="251"/>
      <c r="I171" s="252"/>
      <c r="J171" s="253"/>
      <c r="K171" s="254"/>
      <c r="L171" s="11"/>
      <c r="M171" s="7"/>
      <c r="N171" s="7"/>
      <c r="O171" s="7"/>
      <c r="P171" s="31"/>
      <c r="Q171" s="34"/>
      <c r="R171" s="7"/>
      <c r="S171" s="975"/>
      <c r="T171" s="976"/>
      <c r="U171" s="976"/>
      <c r="V171" s="7"/>
      <c r="W171" s="36"/>
      <c r="X171" s="34"/>
      <c r="Y171" s="7"/>
      <c r="Z171" s="11"/>
      <c r="AA171" s="7"/>
      <c r="AB171" s="7"/>
      <c r="AC171" s="7"/>
      <c r="AD171" s="31"/>
      <c r="AE171" s="34"/>
      <c r="AF171" s="7"/>
      <c r="AG171" s="11"/>
      <c r="AH171" s="7"/>
      <c r="AI171" s="7"/>
      <c r="AJ171" s="7"/>
      <c r="AK171" s="31"/>
      <c r="AL171" s="34"/>
      <c r="AM171" s="7"/>
      <c r="AN171" s="11"/>
      <c r="AO171" s="7"/>
      <c r="AP171" s="11"/>
      <c r="AQ171" s="7"/>
      <c r="AR171" s="11"/>
      <c r="AS171" s="7"/>
      <c r="AT171" s="7"/>
      <c r="AU171" s="7"/>
      <c r="AV171" s="7"/>
      <c r="AW171" s="7"/>
      <c r="AX171" s="11" t="s">
        <v>221</v>
      </c>
      <c r="AY171" s="66" t="s">
        <v>221</v>
      </c>
      <c r="AZ171" s="1"/>
      <c r="BA171" s="1"/>
      <c r="BB171" s="1"/>
      <c r="BC171" s="1"/>
      <c r="BD171" s="1"/>
      <c r="BP171" s="15"/>
      <c r="BQ171" s="25" t="str">
        <f t="shared" si="24"/>
        <v/>
      </c>
      <c r="BR171" s="26" t="str">
        <f t="shared" si="23"/>
        <v/>
      </c>
      <c r="BS171" s="26" t="str">
        <f t="shared" si="25"/>
        <v/>
      </c>
      <c r="BT171" s="25" t="str">
        <f t="shared" si="26"/>
        <v/>
      </c>
      <c r="BU171" s="26" t="str">
        <f t="shared" si="27"/>
        <v/>
      </c>
      <c r="BV171" s="25" t="e">
        <f>IF(AND(#REF!="",#REF!="",#REF!="",#REF!=""),"",SUM(#REF!,#REF!,#REF!,#REF!,#REF!))</f>
        <v>#REF!</v>
      </c>
      <c r="BW171" s="26" t="str">
        <f t="shared" si="28"/>
        <v/>
      </c>
      <c r="BX171" s="25" t="str">
        <f t="shared" si="29"/>
        <v/>
      </c>
      <c r="BY171" s="26" t="str">
        <f t="shared" si="30"/>
        <v/>
      </c>
      <c r="BZ171" s="25" t="str">
        <f t="shared" si="31"/>
        <v/>
      </c>
      <c r="CA171" s="26" t="str">
        <f t="shared" si="32"/>
        <v/>
      </c>
      <c r="CB171" s="25" t="e">
        <f>IF(AND(#REF!="",#REF!="",#REF!="",#REF!=""),"",SUM(#REF!,#REF!,#REF!,#REF!,#REF!))</f>
        <v>#REF!</v>
      </c>
      <c r="CC171" s="26" t="str">
        <f t="shared" si="33"/>
        <v/>
      </c>
      <c r="CD171" s="23" t="e">
        <f>IF(AND(#REF!="",#REF!="",#REF!="",#REF!=""),"",SUM(#REF!,#REF!,#REF!,#REF!))</f>
        <v>#REF!</v>
      </c>
      <c r="CE171" s="23" t="str">
        <f t="shared" si="22"/>
        <v/>
      </c>
    </row>
    <row r="172" spans="1:83">
      <c r="A172" s="245">
        <v>166</v>
      </c>
      <c r="B172" s="246"/>
      <c r="C172" s="247"/>
      <c r="D172" s="248"/>
      <c r="E172" s="249"/>
      <c r="F172" s="250"/>
      <c r="G172" s="250"/>
      <c r="H172" s="251"/>
      <c r="I172" s="252"/>
      <c r="J172" s="253"/>
      <c r="K172" s="254"/>
      <c r="L172" s="11"/>
      <c r="M172" s="7"/>
      <c r="N172" s="7"/>
      <c r="O172" s="7"/>
      <c r="P172" s="31"/>
      <c r="Q172" s="34"/>
      <c r="R172" s="7"/>
      <c r="S172" s="975"/>
      <c r="T172" s="976"/>
      <c r="U172" s="976"/>
      <c r="V172" s="7"/>
      <c r="W172" s="36"/>
      <c r="X172" s="34"/>
      <c r="Y172" s="7"/>
      <c r="Z172" s="11"/>
      <c r="AA172" s="7"/>
      <c r="AB172" s="7"/>
      <c r="AC172" s="7"/>
      <c r="AD172" s="31"/>
      <c r="AE172" s="34"/>
      <c r="AF172" s="7"/>
      <c r="AG172" s="11"/>
      <c r="AH172" s="7"/>
      <c r="AI172" s="7"/>
      <c r="AJ172" s="7"/>
      <c r="AK172" s="31"/>
      <c r="AL172" s="34"/>
      <c r="AM172" s="7"/>
      <c r="AN172" s="11"/>
      <c r="AO172" s="7"/>
      <c r="AP172" s="11"/>
      <c r="AQ172" s="7"/>
      <c r="AR172" s="11"/>
      <c r="AS172" s="7"/>
      <c r="AT172" s="7"/>
      <c r="AU172" s="7"/>
      <c r="AV172" s="7"/>
      <c r="AW172" s="7"/>
      <c r="AX172" s="11" t="s">
        <v>221</v>
      </c>
      <c r="AY172" s="66" t="s">
        <v>221</v>
      </c>
      <c r="AZ172" s="1"/>
      <c r="BA172" s="1"/>
      <c r="BB172" s="1"/>
      <c r="BC172" s="1"/>
      <c r="BD172" s="1"/>
      <c r="BP172" s="15"/>
      <c r="BQ172" s="25" t="str">
        <f t="shared" si="24"/>
        <v/>
      </c>
      <c r="BR172" s="26" t="str">
        <f t="shared" si="23"/>
        <v/>
      </c>
      <c r="BS172" s="26" t="str">
        <f t="shared" si="25"/>
        <v/>
      </c>
      <c r="BT172" s="25" t="str">
        <f t="shared" si="26"/>
        <v/>
      </c>
      <c r="BU172" s="26" t="str">
        <f t="shared" si="27"/>
        <v/>
      </c>
      <c r="BV172" s="25" t="e">
        <f>IF(AND(#REF!="",#REF!="",#REF!="",#REF!=""),"",SUM(#REF!,#REF!,#REF!,#REF!,#REF!))</f>
        <v>#REF!</v>
      </c>
      <c r="BW172" s="26" t="str">
        <f t="shared" si="28"/>
        <v/>
      </c>
      <c r="BX172" s="25" t="str">
        <f t="shared" si="29"/>
        <v/>
      </c>
      <c r="BY172" s="26" t="str">
        <f t="shared" si="30"/>
        <v/>
      </c>
      <c r="BZ172" s="25" t="str">
        <f t="shared" si="31"/>
        <v/>
      </c>
      <c r="CA172" s="26" t="str">
        <f t="shared" si="32"/>
        <v/>
      </c>
      <c r="CB172" s="25" t="e">
        <f>IF(AND(#REF!="",#REF!="",#REF!="",#REF!=""),"",SUM(#REF!,#REF!,#REF!,#REF!,#REF!))</f>
        <v>#REF!</v>
      </c>
      <c r="CC172" s="26" t="str">
        <f t="shared" si="33"/>
        <v/>
      </c>
      <c r="CD172" s="23" t="e">
        <f>IF(AND(#REF!="",#REF!="",#REF!="",#REF!=""),"",SUM(#REF!,#REF!,#REF!,#REF!))</f>
        <v>#REF!</v>
      </c>
      <c r="CE172" s="23" t="str">
        <f t="shared" si="22"/>
        <v/>
      </c>
    </row>
    <row r="173" spans="1:83">
      <c r="A173" s="245">
        <v>167</v>
      </c>
      <c r="B173" s="246"/>
      <c r="C173" s="247"/>
      <c r="D173" s="248"/>
      <c r="E173" s="249"/>
      <c r="F173" s="250"/>
      <c r="G173" s="250"/>
      <c r="H173" s="251"/>
      <c r="I173" s="252"/>
      <c r="J173" s="253"/>
      <c r="K173" s="254"/>
      <c r="L173" s="11"/>
      <c r="M173" s="7"/>
      <c r="N173" s="7"/>
      <c r="O173" s="7"/>
      <c r="P173" s="31"/>
      <c r="Q173" s="34"/>
      <c r="R173" s="7"/>
      <c r="S173" s="975"/>
      <c r="T173" s="976"/>
      <c r="U173" s="976"/>
      <c r="V173" s="7"/>
      <c r="W173" s="36"/>
      <c r="X173" s="34"/>
      <c r="Y173" s="7"/>
      <c r="Z173" s="11"/>
      <c r="AA173" s="7"/>
      <c r="AB173" s="7"/>
      <c r="AC173" s="7"/>
      <c r="AD173" s="31"/>
      <c r="AE173" s="34"/>
      <c r="AF173" s="7"/>
      <c r="AG173" s="11"/>
      <c r="AH173" s="7"/>
      <c r="AI173" s="7"/>
      <c r="AJ173" s="7"/>
      <c r="AK173" s="31"/>
      <c r="AL173" s="34"/>
      <c r="AM173" s="7"/>
      <c r="AN173" s="11"/>
      <c r="AO173" s="7"/>
      <c r="AP173" s="11"/>
      <c r="AQ173" s="7"/>
      <c r="AR173" s="11"/>
      <c r="AS173" s="7"/>
      <c r="AT173" s="7"/>
      <c r="AU173" s="7"/>
      <c r="AV173" s="7"/>
      <c r="AW173" s="7"/>
      <c r="AX173" s="11" t="s">
        <v>221</v>
      </c>
      <c r="AY173" s="66" t="s">
        <v>221</v>
      </c>
      <c r="AZ173" s="1"/>
      <c r="BA173" s="1"/>
      <c r="BB173" s="1"/>
      <c r="BC173" s="1"/>
      <c r="BD173" s="1"/>
      <c r="BP173" s="15"/>
      <c r="BQ173" s="25" t="str">
        <f t="shared" si="24"/>
        <v/>
      </c>
      <c r="BR173" s="26" t="str">
        <f t="shared" si="23"/>
        <v/>
      </c>
      <c r="BS173" s="26" t="str">
        <f t="shared" si="25"/>
        <v/>
      </c>
      <c r="BT173" s="25" t="str">
        <f t="shared" si="26"/>
        <v/>
      </c>
      <c r="BU173" s="26" t="str">
        <f t="shared" si="27"/>
        <v/>
      </c>
      <c r="BV173" s="25" t="e">
        <f>IF(AND(#REF!="",#REF!="",#REF!="",#REF!=""),"",SUM(#REF!,#REF!,#REF!,#REF!,#REF!))</f>
        <v>#REF!</v>
      </c>
      <c r="BW173" s="26" t="str">
        <f t="shared" si="28"/>
        <v/>
      </c>
      <c r="BX173" s="25" t="str">
        <f t="shared" si="29"/>
        <v/>
      </c>
      <c r="BY173" s="26" t="str">
        <f t="shared" si="30"/>
        <v/>
      </c>
      <c r="BZ173" s="25" t="str">
        <f t="shared" si="31"/>
        <v/>
      </c>
      <c r="CA173" s="26" t="str">
        <f t="shared" si="32"/>
        <v/>
      </c>
      <c r="CB173" s="25" t="e">
        <f>IF(AND(#REF!="",#REF!="",#REF!="",#REF!=""),"",SUM(#REF!,#REF!,#REF!,#REF!,#REF!))</f>
        <v>#REF!</v>
      </c>
      <c r="CC173" s="26" t="str">
        <f t="shared" si="33"/>
        <v/>
      </c>
      <c r="CD173" s="23" t="e">
        <f>IF(AND(#REF!="",#REF!="",#REF!="",#REF!=""),"",SUM(#REF!,#REF!,#REF!,#REF!))</f>
        <v>#REF!</v>
      </c>
      <c r="CE173" s="23" t="str">
        <f t="shared" si="22"/>
        <v/>
      </c>
    </row>
    <row r="174" spans="1:83">
      <c r="A174" s="245">
        <v>168</v>
      </c>
      <c r="B174" s="246"/>
      <c r="C174" s="247"/>
      <c r="D174" s="248"/>
      <c r="E174" s="249"/>
      <c r="F174" s="250"/>
      <c r="G174" s="250"/>
      <c r="H174" s="251"/>
      <c r="I174" s="252"/>
      <c r="J174" s="253"/>
      <c r="K174" s="254"/>
      <c r="L174" s="11"/>
      <c r="M174" s="7"/>
      <c r="N174" s="7"/>
      <c r="O174" s="7"/>
      <c r="P174" s="31"/>
      <c r="Q174" s="34"/>
      <c r="R174" s="7"/>
      <c r="S174" s="975"/>
      <c r="T174" s="976"/>
      <c r="U174" s="976"/>
      <c r="V174" s="7"/>
      <c r="W174" s="36"/>
      <c r="X174" s="34"/>
      <c r="Y174" s="7"/>
      <c r="Z174" s="11"/>
      <c r="AA174" s="7"/>
      <c r="AB174" s="7"/>
      <c r="AC174" s="7"/>
      <c r="AD174" s="31"/>
      <c r="AE174" s="34"/>
      <c r="AF174" s="7"/>
      <c r="AG174" s="11"/>
      <c r="AH174" s="7"/>
      <c r="AI174" s="7"/>
      <c r="AJ174" s="7"/>
      <c r="AK174" s="31"/>
      <c r="AL174" s="34"/>
      <c r="AM174" s="7"/>
      <c r="AN174" s="11"/>
      <c r="AO174" s="7"/>
      <c r="AP174" s="11"/>
      <c r="AQ174" s="7"/>
      <c r="AR174" s="11"/>
      <c r="AS174" s="7"/>
      <c r="AT174" s="7"/>
      <c r="AU174" s="7"/>
      <c r="AV174" s="7"/>
      <c r="AW174" s="7"/>
      <c r="AX174" s="11" t="s">
        <v>221</v>
      </c>
      <c r="AY174" s="66" t="s">
        <v>221</v>
      </c>
      <c r="AZ174" s="1"/>
      <c r="BA174" s="1"/>
      <c r="BB174" s="1"/>
      <c r="BC174" s="1"/>
      <c r="BD174" s="1"/>
      <c r="BP174" s="15"/>
      <c r="BQ174" s="25" t="str">
        <f t="shared" si="24"/>
        <v/>
      </c>
      <c r="BR174" s="26" t="str">
        <f t="shared" si="23"/>
        <v/>
      </c>
      <c r="BS174" s="26" t="str">
        <f t="shared" si="25"/>
        <v/>
      </c>
      <c r="BT174" s="25" t="str">
        <f t="shared" si="26"/>
        <v/>
      </c>
      <c r="BU174" s="26" t="str">
        <f t="shared" si="27"/>
        <v/>
      </c>
      <c r="BV174" s="25" t="e">
        <f>IF(AND(#REF!="",#REF!="",#REF!="",#REF!=""),"",SUM(#REF!,#REF!,#REF!,#REF!,#REF!))</f>
        <v>#REF!</v>
      </c>
      <c r="BW174" s="26" t="str">
        <f t="shared" si="28"/>
        <v/>
      </c>
      <c r="BX174" s="25" t="str">
        <f t="shared" si="29"/>
        <v/>
      </c>
      <c r="BY174" s="26" t="str">
        <f t="shared" si="30"/>
        <v/>
      </c>
      <c r="BZ174" s="25" t="str">
        <f t="shared" si="31"/>
        <v/>
      </c>
      <c r="CA174" s="26" t="str">
        <f t="shared" si="32"/>
        <v/>
      </c>
      <c r="CB174" s="25" t="e">
        <f>IF(AND(#REF!="",#REF!="",#REF!="",#REF!=""),"",SUM(#REF!,#REF!,#REF!,#REF!,#REF!))</f>
        <v>#REF!</v>
      </c>
      <c r="CC174" s="26" t="str">
        <f t="shared" si="33"/>
        <v/>
      </c>
      <c r="CD174" s="23" t="e">
        <f>IF(AND(#REF!="",#REF!="",#REF!="",#REF!=""),"",SUM(#REF!,#REF!,#REF!,#REF!))</f>
        <v>#REF!</v>
      </c>
      <c r="CE174" s="23" t="str">
        <f t="shared" si="22"/>
        <v/>
      </c>
    </row>
    <row r="175" spans="1:83">
      <c r="A175" s="245">
        <v>169</v>
      </c>
      <c r="B175" s="246"/>
      <c r="C175" s="247"/>
      <c r="D175" s="248"/>
      <c r="E175" s="249"/>
      <c r="F175" s="250"/>
      <c r="G175" s="250"/>
      <c r="H175" s="251"/>
      <c r="I175" s="252"/>
      <c r="J175" s="253"/>
      <c r="K175" s="254"/>
      <c r="L175" s="11"/>
      <c r="M175" s="7"/>
      <c r="N175" s="7"/>
      <c r="O175" s="7"/>
      <c r="P175" s="31"/>
      <c r="Q175" s="34"/>
      <c r="R175" s="7"/>
      <c r="S175" s="975"/>
      <c r="T175" s="976"/>
      <c r="U175" s="976"/>
      <c r="V175" s="7"/>
      <c r="W175" s="36"/>
      <c r="X175" s="34"/>
      <c r="Y175" s="7"/>
      <c r="Z175" s="11"/>
      <c r="AA175" s="7"/>
      <c r="AB175" s="7"/>
      <c r="AC175" s="7"/>
      <c r="AD175" s="31"/>
      <c r="AE175" s="34"/>
      <c r="AF175" s="7"/>
      <c r="AG175" s="11"/>
      <c r="AH175" s="7"/>
      <c r="AI175" s="7"/>
      <c r="AJ175" s="7"/>
      <c r="AK175" s="31"/>
      <c r="AL175" s="34"/>
      <c r="AM175" s="7"/>
      <c r="AN175" s="11"/>
      <c r="AO175" s="7"/>
      <c r="AP175" s="11"/>
      <c r="AQ175" s="7"/>
      <c r="AR175" s="11"/>
      <c r="AS175" s="7"/>
      <c r="AT175" s="7"/>
      <c r="AU175" s="7"/>
      <c r="AV175" s="7"/>
      <c r="AW175" s="7"/>
      <c r="AX175" s="11" t="s">
        <v>221</v>
      </c>
      <c r="AY175" s="66" t="s">
        <v>221</v>
      </c>
      <c r="AZ175" s="1"/>
      <c r="BA175" s="1"/>
      <c r="BB175" s="1"/>
      <c r="BC175" s="1"/>
      <c r="BD175" s="1"/>
      <c r="BP175" s="15"/>
      <c r="BQ175" s="25" t="str">
        <f t="shared" si="24"/>
        <v/>
      </c>
      <c r="BR175" s="26" t="str">
        <f t="shared" si="23"/>
        <v/>
      </c>
      <c r="BS175" s="26" t="str">
        <f t="shared" si="25"/>
        <v/>
      </c>
      <c r="BT175" s="25" t="str">
        <f t="shared" si="26"/>
        <v/>
      </c>
      <c r="BU175" s="26" t="str">
        <f t="shared" si="27"/>
        <v/>
      </c>
      <c r="BV175" s="25" t="e">
        <f>IF(AND(#REF!="",#REF!="",#REF!="",#REF!=""),"",SUM(#REF!,#REF!,#REF!,#REF!,#REF!))</f>
        <v>#REF!</v>
      </c>
      <c r="BW175" s="26" t="str">
        <f t="shared" si="28"/>
        <v/>
      </c>
      <c r="BX175" s="25" t="str">
        <f t="shared" si="29"/>
        <v/>
      </c>
      <c r="BY175" s="26" t="str">
        <f t="shared" si="30"/>
        <v/>
      </c>
      <c r="BZ175" s="25" t="str">
        <f t="shared" si="31"/>
        <v/>
      </c>
      <c r="CA175" s="26" t="str">
        <f t="shared" si="32"/>
        <v/>
      </c>
      <c r="CB175" s="25" t="e">
        <f>IF(AND(#REF!="",#REF!="",#REF!="",#REF!=""),"",SUM(#REF!,#REF!,#REF!,#REF!,#REF!))</f>
        <v>#REF!</v>
      </c>
      <c r="CC175" s="26" t="str">
        <f t="shared" si="33"/>
        <v/>
      </c>
      <c r="CD175" s="23" t="e">
        <f>IF(AND(#REF!="",#REF!="",#REF!="",#REF!=""),"",SUM(#REF!,#REF!,#REF!,#REF!))</f>
        <v>#REF!</v>
      </c>
      <c r="CE175" s="23" t="str">
        <f t="shared" si="22"/>
        <v/>
      </c>
    </row>
    <row r="176" spans="1:83">
      <c r="A176" s="245">
        <v>170</v>
      </c>
      <c r="B176" s="246"/>
      <c r="C176" s="247"/>
      <c r="D176" s="248"/>
      <c r="E176" s="249"/>
      <c r="F176" s="250"/>
      <c r="G176" s="250"/>
      <c r="H176" s="251"/>
      <c r="I176" s="252"/>
      <c r="J176" s="253"/>
      <c r="K176" s="254"/>
      <c r="L176" s="11"/>
      <c r="M176" s="7"/>
      <c r="N176" s="7"/>
      <c r="O176" s="7"/>
      <c r="P176" s="31"/>
      <c r="Q176" s="34"/>
      <c r="R176" s="7"/>
      <c r="S176" s="975"/>
      <c r="T176" s="976"/>
      <c r="U176" s="976"/>
      <c r="V176" s="7"/>
      <c r="W176" s="36"/>
      <c r="X176" s="34"/>
      <c r="Y176" s="7"/>
      <c r="Z176" s="11"/>
      <c r="AA176" s="7"/>
      <c r="AB176" s="7"/>
      <c r="AC176" s="7"/>
      <c r="AD176" s="31"/>
      <c r="AE176" s="34"/>
      <c r="AF176" s="7"/>
      <c r="AG176" s="11"/>
      <c r="AH176" s="7"/>
      <c r="AI176" s="7"/>
      <c r="AJ176" s="7"/>
      <c r="AK176" s="31"/>
      <c r="AL176" s="34"/>
      <c r="AM176" s="7"/>
      <c r="AN176" s="11"/>
      <c r="AO176" s="7"/>
      <c r="AP176" s="11"/>
      <c r="AQ176" s="7"/>
      <c r="AR176" s="11"/>
      <c r="AS176" s="7"/>
      <c r="AT176" s="7"/>
      <c r="AU176" s="7"/>
      <c r="AV176" s="7"/>
      <c r="AW176" s="7"/>
      <c r="AX176" s="11" t="s">
        <v>221</v>
      </c>
      <c r="AY176" s="66" t="s">
        <v>221</v>
      </c>
      <c r="AZ176" s="1"/>
      <c r="BA176" s="1"/>
      <c r="BB176" s="1"/>
      <c r="BC176" s="1"/>
      <c r="BD176" s="1"/>
      <c r="BP176" s="15"/>
      <c r="BQ176" s="25" t="str">
        <f t="shared" si="24"/>
        <v/>
      </c>
      <c r="BR176" s="26" t="str">
        <f t="shared" si="23"/>
        <v/>
      </c>
      <c r="BS176" s="26" t="str">
        <f t="shared" si="25"/>
        <v/>
      </c>
      <c r="BT176" s="25" t="str">
        <f t="shared" si="26"/>
        <v/>
      </c>
      <c r="BU176" s="26" t="str">
        <f t="shared" si="27"/>
        <v/>
      </c>
      <c r="BV176" s="25" t="e">
        <f>IF(AND(#REF!="",#REF!="",#REF!="",#REF!=""),"",SUM(#REF!,#REF!,#REF!,#REF!,#REF!))</f>
        <v>#REF!</v>
      </c>
      <c r="BW176" s="26" t="str">
        <f t="shared" si="28"/>
        <v/>
      </c>
      <c r="BX176" s="25" t="str">
        <f t="shared" si="29"/>
        <v/>
      </c>
      <c r="BY176" s="26" t="str">
        <f t="shared" si="30"/>
        <v/>
      </c>
      <c r="BZ176" s="25" t="str">
        <f t="shared" si="31"/>
        <v/>
      </c>
      <c r="CA176" s="26" t="str">
        <f t="shared" si="32"/>
        <v/>
      </c>
      <c r="CB176" s="25" t="e">
        <f>IF(AND(#REF!="",#REF!="",#REF!="",#REF!=""),"",SUM(#REF!,#REF!,#REF!,#REF!,#REF!))</f>
        <v>#REF!</v>
      </c>
      <c r="CC176" s="26" t="str">
        <f t="shared" si="33"/>
        <v/>
      </c>
      <c r="CD176" s="23" t="e">
        <f>IF(AND(#REF!="",#REF!="",#REF!="",#REF!=""),"",SUM(#REF!,#REF!,#REF!,#REF!))</f>
        <v>#REF!</v>
      </c>
      <c r="CE176" s="23" t="str">
        <f t="shared" si="22"/>
        <v/>
      </c>
    </row>
    <row r="177" spans="1:83">
      <c r="A177" s="245">
        <v>171</v>
      </c>
      <c r="B177" s="246"/>
      <c r="C177" s="247"/>
      <c r="D177" s="248"/>
      <c r="E177" s="249"/>
      <c r="F177" s="250"/>
      <c r="G177" s="250"/>
      <c r="H177" s="251"/>
      <c r="I177" s="252"/>
      <c r="J177" s="253"/>
      <c r="K177" s="254"/>
      <c r="L177" s="11"/>
      <c r="M177" s="7"/>
      <c r="N177" s="7"/>
      <c r="O177" s="7"/>
      <c r="P177" s="31"/>
      <c r="Q177" s="34"/>
      <c r="R177" s="7"/>
      <c r="S177" s="975"/>
      <c r="T177" s="976"/>
      <c r="U177" s="976"/>
      <c r="V177" s="7"/>
      <c r="W177" s="36"/>
      <c r="X177" s="34"/>
      <c r="Y177" s="7"/>
      <c r="Z177" s="11"/>
      <c r="AA177" s="7"/>
      <c r="AB177" s="7"/>
      <c r="AC177" s="7"/>
      <c r="AD177" s="31"/>
      <c r="AE177" s="34"/>
      <c r="AF177" s="7"/>
      <c r="AG177" s="11"/>
      <c r="AH177" s="7"/>
      <c r="AI177" s="7"/>
      <c r="AJ177" s="7"/>
      <c r="AK177" s="31"/>
      <c r="AL177" s="34"/>
      <c r="AM177" s="7"/>
      <c r="AN177" s="11"/>
      <c r="AO177" s="7"/>
      <c r="AP177" s="11"/>
      <c r="AQ177" s="7"/>
      <c r="AR177" s="11"/>
      <c r="AS177" s="7"/>
      <c r="AT177" s="7"/>
      <c r="AU177" s="7"/>
      <c r="AV177" s="7"/>
      <c r="AW177" s="7"/>
      <c r="AX177" s="11" t="s">
        <v>221</v>
      </c>
      <c r="AY177" s="66" t="s">
        <v>221</v>
      </c>
      <c r="AZ177" s="1"/>
      <c r="BA177" s="1"/>
      <c r="BB177" s="1"/>
      <c r="BC177" s="1"/>
      <c r="BD177" s="1"/>
      <c r="BP177" s="15"/>
      <c r="BQ177" s="25" t="str">
        <f t="shared" si="24"/>
        <v/>
      </c>
      <c r="BR177" s="26" t="str">
        <f t="shared" si="23"/>
        <v/>
      </c>
      <c r="BS177" s="26" t="str">
        <f t="shared" si="25"/>
        <v/>
      </c>
      <c r="BT177" s="25" t="str">
        <f t="shared" si="26"/>
        <v/>
      </c>
      <c r="BU177" s="26" t="str">
        <f t="shared" si="27"/>
        <v/>
      </c>
      <c r="BV177" s="25" t="e">
        <f>IF(AND(#REF!="",#REF!="",#REF!="",#REF!=""),"",SUM(#REF!,#REF!,#REF!,#REF!,#REF!))</f>
        <v>#REF!</v>
      </c>
      <c r="BW177" s="26" t="str">
        <f t="shared" si="28"/>
        <v/>
      </c>
      <c r="BX177" s="25" t="str">
        <f t="shared" si="29"/>
        <v/>
      </c>
      <c r="BY177" s="26" t="str">
        <f t="shared" si="30"/>
        <v/>
      </c>
      <c r="BZ177" s="25" t="str">
        <f t="shared" si="31"/>
        <v/>
      </c>
      <c r="CA177" s="26" t="str">
        <f t="shared" si="32"/>
        <v/>
      </c>
      <c r="CB177" s="25" t="e">
        <f>IF(AND(#REF!="",#REF!="",#REF!="",#REF!=""),"",SUM(#REF!,#REF!,#REF!,#REF!,#REF!))</f>
        <v>#REF!</v>
      </c>
      <c r="CC177" s="26" t="str">
        <f t="shared" si="33"/>
        <v/>
      </c>
      <c r="CD177" s="23" t="e">
        <f>IF(AND(#REF!="",#REF!="",#REF!="",#REF!=""),"",SUM(#REF!,#REF!,#REF!,#REF!))</f>
        <v>#REF!</v>
      </c>
      <c r="CE177" s="23" t="str">
        <f t="shared" si="22"/>
        <v/>
      </c>
    </row>
    <row r="178" spans="1:83">
      <c r="A178" s="245">
        <v>172</v>
      </c>
      <c r="B178" s="246"/>
      <c r="C178" s="247"/>
      <c r="D178" s="248"/>
      <c r="E178" s="249"/>
      <c r="F178" s="250"/>
      <c r="G178" s="250"/>
      <c r="H178" s="251"/>
      <c r="I178" s="252"/>
      <c r="J178" s="253"/>
      <c r="K178" s="254"/>
      <c r="L178" s="11"/>
      <c r="M178" s="7"/>
      <c r="N178" s="7"/>
      <c r="O178" s="7"/>
      <c r="P178" s="31"/>
      <c r="Q178" s="34"/>
      <c r="R178" s="7"/>
      <c r="S178" s="975"/>
      <c r="T178" s="976"/>
      <c r="U178" s="976"/>
      <c r="V178" s="7"/>
      <c r="W178" s="36"/>
      <c r="X178" s="34"/>
      <c r="Y178" s="7"/>
      <c r="Z178" s="11"/>
      <c r="AA178" s="7"/>
      <c r="AB178" s="7"/>
      <c r="AC178" s="7"/>
      <c r="AD178" s="31"/>
      <c r="AE178" s="34"/>
      <c r="AF178" s="7"/>
      <c r="AG178" s="11"/>
      <c r="AH178" s="7"/>
      <c r="AI178" s="7"/>
      <c r="AJ178" s="7"/>
      <c r="AK178" s="31"/>
      <c r="AL178" s="34"/>
      <c r="AM178" s="7"/>
      <c r="AN178" s="11"/>
      <c r="AO178" s="7"/>
      <c r="AP178" s="11"/>
      <c r="AQ178" s="7"/>
      <c r="AR178" s="11"/>
      <c r="AS178" s="7"/>
      <c r="AT178" s="7"/>
      <c r="AU178" s="7"/>
      <c r="AV178" s="7"/>
      <c r="AW178" s="7"/>
      <c r="AX178" s="11" t="s">
        <v>221</v>
      </c>
      <c r="AY178" s="66" t="s">
        <v>221</v>
      </c>
      <c r="AZ178" s="1"/>
      <c r="BA178" s="1"/>
      <c r="BB178" s="1"/>
      <c r="BC178" s="1"/>
      <c r="BD178" s="1"/>
      <c r="BP178" s="15"/>
      <c r="BQ178" s="25" t="str">
        <f t="shared" si="24"/>
        <v/>
      </c>
      <c r="BR178" s="26" t="str">
        <f t="shared" si="23"/>
        <v/>
      </c>
      <c r="BS178" s="26" t="str">
        <f t="shared" si="25"/>
        <v/>
      </c>
      <c r="BT178" s="25" t="str">
        <f t="shared" si="26"/>
        <v/>
      </c>
      <c r="BU178" s="26" t="str">
        <f t="shared" si="27"/>
        <v/>
      </c>
      <c r="BV178" s="25" t="e">
        <f>IF(AND(#REF!="",#REF!="",#REF!="",#REF!=""),"",SUM(#REF!,#REF!,#REF!,#REF!,#REF!))</f>
        <v>#REF!</v>
      </c>
      <c r="BW178" s="26" t="str">
        <f t="shared" si="28"/>
        <v/>
      </c>
      <c r="BX178" s="25" t="str">
        <f t="shared" si="29"/>
        <v/>
      </c>
      <c r="BY178" s="26" t="str">
        <f t="shared" si="30"/>
        <v/>
      </c>
      <c r="BZ178" s="25" t="str">
        <f t="shared" si="31"/>
        <v/>
      </c>
      <c r="CA178" s="26" t="str">
        <f t="shared" si="32"/>
        <v/>
      </c>
      <c r="CB178" s="25" t="e">
        <f>IF(AND(#REF!="",#REF!="",#REF!="",#REF!=""),"",SUM(#REF!,#REF!,#REF!,#REF!,#REF!))</f>
        <v>#REF!</v>
      </c>
      <c r="CC178" s="26" t="str">
        <f t="shared" si="33"/>
        <v/>
      </c>
      <c r="CD178" s="23" t="e">
        <f>IF(AND(#REF!="",#REF!="",#REF!="",#REF!=""),"",SUM(#REF!,#REF!,#REF!,#REF!))</f>
        <v>#REF!</v>
      </c>
      <c r="CE178" s="23" t="str">
        <f t="shared" si="22"/>
        <v/>
      </c>
    </row>
    <row r="179" spans="1:83">
      <c r="A179" s="245">
        <v>173</v>
      </c>
      <c r="B179" s="246"/>
      <c r="C179" s="247"/>
      <c r="D179" s="248"/>
      <c r="E179" s="249"/>
      <c r="F179" s="250"/>
      <c r="G179" s="250"/>
      <c r="H179" s="251"/>
      <c r="I179" s="252"/>
      <c r="J179" s="253"/>
      <c r="K179" s="254"/>
      <c r="L179" s="11"/>
      <c r="M179" s="7"/>
      <c r="N179" s="7"/>
      <c r="O179" s="7"/>
      <c r="P179" s="31"/>
      <c r="Q179" s="34"/>
      <c r="R179" s="7"/>
      <c r="S179" s="975"/>
      <c r="T179" s="976"/>
      <c r="U179" s="976"/>
      <c r="V179" s="7"/>
      <c r="W179" s="36"/>
      <c r="X179" s="34"/>
      <c r="Y179" s="7"/>
      <c r="Z179" s="11"/>
      <c r="AA179" s="7"/>
      <c r="AB179" s="7"/>
      <c r="AC179" s="7"/>
      <c r="AD179" s="31"/>
      <c r="AE179" s="34"/>
      <c r="AF179" s="7"/>
      <c r="AG179" s="11"/>
      <c r="AH179" s="7"/>
      <c r="AI179" s="7"/>
      <c r="AJ179" s="7"/>
      <c r="AK179" s="31"/>
      <c r="AL179" s="34"/>
      <c r="AM179" s="7"/>
      <c r="AN179" s="11"/>
      <c r="AO179" s="7"/>
      <c r="AP179" s="11"/>
      <c r="AQ179" s="7"/>
      <c r="AR179" s="11"/>
      <c r="AS179" s="7"/>
      <c r="AT179" s="7"/>
      <c r="AU179" s="7"/>
      <c r="AV179" s="7"/>
      <c r="AW179" s="7"/>
      <c r="AX179" s="11" t="s">
        <v>221</v>
      </c>
      <c r="AY179" s="66" t="s">
        <v>221</v>
      </c>
      <c r="AZ179" s="1"/>
      <c r="BA179" s="1"/>
      <c r="BB179" s="1"/>
      <c r="BC179" s="1"/>
      <c r="BD179" s="1"/>
      <c r="BP179" s="15"/>
      <c r="BQ179" s="25" t="str">
        <f t="shared" si="24"/>
        <v/>
      </c>
      <c r="BR179" s="26" t="str">
        <f t="shared" si="23"/>
        <v/>
      </c>
      <c r="BS179" s="26" t="str">
        <f t="shared" si="25"/>
        <v/>
      </c>
      <c r="BT179" s="25" t="str">
        <f t="shared" si="26"/>
        <v/>
      </c>
      <c r="BU179" s="26" t="str">
        <f t="shared" si="27"/>
        <v/>
      </c>
      <c r="BV179" s="25" t="e">
        <f>IF(AND(#REF!="",#REF!="",#REF!="",#REF!=""),"",SUM(#REF!,#REF!,#REF!,#REF!,#REF!))</f>
        <v>#REF!</v>
      </c>
      <c r="BW179" s="26" t="str">
        <f t="shared" si="28"/>
        <v/>
      </c>
      <c r="BX179" s="25" t="str">
        <f t="shared" si="29"/>
        <v/>
      </c>
      <c r="BY179" s="26" t="str">
        <f t="shared" si="30"/>
        <v/>
      </c>
      <c r="BZ179" s="25" t="str">
        <f t="shared" si="31"/>
        <v/>
      </c>
      <c r="CA179" s="26" t="str">
        <f t="shared" si="32"/>
        <v/>
      </c>
      <c r="CB179" s="25" t="e">
        <f>IF(AND(#REF!="",#REF!="",#REF!="",#REF!=""),"",SUM(#REF!,#REF!,#REF!,#REF!,#REF!))</f>
        <v>#REF!</v>
      </c>
      <c r="CC179" s="26" t="str">
        <f t="shared" si="33"/>
        <v/>
      </c>
      <c r="CD179" s="23" t="e">
        <f>IF(AND(#REF!="",#REF!="",#REF!="",#REF!=""),"",SUM(#REF!,#REF!,#REF!,#REF!))</f>
        <v>#REF!</v>
      </c>
      <c r="CE179" s="23" t="str">
        <f t="shared" si="22"/>
        <v/>
      </c>
    </row>
    <row r="180" spans="1:83">
      <c r="A180" s="245">
        <v>174</v>
      </c>
      <c r="B180" s="246"/>
      <c r="C180" s="247"/>
      <c r="D180" s="248"/>
      <c r="E180" s="249"/>
      <c r="F180" s="250"/>
      <c r="G180" s="250"/>
      <c r="H180" s="251"/>
      <c r="I180" s="252"/>
      <c r="J180" s="253"/>
      <c r="K180" s="254"/>
      <c r="L180" s="11"/>
      <c r="M180" s="7"/>
      <c r="N180" s="7"/>
      <c r="O180" s="7"/>
      <c r="P180" s="31"/>
      <c r="Q180" s="34"/>
      <c r="R180" s="7"/>
      <c r="S180" s="975"/>
      <c r="T180" s="976"/>
      <c r="U180" s="976"/>
      <c r="V180" s="7"/>
      <c r="W180" s="36"/>
      <c r="X180" s="34"/>
      <c r="Y180" s="7"/>
      <c r="Z180" s="11"/>
      <c r="AA180" s="7"/>
      <c r="AB180" s="7"/>
      <c r="AC180" s="7"/>
      <c r="AD180" s="31"/>
      <c r="AE180" s="34"/>
      <c r="AF180" s="7"/>
      <c r="AG180" s="11"/>
      <c r="AH180" s="7"/>
      <c r="AI180" s="7"/>
      <c r="AJ180" s="7"/>
      <c r="AK180" s="31"/>
      <c r="AL180" s="34"/>
      <c r="AM180" s="7"/>
      <c r="AN180" s="11"/>
      <c r="AO180" s="7"/>
      <c r="AP180" s="11"/>
      <c r="AQ180" s="7"/>
      <c r="AR180" s="11"/>
      <c r="AS180" s="7"/>
      <c r="AT180" s="7"/>
      <c r="AU180" s="7"/>
      <c r="AV180" s="7"/>
      <c r="AW180" s="7"/>
      <c r="AX180" s="11" t="s">
        <v>221</v>
      </c>
      <c r="AY180" s="66" t="s">
        <v>221</v>
      </c>
      <c r="AZ180" s="1"/>
      <c r="BA180" s="1"/>
      <c r="BB180" s="1"/>
      <c r="BC180" s="1"/>
      <c r="BD180" s="1"/>
      <c r="BP180" s="15"/>
      <c r="BQ180" s="25" t="str">
        <f t="shared" si="24"/>
        <v/>
      </c>
      <c r="BR180" s="26" t="str">
        <f t="shared" si="23"/>
        <v/>
      </c>
      <c r="BS180" s="26" t="str">
        <f t="shared" si="25"/>
        <v/>
      </c>
      <c r="BT180" s="25" t="str">
        <f t="shared" si="26"/>
        <v/>
      </c>
      <c r="BU180" s="26" t="str">
        <f t="shared" si="27"/>
        <v/>
      </c>
      <c r="BV180" s="25" t="e">
        <f>IF(AND(#REF!="",#REF!="",#REF!="",#REF!=""),"",SUM(#REF!,#REF!,#REF!,#REF!,#REF!))</f>
        <v>#REF!</v>
      </c>
      <c r="BW180" s="26" t="str">
        <f t="shared" si="28"/>
        <v/>
      </c>
      <c r="BX180" s="25" t="str">
        <f t="shared" si="29"/>
        <v/>
      </c>
      <c r="BY180" s="26" t="str">
        <f t="shared" si="30"/>
        <v/>
      </c>
      <c r="BZ180" s="25" t="str">
        <f t="shared" si="31"/>
        <v/>
      </c>
      <c r="CA180" s="26" t="str">
        <f t="shared" si="32"/>
        <v/>
      </c>
      <c r="CB180" s="25" t="e">
        <f>IF(AND(#REF!="",#REF!="",#REF!="",#REF!=""),"",SUM(#REF!,#REF!,#REF!,#REF!,#REF!))</f>
        <v>#REF!</v>
      </c>
      <c r="CC180" s="26" t="str">
        <f t="shared" si="33"/>
        <v/>
      </c>
      <c r="CD180" s="23" t="e">
        <f>IF(AND(#REF!="",#REF!="",#REF!="",#REF!=""),"",SUM(#REF!,#REF!,#REF!,#REF!))</f>
        <v>#REF!</v>
      </c>
      <c r="CE180" s="23" t="str">
        <f t="shared" si="22"/>
        <v/>
      </c>
    </row>
    <row r="181" spans="1:83">
      <c r="A181" s="245">
        <v>175</v>
      </c>
      <c r="B181" s="246"/>
      <c r="C181" s="247"/>
      <c r="D181" s="248"/>
      <c r="E181" s="249"/>
      <c r="F181" s="250"/>
      <c r="G181" s="250"/>
      <c r="H181" s="251"/>
      <c r="I181" s="252"/>
      <c r="J181" s="253"/>
      <c r="K181" s="254"/>
      <c r="L181" s="11"/>
      <c r="M181" s="7"/>
      <c r="N181" s="7"/>
      <c r="O181" s="7"/>
      <c r="P181" s="31"/>
      <c r="Q181" s="34"/>
      <c r="R181" s="7"/>
      <c r="S181" s="975"/>
      <c r="T181" s="976"/>
      <c r="U181" s="976"/>
      <c r="V181" s="7"/>
      <c r="W181" s="36"/>
      <c r="X181" s="34"/>
      <c r="Y181" s="7"/>
      <c r="Z181" s="11"/>
      <c r="AA181" s="7"/>
      <c r="AB181" s="7"/>
      <c r="AC181" s="7"/>
      <c r="AD181" s="31"/>
      <c r="AE181" s="34"/>
      <c r="AF181" s="7"/>
      <c r="AG181" s="11"/>
      <c r="AH181" s="7"/>
      <c r="AI181" s="7"/>
      <c r="AJ181" s="7"/>
      <c r="AK181" s="31"/>
      <c r="AL181" s="34"/>
      <c r="AM181" s="7"/>
      <c r="AN181" s="11"/>
      <c r="AO181" s="7"/>
      <c r="AP181" s="11"/>
      <c r="AQ181" s="7"/>
      <c r="AR181" s="11"/>
      <c r="AS181" s="7"/>
      <c r="AT181" s="7"/>
      <c r="AU181" s="7"/>
      <c r="AV181" s="7"/>
      <c r="AW181" s="7"/>
      <c r="AX181" s="11" t="s">
        <v>221</v>
      </c>
      <c r="AY181" s="66" t="s">
        <v>221</v>
      </c>
      <c r="AZ181" s="1"/>
      <c r="BA181" s="1"/>
      <c r="BB181" s="1"/>
      <c r="BC181" s="1"/>
      <c r="BD181" s="1"/>
      <c r="BP181" s="15"/>
      <c r="BQ181" s="25" t="str">
        <f t="shared" si="24"/>
        <v/>
      </c>
      <c r="BR181" s="26" t="str">
        <f t="shared" si="23"/>
        <v/>
      </c>
      <c r="BS181" s="26" t="str">
        <f t="shared" si="25"/>
        <v/>
      </c>
      <c r="BT181" s="25" t="str">
        <f t="shared" si="26"/>
        <v/>
      </c>
      <c r="BU181" s="26" t="str">
        <f t="shared" si="27"/>
        <v/>
      </c>
      <c r="BV181" s="25" t="e">
        <f>IF(AND(#REF!="",#REF!="",#REF!="",#REF!=""),"",SUM(#REF!,#REF!,#REF!,#REF!,#REF!))</f>
        <v>#REF!</v>
      </c>
      <c r="BW181" s="26" t="str">
        <f t="shared" si="28"/>
        <v/>
      </c>
      <c r="BX181" s="25" t="str">
        <f t="shared" si="29"/>
        <v/>
      </c>
      <c r="BY181" s="26" t="str">
        <f t="shared" si="30"/>
        <v/>
      </c>
      <c r="BZ181" s="25" t="str">
        <f t="shared" si="31"/>
        <v/>
      </c>
      <c r="CA181" s="26" t="str">
        <f t="shared" si="32"/>
        <v/>
      </c>
      <c r="CB181" s="25" t="e">
        <f>IF(AND(#REF!="",#REF!="",#REF!="",#REF!=""),"",SUM(#REF!,#REF!,#REF!,#REF!,#REF!))</f>
        <v>#REF!</v>
      </c>
      <c r="CC181" s="26" t="str">
        <f t="shared" si="33"/>
        <v/>
      </c>
      <c r="CD181" s="23" t="e">
        <f>IF(AND(#REF!="",#REF!="",#REF!="",#REF!=""),"",SUM(#REF!,#REF!,#REF!,#REF!))</f>
        <v>#REF!</v>
      </c>
      <c r="CE181" s="23" t="str">
        <f t="shared" si="22"/>
        <v/>
      </c>
    </row>
    <row r="182" spans="1:83">
      <c r="A182" s="245">
        <v>176</v>
      </c>
      <c r="B182" s="246"/>
      <c r="C182" s="247"/>
      <c r="D182" s="248"/>
      <c r="E182" s="249"/>
      <c r="F182" s="250"/>
      <c r="G182" s="250"/>
      <c r="H182" s="251"/>
      <c r="I182" s="252"/>
      <c r="J182" s="253"/>
      <c r="K182" s="254"/>
      <c r="L182" s="11"/>
      <c r="M182" s="7"/>
      <c r="N182" s="7"/>
      <c r="O182" s="7"/>
      <c r="P182" s="31"/>
      <c r="Q182" s="34"/>
      <c r="R182" s="7"/>
      <c r="S182" s="975"/>
      <c r="T182" s="976"/>
      <c r="U182" s="976"/>
      <c r="V182" s="7"/>
      <c r="W182" s="36"/>
      <c r="X182" s="34"/>
      <c r="Y182" s="7"/>
      <c r="Z182" s="11"/>
      <c r="AA182" s="7"/>
      <c r="AB182" s="7"/>
      <c r="AC182" s="7"/>
      <c r="AD182" s="31"/>
      <c r="AE182" s="34"/>
      <c r="AF182" s="7"/>
      <c r="AG182" s="11"/>
      <c r="AH182" s="7"/>
      <c r="AI182" s="7"/>
      <c r="AJ182" s="7"/>
      <c r="AK182" s="31"/>
      <c r="AL182" s="34"/>
      <c r="AM182" s="7"/>
      <c r="AN182" s="11"/>
      <c r="AO182" s="7"/>
      <c r="AP182" s="11"/>
      <c r="AQ182" s="7"/>
      <c r="AR182" s="11"/>
      <c r="AS182" s="7"/>
      <c r="AT182" s="7"/>
      <c r="AU182" s="7"/>
      <c r="AV182" s="7"/>
      <c r="AW182" s="7"/>
      <c r="AX182" s="11" t="s">
        <v>221</v>
      </c>
      <c r="AY182" s="66" t="s">
        <v>221</v>
      </c>
      <c r="AZ182" s="1"/>
      <c r="BA182" s="1"/>
      <c r="BB182" s="1"/>
      <c r="BC182" s="1"/>
      <c r="BD182" s="1"/>
      <c r="BP182" s="15"/>
      <c r="BQ182" s="25" t="str">
        <f t="shared" si="24"/>
        <v/>
      </c>
      <c r="BR182" s="26" t="str">
        <f t="shared" si="23"/>
        <v/>
      </c>
      <c r="BS182" s="26" t="str">
        <f t="shared" si="25"/>
        <v/>
      </c>
      <c r="BT182" s="25" t="str">
        <f t="shared" si="26"/>
        <v/>
      </c>
      <c r="BU182" s="26" t="str">
        <f t="shared" si="27"/>
        <v/>
      </c>
      <c r="BV182" s="25" t="e">
        <f>IF(AND(#REF!="",#REF!="",#REF!="",#REF!=""),"",SUM(#REF!,#REF!,#REF!,#REF!,#REF!))</f>
        <v>#REF!</v>
      </c>
      <c r="BW182" s="26" t="str">
        <f t="shared" si="28"/>
        <v/>
      </c>
      <c r="BX182" s="25" t="str">
        <f t="shared" si="29"/>
        <v/>
      </c>
      <c r="BY182" s="26" t="str">
        <f t="shared" si="30"/>
        <v/>
      </c>
      <c r="BZ182" s="25" t="str">
        <f t="shared" si="31"/>
        <v/>
      </c>
      <c r="CA182" s="26" t="str">
        <f t="shared" si="32"/>
        <v/>
      </c>
      <c r="CB182" s="25" t="e">
        <f>IF(AND(#REF!="",#REF!="",#REF!="",#REF!=""),"",SUM(#REF!,#REF!,#REF!,#REF!,#REF!))</f>
        <v>#REF!</v>
      </c>
      <c r="CC182" s="26" t="str">
        <f t="shared" si="33"/>
        <v/>
      </c>
      <c r="CD182" s="23" t="e">
        <f>IF(AND(#REF!="",#REF!="",#REF!="",#REF!=""),"",SUM(#REF!,#REF!,#REF!,#REF!))</f>
        <v>#REF!</v>
      </c>
      <c r="CE182" s="23" t="str">
        <f t="shared" si="22"/>
        <v/>
      </c>
    </row>
    <row r="183" spans="1:83">
      <c r="A183" s="245">
        <v>177</v>
      </c>
      <c r="B183" s="246"/>
      <c r="C183" s="247"/>
      <c r="D183" s="248"/>
      <c r="E183" s="249"/>
      <c r="F183" s="250"/>
      <c r="G183" s="250"/>
      <c r="H183" s="251"/>
      <c r="I183" s="252"/>
      <c r="J183" s="253"/>
      <c r="K183" s="254"/>
      <c r="L183" s="11"/>
      <c r="M183" s="7"/>
      <c r="N183" s="7"/>
      <c r="O183" s="7"/>
      <c r="P183" s="31"/>
      <c r="Q183" s="34"/>
      <c r="R183" s="7"/>
      <c r="S183" s="975"/>
      <c r="T183" s="976"/>
      <c r="U183" s="976"/>
      <c r="V183" s="7"/>
      <c r="W183" s="36"/>
      <c r="X183" s="34"/>
      <c r="Y183" s="7"/>
      <c r="Z183" s="11"/>
      <c r="AA183" s="7"/>
      <c r="AB183" s="7"/>
      <c r="AC183" s="7"/>
      <c r="AD183" s="31"/>
      <c r="AE183" s="34"/>
      <c r="AF183" s="7"/>
      <c r="AG183" s="11"/>
      <c r="AH183" s="7"/>
      <c r="AI183" s="7"/>
      <c r="AJ183" s="7"/>
      <c r="AK183" s="31"/>
      <c r="AL183" s="34"/>
      <c r="AM183" s="7"/>
      <c r="AN183" s="11"/>
      <c r="AO183" s="7"/>
      <c r="AP183" s="11"/>
      <c r="AQ183" s="7"/>
      <c r="AR183" s="11"/>
      <c r="AS183" s="7"/>
      <c r="AT183" s="7"/>
      <c r="AU183" s="7"/>
      <c r="AV183" s="7"/>
      <c r="AW183" s="7"/>
      <c r="AX183" s="11" t="s">
        <v>221</v>
      </c>
      <c r="AY183" s="66" t="s">
        <v>221</v>
      </c>
      <c r="AZ183" s="1"/>
      <c r="BA183" s="1"/>
      <c r="BB183" s="1"/>
      <c r="BC183" s="1"/>
      <c r="BD183" s="1"/>
      <c r="BP183" s="15"/>
      <c r="BQ183" s="25" t="str">
        <f t="shared" si="24"/>
        <v/>
      </c>
      <c r="BR183" s="26" t="str">
        <f t="shared" si="23"/>
        <v/>
      </c>
      <c r="BS183" s="26" t="str">
        <f t="shared" si="25"/>
        <v/>
      </c>
      <c r="BT183" s="25" t="str">
        <f t="shared" si="26"/>
        <v/>
      </c>
      <c r="BU183" s="26" t="str">
        <f t="shared" si="27"/>
        <v/>
      </c>
      <c r="BV183" s="25" t="e">
        <f>IF(AND(#REF!="",#REF!="",#REF!="",#REF!=""),"",SUM(#REF!,#REF!,#REF!,#REF!,#REF!))</f>
        <v>#REF!</v>
      </c>
      <c r="BW183" s="26" t="str">
        <f t="shared" si="28"/>
        <v/>
      </c>
      <c r="BX183" s="25" t="str">
        <f t="shared" si="29"/>
        <v/>
      </c>
      <c r="BY183" s="26" t="str">
        <f t="shared" si="30"/>
        <v/>
      </c>
      <c r="BZ183" s="25" t="str">
        <f t="shared" si="31"/>
        <v/>
      </c>
      <c r="CA183" s="26" t="str">
        <f t="shared" si="32"/>
        <v/>
      </c>
      <c r="CB183" s="25" t="e">
        <f>IF(AND(#REF!="",#REF!="",#REF!="",#REF!=""),"",SUM(#REF!,#REF!,#REF!,#REF!,#REF!))</f>
        <v>#REF!</v>
      </c>
      <c r="CC183" s="26" t="str">
        <f t="shared" si="33"/>
        <v/>
      </c>
      <c r="CD183" s="23" t="e">
        <f>IF(AND(#REF!="",#REF!="",#REF!="",#REF!=""),"",SUM(#REF!,#REF!,#REF!,#REF!))</f>
        <v>#REF!</v>
      </c>
      <c r="CE183" s="23" t="str">
        <f t="shared" si="22"/>
        <v/>
      </c>
    </row>
    <row r="184" spans="1:83">
      <c r="A184" s="245">
        <v>178</v>
      </c>
      <c r="B184" s="246"/>
      <c r="C184" s="247"/>
      <c r="D184" s="248"/>
      <c r="E184" s="249"/>
      <c r="F184" s="250"/>
      <c r="G184" s="250"/>
      <c r="H184" s="251"/>
      <c r="I184" s="252"/>
      <c r="J184" s="253"/>
      <c r="K184" s="254"/>
      <c r="L184" s="11"/>
      <c r="M184" s="7"/>
      <c r="N184" s="7"/>
      <c r="O184" s="7"/>
      <c r="P184" s="31"/>
      <c r="Q184" s="34"/>
      <c r="R184" s="7"/>
      <c r="S184" s="975"/>
      <c r="T184" s="976"/>
      <c r="U184" s="976"/>
      <c r="V184" s="7"/>
      <c r="W184" s="36"/>
      <c r="X184" s="34"/>
      <c r="Y184" s="7"/>
      <c r="Z184" s="11"/>
      <c r="AA184" s="7"/>
      <c r="AB184" s="7"/>
      <c r="AC184" s="7"/>
      <c r="AD184" s="31"/>
      <c r="AE184" s="34"/>
      <c r="AF184" s="7"/>
      <c r="AG184" s="11"/>
      <c r="AH184" s="7"/>
      <c r="AI184" s="7"/>
      <c r="AJ184" s="7"/>
      <c r="AK184" s="31"/>
      <c r="AL184" s="34"/>
      <c r="AM184" s="7"/>
      <c r="AN184" s="11"/>
      <c r="AO184" s="7"/>
      <c r="AP184" s="11"/>
      <c r="AQ184" s="7"/>
      <c r="AR184" s="11"/>
      <c r="AS184" s="7"/>
      <c r="AT184" s="7"/>
      <c r="AU184" s="7"/>
      <c r="AV184" s="7"/>
      <c r="AW184" s="7"/>
      <c r="AX184" s="11" t="s">
        <v>221</v>
      </c>
      <c r="AY184" s="66" t="s">
        <v>221</v>
      </c>
      <c r="AZ184" s="1"/>
      <c r="BA184" s="1"/>
      <c r="BB184" s="1"/>
      <c r="BC184" s="1"/>
      <c r="BD184" s="1"/>
      <c r="BP184" s="15"/>
      <c r="BQ184" s="25" t="str">
        <f t="shared" si="24"/>
        <v/>
      </c>
      <c r="BR184" s="26" t="str">
        <f t="shared" si="23"/>
        <v/>
      </c>
      <c r="BS184" s="26" t="str">
        <f t="shared" si="25"/>
        <v/>
      </c>
      <c r="BT184" s="25" t="str">
        <f t="shared" si="26"/>
        <v/>
      </c>
      <c r="BU184" s="26" t="str">
        <f t="shared" si="27"/>
        <v/>
      </c>
      <c r="BV184" s="25" t="e">
        <f>IF(AND(#REF!="",#REF!="",#REF!="",#REF!=""),"",SUM(#REF!,#REF!,#REF!,#REF!,#REF!))</f>
        <v>#REF!</v>
      </c>
      <c r="BW184" s="26" t="str">
        <f t="shared" si="28"/>
        <v/>
      </c>
      <c r="BX184" s="25" t="str">
        <f t="shared" si="29"/>
        <v/>
      </c>
      <c r="BY184" s="26" t="str">
        <f t="shared" si="30"/>
        <v/>
      </c>
      <c r="BZ184" s="25" t="str">
        <f t="shared" si="31"/>
        <v/>
      </c>
      <c r="CA184" s="26" t="str">
        <f t="shared" si="32"/>
        <v/>
      </c>
      <c r="CB184" s="25" t="e">
        <f>IF(AND(#REF!="",#REF!="",#REF!="",#REF!=""),"",SUM(#REF!,#REF!,#REF!,#REF!,#REF!))</f>
        <v>#REF!</v>
      </c>
      <c r="CC184" s="26" t="str">
        <f t="shared" si="33"/>
        <v/>
      </c>
      <c r="CD184" s="23" t="e">
        <f>IF(AND(#REF!="",#REF!="",#REF!="",#REF!=""),"",SUM(#REF!,#REF!,#REF!,#REF!))</f>
        <v>#REF!</v>
      </c>
      <c r="CE184" s="23" t="str">
        <f t="shared" si="22"/>
        <v/>
      </c>
    </row>
    <row r="185" spans="1:83">
      <c r="A185" s="245">
        <v>179</v>
      </c>
      <c r="B185" s="246"/>
      <c r="C185" s="247"/>
      <c r="D185" s="248"/>
      <c r="E185" s="249"/>
      <c r="F185" s="250"/>
      <c r="G185" s="250"/>
      <c r="H185" s="251"/>
      <c r="I185" s="252"/>
      <c r="J185" s="253"/>
      <c r="K185" s="254"/>
      <c r="L185" s="11"/>
      <c r="M185" s="7"/>
      <c r="N185" s="7"/>
      <c r="O185" s="7"/>
      <c r="P185" s="31"/>
      <c r="Q185" s="34"/>
      <c r="R185" s="7"/>
      <c r="S185" s="975"/>
      <c r="T185" s="976"/>
      <c r="U185" s="976"/>
      <c r="V185" s="7"/>
      <c r="W185" s="36"/>
      <c r="X185" s="34"/>
      <c r="Y185" s="7"/>
      <c r="Z185" s="11"/>
      <c r="AA185" s="7"/>
      <c r="AB185" s="7"/>
      <c r="AC185" s="7"/>
      <c r="AD185" s="31"/>
      <c r="AE185" s="34"/>
      <c r="AF185" s="7"/>
      <c r="AG185" s="11"/>
      <c r="AH185" s="7"/>
      <c r="AI185" s="7"/>
      <c r="AJ185" s="7"/>
      <c r="AK185" s="31"/>
      <c r="AL185" s="34"/>
      <c r="AM185" s="7"/>
      <c r="AN185" s="11"/>
      <c r="AO185" s="7"/>
      <c r="AP185" s="11"/>
      <c r="AQ185" s="7"/>
      <c r="AR185" s="11"/>
      <c r="AS185" s="7"/>
      <c r="AT185" s="7"/>
      <c r="AU185" s="7"/>
      <c r="AV185" s="7"/>
      <c r="AW185" s="7"/>
      <c r="AX185" s="11" t="s">
        <v>221</v>
      </c>
      <c r="AY185" s="66" t="s">
        <v>221</v>
      </c>
      <c r="AZ185" s="1"/>
      <c r="BA185" s="1"/>
      <c r="BB185" s="1"/>
      <c r="BC185" s="1"/>
      <c r="BD185" s="1"/>
      <c r="BP185" s="15"/>
      <c r="BQ185" s="25" t="str">
        <f t="shared" si="24"/>
        <v/>
      </c>
      <c r="BR185" s="26" t="str">
        <f t="shared" si="23"/>
        <v/>
      </c>
      <c r="BS185" s="26" t="str">
        <f t="shared" si="25"/>
        <v/>
      </c>
      <c r="BT185" s="25" t="str">
        <f t="shared" si="26"/>
        <v/>
      </c>
      <c r="BU185" s="26" t="str">
        <f t="shared" si="27"/>
        <v/>
      </c>
      <c r="BV185" s="25" t="e">
        <f>IF(AND(#REF!="",#REF!="",#REF!="",#REF!=""),"",SUM(#REF!,#REF!,#REF!,#REF!,#REF!))</f>
        <v>#REF!</v>
      </c>
      <c r="BW185" s="26" t="str">
        <f t="shared" si="28"/>
        <v/>
      </c>
      <c r="BX185" s="25" t="str">
        <f t="shared" si="29"/>
        <v/>
      </c>
      <c r="BY185" s="26" t="str">
        <f t="shared" si="30"/>
        <v/>
      </c>
      <c r="BZ185" s="25" t="str">
        <f t="shared" si="31"/>
        <v/>
      </c>
      <c r="CA185" s="26" t="str">
        <f t="shared" si="32"/>
        <v/>
      </c>
      <c r="CB185" s="25" t="e">
        <f>IF(AND(#REF!="",#REF!="",#REF!="",#REF!=""),"",SUM(#REF!,#REF!,#REF!,#REF!,#REF!))</f>
        <v>#REF!</v>
      </c>
      <c r="CC185" s="26" t="str">
        <f t="shared" si="33"/>
        <v/>
      </c>
      <c r="CD185" s="23" t="e">
        <f>IF(AND(#REF!="",#REF!="",#REF!="",#REF!=""),"",SUM(#REF!,#REF!,#REF!,#REF!))</f>
        <v>#REF!</v>
      </c>
      <c r="CE185" s="23" t="str">
        <f t="shared" si="22"/>
        <v/>
      </c>
    </row>
    <row r="186" spans="1:83">
      <c r="A186" s="245">
        <v>180</v>
      </c>
      <c r="B186" s="246"/>
      <c r="C186" s="247"/>
      <c r="D186" s="248"/>
      <c r="E186" s="249"/>
      <c r="F186" s="250"/>
      <c r="G186" s="250"/>
      <c r="H186" s="251"/>
      <c r="I186" s="252"/>
      <c r="J186" s="253"/>
      <c r="K186" s="254"/>
      <c r="L186" s="11"/>
      <c r="M186" s="7"/>
      <c r="N186" s="7"/>
      <c r="O186" s="7"/>
      <c r="P186" s="31"/>
      <c r="Q186" s="34"/>
      <c r="R186" s="7"/>
      <c r="S186" s="975"/>
      <c r="T186" s="976"/>
      <c r="U186" s="976"/>
      <c r="V186" s="7"/>
      <c r="W186" s="36"/>
      <c r="X186" s="34"/>
      <c r="Y186" s="7"/>
      <c r="Z186" s="11"/>
      <c r="AA186" s="7"/>
      <c r="AB186" s="7"/>
      <c r="AC186" s="7"/>
      <c r="AD186" s="31"/>
      <c r="AE186" s="34"/>
      <c r="AF186" s="7"/>
      <c r="AG186" s="11"/>
      <c r="AH186" s="7"/>
      <c r="AI186" s="7"/>
      <c r="AJ186" s="7"/>
      <c r="AK186" s="31"/>
      <c r="AL186" s="34"/>
      <c r="AM186" s="7"/>
      <c r="AN186" s="11"/>
      <c r="AO186" s="7"/>
      <c r="AP186" s="11"/>
      <c r="AQ186" s="7"/>
      <c r="AR186" s="11"/>
      <c r="AS186" s="7"/>
      <c r="AT186" s="7"/>
      <c r="AU186" s="7"/>
      <c r="AV186" s="7"/>
      <c r="AW186" s="7"/>
      <c r="AX186" s="11" t="s">
        <v>221</v>
      </c>
      <c r="AY186" s="66" t="s">
        <v>221</v>
      </c>
      <c r="AZ186" s="1"/>
      <c r="BA186" s="1"/>
      <c r="BB186" s="1"/>
      <c r="BC186" s="1"/>
      <c r="BD186" s="1"/>
      <c r="BP186" s="15"/>
      <c r="BQ186" s="25" t="str">
        <f t="shared" si="24"/>
        <v/>
      </c>
      <c r="BR186" s="26" t="str">
        <f t="shared" si="23"/>
        <v/>
      </c>
      <c r="BS186" s="26" t="str">
        <f t="shared" si="25"/>
        <v/>
      </c>
      <c r="BT186" s="25" t="str">
        <f t="shared" si="26"/>
        <v/>
      </c>
      <c r="BU186" s="26" t="str">
        <f t="shared" si="27"/>
        <v/>
      </c>
      <c r="BV186" s="25" t="e">
        <f>IF(AND(#REF!="",#REF!="",#REF!="",#REF!=""),"",SUM(#REF!,#REF!,#REF!,#REF!,#REF!))</f>
        <v>#REF!</v>
      </c>
      <c r="BW186" s="26" t="str">
        <f t="shared" si="28"/>
        <v/>
      </c>
      <c r="BX186" s="25" t="str">
        <f t="shared" si="29"/>
        <v/>
      </c>
      <c r="BY186" s="26" t="str">
        <f t="shared" si="30"/>
        <v/>
      </c>
      <c r="BZ186" s="25" t="str">
        <f t="shared" si="31"/>
        <v/>
      </c>
      <c r="CA186" s="26" t="str">
        <f t="shared" si="32"/>
        <v/>
      </c>
      <c r="CB186" s="25" t="e">
        <f>IF(AND(#REF!="",#REF!="",#REF!="",#REF!=""),"",SUM(#REF!,#REF!,#REF!,#REF!,#REF!))</f>
        <v>#REF!</v>
      </c>
      <c r="CC186" s="26" t="str">
        <f t="shared" si="33"/>
        <v/>
      </c>
      <c r="CD186" s="23" t="e">
        <f>IF(AND(#REF!="",#REF!="",#REF!="",#REF!=""),"",SUM(#REF!,#REF!,#REF!,#REF!))</f>
        <v>#REF!</v>
      </c>
      <c r="CE186" s="23" t="str">
        <f t="shared" si="22"/>
        <v/>
      </c>
    </row>
    <row r="187" spans="1:83">
      <c r="A187" s="245">
        <v>181</v>
      </c>
      <c r="B187" s="246"/>
      <c r="C187" s="247"/>
      <c r="D187" s="248"/>
      <c r="E187" s="249"/>
      <c r="F187" s="250"/>
      <c r="G187" s="250"/>
      <c r="H187" s="251"/>
      <c r="I187" s="252"/>
      <c r="J187" s="253"/>
      <c r="K187" s="254"/>
      <c r="L187" s="11"/>
      <c r="M187" s="7"/>
      <c r="N187" s="7"/>
      <c r="O187" s="7"/>
      <c r="P187" s="31"/>
      <c r="Q187" s="34"/>
      <c r="R187" s="7"/>
      <c r="S187" s="975"/>
      <c r="T187" s="976"/>
      <c r="U187" s="976"/>
      <c r="V187" s="7"/>
      <c r="W187" s="36"/>
      <c r="X187" s="34"/>
      <c r="Y187" s="7"/>
      <c r="Z187" s="11"/>
      <c r="AA187" s="7"/>
      <c r="AB187" s="7"/>
      <c r="AC187" s="7"/>
      <c r="AD187" s="31"/>
      <c r="AE187" s="34"/>
      <c r="AF187" s="7"/>
      <c r="AG187" s="11"/>
      <c r="AH187" s="7"/>
      <c r="AI187" s="7"/>
      <c r="AJ187" s="7"/>
      <c r="AK187" s="31"/>
      <c r="AL187" s="34"/>
      <c r="AM187" s="7"/>
      <c r="AN187" s="11"/>
      <c r="AO187" s="7"/>
      <c r="AP187" s="11"/>
      <c r="AQ187" s="7"/>
      <c r="AR187" s="11"/>
      <c r="AS187" s="7"/>
      <c r="AT187" s="7"/>
      <c r="AU187" s="7"/>
      <c r="AV187" s="7"/>
      <c r="AW187" s="7"/>
      <c r="AX187" s="11" t="s">
        <v>221</v>
      </c>
      <c r="AY187" s="66" t="s">
        <v>221</v>
      </c>
      <c r="AZ187" s="1"/>
      <c r="BA187" s="1"/>
      <c r="BB187" s="1"/>
      <c r="BC187" s="1"/>
      <c r="BD187" s="1"/>
      <c r="BP187" s="15"/>
      <c r="BQ187" s="25" t="str">
        <f t="shared" si="24"/>
        <v/>
      </c>
      <c r="BR187" s="26" t="str">
        <f t="shared" si="23"/>
        <v/>
      </c>
      <c r="BS187" s="26" t="str">
        <f t="shared" si="25"/>
        <v/>
      </c>
      <c r="BT187" s="25" t="str">
        <f t="shared" si="26"/>
        <v/>
      </c>
      <c r="BU187" s="26" t="str">
        <f t="shared" si="27"/>
        <v/>
      </c>
      <c r="BV187" s="25" t="e">
        <f>IF(AND(#REF!="",#REF!="",#REF!="",#REF!=""),"",SUM(#REF!,#REF!,#REF!,#REF!,#REF!))</f>
        <v>#REF!</v>
      </c>
      <c r="BW187" s="26" t="str">
        <f t="shared" si="28"/>
        <v/>
      </c>
      <c r="BX187" s="25" t="str">
        <f t="shared" si="29"/>
        <v/>
      </c>
      <c r="BY187" s="26" t="str">
        <f t="shared" si="30"/>
        <v/>
      </c>
      <c r="BZ187" s="25" t="str">
        <f t="shared" si="31"/>
        <v/>
      </c>
      <c r="CA187" s="26" t="str">
        <f t="shared" si="32"/>
        <v/>
      </c>
      <c r="CB187" s="25" t="e">
        <f>IF(AND(#REF!="",#REF!="",#REF!="",#REF!=""),"",SUM(#REF!,#REF!,#REF!,#REF!,#REF!))</f>
        <v>#REF!</v>
      </c>
      <c r="CC187" s="26" t="str">
        <f t="shared" si="33"/>
        <v/>
      </c>
      <c r="CD187" s="23" t="e">
        <f>IF(AND(#REF!="",#REF!="",#REF!="",#REF!=""),"",SUM(#REF!,#REF!,#REF!,#REF!))</f>
        <v>#REF!</v>
      </c>
      <c r="CE187" s="23" t="str">
        <f t="shared" si="22"/>
        <v/>
      </c>
    </row>
    <row r="188" spans="1:83">
      <c r="A188" s="245">
        <v>182</v>
      </c>
      <c r="B188" s="246"/>
      <c r="C188" s="247"/>
      <c r="D188" s="248"/>
      <c r="E188" s="249"/>
      <c r="F188" s="250"/>
      <c r="G188" s="250"/>
      <c r="H188" s="251"/>
      <c r="I188" s="252"/>
      <c r="J188" s="253"/>
      <c r="K188" s="254"/>
      <c r="L188" s="11"/>
      <c r="M188" s="7"/>
      <c r="N188" s="7"/>
      <c r="O188" s="7"/>
      <c r="P188" s="31"/>
      <c r="Q188" s="34"/>
      <c r="R188" s="7"/>
      <c r="S188" s="975"/>
      <c r="T188" s="976"/>
      <c r="U188" s="976"/>
      <c r="V188" s="7"/>
      <c r="W188" s="36"/>
      <c r="X188" s="34"/>
      <c r="Y188" s="7"/>
      <c r="Z188" s="11"/>
      <c r="AA188" s="7"/>
      <c r="AB188" s="7"/>
      <c r="AC188" s="7"/>
      <c r="AD188" s="31"/>
      <c r="AE188" s="34"/>
      <c r="AF188" s="7"/>
      <c r="AG188" s="11"/>
      <c r="AH188" s="7"/>
      <c r="AI188" s="7"/>
      <c r="AJ188" s="7"/>
      <c r="AK188" s="31"/>
      <c r="AL188" s="34"/>
      <c r="AM188" s="7"/>
      <c r="AN188" s="11"/>
      <c r="AO188" s="7"/>
      <c r="AP188" s="11"/>
      <c r="AQ188" s="7"/>
      <c r="AR188" s="11"/>
      <c r="AS188" s="7"/>
      <c r="AT188" s="7"/>
      <c r="AU188" s="7"/>
      <c r="AV188" s="7"/>
      <c r="AW188" s="7"/>
      <c r="AX188" s="11" t="s">
        <v>221</v>
      </c>
      <c r="AY188" s="66" t="s">
        <v>221</v>
      </c>
      <c r="AZ188" s="1"/>
      <c r="BA188" s="1"/>
      <c r="BB188" s="1"/>
      <c r="BC188" s="1"/>
      <c r="BD188" s="1"/>
      <c r="BP188" s="15"/>
      <c r="BQ188" s="25" t="str">
        <f t="shared" si="24"/>
        <v/>
      </c>
      <c r="BR188" s="26" t="str">
        <f t="shared" si="23"/>
        <v/>
      </c>
      <c r="BS188" s="26" t="str">
        <f t="shared" si="25"/>
        <v/>
      </c>
      <c r="BT188" s="25" t="str">
        <f t="shared" si="26"/>
        <v/>
      </c>
      <c r="BU188" s="26" t="str">
        <f t="shared" si="27"/>
        <v/>
      </c>
      <c r="BV188" s="25" t="e">
        <f>IF(AND(#REF!="",#REF!="",#REF!="",#REF!=""),"",SUM(#REF!,#REF!,#REF!,#REF!,#REF!))</f>
        <v>#REF!</v>
      </c>
      <c r="BW188" s="26" t="str">
        <f t="shared" si="28"/>
        <v/>
      </c>
      <c r="BX188" s="25" t="str">
        <f t="shared" si="29"/>
        <v/>
      </c>
      <c r="BY188" s="26" t="str">
        <f t="shared" si="30"/>
        <v/>
      </c>
      <c r="BZ188" s="25" t="str">
        <f t="shared" si="31"/>
        <v/>
      </c>
      <c r="CA188" s="26" t="str">
        <f t="shared" si="32"/>
        <v/>
      </c>
      <c r="CB188" s="25" t="e">
        <f>IF(AND(#REF!="",#REF!="",#REF!="",#REF!=""),"",SUM(#REF!,#REF!,#REF!,#REF!,#REF!))</f>
        <v>#REF!</v>
      </c>
      <c r="CC188" s="26" t="str">
        <f t="shared" si="33"/>
        <v/>
      </c>
      <c r="CD188" s="23" t="e">
        <f>IF(AND(#REF!="",#REF!="",#REF!="",#REF!=""),"",SUM(#REF!,#REF!,#REF!,#REF!))</f>
        <v>#REF!</v>
      </c>
      <c r="CE188" s="23" t="str">
        <f t="shared" si="22"/>
        <v/>
      </c>
    </row>
    <row r="189" spans="1:83">
      <c r="A189" s="245">
        <v>183</v>
      </c>
      <c r="B189" s="246"/>
      <c r="C189" s="247"/>
      <c r="D189" s="248"/>
      <c r="E189" s="249"/>
      <c r="F189" s="250"/>
      <c r="G189" s="250"/>
      <c r="H189" s="251"/>
      <c r="I189" s="252"/>
      <c r="J189" s="253"/>
      <c r="K189" s="254"/>
      <c r="L189" s="11"/>
      <c r="M189" s="7"/>
      <c r="N189" s="7"/>
      <c r="O189" s="7"/>
      <c r="P189" s="31"/>
      <c r="Q189" s="34"/>
      <c r="R189" s="7"/>
      <c r="S189" s="975"/>
      <c r="T189" s="976"/>
      <c r="U189" s="976"/>
      <c r="V189" s="7"/>
      <c r="W189" s="36"/>
      <c r="X189" s="34"/>
      <c r="Y189" s="7"/>
      <c r="Z189" s="11"/>
      <c r="AA189" s="7"/>
      <c r="AB189" s="7"/>
      <c r="AC189" s="7"/>
      <c r="AD189" s="31"/>
      <c r="AE189" s="34"/>
      <c r="AF189" s="7"/>
      <c r="AG189" s="11"/>
      <c r="AH189" s="7"/>
      <c r="AI189" s="7"/>
      <c r="AJ189" s="7"/>
      <c r="AK189" s="31"/>
      <c r="AL189" s="34"/>
      <c r="AM189" s="7"/>
      <c r="AN189" s="11"/>
      <c r="AO189" s="7"/>
      <c r="AP189" s="11"/>
      <c r="AQ189" s="7"/>
      <c r="AR189" s="11"/>
      <c r="AS189" s="7"/>
      <c r="AT189" s="7"/>
      <c r="AU189" s="7"/>
      <c r="AV189" s="7"/>
      <c r="AW189" s="7"/>
      <c r="AX189" s="11" t="s">
        <v>221</v>
      </c>
      <c r="AY189" s="66" t="s">
        <v>221</v>
      </c>
      <c r="AZ189" s="1"/>
      <c r="BA189" s="1"/>
      <c r="BB189" s="1"/>
      <c r="BC189" s="1"/>
      <c r="BD189" s="1"/>
      <c r="BP189" s="15"/>
      <c r="BQ189" s="25" t="str">
        <f t="shared" si="24"/>
        <v/>
      </c>
      <c r="BR189" s="26" t="str">
        <f t="shared" si="23"/>
        <v/>
      </c>
      <c r="BS189" s="26" t="str">
        <f t="shared" si="25"/>
        <v/>
      </c>
      <c r="BT189" s="25" t="str">
        <f t="shared" si="26"/>
        <v/>
      </c>
      <c r="BU189" s="26" t="str">
        <f t="shared" si="27"/>
        <v/>
      </c>
      <c r="BV189" s="25" t="e">
        <f>IF(AND(#REF!="",#REF!="",#REF!="",#REF!=""),"",SUM(#REF!,#REF!,#REF!,#REF!,#REF!))</f>
        <v>#REF!</v>
      </c>
      <c r="BW189" s="26" t="str">
        <f t="shared" si="28"/>
        <v/>
      </c>
      <c r="BX189" s="25" t="str">
        <f t="shared" si="29"/>
        <v/>
      </c>
      <c r="BY189" s="26" t="str">
        <f t="shared" si="30"/>
        <v/>
      </c>
      <c r="BZ189" s="25" t="str">
        <f t="shared" si="31"/>
        <v/>
      </c>
      <c r="CA189" s="26" t="str">
        <f t="shared" si="32"/>
        <v/>
      </c>
      <c r="CB189" s="25" t="e">
        <f>IF(AND(#REF!="",#REF!="",#REF!="",#REF!=""),"",SUM(#REF!,#REF!,#REF!,#REF!,#REF!))</f>
        <v>#REF!</v>
      </c>
      <c r="CC189" s="26" t="str">
        <f t="shared" si="33"/>
        <v/>
      </c>
      <c r="CD189" s="23" t="e">
        <f>IF(AND(#REF!="",#REF!="",#REF!="",#REF!=""),"",SUM(#REF!,#REF!,#REF!,#REF!))</f>
        <v>#REF!</v>
      </c>
      <c r="CE189" s="23" t="str">
        <f t="shared" si="22"/>
        <v/>
      </c>
    </row>
    <row r="190" spans="1:83">
      <c r="A190" s="245">
        <v>184</v>
      </c>
      <c r="B190" s="246"/>
      <c r="C190" s="247"/>
      <c r="D190" s="248"/>
      <c r="E190" s="249"/>
      <c r="F190" s="250"/>
      <c r="G190" s="250"/>
      <c r="H190" s="251"/>
      <c r="I190" s="252"/>
      <c r="J190" s="253"/>
      <c r="K190" s="254"/>
      <c r="L190" s="11"/>
      <c r="M190" s="7"/>
      <c r="N190" s="7"/>
      <c r="O190" s="7"/>
      <c r="P190" s="31"/>
      <c r="Q190" s="34"/>
      <c r="R190" s="7"/>
      <c r="S190" s="975"/>
      <c r="T190" s="976"/>
      <c r="U190" s="976"/>
      <c r="V190" s="7"/>
      <c r="W190" s="36"/>
      <c r="X190" s="34"/>
      <c r="Y190" s="7"/>
      <c r="Z190" s="11"/>
      <c r="AA190" s="7"/>
      <c r="AB190" s="7"/>
      <c r="AC190" s="7"/>
      <c r="AD190" s="31"/>
      <c r="AE190" s="34"/>
      <c r="AF190" s="7"/>
      <c r="AG190" s="11"/>
      <c r="AH190" s="7"/>
      <c r="AI190" s="7"/>
      <c r="AJ190" s="7"/>
      <c r="AK190" s="31"/>
      <c r="AL190" s="34"/>
      <c r="AM190" s="7"/>
      <c r="AN190" s="11"/>
      <c r="AO190" s="7"/>
      <c r="AP190" s="11"/>
      <c r="AQ190" s="7"/>
      <c r="AR190" s="11"/>
      <c r="AS190" s="7"/>
      <c r="AT190" s="7"/>
      <c r="AU190" s="7"/>
      <c r="AV190" s="7"/>
      <c r="AW190" s="7"/>
      <c r="AX190" s="11" t="s">
        <v>221</v>
      </c>
      <c r="AY190" s="66" t="s">
        <v>221</v>
      </c>
      <c r="AZ190" s="1"/>
      <c r="BA190" s="1"/>
      <c r="BB190" s="1"/>
      <c r="BC190" s="1"/>
      <c r="BD190" s="1"/>
      <c r="BP190" s="15"/>
      <c r="BQ190" s="25" t="str">
        <f t="shared" si="24"/>
        <v/>
      </c>
      <c r="BR190" s="26" t="str">
        <f t="shared" si="23"/>
        <v/>
      </c>
      <c r="BS190" s="26" t="str">
        <f t="shared" si="25"/>
        <v/>
      </c>
      <c r="BT190" s="25" t="str">
        <f t="shared" si="26"/>
        <v/>
      </c>
      <c r="BU190" s="26" t="str">
        <f t="shared" si="27"/>
        <v/>
      </c>
      <c r="BV190" s="25" t="e">
        <f>IF(AND(#REF!="",#REF!="",#REF!="",#REF!=""),"",SUM(#REF!,#REF!,#REF!,#REF!,#REF!))</f>
        <v>#REF!</v>
      </c>
      <c r="BW190" s="26" t="str">
        <f t="shared" si="28"/>
        <v/>
      </c>
      <c r="BX190" s="25" t="str">
        <f t="shared" si="29"/>
        <v/>
      </c>
      <c r="BY190" s="26" t="str">
        <f t="shared" si="30"/>
        <v/>
      </c>
      <c r="BZ190" s="25" t="str">
        <f t="shared" si="31"/>
        <v/>
      </c>
      <c r="CA190" s="26" t="str">
        <f t="shared" si="32"/>
        <v/>
      </c>
      <c r="CB190" s="25" t="e">
        <f>IF(AND(#REF!="",#REF!="",#REF!="",#REF!=""),"",SUM(#REF!,#REF!,#REF!,#REF!,#REF!))</f>
        <v>#REF!</v>
      </c>
      <c r="CC190" s="26" t="str">
        <f t="shared" si="33"/>
        <v/>
      </c>
      <c r="CD190" s="23" t="e">
        <f>IF(AND(#REF!="",#REF!="",#REF!="",#REF!=""),"",SUM(#REF!,#REF!,#REF!,#REF!))</f>
        <v>#REF!</v>
      </c>
      <c r="CE190" s="23" t="str">
        <f t="shared" si="22"/>
        <v/>
      </c>
    </row>
    <row r="191" spans="1:83">
      <c r="A191" s="245">
        <v>185</v>
      </c>
      <c r="B191" s="246"/>
      <c r="C191" s="247"/>
      <c r="D191" s="248"/>
      <c r="E191" s="249"/>
      <c r="F191" s="250"/>
      <c r="G191" s="250"/>
      <c r="H191" s="251"/>
      <c r="I191" s="252"/>
      <c r="J191" s="253"/>
      <c r="K191" s="254"/>
      <c r="L191" s="11"/>
      <c r="M191" s="7"/>
      <c r="N191" s="7"/>
      <c r="O191" s="7"/>
      <c r="P191" s="31"/>
      <c r="Q191" s="34"/>
      <c r="R191" s="7"/>
      <c r="S191" s="975"/>
      <c r="T191" s="976"/>
      <c r="U191" s="976"/>
      <c r="V191" s="7"/>
      <c r="W191" s="36"/>
      <c r="X191" s="34"/>
      <c r="Y191" s="7"/>
      <c r="Z191" s="11"/>
      <c r="AA191" s="7"/>
      <c r="AB191" s="7"/>
      <c r="AC191" s="7"/>
      <c r="AD191" s="31"/>
      <c r="AE191" s="34"/>
      <c r="AF191" s="7"/>
      <c r="AG191" s="11"/>
      <c r="AH191" s="7"/>
      <c r="AI191" s="7"/>
      <c r="AJ191" s="7"/>
      <c r="AK191" s="31"/>
      <c r="AL191" s="34"/>
      <c r="AM191" s="7"/>
      <c r="AN191" s="11"/>
      <c r="AO191" s="7"/>
      <c r="AP191" s="11"/>
      <c r="AQ191" s="7"/>
      <c r="AR191" s="11"/>
      <c r="AS191" s="7"/>
      <c r="AT191" s="7"/>
      <c r="AU191" s="7"/>
      <c r="AV191" s="7"/>
      <c r="AW191" s="7"/>
      <c r="AX191" s="11" t="s">
        <v>221</v>
      </c>
      <c r="AY191" s="66" t="s">
        <v>221</v>
      </c>
      <c r="AZ191" s="1"/>
      <c r="BA191" s="1"/>
      <c r="BB191" s="1"/>
      <c r="BC191" s="1"/>
      <c r="BD191" s="1"/>
      <c r="BP191" s="15"/>
      <c r="BQ191" s="25" t="str">
        <f t="shared" si="24"/>
        <v/>
      </c>
      <c r="BR191" s="26" t="str">
        <f t="shared" si="23"/>
        <v/>
      </c>
      <c r="BS191" s="26" t="str">
        <f t="shared" si="25"/>
        <v/>
      </c>
      <c r="BT191" s="25" t="str">
        <f t="shared" si="26"/>
        <v/>
      </c>
      <c r="BU191" s="26" t="str">
        <f t="shared" si="27"/>
        <v/>
      </c>
      <c r="BV191" s="25" t="e">
        <f>IF(AND(#REF!="",#REF!="",#REF!="",#REF!=""),"",SUM(#REF!,#REF!,#REF!,#REF!,#REF!))</f>
        <v>#REF!</v>
      </c>
      <c r="BW191" s="26" t="str">
        <f t="shared" si="28"/>
        <v/>
      </c>
      <c r="BX191" s="25" t="str">
        <f t="shared" si="29"/>
        <v/>
      </c>
      <c r="BY191" s="26" t="str">
        <f t="shared" si="30"/>
        <v/>
      </c>
      <c r="BZ191" s="25" t="str">
        <f t="shared" si="31"/>
        <v/>
      </c>
      <c r="CA191" s="26" t="str">
        <f t="shared" si="32"/>
        <v/>
      </c>
      <c r="CB191" s="25" t="e">
        <f>IF(AND(#REF!="",#REF!="",#REF!="",#REF!=""),"",SUM(#REF!,#REF!,#REF!,#REF!,#REF!))</f>
        <v>#REF!</v>
      </c>
      <c r="CC191" s="26" t="str">
        <f t="shared" si="33"/>
        <v/>
      </c>
      <c r="CD191" s="23" t="e">
        <f>IF(AND(#REF!="",#REF!="",#REF!="",#REF!=""),"",SUM(#REF!,#REF!,#REF!,#REF!))</f>
        <v>#REF!</v>
      </c>
      <c r="CE191" s="23" t="str">
        <f t="shared" ref="CE191:CE206" si="34">IFERROR(IF(CD191="","",IF($CD$5=100,ROUNDUP(CD191*20%,0),IF($CD$5=86,ROUNDUP((CD191/$CD$5)*$CE$5,0),IF($CD$5=66,ROUNDUP((CD191/$CD$5)*$CE$5,0),"")))),"")</f>
        <v/>
      </c>
    </row>
    <row r="192" spans="1:83">
      <c r="A192" s="245">
        <v>186</v>
      </c>
      <c r="B192" s="246"/>
      <c r="C192" s="247"/>
      <c r="D192" s="248"/>
      <c r="E192" s="249"/>
      <c r="F192" s="250"/>
      <c r="G192" s="250"/>
      <c r="H192" s="251"/>
      <c r="I192" s="252"/>
      <c r="J192" s="253"/>
      <c r="K192" s="254"/>
      <c r="L192" s="11"/>
      <c r="M192" s="7"/>
      <c r="N192" s="7"/>
      <c r="O192" s="7"/>
      <c r="P192" s="31"/>
      <c r="Q192" s="34"/>
      <c r="R192" s="7"/>
      <c r="S192" s="975"/>
      <c r="T192" s="976"/>
      <c r="U192" s="976"/>
      <c r="V192" s="7"/>
      <c r="W192" s="36"/>
      <c r="X192" s="34"/>
      <c r="Y192" s="7"/>
      <c r="Z192" s="11"/>
      <c r="AA192" s="7"/>
      <c r="AB192" s="7"/>
      <c r="AC192" s="7"/>
      <c r="AD192" s="31"/>
      <c r="AE192" s="34"/>
      <c r="AF192" s="7"/>
      <c r="AG192" s="11"/>
      <c r="AH192" s="7"/>
      <c r="AI192" s="7"/>
      <c r="AJ192" s="7"/>
      <c r="AK192" s="31"/>
      <c r="AL192" s="34"/>
      <c r="AM192" s="7"/>
      <c r="AN192" s="11"/>
      <c r="AO192" s="7"/>
      <c r="AP192" s="11"/>
      <c r="AQ192" s="7"/>
      <c r="AR192" s="11"/>
      <c r="AS192" s="7"/>
      <c r="AT192" s="7"/>
      <c r="AU192" s="7"/>
      <c r="AV192" s="7"/>
      <c r="AW192" s="7"/>
      <c r="AX192" s="11" t="s">
        <v>221</v>
      </c>
      <c r="AY192" s="66" t="s">
        <v>221</v>
      </c>
      <c r="AZ192" s="1"/>
      <c r="BA192" s="1"/>
      <c r="BB192" s="1"/>
      <c r="BC192" s="1"/>
      <c r="BD192" s="1"/>
      <c r="BP192" s="15"/>
      <c r="BQ192" s="25" t="str">
        <f t="shared" si="24"/>
        <v/>
      </c>
      <c r="BR192" s="26" t="str">
        <f t="shared" si="23"/>
        <v/>
      </c>
      <c r="BS192" s="26" t="str">
        <f t="shared" si="25"/>
        <v/>
      </c>
      <c r="BT192" s="25" t="str">
        <f t="shared" si="26"/>
        <v/>
      </c>
      <c r="BU192" s="26" t="str">
        <f t="shared" si="27"/>
        <v/>
      </c>
      <c r="BV192" s="25" t="e">
        <f>IF(AND(#REF!="",#REF!="",#REF!="",#REF!=""),"",SUM(#REF!,#REF!,#REF!,#REF!,#REF!))</f>
        <v>#REF!</v>
      </c>
      <c r="BW192" s="26" t="str">
        <f t="shared" si="28"/>
        <v/>
      </c>
      <c r="BX192" s="25" t="str">
        <f t="shared" si="29"/>
        <v/>
      </c>
      <c r="BY192" s="26" t="str">
        <f t="shared" si="30"/>
        <v/>
      </c>
      <c r="BZ192" s="25" t="str">
        <f t="shared" si="31"/>
        <v/>
      </c>
      <c r="CA192" s="26" t="str">
        <f t="shared" si="32"/>
        <v/>
      </c>
      <c r="CB192" s="25" t="e">
        <f>IF(AND(#REF!="",#REF!="",#REF!="",#REF!=""),"",SUM(#REF!,#REF!,#REF!,#REF!,#REF!))</f>
        <v>#REF!</v>
      </c>
      <c r="CC192" s="26" t="str">
        <f t="shared" si="33"/>
        <v/>
      </c>
      <c r="CD192" s="23" t="e">
        <f>IF(AND(#REF!="",#REF!="",#REF!="",#REF!=""),"",SUM(#REF!,#REF!,#REF!,#REF!))</f>
        <v>#REF!</v>
      </c>
      <c r="CE192" s="23" t="str">
        <f t="shared" si="34"/>
        <v/>
      </c>
    </row>
    <row r="193" spans="1:83">
      <c r="A193" s="245">
        <v>187</v>
      </c>
      <c r="B193" s="246"/>
      <c r="C193" s="247"/>
      <c r="D193" s="248"/>
      <c r="E193" s="249"/>
      <c r="F193" s="250"/>
      <c r="G193" s="250"/>
      <c r="H193" s="251"/>
      <c r="I193" s="252"/>
      <c r="J193" s="253"/>
      <c r="K193" s="254"/>
      <c r="L193" s="11"/>
      <c r="M193" s="7"/>
      <c r="N193" s="7"/>
      <c r="O193" s="7"/>
      <c r="P193" s="31"/>
      <c r="Q193" s="34"/>
      <c r="R193" s="7"/>
      <c r="S193" s="975"/>
      <c r="T193" s="976"/>
      <c r="U193" s="976"/>
      <c r="V193" s="7"/>
      <c r="W193" s="36"/>
      <c r="X193" s="34"/>
      <c r="Y193" s="7"/>
      <c r="Z193" s="11"/>
      <c r="AA193" s="7"/>
      <c r="AB193" s="7"/>
      <c r="AC193" s="7"/>
      <c r="AD193" s="31"/>
      <c r="AE193" s="34"/>
      <c r="AF193" s="7"/>
      <c r="AG193" s="11"/>
      <c r="AH193" s="7"/>
      <c r="AI193" s="7"/>
      <c r="AJ193" s="7"/>
      <c r="AK193" s="31"/>
      <c r="AL193" s="34"/>
      <c r="AM193" s="7"/>
      <c r="AN193" s="11"/>
      <c r="AO193" s="7"/>
      <c r="AP193" s="11"/>
      <c r="AQ193" s="7"/>
      <c r="AR193" s="11"/>
      <c r="AS193" s="7"/>
      <c r="AT193" s="7"/>
      <c r="AU193" s="7"/>
      <c r="AV193" s="7"/>
      <c r="AW193" s="7"/>
      <c r="AX193" s="11" t="s">
        <v>221</v>
      </c>
      <c r="AY193" s="66" t="s">
        <v>221</v>
      </c>
      <c r="AZ193" s="1"/>
      <c r="BA193" s="1"/>
      <c r="BB193" s="1"/>
      <c r="BC193" s="1"/>
      <c r="BD193" s="1"/>
      <c r="BP193" s="15"/>
      <c r="BQ193" s="25" t="str">
        <f t="shared" si="24"/>
        <v/>
      </c>
      <c r="BR193" s="26" t="str">
        <f t="shared" si="23"/>
        <v/>
      </c>
      <c r="BS193" s="26" t="str">
        <f t="shared" si="25"/>
        <v/>
      </c>
      <c r="BT193" s="25" t="str">
        <f t="shared" si="26"/>
        <v/>
      </c>
      <c r="BU193" s="26" t="str">
        <f t="shared" si="27"/>
        <v/>
      </c>
      <c r="BV193" s="25" t="e">
        <f>IF(AND(#REF!="",#REF!="",#REF!="",#REF!=""),"",SUM(#REF!,#REF!,#REF!,#REF!,#REF!))</f>
        <v>#REF!</v>
      </c>
      <c r="BW193" s="26" t="str">
        <f t="shared" si="28"/>
        <v/>
      </c>
      <c r="BX193" s="25" t="str">
        <f t="shared" si="29"/>
        <v/>
      </c>
      <c r="BY193" s="26" t="str">
        <f t="shared" si="30"/>
        <v/>
      </c>
      <c r="BZ193" s="25" t="str">
        <f t="shared" si="31"/>
        <v/>
      </c>
      <c r="CA193" s="26" t="str">
        <f t="shared" si="32"/>
        <v/>
      </c>
      <c r="CB193" s="25" t="e">
        <f>IF(AND(#REF!="",#REF!="",#REF!="",#REF!=""),"",SUM(#REF!,#REF!,#REF!,#REF!,#REF!))</f>
        <v>#REF!</v>
      </c>
      <c r="CC193" s="26" t="str">
        <f t="shared" si="33"/>
        <v/>
      </c>
      <c r="CD193" s="23" t="e">
        <f>IF(AND(#REF!="",#REF!="",#REF!="",#REF!=""),"",SUM(#REF!,#REF!,#REF!,#REF!))</f>
        <v>#REF!</v>
      </c>
      <c r="CE193" s="23" t="str">
        <f t="shared" si="34"/>
        <v/>
      </c>
    </row>
    <row r="194" spans="1:83">
      <c r="A194" s="245">
        <v>188</v>
      </c>
      <c r="B194" s="246"/>
      <c r="C194" s="247"/>
      <c r="D194" s="248"/>
      <c r="E194" s="249"/>
      <c r="F194" s="250"/>
      <c r="G194" s="250"/>
      <c r="H194" s="251"/>
      <c r="I194" s="252"/>
      <c r="J194" s="253"/>
      <c r="K194" s="254"/>
      <c r="L194" s="11"/>
      <c r="M194" s="7"/>
      <c r="N194" s="7"/>
      <c r="O194" s="7"/>
      <c r="P194" s="31"/>
      <c r="Q194" s="34"/>
      <c r="R194" s="7"/>
      <c r="S194" s="975"/>
      <c r="T194" s="976"/>
      <c r="U194" s="976"/>
      <c r="V194" s="7"/>
      <c r="W194" s="36"/>
      <c r="X194" s="34"/>
      <c r="Y194" s="7"/>
      <c r="Z194" s="11"/>
      <c r="AA194" s="7"/>
      <c r="AB194" s="7"/>
      <c r="AC194" s="7"/>
      <c r="AD194" s="31"/>
      <c r="AE194" s="34"/>
      <c r="AF194" s="7"/>
      <c r="AG194" s="11"/>
      <c r="AH194" s="7"/>
      <c r="AI194" s="7"/>
      <c r="AJ194" s="7"/>
      <c r="AK194" s="31"/>
      <c r="AL194" s="34"/>
      <c r="AM194" s="7"/>
      <c r="AN194" s="11"/>
      <c r="AO194" s="7"/>
      <c r="AP194" s="11"/>
      <c r="AQ194" s="7"/>
      <c r="AR194" s="11"/>
      <c r="AS194" s="7"/>
      <c r="AT194" s="7"/>
      <c r="AU194" s="7"/>
      <c r="AV194" s="7"/>
      <c r="AW194" s="7"/>
      <c r="AX194" s="11" t="s">
        <v>221</v>
      </c>
      <c r="AY194" s="66" t="s">
        <v>221</v>
      </c>
      <c r="AZ194" s="1"/>
      <c r="BA194" s="1"/>
      <c r="BB194" s="1"/>
      <c r="BC194" s="1"/>
      <c r="BD194" s="1"/>
      <c r="BP194" s="15"/>
      <c r="BQ194" s="25" t="str">
        <f t="shared" si="24"/>
        <v/>
      </c>
      <c r="BR194" s="26" t="str">
        <f t="shared" si="23"/>
        <v/>
      </c>
      <c r="BS194" s="26" t="str">
        <f t="shared" si="25"/>
        <v/>
      </c>
      <c r="BT194" s="25" t="str">
        <f t="shared" si="26"/>
        <v/>
      </c>
      <c r="BU194" s="26" t="str">
        <f t="shared" si="27"/>
        <v/>
      </c>
      <c r="BV194" s="25" t="e">
        <f>IF(AND(#REF!="",#REF!="",#REF!="",#REF!=""),"",SUM(#REF!,#REF!,#REF!,#REF!,#REF!))</f>
        <v>#REF!</v>
      </c>
      <c r="BW194" s="26" t="str">
        <f t="shared" si="28"/>
        <v/>
      </c>
      <c r="BX194" s="25" t="str">
        <f t="shared" si="29"/>
        <v/>
      </c>
      <c r="BY194" s="26" t="str">
        <f t="shared" si="30"/>
        <v/>
      </c>
      <c r="BZ194" s="25" t="str">
        <f t="shared" si="31"/>
        <v/>
      </c>
      <c r="CA194" s="26" t="str">
        <f t="shared" si="32"/>
        <v/>
      </c>
      <c r="CB194" s="25" t="e">
        <f>IF(AND(#REF!="",#REF!="",#REF!="",#REF!=""),"",SUM(#REF!,#REF!,#REF!,#REF!,#REF!))</f>
        <v>#REF!</v>
      </c>
      <c r="CC194" s="26" t="str">
        <f t="shared" si="33"/>
        <v/>
      </c>
      <c r="CD194" s="23" t="e">
        <f>IF(AND(#REF!="",#REF!="",#REF!="",#REF!=""),"",SUM(#REF!,#REF!,#REF!,#REF!))</f>
        <v>#REF!</v>
      </c>
      <c r="CE194" s="23" t="str">
        <f t="shared" si="34"/>
        <v/>
      </c>
    </row>
    <row r="195" spans="1:83">
      <c r="A195" s="245">
        <v>189</v>
      </c>
      <c r="B195" s="246"/>
      <c r="C195" s="247"/>
      <c r="D195" s="248"/>
      <c r="E195" s="249"/>
      <c r="F195" s="250"/>
      <c r="G195" s="250"/>
      <c r="H195" s="251"/>
      <c r="I195" s="252"/>
      <c r="J195" s="253"/>
      <c r="K195" s="254"/>
      <c r="L195" s="11"/>
      <c r="M195" s="7"/>
      <c r="N195" s="7"/>
      <c r="O195" s="7"/>
      <c r="P195" s="31"/>
      <c r="Q195" s="34"/>
      <c r="R195" s="7"/>
      <c r="S195" s="975"/>
      <c r="T195" s="976"/>
      <c r="U195" s="976"/>
      <c r="V195" s="7"/>
      <c r="W195" s="36"/>
      <c r="X195" s="34"/>
      <c r="Y195" s="7"/>
      <c r="Z195" s="11"/>
      <c r="AA195" s="7"/>
      <c r="AB195" s="7"/>
      <c r="AC195" s="7"/>
      <c r="AD195" s="31"/>
      <c r="AE195" s="34"/>
      <c r="AF195" s="7"/>
      <c r="AG195" s="11"/>
      <c r="AH195" s="7"/>
      <c r="AI195" s="7"/>
      <c r="AJ195" s="7"/>
      <c r="AK195" s="31"/>
      <c r="AL195" s="34"/>
      <c r="AM195" s="7"/>
      <c r="AN195" s="11"/>
      <c r="AO195" s="7"/>
      <c r="AP195" s="11"/>
      <c r="AQ195" s="7"/>
      <c r="AR195" s="11"/>
      <c r="AS195" s="7"/>
      <c r="AT195" s="7"/>
      <c r="AU195" s="7"/>
      <c r="AV195" s="7"/>
      <c r="AW195" s="7"/>
      <c r="AX195" s="11" t="s">
        <v>221</v>
      </c>
      <c r="AY195" s="66" t="s">
        <v>221</v>
      </c>
      <c r="AZ195" s="1"/>
      <c r="BA195" s="1"/>
      <c r="BB195" s="1"/>
      <c r="BC195" s="1"/>
      <c r="BD195" s="1"/>
      <c r="BP195" s="15"/>
      <c r="BQ195" s="25" t="str">
        <f t="shared" si="24"/>
        <v/>
      </c>
      <c r="BR195" s="26" t="str">
        <f t="shared" si="23"/>
        <v/>
      </c>
      <c r="BS195" s="26" t="str">
        <f t="shared" si="25"/>
        <v/>
      </c>
      <c r="BT195" s="25" t="str">
        <f t="shared" si="26"/>
        <v/>
      </c>
      <c r="BU195" s="26" t="str">
        <f t="shared" si="27"/>
        <v/>
      </c>
      <c r="BV195" s="25" t="e">
        <f>IF(AND(#REF!="",#REF!="",#REF!="",#REF!=""),"",SUM(#REF!,#REF!,#REF!,#REF!,#REF!))</f>
        <v>#REF!</v>
      </c>
      <c r="BW195" s="26" t="str">
        <f t="shared" si="28"/>
        <v/>
      </c>
      <c r="BX195" s="25" t="str">
        <f t="shared" si="29"/>
        <v/>
      </c>
      <c r="BY195" s="26" t="str">
        <f t="shared" si="30"/>
        <v/>
      </c>
      <c r="BZ195" s="25" t="str">
        <f t="shared" si="31"/>
        <v/>
      </c>
      <c r="CA195" s="26" t="str">
        <f t="shared" si="32"/>
        <v/>
      </c>
      <c r="CB195" s="25" t="e">
        <f>IF(AND(#REF!="",#REF!="",#REF!="",#REF!=""),"",SUM(#REF!,#REF!,#REF!,#REF!,#REF!))</f>
        <v>#REF!</v>
      </c>
      <c r="CC195" s="26" t="str">
        <f t="shared" si="33"/>
        <v/>
      </c>
      <c r="CD195" s="23" t="e">
        <f>IF(AND(#REF!="",#REF!="",#REF!="",#REF!=""),"",SUM(#REF!,#REF!,#REF!,#REF!))</f>
        <v>#REF!</v>
      </c>
      <c r="CE195" s="23" t="str">
        <f t="shared" si="34"/>
        <v/>
      </c>
    </row>
    <row r="196" spans="1:83">
      <c r="A196" s="245">
        <v>190</v>
      </c>
      <c r="B196" s="246"/>
      <c r="C196" s="247"/>
      <c r="D196" s="248"/>
      <c r="E196" s="249"/>
      <c r="F196" s="250"/>
      <c r="G196" s="250"/>
      <c r="H196" s="251"/>
      <c r="I196" s="252"/>
      <c r="J196" s="253"/>
      <c r="K196" s="254"/>
      <c r="L196" s="11"/>
      <c r="M196" s="7"/>
      <c r="N196" s="7"/>
      <c r="O196" s="7"/>
      <c r="P196" s="31"/>
      <c r="Q196" s="34"/>
      <c r="R196" s="7"/>
      <c r="S196" s="975"/>
      <c r="T196" s="976"/>
      <c r="U196" s="976"/>
      <c r="V196" s="7"/>
      <c r="W196" s="36"/>
      <c r="X196" s="34"/>
      <c r="Y196" s="7"/>
      <c r="Z196" s="11"/>
      <c r="AA196" s="7"/>
      <c r="AB196" s="7"/>
      <c r="AC196" s="7"/>
      <c r="AD196" s="31"/>
      <c r="AE196" s="34"/>
      <c r="AF196" s="7"/>
      <c r="AG196" s="11"/>
      <c r="AH196" s="7"/>
      <c r="AI196" s="7"/>
      <c r="AJ196" s="7"/>
      <c r="AK196" s="31"/>
      <c r="AL196" s="34"/>
      <c r="AM196" s="7"/>
      <c r="AN196" s="11"/>
      <c r="AO196" s="7"/>
      <c r="AP196" s="11"/>
      <c r="AQ196" s="7"/>
      <c r="AR196" s="11"/>
      <c r="AS196" s="7"/>
      <c r="AT196" s="7"/>
      <c r="AU196" s="7"/>
      <c r="AV196" s="7"/>
      <c r="AW196" s="7"/>
      <c r="AX196" s="11" t="s">
        <v>221</v>
      </c>
      <c r="AY196" s="66" t="s">
        <v>221</v>
      </c>
      <c r="AZ196" s="1"/>
      <c r="BA196" s="1"/>
      <c r="BB196" s="1"/>
      <c r="BC196" s="1"/>
      <c r="BD196" s="1"/>
      <c r="BP196" s="15"/>
      <c r="BQ196" s="25" t="str">
        <f t="shared" si="24"/>
        <v/>
      </c>
      <c r="BR196" s="26" t="str">
        <f t="shared" si="23"/>
        <v/>
      </c>
      <c r="BS196" s="26" t="str">
        <f t="shared" si="25"/>
        <v/>
      </c>
      <c r="BT196" s="25" t="str">
        <f t="shared" si="26"/>
        <v/>
      </c>
      <c r="BU196" s="26" t="str">
        <f t="shared" si="27"/>
        <v/>
      </c>
      <c r="BV196" s="25" t="e">
        <f>IF(AND(#REF!="",#REF!="",#REF!="",#REF!=""),"",SUM(#REF!,#REF!,#REF!,#REF!,#REF!))</f>
        <v>#REF!</v>
      </c>
      <c r="BW196" s="26" t="str">
        <f t="shared" si="28"/>
        <v/>
      </c>
      <c r="BX196" s="25" t="str">
        <f t="shared" si="29"/>
        <v/>
      </c>
      <c r="BY196" s="26" t="str">
        <f t="shared" si="30"/>
        <v/>
      </c>
      <c r="BZ196" s="25" t="str">
        <f t="shared" si="31"/>
        <v/>
      </c>
      <c r="CA196" s="26" t="str">
        <f t="shared" si="32"/>
        <v/>
      </c>
      <c r="CB196" s="25" t="e">
        <f>IF(AND(#REF!="",#REF!="",#REF!="",#REF!=""),"",SUM(#REF!,#REF!,#REF!,#REF!,#REF!))</f>
        <v>#REF!</v>
      </c>
      <c r="CC196" s="26" t="str">
        <f t="shared" si="33"/>
        <v/>
      </c>
      <c r="CD196" s="23" t="e">
        <f>IF(AND(#REF!="",#REF!="",#REF!="",#REF!=""),"",SUM(#REF!,#REF!,#REF!,#REF!))</f>
        <v>#REF!</v>
      </c>
      <c r="CE196" s="23" t="str">
        <f t="shared" si="34"/>
        <v/>
      </c>
    </row>
    <row r="197" spans="1:83">
      <c r="A197" s="245">
        <v>191</v>
      </c>
      <c r="B197" s="246"/>
      <c r="C197" s="247"/>
      <c r="D197" s="248"/>
      <c r="E197" s="249"/>
      <c r="F197" s="250"/>
      <c r="G197" s="250"/>
      <c r="H197" s="251"/>
      <c r="I197" s="252"/>
      <c r="J197" s="253"/>
      <c r="K197" s="254"/>
      <c r="L197" s="11"/>
      <c r="M197" s="7"/>
      <c r="N197" s="7"/>
      <c r="O197" s="7"/>
      <c r="P197" s="31"/>
      <c r="Q197" s="34"/>
      <c r="R197" s="7"/>
      <c r="S197" s="975"/>
      <c r="T197" s="976"/>
      <c r="U197" s="976"/>
      <c r="V197" s="7"/>
      <c r="W197" s="36"/>
      <c r="X197" s="34"/>
      <c r="Y197" s="7"/>
      <c r="Z197" s="11"/>
      <c r="AA197" s="7"/>
      <c r="AB197" s="7"/>
      <c r="AC197" s="7"/>
      <c r="AD197" s="31"/>
      <c r="AE197" s="34"/>
      <c r="AF197" s="7"/>
      <c r="AG197" s="11"/>
      <c r="AH197" s="7"/>
      <c r="AI197" s="7"/>
      <c r="AJ197" s="7"/>
      <c r="AK197" s="31"/>
      <c r="AL197" s="34"/>
      <c r="AM197" s="7"/>
      <c r="AN197" s="11"/>
      <c r="AO197" s="7"/>
      <c r="AP197" s="11"/>
      <c r="AQ197" s="7"/>
      <c r="AR197" s="11"/>
      <c r="AS197" s="7"/>
      <c r="AT197" s="7"/>
      <c r="AU197" s="7"/>
      <c r="AV197" s="7"/>
      <c r="AW197" s="7"/>
      <c r="AX197" s="11" t="s">
        <v>221</v>
      </c>
      <c r="AY197" s="66" t="s">
        <v>221</v>
      </c>
      <c r="AZ197" s="1"/>
      <c r="BA197" s="1"/>
      <c r="BB197" s="1"/>
      <c r="BC197" s="1"/>
      <c r="BD197" s="1"/>
      <c r="BP197" s="15"/>
      <c r="BQ197" s="25" t="str">
        <f t="shared" si="24"/>
        <v/>
      </c>
      <c r="BR197" s="26" t="str">
        <f t="shared" si="23"/>
        <v/>
      </c>
      <c r="BS197" s="26" t="str">
        <f t="shared" si="25"/>
        <v/>
      </c>
      <c r="BT197" s="25" t="str">
        <f t="shared" si="26"/>
        <v/>
      </c>
      <c r="BU197" s="26" t="str">
        <f t="shared" si="27"/>
        <v/>
      </c>
      <c r="BV197" s="25" t="e">
        <f>IF(AND(#REF!="",#REF!="",#REF!="",#REF!=""),"",SUM(#REF!,#REF!,#REF!,#REF!,#REF!))</f>
        <v>#REF!</v>
      </c>
      <c r="BW197" s="26" t="str">
        <f t="shared" si="28"/>
        <v/>
      </c>
      <c r="BX197" s="25" t="str">
        <f t="shared" si="29"/>
        <v/>
      </c>
      <c r="BY197" s="26" t="str">
        <f t="shared" si="30"/>
        <v/>
      </c>
      <c r="BZ197" s="25" t="str">
        <f t="shared" si="31"/>
        <v/>
      </c>
      <c r="CA197" s="26" t="str">
        <f t="shared" si="32"/>
        <v/>
      </c>
      <c r="CB197" s="25" t="e">
        <f>IF(AND(#REF!="",#REF!="",#REF!="",#REF!=""),"",SUM(#REF!,#REF!,#REF!,#REF!,#REF!))</f>
        <v>#REF!</v>
      </c>
      <c r="CC197" s="26" t="str">
        <f t="shared" si="33"/>
        <v/>
      </c>
      <c r="CD197" s="23" t="e">
        <f>IF(AND(#REF!="",#REF!="",#REF!="",#REF!=""),"",SUM(#REF!,#REF!,#REF!,#REF!))</f>
        <v>#REF!</v>
      </c>
      <c r="CE197" s="23" t="str">
        <f t="shared" si="34"/>
        <v/>
      </c>
    </row>
    <row r="198" spans="1:83">
      <c r="A198" s="245">
        <v>192</v>
      </c>
      <c r="B198" s="246"/>
      <c r="C198" s="247"/>
      <c r="D198" s="248"/>
      <c r="E198" s="249"/>
      <c r="F198" s="250"/>
      <c r="G198" s="250"/>
      <c r="H198" s="251"/>
      <c r="I198" s="252"/>
      <c r="J198" s="253"/>
      <c r="K198" s="254"/>
      <c r="L198" s="11"/>
      <c r="M198" s="7"/>
      <c r="N198" s="7"/>
      <c r="O198" s="7"/>
      <c r="P198" s="31"/>
      <c r="Q198" s="34"/>
      <c r="R198" s="7"/>
      <c r="S198" s="975"/>
      <c r="T198" s="976"/>
      <c r="U198" s="976"/>
      <c r="V198" s="7"/>
      <c r="W198" s="36"/>
      <c r="X198" s="34"/>
      <c r="Y198" s="7"/>
      <c r="Z198" s="11"/>
      <c r="AA198" s="7"/>
      <c r="AB198" s="7"/>
      <c r="AC198" s="7"/>
      <c r="AD198" s="31"/>
      <c r="AE198" s="34"/>
      <c r="AF198" s="7"/>
      <c r="AG198" s="11"/>
      <c r="AH198" s="7"/>
      <c r="AI198" s="7"/>
      <c r="AJ198" s="7"/>
      <c r="AK198" s="31"/>
      <c r="AL198" s="34"/>
      <c r="AM198" s="7"/>
      <c r="AN198" s="11"/>
      <c r="AO198" s="7"/>
      <c r="AP198" s="11"/>
      <c r="AQ198" s="7"/>
      <c r="AR198" s="11"/>
      <c r="AS198" s="7"/>
      <c r="AT198" s="7"/>
      <c r="AU198" s="7"/>
      <c r="AV198" s="7"/>
      <c r="AW198" s="7"/>
      <c r="AX198" s="11" t="s">
        <v>221</v>
      </c>
      <c r="AY198" s="66" t="s">
        <v>221</v>
      </c>
      <c r="AZ198" s="1"/>
      <c r="BA198" s="1"/>
      <c r="BB198" s="1"/>
      <c r="BC198" s="1"/>
      <c r="BD198" s="1"/>
      <c r="BP198" s="15"/>
      <c r="BQ198" s="25" t="str">
        <f t="shared" si="24"/>
        <v/>
      </c>
      <c r="BR198" s="26" t="str">
        <f t="shared" si="23"/>
        <v/>
      </c>
      <c r="BS198" s="26" t="str">
        <f t="shared" si="25"/>
        <v/>
      </c>
      <c r="BT198" s="25" t="str">
        <f t="shared" si="26"/>
        <v/>
      </c>
      <c r="BU198" s="26" t="str">
        <f t="shared" si="27"/>
        <v/>
      </c>
      <c r="BV198" s="25" t="e">
        <f>IF(AND(#REF!="",#REF!="",#REF!="",#REF!=""),"",SUM(#REF!,#REF!,#REF!,#REF!,#REF!))</f>
        <v>#REF!</v>
      </c>
      <c r="BW198" s="26" t="str">
        <f t="shared" si="28"/>
        <v/>
      </c>
      <c r="BX198" s="25" t="str">
        <f t="shared" si="29"/>
        <v/>
      </c>
      <c r="BY198" s="26" t="str">
        <f t="shared" si="30"/>
        <v/>
      </c>
      <c r="BZ198" s="25" t="str">
        <f t="shared" si="31"/>
        <v/>
      </c>
      <c r="CA198" s="26" t="str">
        <f t="shared" si="32"/>
        <v/>
      </c>
      <c r="CB198" s="25" t="e">
        <f>IF(AND(#REF!="",#REF!="",#REF!="",#REF!=""),"",SUM(#REF!,#REF!,#REF!,#REF!,#REF!))</f>
        <v>#REF!</v>
      </c>
      <c r="CC198" s="26" t="str">
        <f t="shared" si="33"/>
        <v/>
      </c>
      <c r="CD198" s="23" t="e">
        <f>IF(AND(#REF!="",#REF!="",#REF!="",#REF!=""),"",SUM(#REF!,#REF!,#REF!,#REF!))</f>
        <v>#REF!</v>
      </c>
      <c r="CE198" s="23" t="str">
        <f t="shared" si="34"/>
        <v/>
      </c>
    </row>
    <row r="199" spans="1:83">
      <c r="A199" s="245">
        <v>193</v>
      </c>
      <c r="B199" s="246"/>
      <c r="C199" s="247"/>
      <c r="D199" s="248"/>
      <c r="E199" s="249"/>
      <c r="F199" s="250"/>
      <c r="G199" s="250"/>
      <c r="H199" s="251"/>
      <c r="I199" s="252"/>
      <c r="J199" s="253"/>
      <c r="K199" s="254"/>
      <c r="L199" s="11"/>
      <c r="M199" s="7"/>
      <c r="N199" s="7"/>
      <c r="O199" s="7"/>
      <c r="P199" s="31"/>
      <c r="Q199" s="34"/>
      <c r="R199" s="7"/>
      <c r="S199" s="975"/>
      <c r="T199" s="976"/>
      <c r="U199" s="976"/>
      <c r="V199" s="7"/>
      <c r="W199" s="36"/>
      <c r="X199" s="34"/>
      <c r="Y199" s="7"/>
      <c r="Z199" s="11"/>
      <c r="AA199" s="7"/>
      <c r="AB199" s="7"/>
      <c r="AC199" s="7"/>
      <c r="AD199" s="31"/>
      <c r="AE199" s="34"/>
      <c r="AF199" s="7"/>
      <c r="AG199" s="11"/>
      <c r="AH199" s="7"/>
      <c r="AI199" s="7"/>
      <c r="AJ199" s="7"/>
      <c r="AK199" s="31"/>
      <c r="AL199" s="34"/>
      <c r="AM199" s="7"/>
      <c r="AN199" s="11"/>
      <c r="AO199" s="7"/>
      <c r="AP199" s="11"/>
      <c r="AQ199" s="7"/>
      <c r="AR199" s="11"/>
      <c r="AS199" s="7"/>
      <c r="AT199" s="7"/>
      <c r="AU199" s="7"/>
      <c r="AV199" s="7"/>
      <c r="AW199" s="7"/>
      <c r="AX199" s="11" t="s">
        <v>221</v>
      </c>
      <c r="AY199" s="66" t="s">
        <v>221</v>
      </c>
      <c r="AZ199" s="1"/>
      <c r="BA199" s="1"/>
      <c r="BB199" s="1"/>
      <c r="BC199" s="1"/>
      <c r="BD199" s="1"/>
      <c r="BP199" s="15"/>
      <c r="BQ199" s="25" t="str">
        <f t="shared" si="24"/>
        <v/>
      </c>
      <c r="BR199" s="26" t="str">
        <f t="shared" ref="BR199:BR206" si="35">IF(AND(L199="",M199="",N199="",P199=""),"",SUM(L199,M199,N199,O199,P199))</f>
        <v/>
      </c>
      <c r="BS199" s="26" t="str">
        <f t="shared" si="25"/>
        <v/>
      </c>
      <c r="BT199" s="25" t="str">
        <f t="shared" si="26"/>
        <v/>
      </c>
      <c r="BU199" s="26" t="str">
        <f t="shared" si="27"/>
        <v/>
      </c>
      <c r="BV199" s="25" t="e">
        <f>IF(AND(#REF!="",#REF!="",#REF!="",#REF!=""),"",SUM(#REF!,#REF!,#REF!,#REF!,#REF!))</f>
        <v>#REF!</v>
      </c>
      <c r="BW199" s="26" t="str">
        <f t="shared" si="28"/>
        <v/>
      </c>
      <c r="BX199" s="25" t="str">
        <f t="shared" si="29"/>
        <v/>
      </c>
      <c r="BY199" s="26" t="str">
        <f t="shared" si="30"/>
        <v/>
      </c>
      <c r="BZ199" s="25" t="str">
        <f t="shared" si="31"/>
        <v/>
      </c>
      <c r="CA199" s="26" t="str">
        <f t="shared" si="32"/>
        <v/>
      </c>
      <c r="CB199" s="25" t="e">
        <f>IF(AND(#REF!="",#REF!="",#REF!="",#REF!=""),"",SUM(#REF!,#REF!,#REF!,#REF!,#REF!))</f>
        <v>#REF!</v>
      </c>
      <c r="CC199" s="26" t="str">
        <f t="shared" si="33"/>
        <v/>
      </c>
      <c r="CD199" s="23" t="e">
        <f>IF(AND(#REF!="",#REF!="",#REF!="",#REF!=""),"",SUM(#REF!,#REF!,#REF!,#REF!))</f>
        <v>#REF!</v>
      </c>
      <c r="CE199" s="23" t="str">
        <f t="shared" si="34"/>
        <v/>
      </c>
    </row>
    <row r="200" spans="1:83">
      <c r="A200" s="245">
        <v>194</v>
      </c>
      <c r="B200" s="246"/>
      <c r="C200" s="247"/>
      <c r="D200" s="248"/>
      <c r="E200" s="249"/>
      <c r="F200" s="250"/>
      <c r="G200" s="250"/>
      <c r="H200" s="251"/>
      <c r="I200" s="252"/>
      <c r="J200" s="253"/>
      <c r="K200" s="254"/>
      <c r="L200" s="11"/>
      <c r="M200" s="7"/>
      <c r="N200" s="7"/>
      <c r="O200" s="7"/>
      <c r="P200" s="31"/>
      <c r="Q200" s="34"/>
      <c r="R200" s="7"/>
      <c r="S200" s="975"/>
      <c r="T200" s="976"/>
      <c r="U200" s="976"/>
      <c r="V200" s="7"/>
      <c r="W200" s="36"/>
      <c r="X200" s="34"/>
      <c r="Y200" s="7"/>
      <c r="Z200" s="11"/>
      <c r="AA200" s="7"/>
      <c r="AB200" s="7"/>
      <c r="AC200" s="7"/>
      <c r="AD200" s="31"/>
      <c r="AE200" s="34"/>
      <c r="AF200" s="7"/>
      <c r="AG200" s="11"/>
      <c r="AH200" s="7"/>
      <c r="AI200" s="7"/>
      <c r="AJ200" s="7"/>
      <c r="AK200" s="31"/>
      <c r="AL200" s="34"/>
      <c r="AM200" s="7"/>
      <c r="AN200" s="11"/>
      <c r="AO200" s="7"/>
      <c r="AP200" s="11"/>
      <c r="AQ200" s="7"/>
      <c r="AR200" s="11"/>
      <c r="AS200" s="7"/>
      <c r="AT200" s="7"/>
      <c r="AU200" s="7"/>
      <c r="AV200" s="7"/>
      <c r="AW200" s="7"/>
      <c r="AX200" s="11" t="s">
        <v>221</v>
      </c>
      <c r="AY200" s="66" t="s">
        <v>221</v>
      </c>
      <c r="AZ200" s="1"/>
      <c r="BA200" s="1"/>
      <c r="BB200" s="1"/>
      <c r="BC200" s="1"/>
      <c r="BD200" s="1"/>
      <c r="BP200" s="15"/>
      <c r="BQ200" s="25" t="str">
        <f t="shared" ref="BQ200:BQ206" si="36">IF(I200="","",I200)</f>
        <v/>
      </c>
      <c r="BR200" s="26" t="str">
        <f t="shared" si="35"/>
        <v/>
      </c>
      <c r="BS200" s="26" t="str">
        <f t="shared" ref="BS200:BS206" si="37">IFERROR(IF(BR200="","",ROUNDUP(BR200*20%,0)),"")</f>
        <v/>
      </c>
      <c r="BT200" s="25" t="str">
        <f t="shared" ref="BT200:BT206" si="38">IF(AND(S200="",T200="",U200="",W200=""),"",SUM(S200,T200,U200,V200,W200))</f>
        <v/>
      </c>
      <c r="BU200" s="26" t="str">
        <f t="shared" ref="BU200:BU206" si="39">IFERROR(IF(BT200="","",ROUNDUP(BT200*20%,0)),"")</f>
        <v/>
      </c>
      <c r="BV200" s="25" t="e">
        <f>IF(AND(#REF!="",#REF!="",#REF!="",#REF!=""),"",SUM(#REF!,#REF!,#REF!,#REF!,#REF!))</f>
        <v>#REF!</v>
      </c>
      <c r="BW200" s="26" t="str">
        <f t="shared" ref="BW200:BW206" si="40">IFERROR(IF(BV200="","",ROUNDUP(BV200*20%,0)),"")</f>
        <v/>
      </c>
      <c r="BX200" s="25" t="str">
        <f t="shared" ref="BX200:BX206" si="41">IF(AND(Z200="",AA200="",AB200="",AD200=""),"",SUM(Z200,AA200,AB200,AC200,AD200))</f>
        <v/>
      </c>
      <c r="BY200" s="26" t="str">
        <f t="shared" ref="BY200:BY206" si="42">IFERROR(IF(BX200="","",ROUNDUP(BX200*20%,0)),"")</f>
        <v/>
      </c>
      <c r="BZ200" s="25" t="str">
        <f t="shared" ref="BZ200:BZ206" si="43">IF(AND(AG200="",AH200="",AI200="",AK200=""),"",SUM(AG200,AH200,AI200,AJ200,AK200))</f>
        <v/>
      </c>
      <c r="CA200" s="26" t="str">
        <f t="shared" ref="CA200:CA206" si="44">IFERROR(IF(BZ200="","",ROUNDUP(BZ200*20%,0)),"")</f>
        <v/>
      </c>
      <c r="CB200" s="25" t="e">
        <f>IF(AND(#REF!="",#REF!="",#REF!="",#REF!=""),"",SUM(#REF!,#REF!,#REF!,#REF!,#REF!))</f>
        <v>#REF!</v>
      </c>
      <c r="CC200" s="26" t="str">
        <f t="shared" ref="CC200:CC206" si="45">IFERROR(IF(CB200="","",ROUNDUP(CB200*20%,0)),"")</f>
        <v/>
      </c>
      <c r="CD200" s="23" t="e">
        <f>IF(AND(#REF!="",#REF!="",#REF!="",#REF!=""),"",SUM(#REF!,#REF!,#REF!,#REF!))</f>
        <v>#REF!</v>
      </c>
      <c r="CE200" s="23" t="str">
        <f t="shared" si="34"/>
        <v/>
      </c>
    </row>
    <row r="201" spans="1:83">
      <c r="A201" s="245">
        <v>195</v>
      </c>
      <c r="B201" s="246"/>
      <c r="C201" s="247"/>
      <c r="D201" s="248"/>
      <c r="E201" s="249"/>
      <c r="F201" s="250"/>
      <c r="G201" s="250"/>
      <c r="H201" s="251"/>
      <c r="I201" s="252"/>
      <c r="J201" s="253"/>
      <c r="K201" s="254"/>
      <c r="L201" s="11"/>
      <c r="M201" s="7"/>
      <c r="N201" s="7"/>
      <c r="O201" s="7"/>
      <c r="P201" s="31"/>
      <c r="Q201" s="34"/>
      <c r="R201" s="7"/>
      <c r="S201" s="975"/>
      <c r="T201" s="976"/>
      <c r="U201" s="976"/>
      <c r="V201" s="7"/>
      <c r="W201" s="36"/>
      <c r="X201" s="34"/>
      <c r="Y201" s="7"/>
      <c r="Z201" s="11"/>
      <c r="AA201" s="7"/>
      <c r="AB201" s="7"/>
      <c r="AC201" s="7"/>
      <c r="AD201" s="31"/>
      <c r="AE201" s="34"/>
      <c r="AF201" s="7"/>
      <c r="AG201" s="11"/>
      <c r="AH201" s="7"/>
      <c r="AI201" s="7"/>
      <c r="AJ201" s="7"/>
      <c r="AK201" s="31"/>
      <c r="AL201" s="34"/>
      <c r="AM201" s="7"/>
      <c r="AN201" s="11"/>
      <c r="AO201" s="7"/>
      <c r="AP201" s="11"/>
      <c r="AQ201" s="7"/>
      <c r="AR201" s="11"/>
      <c r="AS201" s="7"/>
      <c r="AT201" s="7"/>
      <c r="AU201" s="7"/>
      <c r="AV201" s="7"/>
      <c r="AW201" s="7"/>
      <c r="AX201" s="11" t="s">
        <v>221</v>
      </c>
      <c r="AY201" s="66" t="s">
        <v>221</v>
      </c>
      <c r="AZ201" s="1"/>
      <c r="BA201" s="1"/>
      <c r="BB201" s="1"/>
      <c r="BC201" s="1"/>
      <c r="BD201" s="1"/>
      <c r="BP201" s="15"/>
      <c r="BQ201" s="25" t="str">
        <f t="shared" si="36"/>
        <v/>
      </c>
      <c r="BR201" s="26" t="str">
        <f t="shared" si="35"/>
        <v/>
      </c>
      <c r="BS201" s="26" t="str">
        <f t="shared" si="37"/>
        <v/>
      </c>
      <c r="BT201" s="25" t="str">
        <f t="shared" si="38"/>
        <v/>
      </c>
      <c r="BU201" s="26" t="str">
        <f t="shared" si="39"/>
        <v/>
      </c>
      <c r="BV201" s="25" t="e">
        <f>IF(AND(#REF!="",#REF!="",#REF!="",#REF!=""),"",SUM(#REF!,#REF!,#REF!,#REF!,#REF!))</f>
        <v>#REF!</v>
      </c>
      <c r="BW201" s="26" t="str">
        <f t="shared" si="40"/>
        <v/>
      </c>
      <c r="BX201" s="25" t="str">
        <f t="shared" si="41"/>
        <v/>
      </c>
      <c r="BY201" s="26" t="str">
        <f t="shared" si="42"/>
        <v/>
      </c>
      <c r="BZ201" s="25" t="str">
        <f t="shared" si="43"/>
        <v/>
      </c>
      <c r="CA201" s="26" t="str">
        <f t="shared" si="44"/>
        <v/>
      </c>
      <c r="CB201" s="25" t="e">
        <f>IF(AND(#REF!="",#REF!="",#REF!="",#REF!=""),"",SUM(#REF!,#REF!,#REF!,#REF!,#REF!))</f>
        <v>#REF!</v>
      </c>
      <c r="CC201" s="26" t="str">
        <f t="shared" si="45"/>
        <v/>
      </c>
      <c r="CD201" s="23" t="e">
        <f>IF(AND(#REF!="",#REF!="",#REF!="",#REF!=""),"",SUM(#REF!,#REF!,#REF!,#REF!))</f>
        <v>#REF!</v>
      </c>
      <c r="CE201" s="23" t="str">
        <f t="shared" si="34"/>
        <v/>
      </c>
    </row>
    <row r="202" spans="1:83">
      <c r="A202" s="245">
        <v>196</v>
      </c>
      <c r="B202" s="246"/>
      <c r="C202" s="247"/>
      <c r="D202" s="248"/>
      <c r="E202" s="249"/>
      <c r="F202" s="250"/>
      <c r="G202" s="250"/>
      <c r="H202" s="251"/>
      <c r="I202" s="252"/>
      <c r="J202" s="253"/>
      <c r="K202" s="254"/>
      <c r="L202" s="11"/>
      <c r="M202" s="7"/>
      <c r="N202" s="7"/>
      <c r="O202" s="7"/>
      <c r="P202" s="31"/>
      <c r="Q202" s="34"/>
      <c r="R202" s="7"/>
      <c r="S202" s="975"/>
      <c r="T202" s="976"/>
      <c r="U202" s="976"/>
      <c r="V202" s="7"/>
      <c r="W202" s="36"/>
      <c r="X202" s="34"/>
      <c r="Y202" s="7"/>
      <c r="Z202" s="11"/>
      <c r="AA202" s="7"/>
      <c r="AB202" s="7"/>
      <c r="AC202" s="7"/>
      <c r="AD202" s="31"/>
      <c r="AE202" s="34"/>
      <c r="AF202" s="7"/>
      <c r="AG202" s="11"/>
      <c r="AH202" s="7"/>
      <c r="AI202" s="7"/>
      <c r="AJ202" s="7"/>
      <c r="AK202" s="31"/>
      <c r="AL202" s="34"/>
      <c r="AM202" s="7"/>
      <c r="AN202" s="11"/>
      <c r="AO202" s="7"/>
      <c r="AP202" s="11"/>
      <c r="AQ202" s="7"/>
      <c r="AR202" s="11"/>
      <c r="AS202" s="7"/>
      <c r="AT202" s="7"/>
      <c r="AU202" s="7"/>
      <c r="AV202" s="7"/>
      <c r="AW202" s="7"/>
      <c r="AX202" s="11" t="s">
        <v>221</v>
      </c>
      <c r="AY202" s="66" t="s">
        <v>221</v>
      </c>
      <c r="AZ202" s="1"/>
      <c r="BA202" s="1"/>
      <c r="BB202" s="1"/>
      <c r="BC202" s="1"/>
      <c r="BD202" s="1"/>
      <c r="BP202" s="15"/>
      <c r="BQ202" s="25" t="str">
        <f t="shared" si="36"/>
        <v/>
      </c>
      <c r="BR202" s="26" t="str">
        <f t="shared" si="35"/>
        <v/>
      </c>
      <c r="BS202" s="26" t="str">
        <f t="shared" si="37"/>
        <v/>
      </c>
      <c r="BT202" s="25" t="str">
        <f t="shared" si="38"/>
        <v/>
      </c>
      <c r="BU202" s="26" t="str">
        <f t="shared" si="39"/>
        <v/>
      </c>
      <c r="BV202" s="25" t="e">
        <f>IF(AND(#REF!="",#REF!="",#REF!="",#REF!=""),"",SUM(#REF!,#REF!,#REF!,#REF!,#REF!))</f>
        <v>#REF!</v>
      </c>
      <c r="BW202" s="26" t="str">
        <f t="shared" si="40"/>
        <v/>
      </c>
      <c r="BX202" s="25" t="str">
        <f t="shared" si="41"/>
        <v/>
      </c>
      <c r="BY202" s="26" t="str">
        <f t="shared" si="42"/>
        <v/>
      </c>
      <c r="BZ202" s="25" t="str">
        <f t="shared" si="43"/>
        <v/>
      </c>
      <c r="CA202" s="26" t="str">
        <f t="shared" si="44"/>
        <v/>
      </c>
      <c r="CB202" s="25" t="e">
        <f>IF(AND(#REF!="",#REF!="",#REF!="",#REF!=""),"",SUM(#REF!,#REF!,#REF!,#REF!,#REF!))</f>
        <v>#REF!</v>
      </c>
      <c r="CC202" s="26" t="str">
        <f t="shared" si="45"/>
        <v/>
      </c>
      <c r="CD202" s="23" t="e">
        <f>IF(AND(#REF!="",#REF!="",#REF!="",#REF!=""),"",SUM(#REF!,#REF!,#REF!,#REF!))</f>
        <v>#REF!</v>
      </c>
      <c r="CE202" s="23" t="str">
        <f t="shared" si="34"/>
        <v/>
      </c>
    </row>
    <row r="203" spans="1:83">
      <c r="A203" s="245">
        <v>197</v>
      </c>
      <c r="B203" s="246"/>
      <c r="C203" s="247"/>
      <c r="D203" s="248"/>
      <c r="E203" s="249"/>
      <c r="F203" s="250"/>
      <c r="G203" s="250"/>
      <c r="H203" s="251"/>
      <c r="I203" s="252"/>
      <c r="J203" s="253"/>
      <c r="K203" s="254"/>
      <c r="L203" s="11"/>
      <c r="M203" s="7"/>
      <c r="N203" s="7"/>
      <c r="O203" s="7"/>
      <c r="P203" s="31"/>
      <c r="Q203" s="34"/>
      <c r="R203" s="7"/>
      <c r="S203" s="975"/>
      <c r="T203" s="976"/>
      <c r="U203" s="976"/>
      <c r="V203" s="7"/>
      <c r="W203" s="36"/>
      <c r="X203" s="34"/>
      <c r="Y203" s="7"/>
      <c r="Z203" s="11"/>
      <c r="AA203" s="7"/>
      <c r="AB203" s="7"/>
      <c r="AC203" s="7"/>
      <c r="AD203" s="31"/>
      <c r="AE203" s="34"/>
      <c r="AF203" s="7"/>
      <c r="AG203" s="11"/>
      <c r="AH203" s="7"/>
      <c r="AI203" s="7"/>
      <c r="AJ203" s="7"/>
      <c r="AK203" s="31"/>
      <c r="AL203" s="34"/>
      <c r="AM203" s="7"/>
      <c r="AN203" s="11"/>
      <c r="AO203" s="7"/>
      <c r="AP203" s="11"/>
      <c r="AQ203" s="7"/>
      <c r="AR203" s="11"/>
      <c r="AS203" s="7"/>
      <c r="AT203" s="7"/>
      <c r="AU203" s="7"/>
      <c r="AV203" s="7"/>
      <c r="AW203" s="7"/>
      <c r="AX203" s="11" t="s">
        <v>221</v>
      </c>
      <c r="AY203" s="66" t="s">
        <v>221</v>
      </c>
      <c r="AZ203" s="1"/>
      <c r="BA203" s="1"/>
      <c r="BB203" s="1"/>
      <c r="BC203" s="1"/>
      <c r="BD203" s="1"/>
      <c r="BP203" s="15"/>
      <c r="BQ203" s="25" t="str">
        <f t="shared" si="36"/>
        <v/>
      </c>
      <c r="BR203" s="26" t="str">
        <f t="shared" si="35"/>
        <v/>
      </c>
      <c r="BS203" s="26" t="str">
        <f t="shared" si="37"/>
        <v/>
      </c>
      <c r="BT203" s="25" t="str">
        <f t="shared" si="38"/>
        <v/>
      </c>
      <c r="BU203" s="26" t="str">
        <f t="shared" si="39"/>
        <v/>
      </c>
      <c r="BV203" s="25" t="e">
        <f>IF(AND(#REF!="",#REF!="",#REF!="",#REF!=""),"",SUM(#REF!,#REF!,#REF!,#REF!,#REF!))</f>
        <v>#REF!</v>
      </c>
      <c r="BW203" s="26" t="str">
        <f t="shared" si="40"/>
        <v/>
      </c>
      <c r="BX203" s="25" t="str">
        <f t="shared" si="41"/>
        <v/>
      </c>
      <c r="BY203" s="26" t="str">
        <f t="shared" si="42"/>
        <v/>
      </c>
      <c r="BZ203" s="25" t="str">
        <f t="shared" si="43"/>
        <v/>
      </c>
      <c r="CA203" s="26" t="str">
        <f t="shared" si="44"/>
        <v/>
      </c>
      <c r="CB203" s="25" t="e">
        <f>IF(AND(#REF!="",#REF!="",#REF!="",#REF!=""),"",SUM(#REF!,#REF!,#REF!,#REF!,#REF!))</f>
        <v>#REF!</v>
      </c>
      <c r="CC203" s="26" t="str">
        <f t="shared" si="45"/>
        <v/>
      </c>
      <c r="CD203" s="23" t="e">
        <f>IF(AND(#REF!="",#REF!="",#REF!="",#REF!=""),"",SUM(#REF!,#REF!,#REF!,#REF!))</f>
        <v>#REF!</v>
      </c>
      <c r="CE203" s="23" t="str">
        <f t="shared" si="34"/>
        <v/>
      </c>
    </row>
    <row r="204" spans="1:83">
      <c r="A204" s="245">
        <v>198</v>
      </c>
      <c r="B204" s="246"/>
      <c r="C204" s="247"/>
      <c r="D204" s="248"/>
      <c r="E204" s="249"/>
      <c r="F204" s="250"/>
      <c r="G204" s="250"/>
      <c r="H204" s="251"/>
      <c r="I204" s="252"/>
      <c r="J204" s="253"/>
      <c r="K204" s="254"/>
      <c r="L204" s="11"/>
      <c r="M204" s="7"/>
      <c r="N204" s="7"/>
      <c r="O204" s="7"/>
      <c r="P204" s="31"/>
      <c r="Q204" s="34"/>
      <c r="R204" s="7"/>
      <c r="S204" s="975"/>
      <c r="T204" s="976"/>
      <c r="U204" s="976"/>
      <c r="V204" s="7"/>
      <c r="W204" s="36"/>
      <c r="X204" s="34"/>
      <c r="Y204" s="7"/>
      <c r="Z204" s="11"/>
      <c r="AA204" s="7"/>
      <c r="AB204" s="7"/>
      <c r="AC204" s="7"/>
      <c r="AD204" s="31"/>
      <c r="AE204" s="34"/>
      <c r="AF204" s="7"/>
      <c r="AG204" s="11"/>
      <c r="AH204" s="7"/>
      <c r="AI204" s="7"/>
      <c r="AJ204" s="7"/>
      <c r="AK204" s="31"/>
      <c r="AL204" s="34"/>
      <c r="AM204" s="7"/>
      <c r="AN204" s="11"/>
      <c r="AO204" s="7"/>
      <c r="AP204" s="11"/>
      <c r="AQ204" s="7"/>
      <c r="AR204" s="11"/>
      <c r="AS204" s="7"/>
      <c r="AT204" s="7"/>
      <c r="AU204" s="7"/>
      <c r="AV204" s="7"/>
      <c r="AW204" s="7"/>
      <c r="AX204" s="11" t="s">
        <v>221</v>
      </c>
      <c r="AY204" s="66" t="s">
        <v>221</v>
      </c>
      <c r="AZ204" s="1"/>
      <c r="BA204" s="1"/>
      <c r="BB204" s="1"/>
      <c r="BC204" s="1"/>
      <c r="BD204" s="1"/>
      <c r="BP204" s="15"/>
      <c r="BQ204" s="25" t="str">
        <f t="shared" si="36"/>
        <v/>
      </c>
      <c r="BR204" s="26" t="str">
        <f t="shared" si="35"/>
        <v/>
      </c>
      <c r="BS204" s="26" t="str">
        <f t="shared" si="37"/>
        <v/>
      </c>
      <c r="BT204" s="25" t="str">
        <f t="shared" si="38"/>
        <v/>
      </c>
      <c r="BU204" s="26" t="str">
        <f t="shared" si="39"/>
        <v/>
      </c>
      <c r="BV204" s="25" t="e">
        <f>IF(AND(#REF!="",#REF!="",#REF!="",#REF!=""),"",SUM(#REF!,#REF!,#REF!,#REF!,#REF!))</f>
        <v>#REF!</v>
      </c>
      <c r="BW204" s="26" t="str">
        <f t="shared" si="40"/>
        <v/>
      </c>
      <c r="BX204" s="25" t="str">
        <f t="shared" si="41"/>
        <v/>
      </c>
      <c r="BY204" s="26" t="str">
        <f t="shared" si="42"/>
        <v/>
      </c>
      <c r="BZ204" s="25" t="str">
        <f t="shared" si="43"/>
        <v/>
      </c>
      <c r="CA204" s="26" t="str">
        <f t="shared" si="44"/>
        <v/>
      </c>
      <c r="CB204" s="25" t="e">
        <f>IF(AND(#REF!="",#REF!="",#REF!="",#REF!=""),"",SUM(#REF!,#REF!,#REF!,#REF!,#REF!))</f>
        <v>#REF!</v>
      </c>
      <c r="CC204" s="26" t="str">
        <f t="shared" si="45"/>
        <v/>
      </c>
      <c r="CD204" s="23" t="e">
        <f>IF(AND(#REF!="",#REF!="",#REF!="",#REF!=""),"",SUM(#REF!,#REF!,#REF!,#REF!))</f>
        <v>#REF!</v>
      </c>
      <c r="CE204" s="23" t="str">
        <f t="shared" si="34"/>
        <v/>
      </c>
    </row>
    <row r="205" spans="1:83">
      <c r="A205" s="245">
        <v>199</v>
      </c>
      <c r="B205" s="246"/>
      <c r="C205" s="247"/>
      <c r="D205" s="248"/>
      <c r="E205" s="249"/>
      <c r="F205" s="250"/>
      <c r="G205" s="250"/>
      <c r="H205" s="251"/>
      <c r="I205" s="252"/>
      <c r="J205" s="253"/>
      <c r="K205" s="254"/>
      <c r="L205" s="11"/>
      <c r="M205" s="7"/>
      <c r="N205" s="7"/>
      <c r="O205" s="7"/>
      <c r="P205" s="31"/>
      <c r="Q205" s="34"/>
      <c r="R205" s="7"/>
      <c r="S205" s="975"/>
      <c r="T205" s="976"/>
      <c r="U205" s="976"/>
      <c r="V205" s="7"/>
      <c r="W205" s="36"/>
      <c r="X205" s="34"/>
      <c r="Y205" s="7"/>
      <c r="Z205" s="11"/>
      <c r="AA205" s="7"/>
      <c r="AB205" s="7"/>
      <c r="AC205" s="7"/>
      <c r="AD205" s="31"/>
      <c r="AE205" s="34"/>
      <c r="AF205" s="7"/>
      <c r="AG205" s="11"/>
      <c r="AH205" s="7"/>
      <c r="AI205" s="7"/>
      <c r="AJ205" s="7"/>
      <c r="AK205" s="31"/>
      <c r="AL205" s="34"/>
      <c r="AM205" s="7"/>
      <c r="AN205" s="11"/>
      <c r="AO205" s="7"/>
      <c r="AP205" s="11"/>
      <c r="AQ205" s="7"/>
      <c r="AR205" s="11"/>
      <c r="AS205" s="7"/>
      <c r="AT205" s="7"/>
      <c r="AU205" s="7"/>
      <c r="AV205" s="7"/>
      <c r="AW205" s="7"/>
      <c r="AX205" s="11" t="s">
        <v>221</v>
      </c>
      <c r="AY205" s="66" t="s">
        <v>221</v>
      </c>
      <c r="AZ205" s="1"/>
      <c r="BA205" s="1"/>
      <c r="BB205" s="1"/>
      <c r="BC205" s="1"/>
      <c r="BD205" s="1"/>
      <c r="BP205" s="15"/>
      <c r="BQ205" s="25" t="str">
        <f t="shared" si="36"/>
        <v/>
      </c>
      <c r="BR205" s="26" t="str">
        <f t="shared" si="35"/>
        <v/>
      </c>
      <c r="BS205" s="26" t="str">
        <f t="shared" si="37"/>
        <v/>
      </c>
      <c r="BT205" s="25" t="str">
        <f t="shared" si="38"/>
        <v/>
      </c>
      <c r="BU205" s="26" t="str">
        <f t="shared" si="39"/>
        <v/>
      </c>
      <c r="BV205" s="25" t="e">
        <f>IF(AND(#REF!="",#REF!="",#REF!="",#REF!=""),"",SUM(#REF!,#REF!,#REF!,#REF!,#REF!))</f>
        <v>#REF!</v>
      </c>
      <c r="BW205" s="26" t="str">
        <f t="shared" si="40"/>
        <v/>
      </c>
      <c r="BX205" s="25" t="str">
        <f t="shared" si="41"/>
        <v/>
      </c>
      <c r="BY205" s="26" t="str">
        <f t="shared" si="42"/>
        <v/>
      </c>
      <c r="BZ205" s="25" t="str">
        <f t="shared" si="43"/>
        <v/>
      </c>
      <c r="CA205" s="26" t="str">
        <f t="shared" si="44"/>
        <v/>
      </c>
      <c r="CB205" s="25" t="e">
        <f>IF(AND(#REF!="",#REF!="",#REF!="",#REF!=""),"",SUM(#REF!,#REF!,#REF!,#REF!,#REF!))</f>
        <v>#REF!</v>
      </c>
      <c r="CC205" s="26" t="str">
        <f t="shared" si="45"/>
        <v/>
      </c>
      <c r="CD205" s="23" t="e">
        <f>IF(AND(#REF!="",#REF!="",#REF!="",#REF!=""),"",SUM(#REF!,#REF!,#REF!,#REF!))</f>
        <v>#REF!</v>
      </c>
      <c r="CE205" s="23" t="str">
        <f t="shared" si="34"/>
        <v/>
      </c>
    </row>
    <row r="206" spans="1:83">
      <c r="A206" s="245">
        <v>200</v>
      </c>
      <c r="B206" s="246"/>
      <c r="C206" s="247"/>
      <c r="D206" s="248"/>
      <c r="E206" s="249"/>
      <c r="F206" s="250"/>
      <c r="G206" s="250"/>
      <c r="H206" s="251"/>
      <c r="I206" s="252"/>
      <c r="J206" s="253"/>
      <c r="K206" s="254"/>
      <c r="L206" s="13"/>
      <c r="M206" s="14"/>
      <c r="N206" s="14"/>
      <c r="O206" s="7"/>
      <c r="P206" s="32"/>
      <c r="Q206" s="34"/>
      <c r="R206" s="7"/>
      <c r="S206" s="977"/>
      <c r="T206" s="978"/>
      <c r="U206" s="978"/>
      <c r="V206" s="7"/>
      <c r="W206" s="37"/>
      <c r="X206" s="34"/>
      <c r="Y206" s="7"/>
      <c r="Z206" s="13"/>
      <c r="AA206" s="14"/>
      <c r="AB206" s="14"/>
      <c r="AC206" s="7"/>
      <c r="AD206" s="32"/>
      <c r="AE206" s="34"/>
      <c r="AF206" s="7"/>
      <c r="AG206" s="13"/>
      <c r="AH206" s="14"/>
      <c r="AI206" s="14"/>
      <c r="AJ206" s="7"/>
      <c r="AK206" s="32"/>
      <c r="AL206" s="34"/>
      <c r="AM206" s="7"/>
      <c r="AN206" s="13"/>
      <c r="AO206" s="14"/>
      <c r="AP206" s="13"/>
      <c r="AQ206" s="14"/>
      <c r="AR206" s="13"/>
      <c r="AS206" s="14"/>
      <c r="AT206" s="14"/>
      <c r="AU206" s="14"/>
      <c r="AV206" s="14"/>
      <c r="AW206" s="14"/>
      <c r="AX206" s="11" t="s">
        <v>221</v>
      </c>
      <c r="AY206" s="66" t="s">
        <v>221</v>
      </c>
      <c r="AZ206" s="1"/>
      <c r="BA206" s="1"/>
      <c r="BB206" s="1"/>
      <c r="BC206" s="1"/>
      <c r="BD206" s="1"/>
      <c r="BP206" s="15"/>
      <c r="BQ206" s="25" t="str">
        <f t="shared" si="36"/>
        <v/>
      </c>
      <c r="BR206" s="26" t="str">
        <f t="shared" si="35"/>
        <v/>
      </c>
      <c r="BS206" s="26" t="str">
        <f t="shared" si="37"/>
        <v/>
      </c>
      <c r="BT206" s="25" t="str">
        <f t="shared" si="38"/>
        <v/>
      </c>
      <c r="BU206" s="26" t="str">
        <f t="shared" si="39"/>
        <v/>
      </c>
      <c r="BV206" s="25" t="e">
        <f>IF(AND(#REF!="",#REF!="",#REF!="",#REF!=""),"",SUM(#REF!,#REF!,#REF!,#REF!,#REF!))</f>
        <v>#REF!</v>
      </c>
      <c r="BW206" s="26" t="str">
        <f t="shared" si="40"/>
        <v/>
      </c>
      <c r="BX206" s="25" t="str">
        <f t="shared" si="41"/>
        <v/>
      </c>
      <c r="BY206" s="26" t="str">
        <f t="shared" si="42"/>
        <v/>
      </c>
      <c r="BZ206" s="25" t="str">
        <f t="shared" si="43"/>
        <v/>
      </c>
      <c r="CA206" s="26" t="str">
        <f t="shared" si="44"/>
        <v/>
      </c>
      <c r="CB206" s="25" t="e">
        <f>IF(AND(#REF!="",#REF!="",#REF!="",#REF!=""),"",SUM(#REF!,#REF!,#REF!,#REF!,#REF!))</f>
        <v>#REF!</v>
      </c>
      <c r="CC206" s="26" t="str">
        <f t="shared" si="45"/>
        <v/>
      </c>
      <c r="CD206" s="23" t="e">
        <f>IF(AND(#REF!="",#REF!="",#REF!="",#REF!=""),"",SUM(#REF!,#REF!,#REF!,#REF!))</f>
        <v>#REF!</v>
      </c>
      <c r="CE206" s="23" t="str">
        <f t="shared" si="34"/>
        <v/>
      </c>
    </row>
    <row r="207" spans="1:8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P207" s="15"/>
    </row>
    <row r="208" spans="1:8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P208" s="15"/>
    </row>
    <row r="209" spans="1:6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P209" s="15"/>
    </row>
    <row r="210" spans="1:68" hidden="1"/>
    <row r="211" spans="1:68" hidden="1"/>
    <row r="212" spans="1:68" hidden="1"/>
    <row r="213" spans="1:68" hidden="1"/>
    <row r="214" spans="1:68" hidden="1"/>
    <row r="215" spans="1:68" hidden="1"/>
    <row r="216" spans="1:68" hidden="1"/>
    <row r="217" spans="1:68" hidden="1"/>
    <row r="218" spans="1:68" hidden="1"/>
    <row r="219" spans="1:68" hidden="1"/>
    <row r="220" spans="1:68" hidden="1"/>
    <row r="221" spans="1:68" hidden="1"/>
    <row r="222" spans="1:68" hidden="1"/>
    <row r="223" spans="1:68" hidden="1"/>
    <row r="224" spans="1:68"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D49F" sheet="1" objects="1" scenarios="1" formatCells="0" formatColumns="0" formatRows="0"/>
  <mergeCells count="68">
    <mergeCell ref="AX1:AY2"/>
    <mergeCell ref="A2:G2"/>
    <mergeCell ref="I2:K2"/>
    <mergeCell ref="A1:O1"/>
    <mergeCell ref="P1:Y2"/>
    <mergeCell ref="Z1:AM2"/>
    <mergeCell ref="AN1:AS2"/>
    <mergeCell ref="AT1:AW2"/>
    <mergeCell ref="F4:F6"/>
    <mergeCell ref="Z3:AA3"/>
    <mergeCell ref="AD3:AF3"/>
    <mergeCell ref="AG3:AH3"/>
    <mergeCell ref="AK3:AM3"/>
    <mergeCell ref="A3:H3"/>
    <mergeCell ref="J3:K3"/>
    <mergeCell ref="L3:M3"/>
    <mergeCell ref="P3:R3"/>
    <mergeCell ref="S3:T3"/>
    <mergeCell ref="W3:Y3"/>
    <mergeCell ref="A4:A6"/>
    <mergeCell ref="B4:B6"/>
    <mergeCell ref="C4:C6"/>
    <mergeCell ref="D4:D6"/>
    <mergeCell ref="E4:E6"/>
    <mergeCell ref="L4:L5"/>
    <mergeCell ref="AR3:AS3"/>
    <mergeCell ref="AT3:AU3"/>
    <mergeCell ref="AV3:AW3"/>
    <mergeCell ref="AX3:AY3"/>
    <mergeCell ref="AN3:AO3"/>
    <mergeCell ref="AP3:AQ3"/>
    <mergeCell ref="AB4:AB5"/>
    <mergeCell ref="M4:M5"/>
    <mergeCell ref="N4:N5"/>
    <mergeCell ref="O4:P4"/>
    <mergeCell ref="Q4:R4"/>
    <mergeCell ref="S4:S5"/>
    <mergeCell ref="T4:T5"/>
    <mergeCell ref="U4:U5"/>
    <mergeCell ref="V4:W4"/>
    <mergeCell ref="G4:G6"/>
    <mergeCell ref="H4:H6"/>
    <mergeCell ref="I4:I6"/>
    <mergeCell ref="J4:J6"/>
    <mergeCell ref="K4:K6"/>
    <mergeCell ref="X4:Y4"/>
    <mergeCell ref="Z4:Z5"/>
    <mergeCell ref="AA4:AA5"/>
    <mergeCell ref="AV4:AW4"/>
    <mergeCell ref="AC4:AD4"/>
    <mergeCell ref="AE4:AF4"/>
    <mergeCell ref="AG4:AG5"/>
    <mergeCell ref="AH4:AH5"/>
    <mergeCell ref="AI4:AI5"/>
    <mergeCell ref="AJ4:AK4"/>
    <mergeCell ref="AL4:AM4"/>
    <mergeCell ref="AN4:AO4"/>
    <mergeCell ref="AP4:AQ4"/>
    <mergeCell ref="AR4:AS4"/>
    <mergeCell ref="AT4:AU4"/>
    <mergeCell ref="BA14:BC15"/>
    <mergeCell ref="BA16:BC17"/>
    <mergeCell ref="AX4:AX5"/>
    <mergeCell ref="AY4:AY5"/>
    <mergeCell ref="BA6:BC6"/>
    <mergeCell ref="BA8:BC8"/>
    <mergeCell ref="BA10:BC11"/>
    <mergeCell ref="BA12:BC13"/>
  </mergeCells>
  <dataValidations count="5">
    <dataValidation type="list" allowBlank="1" showInputMessage="1" showErrorMessage="1" sqref="J3:K3">
      <formula1>"UKG"</formula1>
    </dataValidation>
    <dataValidation type="list" allowBlank="1" showInputMessage="1" showErrorMessage="1" sqref="K7:K206">
      <formula1>"GEN, OBC, SC, ST, MIN, SBC"</formula1>
    </dataValidation>
    <dataValidation type="list" allowBlank="1" showInputMessage="1" showErrorMessage="1" sqref="J7:J206">
      <formula1>"F, M"</formula1>
    </dataValidation>
    <dataValidation type="textLength" errorStyle="warning" operator="lessThanOrEqual" showInputMessage="1" showErrorMessage="1" errorTitle="long name" error="Please decrease the font size of this cell if name does not fit into the column." sqref="F7:H206">
      <formula1>20</formula1>
    </dataValidation>
    <dataValidation type="custom" operator="lessThanOrEqual" allowBlank="1" showInputMessage="1" showErrorMessage="1" errorTitle="Write Here Proper Value" error="अधिकतम प्राप्तांक से ज्यादा अंक INPUT नहीं कर सकते " sqref="L7:AY206">
      <formula1>OR(L7&lt;=L$6,L7="ML",L7="NA",L7="ab")</formula1>
    </dataValidation>
  </dataValidations>
  <hyperlinks>
    <hyperlink ref="BA8" r:id="rId1"/>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dimension ref="A1:DX229"/>
  <sheetViews>
    <sheetView showGridLines="0" workbookViewId="0">
      <selection activeCell="E3" sqref="E3"/>
    </sheetView>
  </sheetViews>
  <sheetFormatPr defaultColWidth="4.625" defaultRowHeight="15"/>
  <cols>
    <col min="1" max="1" width="5.125" style="44" customWidth="1"/>
    <col min="2" max="2" width="6.625" style="44" customWidth="1"/>
    <col min="3" max="3" width="5.25" style="44" customWidth="1"/>
    <col min="4" max="4" width="4.25" style="44" customWidth="1"/>
    <col min="5" max="5" width="11.375" style="44" customWidth="1"/>
    <col min="6" max="6" width="7" style="44" customWidth="1"/>
    <col min="7" max="7" width="24.875" style="44" customWidth="1"/>
    <col min="8" max="8" width="21.25" style="44" bestFit="1" customWidth="1"/>
    <col min="9" max="9" width="15.875" style="44" customWidth="1"/>
    <col min="10" max="11" width="5.125" style="44" customWidth="1"/>
    <col min="12" max="15" width="3.875" style="44" hidden="1" customWidth="1"/>
    <col min="16" max="17" width="3.875" style="44" customWidth="1"/>
    <col min="18" max="18" width="4.625" style="44" customWidth="1"/>
    <col min="19" max="19" width="5.125" style="44" customWidth="1"/>
    <col min="20" max="22" width="3.875" style="44" customWidth="1"/>
    <col min="23" max="23" width="4.875" style="44" customWidth="1"/>
    <col min="24" max="28" width="4.875" style="44" hidden="1" customWidth="1"/>
    <col min="29" max="29" width="4.375" style="44" customWidth="1"/>
    <col min="30" max="33" width="3.875" style="44" hidden="1" customWidth="1"/>
    <col min="34" max="35" width="3.875" style="44" customWidth="1"/>
    <col min="36" max="36" width="4.5" style="44" bestFit="1" customWidth="1"/>
    <col min="37" max="37" width="5.125" style="44" customWidth="1"/>
    <col min="38" max="40" width="3.875" style="44" customWidth="1"/>
    <col min="41" max="41" width="4.875" style="44" customWidth="1"/>
    <col min="42" max="42" width="5.125" style="44" hidden="1" customWidth="1"/>
    <col min="43" max="46" width="4.875" style="44" hidden="1" customWidth="1"/>
    <col min="47" max="47" width="4.375" style="44" customWidth="1"/>
    <col min="48" max="51" width="3.875" style="44" hidden="1" customWidth="1"/>
    <col min="52" max="53" width="3.875" style="44" customWidth="1"/>
    <col min="54" max="54" width="4.75" style="44" customWidth="1"/>
    <col min="55" max="55" width="4.875" style="44" customWidth="1"/>
    <col min="56" max="58" width="3.875" style="44" customWidth="1"/>
    <col min="59" max="59" width="4.875" style="44" customWidth="1"/>
    <col min="60" max="60" width="5" style="44" hidden="1" customWidth="1"/>
    <col min="61" max="64" width="4.875" style="44" hidden="1" customWidth="1"/>
    <col min="65" max="65" width="4.375" style="44" customWidth="1"/>
    <col min="66" max="69" width="3.875" style="44" hidden="1" customWidth="1"/>
    <col min="70" max="72" width="3.875" style="44" customWidth="1"/>
    <col min="73" max="73" width="5" style="44" customWidth="1"/>
    <col min="74" max="76" width="3.875" style="44" customWidth="1"/>
    <col min="77" max="77" width="5" style="44" customWidth="1"/>
    <col min="78" max="78" width="5.125" style="44" hidden="1" customWidth="1"/>
    <col min="79" max="82" width="4.875" style="44" hidden="1" customWidth="1"/>
    <col min="83" max="83" width="4.375" style="44" customWidth="1"/>
    <col min="84" max="86" width="4.75" style="44" customWidth="1"/>
    <col min="87" max="89" width="4.75" style="44" hidden="1" customWidth="1"/>
    <col min="90" max="93" width="4.75" style="44" customWidth="1"/>
    <col min="94" max="96" width="4.75" style="44" hidden="1" customWidth="1"/>
    <col min="97" max="100" width="4.75" style="44" customWidth="1"/>
    <col min="101" max="103" width="4.75" style="44" hidden="1" customWidth="1"/>
    <col min="104" max="112" width="4.75" style="44" customWidth="1"/>
    <col min="113" max="113" width="7.25" style="44" customWidth="1"/>
    <col min="114" max="114" width="10.875" style="44" customWidth="1"/>
    <col min="115" max="115" width="5.375" style="44" customWidth="1"/>
    <col min="116" max="116" width="7.125" style="44" customWidth="1"/>
    <col min="117" max="117" width="12.375" style="44" customWidth="1"/>
    <col min="118" max="118" width="9.125" style="44" customWidth="1"/>
    <col min="119" max="119" width="9.75" style="44" customWidth="1"/>
    <col min="120" max="120" width="5" style="44" customWidth="1"/>
    <col min="121" max="121" width="10.875" style="44" customWidth="1"/>
    <col min="122" max="127" width="4.625" style="44"/>
    <col min="128" max="128" width="4.625" style="44" hidden="1" customWidth="1"/>
    <col min="129" max="16384" width="4.625" style="44"/>
  </cols>
  <sheetData>
    <row r="1" spans="1:128" ht="36" customHeight="1">
      <c r="G1" s="624" t="s">
        <v>125</v>
      </c>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row>
    <row r="2" spans="1:128" s="99" customFormat="1" ht="30" customHeight="1">
      <c r="A2" s="654" t="str">
        <f>IF('Master sheet'!D14="Hindi","विद्यालय का नाम :-","School Name :- ")</f>
        <v>विद्यालय का नाम :-</v>
      </c>
      <c r="B2" s="654"/>
      <c r="C2" s="654"/>
      <c r="D2" s="654"/>
      <c r="E2" s="654"/>
      <c r="F2" s="655" t="str">
        <f>IF('Master sheet'!D14="Hindi",'Master sheet'!D8,'Master sheet'!D7)</f>
        <v xml:space="preserve">महात्मा गाँधी राजकीय विद्यालय (अंग्रेजी माध्यम) बर, पाली </v>
      </c>
      <c r="G2" s="655"/>
      <c r="H2" s="655"/>
      <c r="I2" s="655"/>
      <c r="J2" s="655"/>
      <c r="K2" s="655"/>
      <c r="L2" s="655"/>
      <c r="M2" s="655"/>
      <c r="N2" s="655"/>
      <c r="O2" s="655"/>
      <c r="P2" s="655"/>
      <c r="Q2" s="655"/>
      <c r="R2" s="52"/>
      <c r="S2" s="52"/>
      <c r="T2" s="52"/>
      <c r="U2" s="52"/>
      <c r="V2" s="52"/>
      <c r="W2" s="52"/>
      <c r="X2" s="52"/>
      <c r="Y2" s="52"/>
      <c r="Z2" s="52"/>
      <c r="AA2" s="52"/>
      <c r="AB2" s="52"/>
      <c r="AC2" s="52"/>
      <c r="AD2" s="52"/>
      <c r="AE2" s="52"/>
      <c r="AF2" s="52"/>
      <c r="AG2" s="48"/>
      <c r="AH2" s="646"/>
      <c r="AI2" s="646"/>
      <c r="AJ2" s="646"/>
      <c r="AK2" s="646"/>
      <c r="AL2" s="646"/>
      <c r="AM2" s="646"/>
      <c r="AN2" s="646"/>
      <c r="AO2" s="646"/>
      <c r="AP2" s="646"/>
      <c r="AQ2" s="646"/>
      <c r="AR2" s="646"/>
      <c r="AS2" s="646"/>
      <c r="AT2" s="646"/>
      <c r="AU2" s="646"/>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row>
    <row r="3" spans="1:128" ht="22.5" customHeight="1">
      <c r="A3" s="670" t="str">
        <f>IF('Master sheet'!D14="Hindi","कक्षा  :-","CLASS :- ")</f>
        <v>कक्षा  :-</v>
      </c>
      <c r="B3" s="670"/>
      <c r="C3" s="670"/>
      <c r="D3" s="670">
        <v>0</v>
      </c>
      <c r="E3" s="401" t="s">
        <v>238</v>
      </c>
      <c r="F3" s="69"/>
      <c r="G3" s="670" t="str">
        <f>IF('Master sheet'!D14="Hindi","सत्र :- ","Session :- ")</f>
        <v xml:space="preserve">सत्र :- </v>
      </c>
      <c r="H3" s="670">
        <v>0</v>
      </c>
      <c r="I3" s="670">
        <v>0</v>
      </c>
      <c r="J3" s="648" t="str">
        <f>IF('Master sheet'!D12="","",'Master sheet'!D12)</f>
        <v>2024-2025</v>
      </c>
      <c r="K3" s="648"/>
      <c r="L3" s="649"/>
      <c r="M3" s="649"/>
      <c r="N3" s="649"/>
      <c r="O3" s="649"/>
      <c r="P3" s="649"/>
      <c r="Q3" s="47"/>
      <c r="R3" s="47"/>
      <c r="S3" s="47"/>
      <c r="T3" s="47"/>
      <c r="U3" s="47"/>
      <c r="V3" s="47"/>
      <c r="W3" s="47"/>
      <c r="X3" s="47"/>
      <c r="Y3" s="47"/>
      <c r="Z3" s="47"/>
      <c r="AA3" s="47"/>
      <c r="AB3" s="47"/>
      <c r="AC3" s="47"/>
      <c r="AD3" s="47"/>
      <c r="AE3" s="47"/>
      <c r="AF3" s="47"/>
      <c r="AG3" s="49"/>
      <c r="AH3" s="671"/>
      <c r="AI3" s="671"/>
      <c r="AJ3" s="671"/>
      <c r="AK3" s="671"/>
      <c r="AL3" s="671"/>
      <c r="AM3" s="671"/>
      <c r="AN3" s="671"/>
      <c r="AO3" s="671"/>
      <c r="AP3" s="671"/>
      <c r="AQ3" s="671"/>
      <c r="AR3" s="671"/>
      <c r="AS3" s="671"/>
      <c r="AT3" s="671"/>
      <c r="AU3" s="671"/>
      <c r="AV3" s="40"/>
      <c r="AW3" s="40"/>
      <c r="AX3" s="40"/>
      <c r="AY3" s="40"/>
      <c r="AZ3" s="40"/>
      <c r="BA3" s="40"/>
      <c r="BB3" s="40"/>
      <c r="BC3" s="40"/>
      <c r="BD3" s="40"/>
      <c r="BE3" s="40"/>
      <c r="BF3" s="40"/>
      <c r="BG3" s="40"/>
      <c r="BH3" s="40"/>
      <c r="BI3" s="50"/>
      <c r="BJ3" s="50"/>
      <c r="BK3" s="50"/>
      <c r="BL3" s="50"/>
      <c r="BM3" s="50"/>
      <c r="BN3" s="40"/>
      <c r="BO3" s="40"/>
      <c r="BP3" s="40"/>
      <c r="BQ3" s="40"/>
      <c r="BR3" s="40"/>
      <c r="BS3" s="40"/>
      <c r="BT3" s="40"/>
      <c r="BU3" s="40"/>
      <c r="BV3" s="40"/>
      <c r="BW3" s="40"/>
      <c r="BX3" s="40"/>
      <c r="BY3" s="40"/>
      <c r="BZ3" s="40"/>
      <c r="CA3" s="50"/>
      <c r="CB3" s="50"/>
      <c r="CC3" s="50"/>
      <c r="CD3" s="50"/>
      <c r="CE3" s="50"/>
      <c r="CF3" s="40"/>
      <c r="CG3" s="40"/>
      <c r="CH3" s="40"/>
      <c r="CI3" s="40"/>
      <c r="CJ3" s="40"/>
      <c r="CK3" s="40"/>
      <c r="CL3" s="40"/>
      <c r="CM3" s="40"/>
      <c r="CN3" s="40"/>
      <c r="CO3" s="40"/>
      <c r="CP3" s="40"/>
      <c r="CQ3" s="40"/>
      <c r="CR3" s="40"/>
      <c r="CS3" s="40"/>
      <c r="CT3" s="40"/>
      <c r="CU3" s="40"/>
      <c r="CV3" s="40"/>
      <c r="CW3" s="40"/>
      <c r="CX3" s="40"/>
      <c r="CY3" s="40"/>
      <c r="CZ3" s="40"/>
      <c r="DA3" s="630" t="str">
        <f>IF('[1]Master sheet'!$D$11="Hindi","अतिरिक्त विषय ","Extra Subject")</f>
        <v xml:space="preserve">अतिरिक्त विषय </v>
      </c>
      <c r="DB3" s="630"/>
      <c r="DC3" s="630"/>
      <c r="DD3" s="630"/>
      <c r="DE3" s="630"/>
      <c r="DF3" s="630"/>
      <c r="DG3" s="630"/>
      <c r="DH3" s="630"/>
      <c r="DI3" s="40"/>
      <c r="DJ3" s="41"/>
      <c r="DK3" s="41"/>
      <c r="DL3" s="40"/>
      <c r="DM3" s="40"/>
      <c r="DN3" s="40"/>
      <c r="DO3" s="40"/>
      <c r="DP3" s="40"/>
      <c r="DQ3" s="40"/>
    </row>
    <row r="4" spans="1:128" ht="27" customHeight="1">
      <c r="A4" s="666" t="str">
        <f>IF('Master sheet'!D14="Hindi","विद्यार्थी विवरण","Student Detail")</f>
        <v>विद्यार्थी विवरण</v>
      </c>
      <c r="B4" s="667"/>
      <c r="C4" s="667"/>
      <c r="D4" s="667"/>
      <c r="E4" s="667"/>
      <c r="F4" s="667"/>
      <c r="G4" s="667"/>
      <c r="H4" s="667"/>
      <c r="I4" s="667"/>
      <c r="J4" s="667"/>
      <c r="K4" s="668"/>
      <c r="L4" s="659"/>
      <c r="M4" s="659"/>
      <c r="N4" s="659"/>
      <c r="O4" s="659"/>
      <c r="P4" s="653" t="str">
        <f>IF('Master sheet'!$D$14="Hindi","हिंदी","Hindi")</f>
        <v>हिंदी</v>
      </c>
      <c r="Q4" s="651"/>
      <c r="R4" s="651"/>
      <c r="S4" s="651" t="str">
        <f>IF(AND($E$3="Nursery"),UPPER('Marks Entry Nursery'!P3),IF(AND($E$3="LKG"),UPPER('Marks Entry LKG'!P3),IF(AND($E$3="UKG"),UPPER('Marks Entry LKG'!P3),"")))</f>
        <v>MANOJ KUMAR PACHORI</v>
      </c>
      <c r="T4" s="651"/>
      <c r="U4" s="651"/>
      <c r="V4" s="651"/>
      <c r="W4" s="651"/>
      <c r="X4" s="651"/>
      <c r="Y4" s="651"/>
      <c r="Z4" s="651"/>
      <c r="AA4" s="651"/>
      <c r="AB4" s="651"/>
      <c r="AC4" s="652"/>
      <c r="AD4" s="659"/>
      <c r="AE4" s="659"/>
      <c r="AF4" s="659"/>
      <c r="AG4" s="353"/>
      <c r="AH4" s="627" t="str">
        <f>IF('Master sheet'!$D$14="Hindi","अंग्रेजी","English")</f>
        <v>अंग्रेजी</v>
      </c>
      <c r="AI4" s="627"/>
      <c r="AJ4" s="627"/>
      <c r="AK4" s="627" t="str">
        <f>IF(AND($E$3="Nursery"),UPPER('Marks Entry Nursery'!W3),IF(AND($E$3="LKG"),UPPER('Marks Entry LKG'!W3),IF(AND($E$3="UKG"),UPPER('Marks Entry LKG'!W3),"")))</f>
        <v>SAMPAT RAJ</v>
      </c>
      <c r="AL4" s="627"/>
      <c r="AM4" s="627"/>
      <c r="AN4" s="627"/>
      <c r="AO4" s="627"/>
      <c r="AP4" s="627"/>
      <c r="AQ4" s="627"/>
      <c r="AR4" s="627"/>
      <c r="AS4" s="627"/>
      <c r="AT4" s="627"/>
      <c r="AU4" s="628"/>
      <c r="AV4" s="650"/>
      <c r="AW4" s="650"/>
      <c r="AX4" s="650"/>
      <c r="AY4" s="353"/>
      <c r="AZ4" s="627" t="str">
        <f>IF('Master sheet'!$D$14="Hindi","गणित","Maths")</f>
        <v>गणित</v>
      </c>
      <c r="BA4" s="627"/>
      <c r="BB4" s="627"/>
      <c r="BC4" s="627" t="str">
        <f>IF(AND($E$3="Nursery"),UPPER('Marks Entry Nursery'!AD3),IF(AND($E$3="LKG"),UPPER('Marks Entry LKG'!AD3),IF(AND($E$3="UKG"),UPPER('Marks Entry LKG'!AD3),"")))</f>
        <v>PRADIP SINGH</v>
      </c>
      <c r="BD4" s="627"/>
      <c r="BE4" s="627"/>
      <c r="BF4" s="627"/>
      <c r="BG4" s="627"/>
      <c r="BH4" s="627"/>
      <c r="BI4" s="627"/>
      <c r="BJ4" s="627"/>
      <c r="BK4" s="627"/>
      <c r="BL4" s="627"/>
      <c r="BM4" s="628"/>
      <c r="BN4" s="669"/>
      <c r="BO4" s="669"/>
      <c r="BP4" s="669"/>
      <c r="BQ4" s="353"/>
      <c r="BR4" s="629" t="str">
        <f>IF('Master sheet'!$D$14="Hindi","पर्यावरण अध्ययन","EVS")</f>
        <v>पर्यावरण अध्ययन</v>
      </c>
      <c r="BS4" s="629"/>
      <c r="BT4" s="629"/>
      <c r="BU4" s="627" t="str">
        <f>IF(AND($E$3="Nursery"),UPPER('Marks Entry Nursery'!AK3),IF(AND($E$3="LKG"),UPPER('Marks Entry LKG'!AK3),IF(AND($E$3="UKG"),UPPER('Marks Entry LKG'!AK3),"")))</f>
        <v>PUSHPENDRA JAWRA</v>
      </c>
      <c r="BV4" s="627"/>
      <c r="BW4" s="627"/>
      <c r="BX4" s="627"/>
      <c r="BY4" s="627"/>
      <c r="BZ4" s="627"/>
      <c r="CA4" s="627"/>
      <c r="CB4" s="627"/>
      <c r="CC4" s="627"/>
      <c r="CD4" s="627"/>
      <c r="CE4" s="628"/>
      <c r="CF4" s="631" t="str">
        <f>IF('Master sheet'!$D$14="Hindi","कार्यानुभव","WORK EXP.")</f>
        <v>कार्यानुभव</v>
      </c>
      <c r="CG4" s="632"/>
      <c r="CH4" s="632"/>
      <c r="CI4" s="90"/>
      <c r="CJ4" s="90"/>
      <c r="CK4" s="90"/>
      <c r="CL4" s="91"/>
      <c r="CM4" s="631" t="str">
        <f>IF('Master sheet'!$D$14="Hindi","कला शिक्षा","ART EDU.")</f>
        <v>कला शिक्षा</v>
      </c>
      <c r="CN4" s="632"/>
      <c r="CO4" s="632"/>
      <c r="CP4" s="90"/>
      <c r="CQ4" s="90"/>
      <c r="CR4" s="90"/>
      <c r="CS4" s="91"/>
      <c r="CT4" s="631" t="str">
        <f>IF('Master sheet'!$D$14="Hindi","स्वा. एवं शा. शिक्षा","HE.&amp;PH. EDU.")</f>
        <v>स्वा. एवं शा. शिक्षा</v>
      </c>
      <c r="CU4" s="632"/>
      <c r="CV4" s="632"/>
      <c r="CW4" s="90"/>
      <c r="CX4" s="90"/>
      <c r="CY4" s="90"/>
      <c r="CZ4" s="91"/>
      <c r="DA4" s="631" t="str">
        <f>IF(AND($E$3="Nursery"),UPPER('Marks Entry Nursery'!AT3),IF(AND($E$3="LKG"),UPPER('Marks Entry LKG'!AT3),IF(AND($E$3="UKG"),UPPER('Marks Entry LKG'!AT3),"")))</f>
        <v>COMPUTER</v>
      </c>
      <c r="DB4" s="632"/>
      <c r="DC4" s="632"/>
      <c r="DD4" s="633"/>
      <c r="DE4" s="631" t="str">
        <f>IF(AND($E$3="Nursery"),UPPER('Marks Entry Nursery'!AV3),IF(AND($E$3="LKG"),UPPER('Marks Entry LKG'!AV3),IF(AND($E$3="UKG"),UPPER('Marks Entry LKG'!AV3),"")))</f>
        <v>G.K.</v>
      </c>
      <c r="DF4" s="632"/>
      <c r="DG4" s="632"/>
      <c r="DH4" s="633"/>
      <c r="DI4" s="672" t="str">
        <f>IF('Master sheet'!$D$14="Hindi","कुल विषय योग","Grand Total")</f>
        <v>कुल विषय योग</v>
      </c>
      <c r="DJ4" s="678" t="str">
        <f>IF('Master sheet'!$D$14="Hindi","प्रतिशत","Percentage")</f>
        <v>प्रतिशत</v>
      </c>
      <c r="DK4" s="634" t="str">
        <f>IF('Master sheet'!$D$14="Hindi","श्रेणी ","Division")</f>
        <v xml:space="preserve">श्रेणी </v>
      </c>
      <c r="DL4" s="674" t="str">
        <f>IF('Master sheet'!$D$14="Hindi","कक्षा में स्थान","Position in the Class")</f>
        <v>कक्षा में स्थान</v>
      </c>
      <c r="DM4" s="653" t="str">
        <f>IF('Master sheet'!$D$14="Hindi","परीक्षा परिणाम","Results")</f>
        <v>परीक्षा परिणाम</v>
      </c>
      <c r="DN4" s="650" t="str">
        <f>IF('Master sheet'!$D$14="Hindi","उपस्थिति","Attendance")</f>
        <v>उपस्थिति</v>
      </c>
      <c r="DO4" s="650"/>
      <c r="DP4" s="683" t="str">
        <f>IF('Master sheet'!$D$14="Hindi","ग्रेड","Grade")</f>
        <v>ग्रेड</v>
      </c>
      <c r="DQ4" s="650" t="str">
        <f>IF('Master sheet'!$D$14="Hindi","विशेष विवरण","Specifications")</f>
        <v>विशेष विवरण</v>
      </c>
    </row>
    <row r="5" spans="1:128" ht="21" customHeight="1">
      <c r="A5" s="660" t="str">
        <f>IF('Master sheet'!D14="Hindi","क्र. स.","Sr. No. ")</f>
        <v>क्र. स.</v>
      </c>
      <c r="B5" s="656" t="str">
        <f>IF('Master sheet'!D14="Hindi","नामांक","Roll No.")</f>
        <v>नामांक</v>
      </c>
      <c r="C5" s="656" t="str">
        <f>IF('Master sheet'!D14="Hindi","कक्षा","CLASS ")</f>
        <v>कक्षा</v>
      </c>
      <c r="D5" s="656" t="str">
        <f>IF('Master sheet'!D14="Hindi","सेक्शन","Section ")</f>
        <v>सेक्शन</v>
      </c>
      <c r="E5" s="656" t="str">
        <f>IF('Master sheet'!D14="Hindi","जन्म दिनांक","Date of Birth")</f>
        <v>जन्म दिनांक</v>
      </c>
      <c r="F5" s="656" t="str">
        <f>IF('Master sheet'!D14="Hindi","प्रवेशांक","SR. NO.")</f>
        <v>प्रवेशांक</v>
      </c>
      <c r="G5" s="663" t="str">
        <f>IF('Master sheet'!D14="Hindi","विद्यार्थी का नाम","Student's Name")</f>
        <v>विद्यार्थी का नाम</v>
      </c>
      <c r="H5" s="663" t="str">
        <f>IF('Master sheet'!D14="Hindi","पिता का नाम","Father's Name")</f>
        <v>पिता का नाम</v>
      </c>
      <c r="I5" s="663" t="str">
        <f>IF('Master sheet'!D14="Hindi","माता का नाम ","Mother's Name")</f>
        <v xml:space="preserve">माता का नाम </v>
      </c>
      <c r="J5" s="95"/>
      <c r="K5" s="95"/>
      <c r="L5" s="640"/>
      <c r="M5" s="640"/>
      <c r="N5" s="640"/>
      <c r="O5" s="640"/>
      <c r="P5" s="642" t="str">
        <f>IF('Master sheet'!$D$14="Hindi","अर्द्धवार्षिक","Half Yearly")</f>
        <v>अर्द्धवार्षिक</v>
      </c>
      <c r="Q5" s="643"/>
      <c r="R5" s="644"/>
      <c r="S5" s="645" t="str">
        <f>IF('Master sheet'!$D$14="Hindi","अर्द्ध वा. तक योग","Total Till H.Y.")</f>
        <v>अर्द्ध वा. तक योग</v>
      </c>
      <c r="T5" s="642" t="str">
        <f>IF('Master sheet'!$D$14="Hindi","वार्षिक","Yearly")</f>
        <v>वार्षिक</v>
      </c>
      <c r="U5" s="643"/>
      <c r="V5" s="644"/>
      <c r="W5" s="647" t="str">
        <f>IF('Master sheet'!$D$14="Hindi","विषय कुल योग ","Subject Total")</f>
        <v xml:space="preserve">विषय कुल योग </v>
      </c>
      <c r="X5" s="636" t="s">
        <v>100</v>
      </c>
      <c r="Y5" s="636" t="s">
        <v>101</v>
      </c>
      <c r="Z5" s="636" t="s">
        <v>102</v>
      </c>
      <c r="AA5" s="636" t="s">
        <v>103</v>
      </c>
      <c r="AB5" s="636" t="s">
        <v>104</v>
      </c>
      <c r="AC5" s="634" t="str">
        <f>IF('Master sheet'!$D$14="Hindi","ग्रेड","Grade")</f>
        <v>ग्रेड</v>
      </c>
      <c r="AD5" s="640"/>
      <c r="AE5" s="640"/>
      <c r="AF5" s="640"/>
      <c r="AG5" s="640"/>
      <c r="AH5" s="642" t="str">
        <f>IF('Master sheet'!$D$14="Hindi","अर्द्धवार्षिक","Half Yearly")</f>
        <v>अर्द्धवार्षिक</v>
      </c>
      <c r="AI5" s="643"/>
      <c r="AJ5" s="644"/>
      <c r="AK5" s="645" t="str">
        <f>IF('Master sheet'!$D$14="Hindi","अर्द्ध वा. तक योग","Total Till H.Y.")</f>
        <v>अर्द्ध वा. तक योग</v>
      </c>
      <c r="AL5" s="642" t="str">
        <f>IF('Master sheet'!$D$14="Hindi","वार्षिक","Yearly")</f>
        <v>वार्षिक</v>
      </c>
      <c r="AM5" s="643"/>
      <c r="AN5" s="644"/>
      <c r="AO5" s="647" t="str">
        <f>IF('Master sheet'!$D$14="Hindi","विषय कुल योग ","Subject Total")</f>
        <v xml:space="preserve">विषय कुल योग </v>
      </c>
      <c r="AP5" s="636" t="s">
        <v>100</v>
      </c>
      <c r="AQ5" s="636" t="s">
        <v>101</v>
      </c>
      <c r="AR5" s="636" t="s">
        <v>102</v>
      </c>
      <c r="AS5" s="636" t="s">
        <v>103</v>
      </c>
      <c r="AT5" s="636" t="s">
        <v>104</v>
      </c>
      <c r="AU5" s="634" t="str">
        <f>IF('Master sheet'!$D$14="Hindi","ग्रेड","Grade")</f>
        <v>ग्रेड</v>
      </c>
      <c r="AV5" s="640"/>
      <c r="AW5" s="640"/>
      <c r="AX5" s="640"/>
      <c r="AY5" s="640"/>
      <c r="AZ5" s="642" t="str">
        <f>IF('Master sheet'!$D$14="Hindi","अर्द्धवार्षिक","Half Yearly")</f>
        <v>अर्द्धवार्षिक</v>
      </c>
      <c r="BA5" s="643"/>
      <c r="BB5" s="644"/>
      <c r="BC5" s="645" t="str">
        <f>IF('Master sheet'!$D$14="Hindi","अर्द्ध वा. तक योग","Total Till H.Y.")</f>
        <v>अर्द्ध वा. तक योग</v>
      </c>
      <c r="BD5" s="642" t="str">
        <f>IF('Master sheet'!$D$14="Hindi","वार्षिक","Yearly")</f>
        <v>वार्षिक</v>
      </c>
      <c r="BE5" s="643"/>
      <c r="BF5" s="644"/>
      <c r="BG5" s="647" t="str">
        <f>IF('Master sheet'!$D$14="Hindi","विषय कुल योग ","Subject Total")</f>
        <v xml:space="preserve">विषय कुल योग </v>
      </c>
      <c r="BH5" s="636" t="s">
        <v>100</v>
      </c>
      <c r="BI5" s="636" t="s">
        <v>101</v>
      </c>
      <c r="BJ5" s="636" t="s">
        <v>102</v>
      </c>
      <c r="BK5" s="636" t="s">
        <v>103</v>
      </c>
      <c r="BL5" s="636" t="s">
        <v>104</v>
      </c>
      <c r="BM5" s="634" t="str">
        <f>IF('Master sheet'!$D$14="Hindi","ग्रेड","Grade")</f>
        <v>ग्रेड</v>
      </c>
      <c r="BN5" s="640"/>
      <c r="BO5" s="640"/>
      <c r="BP5" s="640"/>
      <c r="BQ5" s="640"/>
      <c r="BR5" s="642" t="str">
        <f>IF('Master sheet'!$D$14="Hindi","अर्द्धवार्षिक","Half Yearly")</f>
        <v>अर्द्धवार्षिक</v>
      </c>
      <c r="BS5" s="643"/>
      <c r="BT5" s="644"/>
      <c r="BU5" s="645" t="str">
        <f>IF('Master sheet'!$D$14="Hindi","अर्द्ध वा. तक योग","Total Till H.Y.")</f>
        <v>अर्द्ध वा. तक योग</v>
      </c>
      <c r="BV5" s="642" t="str">
        <f>IF('Master sheet'!$D$14="Hindi","वार्षिक","Yearly")</f>
        <v>वार्षिक</v>
      </c>
      <c r="BW5" s="643"/>
      <c r="BX5" s="644"/>
      <c r="BY5" s="647" t="str">
        <f>IF('Master sheet'!$D$14="Hindi","विषय कुल योग ","Subject Total")</f>
        <v xml:space="preserve">विषय कुल योग </v>
      </c>
      <c r="BZ5" s="636" t="s">
        <v>100</v>
      </c>
      <c r="CA5" s="636" t="s">
        <v>101</v>
      </c>
      <c r="CB5" s="636" t="s">
        <v>102</v>
      </c>
      <c r="CC5" s="636" t="s">
        <v>103</v>
      </c>
      <c r="CD5" s="636" t="s">
        <v>104</v>
      </c>
      <c r="CE5" s="634" t="str">
        <f>IF('Master sheet'!$D$14="Hindi","ग्रेड","Grade")</f>
        <v>ग्रेड</v>
      </c>
      <c r="CF5" s="641" t="str">
        <f>IF('Master sheet'!$D$14="Hindi","अर्द्धवार्षिक","Half Yearly")</f>
        <v>अर्द्धवार्षिक</v>
      </c>
      <c r="CG5" s="641" t="str">
        <f>IF('Master sheet'!$D$14="Hindi","वार्षिक","Yearly")</f>
        <v>वार्षिक</v>
      </c>
      <c r="CH5" s="641" t="str">
        <f>IF('Master sheet'!$D$14="Hindi","योग","Total")</f>
        <v>योग</v>
      </c>
      <c r="CI5" s="636" t="s">
        <v>100</v>
      </c>
      <c r="CJ5" s="636" t="s">
        <v>101</v>
      </c>
      <c r="CK5" s="636" t="s">
        <v>103</v>
      </c>
      <c r="CL5" s="634" t="str">
        <f>IF('Master sheet'!$D$14="Hindi","ग्रेड","Grade")</f>
        <v>ग्रेड</v>
      </c>
      <c r="CM5" s="641" t="str">
        <f>IF('Master sheet'!$D$14="Hindi","अर्द्धवार्षिक","Half Yearly")</f>
        <v>अर्द्धवार्षिक</v>
      </c>
      <c r="CN5" s="641" t="str">
        <f>IF('Master sheet'!$D$14="Hindi","वार्षिक","Yearly")</f>
        <v>वार्षिक</v>
      </c>
      <c r="CO5" s="641" t="str">
        <f>IF('Master sheet'!$D$14="Hindi","योग","Total")</f>
        <v>योग</v>
      </c>
      <c r="CP5" s="636" t="s">
        <v>100</v>
      </c>
      <c r="CQ5" s="636" t="s">
        <v>101</v>
      </c>
      <c r="CR5" s="636" t="s">
        <v>103</v>
      </c>
      <c r="CS5" s="634" t="str">
        <f>IF('Master sheet'!$D$14="Hindi","ग्रेड","Grade")</f>
        <v>ग्रेड</v>
      </c>
      <c r="CT5" s="641" t="str">
        <f>IF('Master sheet'!$D$14="Hindi","अर्द्धवार्षिक","Half Yearly")</f>
        <v>अर्द्धवार्षिक</v>
      </c>
      <c r="CU5" s="641" t="str">
        <f>IF('Master sheet'!$D$14="Hindi","वार्षिक","Yearly")</f>
        <v>वार्षिक</v>
      </c>
      <c r="CV5" s="641" t="str">
        <f>IF('Master sheet'!$D$14="Hindi","योग","Total")</f>
        <v>योग</v>
      </c>
      <c r="CW5" s="636" t="s">
        <v>100</v>
      </c>
      <c r="CX5" s="636" t="s">
        <v>101</v>
      </c>
      <c r="CY5" s="636" t="s">
        <v>103</v>
      </c>
      <c r="CZ5" s="634" t="str">
        <f>IF('Master sheet'!$D$14="Hindi","ग्रेड","Grade")</f>
        <v>ग्रेड</v>
      </c>
      <c r="DA5" s="634" t="str">
        <f>IF('Master sheet'!$D$14="Hindi","अर्द्धवार्षिक","Half Yearly")</f>
        <v>अर्द्धवार्षिक</v>
      </c>
      <c r="DB5" s="634" t="str">
        <f>IF('Master sheet'!$D$14="Hindi","वार्षिक","Yearly")</f>
        <v>वार्षिक</v>
      </c>
      <c r="DC5" s="634" t="str">
        <f>IF('Master sheet'!$D$14="Hindi","योग","Total")</f>
        <v>योग</v>
      </c>
      <c r="DD5" s="634" t="str">
        <f>IF('Master sheet'!$D$14="Hindi","ग्रेड","Grade")</f>
        <v>ग्रेड</v>
      </c>
      <c r="DE5" s="634" t="str">
        <f>IF('Master sheet'!$D$14="Hindi","अर्द्धवार्षिक","Half Yearly")</f>
        <v>अर्द्धवार्षिक</v>
      </c>
      <c r="DF5" s="634" t="str">
        <f>IF('Master sheet'!$D$14="Hindi","वार्षिक","Yearly")</f>
        <v>वार्षिक</v>
      </c>
      <c r="DG5" s="634" t="str">
        <f>IF('Master sheet'!$D$14="Hindi","योग","Total")</f>
        <v>योग</v>
      </c>
      <c r="DH5" s="634" t="str">
        <f>IF('Master sheet'!$D$14="Hindi","ग्रेड","Grade")</f>
        <v>ग्रेड</v>
      </c>
      <c r="DI5" s="673">
        <v>0</v>
      </c>
      <c r="DJ5" s="679"/>
      <c r="DK5" s="677"/>
      <c r="DL5" s="675"/>
      <c r="DM5" s="653">
        <v>0</v>
      </c>
      <c r="DN5" s="650"/>
      <c r="DO5" s="650"/>
      <c r="DP5" s="684"/>
      <c r="DQ5" s="650"/>
    </row>
    <row r="6" spans="1:128" ht="82.5" customHeight="1">
      <c r="A6" s="661"/>
      <c r="B6" s="657"/>
      <c r="C6" s="657"/>
      <c r="D6" s="657"/>
      <c r="E6" s="657">
        <v>0</v>
      </c>
      <c r="F6" s="657">
        <v>0</v>
      </c>
      <c r="G6" s="664">
        <v>0</v>
      </c>
      <c r="H6" s="664">
        <v>0</v>
      </c>
      <c r="I6" s="664">
        <v>0</v>
      </c>
      <c r="J6" s="262" t="str">
        <f>IF('Master sheet'!D14="Hindi","लिंग ","Gender")</f>
        <v xml:space="preserve">लिंग </v>
      </c>
      <c r="K6" s="262" t="str">
        <f>IF('Master sheet'!D14="Hindi","वर्ग  ","Category")</f>
        <v xml:space="preserve">वर्ग  </v>
      </c>
      <c r="L6" s="263"/>
      <c r="M6" s="263"/>
      <c r="N6" s="263"/>
      <c r="O6" s="263"/>
      <c r="P6" s="263" t="str">
        <f>IF('Master sheet'!$D$14="Hindi","लिखित","Written")</f>
        <v>लिखित</v>
      </c>
      <c r="Q6" s="263" t="str">
        <f>IF('Master sheet'!$D$14="Hindi","मौखिक","Oral")</f>
        <v>मौखिक</v>
      </c>
      <c r="R6" s="263" t="str">
        <f>IF('Master sheet'!$D$14="Hindi","अर्द्ध वा. योग","H.Y. Total")</f>
        <v>अर्द्ध वा. योग</v>
      </c>
      <c r="S6" s="645"/>
      <c r="T6" s="264" t="str">
        <f>IF('Master sheet'!$D$14="Hindi","लिखित","Written")</f>
        <v>लिखित</v>
      </c>
      <c r="U6" s="264" t="str">
        <f>IF('Master sheet'!$D$14="Hindi","मौखिक","Oral")</f>
        <v>मौखिक</v>
      </c>
      <c r="V6" s="263" t="str">
        <f>IF('Master sheet'!$D$14="Hindi","वार्षिक योग","Yearly Total")</f>
        <v>वार्षिक योग</v>
      </c>
      <c r="W6" s="647"/>
      <c r="X6" s="637"/>
      <c r="Y6" s="637"/>
      <c r="Z6" s="637"/>
      <c r="AA6" s="637"/>
      <c r="AB6" s="637"/>
      <c r="AC6" s="639">
        <v>0</v>
      </c>
      <c r="AD6" s="263"/>
      <c r="AE6" s="263"/>
      <c r="AF6" s="263"/>
      <c r="AG6" s="263"/>
      <c r="AH6" s="263" t="str">
        <f>IF('Master sheet'!$D$14="Hindi","लिखित","Written")</f>
        <v>लिखित</v>
      </c>
      <c r="AI6" s="263" t="str">
        <f>IF('Master sheet'!$D$14="Hindi","मौखिक","Oral")</f>
        <v>मौखिक</v>
      </c>
      <c r="AJ6" s="263" t="str">
        <f>IF('Master sheet'!$D$14="Hindi","अर्द्ध वा. योग","H.Y. Total")</f>
        <v>अर्द्ध वा. योग</v>
      </c>
      <c r="AK6" s="645"/>
      <c r="AL6" s="264" t="str">
        <f>IF('Master sheet'!$D$14="Hindi","लिखित","Written")</f>
        <v>लिखित</v>
      </c>
      <c r="AM6" s="264" t="str">
        <f>IF('Master sheet'!$D$14="Hindi","मौखिक","Oral")</f>
        <v>मौखिक</v>
      </c>
      <c r="AN6" s="263" t="str">
        <f>IF('Master sheet'!$D$14="Hindi","वार्षिक योग","Yearly Total")</f>
        <v>वार्षिक योग</v>
      </c>
      <c r="AO6" s="647"/>
      <c r="AP6" s="637"/>
      <c r="AQ6" s="637"/>
      <c r="AR6" s="637"/>
      <c r="AS6" s="637"/>
      <c r="AT6" s="637"/>
      <c r="AU6" s="639">
        <v>0</v>
      </c>
      <c r="AV6" s="263"/>
      <c r="AW6" s="263"/>
      <c r="AX6" s="263"/>
      <c r="AY6" s="263"/>
      <c r="AZ6" s="263" t="str">
        <f>IF('Master sheet'!$D$14="Hindi","लिखित","Written")</f>
        <v>लिखित</v>
      </c>
      <c r="BA6" s="263" t="str">
        <f>IF('Master sheet'!$D$14="Hindi","मौखिक","Oral")</f>
        <v>मौखिक</v>
      </c>
      <c r="BB6" s="263" t="str">
        <f>IF('Master sheet'!$D$14="Hindi","अर्द्ध वा. योग","H.Y. Total")</f>
        <v>अर्द्ध वा. योग</v>
      </c>
      <c r="BC6" s="645"/>
      <c r="BD6" s="264" t="str">
        <f>IF('Master sheet'!$D$14="Hindi","लिखित","Written")</f>
        <v>लिखित</v>
      </c>
      <c r="BE6" s="264" t="str">
        <f>IF('Master sheet'!$D$14="Hindi","मौखिक","Oral")</f>
        <v>मौखिक</v>
      </c>
      <c r="BF6" s="263" t="str">
        <f>IF('Master sheet'!$D$14="Hindi","वार्षिक योग","Yearly Total")</f>
        <v>वार्षिक योग</v>
      </c>
      <c r="BG6" s="647"/>
      <c r="BH6" s="637"/>
      <c r="BI6" s="637"/>
      <c r="BJ6" s="637"/>
      <c r="BK6" s="637"/>
      <c r="BL6" s="637"/>
      <c r="BM6" s="639">
        <v>0</v>
      </c>
      <c r="BN6" s="263"/>
      <c r="BO6" s="263"/>
      <c r="BP6" s="263"/>
      <c r="BQ6" s="263"/>
      <c r="BR6" s="263" t="str">
        <f>IF('Master sheet'!$D$14="Hindi","लिखित","Written")</f>
        <v>लिखित</v>
      </c>
      <c r="BS6" s="263" t="str">
        <f>IF('Master sheet'!$D$14="Hindi","मौखिक","Oral")</f>
        <v>मौखिक</v>
      </c>
      <c r="BT6" s="263" t="str">
        <f>IF('Master sheet'!$D$14="Hindi","अर्द्ध वा. योग","H.Y. Total")</f>
        <v>अर्द्ध वा. योग</v>
      </c>
      <c r="BU6" s="645"/>
      <c r="BV6" s="264" t="str">
        <f>IF('Master sheet'!$D$14="Hindi","लिखित","Written")</f>
        <v>लिखित</v>
      </c>
      <c r="BW6" s="264" t="str">
        <f>IF('Master sheet'!$D$14="Hindi","मौखिक","Oral")</f>
        <v>मौखिक</v>
      </c>
      <c r="BX6" s="263" t="str">
        <f>IF('Master sheet'!$D$14="Hindi","वार्षिक योग","Yearly Total")</f>
        <v>वार्षिक योग</v>
      </c>
      <c r="BY6" s="647"/>
      <c r="BZ6" s="637"/>
      <c r="CA6" s="637"/>
      <c r="CB6" s="637"/>
      <c r="CC6" s="637"/>
      <c r="CD6" s="637"/>
      <c r="CE6" s="639">
        <v>0</v>
      </c>
      <c r="CF6" s="641"/>
      <c r="CG6" s="641"/>
      <c r="CH6" s="641">
        <v>0</v>
      </c>
      <c r="CI6" s="637"/>
      <c r="CJ6" s="637"/>
      <c r="CK6" s="637"/>
      <c r="CL6" s="639">
        <v>0</v>
      </c>
      <c r="CM6" s="641"/>
      <c r="CN6" s="641"/>
      <c r="CO6" s="641">
        <v>0</v>
      </c>
      <c r="CP6" s="637"/>
      <c r="CQ6" s="637"/>
      <c r="CR6" s="637"/>
      <c r="CS6" s="639">
        <v>0</v>
      </c>
      <c r="CT6" s="641"/>
      <c r="CU6" s="641"/>
      <c r="CV6" s="641">
        <v>0</v>
      </c>
      <c r="CW6" s="637"/>
      <c r="CX6" s="637"/>
      <c r="CY6" s="637"/>
      <c r="CZ6" s="639">
        <v>0</v>
      </c>
      <c r="DA6" s="635"/>
      <c r="DB6" s="635"/>
      <c r="DC6" s="635"/>
      <c r="DD6" s="635"/>
      <c r="DE6" s="635"/>
      <c r="DF6" s="635"/>
      <c r="DG6" s="635"/>
      <c r="DH6" s="635"/>
      <c r="DI6" s="673">
        <v>0</v>
      </c>
      <c r="DJ6" s="679"/>
      <c r="DK6" s="677"/>
      <c r="DL6" s="675"/>
      <c r="DM6" s="653">
        <v>0</v>
      </c>
      <c r="DN6" s="265" t="str">
        <f>IF('Master sheet'!$D$14="Hindi","कुल कार्य दिवस","Total Meeting")</f>
        <v>कुल कार्य दिवस</v>
      </c>
      <c r="DO6" s="681" t="str">
        <f>IF('Master sheet'!$D$14="Hindi","कुल उपस्थिति","Total Attendance")</f>
        <v>कुल उपस्थिति</v>
      </c>
      <c r="DP6" s="684"/>
      <c r="DQ6" s="650"/>
    </row>
    <row r="7" spans="1:128" s="104" customFormat="1" ht="18.75" customHeight="1">
      <c r="A7" s="662"/>
      <c r="B7" s="658"/>
      <c r="C7" s="658"/>
      <c r="D7" s="658"/>
      <c r="E7" s="658"/>
      <c r="F7" s="658"/>
      <c r="G7" s="665"/>
      <c r="H7" s="665"/>
      <c r="I7" s="665"/>
      <c r="J7" s="96"/>
      <c r="K7" s="96"/>
      <c r="L7" s="100"/>
      <c r="M7" s="100"/>
      <c r="N7" s="100"/>
      <c r="O7" s="101"/>
      <c r="P7" s="100">
        <f>IF(AND($E$3="Nursery"),'Marks Entry Nursery'!O6,IF(AND($E$3="LKG"),'Marks Entry LKG'!O6,IF(AND($E$3="UKG"),'Marks Entry UKG'!O6,"")))</f>
        <v>30</v>
      </c>
      <c r="Q7" s="100">
        <f>IF(AND($E$3="Nursery"),'Marks Entry Nursery'!P6,IF(AND($E$3="LKG"),'Marks Entry LKG'!P6,IF(AND($E$3="UKG"),'Marks Entry UKG'!P6,"")))</f>
        <v>70</v>
      </c>
      <c r="R7" s="400">
        <f>IF(AND(P7="",Q7=""),"",IF(AND(Q7="NA",P7="NA"),"NA",SUM(P7:Q7)))</f>
        <v>100</v>
      </c>
      <c r="S7" s="101">
        <f>IF(AND(O7="NA",R7="NA"),"NA",SUM(O7,R7))</f>
        <v>100</v>
      </c>
      <c r="T7" s="100">
        <f>IF(AND($E$3="Nursery"),'Marks Entry Nursery'!Q6,IF(AND($E$3="LKG"),'Marks Entry LKG'!Q6,IF(AND($E$3="UKG"),'Marks Entry UKG'!Q6,"")))</f>
        <v>30</v>
      </c>
      <c r="U7" s="100">
        <f>IF(AND($E$3="Nursery"),'Marks Entry Nursery'!R6,IF(AND($E$3="LKG"),'Marks Entry LKG'!R6,IF(AND($E$3="UKG"),'Marks Entry UKG'!R6,"")))</f>
        <v>70</v>
      </c>
      <c r="V7" s="356">
        <f>IF(AND(T7="",U7=""),"",SUM(T7:U7))</f>
        <v>100</v>
      </c>
      <c r="W7" s="101">
        <f>IF(V7="","",SUM(S7,V7))</f>
        <v>200</v>
      </c>
      <c r="X7" s="103"/>
      <c r="Y7" s="103"/>
      <c r="Z7" s="103"/>
      <c r="AA7" s="103"/>
      <c r="AB7" s="103"/>
      <c r="AC7" s="58"/>
      <c r="AD7" s="100"/>
      <c r="AE7" s="100"/>
      <c r="AF7" s="100"/>
      <c r="AG7" s="101"/>
      <c r="AH7" s="100">
        <f>IF(AND($E$3="Nursery"),'Marks Entry Nursery'!V6,IF(AND($E$3="LKG"),'Marks Entry LKG'!V6,IF(AND($E$3="UKG"),'Marks Entry UKG'!V6,"")))</f>
        <v>15</v>
      </c>
      <c r="AI7" s="100">
        <f>IF(AND($E$3="Nursery"),'Marks Entry Nursery'!W6,IF(AND($E$3="LKG"),'Marks Entry LKG'!W6,IF(AND($E$3="UKG"),'Marks Entry UKG'!W6,"")))</f>
        <v>35</v>
      </c>
      <c r="AJ7" s="400">
        <f>IF(AND(AH7="",AI7=""),"",IF(AND(AI7="NA",AH7="NA"),"NA",SUM(AH7:AI7)))</f>
        <v>50</v>
      </c>
      <c r="AK7" s="101">
        <f>IF(AND(AG7="NA",AJ7="NA"),"NA",SUM(AG7,AJ7))</f>
        <v>50</v>
      </c>
      <c r="AL7" s="100">
        <f>IF(AND($E$3="Nursery"),'Marks Entry Nursery'!X6,IF(AND($E$3="LKG"),'Marks Entry LKG'!X6,IF(AND($E$3="UKG"),'Marks Entry UKG'!X6,"")))</f>
        <v>15</v>
      </c>
      <c r="AM7" s="100">
        <f>IF(AND($E$3="Nursery"),'Marks Entry Nursery'!Y6,IF(AND($E$3="LKG"),'Marks Entry LKG'!Y6,IF(AND($E$3="UKG"),'Marks Entry UKG'!Y6,"")))</f>
        <v>35</v>
      </c>
      <c r="AN7" s="356">
        <f>IF(AND(AL7="",AM7=""),"",SUM(AL7:AM7))</f>
        <v>50</v>
      </c>
      <c r="AO7" s="101">
        <f>IF(AN7="","",SUM(AK7,AN7))</f>
        <v>100</v>
      </c>
      <c r="AP7" s="101"/>
      <c r="AQ7" s="103"/>
      <c r="AR7" s="103"/>
      <c r="AS7" s="103"/>
      <c r="AT7" s="103"/>
      <c r="AU7" s="58"/>
      <c r="AV7" s="100"/>
      <c r="AW7" s="100"/>
      <c r="AX7" s="100"/>
      <c r="AY7" s="101"/>
      <c r="AZ7" s="100">
        <f>IF(AND($E$3="Nursery"),'Marks Entry Nursery'!AC6,IF(AND($E$3="LKG"),'Marks Entry LKG'!AC6,IF(AND($E$3="UKG"),'Marks Entry UKG'!AC6,"")))</f>
        <v>30</v>
      </c>
      <c r="BA7" s="100">
        <f>IF(AND($E$3="Nursery"),'Marks Entry Nursery'!AD6,IF(AND($E$3="LKG"),'Marks Entry LKG'!AD6,IF(AND($E$3="UKG"),'Marks Entry UKG'!AD6,"")))</f>
        <v>70</v>
      </c>
      <c r="BB7" s="400">
        <f>IF(AND(AZ7="",BA7=""),"",IF(AND(BA7="NA",AZ7="NA"),"NA",SUM(AZ7:BA7)))</f>
        <v>100</v>
      </c>
      <c r="BC7" s="101">
        <f>IF(AND(AY7="NA",BB7="NA"),"NA",SUM(AY7,BB7))</f>
        <v>100</v>
      </c>
      <c r="BD7" s="100">
        <f>IF(AND($E$3="Nursery"),'Marks Entry Nursery'!AE6,IF(AND($E$3="LKG"),'Marks Entry LKG'!AE6,IF(AND($E$3="UKG"),'Marks Entry UKG'!AE6,"")))</f>
        <v>30</v>
      </c>
      <c r="BE7" s="100">
        <f>IF(AND($E$3="Nursery"),'Marks Entry Nursery'!AF6,IF(AND($E$3="LKG"),'Marks Entry LKG'!AF6,IF(AND($E$3="UKG"),'Marks Entry UKG'!AF6,"")))</f>
        <v>70</v>
      </c>
      <c r="BF7" s="356">
        <f>IF(AND(BD7="",BE7=""),"",SUM(BD7:BE7))</f>
        <v>100</v>
      </c>
      <c r="BG7" s="101">
        <f>IF(BF7="","",SUM(BC7,BF7))</f>
        <v>200</v>
      </c>
      <c r="BH7" s="101"/>
      <c r="BI7" s="103"/>
      <c r="BJ7" s="103"/>
      <c r="BK7" s="103"/>
      <c r="BL7" s="103"/>
      <c r="BM7" s="58"/>
      <c r="BN7" s="100"/>
      <c r="BO7" s="100"/>
      <c r="BP7" s="100"/>
      <c r="BQ7" s="101"/>
      <c r="BR7" s="100">
        <f>IF(AND($E$3="Nursery"),'Marks Entry Nursery'!AJ6,IF(AND($E$3="LKG"),'Marks Entry LKG'!AJ6,IF(AND($E$3="UKG"),'Marks Entry UKG'!AJ6,"")))</f>
        <v>50</v>
      </c>
      <c r="BS7" s="100">
        <f>IF(AND($E$3="Nursery"),'Marks Entry Nursery'!AK6,IF(AND($E$3="LKG"),'Marks Entry LKG'!AK6,IF(AND($E$3="UKG"),'Marks Entry UKG'!AK6,"")))</f>
        <v>0</v>
      </c>
      <c r="BT7" s="400">
        <f>IF(AND(BR7="",BS7=""),"",IF(AND(BS7="NA",BR7="NA"),"NA",SUM(BR7:BS7)))</f>
        <v>50</v>
      </c>
      <c r="BU7" s="101">
        <f>IF(AND(BQ7="NA",BT7="NA"),"NA",SUM(BQ7,BT7))</f>
        <v>50</v>
      </c>
      <c r="BV7" s="100">
        <f>IF(AND($E$3="Nursery"),'Marks Entry Nursery'!AL6,IF(AND($E$3="LKG"),'Marks Entry LKG'!AL6,IF(AND($E$3="UKG"),'Marks Entry UKG'!AL6,"")))</f>
        <v>50</v>
      </c>
      <c r="BW7" s="100">
        <f>IF(AND($E$3="Nursery"),'Marks Entry Nursery'!AM6,IF(AND($E$3="LKG"),'Marks Entry LKG'!AM6,IF(AND($E$3="UKG"),'Marks Entry UKG'!AM6,"")))</f>
        <v>0</v>
      </c>
      <c r="BX7" s="356">
        <f>IF(AND(BV7="",BW7=""),"",SUM(BV7:BW7))</f>
        <v>50</v>
      </c>
      <c r="BY7" s="101">
        <f>IF(BX7="","",SUM(BU7,BX7))</f>
        <v>100</v>
      </c>
      <c r="BZ7" s="101"/>
      <c r="CA7" s="103"/>
      <c r="CB7" s="103"/>
      <c r="CC7" s="103"/>
      <c r="CD7" s="103"/>
      <c r="CE7" s="58"/>
      <c r="CF7" s="62">
        <f>IF(AND($E$3="Nursery"),'Marks Entry Nursery'!AN6,IF(AND($E$3="LKG"),'Marks Entry LKG'!AN6,IF(AND($E$3="UKG"),'Marks Entry UKG'!AN6,"")))</f>
        <v>25</v>
      </c>
      <c r="CG7" s="62">
        <f>IF(AND($E$3="Nursery"),'Marks Entry Nursery'!AO6,IF(AND($E$3="LKG"),'Marks Entry LKG'!AO6,IF(AND($E$3="UKG"),'Marks Entry UKG'!AO6,"")))</f>
        <v>25</v>
      </c>
      <c r="CH7" s="356">
        <f>IF(AND(CF7="",CG7=""),"",SUM(CF7:CG7))</f>
        <v>50</v>
      </c>
      <c r="CI7" s="102"/>
      <c r="CJ7" s="102"/>
      <c r="CK7" s="102"/>
      <c r="CL7" s="60"/>
      <c r="CM7" s="62">
        <f>IF(AND($E$3="Nursery"),'Marks Entry Nursery'!AP6,IF(AND($E$3="LKG"),'Marks Entry LKG'!AP6,IF(AND($E$3="UKG"),'Marks Entry UKG'!AP6,"")))</f>
        <v>25</v>
      </c>
      <c r="CN7" s="62">
        <f>IF(AND($E$3="Nursery"),'Marks Entry Nursery'!AQ6,IF(AND($E$3="LKG"),'Marks Entry LKG'!AQ6,IF(AND($E$3="UKG"),'Marks Entry UKG'!AQ6,"")))</f>
        <v>25</v>
      </c>
      <c r="CO7" s="356">
        <f>IF(AND(CM7="",CN7=""),"",SUM(CM7:CN7))</f>
        <v>50</v>
      </c>
      <c r="CP7" s="102"/>
      <c r="CQ7" s="102"/>
      <c r="CR7" s="102"/>
      <c r="CS7" s="60"/>
      <c r="CT7" s="62">
        <f>IF(AND($E$3="Nursery"),'Marks Entry Nursery'!AR6,IF(AND($E$3="LKG"),'Marks Entry LKG'!AR6,IF(AND($E$3="UKG"),'Marks Entry UKG'!AR6,"")))</f>
        <v>50</v>
      </c>
      <c r="CU7" s="62">
        <f>IF(AND($E$3="Nursery"),'Marks Entry Nursery'!AS6,IF(AND($E$3="LKG"),'Marks Entry LKG'!AS6,IF(AND($E$3="UKG"),'Marks Entry UKG'!AS6,"")))</f>
        <v>50</v>
      </c>
      <c r="CV7" s="102">
        <f>IF(AND(CT7="",CU7=""),"",SUM(CT7:CU7))</f>
        <v>100</v>
      </c>
      <c r="CW7" s="102"/>
      <c r="CX7" s="102"/>
      <c r="CY7" s="102"/>
      <c r="CZ7" s="60"/>
      <c r="DA7" s="355">
        <f>IF(AND($E$3="Nursery"),'Marks Entry Nursery'!AT6,IF(AND($E$3="LKG"),'Marks Entry LKG'!AT6,IF(AND($E$3="UKG"),'Marks Entry UKG'!AT6,"")))</f>
        <v>50</v>
      </c>
      <c r="DB7" s="355">
        <f>IF(AND($E$3="Nursery"),'Marks Entry Nursery'!AU6,IF(AND($E$3="LKG"),'Marks Entry LKG'!AU6,IF(AND($E$3="UKG"),'Marks Entry UKG'!AU6,"")))</f>
        <v>50</v>
      </c>
      <c r="DC7" s="356">
        <f>IF(AND(DA7="",DB7=""),"",SUM(DA7:DB7))</f>
        <v>100</v>
      </c>
      <c r="DD7" s="355"/>
      <c r="DE7" s="355">
        <f>IF(AND($E$3="Nursery"),'Marks Entry Nursery'!AV6,IF(AND($E$3="LKG"),'Marks Entry LKG'!AV6,IF(AND($E$3="UKG"),'Marks Entry UKG'!AV6,"")))</f>
        <v>50</v>
      </c>
      <c r="DF7" s="355">
        <f>IF(AND($E$3="Nursery"),'Marks Entry Nursery'!AW6,IF(AND($E$3="LKG"),'Marks Entry LKG'!AW6,IF(AND($E$3="UKG"),'Marks Entry UKG'!AW6,"")))</f>
        <v>50</v>
      </c>
      <c r="DG7" s="356">
        <f>IF(AND(DE7="",DF7=""),"",SUM(DE7:DF7))</f>
        <v>100</v>
      </c>
      <c r="DH7" s="354"/>
      <c r="DI7" s="59">
        <f>IF(E3="","",SUM(W7,AO7,BG7))</f>
        <v>500</v>
      </c>
      <c r="DJ7" s="680"/>
      <c r="DK7" s="635"/>
      <c r="DL7" s="676"/>
      <c r="DM7" s="653">
        <v>0</v>
      </c>
      <c r="DN7" s="61" t="str">
        <f>IF(AND($E$3="1st"),'Marks Entry Nursery'!AX6,IF(AND($E$3="2nd"),'Marks Entry LKG'!AX6,""))</f>
        <v/>
      </c>
      <c r="DO7" s="682"/>
      <c r="DP7" s="685"/>
      <c r="DQ7" s="650"/>
    </row>
    <row r="8" spans="1:128" ht="18.95" customHeight="1">
      <c r="A8" s="56">
        <v>1</v>
      </c>
      <c r="B8" s="261">
        <f>IF(OR(DX8=0,DX8=""),"",IF(AND($E$3="Nursery"),'Marks Entry Nursery'!I7,IF(AND($E$3="LKG"),'Marks Entry LKG'!I7,IF(AND($E$3="UKG"),'Marks Entry UKG'!I7,""))))</f>
        <v>101</v>
      </c>
      <c r="C8" s="57" t="str">
        <f>IF(OR($B8=0,$B8=""),"",IF(AND($E$3="Nursery"),'Marks Entry Nursery'!B7,IF(AND($E$3="LKG"),'Marks Entry LKG'!B7,IF(AND($E$3="UKG"),'Marks Entry UKG'!B7,""))))</f>
        <v>PP3+</v>
      </c>
      <c r="D8" s="57" t="str">
        <f>IF(OR($B8=0,$B8=""),"",IF(AND($E$3="Nursery"),'Marks Entry Nursery'!C7,IF(AND($E$3="LKG"),'Marks Entry LKG'!C7,IF(AND($E$3="UKG"),'Marks Entry UKG'!C7,""))))</f>
        <v>A</v>
      </c>
      <c r="E8" s="402" t="str">
        <f>IF(OR(B8=0,B8=""),"",IF(AND($E$3="Nursery"),'Marks Entry Nursery'!E7,IF(AND($E$3="LKG"),'Marks Entry LKG'!E7,IF(AND($E$3="UKG"),'Marks Entry UKG'!E7,""))))</f>
        <v>28-10-2014</v>
      </c>
      <c r="F8" s="260">
        <f>IF(OR(B8=0,B8=""),"",IF(AND($E$3="Nursery"),'Marks Entry Nursery'!D7,IF(AND($E$3="LKG"),'Marks Entry LKG'!D7,IF(AND($E$3="UKG"),'Marks Entry UKG'!D7,""))))</f>
        <v>936</v>
      </c>
      <c r="G8" s="407" t="str">
        <f>IF(OR($B8=0,$B8=""),"",IF(AND($E$3="Nursery"),'Marks Entry Nursery'!F7,IF(AND($E$3="LKG"),'Marks Entry LKG'!F7,IF(AND($E$3="UKG"),'Marks Entry UKG'!F7,""))))</f>
        <v>AAKIFA BANO</v>
      </c>
      <c r="H8" s="407" t="str">
        <f>IF(OR($B8=0,$B8=""),"",IF(AND($E$3="Nursery"),'Marks Entry Nursery'!G7,IF(AND($E$3="LKG"),'Marks Entry LKG'!G7,IF(AND($E$3="UKG"),'Marks Entry UKG'!G7,""))))</f>
        <v>SHABBIR MOHAMMAD</v>
      </c>
      <c r="I8" s="407" t="str">
        <f>IF(OR($B8=0,$B8=""),"",IF(AND($E$3="Nursery"),'Marks Entry Nursery'!H7,IF(AND($E$3="LKG"),'Marks Entry LKG'!H7,IF(AND($E$3="UKG"),'Marks Entry UKG'!H7,""))))</f>
        <v>HEENA KOUSER</v>
      </c>
      <c r="J8" s="229" t="str">
        <f>IF(OR($B8=0,$B8=""),"",IF(AND($E$3="Nursery"),'Marks Entry Nursery'!J7,IF(AND($E$3="LKG"),'Marks Entry LKG'!J7,IF(AND($E$3="UKG"),'Marks Entry UKG'!J7,""))))</f>
        <v>F</v>
      </c>
      <c r="K8" s="229" t="str">
        <f>IF(OR($B8=0,$B8=""),"",IF(AND($E$3="Nursery"),'Marks Entry Nursery'!K7,IF(AND($E$3="LKG"),'Marks Entry LKG'!K7,IF(AND($E$3="UKG"),'Marks Entry UKG'!K7,""))))</f>
        <v>OBC</v>
      </c>
      <c r="L8" s="105"/>
      <c r="M8" s="105"/>
      <c r="N8" s="105"/>
      <c r="O8" s="51"/>
      <c r="P8" s="105">
        <f>IF(OR($B8=0,$B8=""),"",IF(AND($E$3="Nursery"),'Marks Entry Nursery'!O7,IF(AND($E$3="LKG"),'Marks Entry LKG'!O7,IF(AND($E$3="UKG"),'Marks Entry UKG'!O7,""))))</f>
        <v>25</v>
      </c>
      <c r="Q8" s="105">
        <f>IF(OR($B8=0,$B8=""),"",IF(AND($E$3="Nursery"),'Marks Entry Nursery'!P7,IF(AND($E$3="LKG"),'Marks Entry LKG'!P7,IF(AND($E$3="UKG"),'Marks Entry UKG'!P7,""))))</f>
        <v>62</v>
      </c>
      <c r="R8" s="54">
        <f>IF(AND(P8="",Q8=""),"",IF(AND(P8="NA",Q8="NA"),"NA",IF(AND(P8="AB",Q8="AB"),"AB",SUM(P8:Q8))))</f>
        <v>87</v>
      </c>
      <c r="S8" s="51">
        <f>IF(AND(O8="NA",R8="NA"),"NA",IF(AND(O8="AB",R8="AB"),"AB",SUM(O8,R8)))</f>
        <v>87</v>
      </c>
      <c r="T8" s="105">
        <f>IF(OR($B8=0,$B8=""),"",IF(AND($E$3="Nursery"),'Marks Entry Nursery'!Q7,IF(AND($E$3="LKG"),'Marks Entry LKG'!Q7,IF(AND($E$3="UKG"),'Marks Entry UKG'!Q7,""))))</f>
        <v>29</v>
      </c>
      <c r="U8" s="105">
        <f>IF(OR($B8=0,$B8=""),"",IF(AND($E$3="Nursery"),'Marks Entry Nursery'!R7,IF(AND($E$3="LKG"),'Marks Entry LKG'!R7,IF(AND($E$3="UKG"),'Marks Entry UKG'!R7,""))))</f>
        <v>25</v>
      </c>
      <c r="V8" s="55">
        <f>IF(AND(T8="",U8=""),"",IF(AND(T8="AB",U8="AB"),"AB",SUM(T8:U8)))</f>
        <v>54</v>
      </c>
      <c r="W8" s="51">
        <f>IF(V8="","",IF(AND(S8="AB",V8="AB"),"AB",SUM(S8,V8)))</f>
        <v>141</v>
      </c>
      <c r="X8" s="89">
        <f>COUNTIF(L8:N8,"NA")*10+(COUNTIF(L8:N8,"ML")*10)+(COUNTIF(P8,"ML")*50)+(COUNTIF(Q8,"ML")*20)+(COUNTIF(T8,"ML")*70)+(COUNTIF(U8,"ML")*30)</f>
        <v>0</v>
      </c>
      <c r="Y8" s="89">
        <f>IF(OR(B8="NSO",B8=0,B8=""),"",IF(AND(P8="",T8=""),"",IF(AND(P8="",Q8=""),70-X8,IF(AND(T8="",U8=""),100-X8,200-X8))))</f>
        <v>200</v>
      </c>
      <c r="Z8" s="89" t="str">
        <f>IF(AND(OR(L8="ab",L8="ml"),OR(M8="ab",M8="ml"),OR(P8="ab",P8="ml")),"AB",IF(AND(OR(L8="ab",L8="ml"),OR(P8="ab",P8="ml"),OR(T8="ab",T8="ml")),"AB",IF(AND(OR(M8="ab",M8="ml"),OR(N8="ab",N8="ml"),OR(P8="ab",P8="ml")),"AB",IF(AND(OR(M8="ab",M8="ml"),OR(N8="ab",N8="ml"),OR(T8="ab",T8="ml")),"AB",""))))</f>
        <v/>
      </c>
      <c r="AA8" s="89" t="str">
        <f>IF(OR(B8="NSO",B8="",T8=""),"",IF(OR(Z8="AB",T8="ab"),"AB",IF(T8="ML","RE",IF(AND(W8&gt;=36%*Y8,T8&gt;=14),"P",IF(AND(W8&gt;=34%*Y8,T8&gt;=14),"G2",IF(AND(W8&gt;=31%*Y8,T8&gt;=14),"G1",IF(AND(W8&gt;=25%*Y8,T8&gt;=14),"S","F")))))))</f>
        <v>P</v>
      </c>
      <c r="AB8" s="89" t="str">
        <f>IF(OR(AA8="",AA8=0,AA8="S",AA8="RE",AA8="F",AA8="AB"),"",IF(W8&gt;=75%*Y8,"D",IF(W8&gt;=60%*Y8,"I",IF(W8&gt;=48%*Y8,"II",IF(W8&gt;=36%*Y8,"III","")))))</f>
        <v>I</v>
      </c>
      <c r="AC8" s="93" t="str">
        <f>IF(W8="","",IF(OR(AA8="",AA8=0,AA8="RE",AA8="AB"),"",IF(W8&gt;85%*Y8,"A",IF(W8&gt;70%*Y8,"B",IF(W8&gt;50%*Y8,"C",IF(W8&gt;30%*Y8,"D","E"))))))</f>
        <v>B</v>
      </c>
      <c r="AD8" s="105"/>
      <c r="AE8" s="105"/>
      <c r="AF8" s="105"/>
      <c r="AG8" s="51"/>
      <c r="AH8" s="105">
        <f>IF(OR($B8=0,$B8=""),"",IF(AND($E$3="Nursery"),'Marks Entry Nursery'!V7,IF(AND($E$3="LKG"),'Marks Entry LKG'!V7,IF(AND($E$3="UKG"),'Marks Entry UKG'!V7,""))))</f>
        <v>15</v>
      </c>
      <c r="AI8" s="105">
        <f>IF(OR($B8=0,$B8=""),"",IF(AND($E$3="Nursery"),'Marks Entry Nursery'!W7,IF(AND($E$3="LKG"),'Marks Entry LKG'!W7,IF(AND($E$3="UKG"),'Marks Entry UKG'!W7,""))))</f>
        <v>30</v>
      </c>
      <c r="AJ8" s="54">
        <f>IF(AND(AH8="",AI8=""),"",IF(AND(AH8="NA",AI8="NA"),"NA",IF(AND(AH8="AB",AI8="AB"),"AB",SUM(AH8:AI8))))</f>
        <v>45</v>
      </c>
      <c r="AK8" s="51">
        <f>IF(AND(AG8="NA",AJ8="NA"),"NA",IF(AND(AG8="AB",AJ8="AB"),"AB",SUM(AG8,AJ8)))</f>
        <v>45</v>
      </c>
      <c r="AL8" s="105">
        <f>IF(OR($B8=0,$B8=""),"",IF(AND($E$3="Nursery"),'Marks Entry Nursery'!X7,IF(AND($E$3="LKG"),'Marks Entry LKG'!X7,IF(AND($E$3="UKG"),'Marks Entry UKG'!X7,""))))</f>
        <v>10</v>
      </c>
      <c r="AM8" s="105">
        <f>IF(OR($B8=0,$B8=""),"",IF(AND($E$3="Nursery"),'Marks Entry Nursery'!Y7,IF(AND($E$3="LKG"),'Marks Entry LKG'!Y7,IF(AND($E$3="UKG"),'Marks Entry UKG'!Y7,""))))</f>
        <v>30</v>
      </c>
      <c r="AN8" s="55">
        <f>IF(AND(AL8="",AM8=""),"",IF(AND(AL8="AB",AM8="AB"),"AB",SUM(AL8:AM8)))</f>
        <v>40</v>
      </c>
      <c r="AO8" s="51">
        <f>IF(AN8="","",IF(AND(AK8="AB",AN8="AB"),"AB",SUM(AK8,AN8)))</f>
        <v>85</v>
      </c>
      <c r="AP8" s="89">
        <f>COUNTIF(AD8:AF8,"NA")*10+(COUNTIF(AD8:AF8,"ML")*10)+(COUNTIF(AH8,"ML")*50)+(COUNTIF(AI8,"ML")*20)+(COUNTIF(AL8,"ML")*70)+(COUNTIF(AM8,"ML")*30)</f>
        <v>0</v>
      </c>
      <c r="AQ8" s="89">
        <f>IF(OR(B8="NSO",B8=0,B8=""),"",IF(AND(AH8="",AL8=""),"",IF(AND(AH8="",AI8=""),500-AP8,IF(AND(AL8="",AM8=""),50-AP8,100-AP8))))</f>
        <v>100</v>
      </c>
      <c r="AR8" s="89" t="str">
        <f>IF(AND(OR(AD8="ab",AD8="ml"),OR(AE8="ab",AE8="ml"),OR(AH8="ab",AH8="ml")),"AB",IF(AND(OR(AD8="ab",AD8="ml"),OR(AH8="ab",AH8="ml"),OR(AL8="ab",AL8="ml")),"AB",IF(AND(OR(AE8="ab",AE8="ml"),OR(AF8="ab",AF8="ml"),OR(AH8="ab",AH8="ml")),"AB",IF(AND(OR(AE8="ab",AE8="ml"),OR(AF8="ab",AF8="ml"),OR(AL8="ab",AL8="ml")),"AB",""))))</f>
        <v/>
      </c>
      <c r="AS8" s="89" t="str">
        <f>IF(OR(B8="NSO",B8="",AL8=""),"",IF(OR(AR8="AB",AL8="ab"),"AB",IF(AL8="ML","RE",IF(AND(AO8&gt;=36%*AQ8,AL8&gt;=$AL$7*20%),"P",IF(AND(AO8&gt;=34%*AQ8,AL8&gt;=$AL$7*20%),"G2",IF(AND(AO8&gt;=31%*AQ8,AL8&gt;=$AL$7*20%),"G1",IF(AND(AO8&gt;=25%*AQ8,AL8&gt;=$AL$7*20%),"S","F")))))))</f>
        <v>P</v>
      </c>
      <c r="AT8" s="89" t="str">
        <f>IF(OR(AS8="",AS8=0,AS8="S",AS8="RE",AS8="F",AS8="AB"),"",IF(AO8&gt;=75%*AQ8,"D",IF(AO8&gt;=60%*AQ8,"I",IF(AO8&gt;=48%*AQ8,"II",IF(AO8&gt;=36%*AQ8,"III","")))))</f>
        <v>D</v>
      </c>
      <c r="AU8" s="93" t="str">
        <f>IF(AO8="","",IF(OR(AS8="",AS8=0,AS8="RE",AS8="AB"),"",IF(AO8&gt;85%*AQ8,"A",IF(AO8&gt;70%*AQ8,"B",IF(AO8&gt;50%*AQ8,"C",IF(AO8&gt;30%*AQ8,"D","E"))))))</f>
        <v>B</v>
      </c>
      <c r="AV8" s="105"/>
      <c r="AW8" s="105"/>
      <c r="AX8" s="105"/>
      <c r="AY8" s="51"/>
      <c r="AZ8" s="105">
        <f>IF(OR($B8=0,$B8=""),"",IF(AND($E$3="Nursery"),'Marks Entry Nursery'!AC7,IF(AND($E$3="LKG"),'Marks Entry LKG'!AC7,IF(AND($E$3="UKG"),'Marks Entry UKG'!AC7,""))))</f>
        <v>22</v>
      </c>
      <c r="BA8" s="105">
        <f>IF(OR($B8=0,$B8=""),"",IF(AND($E$3="Nursery"),'Marks Entry Nursery'!AD7,IF(AND($E$3="LKG"),'Marks Entry LKG'!AD7,IF(AND($E$3="UKG"),'Marks Entry UKG'!AD7,""))))</f>
        <v>64</v>
      </c>
      <c r="BB8" s="54">
        <f>IF(AND(AZ8="",BA8=""),"",IF(AND(AZ8="NA",BA8="NA"),"NA",IF(AND(AZ8="AB",BA8="AB"),"AB",SUM(AZ8:BA8))))</f>
        <v>86</v>
      </c>
      <c r="BC8" s="51">
        <f>IF(AND(AY8="NA",BB8="NA"),"NA",IF(AND(AY8="AB",BB8="AB"),"AB",SUM(AY8,BB8)))</f>
        <v>86</v>
      </c>
      <c r="BD8" s="105">
        <f>IF(OR($B8=0,$B8=""),"",IF(AND($E$3="Nursery"),'Marks Entry Nursery'!AE7,IF(AND($E$3="LKG"),'Marks Entry LKG'!AE7,IF(AND($E$3="UKG"),'Marks Entry UKG'!AE7,""))))</f>
        <v>21</v>
      </c>
      <c r="BE8" s="105">
        <f>IF(OR($B8=0,$B8=""),"",IF(AND($E$3="Nursery"),'Marks Entry Nursery'!AF7,IF(AND($E$3="LKG"),'Marks Entry LKG'!AF7,IF(AND($E$3="UKG"),'Marks Entry UKG'!AF7,""))))</f>
        <v>56</v>
      </c>
      <c r="BF8" s="55">
        <f>IF(AND(BD8="",BE8=""),"",IF(AND(BD8="AB",BE8="AB"),"AB",SUM(BD8:BE8)))</f>
        <v>77</v>
      </c>
      <c r="BG8" s="51">
        <f>IF(BF8="","",IF(AND(BC8="AB",BF8="AB"),"AB",SUM(BC8,BF8)))</f>
        <v>163</v>
      </c>
      <c r="BH8" s="89">
        <f>COUNTIF(AV8:AX8,"NA")*10+(COUNTIF(AV8:AX8,"ML")*10)+(COUNTIF(AZ8,"ML")*50)+(COUNTIF(BA8,"ML")*20)+(COUNTIF(BD8,"ML")*70)+(COUNTIF(BE8,"ML")*30)</f>
        <v>0</v>
      </c>
      <c r="BI8" s="89">
        <f>IF(OR(B8="NSO",B8=0,B8=""),"",IF(AND(AZ8="",BD8=""),"",IF(AND(AZ8="",BA8=""),70-BH8,IF(AND(BD8="",BE8=""),100-BH8,200-BH8))))</f>
        <v>200</v>
      </c>
      <c r="BJ8" s="89" t="str">
        <f>IF(AND(OR(AV8="ab",AV8="ml"),OR(AW8="ab",AW8="ml"),OR(AZ8="ab",AZ8="ml")),"AB",IF(AND(OR(AV8="ab",AV8="ml"),OR(AZ8="ab",AZ8="ml"),OR(BD8="ab",BD8="ml")),"AB",IF(AND(OR(AW8="ab",AW8="ml"),OR(AX8="ab",AX8="ml"),OR(AZ8="ab",AZ8="ml")),"AB",IF(AND(OR(AW8="ab",AW8="ml"),OR(AX8="ab",AX8="ml"),OR(BD8="ab",BD8="ml")),"AB",""))))</f>
        <v/>
      </c>
      <c r="BK8" s="89" t="str">
        <f>IF(OR(B8="NSO",B8="",BD8=""),"",IF(OR(BJ8="AB",BD8="ab"),"AB",IF(BD8="ML","RE",IF(AND(BG8&gt;=36%*BI8,BD8&gt;=14),"P",IF(AND(BG8&gt;=34%*BI8,BD8&gt;=14),"G2",IF(AND(BG8&gt;=31%*BI8,BD8&gt;=14),"G1",IF(AND(BG8&gt;=25%*BI8,BD8&gt;=14),"S","F")))))))</f>
        <v>P</v>
      </c>
      <c r="BL8" s="89" t="str">
        <f>IF(OR(BK8="",BK8=0,BK8="S",BK8="RE",BK8="F",BK8="AB"),"",IF(BG8&gt;=75%*BI8,"D",IF(BG8&gt;=60%*BI8,"I",IF(BG8&gt;=48%*BI8,"II",IF(BG8&gt;=36%*BI8,"III","")))))</f>
        <v>D</v>
      </c>
      <c r="BM8" s="93" t="str">
        <f>IF(BG8="","",IF(OR(BK8="",BK8=0,BK8="RE",BK8="AB"),"",IF(BG8&gt;85%*BI8,"A",IF(BG8&gt;70%*BI8,"B",IF(BG8&gt;50%*BI8,"C",IF(BG8&gt;30%*BI8,"D","E"))))))</f>
        <v>B</v>
      </c>
      <c r="BN8" s="105"/>
      <c r="BO8" s="105"/>
      <c r="BP8" s="105"/>
      <c r="BQ8" s="51"/>
      <c r="BR8" s="105">
        <f>IF(OR($B8=0,$B8=""),"",IF(AND($E$3="Nursery"),'Marks Entry Nursery'!AJ7,IF(AND($E$3="LKG"),'Marks Entry LKG'!AJ7,IF(AND($E$3="UKG"),'Marks Entry UKG'!AJ7,""))))</f>
        <v>45</v>
      </c>
      <c r="BS8" s="105">
        <f>IF(OR($B8=0,$B8=""),"",IF(AND($E$3="Nursery"),'Marks Entry Nursery'!AK7,IF(AND($E$3="LKG"),'Marks Entry LKG'!AK7,IF(AND($E$3="UKG"),'Marks Entry UKG'!AK7,""))))</f>
        <v>0</v>
      </c>
      <c r="BT8" s="54">
        <f>IF(AND(BR8="",BS8=""),"",IF(AND(BR8="NA",BS8="NA"),"NA",IF(AND(BR8="AB",BS8="AB"),"AB",SUM(BR8:BS8))))</f>
        <v>45</v>
      </c>
      <c r="BU8" s="51">
        <f>IF(AND(BQ8="NA",BT8="NA"),"NA",IF(AND(BQ8="AB",BT8="AB"),"AB",SUM(BQ8,BT8)))</f>
        <v>45</v>
      </c>
      <c r="BV8" s="105">
        <f>IF(OR($B8=0,$B8=""),"",IF(AND($E$3="Nursery"),'Marks Entry Nursery'!AL7,IF(AND($E$3="LKG"),'Marks Entry LKG'!AL7,IF(AND($E$3="UKG"),'Marks Entry UKG'!AL7,""))))</f>
        <v>45</v>
      </c>
      <c r="BW8" s="105">
        <f>IF(OR($B8=0,$B8=""),"",IF(AND($E$3="Nursery"),'Marks Entry Nursery'!AM7,IF(AND($E$3="LKG"),'Marks Entry LKG'!AM7,IF(AND($E$3="UKG"),'Marks Entry UKG'!AM7,""))))</f>
        <v>0</v>
      </c>
      <c r="BX8" s="55">
        <f>IF(AND(BV8="",BW8=""),"",IF(AND(BV8="AB",BW8="AB"),"AB",SUM(BV8:BW8)))</f>
        <v>45</v>
      </c>
      <c r="BY8" s="51">
        <f>IF(BX8="","",IF(AND(BU8="AB",BX8="AB"),"AB",SUM(BU8,BX8)))</f>
        <v>90</v>
      </c>
      <c r="BZ8" s="89">
        <f>COUNTIF(BN8:BP8,"NA")*10+(COUNTIF(BN8:BP8,"ML")*10)+(COUNTIF(BR8,"ML")*50)+(COUNTIF(BS8,"ML")*20)+(COUNTIF(BV8,"ML")*70)+(COUNTIF(BW8,"ML")*30)</f>
        <v>0</v>
      </c>
      <c r="CA8" s="89">
        <f>IF(OR(B8="NSO",B8=0,B8=""),"",IF(AND(BR8="",BV8=""),"",IF(AND(BR8="",BS8=""),50-BZ8,IF(AND(BV8="",BW8=""),50-BZ8,100-BZ8))))</f>
        <v>100</v>
      </c>
      <c r="CB8" s="89" t="str">
        <f>IF(AND(OR(BN8="ab",BN8="ml"),OR(BO8="ab",BO8="ml"),OR(BR8="ab",BR8="ml")),"AB",IF(AND(OR(BN8="ab",BN8="ml"),OR(BR8="ab",BR8="ml"),OR(BV8="ab",BV8="ml")),"AB",IF(AND(OR(BO8="ab",BO8="ml"),OR(BP8="ab",BP8="ml"),OR(BR8="ab",BR8="ml")),"AB",IF(AND(OR(BO8="ab",BO8="ml"),OR(BP8="ab",BP8="ml"),OR(BV8="ab",BV8="ml")),"AB",""))))</f>
        <v/>
      </c>
      <c r="CC8" s="89" t="str">
        <f>IF(OR(B8="NSO",B8="",BV8=""),"",IF(OR(CB8="AB",BV8="ab"),"AB",IF(BV8="ML","RE",IF(AND(BY8&gt;=36%*CA8,BV8&gt;=14),"P",IF(AND(BY8&gt;=34%*CA8,BV8&gt;=14),"G2",IF(AND(BY8&gt;=31%*CA8,BV8&gt;=14),"G1",IF(AND(BY8&gt;=25%*CA8,BV8&gt;=14),"S","F")))))))</f>
        <v>P</v>
      </c>
      <c r="CD8" s="89" t="str">
        <f>IF(OR(CC8="",CC8=0,CC8="S",CC8="RE",CC8="F",CC8="AB"),"",IF(BY8&gt;=75%*CA8,"D",IF(BY8&gt;=60%*CA8,"I",IF(BY8&gt;=48%*CA8,"II",IF(BY8&gt;=36%*CA8,"III","")))))</f>
        <v>D</v>
      </c>
      <c r="CE8" s="93" t="str">
        <f>IF(BY8="","",IF(OR(CC8="",CC8=0,CC8="RE",CC8="AB"),"",IF(BY8&gt;85%*CA8,"A",IF(BY8&gt;70%*CA8,"B",IF(BY8&gt;50%*CA8,"C",IF(BY8&gt;30%*CA8,"D","E"))))))</f>
        <v>A</v>
      </c>
      <c r="CF8" s="105">
        <f>IF(OR($B8=0,$B8=""),"",IF(AND($E$3="Nursery"),'Marks Entry Nursery'!AN7,IF(AND($E$3="LKG"),'Marks Entry LKG'!AN7,IF(AND($E$3="UKG"),'Marks Entry UKG'!AN7,""))))</f>
        <v>25</v>
      </c>
      <c r="CG8" s="105">
        <f>IF(OR($B8=0,$B8=""),"",IF(AND($E$3="Nursery"),'Marks Entry Nursery'!AO7,IF(AND($E$3="LKG"),'Marks Entry LKG'!AO7,IF(AND($E$3="UKG"),'Marks Entry UKG'!AO7,""))))</f>
        <v>20</v>
      </c>
      <c r="CH8" s="106">
        <f>IF(AND(CF8="",CG8=""),"",IF(AND(CF8="AB",CG8="AB"),"AB",SUM(CF8:CG8)))</f>
        <v>45</v>
      </c>
      <c r="CI8" s="107">
        <f>COUNTIF(CF8,"ML")*$CF$7+COUNTIF(CG8,"ML")*$CG$7</f>
        <v>0</v>
      </c>
      <c r="CJ8" s="107">
        <f>IF(OR(B8="NSO",B8="",CH8="",CH8=0),"",IF(AND(CF8="",CG8=""),"",IF(AND(CF8=""),$CF$7-CI8,IF(CG8="",($CF$7+$CG$7)-CI8,$CH$7-CI8))))</f>
        <v>50</v>
      </c>
      <c r="CK8" s="107" t="str">
        <f>IF(OR(B8="NSO",B8="",CH8="",CH8=0),"",IF(OR(CF8="AB",CG8="AB"),"AB",IF(CH8&gt;=36%*CJ8,"P","S")))</f>
        <v>P</v>
      </c>
      <c r="CL8" s="92" t="str">
        <f>IF(CH8="","",IF(OR(CK8="",CK8=0,CK8="S",CK8="RE",CK8="F",CK8="AB"),"",IF(CH8&gt;90%*CJ8,"A+",IF(CH8&gt;75%*CJ8,"A",IF(CH8&gt;60%*CJ8,"B",IF(CH8&gt;40%*CJ8,"C","D"))))))</f>
        <v>A</v>
      </c>
      <c r="CM8" s="105">
        <f>IF(OR($B8=0,$B8=""),"",IF(AND($E$3="Nursery"),'Marks Entry Nursery'!AP7,IF(AND($E$3="LKG"),'Marks Entry LKG'!AP7,IF(AND($E$3="UKG"),'Marks Entry UKG'!AP7,""))))</f>
        <v>11</v>
      </c>
      <c r="CN8" s="105">
        <f>IF(OR($B8=0,$B8=""),"",IF(AND($E$3="Nursery"),'Marks Entry Nursery'!AQ7,IF(AND($E$3="LKG"),'Marks Entry LKG'!AQ7,IF(AND($E$3="UKG"),'Marks Entry UKG'!AQ7,""))))</f>
        <v>20</v>
      </c>
      <c r="CO8" s="106">
        <f>IF(AND(CM8="",CN8=""),"",IF(AND(CM8="AB",CN8="AB"),"AB",SUM(CM8:CN8)))</f>
        <v>31</v>
      </c>
      <c r="CP8" s="107">
        <f>COUNTIF(CM8,"ML")*$CM$7+COUNTIF(CN8,"ML")*$CN$7</f>
        <v>0</v>
      </c>
      <c r="CQ8" s="107">
        <f>IF(OR(B8="NSO",B8="",CO8="",CO8=0),"",IF(AND(CM8="",CN8=""),"",IF(AND(CM8=""),$CM$7-CP8,IF(CN8="",($CM$7+$CN$7)-CP8,$CO$7-CP8))))</f>
        <v>50</v>
      </c>
      <c r="CR8" s="107" t="str">
        <f>IF(OR(B8="NSO",B8="",CO8="",CO8=0),"",IF(OR(CM8="AB",CN8="AB"),"AB",IF(CO8&gt;=36%*CQ8,"P","S")))</f>
        <v>P</v>
      </c>
      <c r="CS8" s="92" t="str">
        <f>IF(CO8="","",IF(OR(CR8="",CR8=0,CR8="S",CR8="RE",CR8="F",CR8="AB"),"",IF(CO8&gt;90%*CQ8,"A+",IF(CO8&gt;75%*CQ8,"A",IF(CO8&gt;60%*CQ8,"B",IF(CO8&gt;40%*CQ8,"C","D"))))))</f>
        <v>B</v>
      </c>
      <c r="CT8" s="105">
        <f>IF(OR($B8=0,$B8=""),"",IF(AND($E$3="Nursery"),'Marks Entry Nursery'!AR7,IF(AND($E$3="LKG"),'Marks Entry LKG'!AR7,IF(AND($E$3="UKG"),'Marks Entry UKG'!AR7,""))))</f>
        <v>41</v>
      </c>
      <c r="CU8" s="105">
        <f>IF(OR($B8=0,$B8=""),"",IF(AND($E$3="Nursery"),'Marks Entry Nursery'!AS7,IF(AND($E$3="LKG"),'Marks Entry LKG'!AS7,IF(AND($E$3="UKG"),'Marks Entry UKG'!AS7,""))))</f>
        <v>35</v>
      </c>
      <c r="CV8" s="106">
        <f>IF(AND(CT8="",CU8=""),"",IF(AND(CT8="AB",CU8="AB"),"AB",SUM(CT8:CU8)))</f>
        <v>76</v>
      </c>
      <c r="CW8" s="107">
        <f>COUNTIF(CT8,"ML")*$CT$7+COUNTIF(CU8,"ML")*$CU$7</f>
        <v>0</v>
      </c>
      <c r="CX8" s="107">
        <f>IF(OR(B8="NSO",B8="",CV8="",CV8=0),"",IF(AND(CT8="",CU8=""),"",IF(AND(CT8=""),$CT$7-CW8,IF(CU8="",($CT$7+$CU$7)-CW8,$CV$7-CW8))))</f>
        <v>100</v>
      </c>
      <c r="CY8" s="107" t="str">
        <f>IF(OR(B8="NSO",B8="",CV8="",CV8=0),"",IF(OR(CT8="AB",CU8="AB"),"AB",IF(CV8&gt;=36%*CX8,"P","S")))</f>
        <v>P</v>
      </c>
      <c r="CZ8" s="92" t="str">
        <f>IF(CV8="","",IF(OR(CY8="",CY8=0,CY8="S",CY8="RE",CY8="F",CY8="AB"),"",IF(CV8&gt;90%*CX8,"A+",IF(CV8&gt;75%*CX8,"A",IF(CV8&gt;60%*CX8,"B",IF(CV8&gt;40%*CX8,"C","D"))))))</f>
        <v>A</v>
      </c>
      <c r="DA8" s="105">
        <f>IF(OR($B8=0,$B8=""),"",IF(AND($E$3="Nursery"),'Marks Entry Nursery'!AT7,IF(AND($E$3="LKG"),'Marks Entry LKG'!AT7,IF(AND($E$3="UKG"),'Marks Entry UKG'!AT7,""))))</f>
        <v>45</v>
      </c>
      <c r="DB8" s="105">
        <f>IF(OR($B8=0,$B8=""),"",IF(AND($E$3="Nursery"),'Marks Entry Nursery'!AU7,IF(AND($E$3="LKG"),'Marks Entry LKG'!AU7,IF(AND($E$3="UKG"),'Marks Entry UKG'!AU7,""))))</f>
        <v>46</v>
      </c>
      <c r="DC8" s="357">
        <f>IF(AND(DA8="",DB8=""),"",SUM(DA8:DB8))</f>
        <v>91</v>
      </c>
      <c r="DD8" s="93" t="str">
        <f>IF(DC8="","",IF(OR(DC8="",DC8=0,DC8="RE",DC8="AB"),"",IF(DC8&gt;85%*$DC$7,"A",IF(DC8&gt;70%*$DC$7,"B",IF(DC8&gt;50%*$DC$7,"C",IF(DC8&gt;30%*$DC$7,"D","E"))))))</f>
        <v>A</v>
      </c>
      <c r="DE8" s="105">
        <f>IF(OR($B8=0,$B8=""),"",IF(AND($E$3="Nursery"),'Marks Entry Nursery'!AV7,IF(AND($E$3="LKG"),'Marks Entry LKG'!AV7,IF(AND($E$3="UKG"),'Marks Entry UKG'!AV7,""))))</f>
        <v>47</v>
      </c>
      <c r="DF8" s="105">
        <f>IF(OR($B8=0,$B8=""),"",IF(AND($E$3="Nursery"),'Marks Entry Nursery'!AW7,IF(AND($E$3="LKG"),'Marks Entry LKG'!AW7,IF(AND($E$3="UKG"),'Marks Entry UKG'!AW7,""))))</f>
        <v>48</v>
      </c>
      <c r="DG8" s="357">
        <f>IF(AND(DE8="",DF8=""),"",SUM(DE8:DF8))</f>
        <v>95</v>
      </c>
      <c r="DH8" s="93" t="str">
        <f>IF(DG8="","",IF(OR(DG8="",DG8=0,DG8="RE",DG8="AB"),"",IF(DG8&gt;85%*$DG$7,"A",IF(DG8&gt;70%*$DG$7,"B",IF(DG8&gt;50%*$DG$7,"C",IF(DG8&gt;30%*$DG$7,"D","E"))))))</f>
        <v>A</v>
      </c>
      <c r="DI8" s="63">
        <f>IF($E$3="","",IF(OR(B8="",G8="",C8=""),"",SUM(W8,AO8,BG8)))</f>
        <v>389</v>
      </c>
      <c r="DJ8" s="359">
        <f>IFERROR(IF(OR(DI8="",B8="NSO"),"",IF(OR(DI8="",DI8=0),"",DI8*100/(Y8+AQ8+BI8))),"")</f>
        <v>77.8</v>
      </c>
      <c r="DK8" s="67" t="str">
        <f>IF(OR(DJ8="",B8="NSO"),"",IF(AND(DJ8&gt;=60),"I",IF(AND(DJ8&gt;=48),"II",IF(AND(DJ8&gt;=36),"III",""))))</f>
        <v>I</v>
      </c>
      <c r="DL8" s="68">
        <f>IFERROR(IF(OR(DJ8="",B8="NSO",DI8=0),"",SUMPRODUCT((DJ8&lt;$DJ$8:$DJ$207)/COUNTIF($DJ$8:$DJ$207,$DJ$8:$DJ$207))),"")</f>
        <v>19.000000000000298</v>
      </c>
      <c r="DM8" s="387" t="str">
        <f>IFERROR(IF(B8="NSO","NSO",IF(OR(D8="",G8="",F8="",B8="",DI8=0),"",IF('Master sheet'!$D$14="Hindi","कक्षोंन्नति","Promoted"))),"")</f>
        <v>कक्षोंन्नति</v>
      </c>
      <c r="DN8" s="42">
        <f>IF(OR(B8=0,B8=""),"",IF(AND($E$3="Nursery"),'Marks Entry Nursery'!AX7,IF(AND($E$3="LKG"),'Marks Entry LKG'!AX7,IF(AND($E$3="UKG"),'Marks Entry UKG'!AX7,""))))</f>
        <v>220</v>
      </c>
      <c r="DO8" s="42">
        <f>IF(OR(B8=0,B8=""),"",IF(AND($E$3="Nursery"),'Marks Entry Nursery'!AY7,IF(AND($E$3="LKG"),'Marks Entry LKG'!AY7,IF(AND($E$3="UKG"),'Marks Entry UKG'!AY7,""))))</f>
        <v>170</v>
      </c>
      <c r="DP8" s="214" t="str">
        <f>IF(OR(B8="",G8="",DI8="",B8="NSO"),"",IF(DI8&gt;85%*(Y8+AQ8+BI8),"A",IF(DI8&gt;70%*(Y8+AQ8+BI8),"B",IF(DI8&gt;50%*(Y8+AQ8+BI8),"C",IF(DI8&gt;30%*(Y8+AQ8+BI8),"D","E")))))</f>
        <v>B</v>
      </c>
      <c r="DQ8" s="43"/>
      <c r="DX8" s="44">
        <f>IF(AND($E$3="Nursery"),'Marks Entry Nursery'!I7,IF(AND($E$3="LKG"),'Marks Entry LKG'!I7,IF(AND($E$3="UKG"),'Marks Entry UKG'!I7,"")))</f>
        <v>101</v>
      </c>
    </row>
    <row r="9" spans="1:128" ht="18.95" customHeight="1">
      <c r="A9" s="56">
        <v>2</v>
      </c>
      <c r="B9" s="261">
        <f>IF(OR(DX9=0,DX9=""),"",IF(AND($E$3="Nursery"),'Marks Entry Nursery'!I8,IF(AND($E$3="LKG"),'Marks Entry LKG'!I8,IF(AND($E$3="UKG"),'Marks Entry UKG'!I8,""))))</f>
        <v>102</v>
      </c>
      <c r="C9" s="57" t="str">
        <f>IF(OR($B9=0,$B9=""),"",IF(AND($E$3="Nursery"),'Marks Entry Nursery'!B8,IF(AND($E$3="LKG"),'Marks Entry LKG'!B8,IF(AND($E$3="UKG"),'Marks Entry UKG'!B8,""))))</f>
        <v>PP3+</v>
      </c>
      <c r="D9" s="57" t="str">
        <f>IF(OR($B9=0,$B9=""),"",IF(AND($E$3="Nursery"),'Marks Entry Nursery'!C8,IF(AND($E$3="LKG"),'Marks Entry LKG'!C8,IF(AND($E$3="UKG"),'Marks Entry UKG'!C8,""))))</f>
        <v>A</v>
      </c>
      <c r="E9" s="402">
        <f>IF(OR(B9=0,B9=""),"",IF(AND($E$3="Nursery"),'Marks Entry Nursery'!E8,IF(AND($E$3="LKG"),'Marks Entry LKG'!E8,IF(AND($E$3="UKG"),'Marks Entry UKG'!E8,""))))</f>
        <v>42005</v>
      </c>
      <c r="F9" s="260">
        <f>IF(OR(B9=0,B9=""),"",IF(AND($E$3="Nursery"),'Marks Entry Nursery'!D8,IF(AND($E$3="LKG"),'Marks Entry LKG'!D8,IF(AND($E$3="UKG"),'Marks Entry UKG'!D8,""))))</f>
        <v>944</v>
      </c>
      <c r="G9" s="407" t="str">
        <f>IF(OR($B9=0,$B9=""),"",IF(AND($E$3="Nursery"),'Marks Entry Nursery'!F8,IF(AND($E$3="LKG"),'Marks Entry LKG'!F8,IF(AND($E$3="UKG"),'Marks Entry UKG'!F8,""))))</f>
        <v>ANUJ GIRI</v>
      </c>
      <c r="H9" s="407" t="str">
        <f>IF(OR($B9=0,$B9=""),"",IF(AND($E$3="Nursery"),'Marks Entry Nursery'!G8,IF(AND($E$3="LKG"),'Marks Entry LKG'!G8,IF(AND($E$3="UKG"),'Marks Entry UKG'!G8,""))))</f>
        <v>BHAGWAT GIRI</v>
      </c>
      <c r="I9" s="407" t="str">
        <f>IF(OR($B9=0,$B9=""),"",IF(AND($E$3="Nursery"),'Marks Entry Nursery'!H8,IF(AND($E$3="LKG"),'Marks Entry LKG'!H8,IF(AND($E$3="UKG"),'Marks Entry UKG'!H8,""))))</f>
        <v>KANTA DEVI</v>
      </c>
      <c r="J9" s="229" t="str">
        <f>IF(OR($B9=0,$B9=""),"",IF(AND($E$3="Nursery"),'Marks Entry Nursery'!J8,IF(AND($E$3="LKG"),'Marks Entry LKG'!J8,IF(AND($E$3="UKG"),'Marks Entry UKG'!J8,""))))</f>
        <v>M</v>
      </c>
      <c r="K9" s="229" t="str">
        <f>IF(OR($B9=0,$B9=""),"",IF(AND($E$3="Nursery"),'Marks Entry Nursery'!K8,IF(AND($E$3="LKG"),'Marks Entry LKG'!K8,IF(AND($E$3="UKG"),'Marks Entry UKG'!K8,""))))</f>
        <v>OBC</v>
      </c>
      <c r="L9" s="105"/>
      <c r="M9" s="105"/>
      <c r="N9" s="105"/>
      <c r="O9" s="51"/>
      <c r="P9" s="105">
        <f>IF(OR($B9=0,$B9=""),"",IF(AND($E$3="Nursery"),'Marks Entry Nursery'!O8,IF(AND($E$3="LKG"),'Marks Entry LKG'!O8,IF(AND($E$3="UKG"),'Marks Entry UKG'!O8,""))))</f>
        <v>20</v>
      </c>
      <c r="Q9" s="105">
        <f>IF(OR($B9=0,$B9=""),"",IF(AND($E$3="Nursery"),'Marks Entry Nursery'!P8,IF(AND($E$3="LKG"),'Marks Entry LKG'!P8,IF(AND($E$3="UKG"),'Marks Entry UKG'!P8,""))))</f>
        <v>63</v>
      </c>
      <c r="R9" s="54">
        <f t="shared" ref="R9:R72" si="0">IF(AND(P9="",Q9=""),"",IF(AND(P9="NA",Q9="NA"),"NA",IF(AND(P9="AB",Q9="AB"),"AB",SUM(P9:Q9))))</f>
        <v>83</v>
      </c>
      <c r="S9" s="51">
        <f t="shared" ref="S9:S72" si="1">IF(AND(O9="NA",R9="NA"),"NA",IF(AND(O9="AB",R9="AB"),"AB",SUM(O9,R9)))</f>
        <v>83</v>
      </c>
      <c r="T9" s="105">
        <f>IF(OR($B9=0,$B9=""),"",IF(AND($E$3="Nursery"),'Marks Entry Nursery'!Q8,IF(AND($E$3="LKG"),'Marks Entry LKG'!Q8,IF(AND($E$3="UKG"),'Marks Entry UKG'!Q8,""))))</f>
        <v>21</v>
      </c>
      <c r="U9" s="105">
        <f>IF(OR($B9=0,$B9=""),"",IF(AND($E$3="Nursery"),'Marks Entry Nursery'!R8,IF(AND($E$3="LKG"),'Marks Entry LKG'!R8,IF(AND($E$3="UKG"),'Marks Entry UKG'!R8,""))))</f>
        <v>20</v>
      </c>
      <c r="V9" s="55">
        <f t="shared" ref="V9:V72" si="2">IF(AND(T9="",U9=""),"",IF(AND(T9="AB",U9="AB"),"AB",SUM(T9:U9)))</f>
        <v>41</v>
      </c>
      <c r="W9" s="51">
        <f t="shared" ref="W9:W72" si="3">IF(V9="","",IF(AND(S9="AB",V9="AB"),"AB",SUM(S9,V9)))</f>
        <v>124</v>
      </c>
      <c r="X9" s="89">
        <f t="shared" ref="X9:X72" si="4">COUNTIF(L9:N9,"NA")*10+(COUNTIF(L9:N9,"ML")*10)+(COUNTIF(P9,"ML")*50)+(COUNTIF(Q9,"ML")*20)+(COUNTIF(T9,"ML")*70)+(COUNTIF(U9,"ML")*30)</f>
        <v>0</v>
      </c>
      <c r="Y9" s="89">
        <f t="shared" ref="Y9:Y72" si="5">IF(OR(B9="NSO",B9=0,B9=""),"",IF(AND(P9="",T9=""),"",IF(AND(P9="",Q9=""),70-X9,IF(AND(T9="",U9=""),100-X9,200-X9))))</f>
        <v>200</v>
      </c>
      <c r="Z9" s="89" t="str">
        <f t="shared" ref="Z9:Z72" si="6">IF(AND(OR(L9="ab",L9="ml"),OR(M9="ab",M9="ml"),OR(P9="ab",P9="ml")),"AB",IF(AND(OR(L9="ab",L9="ml"),OR(P9="ab",P9="ml"),OR(T9="ab",T9="ml")),"AB",IF(AND(OR(M9="ab",M9="ml"),OR(N9="ab",N9="ml"),OR(P9="ab",P9="ml")),"AB",IF(AND(OR(M9="ab",M9="ml"),OR(N9="ab",N9="ml"),OR(T9="ab",T9="ml")),"AB",""))))</f>
        <v/>
      </c>
      <c r="AA9" s="89" t="str">
        <f t="shared" ref="AA9:AA72" si="7">IF(OR(B9="NSO",B9="",T9=""),"",IF(OR(Z9="AB",T9="ab"),"AB",IF(T9="ML","RE",IF(AND(W9&gt;=36%*Y9,T9&gt;=14),"P",IF(AND(W9&gt;=34%*Y9,T9&gt;=14),"G2",IF(AND(W9&gt;=31%*Y9,T9&gt;=14),"G1",IF(AND(W9&gt;=25%*Y9,T9&gt;=14),"S","F")))))))</f>
        <v>P</v>
      </c>
      <c r="AB9" s="89" t="str">
        <f t="shared" ref="AB9:AB72" si="8">IF(OR(AA9="",AA9=0,AA9="S",AA9="RE",AA9="F",AA9="AB"),"",IF(W9&gt;=75%*Y9,"D",IF(W9&gt;=60%*Y9,"I",IF(W9&gt;=48%*Y9,"II",IF(W9&gt;=36%*Y9,"III","")))))</f>
        <v>I</v>
      </c>
      <c r="AC9" s="93" t="str">
        <f t="shared" ref="AC9:AC72" si="9">IF(W9="","",IF(OR(AA9="",AA9=0,AA9="RE",AA9="AB"),"",IF(W9&gt;85%*Y9,"A",IF(W9&gt;70%*Y9,"B",IF(W9&gt;50%*Y9,"C",IF(W9&gt;30%*Y9,"D","E"))))))</f>
        <v>C</v>
      </c>
      <c r="AD9" s="105"/>
      <c r="AE9" s="105"/>
      <c r="AF9" s="105"/>
      <c r="AG9" s="51"/>
      <c r="AH9" s="105">
        <f>IF(OR($B9=0,$B9=""),"",IF(AND($E$3="Nursery"),'Marks Entry Nursery'!V8,IF(AND($E$3="LKG"),'Marks Entry LKG'!V8,IF(AND($E$3="UKG"),'Marks Entry UKG'!V8,""))))</f>
        <v>12</v>
      </c>
      <c r="AI9" s="105">
        <f>IF(OR($B9=0,$B9=""),"",IF(AND($E$3="Nursery"),'Marks Entry Nursery'!W8,IF(AND($E$3="LKG"),'Marks Entry LKG'!W8,IF(AND($E$3="UKG"),'Marks Entry UKG'!W8,""))))</f>
        <v>31</v>
      </c>
      <c r="AJ9" s="54">
        <f t="shared" ref="AJ9:AJ72" si="10">IF(AND(AH9="",AI9=""),"",IF(AND(AH9="NA",AI9="NA"),"NA",IF(AND(AH9="AB",AI9="AB"),"AB",SUM(AH9:AI9))))</f>
        <v>43</v>
      </c>
      <c r="AK9" s="51">
        <f t="shared" ref="AK9:AK72" si="11">IF(AND(AG9="NA",AJ9="NA"),"NA",IF(AND(AG9="AB",AJ9="AB"),"AB",SUM(AG9,AJ9)))</f>
        <v>43</v>
      </c>
      <c r="AL9" s="105">
        <f>IF(OR($B9=0,$B9=""),"",IF(AND($E$3="Nursery"),'Marks Entry Nursery'!X8,IF(AND($E$3="LKG"),'Marks Entry LKG'!X8,IF(AND($E$3="UKG"),'Marks Entry UKG'!X8,""))))</f>
        <v>10</v>
      </c>
      <c r="AM9" s="105">
        <f>IF(OR($B9=0,$B9=""),"",IF(AND($E$3="Nursery"),'Marks Entry Nursery'!Y8,IF(AND($E$3="LKG"),'Marks Entry LKG'!Y8,IF(AND($E$3="UKG"),'Marks Entry UKG'!Y8,""))))</f>
        <v>31</v>
      </c>
      <c r="AN9" s="55">
        <f t="shared" ref="AN9:AN72" si="12">IF(AND(AL9="",AM9=""),"",IF(AND(AL9="AB",AM9="AB"),"AB",SUM(AL9:AM9)))</f>
        <v>41</v>
      </c>
      <c r="AO9" s="51">
        <f t="shared" ref="AO9:AO72" si="13">IF(AN9="","",IF(AND(AK9="AB",AN9="AB"),"AB",SUM(AK9,AN9)))</f>
        <v>84</v>
      </c>
      <c r="AP9" s="89">
        <f t="shared" ref="AP9:AP72" si="14">COUNTIF(AD9:AF9,"NA")*10+(COUNTIF(AD9:AF9,"ML")*10)+(COUNTIF(AH9,"ML")*50)+(COUNTIF(AI9,"ML")*20)+(COUNTIF(AL9,"ML")*70)+(COUNTIF(AM9,"ML")*30)</f>
        <v>0</v>
      </c>
      <c r="AQ9" s="89">
        <f t="shared" ref="AQ9:AQ72" si="15">IF(OR(B9="NSO",B9=0,B9=""),"",IF(AND(AH9="",AL9=""),"",IF(AND(AH9="",AI9=""),500-AP9,IF(AND(AL9="",AM9=""),50-AP9,100-AP9))))</f>
        <v>100</v>
      </c>
      <c r="AR9" s="89" t="str">
        <f t="shared" ref="AR9:AR72" si="16">IF(AND(OR(AD9="ab",AD9="ml"),OR(AE9="ab",AE9="ml"),OR(AH9="ab",AH9="ml")),"AB",IF(AND(OR(AD9="ab",AD9="ml"),OR(AH9="ab",AH9="ml"),OR(AL9="ab",AL9="ml")),"AB",IF(AND(OR(AE9="ab",AE9="ml"),OR(AF9="ab",AF9="ml"),OR(AH9="ab",AH9="ml")),"AB",IF(AND(OR(AE9="ab",AE9="ml"),OR(AF9="ab",AF9="ml"),OR(AL9="ab",AL9="ml")),"AB",""))))</f>
        <v/>
      </c>
      <c r="AS9" s="89" t="str">
        <f t="shared" ref="AS9:AS72" si="17">IF(OR(B9="NSO",B9="",AL9=""),"",IF(OR(AR9="AB",AL9="ab"),"AB",IF(AL9="ML","RE",IF(AND(AO9&gt;=36%*AQ9,AL9&gt;=$AL$7*20%),"P",IF(AND(AO9&gt;=34%*AQ9,AL9&gt;=$AL$7*20%),"G2",IF(AND(AO9&gt;=31%*AQ9,AL9&gt;=$AL$7*20%),"G1",IF(AND(AO9&gt;=25%*AQ9,AL9&gt;=$AL$7*20%),"S","F")))))))</f>
        <v>P</v>
      </c>
      <c r="AT9" s="89" t="str">
        <f t="shared" ref="AT9:AT72" si="18">IF(OR(AS9="",AS9=0,AS9="S",AS9="RE",AS9="F",AS9="AB"),"",IF(AO9&gt;=75%*AQ9,"D",IF(AO9&gt;=60%*AQ9,"I",IF(AO9&gt;=48%*AQ9,"II",IF(AO9&gt;=36%*AQ9,"III","")))))</f>
        <v>D</v>
      </c>
      <c r="AU9" s="93" t="str">
        <f t="shared" ref="AU9:AU72" si="19">IF(AO9="","",IF(OR(AS9="",AS9=0,AS9="RE",AS9="AB"),"",IF(AO9&gt;85%*AQ9,"A",IF(AO9&gt;70%*AQ9,"B",IF(AO9&gt;50%*AQ9,"C",IF(AO9&gt;30%*AQ9,"D","E"))))))</f>
        <v>B</v>
      </c>
      <c r="AV9" s="105"/>
      <c r="AW9" s="105"/>
      <c r="AX9" s="105"/>
      <c r="AY9" s="51"/>
      <c r="AZ9" s="105">
        <f>IF(OR($B9=0,$B9=""),"",IF(AND($E$3="Nursery"),'Marks Entry Nursery'!AC8,IF(AND($E$3="LKG"),'Marks Entry LKG'!AC8,IF(AND($E$3="UKG"),'Marks Entry UKG'!AC8,""))))</f>
        <v>23</v>
      </c>
      <c r="BA9" s="105">
        <f>IF(OR($B9=0,$B9=""),"",IF(AND($E$3="Nursery"),'Marks Entry Nursery'!AD8,IF(AND($E$3="LKG"),'Marks Entry LKG'!AD8,IF(AND($E$3="UKG"),'Marks Entry UKG'!AD8,""))))</f>
        <v>65</v>
      </c>
      <c r="BB9" s="54">
        <f t="shared" ref="BB9:BB72" si="20">IF(AND(AZ9="",BA9=""),"",IF(AND(AZ9="NA",BA9="NA"),"NA",IF(AND(AZ9="AB",BA9="AB"),"AB",SUM(AZ9:BA9))))</f>
        <v>88</v>
      </c>
      <c r="BC9" s="51">
        <f t="shared" ref="BC9:BC72" si="21">IF(AND(AY9="NA",BB9="NA"),"NA",IF(AND(AY9="AB",BB9="AB"),"AB",SUM(AY9,BB9)))</f>
        <v>88</v>
      </c>
      <c r="BD9" s="105">
        <f>IF(OR($B9=0,$B9=""),"",IF(AND($E$3="Nursery"),'Marks Entry Nursery'!AE8,IF(AND($E$3="LKG"),'Marks Entry LKG'!AE8,IF(AND($E$3="UKG"),'Marks Entry UKG'!AE8,""))))</f>
        <v>22</v>
      </c>
      <c r="BE9" s="105">
        <f>IF(OR($B9=0,$B9=""),"",IF(AND($E$3="Nursery"),'Marks Entry Nursery'!AF8,IF(AND($E$3="LKG"),'Marks Entry LKG'!AF8,IF(AND($E$3="UKG"),'Marks Entry UKG'!AF8,""))))</f>
        <v>60</v>
      </c>
      <c r="BF9" s="55">
        <f t="shared" ref="BF9:BF72" si="22">IF(AND(BD9="",BE9=""),"",IF(AND(BD9="AB",BE9="AB"),"AB",SUM(BD9:BE9)))</f>
        <v>82</v>
      </c>
      <c r="BG9" s="51">
        <f t="shared" ref="BG9:BG72" si="23">IF(BF9="","",IF(AND(BC9="AB",BF9="AB"),"AB",SUM(BC9,BF9)))</f>
        <v>170</v>
      </c>
      <c r="BH9" s="89">
        <f t="shared" ref="BH9:BH72" si="24">COUNTIF(AV9:AX9,"NA")*10+(COUNTIF(AV9:AX9,"ML")*10)+(COUNTIF(AZ9,"ML")*50)+(COUNTIF(BA9,"ML")*20)+(COUNTIF(BD9,"ML")*70)+(COUNTIF(BE9,"ML")*30)</f>
        <v>0</v>
      </c>
      <c r="BI9" s="89">
        <f t="shared" ref="BI9:BI72" si="25">IF(OR(B9="NSO",B9=0,B9=""),"",IF(AND(AZ9="",BD9=""),"",IF(AND(AZ9="",BA9=""),70-BH9,IF(AND(BD9="",BE9=""),100-BH9,200-BH9))))</f>
        <v>200</v>
      </c>
      <c r="BJ9" s="89" t="str">
        <f t="shared" ref="BJ9:BJ72" si="26">IF(AND(OR(AV9="ab",AV9="ml"),OR(AW9="ab",AW9="ml"),OR(AZ9="ab",AZ9="ml")),"AB",IF(AND(OR(AV9="ab",AV9="ml"),OR(AZ9="ab",AZ9="ml"),OR(BD9="ab",BD9="ml")),"AB",IF(AND(OR(AW9="ab",AW9="ml"),OR(AX9="ab",AX9="ml"),OR(AZ9="ab",AZ9="ml")),"AB",IF(AND(OR(AW9="ab",AW9="ml"),OR(AX9="ab",AX9="ml"),OR(BD9="ab",BD9="ml")),"AB",""))))</f>
        <v/>
      </c>
      <c r="BK9" s="89" t="str">
        <f t="shared" ref="BK9:BK72" si="27">IF(OR(B9="NSO",B9="",BD9=""),"",IF(OR(BJ9="AB",BD9="ab"),"AB",IF(BD9="ML","RE",IF(AND(BG9&gt;=36%*BI9,BD9&gt;=14),"P",IF(AND(BG9&gt;=34%*BI9,BD9&gt;=14),"G2",IF(AND(BG9&gt;=31%*BI9,BD9&gt;=14),"G1",IF(AND(BG9&gt;=25%*BI9,BD9&gt;=14),"S","F")))))))</f>
        <v>P</v>
      </c>
      <c r="BL9" s="89" t="str">
        <f t="shared" ref="BL9:BL72" si="28">IF(OR(BK9="",BK9=0,BK9="S",BK9="RE",BK9="F",BK9="AB"),"",IF(BG9&gt;=75%*BI9,"D",IF(BG9&gt;=60%*BI9,"I",IF(BG9&gt;=48%*BI9,"II",IF(BG9&gt;=36%*BI9,"III","")))))</f>
        <v>D</v>
      </c>
      <c r="BM9" s="93" t="str">
        <f t="shared" ref="BM9:BM72" si="29">IF(BG9="","",IF(OR(BK9="",BK9=0,BK9="RE",BK9="AB"),"",IF(BG9&gt;85%*BI9,"A",IF(BG9&gt;70%*BI9,"B",IF(BG9&gt;50%*BI9,"C",IF(BG9&gt;30%*BI9,"D","E"))))))</f>
        <v>B</v>
      </c>
      <c r="BN9" s="105"/>
      <c r="BO9" s="105"/>
      <c r="BP9" s="105"/>
      <c r="BQ9" s="51"/>
      <c r="BR9" s="105">
        <f>IF(OR($B9=0,$B9=""),"",IF(AND($E$3="Nursery"),'Marks Entry Nursery'!AJ8,IF(AND($E$3="LKG"),'Marks Entry LKG'!AJ8,IF(AND($E$3="UKG"),'Marks Entry UKG'!AJ8,""))))</f>
        <v>45</v>
      </c>
      <c r="BS9" s="105">
        <f>IF(OR($B9=0,$B9=""),"",IF(AND($E$3="Nursery"),'Marks Entry Nursery'!AK8,IF(AND($E$3="LKG"),'Marks Entry LKG'!AK8,IF(AND($E$3="UKG"),'Marks Entry UKG'!AK8,""))))</f>
        <v>0</v>
      </c>
      <c r="BT9" s="54">
        <f t="shared" ref="BT9:BT72" si="30">IF(AND(BR9="",BS9=""),"",IF(AND(BR9="NA",BS9="NA"),"NA",IF(AND(BR9="AB",BS9="AB"),"AB",SUM(BR9:BS9))))</f>
        <v>45</v>
      </c>
      <c r="BU9" s="51">
        <f t="shared" ref="BU9:BU72" si="31">IF(AND(BQ9="NA",BT9="NA"),"NA",IF(AND(BQ9="AB",BT9="AB"),"AB",SUM(BQ9,BT9)))</f>
        <v>45</v>
      </c>
      <c r="BV9" s="105">
        <f>IF(OR($B9=0,$B9=""),"",IF(AND($E$3="Nursery"),'Marks Entry Nursery'!AL8,IF(AND($E$3="LKG"),'Marks Entry LKG'!AL8,IF(AND($E$3="UKG"),'Marks Entry UKG'!AL8,""))))</f>
        <v>14</v>
      </c>
      <c r="BW9" s="105">
        <f>IF(OR($B9=0,$B9=""),"",IF(AND($E$3="Nursery"),'Marks Entry Nursery'!AM8,IF(AND($E$3="LKG"),'Marks Entry LKG'!AM8,IF(AND($E$3="UKG"),'Marks Entry UKG'!AM8,""))))</f>
        <v>0</v>
      </c>
      <c r="BX9" s="55">
        <f t="shared" ref="BX9:BX72" si="32">IF(AND(BV9="",BW9=""),"",IF(AND(BV9="AB",BW9="AB"),"AB",SUM(BV9:BW9)))</f>
        <v>14</v>
      </c>
      <c r="BY9" s="51">
        <f t="shared" ref="BY9:BY72" si="33">IF(BX9="","",IF(AND(BU9="AB",BX9="AB"),"AB",SUM(BU9,BX9)))</f>
        <v>59</v>
      </c>
      <c r="BZ9" s="89">
        <f t="shared" ref="BZ9:BZ72" si="34">COUNTIF(BN9:BP9,"NA")*10+(COUNTIF(BN9:BP9,"ML")*10)+(COUNTIF(BR9,"ML")*50)+(COUNTIF(BS9,"ML")*20)+(COUNTIF(BV9,"ML")*70)+(COUNTIF(BW9,"ML")*30)</f>
        <v>0</v>
      </c>
      <c r="CA9" s="89">
        <f t="shared" ref="CA9:CA72" si="35">IF(OR(B9="NSO",B9=0,B9=""),"",IF(AND(BR9="",BV9=""),"",IF(AND(BR9="",BS9=""),50-BZ9,IF(AND(BV9="",BW9=""),50-BZ9,100-BZ9))))</f>
        <v>100</v>
      </c>
      <c r="CB9" s="89" t="str">
        <f t="shared" ref="CB9:CB72" si="36">IF(AND(OR(BN9="ab",BN9="ml"),OR(BO9="ab",BO9="ml"),OR(BR9="ab",BR9="ml")),"AB",IF(AND(OR(BN9="ab",BN9="ml"),OR(BR9="ab",BR9="ml"),OR(BV9="ab",BV9="ml")),"AB",IF(AND(OR(BO9="ab",BO9="ml"),OR(BP9="ab",BP9="ml"),OR(BR9="ab",BR9="ml")),"AB",IF(AND(OR(BO9="ab",BO9="ml"),OR(BP9="ab",BP9="ml"),OR(BV9="ab",BV9="ml")),"AB",""))))</f>
        <v/>
      </c>
      <c r="CC9" s="89" t="str">
        <f t="shared" ref="CC9:CC72" si="37">IF(OR(B9="NSO",B9="",BV9=""),"",IF(OR(CB9="AB",BV9="ab"),"AB",IF(BV9="ML","RE",IF(AND(BY9&gt;=36%*CA9,BV9&gt;=14),"P",IF(AND(BY9&gt;=34%*CA9,BV9&gt;=14),"G2",IF(AND(BY9&gt;=31%*CA9,BV9&gt;=14),"G1",IF(AND(BY9&gt;=25%*CA9,BV9&gt;=14),"S","F")))))))</f>
        <v>P</v>
      </c>
      <c r="CD9" s="89" t="str">
        <f t="shared" ref="CD9:CD72" si="38">IF(OR(CC9="",CC9=0,CC9="S",CC9="RE",CC9="F",CC9="AB"),"",IF(BY9&gt;=75%*CA9,"D",IF(BY9&gt;=60%*CA9,"I",IF(BY9&gt;=48%*CA9,"II",IF(BY9&gt;=36%*CA9,"III","")))))</f>
        <v>II</v>
      </c>
      <c r="CE9" s="93" t="str">
        <f t="shared" ref="CE9:CE72" si="39">IF(BY9="","",IF(OR(CC9="",CC9=0,CC9="RE",CC9="AB"),"",IF(BY9&gt;85%*CA9,"A",IF(BY9&gt;70%*CA9,"B",IF(BY9&gt;50%*CA9,"C",IF(BY9&gt;30%*CA9,"D","E"))))))</f>
        <v>C</v>
      </c>
      <c r="CF9" s="105">
        <f>IF(OR($B9=0,$B9=""),"",IF(AND($E$3="Nursery"),'Marks Entry Nursery'!AN8,IF(AND($E$3="LKG"),'Marks Entry LKG'!AN8,IF(AND($E$3="UKG"),'Marks Entry UKG'!AN8,""))))</f>
        <v>24</v>
      </c>
      <c r="CG9" s="105">
        <f>IF(OR($B9=0,$B9=""),"",IF(AND($E$3="Nursery"),'Marks Entry Nursery'!AO8,IF(AND($E$3="LKG"),'Marks Entry LKG'!AO8,IF(AND($E$3="UKG"),'Marks Entry UKG'!AO8,""))))</f>
        <v>20</v>
      </c>
      <c r="CH9" s="106">
        <f t="shared" ref="CH9:CH72" si="40">IF(AND(CF9="",CG9=""),"",IF(AND(CF9="AB",CG9="AB"),"AB",SUM(CF9:CG9)))</f>
        <v>44</v>
      </c>
      <c r="CI9" s="107">
        <f t="shared" ref="CI9:CI72" si="41">COUNTIF(CF9,"ML")*$CF$7+COUNTIF(CG9,"ML")*$CG$7</f>
        <v>0</v>
      </c>
      <c r="CJ9" s="107">
        <f t="shared" ref="CJ9:CJ72" si="42">IF(OR(B9="NSO",B9="",CH9="",CH9=0),"",IF(AND(CF9="",CG9=""),"",IF(AND(CF9=""),$CF$7-CI9,IF(CG9="",($CF$7+$CG$7)-CI9,$CH$7-CI9))))</f>
        <v>50</v>
      </c>
      <c r="CK9" s="107" t="str">
        <f t="shared" ref="CK9:CK72" si="43">IF(OR(B9="NSO",B9="",CH9="",CH9=0),"",IF(OR(CF9="AB",CG9="AB"),"AB",IF(CH9&gt;=36%*CJ9,"P","S")))</f>
        <v>P</v>
      </c>
      <c r="CL9" s="92" t="str">
        <f t="shared" ref="CL9:CL72" si="44">IF(CH9="","",IF(OR(CK9="",CK9=0,CK9="S",CK9="RE",CK9="F",CK9="AB"),"",IF(CH9&gt;90%*CJ9,"A+",IF(CH9&gt;75%*CJ9,"A",IF(CH9&gt;60%*CJ9,"B",IF(CH9&gt;40%*CJ9,"C","D"))))))</f>
        <v>A</v>
      </c>
      <c r="CM9" s="105">
        <f>IF(OR($B9=0,$B9=""),"",IF(AND($E$3="Nursery"),'Marks Entry Nursery'!AP8,IF(AND($E$3="LKG"),'Marks Entry LKG'!AP8,IF(AND($E$3="UKG"),'Marks Entry UKG'!AP8,""))))</f>
        <v>11</v>
      </c>
      <c r="CN9" s="105">
        <f>IF(OR($B9=0,$B9=""),"",IF(AND($E$3="Nursery"),'Marks Entry Nursery'!AQ8,IF(AND($E$3="LKG"),'Marks Entry LKG'!AQ8,IF(AND($E$3="UKG"),'Marks Entry UKG'!AQ8,""))))</f>
        <v>21</v>
      </c>
      <c r="CO9" s="106">
        <f t="shared" ref="CO9:CO72" si="45">IF(AND(CM9="",CN9=""),"",IF(AND(CM9="AB",CN9="AB"),"AB",SUM(CM9:CN9)))</f>
        <v>32</v>
      </c>
      <c r="CP9" s="107">
        <f t="shared" ref="CP9:CP72" si="46">COUNTIF(CM9,"ML")*$CM$7+COUNTIF(CN9,"ML")*$CN$7</f>
        <v>0</v>
      </c>
      <c r="CQ9" s="107">
        <f t="shared" ref="CQ9:CQ72" si="47">IF(OR(B9="NSO",B9="",CO9="",CO9=0),"",IF(AND(CM9="",CN9=""),"",IF(AND(CM9=""),$CM$7-CP9,IF(CN9="",($CM$7+$CN$7)-CP9,$CO$7-CP9))))</f>
        <v>50</v>
      </c>
      <c r="CR9" s="107" t="str">
        <f t="shared" ref="CR9:CR72" si="48">IF(OR(B9="NSO",B9="",CO9="",CO9=0),"",IF(OR(CM9="AB",CN9="AB"),"AB",IF(CO9&gt;=36%*CQ9,"P","S")))</f>
        <v>P</v>
      </c>
      <c r="CS9" s="92" t="str">
        <f t="shared" ref="CS9:CS72" si="49">IF(CO9="","",IF(OR(CR9="",CR9=0,CR9="S",CR9="RE",CR9="F",CR9="AB"),"",IF(CO9&gt;90%*CQ9,"A+",IF(CO9&gt;75%*CQ9,"A",IF(CO9&gt;60%*CQ9,"B",IF(CO9&gt;40%*CQ9,"C","D"))))))</f>
        <v>B</v>
      </c>
      <c r="CT9" s="105">
        <f>IF(OR($B9=0,$B9=""),"",IF(AND($E$3="Nursery"),'Marks Entry Nursery'!AR8,IF(AND($E$3="LKG"),'Marks Entry LKG'!AR8,IF(AND($E$3="UKG"),'Marks Entry UKG'!AR8,""))))</f>
        <v>31</v>
      </c>
      <c r="CU9" s="105">
        <f>IF(OR($B9=0,$B9=""),"",IF(AND($E$3="Nursery"),'Marks Entry Nursery'!AS8,IF(AND($E$3="LKG"),'Marks Entry LKG'!AS8,IF(AND($E$3="UKG"),'Marks Entry UKG'!AS8,""))))</f>
        <v>36</v>
      </c>
      <c r="CV9" s="106">
        <f t="shared" ref="CV9:CV72" si="50">IF(AND(CT9="",CU9=""),"",IF(AND(CT9="AB",CU9="AB"),"AB",SUM(CT9:CU9)))</f>
        <v>67</v>
      </c>
      <c r="CW9" s="107">
        <f t="shared" ref="CW9:CW72" si="51">COUNTIF(CT9,"ML")*$CT$7+COUNTIF(CU9,"ML")*$CU$7</f>
        <v>0</v>
      </c>
      <c r="CX9" s="107">
        <f t="shared" ref="CX9:CX72" si="52">IF(OR(B9="NSO",B9="",CV9="",CV9=0),"",IF(AND(CT9="",CU9=""),"",IF(AND(CT9=""),$CT$7-CW9,IF(CU9="",($CT$7+$CU$7)-CW9,$CV$7-CW9))))</f>
        <v>100</v>
      </c>
      <c r="CY9" s="107" t="str">
        <f t="shared" ref="CY9:CY72" si="53">IF(OR(B9="NSO",B9="",CV9="",CV9=0),"",IF(OR(CT9="AB",CU9="AB"),"AB",IF(CV9&gt;=36%*CX9,"P","S")))</f>
        <v>P</v>
      </c>
      <c r="CZ9" s="92" t="str">
        <f t="shared" ref="CZ9:CZ72" si="54">IF(CV9="","",IF(OR(CY9="",CY9=0,CY9="S",CY9="RE",CY9="F",CY9="AB"),"",IF(CV9&gt;90%*CX9,"A+",IF(CV9&gt;75%*CX9,"A",IF(CV9&gt;60%*CX9,"B",IF(CV9&gt;40%*CX9,"C","D"))))))</f>
        <v>B</v>
      </c>
      <c r="DA9" s="105">
        <f>IF(OR($B9=0,$B9=""),"",IF(AND($E$3="Nursery"),'Marks Entry Nursery'!AT8,IF(AND($E$3="LKG"),'Marks Entry LKG'!AT8,IF(AND($E$3="UKG"),'Marks Entry UKG'!AT8,""))))</f>
        <v>46</v>
      </c>
      <c r="DB9" s="105">
        <f>IF(OR($B9=0,$B9=""),"",IF(AND($E$3="Nursery"),'Marks Entry Nursery'!AU8,IF(AND($E$3="LKG"),'Marks Entry LKG'!AU8,IF(AND($E$3="UKG"),'Marks Entry UKG'!AU8,""))))</f>
        <v>32</v>
      </c>
      <c r="DC9" s="357">
        <f t="shared" ref="DC9:DC72" si="55">IF(AND(DA9="",DB9=""),"",SUM(DA9:DB9))</f>
        <v>78</v>
      </c>
      <c r="DD9" s="93" t="str">
        <f t="shared" ref="DD9:DD72" si="56">IF(DC9="","",IF(OR(DC9="",DC9=0,DC9="RE",DC9="AB"),"",IF(DC9&gt;85%*$DC$7,"A",IF(DC9&gt;70%*$DC$7,"B",IF(DC9&gt;50%*$DC$7,"C",IF(DC9&gt;30%*$DC$7,"D","E"))))))</f>
        <v>B</v>
      </c>
      <c r="DE9" s="105">
        <f>IF(OR($B9=0,$B9=""),"",IF(AND($E$3="Nursery"),'Marks Entry Nursery'!AV8,IF(AND($E$3="LKG"),'Marks Entry LKG'!AV8,IF(AND($E$3="UKG"),'Marks Entry UKG'!AV8,""))))</f>
        <v>42</v>
      </c>
      <c r="DF9" s="105">
        <f>IF(OR($B9=0,$B9=""),"",IF(AND($E$3="Nursery"),'Marks Entry Nursery'!AW8,IF(AND($E$3="LKG"),'Marks Entry LKG'!AW8,IF(AND($E$3="UKG"),'Marks Entry UKG'!AW8,""))))</f>
        <v>41</v>
      </c>
      <c r="DG9" s="357">
        <f t="shared" ref="DG9:DG72" si="57">IF(AND(DE9="",DF9=""),"",SUM(DE9:DF9))</f>
        <v>83</v>
      </c>
      <c r="DH9" s="93" t="str">
        <f t="shared" ref="DH9:DH72" si="58">IF(DG9="","",IF(OR(DG9="",DG9=0,DG9="RE",DG9="AB"),"",IF(DG9&gt;85%*$DG$7,"A",IF(DG9&gt;70%*$DG$7,"B",IF(DG9&gt;50%*$DG$7,"C",IF(DG9&gt;30%*$DG$7,"D","E"))))))</f>
        <v>B</v>
      </c>
      <c r="DI9" s="63">
        <f t="shared" ref="DI9:DI72" si="59">IF($E$3="","",IF(OR(B9="",G9="",C9=""),"",SUM(W9,AO9,BG9)))</f>
        <v>378</v>
      </c>
      <c r="DJ9" s="359">
        <f t="shared" ref="DJ9:DJ72" si="60">IFERROR(IF(OR(DI9="",B9="NSO"),"",IF(OR(DI9="",DI9=0),"",DI9*100/(Y9+AQ9+BI9))),"")</f>
        <v>75.599999999999994</v>
      </c>
      <c r="DK9" s="67" t="str">
        <f t="shared" ref="DK9:DK72" si="61">IF(OR(DJ9="",B9="NSO"),"",IF(AND(DJ9&gt;=60),"I",IF(AND(DJ9&gt;=48),"II",IF(AND(DJ9&gt;=36),"III",""))))</f>
        <v>I</v>
      </c>
      <c r="DL9" s="68">
        <f t="shared" ref="DL9:DL72" si="62">IFERROR(IF(OR(DJ9="",B9="NSO",DI9=0),"",SUMPRODUCT((DJ9&lt;$DJ$8:$DJ$207)/COUNTIF($DJ$8:$DJ$207,$DJ$8:$DJ$207))),"")</f>
        <v>21.000000000000298</v>
      </c>
      <c r="DM9" s="387" t="str">
        <f>IFERROR(IF(B9="NSO","NSO",IF(OR(D9="",G9="",F9="",B9="",DI9=0),"",IF('Master sheet'!$D$14="Hindi","कक्षोंन्नति","Promoted"))),"")</f>
        <v>कक्षोंन्नति</v>
      </c>
      <c r="DN9" s="42">
        <f>IF(OR(B9=0,B9=""),"",IF(AND($E$3="Nursery"),'Marks Entry Nursery'!AX8,IF(AND($E$3="LKG"),'Marks Entry LKG'!AX8,IF(AND($E$3="UKG"),'Marks Entry UKG'!AX8,""))))</f>
        <v>220</v>
      </c>
      <c r="DO9" s="42">
        <f>IF(OR(B9=0,B9=""),"",IF(AND($E$3="Nursery"),'Marks Entry Nursery'!AY8,IF(AND($E$3="LKG"),'Marks Entry LKG'!AY8,IF(AND($E$3="UKG"),'Marks Entry UKG'!AY8,""))))</f>
        <v>168</v>
      </c>
      <c r="DP9" s="214" t="str">
        <f t="shared" ref="DP9:DP72" si="63">IF(OR(B9="",G9="",DI9="",B9="NSO"),"",IF(DI9&gt;85%*(Y9+AQ9+BI9),"A",IF(DI9&gt;70%*(Y9+AQ9+BI9),"B",IF(DI9&gt;50%*(Y9+AQ9+BI9),"C",IF(DI9&gt;30%*(Y9+AQ9+BI9),"D","E")))))</f>
        <v>B</v>
      </c>
      <c r="DQ9" s="43"/>
      <c r="DX9" s="44">
        <f>IF(AND($E$3="Nursery"),'Marks Entry Nursery'!I8,IF(AND($E$3="LKG"),'Marks Entry LKG'!I8,IF(AND($E$3="UKG"),'Marks Entry UKG'!I8,"")))</f>
        <v>102</v>
      </c>
    </row>
    <row r="10" spans="1:128" ht="18.95" customHeight="1">
      <c r="A10" s="56">
        <v>3</v>
      </c>
      <c r="B10" s="261">
        <f>IF(OR(DX10=0,DX10=""),"",IF(AND($E$3="Nursery"),'Marks Entry Nursery'!I9,IF(AND($E$3="LKG"),'Marks Entry LKG'!I9,IF(AND($E$3="UKG"),'Marks Entry UKG'!I9,""))))</f>
        <v>103</v>
      </c>
      <c r="C10" s="57" t="str">
        <f>IF(OR($B10=0,$B10=""),"",IF(AND($E$3="Nursery"),'Marks Entry Nursery'!B9,IF(AND($E$3="LKG"),'Marks Entry LKG'!B9,IF(AND($E$3="UKG"),'Marks Entry UKG'!B9,""))))</f>
        <v>PP3+</v>
      </c>
      <c r="D10" s="57" t="str">
        <f>IF(OR($B10=0,$B10=""),"",IF(AND($E$3="Nursery"),'Marks Entry Nursery'!C9,IF(AND($E$3="LKG"),'Marks Entry LKG'!C9,IF(AND($E$3="UKG"),'Marks Entry UKG'!C9,""))))</f>
        <v>A</v>
      </c>
      <c r="E10" s="402">
        <f>IF(OR(B10=0,B10=""),"",IF(AND($E$3="Nursery"),'Marks Entry Nursery'!E9,IF(AND($E$3="LKG"),'Marks Entry LKG'!E9,IF(AND($E$3="UKG"),'Marks Entry UKG'!E9,""))))</f>
        <v>42348</v>
      </c>
      <c r="F10" s="260">
        <f>IF(OR(B10=0,B10=""),"",IF(AND($E$3="Nursery"),'Marks Entry Nursery'!D9,IF(AND($E$3="LKG"),'Marks Entry LKG'!D9,IF(AND($E$3="UKG"),'Marks Entry UKG'!D9,""))))</f>
        <v>934</v>
      </c>
      <c r="G10" s="407" t="str">
        <f>IF(OR($B10=0,$B10=""),"",IF(AND($E$3="Nursery"),'Marks Entry Nursery'!F9,IF(AND($E$3="LKG"),'Marks Entry LKG'!F9,IF(AND($E$3="UKG"),'Marks Entry UKG'!F9,""))))</f>
        <v>ARMAN HUSSAIN</v>
      </c>
      <c r="H10" s="407" t="str">
        <f>IF(OR($B10=0,$B10=""),"",IF(AND($E$3="Nursery"),'Marks Entry Nursery'!G9,IF(AND($E$3="LKG"),'Marks Entry LKG'!G9,IF(AND($E$3="UKG"),'Marks Entry UKG'!G9,""))))</f>
        <v>AARIF HUSSAIN</v>
      </c>
      <c r="I10" s="407" t="str">
        <f>IF(OR($B10=0,$B10=""),"",IF(AND($E$3="Nursery"),'Marks Entry Nursery'!H9,IF(AND($E$3="LKG"),'Marks Entry LKG'!H9,IF(AND($E$3="UKG"),'Marks Entry UKG'!H9,""))))</f>
        <v>SALMA BANO</v>
      </c>
      <c r="J10" s="229" t="str">
        <f>IF(OR($B10=0,$B10=""),"",IF(AND($E$3="Nursery"),'Marks Entry Nursery'!J9,IF(AND($E$3="LKG"),'Marks Entry LKG'!J9,IF(AND($E$3="UKG"),'Marks Entry UKG'!J9,""))))</f>
        <v>M</v>
      </c>
      <c r="K10" s="229" t="str">
        <f>IF(OR($B10=0,$B10=""),"",IF(AND($E$3="Nursery"),'Marks Entry Nursery'!K9,IF(AND($E$3="LKG"),'Marks Entry LKG'!K9,IF(AND($E$3="UKG"),'Marks Entry UKG'!K9,""))))</f>
        <v>OBC</v>
      </c>
      <c r="L10" s="105"/>
      <c r="M10" s="105"/>
      <c r="N10" s="105"/>
      <c r="O10" s="51"/>
      <c r="P10" s="105">
        <f>IF(OR($B10=0,$B10=""),"",IF(AND($E$3="Nursery"),'Marks Entry Nursery'!O9,IF(AND($E$3="LKG"),'Marks Entry LKG'!O9,IF(AND($E$3="UKG"),'Marks Entry UKG'!O9,""))))</f>
        <v>21</v>
      </c>
      <c r="Q10" s="105">
        <f>IF(OR($B10=0,$B10=""),"",IF(AND($E$3="Nursery"),'Marks Entry Nursery'!P9,IF(AND($E$3="LKG"),'Marks Entry LKG'!P9,IF(AND($E$3="UKG"),'Marks Entry UKG'!P9,""))))</f>
        <v>69</v>
      </c>
      <c r="R10" s="54">
        <f t="shared" si="0"/>
        <v>90</v>
      </c>
      <c r="S10" s="51">
        <f t="shared" si="1"/>
        <v>90</v>
      </c>
      <c r="T10" s="105">
        <f>IF(OR($B10=0,$B10=""),"",IF(AND($E$3="Nursery"),'Marks Entry Nursery'!Q9,IF(AND($E$3="LKG"),'Marks Entry LKG'!Q9,IF(AND($E$3="UKG"),'Marks Entry UKG'!Q9,""))))</f>
        <v>27</v>
      </c>
      <c r="U10" s="105">
        <f>IF(OR($B10=0,$B10=""),"",IF(AND($E$3="Nursery"),'Marks Entry Nursery'!R9,IF(AND($E$3="LKG"),'Marks Entry LKG'!R9,IF(AND($E$3="UKG"),'Marks Entry UKG'!R9,""))))</f>
        <v>21</v>
      </c>
      <c r="V10" s="55">
        <f t="shared" si="2"/>
        <v>48</v>
      </c>
      <c r="W10" s="51">
        <f t="shared" si="3"/>
        <v>138</v>
      </c>
      <c r="X10" s="89">
        <f t="shared" si="4"/>
        <v>0</v>
      </c>
      <c r="Y10" s="89">
        <f t="shared" si="5"/>
        <v>200</v>
      </c>
      <c r="Z10" s="89" t="str">
        <f t="shared" si="6"/>
        <v/>
      </c>
      <c r="AA10" s="89" t="str">
        <f t="shared" si="7"/>
        <v>P</v>
      </c>
      <c r="AB10" s="89" t="str">
        <f t="shared" si="8"/>
        <v>I</v>
      </c>
      <c r="AC10" s="93" t="str">
        <f t="shared" si="9"/>
        <v>C</v>
      </c>
      <c r="AD10" s="105"/>
      <c r="AE10" s="105"/>
      <c r="AF10" s="105"/>
      <c r="AG10" s="51"/>
      <c r="AH10" s="105">
        <f>IF(OR($B10=0,$B10=""),"",IF(AND($E$3="Nursery"),'Marks Entry Nursery'!V9,IF(AND($E$3="LKG"),'Marks Entry LKG'!V9,IF(AND($E$3="UKG"),'Marks Entry UKG'!V9,""))))</f>
        <v>13</v>
      </c>
      <c r="AI10" s="105">
        <f>IF(OR($B10=0,$B10=""),"",IF(AND($E$3="Nursery"),'Marks Entry Nursery'!W9,IF(AND($E$3="LKG"),'Marks Entry LKG'!W9,IF(AND($E$3="UKG"),'Marks Entry UKG'!W9,""))))</f>
        <v>30</v>
      </c>
      <c r="AJ10" s="54">
        <f t="shared" si="10"/>
        <v>43</v>
      </c>
      <c r="AK10" s="51">
        <f t="shared" si="11"/>
        <v>43</v>
      </c>
      <c r="AL10" s="105">
        <f>IF(OR($B10=0,$B10=""),"",IF(AND($E$3="Nursery"),'Marks Entry Nursery'!X9,IF(AND($E$3="LKG"),'Marks Entry LKG'!X9,IF(AND($E$3="UKG"),'Marks Entry UKG'!X9,""))))</f>
        <v>11</v>
      </c>
      <c r="AM10" s="105">
        <f>IF(OR($B10=0,$B10=""),"",IF(AND($E$3="Nursery"),'Marks Entry Nursery'!Y9,IF(AND($E$3="LKG"),'Marks Entry LKG'!Y9,IF(AND($E$3="UKG"),'Marks Entry UKG'!Y9,""))))</f>
        <v>32</v>
      </c>
      <c r="AN10" s="55">
        <f t="shared" si="12"/>
        <v>43</v>
      </c>
      <c r="AO10" s="51">
        <f t="shared" si="13"/>
        <v>86</v>
      </c>
      <c r="AP10" s="89">
        <f t="shared" si="14"/>
        <v>0</v>
      </c>
      <c r="AQ10" s="89">
        <f t="shared" si="15"/>
        <v>100</v>
      </c>
      <c r="AR10" s="89" t="str">
        <f t="shared" si="16"/>
        <v/>
      </c>
      <c r="AS10" s="89" t="str">
        <f t="shared" si="17"/>
        <v>P</v>
      </c>
      <c r="AT10" s="89" t="str">
        <f t="shared" si="18"/>
        <v>D</v>
      </c>
      <c r="AU10" s="93" t="str">
        <f t="shared" si="19"/>
        <v>A</v>
      </c>
      <c r="AV10" s="105"/>
      <c r="AW10" s="105"/>
      <c r="AX10" s="105"/>
      <c r="AY10" s="51"/>
      <c r="AZ10" s="105">
        <f>IF(OR($B10=0,$B10=""),"",IF(AND($E$3="Nursery"),'Marks Entry Nursery'!AC9,IF(AND($E$3="LKG"),'Marks Entry LKG'!AC9,IF(AND($E$3="UKG"),'Marks Entry UKG'!AC9,""))))</f>
        <v>24</v>
      </c>
      <c r="BA10" s="105">
        <f>IF(OR($B10=0,$B10=""),"",IF(AND($E$3="Nursery"),'Marks Entry Nursery'!AD9,IF(AND($E$3="LKG"),'Marks Entry LKG'!AD9,IF(AND($E$3="UKG"),'Marks Entry UKG'!AD9,""))))</f>
        <v>62</v>
      </c>
      <c r="BB10" s="54">
        <f t="shared" si="20"/>
        <v>86</v>
      </c>
      <c r="BC10" s="51">
        <f t="shared" si="21"/>
        <v>86</v>
      </c>
      <c r="BD10" s="105">
        <f>IF(OR($B10=0,$B10=""),"",IF(AND($E$3="Nursery"),'Marks Entry Nursery'!AE9,IF(AND($E$3="LKG"),'Marks Entry LKG'!AE9,IF(AND($E$3="UKG"),'Marks Entry UKG'!AE9,""))))</f>
        <v>23</v>
      </c>
      <c r="BE10" s="105">
        <f>IF(OR($B10=0,$B10=""),"",IF(AND($E$3="Nursery"),'Marks Entry Nursery'!AF9,IF(AND($E$3="LKG"),'Marks Entry LKG'!AF9,IF(AND($E$3="UKG"),'Marks Entry UKG'!AF9,""))))</f>
        <v>62</v>
      </c>
      <c r="BF10" s="55">
        <f t="shared" si="22"/>
        <v>85</v>
      </c>
      <c r="BG10" s="51">
        <f t="shared" si="23"/>
        <v>171</v>
      </c>
      <c r="BH10" s="89">
        <f t="shared" si="24"/>
        <v>0</v>
      </c>
      <c r="BI10" s="89">
        <f t="shared" si="25"/>
        <v>200</v>
      </c>
      <c r="BJ10" s="89" t="str">
        <f t="shared" si="26"/>
        <v/>
      </c>
      <c r="BK10" s="89" t="str">
        <f t="shared" si="27"/>
        <v>P</v>
      </c>
      <c r="BL10" s="89" t="str">
        <f t="shared" si="28"/>
        <v>D</v>
      </c>
      <c r="BM10" s="93" t="str">
        <f t="shared" si="29"/>
        <v>A</v>
      </c>
      <c r="BN10" s="105"/>
      <c r="BO10" s="105"/>
      <c r="BP10" s="105"/>
      <c r="BQ10" s="51"/>
      <c r="BR10" s="105">
        <f>IF(OR($B10=0,$B10=""),"",IF(AND($E$3="Nursery"),'Marks Entry Nursery'!AJ9,IF(AND($E$3="LKG"),'Marks Entry LKG'!AJ9,IF(AND($E$3="UKG"),'Marks Entry UKG'!AJ9,""))))</f>
        <v>45</v>
      </c>
      <c r="BS10" s="105">
        <f>IF(OR($B10=0,$B10=""),"",IF(AND($E$3="Nursery"),'Marks Entry Nursery'!AK9,IF(AND($E$3="LKG"),'Marks Entry LKG'!AK9,IF(AND($E$3="UKG"),'Marks Entry UKG'!AK9,""))))</f>
        <v>0</v>
      </c>
      <c r="BT10" s="54">
        <f t="shared" si="30"/>
        <v>45</v>
      </c>
      <c r="BU10" s="51">
        <f t="shared" si="31"/>
        <v>45</v>
      </c>
      <c r="BV10" s="105">
        <f>IF(OR($B10=0,$B10=""),"",IF(AND($E$3="Nursery"),'Marks Entry Nursery'!AL9,IF(AND($E$3="LKG"),'Marks Entry LKG'!AL9,IF(AND($E$3="UKG"),'Marks Entry UKG'!AL9,""))))</f>
        <v>45</v>
      </c>
      <c r="BW10" s="105">
        <f>IF(OR($B10=0,$B10=""),"",IF(AND($E$3="Nursery"),'Marks Entry Nursery'!AM9,IF(AND($E$3="LKG"),'Marks Entry LKG'!AM9,IF(AND($E$3="UKG"),'Marks Entry UKG'!AM9,""))))</f>
        <v>0</v>
      </c>
      <c r="BX10" s="55">
        <f t="shared" si="32"/>
        <v>45</v>
      </c>
      <c r="BY10" s="51">
        <f t="shared" si="33"/>
        <v>90</v>
      </c>
      <c r="BZ10" s="89">
        <f t="shared" si="34"/>
        <v>0</v>
      </c>
      <c r="CA10" s="89">
        <f t="shared" si="35"/>
        <v>100</v>
      </c>
      <c r="CB10" s="89" t="str">
        <f t="shared" si="36"/>
        <v/>
      </c>
      <c r="CC10" s="89" t="str">
        <f t="shared" si="37"/>
        <v>P</v>
      </c>
      <c r="CD10" s="89" t="str">
        <f t="shared" si="38"/>
        <v>D</v>
      </c>
      <c r="CE10" s="93" t="str">
        <f t="shared" si="39"/>
        <v>A</v>
      </c>
      <c r="CF10" s="105" t="str">
        <f>IF(OR($B10=0,$B10=""),"",IF(AND($E$3="Nursery"),'Marks Entry Nursery'!AN9,IF(AND($E$3="LKG"),'Marks Entry LKG'!AN9,IF(AND($E$3="UKG"),'Marks Entry UKG'!AN9,""))))</f>
        <v>AB</v>
      </c>
      <c r="CG10" s="105">
        <f>IF(OR($B10=0,$B10=""),"",IF(AND($E$3="Nursery"),'Marks Entry Nursery'!AO9,IF(AND($E$3="LKG"),'Marks Entry LKG'!AO9,IF(AND($E$3="UKG"),'Marks Entry UKG'!AO9,""))))</f>
        <v>18</v>
      </c>
      <c r="CH10" s="106">
        <f t="shared" si="40"/>
        <v>18</v>
      </c>
      <c r="CI10" s="107">
        <f t="shared" si="41"/>
        <v>0</v>
      </c>
      <c r="CJ10" s="107">
        <f t="shared" si="42"/>
        <v>50</v>
      </c>
      <c r="CK10" s="107" t="str">
        <f t="shared" si="43"/>
        <v>AB</v>
      </c>
      <c r="CL10" s="92" t="str">
        <f t="shared" si="44"/>
        <v/>
      </c>
      <c r="CM10" s="105">
        <f>IF(OR($B10=0,$B10=""),"",IF(AND($E$3="Nursery"),'Marks Entry Nursery'!AP9,IF(AND($E$3="LKG"),'Marks Entry LKG'!AP9,IF(AND($E$3="UKG"),'Marks Entry UKG'!AP9,""))))</f>
        <v>11</v>
      </c>
      <c r="CN10" s="105">
        <f>IF(OR($B10=0,$B10=""),"",IF(AND($E$3="Nursery"),'Marks Entry Nursery'!AQ9,IF(AND($E$3="LKG"),'Marks Entry LKG'!AQ9,IF(AND($E$3="UKG"),'Marks Entry UKG'!AQ9,""))))</f>
        <v>21</v>
      </c>
      <c r="CO10" s="106">
        <f t="shared" si="45"/>
        <v>32</v>
      </c>
      <c r="CP10" s="107">
        <f t="shared" si="46"/>
        <v>0</v>
      </c>
      <c r="CQ10" s="107">
        <f t="shared" si="47"/>
        <v>50</v>
      </c>
      <c r="CR10" s="107" t="str">
        <f t="shared" si="48"/>
        <v>P</v>
      </c>
      <c r="CS10" s="92" t="str">
        <f t="shared" si="49"/>
        <v>B</v>
      </c>
      <c r="CT10" s="105">
        <f>IF(OR($B10=0,$B10=""),"",IF(AND($E$3="Nursery"),'Marks Entry Nursery'!AR9,IF(AND($E$3="LKG"),'Marks Entry LKG'!AR9,IF(AND($E$3="UKG"),'Marks Entry UKG'!AR9,""))))</f>
        <v>45</v>
      </c>
      <c r="CU10" s="105">
        <f>IF(OR($B10=0,$B10=""),"",IF(AND($E$3="Nursery"),'Marks Entry Nursery'!AS9,IF(AND($E$3="LKG"),'Marks Entry LKG'!AS9,IF(AND($E$3="UKG"),'Marks Entry UKG'!AS9,""))))</f>
        <v>36</v>
      </c>
      <c r="CV10" s="106">
        <f t="shared" si="50"/>
        <v>81</v>
      </c>
      <c r="CW10" s="107">
        <f t="shared" si="51"/>
        <v>0</v>
      </c>
      <c r="CX10" s="107">
        <f t="shared" si="52"/>
        <v>100</v>
      </c>
      <c r="CY10" s="107" t="str">
        <f t="shared" si="53"/>
        <v>P</v>
      </c>
      <c r="CZ10" s="92" t="str">
        <f t="shared" si="54"/>
        <v>A</v>
      </c>
      <c r="DA10" s="105">
        <f>IF(OR($B10=0,$B10=""),"",IF(AND($E$3="Nursery"),'Marks Entry Nursery'!AT9,IF(AND($E$3="LKG"),'Marks Entry LKG'!AT9,IF(AND($E$3="UKG"),'Marks Entry UKG'!AT9,""))))</f>
        <v>46</v>
      </c>
      <c r="DB10" s="105">
        <f>IF(OR($B10=0,$B10=""),"",IF(AND($E$3="Nursery"),'Marks Entry Nursery'!AU9,IF(AND($E$3="LKG"),'Marks Entry LKG'!AU9,IF(AND($E$3="UKG"),'Marks Entry UKG'!AU9,""))))</f>
        <v>32</v>
      </c>
      <c r="DC10" s="357">
        <f t="shared" si="55"/>
        <v>78</v>
      </c>
      <c r="DD10" s="93" t="str">
        <f t="shared" si="56"/>
        <v>B</v>
      </c>
      <c r="DE10" s="105">
        <f>IF(OR($B10=0,$B10=""),"",IF(AND($E$3="Nursery"),'Marks Entry Nursery'!AV9,IF(AND($E$3="LKG"),'Marks Entry LKG'!AV9,IF(AND($E$3="UKG"),'Marks Entry UKG'!AV9,""))))</f>
        <v>42</v>
      </c>
      <c r="DF10" s="105">
        <f>IF(OR($B10=0,$B10=""),"",IF(AND($E$3="Nursery"),'Marks Entry Nursery'!AW9,IF(AND($E$3="LKG"),'Marks Entry LKG'!AW9,IF(AND($E$3="UKG"),'Marks Entry UKG'!AW9,""))))</f>
        <v>41</v>
      </c>
      <c r="DG10" s="357">
        <f t="shared" si="57"/>
        <v>83</v>
      </c>
      <c r="DH10" s="93" t="str">
        <f t="shared" si="58"/>
        <v>B</v>
      </c>
      <c r="DI10" s="63">
        <f t="shared" si="59"/>
        <v>395</v>
      </c>
      <c r="DJ10" s="359">
        <f t="shared" si="60"/>
        <v>79</v>
      </c>
      <c r="DK10" s="67" t="str">
        <f t="shared" si="61"/>
        <v>I</v>
      </c>
      <c r="DL10" s="68">
        <f t="shared" si="62"/>
        <v>17.000000000000298</v>
      </c>
      <c r="DM10" s="387" t="str">
        <f>IFERROR(IF(B10="NSO","NSO",IF(OR(D10="",G10="",F10="",B10="",DI10=0),"",IF('Master sheet'!$D$14="Hindi","कक्षोंन्नति","Promoted"))),"")</f>
        <v>कक्षोंन्नति</v>
      </c>
      <c r="DN10" s="42">
        <f>IF(OR(B10=0,B10=""),"",IF(AND($E$3="Nursery"),'Marks Entry Nursery'!AX9,IF(AND($E$3="LKG"),'Marks Entry LKG'!AX9,IF(AND($E$3="UKG"),'Marks Entry UKG'!AX9,""))))</f>
        <v>220</v>
      </c>
      <c r="DO10" s="42">
        <f>IF(OR(B10=0,B10=""),"",IF(AND($E$3="Nursery"),'Marks Entry Nursery'!AY9,IF(AND($E$3="LKG"),'Marks Entry LKG'!AY9,IF(AND($E$3="UKG"),'Marks Entry UKG'!AY9,""))))</f>
        <v>160</v>
      </c>
      <c r="DP10" s="214" t="str">
        <f t="shared" si="63"/>
        <v>B</v>
      </c>
      <c r="DQ10" s="43"/>
      <c r="DX10" s="44">
        <f>IF(AND($E$3="Nursery"),'Marks Entry Nursery'!I9,IF(AND($E$3="LKG"),'Marks Entry LKG'!I9,IF(AND($E$3="UKG"),'Marks Entry UKG'!I9,"")))</f>
        <v>103</v>
      </c>
    </row>
    <row r="11" spans="1:128" ht="18.95" customHeight="1">
      <c r="A11" s="56">
        <v>4</v>
      </c>
      <c r="B11" s="261">
        <f>IF(OR(DX11=0,DX11=""),"",IF(AND($E$3="Nursery"),'Marks Entry Nursery'!I10,IF(AND($E$3="LKG"),'Marks Entry LKG'!I10,IF(AND($E$3="UKG"),'Marks Entry UKG'!I10,""))))</f>
        <v>104</v>
      </c>
      <c r="C11" s="57" t="str">
        <f>IF(OR($B11=0,$B11=""),"",IF(AND($E$3="Nursery"),'Marks Entry Nursery'!B10,IF(AND($E$3="LKG"),'Marks Entry LKG'!B10,IF(AND($E$3="UKG"),'Marks Entry UKG'!B10,""))))</f>
        <v>PP3+</v>
      </c>
      <c r="D11" s="57" t="str">
        <f>IF(OR($B11=0,$B11=""),"",IF(AND($E$3="Nursery"),'Marks Entry Nursery'!C10,IF(AND($E$3="LKG"),'Marks Entry LKG'!C10,IF(AND($E$3="UKG"),'Marks Entry UKG'!C10,""))))</f>
        <v>A</v>
      </c>
      <c r="E11" s="402">
        <f>IF(OR(B11=0,B11=""),"",IF(AND($E$3="Nursery"),'Marks Entry Nursery'!E10,IF(AND($E$3="LKG"),'Marks Entry LKG'!E10,IF(AND($E$3="UKG"),'Marks Entry UKG'!E10,""))))</f>
        <v>42491</v>
      </c>
      <c r="F11" s="260">
        <f>IF(OR(B11=0,B11=""),"",IF(AND($E$3="Nursery"),'Marks Entry Nursery'!D10,IF(AND($E$3="LKG"),'Marks Entry LKG'!D10,IF(AND($E$3="UKG"),'Marks Entry UKG'!D10,""))))</f>
        <v>926</v>
      </c>
      <c r="G11" s="407" t="str">
        <f>IF(OR($B11=0,$B11=""),"",IF(AND($E$3="Nursery"),'Marks Entry Nursery'!F10,IF(AND($E$3="LKG"),'Marks Entry LKG'!F10,IF(AND($E$3="UKG"),'Marks Entry UKG'!F10,""))))</f>
        <v>ARMAN SHAH</v>
      </c>
      <c r="H11" s="407" t="str">
        <f>IF(OR($B11=0,$B11=""),"",IF(AND($E$3="Nursery"),'Marks Entry Nursery'!G10,IF(AND($E$3="LKG"),'Marks Entry LKG'!G10,IF(AND($E$3="UKG"),'Marks Entry UKG'!G10,""))))</f>
        <v>JAKIR SHAH</v>
      </c>
      <c r="I11" s="407" t="str">
        <f>IF(OR($B11=0,$B11=""),"",IF(AND($E$3="Nursery"),'Marks Entry Nursery'!H10,IF(AND($E$3="LKG"),'Marks Entry LKG'!H10,IF(AND($E$3="UKG"),'Marks Entry UKG'!H10,""))))</f>
        <v>HEENA BANU</v>
      </c>
      <c r="J11" s="229" t="str">
        <f>IF(OR($B11=0,$B11=""),"",IF(AND($E$3="Nursery"),'Marks Entry Nursery'!J10,IF(AND($E$3="LKG"),'Marks Entry LKG'!J10,IF(AND($E$3="UKG"),'Marks Entry UKG'!J10,""))))</f>
        <v>M</v>
      </c>
      <c r="K11" s="229" t="str">
        <f>IF(OR($B11=0,$B11=""),"",IF(AND($E$3="Nursery"),'Marks Entry Nursery'!K10,IF(AND($E$3="LKG"),'Marks Entry LKG'!K10,IF(AND($E$3="UKG"),'Marks Entry UKG'!K10,""))))</f>
        <v>OBC</v>
      </c>
      <c r="L11" s="105"/>
      <c r="M11" s="105"/>
      <c r="N11" s="105"/>
      <c r="O11" s="51"/>
      <c r="P11" s="105">
        <f>IF(OR($B11=0,$B11=""),"",IF(AND($E$3="Nursery"),'Marks Entry Nursery'!O10,IF(AND($E$3="LKG"),'Marks Entry LKG'!O10,IF(AND($E$3="UKG"),'Marks Entry UKG'!O10,""))))</f>
        <v>23</v>
      </c>
      <c r="Q11" s="105">
        <f>IF(OR($B11=0,$B11=""),"",IF(AND($E$3="Nursery"),'Marks Entry Nursery'!P10,IF(AND($E$3="LKG"),'Marks Entry LKG'!P10,IF(AND($E$3="UKG"),'Marks Entry UKG'!P10,""))))</f>
        <v>68</v>
      </c>
      <c r="R11" s="54">
        <f t="shared" si="0"/>
        <v>91</v>
      </c>
      <c r="S11" s="51">
        <f t="shared" si="1"/>
        <v>91</v>
      </c>
      <c r="T11" s="105">
        <f>IF(OR($B11=0,$B11=""),"",IF(AND($E$3="Nursery"),'Marks Entry Nursery'!Q10,IF(AND($E$3="LKG"),'Marks Entry LKG'!Q10,IF(AND($E$3="UKG"),'Marks Entry UKG'!Q10,""))))</f>
        <v>25</v>
      </c>
      <c r="U11" s="105">
        <f>IF(OR($B11=0,$B11=""),"",IF(AND($E$3="Nursery"),'Marks Entry Nursery'!R10,IF(AND($E$3="LKG"),'Marks Entry LKG'!R10,IF(AND($E$3="UKG"),'Marks Entry UKG'!R10,""))))</f>
        <v>24</v>
      </c>
      <c r="V11" s="55">
        <f t="shared" si="2"/>
        <v>49</v>
      </c>
      <c r="W11" s="51">
        <f t="shared" si="3"/>
        <v>140</v>
      </c>
      <c r="X11" s="89">
        <f t="shared" si="4"/>
        <v>0</v>
      </c>
      <c r="Y11" s="89">
        <f t="shared" si="5"/>
        <v>200</v>
      </c>
      <c r="Z11" s="89" t="str">
        <f t="shared" si="6"/>
        <v/>
      </c>
      <c r="AA11" s="89" t="str">
        <f t="shared" si="7"/>
        <v>P</v>
      </c>
      <c r="AB11" s="89" t="str">
        <f t="shared" si="8"/>
        <v>I</v>
      </c>
      <c r="AC11" s="93" t="str">
        <f t="shared" si="9"/>
        <v>C</v>
      </c>
      <c r="AD11" s="105"/>
      <c r="AE11" s="105"/>
      <c r="AF11" s="105"/>
      <c r="AG11" s="51"/>
      <c r="AH11" s="105">
        <f>IF(OR($B11=0,$B11=""),"",IF(AND($E$3="Nursery"),'Marks Entry Nursery'!V10,IF(AND($E$3="LKG"),'Marks Entry LKG'!V10,IF(AND($E$3="UKG"),'Marks Entry UKG'!V10,""))))</f>
        <v>14</v>
      </c>
      <c r="AI11" s="105">
        <f>IF(OR($B11=0,$B11=""),"",IF(AND($E$3="Nursery"),'Marks Entry Nursery'!W10,IF(AND($E$3="LKG"),'Marks Entry LKG'!W10,IF(AND($E$3="UKG"),'Marks Entry UKG'!W10,""))))</f>
        <v>32</v>
      </c>
      <c r="AJ11" s="54">
        <f t="shared" si="10"/>
        <v>46</v>
      </c>
      <c r="AK11" s="51">
        <f t="shared" si="11"/>
        <v>46</v>
      </c>
      <c r="AL11" s="105">
        <f>IF(OR($B11=0,$B11=""),"",IF(AND($E$3="Nursery"),'Marks Entry Nursery'!X10,IF(AND($E$3="LKG"),'Marks Entry LKG'!X10,IF(AND($E$3="UKG"),'Marks Entry UKG'!X10,""))))</f>
        <v>12</v>
      </c>
      <c r="AM11" s="105">
        <f>IF(OR($B11=0,$B11=""),"",IF(AND($E$3="Nursery"),'Marks Entry Nursery'!Y10,IF(AND($E$3="LKG"),'Marks Entry LKG'!Y10,IF(AND($E$3="UKG"),'Marks Entry UKG'!Y10,""))))</f>
        <v>30</v>
      </c>
      <c r="AN11" s="55">
        <f t="shared" si="12"/>
        <v>42</v>
      </c>
      <c r="AO11" s="51">
        <f t="shared" si="13"/>
        <v>88</v>
      </c>
      <c r="AP11" s="89">
        <f t="shared" si="14"/>
        <v>0</v>
      </c>
      <c r="AQ11" s="89">
        <f t="shared" si="15"/>
        <v>100</v>
      </c>
      <c r="AR11" s="89" t="str">
        <f t="shared" si="16"/>
        <v/>
      </c>
      <c r="AS11" s="89" t="str">
        <f t="shared" si="17"/>
        <v>P</v>
      </c>
      <c r="AT11" s="89" t="str">
        <f t="shared" si="18"/>
        <v>D</v>
      </c>
      <c r="AU11" s="93" t="str">
        <f t="shared" si="19"/>
        <v>A</v>
      </c>
      <c r="AV11" s="105"/>
      <c r="AW11" s="105"/>
      <c r="AX11" s="105"/>
      <c r="AY11" s="51"/>
      <c r="AZ11" s="105">
        <f>IF(OR($B11=0,$B11=""),"",IF(AND($E$3="Nursery"),'Marks Entry Nursery'!AC10,IF(AND($E$3="LKG"),'Marks Entry LKG'!AC10,IF(AND($E$3="UKG"),'Marks Entry UKG'!AC10,""))))</f>
        <v>25</v>
      </c>
      <c r="BA11" s="105">
        <f>IF(OR($B11=0,$B11=""),"",IF(AND($E$3="Nursery"),'Marks Entry Nursery'!AD10,IF(AND($E$3="LKG"),'Marks Entry LKG'!AD10,IF(AND($E$3="UKG"),'Marks Entry UKG'!AD10,""))))</f>
        <v>61</v>
      </c>
      <c r="BB11" s="54">
        <f t="shared" si="20"/>
        <v>86</v>
      </c>
      <c r="BC11" s="51">
        <f t="shared" si="21"/>
        <v>86</v>
      </c>
      <c r="BD11" s="105">
        <f>IF(OR($B11=0,$B11=""),"",IF(AND($E$3="Nursery"),'Marks Entry Nursery'!AE10,IF(AND($E$3="LKG"),'Marks Entry LKG'!AE10,IF(AND($E$3="UKG"),'Marks Entry UKG'!AE10,""))))</f>
        <v>25</v>
      </c>
      <c r="BE11" s="105">
        <f>IF(OR($B11=0,$B11=""),"",IF(AND($E$3="Nursery"),'Marks Entry Nursery'!AF10,IF(AND($E$3="LKG"),'Marks Entry LKG'!AF10,IF(AND($E$3="UKG"),'Marks Entry UKG'!AF10,""))))</f>
        <v>63</v>
      </c>
      <c r="BF11" s="55">
        <f t="shared" si="22"/>
        <v>88</v>
      </c>
      <c r="BG11" s="51">
        <f t="shared" si="23"/>
        <v>174</v>
      </c>
      <c r="BH11" s="89">
        <f t="shared" si="24"/>
        <v>0</v>
      </c>
      <c r="BI11" s="89">
        <f t="shared" si="25"/>
        <v>200</v>
      </c>
      <c r="BJ11" s="89" t="str">
        <f t="shared" si="26"/>
        <v/>
      </c>
      <c r="BK11" s="89" t="str">
        <f t="shared" si="27"/>
        <v>P</v>
      </c>
      <c r="BL11" s="89" t="str">
        <f t="shared" si="28"/>
        <v>D</v>
      </c>
      <c r="BM11" s="93" t="str">
        <f t="shared" si="29"/>
        <v>A</v>
      </c>
      <c r="BN11" s="105"/>
      <c r="BO11" s="105"/>
      <c r="BP11" s="105"/>
      <c r="BQ11" s="51"/>
      <c r="BR11" s="105">
        <f>IF(OR($B11=0,$B11=""),"",IF(AND($E$3="Nursery"),'Marks Entry Nursery'!AJ10,IF(AND($E$3="LKG"),'Marks Entry LKG'!AJ10,IF(AND($E$3="UKG"),'Marks Entry UKG'!AJ10,""))))</f>
        <v>35</v>
      </c>
      <c r="BS11" s="105">
        <f>IF(OR($B11=0,$B11=""),"",IF(AND($E$3="Nursery"),'Marks Entry Nursery'!AK10,IF(AND($E$3="LKG"),'Marks Entry LKG'!AK10,IF(AND($E$3="UKG"),'Marks Entry UKG'!AK10,""))))</f>
        <v>0</v>
      </c>
      <c r="BT11" s="54">
        <f t="shared" si="30"/>
        <v>35</v>
      </c>
      <c r="BU11" s="51">
        <f t="shared" si="31"/>
        <v>35</v>
      </c>
      <c r="BV11" s="105">
        <f>IF(OR($B11=0,$B11=""),"",IF(AND($E$3="Nursery"),'Marks Entry Nursery'!AL10,IF(AND($E$3="LKG"),'Marks Entry LKG'!AL10,IF(AND($E$3="UKG"),'Marks Entry UKG'!AL10,""))))</f>
        <v>48</v>
      </c>
      <c r="BW11" s="105">
        <f>IF(OR($B11=0,$B11=""),"",IF(AND($E$3="Nursery"),'Marks Entry Nursery'!AM10,IF(AND($E$3="LKG"),'Marks Entry LKG'!AM10,IF(AND($E$3="UKG"),'Marks Entry UKG'!AM10,""))))</f>
        <v>0</v>
      </c>
      <c r="BX11" s="55">
        <f t="shared" si="32"/>
        <v>48</v>
      </c>
      <c r="BY11" s="51">
        <f t="shared" si="33"/>
        <v>83</v>
      </c>
      <c r="BZ11" s="89">
        <f t="shared" si="34"/>
        <v>0</v>
      </c>
      <c r="CA11" s="89">
        <f t="shared" si="35"/>
        <v>100</v>
      </c>
      <c r="CB11" s="89" t="str">
        <f t="shared" si="36"/>
        <v/>
      </c>
      <c r="CC11" s="89" t="str">
        <f t="shared" si="37"/>
        <v>P</v>
      </c>
      <c r="CD11" s="89" t="str">
        <f t="shared" si="38"/>
        <v>D</v>
      </c>
      <c r="CE11" s="93" t="str">
        <f t="shared" si="39"/>
        <v>B</v>
      </c>
      <c r="CF11" s="105">
        <f>IF(OR($B11=0,$B11=""),"",IF(AND($E$3="Nursery"),'Marks Entry Nursery'!AN10,IF(AND($E$3="LKG"),'Marks Entry LKG'!AN10,IF(AND($E$3="UKG"),'Marks Entry UKG'!AN10,""))))</f>
        <v>20</v>
      </c>
      <c r="CG11" s="105" t="str">
        <f>IF(OR($B11=0,$B11=""),"",IF(AND($E$3="Nursery"),'Marks Entry Nursery'!AO10,IF(AND($E$3="LKG"),'Marks Entry LKG'!AO10,IF(AND($E$3="UKG"),'Marks Entry UKG'!AO10,""))))</f>
        <v>AB</v>
      </c>
      <c r="CH11" s="106">
        <f t="shared" si="40"/>
        <v>20</v>
      </c>
      <c r="CI11" s="107">
        <f t="shared" si="41"/>
        <v>0</v>
      </c>
      <c r="CJ11" s="107">
        <f t="shared" si="42"/>
        <v>50</v>
      </c>
      <c r="CK11" s="107" t="str">
        <f t="shared" si="43"/>
        <v>AB</v>
      </c>
      <c r="CL11" s="92" t="str">
        <f t="shared" si="44"/>
        <v/>
      </c>
      <c r="CM11" s="105">
        <f>IF(OR($B11=0,$B11=""),"",IF(AND($E$3="Nursery"),'Marks Entry Nursery'!AP10,IF(AND($E$3="LKG"),'Marks Entry LKG'!AP10,IF(AND($E$3="UKG"),'Marks Entry UKG'!AP10,""))))</f>
        <v>11</v>
      </c>
      <c r="CN11" s="105">
        <f>IF(OR($B11=0,$B11=""),"",IF(AND($E$3="Nursery"),'Marks Entry Nursery'!AQ10,IF(AND($E$3="LKG"),'Marks Entry LKG'!AQ10,IF(AND($E$3="UKG"),'Marks Entry UKG'!AQ10,""))))</f>
        <v>25</v>
      </c>
      <c r="CO11" s="106">
        <f t="shared" si="45"/>
        <v>36</v>
      </c>
      <c r="CP11" s="107">
        <f t="shared" si="46"/>
        <v>0</v>
      </c>
      <c r="CQ11" s="107">
        <f t="shared" si="47"/>
        <v>50</v>
      </c>
      <c r="CR11" s="107" t="str">
        <f t="shared" si="48"/>
        <v>P</v>
      </c>
      <c r="CS11" s="92" t="str">
        <f t="shared" si="49"/>
        <v>B</v>
      </c>
      <c r="CT11" s="105">
        <f>IF(OR($B11=0,$B11=""),"",IF(AND($E$3="Nursery"),'Marks Entry Nursery'!AR10,IF(AND($E$3="LKG"),'Marks Entry LKG'!AR10,IF(AND($E$3="UKG"),'Marks Entry UKG'!AR10,""))))</f>
        <v>46</v>
      </c>
      <c r="CU11" s="105">
        <f>IF(OR($B11=0,$B11=""),"",IF(AND($E$3="Nursery"),'Marks Entry Nursery'!AS10,IF(AND($E$3="LKG"),'Marks Entry LKG'!AS10,IF(AND($E$3="UKG"),'Marks Entry UKG'!AS10,""))))</f>
        <v>36</v>
      </c>
      <c r="CV11" s="106">
        <f t="shared" si="50"/>
        <v>82</v>
      </c>
      <c r="CW11" s="107">
        <f t="shared" si="51"/>
        <v>0</v>
      </c>
      <c r="CX11" s="107">
        <f t="shared" si="52"/>
        <v>100</v>
      </c>
      <c r="CY11" s="107" t="str">
        <f t="shared" si="53"/>
        <v>P</v>
      </c>
      <c r="CZ11" s="92" t="str">
        <f t="shared" si="54"/>
        <v>A</v>
      </c>
      <c r="DA11" s="105">
        <f>IF(OR($B11=0,$B11=""),"",IF(AND($E$3="Nursery"),'Marks Entry Nursery'!AT10,IF(AND($E$3="LKG"),'Marks Entry LKG'!AT10,IF(AND($E$3="UKG"),'Marks Entry UKG'!AT10,""))))</f>
        <v>46</v>
      </c>
      <c r="DB11" s="105">
        <f>IF(OR($B11=0,$B11=""),"",IF(AND($E$3="Nursery"),'Marks Entry Nursery'!AU10,IF(AND($E$3="LKG"),'Marks Entry LKG'!AU10,IF(AND($E$3="UKG"),'Marks Entry UKG'!AU10,""))))</f>
        <v>32</v>
      </c>
      <c r="DC11" s="357">
        <f t="shared" si="55"/>
        <v>78</v>
      </c>
      <c r="DD11" s="93" t="str">
        <f t="shared" si="56"/>
        <v>B</v>
      </c>
      <c r="DE11" s="105">
        <f>IF(OR($B11=0,$B11=""),"",IF(AND($E$3="Nursery"),'Marks Entry Nursery'!AV10,IF(AND($E$3="LKG"),'Marks Entry LKG'!AV10,IF(AND($E$3="UKG"),'Marks Entry UKG'!AV10,""))))</f>
        <v>42</v>
      </c>
      <c r="DF11" s="105">
        <f>IF(OR($B11=0,$B11=""),"",IF(AND($E$3="Nursery"),'Marks Entry Nursery'!AW10,IF(AND($E$3="LKG"),'Marks Entry LKG'!AW10,IF(AND($E$3="UKG"),'Marks Entry UKG'!AW10,""))))</f>
        <v>41</v>
      </c>
      <c r="DG11" s="357">
        <f t="shared" si="57"/>
        <v>83</v>
      </c>
      <c r="DH11" s="93" t="str">
        <f t="shared" si="58"/>
        <v>B</v>
      </c>
      <c r="DI11" s="63">
        <f t="shared" si="59"/>
        <v>402</v>
      </c>
      <c r="DJ11" s="359">
        <f t="shared" si="60"/>
        <v>80.400000000000006</v>
      </c>
      <c r="DK11" s="67" t="str">
        <f t="shared" si="61"/>
        <v>I</v>
      </c>
      <c r="DL11" s="68">
        <f t="shared" si="62"/>
        <v>12.999999999999996</v>
      </c>
      <c r="DM11" s="387" t="str">
        <f>IFERROR(IF(B11="NSO","NSO",IF(OR(D11="",G11="",F11="",B11="",DI11=0),"",IF('Master sheet'!$D$14="Hindi","कक्षोंन्नति","Promoted"))),"")</f>
        <v>कक्षोंन्नति</v>
      </c>
      <c r="DN11" s="42">
        <f>IF(OR(B11=0,B11=""),"",IF(AND($E$3="Nursery"),'Marks Entry Nursery'!AX10,IF(AND($E$3="LKG"),'Marks Entry LKG'!AX10,IF(AND($E$3="UKG"),'Marks Entry UKG'!AX10,""))))</f>
        <v>220</v>
      </c>
      <c r="DO11" s="42">
        <f>IF(OR(B11=0,B11=""),"",IF(AND($E$3="Nursery"),'Marks Entry Nursery'!AY10,IF(AND($E$3="LKG"),'Marks Entry LKG'!AY10,IF(AND($E$3="UKG"),'Marks Entry UKG'!AY10,""))))</f>
        <v>188</v>
      </c>
      <c r="DP11" s="214" t="str">
        <f t="shared" si="63"/>
        <v>B</v>
      </c>
      <c r="DQ11" s="43"/>
      <c r="DX11" s="44">
        <f>IF(AND($E$3="Nursery"),'Marks Entry Nursery'!I10,IF(AND($E$3="LKG"),'Marks Entry LKG'!I10,IF(AND($E$3="UKG"),'Marks Entry UKG'!I10,"")))</f>
        <v>104</v>
      </c>
    </row>
    <row r="12" spans="1:128" ht="18.95" customHeight="1">
      <c r="A12" s="56">
        <v>5</v>
      </c>
      <c r="B12" s="261">
        <f>IF(OR(DX12=0,DX12=""),"",IF(AND($E$3="Nursery"),'Marks Entry Nursery'!I11,IF(AND($E$3="LKG"),'Marks Entry LKG'!I11,IF(AND($E$3="UKG"),'Marks Entry UKG'!I11,""))))</f>
        <v>105</v>
      </c>
      <c r="C12" s="57" t="str">
        <f>IF(OR($B12=0,$B12=""),"",IF(AND($E$3="Nursery"),'Marks Entry Nursery'!B11,IF(AND($E$3="LKG"),'Marks Entry LKG'!B11,IF(AND($E$3="UKG"),'Marks Entry UKG'!B11,""))))</f>
        <v>PP3+</v>
      </c>
      <c r="D12" s="57" t="str">
        <f>IF(OR($B12=0,$B12=""),"",IF(AND($E$3="Nursery"),'Marks Entry Nursery'!C11,IF(AND($E$3="LKG"),'Marks Entry LKG'!C11,IF(AND($E$3="UKG"),'Marks Entry UKG'!C11,""))))</f>
        <v>A</v>
      </c>
      <c r="E12" s="402" t="str">
        <f>IF(OR(B12=0,B12=""),"",IF(AND($E$3="Nursery"),'Marks Entry Nursery'!E11,IF(AND($E$3="LKG"),'Marks Entry LKG'!E11,IF(AND($E$3="UKG"),'Marks Entry UKG'!E11,""))))</f>
        <v>25-08-2015</v>
      </c>
      <c r="F12" s="260">
        <f>IF(OR(B12=0,B12=""),"",IF(AND($E$3="Nursery"),'Marks Entry Nursery'!D11,IF(AND($E$3="LKG"),'Marks Entry LKG'!D11,IF(AND($E$3="UKG"),'Marks Entry UKG'!D11,""))))</f>
        <v>951</v>
      </c>
      <c r="G12" s="407" t="str">
        <f>IF(OR($B12=0,$B12=""),"",IF(AND($E$3="Nursery"),'Marks Entry Nursery'!F11,IF(AND($E$3="LKG"),'Marks Entry LKG'!F11,IF(AND($E$3="UKG"),'Marks Entry UKG'!F11,""))))</f>
        <v>BHAVYANSH SINGH CHOUHAN</v>
      </c>
      <c r="H12" s="407" t="str">
        <f>IF(OR($B12=0,$B12=""),"",IF(AND($E$3="Nursery"),'Marks Entry Nursery'!G11,IF(AND($E$3="LKG"),'Marks Entry LKG'!G11,IF(AND($E$3="UKG"),'Marks Entry UKG'!G11,""))))</f>
        <v>AJIT SINGH</v>
      </c>
      <c r="I12" s="407" t="str">
        <f>IF(OR($B12=0,$B12=""),"",IF(AND($E$3="Nursery"),'Marks Entry Nursery'!H11,IF(AND($E$3="LKG"),'Marks Entry LKG'!H11,IF(AND($E$3="UKG"),'Marks Entry UKG'!H11,""))))</f>
        <v>MEENA</v>
      </c>
      <c r="J12" s="229" t="str">
        <f>IF(OR($B12=0,$B12=""),"",IF(AND($E$3="Nursery"),'Marks Entry Nursery'!J11,IF(AND($E$3="LKG"),'Marks Entry LKG'!J11,IF(AND($E$3="UKG"),'Marks Entry UKG'!J11,""))))</f>
        <v>M</v>
      </c>
      <c r="K12" s="229" t="str">
        <f>IF(OR($B12=0,$B12=""),"",IF(AND($E$3="Nursery"),'Marks Entry Nursery'!K11,IF(AND($E$3="LKG"),'Marks Entry LKG'!K11,IF(AND($E$3="UKG"),'Marks Entry UKG'!K11,""))))</f>
        <v>OBC</v>
      </c>
      <c r="L12" s="105"/>
      <c r="M12" s="105"/>
      <c r="N12" s="105"/>
      <c r="O12" s="51"/>
      <c r="P12" s="105">
        <f>IF(OR($B12=0,$B12=""),"",IF(AND($E$3="Nursery"),'Marks Entry Nursery'!O11,IF(AND($E$3="LKG"),'Marks Entry LKG'!O11,IF(AND($E$3="UKG"),'Marks Entry UKG'!O11,""))))</f>
        <v>25</v>
      </c>
      <c r="Q12" s="105">
        <f>IF(OR($B12=0,$B12=""),"",IF(AND($E$3="Nursery"),'Marks Entry Nursery'!P11,IF(AND($E$3="LKG"),'Marks Entry LKG'!P11,IF(AND($E$3="UKG"),'Marks Entry UKG'!P11,""))))</f>
        <v>67</v>
      </c>
      <c r="R12" s="54">
        <f t="shared" si="0"/>
        <v>92</v>
      </c>
      <c r="S12" s="51">
        <f t="shared" si="1"/>
        <v>92</v>
      </c>
      <c r="T12" s="105">
        <f>IF(OR($B12=0,$B12=""),"",IF(AND($E$3="Nursery"),'Marks Entry Nursery'!Q11,IF(AND($E$3="LKG"),'Marks Entry LKG'!Q11,IF(AND($E$3="UKG"),'Marks Entry UKG'!Q11,""))))</f>
        <v>26</v>
      </c>
      <c r="U12" s="105">
        <f>IF(OR($B12=0,$B12=""),"",IF(AND($E$3="Nursery"),'Marks Entry Nursery'!R11,IF(AND($E$3="LKG"),'Marks Entry LKG'!R11,IF(AND($E$3="UKG"),'Marks Entry UKG'!R11,""))))</f>
        <v>21</v>
      </c>
      <c r="V12" s="55">
        <f t="shared" si="2"/>
        <v>47</v>
      </c>
      <c r="W12" s="51">
        <f t="shared" si="3"/>
        <v>139</v>
      </c>
      <c r="X12" s="89">
        <f t="shared" si="4"/>
        <v>0</v>
      </c>
      <c r="Y12" s="89">
        <f t="shared" si="5"/>
        <v>200</v>
      </c>
      <c r="Z12" s="89" t="str">
        <f t="shared" si="6"/>
        <v/>
      </c>
      <c r="AA12" s="89" t="str">
        <f t="shared" si="7"/>
        <v>P</v>
      </c>
      <c r="AB12" s="89" t="str">
        <f t="shared" si="8"/>
        <v>I</v>
      </c>
      <c r="AC12" s="93" t="str">
        <f t="shared" si="9"/>
        <v>C</v>
      </c>
      <c r="AD12" s="105"/>
      <c r="AE12" s="105"/>
      <c r="AF12" s="105"/>
      <c r="AG12" s="51"/>
      <c r="AH12" s="105">
        <f>IF(OR($B12=0,$B12=""),"",IF(AND($E$3="Nursery"),'Marks Entry Nursery'!V11,IF(AND($E$3="LKG"),'Marks Entry LKG'!V11,IF(AND($E$3="UKG"),'Marks Entry UKG'!V11,""))))</f>
        <v>15</v>
      </c>
      <c r="AI12" s="105">
        <f>IF(OR($B12=0,$B12=""),"",IF(AND($E$3="Nursery"),'Marks Entry Nursery'!W11,IF(AND($E$3="LKG"),'Marks Entry LKG'!W11,IF(AND($E$3="UKG"),'Marks Entry UKG'!W11,""))))</f>
        <v>31</v>
      </c>
      <c r="AJ12" s="54">
        <f t="shared" si="10"/>
        <v>46</v>
      </c>
      <c r="AK12" s="51">
        <f t="shared" si="11"/>
        <v>46</v>
      </c>
      <c r="AL12" s="105">
        <f>IF(OR($B12=0,$B12=""),"",IF(AND($E$3="Nursery"),'Marks Entry Nursery'!X11,IF(AND($E$3="LKG"),'Marks Entry LKG'!X11,IF(AND($E$3="UKG"),'Marks Entry UKG'!X11,""))))</f>
        <v>12</v>
      </c>
      <c r="AM12" s="105">
        <f>IF(OR($B12=0,$B12=""),"",IF(AND($E$3="Nursery"),'Marks Entry Nursery'!Y11,IF(AND($E$3="LKG"),'Marks Entry LKG'!Y11,IF(AND($E$3="UKG"),'Marks Entry UKG'!Y11,""))))</f>
        <v>32</v>
      </c>
      <c r="AN12" s="55">
        <f t="shared" si="12"/>
        <v>44</v>
      </c>
      <c r="AO12" s="51">
        <f t="shared" si="13"/>
        <v>90</v>
      </c>
      <c r="AP12" s="89">
        <f t="shared" si="14"/>
        <v>0</v>
      </c>
      <c r="AQ12" s="89">
        <f t="shared" si="15"/>
        <v>100</v>
      </c>
      <c r="AR12" s="89" t="str">
        <f t="shared" si="16"/>
        <v/>
      </c>
      <c r="AS12" s="89" t="str">
        <f t="shared" si="17"/>
        <v>P</v>
      </c>
      <c r="AT12" s="89" t="str">
        <f t="shared" si="18"/>
        <v>D</v>
      </c>
      <c r="AU12" s="93" t="str">
        <f t="shared" si="19"/>
        <v>A</v>
      </c>
      <c r="AV12" s="105"/>
      <c r="AW12" s="105"/>
      <c r="AX12" s="105"/>
      <c r="AY12" s="51"/>
      <c r="AZ12" s="105">
        <f>IF(OR($B12=0,$B12=""),"",IF(AND($E$3="Nursery"),'Marks Entry Nursery'!AC11,IF(AND($E$3="LKG"),'Marks Entry LKG'!AC11,IF(AND($E$3="UKG"),'Marks Entry UKG'!AC11,""))))</f>
        <v>26</v>
      </c>
      <c r="BA12" s="105">
        <f>IF(OR($B12=0,$B12=""),"",IF(AND($E$3="Nursery"),'Marks Entry Nursery'!AD11,IF(AND($E$3="LKG"),'Marks Entry LKG'!AD11,IF(AND($E$3="UKG"),'Marks Entry UKG'!AD11,""))))</f>
        <v>64</v>
      </c>
      <c r="BB12" s="54">
        <f t="shared" si="20"/>
        <v>90</v>
      </c>
      <c r="BC12" s="51">
        <f t="shared" si="21"/>
        <v>90</v>
      </c>
      <c r="BD12" s="105">
        <f>IF(OR($B12=0,$B12=""),"",IF(AND($E$3="Nursery"),'Marks Entry Nursery'!AE11,IF(AND($E$3="LKG"),'Marks Entry LKG'!AE11,IF(AND($E$3="UKG"),'Marks Entry UKG'!AE11,""))))</f>
        <v>24</v>
      </c>
      <c r="BE12" s="105">
        <f>IF(OR($B12=0,$B12=""),"",IF(AND($E$3="Nursery"),'Marks Entry Nursery'!AF11,IF(AND($E$3="LKG"),'Marks Entry LKG'!AF11,IF(AND($E$3="UKG"),'Marks Entry UKG'!AF11,""))))</f>
        <v>65</v>
      </c>
      <c r="BF12" s="55">
        <f t="shared" si="22"/>
        <v>89</v>
      </c>
      <c r="BG12" s="51">
        <f t="shared" si="23"/>
        <v>179</v>
      </c>
      <c r="BH12" s="89">
        <f t="shared" si="24"/>
        <v>0</v>
      </c>
      <c r="BI12" s="89">
        <f t="shared" si="25"/>
        <v>200</v>
      </c>
      <c r="BJ12" s="89" t="str">
        <f t="shared" si="26"/>
        <v/>
      </c>
      <c r="BK12" s="89" t="str">
        <f t="shared" si="27"/>
        <v>P</v>
      </c>
      <c r="BL12" s="89" t="str">
        <f t="shared" si="28"/>
        <v>D</v>
      </c>
      <c r="BM12" s="93" t="str">
        <f t="shared" si="29"/>
        <v>A</v>
      </c>
      <c r="BN12" s="105"/>
      <c r="BO12" s="105"/>
      <c r="BP12" s="105"/>
      <c r="BQ12" s="51"/>
      <c r="BR12" s="105">
        <f>IF(OR($B12=0,$B12=""),"",IF(AND($E$3="Nursery"),'Marks Entry Nursery'!AJ11,IF(AND($E$3="LKG"),'Marks Entry LKG'!AJ11,IF(AND($E$3="UKG"),'Marks Entry UKG'!AJ11,""))))</f>
        <v>42</v>
      </c>
      <c r="BS12" s="105">
        <f>IF(OR($B12=0,$B12=""),"",IF(AND($E$3="Nursery"),'Marks Entry Nursery'!AK11,IF(AND($E$3="LKG"),'Marks Entry LKG'!AK11,IF(AND($E$3="UKG"),'Marks Entry UKG'!AK11,""))))</f>
        <v>0</v>
      </c>
      <c r="BT12" s="54">
        <f t="shared" si="30"/>
        <v>42</v>
      </c>
      <c r="BU12" s="51">
        <f t="shared" si="31"/>
        <v>42</v>
      </c>
      <c r="BV12" s="105">
        <f>IF(OR($B12=0,$B12=""),"",IF(AND($E$3="Nursery"),'Marks Entry Nursery'!AL11,IF(AND($E$3="LKG"),'Marks Entry LKG'!AL11,IF(AND($E$3="UKG"),'Marks Entry UKG'!AL11,""))))</f>
        <v>48</v>
      </c>
      <c r="BW12" s="105">
        <f>IF(OR($B12=0,$B12=""),"",IF(AND($E$3="Nursery"),'Marks Entry Nursery'!AM11,IF(AND($E$3="LKG"),'Marks Entry LKG'!AM11,IF(AND($E$3="UKG"),'Marks Entry UKG'!AM11,""))))</f>
        <v>0</v>
      </c>
      <c r="BX12" s="55">
        <f t="shared" si="32"/>
        <v>48</v>
      </c>
      <c r="BY12" s="51">
        <f t="shared" si="33"/>
        <v>90</v>
      </c>
      <c r="BZ12" s="89">
        <f t="shared" si="34"/>
        <v>0</v>
      </c>
      <c r="CA12" s="89">
        <f t="shared" si="35"/>
        <v>100</v>
      </c>
      <c r="CB12" s="89" t="str">
        <f t="shared" si="36"/>
        <v/>
      </c>
      <c r="CC12" s="89" t="str">
        <f t="shared" si="37"/>
        <v>P</v>
      </c>
      <c r="CD12" s="89" t="str">
        <f t="shared" si="38"/>
        <v>D</v>
      </c>
      <c r="CE12" s="93" t="str">
        <f t="shared" si="39"/>
        <v>A</v>
      </c>
      <c r="CF12" s="105">
        <f>IF(OR($B12=0,$B12=""),"",IF(AND($E$3="Nursery"),'Marks Entry Nursery'!AN11,IF(AND($E$3="LKG"),'Marks Entry LKG'!AN11,IF(AND($E$3="UKG"),'Marks Entry UKG'!AN11,""))))</f>
        <v>22</v>
      </c>
      <c r="CG12" s="105">
        <f>IF(OR($B12=0,$B12=""),"",IF(AND($E$3="Nursery"),'Marks Entry Nursery'!AO11,IF(AND($E$3="LKG"),'Marks Entry LKG'!AO11,IF(AND($E$3="UKG"),'Marks Entry UKG'!AO11,""))))</f>
        <v>24</v>
      </c>
      <c r="CH12" s="106">
        <f t="shared" si="40"/>
        <v>46</v>
      </c>
      <c r="CI12" s="107">
        <f t="shared" si="41"/>
        <v>0</v>
      </c>
      <c r="CJ12" s="107">
        <f t="shared" si="42"/>
        <v>50</v>
      </c>
      <c r="CK12" s="107" t="str">
        <f t="shared" si="43"/>
        <v>P</v>
      </c>
      <c r="CL12" s="92" t="str">
        <f t="shared" si="44"/>
        <v>A+</v>
      </c>
      <c r="CM12" s="105">
        <f>IF(OR($B12=0,$B12=""),"",IF(AND($E$3="Nursery"),'Marks Entry Nursery'!AP11,IF(AND($E$3="LKG"),'Marks Entry LKG'!AP11,IF(AND($E$3="UKG"),'Marks Entry UKG'!AP11,""))))</f>
        <v>11</v>
      </c>
      <c r="CN12" s="105">
        <f>IF(OR($B12=0,$B12=""),"",IF(AND($E$3="Nursery"),'Marks Entry Nursery'!AQ11,IF(AND($E$3="LKG"),'Marks Entry LKG'!AQ11,IF(AND($E$3="UKG"),'Marks Entry UKG'!AQ11,""))))</f>
        <v>24</v>
      </c>
      <c r="CO12" s="106">
        <f t="shared" si="45"/>
        <v>35</v>
      </c>
      <c r="CP12" s="107">
        <f t="shared" si="46"/>
        <v>0</v>
      </c>
      <c r="CQ12" s="107">
        <f t="shared" si="47"/>
        <v>50</v>
      </c>
      <c r="CR12" s="107" t="str">
        <f t="shared" si="48"/>
        <v>P</v>
      </c>
      <c r="CS12" s="92" t="str">
        <f t="shared" si="49"/>
        <v>B</v>
      </c>
      <c r="CT12" s="105">
        <f>IF(OR($B12=0,$B12=""),"",IF(AND($E$3="Nursery"),'Marks Entry Nursery'!AR11,IF(AND($E$3="LKG"),'Marks Entry LKG'!AR11,IF(AND($E$3="UKG"),'Marks Entry UKG'!AR11,""))))</f>
        <v>47</v>
      </c>
      <c r="CU12" s="105">
        <f>IF(OR($B12=0,$B12=""),"",IF(AND($E$3="Nursery"),'Marks Entry Nursery'!AS11,IF(AND($E$3="LKG"),'Marks Entry LKG'!AS11,IF(AND($E$3="UKG"),'Marks Entry UKG'!AS11,""))))</f>
        <v>36</v>
      </c>
      <c r="CV12" s="106">
        <f t="shared" si="50"/>
        <v>83</v>
      </c>
      <c r="CW12" s="107">
        <f t="shared" si="51"/>
        <v>0</v>
      </c>
      <c r="CX12" s="107">
        <f t="shared" si="52"/>
        <v>100</v>
      </c>
      <c r="CY12" s="107" t="str">
        <f t="shared" si="53"/>
        <v>P</v>
      </c>
      <c r="CZ12" s="92" t="str">
        <f t="shared" si="54"/>
        <v>A</v>
      </c>
      <c r="DA12" s="105">
        <f>IF(OR($B12=0,$B12=""),"",IF(AND($E$3="Nursery"),'Marks Entry Nursery'!AT11,IF(AND($E$3="LKG"),'Marks Entry LKG'!AT11,IF(AND($E$3="UKG"),'Marks Entry UKG'!AT11,""))))</f>
        <v>46</v>
      </c>
      <c r="DB12" s="105">
        <f>IF(OR($B12=0,$B12=""),"",IF(AND($E$3="Nursery"),'Marks Entry Nursery'!AU11,IF(AND($E$3="LKG"),'Marks Entry LKG'!AU11,IF(AND($E$3="UKG"),'Marks Entry UKG'!AU11,""))))</f>
        <v>32</v>
      </c>
      <c r="DC12" s="357">
        <f t="shared" si="55"/>
        <v>78</v>
      </c>
      <c r="DD12" s="93" t="str">
        <f t="shared" si="56"/>
        <v>B</v>
      </c>
      <c r="DE12" s="105">
        <f>IF(OR($B12=0,$B12=""),"",IF(AND($E$3="Nursery"),'Marks Entry Nursery'!AV11,IF(AND($E$3="LKG"),'Marks Entry LKG'!AV11,IF(AND($E$3="UKG"),'Marks Entry UKG'!AV11,""))))</f>
        <v>42</v>
      </c>
      <c r="DF12" s="105">
        <f>IF(OR($B12=0,$B12=""),"",IF(AND($E$3="Nursery"),'Marks Entry Nursery'!AW11,IF(AND($E$3="LKG"),'Marks Entry LKG'!AW11,IF(AND($E$3="UKG"),'Marks Entry UKG'!AW11,""))))</f>
        <v>41</v>
      </c>
      <c r="DG12" s="357">
        <f t="shared" si="57"/>
        <v>83</v>
      </c>
      <c r="DH12" s="93" t="str">
        <f t="shared" si="58"/>
        <v>B</v>
      </c>
      <c r="DI12" s="63">
        <f t="shared" si="59"/>
        <v>408</v>
      </c>
      <c r="DJ12" s="359">
        <f t="shared" si="60"/>
        <v>81.599999999999994</v>
      </c>
      <c r="DK12" s="67" t="str">
        <f t="shared" si="61"/>
        <v>I</v>
      </c>
      <c r="DL12" s="68">
        <f t="shared" si="62"/>
        <v>7.9999999999999964</v>
      </c>
      <c r="DM12" s="387" t="str">
        <f>IFERROR(IF(B12="NSO","NSO",IF(OR(D12="",G12="",F12="",B12="",DI12=0),"",IF('Master sheet'!$D$14="Hindi","कक्षोंन्नति","Promoted"))),"")</f>
        <v>कक्षोंन्नति</v>
      </c>
      <c r="DN12" s="42">
        <f>IF(OR(B12=0,B12=""),"",IF(AND($E$3="Nursery"),'Marks Entry Nursery'!AX11,IF(AND($E$3="LKG"),'Marks Entry LKG'!AX11,IF(AND($E$3="UKG"),'Marks Entry UKG'!AX11,""))))</f>
        <v>220</v>
      </c>
      <c r="DO12" s="42">
        <f>IF(OR(B12=0,B12=""),"",IF(AND($E$3="Nursery"),'Marks Entry Nursery'!AY11,IF(AND($E$3="LKG"),'Marks Entry LKG'!AY11,IF(AND($E$3="UKG"),'Marks Entry UKG'!AY11,""))))</f>
        <v>188</v>
      </c>
      <c r="DP12" s="214" t="str">
        <f t="shared" si="63"/>
        <v>B</v>
      </c>
      <c r="DQ12" s="43"/>
      <c r="DX12" s="44">
        <f>IF(AND($E$3="Nursery"),'Marks Entry Nursery'!I11,IF(AND($E$3="LKG"),'Marks Entry LKG'!I11,IF(AND($E$3="UKG"),'Marks Entry UKG'!I11,"")))</f>
        <v>105</v>
      </c>
    </row>
    <row r="13" spans="1:128" ht="18.95" customHeight="1">
      <c r="A13" s="56">
        <v>6</v>
      </c>
      <c r="B13" s="261">
        <f>IF(OR(DX13=0,DX13=""),"",IF(AND($E$3="Nursery"),'Marks Entry Nursery'!I12,IF(AND($E$3="LKG"),'Marks Entry LKG'!I12,IF(AND($E$3="UKG"),'Marks Entry UKG'!I12,""))))</f>
        <v>106</v>
      </c>
      <c r="C13" s="57" t="str">
        <f>IF(OR($B13=0,$B13=""),"",IF(AND($E$3="Nursery"),'Marks Entry Nursery'!B12,IF(AND($E$3="LKG"),'Marks Entry LKG'!B12,IF(AND($E$3="UKG"),'Marks Entry UKG'!B12,""))))</f>
        <v>PP3+</v>
      </c>
      <c r="D13" s="57" t="str">
        <f>IF(OR($B13=0,$B13=""),"",IF(AND($E$3="Nursery"),'Marks Entry Nursery'!C12,IF(AND($E$3="LKG"),'Marks Entry LKG'!C12,IF(AND($E$3="UKG"),'Marks Entry UKG'!C12,""))))</f>
        <v>A</v>
      </c>
      <c r="E13" s="402" t="str">
        <f>IF(OR(B13=0,B13=""),"",IF(AND($E$3="Nursery"),'Marks Entry Nursery'!E12,IF(AND($E$3="LKG"),'Marks Entry LKG'!E12,IF(AND($E$3="UKG"),'Marks Entry UKG'!E12,""))))</f>
        <v>16-06-2014</v>
      </c>
      <c r="F13" s="260">
        <f>IF(OR(B13=0,B13=""),"",IF(AND($E$3="Nursery"),'Marks Entry Nursery'!D12,IF(AND($E$3="LKG"),'Marks Entry LKG'!D12,IF(AND($E$3="UKG"),'Marks Entry UKG'!D12,""))))</f>
        <v>939</v>
      </c>
      <c r="G13" s="407" t="str">
        <f>IF(OR($B13=0,$B13=""),"",IF(AND($E$3="Nursery"),'Marks Entry Nursery'!F12,IF(AND($E$3="LKG"),'Marks Entry LKG'!F12,IF(AND($E$3="UKG"),'Marks Entry UKG'!F12,""))))</f>
        <v>BHUMIKA BAGRI</v>
      </c>
      <c r="H13" s="407" t="str">
        <f>IF(OR($B13=0,$B13=""),"",IF(AND($E$3="Nursery"),'Marks Entry Nursery'!G12,IF(AND($E$3="LKG"),'Marks Entry LKG'!G12,IF(AND($E$3="UKG"),'Marks Entry UKG'!G12,""))))</f>
        <v>MUKESH BAGRI</v>
      </c>
      <c r="I13" s="407" t="str">
        <f>IF(OR($B13=0,$B13=""),"",IF(AND($E$3="Nursery"),'Marks Entry Nursery'!H12,IF(AND($E$3="LKG"),'Marks Entry LKG'!H12,IF(AND($E$3="UKG"),'Marks Entry UKG'!H12,""))))</f>
        <v>SEEMA BAGRI</v>
      </c>
      <c r="J13" s="229" t="str">
        <f>IF(OR($B13=0,$B13=""),"",IF(AND($E$3="Nursery"),'Marks Entry Nursery'!J12,IF(AND($E$3="LKG"),'Marks Entry LKG'!J12,IF(AND($E$3="UKG"),'Marks Entry UKG'!J12,""))))</f>
        <v>F</v>
      </c>
      <c r="K13" s="229" t="str">
        <f>IF(OR($B13=0,$B13=""),"",IF(AND($E$3="Nursery"),'Marks Entry Nursery'!K12,IF(AND($E$3="LKG"),'Marks Entry LKG'!K12,IF(AND($E$3="UKG"),'Marks Entry UKG'!K12,""))))</f>
        <v>OBC</v>
      </c>
      <c r="L13" s="105"/>
      <c r="M13" s="105"/>
      <c r="N13" s="105"/>
      <c r="O13" s="51"/>
      <c r="P13" s="105">
        <f>IF(OR($B13=0,$B13=""),"",IF(AND($E$3="Nursery"),'Marks Entry Nursery'!O12,IF(AND($E$3="LKG"),'Marks Entry LKG'!O12,IF(AND($E$3="UKG"),'Marks Entry UKG'!O12,""))))</f>
        <v>26</v>
      </c>
      <c r="Q13" s="105">
        <f>IF(OR($B13=0,$B13=""),"",IF(AND($E$3="Nursery"),'Marks Entry Nursery'!P12,IF(AND($E$3="LKG"),'Marks Entry LKG'!P12,IF(AND($E$3="UKG"),'Marks Entry UKG'!P12,""))))</f>
        <v>64</v>
      </c>
      <c r="R13" s="54">
        <f t="shared" si="0"/>
        <v>90</v>
      </c>
      <c r="S13" s="51">
        <f t="shared" si="1"/>
        <v>90</v>
      </c>
      <c r="T13" s="105">
        <f>IF(OR($B13=0,$B13=""),"",IF(AND($E$3="Nursery"),'Marks Entry Nursery'!Q12,IF(AND($E$3="LKG"),'Marks Entry LKG'!Q12,IF(AND($E$3="UKG"),'Marks Entry UKG'!Q12,""))))</f>
        <v>28</v>
      </c>
      <c r="U13" s="105">
        <f>IF(OR($B13=0,$B13=""),"",IF(AND($E$3="Nursery"),'Marks Entry Nursery'!R12,IF(AND($E$3="LKG"),'Marks Entry LKG'!R12,IF(AND($E$3="UKG"),'Marks Entry UKG'!R12,""))))</f>
        <v>20</v>
      </c>
      <c r="V13" s="55">
        <f t="shared" si="2"/>
        <v>48</v>
      </c>
      <c r="W13" s="51">
        <f t="shared" si="3"/>
        <v>138</v>
      </c>
      <c r="X13" s="89">
        <f t="shared" si="4"/>
        <v>0</v>
      </c>
      <c r="Y13" s="89">
        <f t="shared" si="5"/>
        <v>200</v>
      </c>
      <c r="Z13" s="89" t="str">
        <f t="shared" si="6"/>
        <v/>
      </c>
      <c r="AA13" s="89" t="str">
        <f t="shared" si="7"/>
        <v>P</v>
      </c>
      <c r="AB13" s="89" t="str">
        <f t="shared" si="8"/>
        <v>I</v>
      </c>
      <c r="AC13" s="93" t="str">
        <f t="shared" si="9"/>
        <v>C</v>
      </c>
      <c r="AD13" s="105"/>
      <c r="AE13" s="105"/>
      <c r="AF13" s="105"/>
      <c r="AG13" s="51"/>
      <c r="AH13" s="105">
        <f>IF(OR($B13=0,$B13=""),"",IF(AND($E$3="Nursery"),'Marks Entry Nursery'!V12,IF(AND($E$3="LKG"),'Marks Entry LKG'!V12,IF(AND($E$3="UKG"),'Marks Entry UKG'!V12,""))))</f>
        <v>12</v>
      </c>
      <c r="AI13" s="105">
        <f>IF(OR($B13=0,$B13=""),"",IF(AND($E$3="Nursery"),'Marks Entry Nursery'!W12,IF(AND($E$3="LKG"),'Marks Entry LKG'!W12,IF(AND($E$3="UKG"),'Marks Entry UKG'!W12,""))))</f>
        <v>30</v>
      </c>
      <c r="AJ13" s="54">
        <f t="shared" si="10"/>
        <v>42</v>
      </c>
      <c r="AK13" s="51">
        <f t="shared" si="11"/>
        <v>42</v>
      </c>
      <c r="AL13" s="105">
        <f>IF(OR($B13=0,$B13=""),"",IF(AND($E$3="Nursery"),'Marks Entry Nursery'!X12,IF(AND($E$3="LKG"),'Marks Entry LKG'!X12,IF(AND($E$3="UKG"),'Marks Entry UKG'!X12,""))))</f>
        <v>10</v>
      </c>
      <c r="AM13" s="105">
        <f>IF(OR($B13=0,$B13=""),"",IF(AND($E$3="Nursery"),'Marks Entry Nursery'!Y12,IF(AND($E$3="LKG"),'Marks Entry LKG'!Y12,IF(AND($E$3="UKG"),'Marks Entry UKG'!Y12,""))))</f>
        <v>31</v>
      </c>
      <c r="AN13" s="55">
        <f t="shared" si="12"/>
        <v>41</v>
      </c>
      <c r="AO13" s="51">
        <f t="shared" si="13"/>
        <v>83</v>
      </c>
      <c r="AP13" s="89">
        <f t="shared" si="14"/>
        <v>0</v>
      </c>
      <c r="AQ13" s="89">
        <f t="shared" si="15"/>
        <v>100</v>
      </c>
      <c r="AR13" s="89" t="str">
        <f t="shared" si="16"/>
        <v/>
      </c>
      <c r="AS13" s="89" t="str">
        <f t="shared" si="17"/>
        <v>P</v>
      </c>
      <c r="AT13" s="89" t="str">
        <f t="shared" si="18"/>
        <v>D</v>
      </c>
      <c r="AU13" s="93" t="str">
        <f>IF(AO13="","",IF(OR(AS13="",AS13=0,AS13="RE",AS13="AB"),"",IF(AO13&gt;85%*AQ13,"A",IF(AO13&gt;70%*AQ13,"B",IF(AO13&gt;50%*AQ13,"C",IF(AO13&gt;30%*AQ13,"D","E"))))))</f>
        <v>B</v>
      </c>
      <c r="AV13" s="105"/>
      <c r="AW13" s="105"/>
      <c r="AX13" s="105"/>
      <c r="AY13" s="51"/>
      <c r="AZ13" s="105">
        <f>IF(OR($B13=0,$B13=""),"",IF(AND($E$3="Nursery"),'Marks Entry Nursery'!AC12,IF(AND($E$3="LKG"),'Marks Entry LKG'!AC12,IF(AND($E$3="UKG"),'Marks Entry UKG'!AC12,""))))</f>
        <v>25</v>
      </c>
      <c r="BA13" s="105">
        <f>IF(OR($B13=0,$B13=""),"",IF(AND($E$3="Nursery"),'Marks Entry Nursery'!AD12,IF(AND($E$3="LKG"),'Marks Entry LKG'!AD12,IF(AND($E$3="UKG"),'Marks Entry UKG'!AD12,""))))</f>
        <v>64</v>
      </c>
      <c r="BB13" s="54">
        <f t="shared" si="20"/>
        <v>89</v>
      </c>
      <c r="BC13" s="51">
        <f t="shared" si="21"/>
        <v>89</v>
      </c>
      <c r="BD13" s="105">
        <f>IF(OR($B13=0,$B13=""),"",IF(AND($E$3="Nursery"),'Marks Entry Nursery'!AE12,IF(AND($E$3="LKG"),'Marks Entry LKG'!AE12,IF(AND($E$3="UKG"),'Marks Entry UKG'!AE12,""))))</f>
        <v>21</v>
      </c>
      <c r="BE13" s="105">
        <f>IF(OR($B13=0,$B13=""),"",IF(AND($E$3="Nursery"),'Marks Entry Nursery'!AF12,IF(AND($E$3="LKG"),'Marks Entry LKG'!AF12,IF(AND($E$3="UKG"),'Marks Entry UKG'!AF12,""))))</f>
        <v>64</v>
      </c>
      <c r="BF13" s="55">
        <f t="shared" si="22"/>
        <v>85</v>
      </c>
      <c r="BG13" s="51">
        <f t="shared" si="23"/>
        <v>174</v>
      </c>
      <c r="BH13" s="89">
        <f t="shared" si="24"/>
        <v>0</v>
      </c>
      <c r="BI13" s="89">
        <f t="shared" si="25"/>
        <v>200</v>
      </c>
      <c r="BJ13" s="89" t="str">
        <f t="shared" si="26"/>
        <v/>
      </c>
      <c r="BK13" s="89" t="str">
        <f t="shared" si="27"/>
        <v>P</v>
      </c>
      <c r="BL13" s="89" t="str">
        <f t="shared" si="28"/>
        <v>D</v>
      </c>
      <c r="BM13" s="93" t="str">
        <f t="shared" si="29"/>
        <v>A</v>
      </c>
      <c r="BN13" s="105"/>
      <c r="BO13" s="105"/>
      <c r="BP13" s="105"/>
      <c r="BQ13" s="51"/>
      <c r="BR13" s="105">
        <f>IF(OR($B13=0,$B13=""),"",IF(AND($E$3="Nursery"),'Marks Entry Nursery'!AJ12,IF(AND($E$3="LKG"),'Marks Entry LKG'!AJ12,IF(AND($E$3="UKG"),'Marks Entry UKG'!AJ12,""))))</f>
        <v>36</v>
      </c>
      <c r="BS13" s="105">
        <f>IF(OR($B13=0,$B13=""),"",IF(AND($E$3="Nursery"),'Marks Entry Nursery'!AK12,IF(AND($E$3="LKG"),'Marks Entry LKG'!AK12,IF(AND($E$3="UKG"),'Marks Entry UKG'!AK12,""))))</f>
        <v>0</v>
      </c>
      <c r="BT13" s="54">
        <f t="shared" si="30"/>
        <v>36</v>
      </c>
      <c r="BU13" s="51">
        <f t="shared" si="31"/>
        <v>36</v>
      </c>
      <c r="BV13" s="105">
        <f>IF(OR($B13=0,$B13=""),"",IF(AND($E$3="Nursery"),'Marks Entry Nursery'!AL12,IF(AND($E$3="LKG"),'Marks Entry LKG'!AL12,IF(AND($E$3="UKG"),'Marks Entry UKG'!AL12,""))))</f>
        <v>47</v>
      </c>
      <c r="BW13" s="105">
        <f>IF(OR($B13=0,$B13=""),"",IF(AND($E$3="Nursery"),'Marks Entry Nursery'!AM12,IF(AND($E$3="LKG"),'Marks Entry LKG'!AM12,IF(AND($E$3="UKG"),'Marks Entry UKG'!AM12,""))))</f>
        <v>0</v>
      </c>
      <c r="BX13" s="55">
        <f t="shared" si="32"/>
        <v>47</v>
      </c>
      <c r="BY13" s="51">
        <f t="shared" si="33"/>
        <v>83</v>
      </c>
      <c r="BZ13" s="89">
        <f t="shared" si="34"/>
        <v>0</v>
      </c>
      <c r="CA13" s="89">
        <f t="shared" si="35"/>
        <v>100</v>
      </c>
      <c r="CB13" s="89" t="str">
        <f t="shared" si="36"/>
        <v/>
      </c>
      <c r="CC13" s="89" t="str">
        <f t="shared" si="37"/>
        <v>P</v>
      </c>
      <c r="CD13" s="89" t="str">
        <f t="shared" si="38"/>
        <v>D</v>
      </c>
      <c r="CE13" s="93" t="str">
        <f t="shared" si="39"/>
        <v>B</v>
      </c>
      <c r="CF13" s="105">
        <f>IF(OR($B13=0,$B13=""),"",IF(AND($E$3="Nursery"),'Marks Entry Nursery'!AN12,IF(AND($E$3="LKG"),'Marks Entry LKG'!AN12,IF(AND($E$3="UKG"),'Marks Entry UKG'!AN12,""))))</f>
        <v>21</v>
      </c>
      <c r="CG13" s="105">
        <f>IF(OR($B13=0,$B13=""),"",IF(AND($E$3="Nursery"),'Marks Entry Nursery'!AO12,IF(AND($E$3="LKG"),'Marks Entry LKG'!AO12,IF(AND($E$3="UKG"),'Marks Entry UKG'!AO12,""))))</f>
        <v>22</v>
      </c>
      <c r="CH13" s="106">
        <f t="shared" si="40"/>
        <v>43</v>
      </c>
      <c r="CI13" s="107">
        <f t="shared" si="41"/>
        <v>0</v>
      </c>
      <c r="CJ13" s="107">
        <f t="shared" si="42"/>
        <v>50</v>
      </c>
      <c r="CK13" s="107" t="str">
        <f t="shared" si="43"/>
        <v>P</v>
      </c>
      <c r="CL13" s="92" t="str">
        <f t="shared" si="44"/>
        <v>A</v>
      </c>
      <c r="CM13" s="105">
        <f>IF(OR($B13=0,$B13=""),"",IF(AND($E$3="Nursery"),'Marks Entry Nursery'!AP12,IF(AND($E$3="LKG"),'Marks Entry LKG'!AP12,IF(AND($E$3="UKG"),'Marks Entry UKG'!AP12,""))))</f>
        <v>12</v>
      </c>
      <c r="CN13" s="105">
        <f>IF(OR($B13=0,$B13=""),"",IF(AND($E$3="Nursery"),'Marks Entry Nursery'!AQ12,IF(AND($E$3="LKG"),'Marks Entry LKG'!AQ12,IF(AND($E$3="UKG"),'Marks Entry UKG'!AQ12,""))))</f>
        <v>21</v>
      </c>
      <c r="CO13" s="106">
        <f t="shared" si="45"/>
        <v>33</v>
      </c>
      <c r="CP13" s="107">
        <f t="shared" si="46"/>
        <v>0</v>
      </c>
      <c r="CQ13" s="107">
        <f t="shared" si="47"/>
        <v>50</v>
      </c>
      <c r="CR13" s="107" t="str">
        <f t="shared" si="48"/>
        <v>P</v>
      </c>
      <c r="CS13" s="92" t="str">
        <f t="shared" si="49"/>
        <v>B</v>
      </c>
      <c r="CT13" s="105">
        <f>IF(OR($B13=0,$B13=""),"",IF(AND($E$3="Nursery"),'Marks Entry Nursery'!AR12,IF(AND($E$3="LKG"),'Marks Entry LKG'!AR12,IF(AND($E$3="UKG"),'Marks Entry UKG'!AR12,""))))</f>
        <v>48</v>
      </c>
      <c r="CU13" s="105">
        <f>IF(OR($B13=0,$B13=""),"",IF(AND($E$3="Nursery"),'Marks Entry Nursery'!AS12,IF(AND($E$3="LKG"),'Marks Entry LKG'!AS12,IF(AND($E$3="UKG"),'Marks Entry UKG'!AS12,""))))</f>
        <v>36</v>
      </c>
      <c r="CV13" s="106">
        <f t="shared" si="50"/>
        <v>84</v>
      </c>
      <c r="CW13" s="107">
        <f t="shared" si="51"/>
        <v>0</v>
      </c>
      <c r="CX13" s="107">
        <f t="shared" si="52"/>
        <v>100</v>
      </c>
      <c r="CY13" s="107" t="str">
        <f t="shared" si="53"/>
        <v>P</v>
      </c>
      <c r="CZ13" s="92" t="str">
        <f t="shared" si="54"/>
        <v>A</v>
      </c>
      <c r="DA13" s="105">
        <f>IF(OR($B13=0,$B13=""),"",IF(AND($E$3="Nursery"),'Marks Entry Nursery'!AT12,IF(AND($E$3="LKG"),'Marks Entry LKG'!AT12,IF(AND($E$3="UKG"),'Marks Entry UKG'!AT12,""))))</f>
        <v>46</v>
      </c>
      <c r="DB13" s="105">
        <f>IF(OR($B13=0,$B13=""),"",IF(AND($E$3="Nursery"),'Marks Entry Nursery'!AU12,IF(AND($E$3="LKG"),'Marks Entry LKG'!AU12,IF(AND($E$3="UKG"),'Marks Entry UKG'!AU12,""))))</f>
        <v>32</v>
      </c>
      <c r="DC13" s="357">
        <f t="shared" si="55"/>
        <v>78</v>
      </c>
      <c r="DD13" s="93" t="str">
        <f t="shared" si="56"/>
        <v>B</v>
      </c>
      <c r="DE13" s="105">
        <f>IF(OR($B13=0,$B13=""),"",IF(AND($E$3="Nursery"),'Marks Entry Nursery'!AV12,IF(AND($E$3="LKG"),'Marks Entry LKG'!AV12,IF(AND($E$3="UKG"),'Marks Entry UKG'!AV12,""))))</f>
        <v>42</v>
      </c>
      <c r="DF13" s="105">
        <f>IF(OR($B13=0,$B13=""),"",IF(AND($E$3="Nursery"),'Marks Entry Nursery'!AW12,IF(AND($E$3="LKG"),'Marks Entry LKG'!AW12,IF(AND($E$3="UKG"),'Marks Entry UKG'!AW12,""))))</f>
        <v>41</v>
      </c>
      <c r="DG13" s="357">
        <f t="shared" si="57"/>
        <v>83</v>
      </c>
      <c r="DH13" s="93" t="str">
        <f t="shared" si="58"/>
        <v>B</v>
      </c>
      <c r="DI13" s="63">
        <f t="shared" si="59"/>
        <v>395</v>
      </c>
      <c r="DJ13" s="359">
        <f t="shared" si="60"/>
        <v>79</v>
      </c>
      <c r="DK13" s="67" t="str">
        <f t="shared" si="61"/>
        <v>I</v>
      </c>
      <c r="DL13" s="68">
        <f t="shared" si="62"/>
        <v>17.000000000000298</v>
      </c>
      <c r="DM13" s="387" t="str">
        <f>IFERROR(IF(B13="NSO","NSO",IF(OR(D13="",G13="",F13="",B13="",DI13=0),"",IF('Master sheet'!$D$14="Hindi","कक्षोंन्नति","Promoted"))),"")</f>
        <v>कक्षोंन्नति</v>
      </c>
      <c r="DN13" s="42">
        <f>IF(OR(B13=0,B13=""),"",IF(AND($E$3="Nursery"),'Marks Entry Nursery'!AX12,IF(AND($E$3="LKG"),'Marks Entry LKG'!AX12,IF(AND($E$3="UKG"),'Marks Entry UKG'!AX12,""))))</f>
        <v>220</v>
      </c>
      <c r="DO13" s="42">
        <f>IF(OR(B13=0,B13=""),"",IF(AND($E$3="Nursery"),'Marks Entry Nursery'!AY12,IF(AND($E$3="LKG"),'Marks Entry LKG'!AY12,IF(AND($E$3="UKG"),'Marks Entry UKG'!AY12,""))))</f>
        <v>180</v>
      </c>
      <c r="DP13" s="214" t="str">
        <f t="shared" si="63"/>
        <v>B</v>
      </c>
      <c r="DQ13" s="43"/>
      <c r="DX13" s="44">
        <f>IF(AND($E$3="Nursery"),'Marks Entry Nursery'!I12,IF(AND($E$3="LKG"),'Marks Entry LKG'!I12,IF(AND($E$3="UKG"),'Marks Entry UKG'!I12,"")))</f>
        <v>106</v>
      </c>
    </row>
    <row r="14" spans="1:128" ht="18.95" customHeight="1">
      <c r="A14" s="56">
        <v>7</v>
      </c>
      <c r="B14" s="261">
        <f>IF(OR(DX14=0,DX14=""),"",IF(AND($E$3="Nursery"),'Marks Entry Nursery'!I13,IF(AND($E$3="LKG"),'Marks Entry LKG'!I13,IF(AND($E$3="UKG"),'Marks Entry UKG'!I13,""))))</f>
        <v>108</v>
      </c>
      <c r="C14" s="57" t="str">
        <f>IF(OR($B14=0,$B14=""),"",IF(AND($E$3="Nursery"),'Marks Entry Nursery'!B13,IF(AND($E$3="LKG"),'Marks Entry LKG'!B13,IF(AND($E$3="UKG"),'Marks Entry UKG'!B13,""))))</f>
        <v>PP3+</v>
      </c>
      <c r="D14" s="57" t="str">
        <f>IF(OR($B14=0,$B14=""),"",IF(AND($E$3="Nursery"),'Marks Entry Nursery'!C13,IF(AND($E$3="LKG"),'Marks Entry LKG'!C13,IF(AND($E$3="UKG"),'Marks Entry UKG'!C13,""))))</f>
        <v>A</v>
      </c>
      <c r="E14" s="402" t="str">
        <f>IF(OR(B14=0,B14=""),"",IF(AND($E$3="Nursery"),'Marks Entry Nursery'!E13,IF(AND($E$3="LKG"),'Marks Entry LKG'!E13,IF(AND($E$3="UKG"),'Marks Entry UKG'!E13,""))))</f>
        <v>28-09-2015</v>
      </c>
      <c r="F14" s="260">
        <f>IF(OR(B14=0,B14=""),"",IF(AND($E$3="Nursery"),'Marks Entry Nursery'!D13,IF(AND($E$3="LKG"),'Marks Entry LKG'!D13,IF(AND($E$3="UKG"),'Marks Entry UKG'!D13,""))))</f>
        <v>942</v>
      </c>
      <c r="G14" s="407" t="str">
        <f>IF(OR($B14=0,$B14=""),"",IF(AND($E$3="Nursery"),'Marks Entry Nursery'!F13,IF(AND($E$3="LKG"),'Marks Entry LKG'!F13,IF(AND($E$3="UKG"),'Marks Entry UKG'!F13,""))))</f>
        <v>DAKSH PRAJAPAT</v>
      </c>
      <c r="H14" s="407" t="str">
        <f>IF(OR($B14=0,$B14=""),"",IF(AND($E$3="Nursery"),'Marks Entry Nursery'!G13,IF(AND($E$3="LKG"),'Marks Entry LKG'!G13,IF(AND($E$3="UKG"),'Marks Entry UKG'!G13,""))))</f>
        <v>PRAKASH PRAJAPAT</v>
      </c>
      <c r="I14" s="407" t="str">
        <f>IF(OR($B14=0,$B14=""),"",IF(AND($E$3="Nursery"),'Marks Entry Nursery'!H13,IF(AND($E$3="LKG"),'Marks Entry LKG'!H13,IF(AND($E$3="UKG"),'Marks Entry UKG'!H13,""))))</f>
        <v>REKHA PRAJAPATI</v>
      </c>
      <c r="J14" s="229" t="str">
        <f>IF(OR($B14=0,$B14=""),"",IF(AND($E$3="Nursery"),'Marks Entry Nursery'!J13,IF(AND($E$3="LKG"),'Marks Entry LKG'!J13,IF(AND($E$3="UKG"),'Marks Entry UKG'!J13,""))))</f>
        <v>M</v>
      </c>
      <c r="K14" s="229" t="str">
        <f>IF(OR($B14=0,$B14=""),"",IF(AND($E$3="Nursery"),'Marks Entry Nursery'!K13,IF(AND($E$3="LKG"),'Marks Entry LKG'!K13,IF(AND($E$3="UKG"),'Marks Entry UKG'!K13,""))))</f>
        <v>OBC</v>
      </c>
      <c r="L14" s="105"/>
      <c r="M14" s="105"/>
      <c r="N14" s="105"/>
      <c r="O14" s="51"/>
      <c r="P14" s="105">
        <f>IF(OR($B14=0,$B14=""),"",IF(AND($E$3="Nursery"),'Marks Entry Nursery'!O13,IF(AND($E$3="LKG"),'Marks Entry LKG'!O13,IF(AND($E$3="UKG"),'Marks Entry UKG'!O13,""))))</f>
        <v>24</v>
      </c>
      <c r="Q14" s="105">
        <f>IF(OR($B14=0,$B14=""),"",IF(AND($E$3="Nursery"),'Marks Entry Nursery'!P13,IF(AND($E$3="LKG"),'Marks Entry LKG'!P13,IF(AND($E$3="UKG"),'Marks Entry UKG'!P13,""))))</f>
        <v>65</v>
      </c>
      <c r="R14" s="54">
        <f t="shared" si="0"/>
        <v>89</v>
      </c>
      <c r="S14" s="51">
        <f t="shared" si="1"/>
        <v>89</v>
      </c>
      <c r="T14" s="105">
        <f>IF(OR($B14=0,$B14=""),"",IF(AND($E$3="Nursery"),'Marks Entry Nursery'!Q13,IF(AND($E$3="LKG"),'Marks Entry LKG'!Q13,IF(AND($E$3="UKG"),'Marks Entry UKG'!Q13,""))))</f>
        <v>29</v>
      </c>
      <c r="U14" s="105">
        <f>IF(OR($B14=0,$B14=""),"",IF(AND($E$3="Nursery"),'Marks Entry Nursery'!R13,IF(AND($E$3="LKG"),'Marks Entry LKG'!R13,IF(AND($E$3="UKG"),'Marks Entry UKG'!R13,""))))</f>
        <v>25</v>
      </c>
      <c r="V14" s="55">
        <f t="shared" si="2"/>
        <v>54</v>
      </c>
      <c r="W14" s="51">
        <f t="shared" si="3"/>
        <v>143</v>
      </c>
      <c r="X14" s="89">
        <f t="shared" si="4"/>
        <v>0</v>
      </c>
      <c r="Y14" s="89">
        <f t="shared" si="5"/>
        <v>200</v>
      </c>
      <c r="Z14" s="89" t="str">
        <f t="shared" si="6"/>
        <v/>
      </c>
      <c r="AA14" s="89" t="str">
        <f t="shared" si="7"/>
        <v>P</v>
      </c>
      <c r="AB14" s="89" t="str">
        <f t="shared" si="8"/>
        <v>I</v>
      </c>
      <c r="AC14" s="93" t="str">
        <f t="shared" si="9"/>
        <v>B</v>
      </c>
      <c r="AD14" s="105"/>
      <c r="AE14" s="105"/>
      <c r="AF14" s="105"/>
      <c r="AG14" s="51"/>
      <c r="AH14" s="105">
        <f>IF(OR($B14=0,$B14=""),"",IF(AND($E$3="Nursery"),'Marks Entry Nursery'!V13,IF(AND($E$3="LKG"),'Marks Entry LKG'!V13,IF(AND($E$3="UKG"),'Marks Entry UKG'!V13,""))))</f>
        <v>13</v>
      </c>
      <c r="AI14" s="105">
        <f>IF(OR($B14=0,$B14=""),"",IF(AND($E$3="Nursery"),'Marks Entry Nursery'!W13,IF(AND($E$3="LKG"),'Marks Entry LKG'!W13,IF(AND($E$3="UKG"),'Marks Entry UKG'!W13,""))))</f>
        <v>32</v>
      </c>
      <c r="AJ14" s="54">
        <f t="shared" si="10"/>
        <v>45</v>
      </c>
      <c r="AK14" s="51">
        <f t="shared" si="11"/>
        <v>45</v>
      </c>
      <c r="AL14" s="105">
        <f>IF(OR($B14=0,$B14=""),"",IF(AND($E$3="Nursery"),'Marks Entry Nursery'!X13,IF(AND($E$3="LKG"),'Marks Entry LKG'!X13,IF(AND($E$3="UKG"),'Marks Entry UKG'!X13,""))))</f>
        <v>12</v>
      </c>
      <c r="AM14" s="105">
        <f>IF(OR($B14=0,$B14=""),"",IF(AND($E$3="Nursery"),'Marks Entry Nursery'!Y13,IF(AND($E$3="LKG"),'Marks Entry LKG'!Y13,IF(AND($E$3="UKG"),'Marks Entry UKG'!Y13,""))))</f>
        <v>34</v>
      </c>
      <c r="AN14" s="55">
        <f t="shared" si="12"/>
        <v>46</v>
      </c>
      <c r="AO14" s="51">
        <f t="shared" si="13"/>
        <v>91</v>
      </c>
      <c r="AP14" s="89">
        <f t="shared" si="14"/>
        <v>0</v>
      </c>
      <c r="AQ14" s="89">
        <f t="shared" si="15"/>
        <v>100</v>
      </c>
      <c r="AR14" s="89" t="str">
        <f t="shared" si="16"/>
        <v/>
      </c>
      <c r="AS14" s="89" t="str">
        <f t="shared" si="17"/>
        <v>P</v>
      </c>
      <c r="AT14" s="89" t="str">
        <f t="shared" si="18"/>
        <v>D</v>
      </c>
      <c r="AU14" s="93" t="str">
        <f t="shared" si="19"/>
        <v>A</v>
      </c>
      <c r="AV14" s="105"/>
      <c r="AW14" s="105"/>
      <c r="AX14" s="105"/>
      <c r="AY14" s="51"/>
      <c r="AZ14" s="105">
        <f>IF(OR($B14=0,$B14=""),"",IF(AND($E$3="Nursery"),'Marks Entry Nursery'!AC13,IF(AND($E$3="LKG"),'Marks Entry LKG'!AC13,IF(AND($E$3="UKG"),'Marks Entry UKG'!AC13,""))))</f>
        <v>24</v>
      </c>
      <c r="BA14" s="105">
        <f>IF(OR($B14=0,$B14=""),"",IF(AND($E$3="Nursery"),'Marks Entry Nursery'!AD13,IF(AND($E$3="LKG"),'Marks Entry LKG'!AD13,IF(AND($E$3="UKG"),'Marks Entry UKG'!AD13,""))))</f>
        <v>64</v>
      </c>
      <c r="BB14" s="54">
        <f t="shared" si="20"/>
        <v>88</v>
      </c>
      <c r="BC14" s="51">
        <f t="shared" si="21"/>
        <v>88</v>
      </c>
      <c r="BD14" s="105">
        <f>IF(OR($B14=0,$B14=""),"",IF(AND($E$3="Nursery"),'Marks Entry Nursery'!AE13,IF(AND($E$3="LKG"),'Marks Entry LKG'!AE13,IF(AND($E$3="UKG"),'Marks Entry UKG'!AE13,""))))</f>
        <v>20</v>
      </c>
      <c r="BE14" s="105">
        <f>IF(OR($B14=0,$B14=""),"",IF(AND($E$3="Nursery"),'Marks Entry Nursery'!AF13,IF(AND($E$3="LKG"),'Marks Entry LKG'!AF13,IF(AND($E$3="UKG"),'Marks Entry UKG'!AF13,""))))</f>
        <v>69</v>
      </c>
      <c r="BF14" s="55">
        <f t="shared" si="22"/>
        <v>89</v>
      </c>
      <c r="BG14" s="51">
        <f t="shared" si="23"/>
        <v>177</v>
      </c>
      <c r="BH14" s="89">
        <f t="shared" si="24"/>
        <v>0</v>
      </c>
      <c r="BI14" s="89">
        <f t="shared" si="25"/>
        <v>200</v>
      </c>
      <c r="BJ14" s="89" t="str">
        <f t="shared" si="26"/>
        <v/>
      </c>
      <c r="BK14" s="89" t="str">
        <f t="shared" si="27"/>
        <v>P</v>
      </c>
      <c r="BL14" s="89" t="str">
        <f t="shared" si="28"/>
        <v>D</v>
      </c>
      <c r="BM14" s="93" t="str">
        <f t="shared" si="29"/>
        <v>A</v>
      </c>
      <c r="BN14" s="105"/>
      <c r="BO14" s="105"/>
      <c r="BP14" s="105"/>
      <c r="BQ14" s="51"/>
      <c r="BR14" s="105">
        <f>IF(OR($B14=0,$B14=""),"",IF(AND($E$3="Nursery"),'Marks Entry Nursery'!AJ13,IF(AND($E$3="LKG"),'Marks Entry LKG'!AJ13,IF(AND($E$3="UKG"),'Marks Entry UKG'!AJ13,""))))</f>
        <v>32</v>
      </c>
      <c r="BS14" s="105">
        <f>IF(OR($B14=0,$B14=""),"",IF(AND($E$3="Nursery"),'Marks Entry Nursery'!AK13,IF(AND($E$3="LKG"),'Marks Entry LKG'!AK13,IF(AND($E$3="UKG"),'Marks Entry UKG'!AK13,""))))</f>
        <v>0</v>
      </c>
      <c r="BT14" s="54">
        <f t="shared" si="30"/>
        <v>32</v>
      </c>
      <c r="BU14" s="51">
        <f t="shared" si="31"/>
        <v>32</v>
      </c>
      <c r="BV14" s="105">
        <f>IF(OR($B14=0,$B14=""),"",IF(AND($E$3="Nursery"),'Marks Entry Nursery'!AL13,IF(AND($E$3="LKG"),'Marks Entry LKG'!AL13,IF(AND($E$3="UKG"),'Marks Entry UKG'!AL13,""))))</f>
        <v>48</v>
      </c>
      <c r="BW14" s="105">
        <f>IF(OR($B14=0,$B14=""),"",IF(AND($E$3="Nursery"),'Marks Entry Nursery'!AM13,IF(AND($E$3="LKG"),'Marks Entry LKG'!AM13,IF(AND($E$3="UKG"),'Marks Entry UKG'!AM13,""))))</f>
        <v>0</v>
      </c>
      <c r="BX14" s="55">
        <f t="shared" si="32"/>
        <v>48</v>
      </c>
      <c r="BY14" s="51">
        <f t="shared" si="33"/>
        <v>80</v>
      </c>
      <c r="BZ14" s="89">
        <f t="shared" si="34"/>
        <v>0</v>
      </c>
      <c r="CA14" s="89">
        <f t="shared" si="35"/>
        <v>100</v>
      </c>
      <c r="CB14" s="89" t="str">
        <f t="shared" si="36"/>
        <v/>
      </c>
      <c r="CC14" s="89" t="str">
        <f t="shared" si="37"/>
        <v>P</v>
      </c>
      <c r="CD14" s="89" t="str">
        <f t="shared" si="38"/>
        <v>D</v>
      </c>
      <c r="CE14" s="93" t="str">
        <f t="shared" si="39"/>
        <v>B</v>
      </c>
      <c r="CF14" s="105" t="str">
        <f>IF(OR($B14=0,$B14=""),"",IF(AND($E$3="Nursery"),'Marks Entry Nursery'!AN13,IF(AND($E$3="LKG"),'Marks Entry LKG'!AN13,IF(AND($E$3="UKG"),'Marks Entry UKG'!AN13,""))))</f>
        <v>NA</v>
      </c>
      <c r="CG14" s="105">
        <f>IF(OR($B14=0,$B14=""),"",IF(AND($E$3="Nursery"),'Marks Entry Nursery'!AO13,IF(AND($E$3="LKG"),'Marks Entry LKG'!AO13,IF(AND($E$3="UKG"),'Marks Entry UKG'!AO13,""))))</f>
        <v>25</v>
      </c>
      <c r="CH14" s="106">
        <f t="shared" si="40"/>
        <v>25</v>
      </c>
      <c r="CI14" s="107">
        <f t="shared" si="41"/>
        <v>0</v>
      </c>
      <c r="CJ14" s="107">
        <f t="shared" si="42"/>
        <v>50</v>
      </c>
      <c r="CK14" s="107" t="str">
        <f t="shared" si="43"/>
        <v>P</v>
      </c>
      <c r="CL14" s="92" t="str">
        <f t="shared" si="44"/>
        <v>C</v>
      </c>
      <c r="CM14" s="105">
        <f>IF(OR($B14=0,$B14=""),"",IF(AND($E$3="Nursery"),'Marks Entry Nursery'!AP13,IF(AND($E$3="LKG"),'Marks Entry LKG'!AP13,IF(AND($E$3="UKG"),'Marks Entry UKG'!AP13,""))))</f>
        <v>13</v>
      </c>
      <c r="CN14" s="105">
        <f>IF(OR($B14=0,$B14=""),"",IF(AND($E$3="Nursery"),'Marks Entry Nursery'!AQ13,IF(AND($E$3="LKG"),'Marks Entry LKG'!AQ13,IF(AND($E$3="UKG"),'Marks Entry UKG'!AQ13,""))))</f>
        <v>20</v>
      </c>
      <c r="CO14" s="106">
        <f t="shared" si="45"/>
        <v>33</v>
      </c>
      <c r="CP14" s="107">
        <f t="shared" si="46"/>
        <v>0</v>
      </c>
      <c r="CQ14" s="107">
        <f t="shared" si="47"/>
        <v>50</v>
      </c>
      <c r="CR14" s="107" t="str">
        <f t="shared" si="48"/>
        <v>P</v>
      </c>
      <c r="CS14" s="92" t="str">
        <f t="shared" si="49"/>
        <v>B</v>
      </c>
      <c r="CT14" s="105">
        <f>IF(OR($B14=0,$B14=""),"",IF(AND($E$3="Nursery"),'Marks Entry Nursery'!AR13,IF(AND($E$3="LKG"),'Marks Entry LKG'!AR13,IF(AND($E$3="UKG"),'Marks Entry UKG'!AR13,""))))</f>
        <v>23</v>
      </c>
      <c r="CU14" s="105">
        <f>IF(OR($B14=0,$B14=""),"",IF(AND($E$3="Nursery"),'Marks Entry Nursery'!AS13,IF(AND($E$3="LKG"),'Marks Entry LKG'!AS13,IF(AND($E$3="UKG"),'Marks Entry UKG'!AS13,""))))</f>
        <v>36</v>
      </c>
      <c r="CV14" s="106">
        <f t="shared" si="50"/>
        <v>59</v>
      </c>
      <c r="CW14" s="107">
        <f t="shared" si="51"/>
        <v>0</v>
      </c>
      <c r="CX14" s="107">
        <f t="shared" si="52"/>
        <v>100</v>
      </c>
      <c r="CY14" s="107" t="str">
        <f t="shared" si="53"/>
        <v>P</v>
      </c>
      <c r="CZ14" s="92" t="str">
        <f t="shared" si="54"/>
        <v>C</v>
      </c>
      <c r="DA14" s="105">
        <f>IF(OR($B14=0,$B14=""),"",IF(AND($E$3="Nursery"),'Marks Entry Nursery'!AT13,IF(AND($E$3="LKG"),'Marks Entry LKG'!AT13,IF(AND($E$3="UKG"),'Marks Entry UKG'!AT13,""))))</f>
        <v>46</v>
      </c>
      <c r="DB14" s="105">
        <f>IF(OR($B14=0,$B14=""),"",IF(AND($E$3="Nursery"),'Marks Entry Nursery'!AU13,IF(AND($E$3="LKG"),'Marks Entry LKG'!AU13,IF(AND($E$3="UKG"),'Marks Entry UKG'!AU13,""))))</f>
        <v>32</v>
      </c>
      <c r="DC14" s="357">
        <f t="shared" si="55"/>
        <v>78</v>
      </c>
      <c r="DD14" s="93" t="str">
        <f t="shared" si="56"/>
        <v>B</v>
      </c>
      <c r="DE14" s="105">
        <f>IF(OR($B14=0,$B14=""),"",IF(AND($E$3="Nursery"),'Marks Entry Nursery'!AV13,IF(AND($E$3="LKG"),'Marks Entry LKG'!AV13,IF(AND($E$3="UKG"),'Marks Entry UKG'!AV13,""))))</f>
        <v>42</v>
      </c>
      <c r="DF14" s="105">
        <f>IF(OR($B14=0,$B14=""),"",IF(AND($E$3="Nursery"),'Marks Entry Nursery'!AW13,IF(AND($E$3="LKG"),'Marks Entry LKG'!AW13,IF(AND($E$3="UKG"),'Marks Entry UKG'!AW13,""))))</f>
        <v>41</v>
      </c>
      <c r="DG14" s="357">
        <f t="shared" si="57"/>
        <v>83</v>
      </c>
      <c r="DH14" s="93" t="str">
        <f t="shared" si="58"/>
        <v>B</v>
      </c>
      <c r="DI14" s="63">
        <f t="shared" si="59"/>
        <v>411</v>
      </c>
      <c r="DJ14" s="359">
        <f t="shared" si="60"/>
        <v>82.2</v>
      </c>
      <c r="DK14" s="67" t="str">
        <f t="shared" si="61"/>
        <v>I</v>
      </c>
      <c r="DL14" s="68">
        <f t="shared" si="62"/>
        <v>6.9999999999999964</v>
      </c>
      <c r="DM14" s="387" t="str">
        <f>IFERROR(IF(B14="NSO","NSO",IF(OR(D14="",G14="",F14="",B14="",DI14=0),"",IF('Master sheet'!$D$14="Hindi","कक्षोंन्नति","Promoted"))),"")</f>
        <v>कक्षोंन्नति</v>
      </c>
      <c r="DN14" s="42">
        <f>IF(OR(B14=0,B14=""),"",IF(AND($E$3="Nursery"),'Marks Entry Nursery'!AX13,IF(AND($E$3="LKG"),'Marks Entry LKG'!AX13,IF(AND($E$3="UKG"),'Marks Entry UKG'!AX13,""))))</f>
        <v>220</v>
      </c>
      <c r="DO14" s="42">
        <f>IF(OR(B14=0,B14=""),"",IF(AND($E$3="Nursery"),'Marks Entry Nursery'!AY13,IF(AND($E$3="LKG"),'Marks Entry LKG'!AY13,IF(AND($E$3="UKG"),'Marks Entry UKG'!AY13,""))))</f>
        <v>180</v>
      </c>
      <c r="DP14" s="214" t="str">
        <f t="shared" si="63"/>
        <v>B</v>
      </c>
      <c r="DQ14" s="43"/>
      <c r="DX14" s="44">
        <f>IF(AND($E$3="Nursery"),'Marks Entry Nursery'!I13,IF(AND($E$3="LKG"),'Marks Entry LKG'!I13,IF(AND($E$3="UKG"),'Marks Entry UKG'!I13,"")))</f>
        <v>108</v>
      </c>
    </row>
    <row r="15" spans="1:128" ht="18.95" customHeight="1">
      <c r="A15" s="56">
        <v>8</v>
      </c>
      <c r="B15" s="261">
        <f>IF(OR(DX15=0,DX15=""),"",IF(AND($E$3="Nursery"),'Marks Entry Nursery'!I14,IF(AND($E$3="LKG"),'Marks Entry LKG'!I14,IF(AND($E$3="UKG"),'Marks Entry UKG'!I14,""))))</f>
        <v>109</v>
      </c>
      <c r="C15" s="57" t="str">
        <f>IF(OR($B15=0,$B15=""),"",IF(AND($E$3="Nursery"),'Marks Entry Nursery'!B14,IF(AND($E$3="LKG"),'Marks Entry LKG'!B14,IF(AND($E$3="UKG"),'Marks Entry UKG'!B14,""))))</f>
        <v>PP3+</v>
      </c>
      <c r="D15" s="57" t="str">
        <f>IF(OR($B15=0,$B15=""),"",IF(AND($E$3="Nursery"),'Marks Entry Nursery'!C14,IF(AND($E$3="LKG"),'Marks Entry LKG'!C14,IF(AND($E$3="UKG"),'Marks Entry UKG'!C14,""))))</f>
        <v>A</v>
      </c>
      <c r="E15" s="402" t="str">
        <f>IF(OR(B15=0,B15=""),"",IF(AND($E$3="Nursery"),'Marks Entry Nursery'!E14,IF(AND($E$3="LKG"),'Marks Entry LKG'!E14,IF(AND($E$3="UKG"),'Marks Entry UKG'!E14,""))))</f>
        <v>26-10-2015</v>
      </c>
      <c r="F15" s="260">
        <f>IF(OR(B15=0,B15=""),"",IF(AND($E$3="Nursery"),'Marks Entry Nursery'!D14,IF(AND($E$3="LKG"),'Marks Entry LKG'!D14,IF(AND($E$3="UKG"),'Marks Entry UKG'!D14,""))))</f>
        <v>925</v>
      </c>
      <c r="G15" s="407" t="str">
        <f>IF(OR($B15=0,$B15=""),"",IF(AND($E$3="Nursery"),'Marks Entry Nursery'!F14,IF(AND($E$3="LKG"),'Marks Entry LKG'!F14,IF(AND($E$3="UKG"),'Marks Entry UKG'!F14,""))))</f>
        <v>DIVYA BAGRI</v>
      </c>
      <c r="H15" s="407" t="str">
        <f>IF(OR($B15=0,$B15=""),"",IF(AND($E$3="Nursery"),'Marks Entry Nursery'!G14,IF(AND($E$3="LKG"),'Marks Entry LKG'!G14,IF(AND($E$3="UKG"),'Marks Entry UKG'!G14,""))))</f>
        <v>MUKESH</v>
      </c>
      <c r="I15" s="407" t="str">
        <f>IF(OR($B15=0,$B15=""),"",IF(AND($E$3="Nursery"),'Marks Entry Nursery'!H14,IF(AND($E$3="LKG"),'Marks Entry LKG'!H14,IF(AND($E$3="UKG"),'Marks Entry UKG'!H14,""))))</f>
        <v>SEEMA</v>
      </c>
      <c r="J15" s="229" t="str">
        <f>IF(OR($B15=0,$B15=""),"",IF(AND($E$3="Nursery"),'Marks Entry Nursery'!J14,IF(AND($E$3="LKG"),'Marks Entry LKG'!J14,IF(AND($E$3="UKG"),'Marks Entry UKG'!J14,""))))</f>
        <v>F</v>
      </c>
      <c r="K15" s="229" t="str">
        <f>IF(OR($B15=0,$B15=""),"",IF(AND($E$3="Nursery"),'Marks Entry Nursery'!K14,IF(AND($E$3="LKG"),'Marks Entry LKG'!K14,IF(AND($E$3="UKG"),'Marks Entry UKG'!K14,""))))</f>
        <v>OBC</v>
      </c>
      <c r="L15" s="105"/>
      <c r="M15" s="105"/>
      <c r="N15" s="105"/>
      <c r="O15" s="51"/>
      <c r="P15" s="105">
        <f>IF(OR($B15=0,$B15=""),"",IF(AND($E$3="Nursery"),'Marks Entry Nursery'!O14,IF(AND($E$3="LKG"),'Marks Entry LKG'!O14,IF(AND($E$3="UKG"),'Marks Entry UKG'!O14,""))))</f>
        <v>28</v>
      </c>
      <c r="Q15" s="105">
        <f>IF(OR($B15=0,$B15=""),"",IF(AND($E$3="Nursery"),'Marks Entry Nursery'!P14,IF(AND($E$3="LKG"),'Marks Entry LKG'!P14,IF(AND($E$3="UKG"),'Marks Entry UKG'!P14,""))))</f>
        <v>61</v>
      </c>
      <c r="R15" s="54">
        <f t="shared" si="0"/>
        <v>89</v>
      </c>
      <c r="S15" s="51">
        <f t="shared" si="1"/>
        <v>89</v>
      </c>
      <c r="T15" s="105">
        <f>IF(OR($B15=0,$B15=""),"",IF(AND($E$3="Nursery"),'Marks Entry Nursery'!Q14,IF(AND($E$3="LKG"),'Marks Entry LKG'!Q14,IF(AND($E$3="UKG"),'Marks Entry UKG'!Q14,""))))</f>
        <v>24</v>
      </c>
      <c r="U15" s="105">
        <f>IF(OR($B15=0,$B15=""),"",IF(AND($E$3="Nursery"),'Marks Entry Nursery'!R14,IF(AND($E$3="LKG"),'Marks Entry LKG'!R14,IF(AND($E$3="UKG"),'Marks Entry UKG'!R14,""))))</f>
        <v>24</v>
      </c>
      <c r="V15" s="55">
        <f t="shared" si="2"/>
        <v>48</v>
      </c>
      <c r="W15" s="51">
        <f t="shared" si="3"/>
        <v>137</v>
      </c>
      <c r="X15" s="89">
        <f t="shared" si="4"/>
        <v>0</v>
      </c>
      <c r="Y15" s="89">
        <f t="shared" si="5"/>
        <v>200</v>
      </c>
      <c r="Z15" s="89" t="str">
        <f t="shared" si="6"/>
        <v/>
      </c>
      <c r="AA15" s="89" t="str">
        <f t="shared" si="7"/>
        <v>P</v>
      </c>
      <c r="AB15" s="89" t="str">
        <f t="shared" si="8"/>
        <v>I</v>
      </c>
      <c r="AC15" s="93" t="str">
        <f t="shared" si="9"/>
        <v>C</v>
      </c>
      <c r="AD15" s="105"/>
      <c r="AE15" s="105"/>
      <c r="AF15" s="105"/>
      <c r="AG15" s="51"/>
      <c r="AH15" s="105">
        <f>IF(OR($B15=0,$B15=""),"",IF(AND($E$3="Nursery"),'Marks Entry Nursery'!V14,IF(AND($E$3="LKG"),'Marks Entry LKG'!V14,IF(AND($E$3="UKG"),'Marks Entry UKG'!V14,""))))</f>
        <v>10</v>
      </c>
      <c r="AI15" s="105">
        <f>IF(OR($B15=0,$B15=""),"",IF(AND($E$3="Nursery"),'Marks Entry Nursery'!W14,IF(AND($E$3="LKG"),'Marks Entry LKG'!W14,IF(AND($E$3="UKG"),'Marks Entry UKG'!W14,""))))</f>
        <v>31</v>
      </c>
      <c r="AJ15" s="54">
        <f t="shared" si="10"/>
        <v>41</v>
      </c>
      <c r="AK15" s="51">
        <f t="shared" si="11"/>
        <v>41</v>
      </c>
      <c r="AL15" s="105">
        <f>IF(OR($B15=0,$B15=""),"",IF(AND($E$3="Nursery"),'Marks Entry Nursery'!X14,IF(AND($E$3="LKG"),'Marks Entry LKG'!X14,IF(AND($E$3="UKG"),'Marks Entry UKG'!X14,""))))</f>
        <v>14</v>
      </c>
      <c r="AM15" s="105">
        <f>IF(OR($B15=0,$B15=""),"",IF(AND($E$3="Nursery"),'Marks Entry Nursery'!Y14,IF(AND($E$3="LKG"),'Marks Entry LKG'!Y14,IF(AND($E$3="UKG"),'Marks Entry UKG'!Y14,""))))</f>
        <v>32</v>
      </c>
      <c r="AN15" s="55">
        <f t="shared" si="12"/>
        <v>46</v>
      </c>
      <c r="AO15" s="51">
        <f t="shared" si="13"/>
        <v>87</v>
      </c>
      <c r="AP15" s="89">
        <f t="shared" si="14"/>
        <v>0</v>
      </c>
      <c r="AQ15" s="89">
        <f t="shared" si="15"/>
        <v>100</v>
      </c>
      <c r="AR15" s="89" t="str">
        <f t="shared" si="16"/>
        <v/>
      </c>
      <c r="AS15" s="89" t="str">
        <f t="shared" si="17"/>
        <v>P</v>
      </c>
      <c r="AT15" s="89" t="str">
        <f t="shared" si="18"/>
        <v>D</v>
      </c>
      <c r="AU15" s="93" t="str">
        <f t="shared" si="19"/>
        <v>A</v>
      </c>
      <c r="AV15" s="105"/>
      <c r="AW15" s="105"/>
      <c r="AX15" s="105"/>
      <c r="AY15" s="51"/>
      <c r="AZ15" s="105">
        <f>IF(OR($B15=0,$B15=""),"",IF(AND($E$3="Nursery"),'Marks Entry Nursery'!AC14,IF(AND($E$3="LKG"),'Marks Entry LKG'!AC14,IF(AND($E$3="UKG"),'Marks Entry UKG'!AC14,""))))</f>
        <v>21</v>
      </c>
      <c r="BA15" s="105">
        <f>IF(OR($B15=0,$B15=""),"",IF(AND($E$3="Nursery"),'Marks Entry Nursery'!AD14,IF(AND($E$3="LKG"),'Marks Entry LKG'!AD14,IF(AND($E$3="UKG"),'Marks Entry UKG'!AD14,""))))</f>
        <v>64</v>
      </c>
      <c r="BB15" s="54">
        <f t="shared" si="20"/>
        <v>85</v>
      </c>
      <c r="BC15" s="51">
        <f t="shared" si="21"/>
        <v>85</v>
      </c>
      <c r="BD15" s="105">
        <f>IF(OR($B15=0,$B15=""),"",IF(AND($E$3="Nursery"),'Marks Entry Nursery'!AE14,IF(AND($E$3="LKG"),'Marks Entry LKG'!AE14,IF(AND($E$3="UKG"),'Marks Entry UKG'!AE14,""))))</f>
        <v>23</v>
      </c>
      <c r="BE15" s="105">
        <f>IF(OR($B15=0,$B15=""),"",IF(AND($E$3="Nursery"),'Marks Entry Nursery'!AF14,IF(AND($E$3="LKG"),'Marks Entry LKG'!AF14,IF(AND($E$3="UKG"),'Marks Entry UKG'!AF14,""))))</f>
        <v>68</v>
      </c>
      <c r="BF15" s="55">
        <f t="shared" si="22"/>
        <v>91</v>
      </c>
      <c r="BG15" s="51">
        <f t="shared" si="23"/>
        <v>176</v>
      </c>
      <c r="BH15" s="89">
        <f t="shared" si="24"/>
        <v>0</v>
      </c>
      <c r="BI15" s="89">
        <f t="shared" si="25"/>
        <v>200</v>
      </c>
      <c r="BJ15" s="89" t="str">
        <f t="shared" si="26"/>
        <v/>
      </c>
      <c r="BK15" s="89" t="str">
        <f t="shared" si="27"/>
        <v>P</v>
      </c>
      <c r="BL15" s="89" t="str">
        <f t="shared" si="28"/>
        <v>D</v>
      </c>
      <c r="BM15" s="93" t="str">
        <f t="shared" si="29"/>
        <v>A</v>
      </c>
      <c r="BN15" s="105"/>
      <c r="BO15" s="105"/>
      <c r="BP15" s="105"/>
      <c r="BQ15" s="51"/>
      <c r="BR15" s="105">
        <f>IF(OR($B15=0,$B15=""),"",IF(AND($E$3="Nursery"),'Marks Entry Nursery'!AJ14,IF(AND($E$3="LKG"),'Marks Entry LKG'!AJ14,IF(AND($E$3="UKG"),'Marks Entry UKG'!AJ14,""))))</f>
        <v>30</v>
      </c>
      <c r="BS15" s="105">
        <f>IF(OR($B15=0,$B15=""),"",IF(AND($E$3="Nursery"),'Marks Entry Nursery'!AK14,IF(AND($E$3="LKG"),'Marks Entry LKG'!AK14,IF(AND($E$3="UKG"),'Marks Entry UKG'!AK14,""))))</f>
        <v>0</v>
      </c>
      <c r="BT15" s="54">
        <f t="shared" si="30"/>
        <v>30</v>
      </c>
      <c r="BU15" s="51">
        <f t="shared" si="31"/>
        <v>30</v>
      </c>
      <c r="BV15" s="105">
        <f>IF(OR($B15=0,$B15=""),"",IF(AND($E$3="Nursery"),'Marks Entry Nursery'!AL14,IF(AND($E$3="LKG"),'Marks Entry LKG'!AL14,IF(AND($E$3="UKG"),'Marks Entry UKG'!AL14,""))))</f>
        <v>49</v>
      </c>
      <c r="BW15" s="105">
        <f>IF(OR($B15=0,$B15=""),"",IF(AND($E$3="Nursery"),'Marks Entry Nursery'!AM14,IF(AND($E$3="LKG"),'Marks Entry LKG'!AM14,IF(AND($E$3="UKG"),'Marks Entry UKG'!AM14,""))))</f>
        <v>0</v>
      </c>
      <c r="BX15" s="55">
        <f t="shared" si="32"/>
        <v>49</v>
      </c>
      <c r="BY15" s="51">
        <f t="shared" si="33"/>
        <v>79</v>
      </c>
      <c r="BZ15" s="89">
        <f t="shared" si="34"/>
        <v>0</v>
      </c>
      <c r="CA15" s="89">
        <f t="shared" si="35"/>
        <v>100</v>
      </c>
      <c r="CB15" s="89" t="str">
        <f t="shared" si="36"/>
        <v/>
      </c>
      <c r="CC15" s="89" t="str">
        <f t="shared" si="37"/>
        <v>P</v>
      </c>
      <c r="CD15" s="89" t="str">
        <f t="shared" si="38"/>
        <v>D</v>
      </c>
      <c r="CE15" s="93" t="str">
        <f t="shared" si="39"/>
        <v>B</v>
      </c>
      <c r="CF15" s="105">
        <f>IF(OR($B15=0,$B15=""),"",IF(AND($E$3="Nursery"),'Marks Entry Nursery'!AN14,IF(AND($E$3="LKG"),'Marks Entry LKG'!AN14,IF(AND($E$3="UKG"),'Marks Entry UKG'!AN14,""))))</f>
        <v>23</v>
      </c>
      <c r="CG15" s="105">
        <f>IF(OR($B15=0,$B15=""),"",IF(AND($E$3="Nursery"),'Marks Entry Nursery'!AO14,IF(AND($E$3="LKG"),'Marks Entry LKG'!AO14,IF(AND($E$3="UKG"),'Marks Entry UKG'!AO14,""))))</f>
        <v>24</v>
      </c>
      <c r="CH15" s="106">
        <f t="shared" si="40"/>
        <v>47</v>
      </c>
      <c r="CI15" s="107">
        <f t="shared" si="41"/>
        <v>0</v>
      </c>
      <c r="CJ15" s="107">
        <f t="shared" si="42"/>
        <v>50</v>
      </c>
      <c r="CK15" s="107" t="str">
        <f t="shared" si="43"/>
        <v>P</v>
      </c>
      <c r="CL15" s="92" t="str">
        <f t="shared" si="44"/>
        <v>A+</v>
      </c>
      <c r="CM15" s="105">
        <f>IF(OR($B15=0,$B15=""),"",IF(AND($E$3="Nursery"),'Marks Entry Nursery'!AP14,IF(AND($E$3="LKG"),'Marks Entry LKG'!AP14,IF(AND($E$3="UKG"),'Marks Entry UKG'!AP14,""))))</f>
        <v>13</v>
      </c>
      <c r="CN15" s="105">
        <f>IF(OR($B15=0,$B15=""),"",IF(AND($E$3="Nursery"),'Marks Entry Nursery'!AQ14,IF(AND($E$3="LKG"),'Marks Entry LKG'!AQ14,IF(AND($E$3="UKG"),'Marks Entry UKG'!AQ14,""))))</f>
        <v>23</v>
      </c>
      <c r="CO15" s="106">
        <f t="shared" si="45"/>
        <v>36</v>
      </c>
      <c r="CP15" s="107">
        <f t="shared" si="46"/>
        <v>0</v>
      </c>
      <c r="CQ15" s="107">
        <f t="shared" si="47"/>
        <v>50</v>
      </c>
      <c r="CR15" s="107" t="str">
        <f t="shared" si="48"/>
        <v>P</v>
      </c>
      <c r="CS15" s="92" t="str">
        <f t="shared" si="49"/>
        <v>B</v>
      </c>
      <c r="CT15" s="105">
        <f>IF(OR($B15=0,$B15=""),"",IF(AND($E$3="Nursery"),'Marks Entry Nursery'!AR14,IF(AND($E$3="LKG"),'Marks Entry LKG'!AR14,IF(AND($E$3="UKG"),'Marks Entry UKG'!AR14,""))))</f>
        <v>45</v>
      </c>
      <c r="CU15" s="105">
        <f>IF(OR($B15=0,$B15=""),"",IF(AND($E$3="Nursery"),'Marks Entry Nursery'!AS14,IF(AND($E$3="LKG"),'Marks Entry LKG'!AS14,IF(AND($E$3="UKG"),'Marks Entry UKG'!AS14,""))))</f>
        <v>36</v>
      </c>
      <c r="CV15" s="106">
        <f t="shared" si="50"/>
        <v>81</v>
      </c>
      <c r="CW15" s="107">
        <f t="shared" si="51"/>
        <v>0</v>
      </c>
      <c r="CX15" s="107">
        <f t="shared" si="52"/>
        <v>100</v>
      </c>
      <c r="CY15" s="107" t="str">
        <f t="shared" si="53"/>
        <v>P</v>
      </c>
      <c r="CZ15" s="92" t="str">
        <f t="shared" si="54"/>
        <v>A</v>
      </c>
      <c r="DA15" s="105">
        <f>IF(OR($B15=0,$B15=""),"",IF(AND($E$3="Nursery"),'Marks Entry Nursery'!AT14,IF(AND($E$3="LKG"),'Marks Entry LKG'!AT14,IF(AND($E$3="UKG"),'Marks Entry UKG'!AT14,""))))</f>
        <v>46</v>
      </c>
      <c r="DB15" s="105">
        <f>IF(OR($B15=0,$B15=""),"",IF(AND($E$3="Nursery"),'Marks Entry Nursery'!AU14,IF(AND($E$3="LKG"),'Marks Entry LKG'!AU14,IF(AND($E$3="UKG"),'Marks Entry UKG'!AU14,""))))</f>
        <v>32</v>
      </c>
      <c r="DC15" s="357">
        <f t="shared" si="55"/>
        <v>78</v>
      </c>
      <c r="DD15" s="93" t="str">
        <f t="shared" si="56"/>
        <v>B</v>
      </c>
      <c r="DE15" s="105">
        <f>IF(OR($B15=0,$B15=""),"",IF(AND($E$3="Nursery"),'Marks Entry Nursery'!AV14,IF(AND($E$3="LKG"),'Marks Entry LKG'!AV14,IF(AND($E$3="UKG"),'Marks Entry UKG'!AV14,""))))</f>
        <v>42</v>
      </c>
      <c r="DF15" s="105">
        <f>IF(OR($B15=0,$B15=""),"",IF(AND($E$3="Nursery"),'Marks Entry Nursery'!AW14,IF(AND($E$3="LKG"),'Marks Entry LKG'!AW14,IF(AND($E$3="UKG"),'Marks Entry UKG'!AW14,""))))</f>
        <v>41</v>
      </c>
      <c r="DG15" s="357">
        <f t="shared" si="57"/>
        <v>83</v>
      </c>
      <c r="DH15" s="93" t="str">
        <f t="shared" si="58"/>
        <v>B</v>
      </c>
      <c r="DI15" s="63">
        <f t="shared" si="59"/>
        <v>400</v>
      </c>
      <c r="DJ15" s="359">
        <f t="shared" si="60"/>
        <v>80</v>
      </c>
      <c r="DK15" s="67" t="str">
        <f t="shared" si="61"/>
        <v>I</v>
      </c>
      <c r="DL15" s="68">
        <f t="shared" si="62"/>
        <v>14.999999999999998</v>
      </c>
      <c r="DM15" s="387" t="str">
        <f>IFERROR(IF(B15="NSO","NSO",IF(OR(D15="",G15="",F15="",B15="",DI15=0),"",IF('Master sheet'!$D$14="Hindi","कक्षोंन्नति","Promoted"))),"")</f>
        <v>कक्षोंन्नति</v>
      </c>
      <c r="DN15" s="42">
        <f>IF(OR(B15=0,B15=""),"",IF(AND($E$3="Nursery"),'Marks Entry Nursery'!AX14,IF(AND($E$3="LKG"),'Marks Entry LKG'!AX14,IF(AND($E$3="UKG"),'Marks Entry UKG'!AX14,""))))</f>
        <v>220</v>
      </c>
      <c r="DO15" s="42">
        <f>IF(OR(B15=0,B15=""),"",IF(AND($E$3="Nursery"),'Marks Entry Nursery'!AY14,IF(AND($E$3="LKG"),'Marks Entry LKG'!AY14,IF(AND($E$3="UKG"),'Marks Entry UKG'!AY14,""))))</f>
        <v>160</v>
      </c>
      <c r="DP15" s="214" t="str">
        <f t="shared" si="63"/>
        <v>B</v>
      </c>
      <c r="DQ15" s="43"/>
      <c r="DX15" s="44">
        <f>IF(AND($E$3="Nursery"),'Marks Entry Nursery'!I14,IF(AND($E$3="LKG"),'Marks Entry LKG'!I14,IF(AND($E$3="UKG"),'Marks Entry UKG'!I14,"")))</f>
        <v>109</v>
      </c>
    </row>
    <row r="16" spans="1:128" ht="18.95" customHeight="1">
      <c r="A16" s="56">
        <v>9</v>
      </c>
      <c r="B16" s="261">
        <f>IF(OR(DX16=0,DX16=""),"",IF(AND($E$3="Nursery"),'Marks Entry Nursery'!I15,IF(AND($E$3="LKG"),'Marks Entry LKG'!I15,IF(AND($E$3="UKG"),'Marks Entry UKG'!I15,""))))</f>
        <v>110</v>
      </c>
      <c r="C16" s="57" t="str">
        <f>IF(OR($B16=0,$B16=""),"",IF(AND($E$3="Nursery"),'Marks Entry Nursery'!B15,IF(AND($E$3="LKG"),'Marks Entry LKG'!B15,IF(AND($E$3="UKG"),'Marks Entry UKG'!B15,""))))</f>
        <v>PP3+</v>
      </c>
      <c r="D16" s="57" t="str">
        <f>IF(OR($B16=0,$B16=""),"",IF(AND($E$3="Nursery"),'Marks Entry Nursery'!C15,IF(AND($E$3="LKG"),'Marks Entry LKG'!C15,IF(AND($E$3="UKG"),'Marks Entry UKG'!C15,""))))</f>
        <v>A</v>
      </c>
      <c r="E16" s="402">
        <f>IF(OR(B16=0,B16=""),"",IF(AND($E$3="Nursery"),'Marks Entry Nursery'!E15,IF(AND($E$3="LKG"),'Marks Entry LKG'!E15,IF(AND($E$3="UKG"),'Marks Entry UKG'!E15,""))))</f>
        <v>42047</v>
      </c>
      <c r="F16" s="260">
        <f>IF(OR(B16=0,B16=""),"",IF(AND($E$3="Nursery"),'Marks Entry Nursery'!D15,IF(AND($E$3="LKG"),'Marks Entry LKG'!D15,IF(AND($E$3="UKG"),'Marks Entry UKG'!D15,""))))</f>
        <v>952</v>
      </c>
      <c r="G16" s="407" t="str">
        <f>IF(OR($B16=0,$B16=""),"",IF(AND($E$3="Nursery"),'Marks Entry Nursery'!F15,IF(AND($E$3="LKG"),'Marks Entry LKG'!F15,IF(AND($E$3="UKG"),'Marks Entry UKG'!F15,""))))</f>
        <v>DUSHYANT DAYAMA</v>
      </c>
      <c r="H16" s="407" t="str">
        <f>IF(OR($B16=0,$B16=""),"",IF(AND($E$3="Nursery"),'Marks Entry Nursery'!G15,IF(AND($E$3="LKG"),'Marks Entry LKG'!G15,IF(AND($E$3="UKG"),'Marks Entry UKG'!G15,""))))</f>
        <v>BASANT KUMAR DAYAMA</v>
      </c>
      <c r="I16" s="407" t="str">
        <f>IF(OR($B16=0,$B16=""),"",IF(AND($E$3="Nursery"),'Marks Entry Nursery'!H15,IF(AND($E$3="LKG"),'Marks Entry LKG'!H15,IF(AND($E$3="UKG"),'Marks Entry UKG'!H15,""))))</f>
        <v>PUSHPA DAYAMA</v>
      </c>
      <c r="J16" s="229" t="str">
        <f>IF(OR($B16=0,$B16=""),"",IF(AND($E$3="Nursery"),'Marks Entry Nursery'!J15,IF(AND($E$3="LKG"),'Marks Entry LKG'!J15,IF(AND($E$3="UKG"),'Marks Entry UKG'!J15,""))))</f>
        <v>M</v>
      </c>
      <c r="K16" s="229" t="str">
        <f>IF(OR($B16=0,$B16=""),"",IF(AND($E$3="Nursery"),'Marks Entry Nursery'!K15,IF(AND($E$3="LKG"),'Marks Entry LKG'!K15,IF(AND($E$3="UKG"),'Marks Entry UKG'!K15,""))))</f>
        <v>SC</v>
      </c>
      <c r="L16" s="105"/>
      <c r="M16" s="105"/>
      <c r="N16" s="105"/>
      <c r="O16" s="51"/>
      <c r="P16" s="105">
        <f>IF(OR($B16=0,$B16=""),"",IF(AND($E$3="Nursery"),'Marks Entry Nursery'!O15,IF(AND($E$3="LKG"),'Marks Entry LKG'!O15,IF(AND($E$3="UKG"),'Marks Entry UKG'!O15,""))))</f>
        <v>29</v>
      </c>
      <c r="Q16" s="105">
        <f>IF(OR($B16=0,$B16=""),"",IF(AND($E$3="Nursery"),'Marks Entry Nursery'!P15,IF(AND($E$3="LKG"),'Marks Entry LKG'!P15,IF(AND($E$3="UKG"),'Marks Entry UKG'!P15,""))))</f>
        <v>62</v>
      </c>
      <c r="R16" s="54">
        <f t="shared" si="0"/>
        <v>91</v>
      </c>
      <c r="S16" s="51">
        <f t="shared" si="1"/>
        <v>91</v>
      </c>
      <c r="T16" s="105">
        <f>IF(OR($B16=0,$B16=""),"",IF(AND($E$3="Nursery"),'Marks Entry Nursery'!Q15,IF(AND($E$3="LKG"),'Marks Entry LKG'!Q15,IF(AND($E$3="UKG"),'Marks Entry UKG'!Q15,""))))</f>
        <v>24</v>
      </c>
      <c r="U16" s="105">
        <f>IF(OR($B16=0,$B16=""),"",IF(AND($E$3="Nursery"),'Marks Entry Nursery'!R15,IF(AND($E$3="LKG"),'Marks Entry LKG'!R15,IF(AND($E$3="UKG"),'Marks Entry UKG'!R15,""))))</f>
        <v>21</v>
      </c>
      <c r="V16" s="55">
        <f t="shared" si="2"/>
        <v>45</v>
      </c>
      <c r="W16" s="51">
        <f t="shared" si="3"/>
        <v>136</v>
      </c>
      <c r="X16" s="89">
        <f t="shared" si="4"/>
        <v>0</v>
      </c>
      <c r="Y16" s="89">
        <f t="shared" si="5"/>
        <v>200</v>
      </c>
      <c r="Z16" s="89" t="str">
        <f t="shared" si="6"/>
        <v/>
      </c>
      <c r="AA16" s="89" t="str">
        <f t="shared" si="7"/>
        <v>P</v>
      </c>
      <c r="AB16" s="89" t="str">
        <f t="shared" si="8"/>
        <v>I</v>
      </c>
      <c r="AC16" s="93" t="str">
        <f t="shared" si="9"/>
        <v>C</v>
      </c>
      <c r="AD16" s="105"/>
      <c r="AE16" s="105"/>
      <c r="AF16" s="105"/>
      <c r="AG16" s="51"/>
      <c r="AH16" s="105">
        <f>IF(OR($B16=0,$B16=""),"",IF(AND($E$3="Nursery"),'Marks Entry Nursery'!V15,IF(AND($E$3="LKG"),'Marks Entry LKG'!V15,IF(AND($E$3="UKG"),'Marks Entry UKG'!V15,""))))</f>
        <v>14</v>
      </c>
      <c r="AI16" s="105">
        <f>IF(OR($B16=0,$B16=""),"",IF(AND($E$3="Nursery"),'Marks Entry Nursery'!W15,IF(AND($E$3="LKG"),'Marks Entry LKG'!W15,IF(AND($E$3="UKG"),'Marks Entry UKG'!W15,""))))</f>
        <v>30</v>
      </c>
      <c r="AJ16" s="54">
        <f t="shared" si="10"/>
        <v>44</v>
      </c>
      <c r="AK16" s="51">
        <f t="shared" si="11"/>
        <v>44</v>
      </c>
      <c r="AL16" s="105">
        <f>IF(OR($B16=0,$B16=""),"",IF(AND($E$3="Nursery"),'Marks Entry Nursery'!X15,IF(AND($E$3="LKG"),'Marks Entry LKG'!X15,IF(AND($E$3="UKG"),'Marks Entry UKG'!X15,""))))</f>
        <v>10</v>
      </c>
      <c r="AM16" s="105">
        <f>IF(OR($B16=0,$B16=""),"",IF(AND($E$3="Nursery"),'Marks Entry Nursery'!Y15,IF(AND($E$3="LKG"),'Marks Entry LKG'!Y15,IF(AND($E$3="UKG"),'Marks Entry UKG'!Y15,""))))</f>
        <v>31</v>
      </c>
      <c r="AN16" s="55">
        <f t="shared" si="12"/>
        <v>41</v>
      </c>
      <c r="AO16" s="51">
        <f t="shared" si="13"/>
        <v>85</v>
      </c>
      <c r="AP16" s="89">
        <f t="shared" si="14"/>
        <v>0</v>
      </c>
      <c r="AQ16" s="89">
        <f t="shared" si="15"/>
        <v>100</v>
      </c>
      <c r="AR16" s="89" t="str">
        <f t="shared" si="16"/>
        <v/>
      </c>
      <c r="AS16" s="89" t="str">
        <f t="shared" si="17"/>
        <v>P</v>
      </c>
      <c r="AT16" s="89" t="str">
        <f t="shared" si="18"/>
        <v>D</v>
      </c>
      <c r="AU16" s="93" t="str">
        <f t="shared" si="19"/>
        <v>B</v>
      </c>
      <c r="AV16" s="105"/>
      <c r="AW16" s="105"/>
      <c r="AX16" s="105"/>
      <c r="AY16" s="51"/>
      <c r="AZ16" s="105">
        <f>IF(OR($B16=0,$B16=""),"",IF(AND($E$3="Nursery"),'Marks Entry Nursery'!AC15,IF(AND($E$3="LKG"),'Marks Entry LKG'!AC15,IF(AND($E$3="UKG"),'Marks Entry UKG'!AC15,""))))</f>
        <v>20</v>
      </c>
      <c r="BA16" s="105">
        <f>IF(OR($B16=0,$B16=""),"",IF(AND($E$3="Nursery"),'Marks Entry Nursery'!AD15,IF(AND($E$3="LKG"),'Marks Entry LKG'!AD15,IF(AND($E$3="UKG"),'Marks Entry UKG'!AD15,""))))</f>
        <v>64</v>
      </c>
      <c r="BB16" s="54">
        <f t="shared" si="20"/>
        <v>84</v>
      </c>
      <c r="BC16" s="51">
        <f t="shared" si="21"/>
        <v>84</v>
      </c>
      <c r="BD16" s="105">
        <f>IF(OR($B16=0,$B16=""),"",IF(AND($E$3="Nursery"),'Marks Entry Nursery'!AE15,IF(AND($E$3="LKG"),'Marks Entry LKG'!AE15,IF(AND($E$3="UKG"),'Marks Entry UKG'!AE15,""))))</f>
        <v>25</v>
      </c>
      <c r="BE16" s="105">
        <f>IF(OR($B16=0,$B16=""),"",IF(AND($E$3="Nursery"),'Marks Entry Nursery'!AF15,IF(AND($E$3="LKG"),'Marks Entry LKG'!AF15,IF(AND($E$3="UKG"),'Marks Entry UKG'!AF15,""))))</f>
        <v>67</v>
      </c>
      <c r="BF16" s="55">
        <f t="shared" si="22"/>
        <v>92</v>
      </c>
      <c r="BG16" s="51">
        <f t="shared" si="23"/>
        <v>176</v>
      </c>
      <c r="BH16" s="89">
        <f t="shared" si="24"/>
        <v>0</v>
      </c>
      <c r="BI16" s="89">
        <f t="shared" si="25"/>
        <v>200</v>
      </c>
      <c r="BJ16" s="89" t="str">
        <f t="shared" si="26"/>
        <v/>
      </c>
      <c r="BK16" s="89" t="str">
        <f t="shared" si="27"/>
        <v>P</v>
      </c>
      <c r="BL16" s="89" t="str">
        <f t="shared" si="28"/>
        <v>D</v>
      </c>
      <c r="BM16" s="93" t="str">
        <f t="shared" si="29"/>
        <v>A</v>
      </c>
      <c r="BN16" s="105"/>
      <c r="BO16" s="105"/>
      <c r="BP16" s="105"/>
      <c r="BQ16" s="51"/>
      <c r="BR16" s="105">
        <f>IF(OR($B16=0,$B16=""),"",IF(AND($E$3="Nursery"),'Marks Entry Nursery'!AJ15,IF(AND($E$3="LKG"),'Marks Entry LKG'!AJ15,IF(AND($E$3="UKG"),'Marks Entry UKG'!AJ15,""))))</f>
        <v>41</v>
      </c>
      <c r="BS16" s="105">
        <f>IF(OR($B16=0,$B16=""),"",IF(AND($E$3="Nursery"),'Marks Entry Nursery'!AK15,IF(AND($E$3="LKG"),'Marks Entry LKG'!AK15,IF(AND($E$3="UKG"),'Marks Entry UKG'!AK15,""))))</f>
        <v>0</v>
      </c>
      <c r="BT16" s="54">
        <f t="shared" si="30"/>
        <v>41</v>
      </c>
      <c r="BU16" s="51">
        <f t="shared" si="31"/>
        <v>41</v>
      </c>
      <c r="BV16" s="105">
        <f>IF(OR($B16=0,$B16=""),"",IF(AND($E$3="Nursery"),'Marks Entry Nursery'!AL15,IF(AND($E$3="LKG"),'Marks Entry LKG'!AL15,IF(AND($E$3="UKG"),'Marks Entry UKG'!AL15,""))))</f>
        <v>47</v>
      </c>
      <c r="BW16" s="105">
        <f>IF(OR($B16=0,$B16=""),"",IF(AND($E$3="Nursery"),'Marks Entry Nursery'!AM15,IF(AND($E$3="LKG"),'Marks Entry LKG'!AM15,IF(AND($E$3="UKG"),'Marks Entry UKG'!AM15,""))))</f>
        <v>0</v>
      </c>
      <c r="BX16" s="55">
        <f t="shared" si="32"/>
        <v>47</v>
      </c>
      <c r="BY16" s="51">
        <f t="shared" si="33"/>
        <v>88</v>
      </c>
      <c r="BZ16" s="89">
        <f t="shared" si="34"/>
        <v>0</v>
      </c>
      <c r="CA16" s="89">
        <f t="shared" si="35"/>
        <v>100</v>
      </c>
      <c r="CB16" s="89" t="str">
        <f t="shared" si="36"/>
        <v/>
      </c>
      <c r="CC16" s="89" t="str">
        <f t="shared" si="37"/>
        <v>P</v>
      </c>
      <c r="CD16" s="89" t="str">
        <f t="shared" si="38"/>
        <v>D</v>
      </c>
      <c r="CE16" s="93" t="str">
        <f t="shared" si="39"/>
        <v>A</v>
      </c>
      <c r="CF16" s="105">
        <f>IF(OR($B16=0,$B16=""),"",IF(AND($E$3="Nursery"),'Marks Entry Nursery'!AN15,IF(AND($E$3="LKG"),'Marks Entry LKG'!AN15,IF(AND($E$3="UKG"),'Marks Entry UKG'!AN15,""))))</f>
        <v>21</v>
      </c>
      <c r="CG16" s="105">
        <f>IF(OR($B16=0,$B16=""),"",IF(AND($E$3="Nursery"),'Marks Entry Nursery'!AO15,IF(AND($E$3="LKG"),'Marks Entry LKG'!AO15,IF(AND($E$3="UKG"),'Marks Entry UKG'!AO15,""))))</f>
        <v>21</v>
      </c>
      <c r="CH16" s="106">
        <f t="shared" si="40"/>
        <v>42</v>
      </c>
      <c r="CI16" s="107">
        <f t="shared" si="41"/>
        <v>0</v>
      </c>
      <c r="CJ16" s="107">
        <f t="shared" si="42"/>
        <v>50</v>
      </c>
      <c r="CK16" s="107" t="str">
        <f t="shared" si="43"/>
        <v>P</v>
      </c>
      <c r="CL16" s="92" t="str">
        <f t="shared" si="44"/>
        <v>A</v>
      </c>
      <c r="CM16" s="105">
        <f>IF(OR($B16=0,$B16=""),"",IF(AND($E$3="Nursery"),'Marks Entry Nursery'!AP15,IF(AND($E$3="LKG"),'Marks Entry LKG'!AP15,IF(AND($E$3="UKG"),'Marks Entry UKG'!AP15,""))))</f>
        <v>14</v>
      </c>
      <c r="CN16" s="105">
        <f>IF(OR($B16=0,$B16=""),"",IF(AND($E$3="Nursery"),'Marks Entry Nursery'!AQ15,IF(AND($E$3="LKG"),'Marks Entry LKG'!AQ15,IF(AND($E$3="UKG"),'Marks Entry UKG'!AQ15,""))))</f>
        <v>20</v>
      </c>
      <c r="CO16" s="106">
        <f t="shared" si="45"/>
        <v>34</v>
      </c>
      <c r="CP16" s="107">
        <f t="shared" si="46"/>
        <v>0</v>
      </c>
      <c r="CQ16" s="107">
        <f t="shared" si="47"/>
        <v>50</v>
      </c>
      <c r="CR16" s="107" t="str">
        <f t="shared" si="48"/>
        <v>P</v>
      </c>
      <c r="CS16" s="92" t="str">
        <f t="shared" si="49"/>
        <v>B</v>
      </c>
      <c r="CT16" s="105">
        <f>IF(OR($B16=0,$B16=""),"",IF(AND($E$3="Nursery"),'Marks Entry Nursery'!AR15,IF(AND($E$3="LKG"),'Marks Entry LKG'!AR15,IF(AND($E$3="UKG"),'Marks Entry UKG'!AR15,""))))</f>
        <v>41</v>
      </c>
      <c r="CU16" s="105">
        <f>IF(OR($B16=0,$B16=""),"",IF(AND($E$3="Nursery"),'Marks Entry Nursery'!AS15,IF(AND($E$3="LKG"),'Marks Entry LKG'!AS15,IF(AND($E$3="UKG"),'Marks Entry UKG'!AS15,""))))</f>
        <v>36</v>
      </c>
      <c r="CV16" s="106">
        <f t="shared" si="50"/>
        <v>77</v>
      </c>
      <c r="CW16" s="107">
        <f t="shared" si="51"/>
        <v>0</v>
      </c>
      <c r="CX16" s="107">
        <f t="shared" si="52"/>
        <v>100</v>
      </c>
      <c r="CY16" s="107" t="str">
        <f t="shared" si="53"/>
        <v>P</v>
      </c>
      <c r="CZ16" s="92" t="str">
        <f t="shared" si="54"/>
        <v>A</v>
      </c>
      <c r="DA16" s="105">
        <f>IF(OR($B16=0,$B16=""),"",IF(AND($E$3="Nursery"),'Marks Entry Nursery'!AT15,IF(AND($E$3="LKG"),'Marks Entry LKG'!AT15,IF(AND($E$3="UKG"),'Marks Entry UKG'!AT15,""))))</f>
        <v>46</v>
      </c>
      <c r="DB16" s="105">
        <f>IF(OR($B16=0,$B16=""),"",IF(AND($E$3="Nursery"),'Marks Entry Nursery'!AU15,IF(AND($E$3="LKG"),'Marks Entry LKG'!AU15,IF(AND($E$3="UKG"),'Marks Entry UKG'!AU15,""))))</f>
        <v>32</v>
      </c>
      <c r="DC16" s="357">
        <f t="shared" si="55"/>
        <v>78</v>
      </c>
      <c r="DD16" s="93" t="str">
        <f t="shared" si="56"/>
        <v>B</v>
      </c>
      <c r="DE16" s="105">
        <f>IF(OR($B16=0,$B16=""),"",IF(AND($E$3="Nursery"),'Marks Entry Nursery'!AV15,IF(AND($E$3="LKG"),'Marks Entry LKG'!AV15,IF(AND($E$3="UKG"),'Marks Entry UKG'!AV15,""))))</f>
        <v>42</v>
      </c>
      <c r="DF16" s="105">
        <f>IF(OR($B16=0,$B16=""),"",IF(AND($E$3="Nursery"),'Marks Entry Nursery'!AW15,IF(AND($E$3="LKG"),'Marks Entry LKG'!AW15,IF(AND($E$3="UKG"),'Marks Entry UKG'!AW15,""))))</f>
        <v>41</v>
      </c>
      <c r="DG16" s="357">
        <f t="shared" si="57"/>
        <v>83</v>
      </c>
      <c r="DH16" s="93" t="str">
        <f t="shared" si="58"/>
        <v>B</v>
      </c>
      <c r="DI16" s="63">
        <f t="shared" si="59"/>
        <v>397</v>
      </c>
      <c r="DJ16" s="359">
        <f t="shared" si="60"/>
        <v>79.400000000000006</v>
      </c>
      <c r="DK16" s="67" t="str">
        <f t="shared" si="61"/>
        <v>I</v>
      </c>
      <c r="DL16" s="68">
        <f t="shared" si="62"/>
        <v>15.999999999999998</v>
      </c>
      <c r="DM16" s="387" t="str">
        <f>IFERROR(IF(B16="NSO","NSO",IF(OR(D16="",G16="",F16="",B16="",DI16=0),"",IF('Master sheet'!$D$14="Hindi","कक्षोंन्नति","Promoted"))),"")</f>
        <v>कक्षोंन्नति</v>
      </c>
      <c r="DN16" s="42">
        <f>IF(OR(B16=0,B16=""),"",IF(AND($E$3="Nursery"),'Marks Entry Nursery'!AX15,IF(AND($E$3="LKG"),'Marks Entry LKG'!AX15,IF(AND($E$3="UKG"),'Marks Entry UKG'!AX15,""))))</f>
        <v>220</v>
      </c>
      <c r="DO16" s="42">
        <f>IF(OR(B16=0,B16=""),"",IF(AND($E$3="Nursery"),'Marks Entry Nursery'!AY15,IF(AND($E$3="LKG"),'Marks Entry LKG'!AY15,IF(AND($E$3="UKG"),'Marks Entry UKG'!AY15,""))))</f>
        <v>156</v>
      </c>
      <c r="DP16" s="214" t="str">
        <f t="shared" si="63"/>
        <v>B</v>
      </c>
      <c r="DQ16" s="43"/>
      <c r="DX16" s="44">
        <f>IF(AND($E$3="Nursery"),'Marks Entry Nursery'!I15,IF(AND($E$3="LKG"),'Marks Entry LKG'!I15,IF(AND($E$3="UKG"),'Marks Entry UKG'!I15,"")))</f>
        <v>110</v>
      </c>
    </row>
    <row r="17" spans="1:128" ht="18.95" customHeight="1">
      <c r="A17" s="56">
        <v>10</v>
      </c>
      <c r="B17" s="261">
        <f>IF(OR(DX17=0,DX17=""),"",IF(AND($E$3="Nursery"),'Marks Entry Nursery'!I16,IF(AND($E$3="LKG"),'Marks Entry LKG'!I16,IF(AND($E$3="UKG"),'Marks Entry UKG'!I16,""))))</f>
        <v>111</v>
      </c>
      <c r="C17" s="57" t="str">
        <f>IF(OR($B17=0,$B17=""),"",IF(AND($E$3="Nursery"),'Marks Entry Nursery'!B16,IF(AND($E$3="LKG"),'Marks Entry LKG'!B16,IF(AND($E$3="UKG"),'Marks Entry UKG'!B16,""))))</f>
        <v>PP3+</v>
      </c>
      <c r="D17" s="57" t="str">
        <f>IF(OR($B17=0,$B17=""),"",IF(AND($E$3="Nursery"),'Marks Entry Nursery'!C16,IF(AND($E$3="LKG"),'Marks Entry LKG'!C16,IF(AND($E$3="UKG"),'Marks Entry UKG'!C16,""))))</f>
        <v>A</v>
      </c>
      <c r="E17" s="402" t="str">
        <f>IF(OR(B17=0,B17=""),"",IF(AND($E$3="Nursery"),'Marks Entry Nursery'!E16,IF(AND($E$3="LKG"),'Marks Entry LKG'!E16,IF(AND($E$3="UKG"),'Marks Entry UKG'!E16,""))))</f>
        <v>23-10-2015</v>
      </c>
      <c r="F17" s="260">
        <f>IF(OR(B17=0,B17=""),"",IF(AND($E$3="Nursery"),'Marks Entry Nursery'!D16,IF(AND($E$3="LKG"),'Marks Entry LKG'!D16,IF(AND($E$3="UKG"),'Marks Entry UKG'!D16,""))))</f>
        <v>931</v>
      </c>
      <c r="G17" s="407" t="str">
        <f>IF(OR($B17=0,$B17=""),"",IF(AND($E$3="Nursery"),'Marks Entry Nursery'!F16,IF(AND($E$3="LKG"),'Marks Entry LKG'!F16,IF(AND($E$3="UKG"),'Marks Entry UKG'!F16,""))))</f>
        <v>GUNEET CHOUHAN</v>
      </c>
      <c r="H17" s="407" t="str">
        <f>IF(OR($B17=0,$B17=""),"",IF(AND($E$3="Nursery"),'Marks Entry Nursery'!G16,IF(AND($E$3="LKG"),'Marks Entry LKG'!G16,IF(AND($E$3="UKG"),'Marks Entry UKG'!G16,""))))</f>
        <v>KAILASH CHOUHAN</v>
      </c>
      <c r="I17" s="407" t="str">
        <f>IF(OR($B17=0,$B17=""),"",IF(AND($E$3="Nursery"),'Marks Entry Nursery'!H16,IF(AND($E$3="LKG"),'Marks Entry LKG'!H16,IF(AND($E$3="UKG"),'Marks Entry UKG'!H16,""))))</f>
        <v>PUSHPA DEVI</v>
      </c>
      <c r="J17" s="229" t="str">
        <f>IF(OR($B17=0,$B17=""),"",IF(AND($E$3="Nursery"),'Marks Entry Nursery'!J16,IF(AND($E$3="LKG"),'Marks Entry LKG'!J16,IF(AND($E$3="UKG"),'Marks Entry UKG'!J16,""))))</f>
        <v>M</v>
      </c>
      <c r="K17" s="229" t="str">
        <f>IF(OR($B17=0,$B17=""),"",IF(AND($E$3="Nursery"),'Marks Entry Nursery'!K16,IF(AND($E$3="LKG"),'Marks Entry LKG'!K16,IF(AND($E$3="UKG"),'Marks Entry UKG'!K16,""))))</f>
        <v>OBC</v>
      </c>
      <c r="L17" s="105"/>
      <c r="M17" s="105"/>
      <c r="N17" s="105"/>
      <c r="O17" s="51"/>
      <c r="P17" s="105">
        <f>IF(OR($B17=0,$B17=""),"",IF(AND($E$3="Nursery"),'Marks Entry Nursery'!O16,IF(AND($E$3="LKG"),'Marks Entry LKG'!O16,IF(AND($E$3="UKG"),'Marks Entry UKG'!O16,""))))</f>
        <v>29</v>
      </c>
      <c r="Q17" s="105">
        <f>IF(OR($B17=0,$B17=""),"",IF(AND($E$3="Nursery"),'Marks Entry Nursery'!P16,IF(AND($E$3="LKG"),'Marks Entry LKG'!P16,IF(AND($E$3="UKG"),'Marks Entry UKG'!P16,""))))</f>
        <v>62</v>
      </c>
      <c r="R17" s="54">
        <f t="shared" si="0"/>
        <v>91</v>
      </c>
      <c r="S17" s="51">
        <f t="shared" si="1"/>
        <v>91</v>
      </c>
      <c r="T17" s="105">
        <f>IF(OR($B17=0,$B17=""),"",IF(AND($E$3="Nursery"),'Marks Entry Nursery'!Q16,IF(AND($E$3="LKG"),'Marks Entry LKG'!Q16,IF(AND($E$3="UKG"),'Marks Entry UKG'!Q16,""))))</f>
        <v>24</v>
      </c>
      <c r="U17" s="105">
        <f>IF(OR($B17=0,$B17=""),"",IF(AND($E$3="Nursery"),'Marks Entry Nursery'!R16,IF(AND($E$3="LKG"),'Marks Entry LKG'!R16,IF(AND($E$3="UKG"),'Marks Entry UKG'!R16,""))))</f>
        <v>20</v>
      </c>
      <c r="V17" s="55">
        <f t="shared" si="2"/>
        <v>44</v>
      </c>
      <c r="W17" s="51">
        <f t="shared" si="3"/>
        <v>135</v>
      </c>
      <c r="X17" s="89">
        <f t="shared" si="4"/>
        <v>0</v>
      </c>
      <c r="Y17" s="89">
        <f t="shared" si="5"/>
        <v>200</v>
      </c>
      <c r="Z17" s="89" t="str">
        <f t="shared" si="6"/>
        <v/>
      </c>
      <c r="AA17" s="89" t="str">
        <f t="shared" si="7"/>
        <v>P</v>
      </c>
      <c r="AB17" s="89" t="str">
        <f t="shared" si="8"/>
        <v>I</v>
      </c>
      <c r="AC17" s="93" t="str">
        <f t="shared" si="9"/>
        <v>C</v>
      </c>
      <c r="AD17" s="105"/>
      <c r="AE17" s="105"/>
      <c r="AF17" s="105"/>
      <c r="AG17" s="51"/>
      <c r="AH17" s="105">
        <f>IF(OR($B17=0,$B17=""),"",IF(AND($E$3="Nursery"),'Marks Entry Nursery'!V16,IF(AND($E$3="LKG"),'Marks Entry LKG'!V16,IF(AND($E$3="UKG"),'Marks Entry UKG'!V16,""))))</f>
        <v>14</v>
      </c>
      <c r="AI17" s="105">
        <f>IF(OR($B17=0,$B17=""),"",IF(AND($E$3="Nursery"),'Marks Entry Nursery'!W16,IF(AND($E$3="LKG"),'Marks Entry LKG'!W16,IF(AND($E$3="UKG"),'Marks Entry UKG'!W16,""))))</f>
        <v>32</v>
      </c>
      <c r="AJ17" s="54">
        <f t="shared" si="10"/>
        <v>46</v>
      </c>
      <c r="AK17" s="51">
        <f t="shared" si="11"/>
        <v>46</v>
      </c>
      <c r="AL17" s="105">
        <f>IF(OR($B17=0,$B17=""),"",IF(AND($E$3="Nursery"),'Marks Entry Nursery'!X16,IF(AND($E$3="LKG"),'Marks Entry LKG'!X16,IF(AND($E$3="UKG"),'Marks Entry UKG'!X16,""))))</f>
        <v>12</v>
      </c>
      <c r="AM17" s="105">
        <f>IF(OR($B17=0,$B17=""),"",IF(AND($E$3="Nursery"),'Marks Entry Nursery'!Y16,IF(AND($E$3="LKG"),'Marks Entry LKG'!Y16,IF(AND($E$3="UKG"),'Marks Entry UKG'!Y16,""))))</f>
        <v>30</v>
      </c>
      <c r="AN17" s="55">
        <f t="shared" si="12"/>
        <v>42</v>
      </c>
      <c r="AO17" s="51">
        <f t="shared" si="13"/>
        <v>88</v>
      </c>
      <c r="AP17" s="89">
        <f t="shared" si="14"/>
        <v>0</v>
      </c>
      <c r="AQ17" s="89">
        <f t="shared" si="15"/>
        <v>100</v>
      </c>
      <c r="AR17" s="89" t="str">
        <f t="shared" si="16"/>
        <v/>
      </c>
      <c r="AS17" s="89" t="str">
        <f t="shared" si="17"/>
        <v>P</v>
      </c>
      <c r="AT17" s="89" t="str">
        <f t="shared" si="18"/>
        <v>D</v>
      </c>
      <c r="AU17" s="93" t="str">
        <f t="shared" si="19"/>
        <v>A</v>
      </c>
      <c r="AV17" s="105"/>
      <c r="AW17" s="105"/>
      <c r="AX17" s="105"/>
      <c r="AY17" s="51"/>
      <c r="AZ17" s="105">
        <f>IF(OR($B17=0,$B17=""),"",IF(AND($E$3="Nursery"),'Marks Entry Nursery'!AC16,IF(AND($E$3="LKG"),'Marks Entry LKG'!AC16,IF(AND($E$3="UKG"),'Marks Entry UKG'!AC16,""))))</f>
        <v>23</v>
      </c>
      <c r="BA17" s="105">
        <f>IF(OR($B17=0,$B17=""),"",IF(AND($E$3="Nursery"),'Marks Entry Nursery'!AD16,IF(AND($E$3="LKG"),'Marks Entry LKG'!AD16,IF(AND($E$3="UKG"),'Marks Entry UKG'!AD16,""))))</f>
        <v>64</v>
      </c>
      <c r="BB17" s="54">
        <f t="shared" si="20"/>
        <v>87</v>
      </c>
      <c r="BC17" s="51">
        <f t="shared" si="21"/>
        <v>87</v>
      </c>
      <c r="BD17" s="105">
        <f>IF(OR($B17=0,$B17=""),"",IF(AND($E$3="Nursery"),'Marks Entry Nursery'!AE16,IF(AND($E$3="LKG"),'Marks Entry LKG'!AE16,IF(AND($E$3="UKG"),'Marks Entry UKG'!AE16,""))))</f>
        <v>26</v>
      </c>
      <c r="BE17" s="105">
        <f>IF(OR($B17=0,$B17=""),"",IF(AND($E$3="Nursery"),'Marks Entry Nursery'!AF16,IF(AND($E$3="LKG"),'Marks Entry LKG'!AF16,IF(AND($E$3="UKG"),'Marks Entry UKG'!AF16,""))))</f>
        <v>64</v>
      </c>
      <c r="BF17" s="55">
        <f t="shared" si="22"/>
        <v>90</v>
      </c>
      <c r="BG17" s="51">
        <f t="shared" si="23"/>
        <v>177</v>
      </c>
      <c r="BH17" s="89">
        <f t="shared" si="24"/>
        <v>0</v>
      </c>
      <c r="BI17" s="89">
        <f t="shared" si="25"/>
        <v>200</v>
      </c>
      <c r="BJ17" s="89" t="str">
        <f t="shared" si="26"/>
        <v/>
      </c>
      <c r="BK17" s="89" t="str">
        <f t="shared" si="27"/>
        <v>P</v>
      </c>
      <c r="BL17" s="89" t="str">
        <f t="shared" si="28"/>
        <v>D</v>
      </c>
      <c r="BM17" s="93" t="str">
        <f t="shared" si="29"/>
        <v>A</v>
      </c>
      <c r="BN17" s="105"/>
      <c r="BO17" s="105"/>
      <c r="BP17" s="105"/>
      <c r="BQ17" s="51"/>
      <c r="BR17" s="105">
        <f>IF(OR($B17=0,$B17=""),"",IF(AND($E$3="Nursery"),'Marks Entry Nursery'!AJ16,IF(AND($E$3="LKG"),'Marks Entry LKG'!AJ16,IF(AND($E$3="UKG"),'Marks Entry UKG'!AJ16,""))))</f>
        <v>41</v>
      </c>
      <c r="BS17" s="105">
        <f>IF(OR($B17=0,$B17=""),"",IF(AND($E$3="Nursery"),'Marks Entry Nursery'!AK16,IF(AND($E$3="LKG"),'Marks Entry LKG'!AK16,IF(AND($E$3="UKG"),'Marks Entry UKG'!AK16,""))))</f>
        <v>0</v>
      </c>
      <c r="BT17" s="54">
        <f t="shared" si="30"/>
        <v>41</v>
      </c>
      <c r="BU17" s="51">
        <f t="shared" si="31"/>
        <v>41</v>
      </c>
      <c r="BV17" s="105">
        <f>IF(OR($B17=0,$B17=""),"",IF(AND($E$3="Nursery"),'Marks Entry Nursery'!AL16,IF(AND($E$3="LKG"),'Marks Entry LKG'!AL16,IF(AND($E$3="UKG"),'Marks Entry UKG'!AL16,""))))</f>
        <v>48</v>
      </c>
      <c r="BW17" s="105">
        <f>IF(OR($B17=0,$B17=""),"",IF(AND($E$3="Nursery"),'Marks Entry Nursery'!AM16,IF(AND($E$3="LKG"),'Marks Entry LKG'!AM16,IF(AND($E$3="UKG"),'Marks Entry UKG'!AM16,""))))</f>
        <v>0</v>
      </c>
      <c r="BX17" s="55">
        <f t="shared" si="32"/>
        <v>48</v>
      </c>
      <c r="BY17" s="51">
        <f t="shared" si="33"/>
        <v>89</v>
      </c>
      <c r="BZ17" s="89">
        <f t="shared" si="34"/>
        <v>0</v>
      </c>
      <c r="CA17" s="89">
        <f t="shared" si="35"/>
        <v>100</v>
      </c>
      <c r="CB17" s="89" t="str">
        <f t="shared" si="36"/>
        <v/>
      </c>
      <c r="CC17" s="89" t="str">
        <f t="shared" si="37"/>
        <v>P</v>
      </c>
      <c r="CD17" s="89" t="str">
        <f t="shared" si="38"/>
        <v>D</v>
      </c>
      <c r="CE17" s="93" t="str">
        <f t="shared" si="39"/>
        <v>A</v>
      </c>
      <c r="CF17" s="105">
        <f>IF(OR($B17=0,$B17=""),"",IF(AND($E$3="Nursery"),'Marks Entry Nursery'!AN16,IF(AND($E$3="LKG"),'Marks Entry LKG'!AN16,IF(AND($E$3="UKG"),'Marks Entry UKG'!AN16,""))))</f>
        <v>25</v>
      </c>
      <c r="CG17" s="105">
        <f>IF(OR($B17=0,$B17=""),"",IF(AND($E$3="Nursery"),'Marks Entry Nursery'!AO16,IF(AND($E$3="LKG"),'Marks Entry LKG'!AO16,IF(AND($E$3="UKG"),'Marks Entry UKG'!AO16,""))))</f>
        <v>20</v>
      </c>
      <c r="CH17" s="106">
        <f t="shared" si="40"/>
        <v>45</v>
      </c>
      <c r="CI17" s="107">
        <f t="shared" si="41"/>
        <v>0</v>
      </c>
      <c r="CJ17" s="107">
        <f t="shared" si="42"/>
        <v>50</v>
      </c>
      <c r="CK17" s="107" t="str">
        <f t="shared" si="43"/>
        <v>P</v>
      </c>
      <c r="CL17" s="92" t="str">
        <f t="shared" si="44"/>
        <v>A</v>
      </c>
      <c r="CM17" s="105">
        <f>IF(OR($B17=0,$B17=""),"",IF(AND($E$3="Nursery"),'Marks Entry Nursery'!AP16,IF(AND($E$3="LKG"),'Marks Entry LKG'!AP16,IF(AND($E$3="UKG"),'Marks Entry UKG'!AP16,""))))</f>
        <v>15</v>
      </c>
      <c r="CN17" s="105">
        <f>IF(OR($B17=0,$B17=""),"",IF(AND($E$3="Nursery"),'Marks Entry Nursery'!AQ16,IF(AND($E$3="LKG"),'Marks Entry LKG'!AQ16,IF(AND($E$3="UKG"),'Marks Entry UKG'!AQ16,""))))</f>
        <v>21</v>
      </c>
      <c r="CO17" s="106">
        <f t="shared" si="45"/>
        <v>36</v>
      </c>
      <c r="CP17" s="107">
        <f t="shared" si="46"/>
        <v>0</v>
      </c>
      <c r="CQ17" s="107">
        <f t="shared" si="47"/>
        <v>50</v>
      </c>
      <c r="CR17" s="107" t="str">
        <f t="shared" si="48"/>
        <v>P</v>
      </c>
      <c r="CS17" s="92" t="str">
        <f t="shared" si="49"/>
        <v>B</v>
      </c>
      <c r="CT17" s="105">
        <f>IF(OR($B17=0,$B17=""),"",IF(AND($E$3="Nursery"),'Marks Entry Nursery'!AR16,IF(AND($E$3="LKG"),'Marks Entry LKG'!AR16,IF(AND($E$3="UKG"),'Marks Entry UKG'!AR16,""))))</f>
        <v>40</v>
      </c>
      <c r="CU17" s="105">
        <f>IF(OR($B17=0,$B17=""),"",IF(AND($E$3="Nursery"),'Marks Entry Nursery'!AS16,IF(AND($E$3="LKG"),'Marks Entry LKG'!AS16,IF(AND($E$3="UKG"),'Marks Entry UKG'!AS16,""))))</f>
        <v>36</v>
      </c>
      <c r="CV17" s="106">
        <f t="shared" si="50"/>
        <v>76</v>
      </c>
      <c r="CW17" s="107">
        <f t="shared" si="51"/>
        <v>0</v>
      </c>
      <c r="CX17" s="107">
        <f t="shared" si="52"/>
        <v>100</v>
      </c>
      <c r="CY17" s="107" t="str">
        <f t="shared" si="53"/>
        <v>P</v>
      </c>
      <c r="CZ17" s="92" t="str">
        <f t="shared" si="54"/>
        <v>A</v>
      </c>
      <c r="DA17" s="105">
        <f>IF(OR($B17=0,$B17=""),"",IF(AND($E$3="Nursery"),'Marks Entry Nursery'!AT16,IF(AND($E$3="LKG"),'Marks Entry LKG'!AT16,IF(AND($E$3="UKG"),'Marks Entry UKG'!AT16,""))))</f>
        <v>46</v>
      </c>
      <c r="DB17" s="105">
        <f>IF(OR($B17=0,$B17=""),"",IF(AND($E$3="Nursery"),'Marks Entry Nursery'!AU16,IF(AND($E$3="LKG"),'Marks Entry LKG'!AU16,IF(AND($E$3="UKG"),'Marks Entry UKG'!AU16,""))))</f>
        <v>32</v>
      </c>
      <c r="DC17" s="357">
        <f t="shared" si="55"/>
        <v>78</v>
      </c>
      <c r="DD17" s="93" t="str">
        <f t="shared" si="56"/>
        <v>B</v>
      </c>
      <c r="DE17" s="105">
        <f>IF(OR($B17=0,$B17=""),"",IF(AND($E$3="Nursery"),'Marks Entry Nursery'!AV16,IF(AND($E$3="LKG"),'Marks Entry LKG'!AV16,IF(AND($E$3="UKG"),'Marks Entry UKG'!AV16,""))))</f>
        <v>42</v>
      </c>
      <c r="DF17" s="105">
        <f>IF(OR($B17=0,$B17=""),"",IF(AND($E$3="Nursery"),'Marks Entry Nursery'!AW16,IF(AND($E$3="LKG"),'Marks Entry LKG'!AW16,IF(AND($E$3="UKG"),'Marks Entry UKG'!AW16,""))))</f>
        <v>41</v>
      </c>
      <c r="DG17" s="357">
        <f t="shared" si="57"/>
        <v>83</v>
      </c>
      <c r="DH17" s="93" t="str">
        <f t="shared" si="58"/>
        <v>B</v>
      </c>
      <c r="DI17" s="63">
        <f t="shared" si="59"/>
        <v>400</v>
      </c>
      <c r="DJ17" s="359">
        <f t="shared" si="60"/>
        <v>80</v>
      </c>
      <c r="DK17" s="67" t="str">
        <f t="shared" si="61"/>
        <v>I</v>
      </c>
      <c r="DL17" s="68">
        <f t="shared" si="62"/>
        <v>14.999999999999998</v>
      </c>
      <c r="DM17" s="387" t="str">
        <f>IFERROR(IF(B17="NSO","NSO",IF(OR(D17="",G17="",F17="",B17="",DI17=0),"",IF('Master sheet'!$D$14="Hindi","कक्षोंन्नति","Promoted"))),"")</f>
        <v>कक्षोंन्नति</v>
      </c>
      <c r="DN17" s="42">
        <f>IF(OR(B17=0,B17=""),"",IF(AND($E$3="Nursery"),'Marks Entry Nursery'!AX16,IF(AND($E$3="LKG"),'Marks Entry LKG'!AX16,IF(AND($E$3="UKG"),'Marks Entry UKG'!AX16,""))))</f>
        <v>220</v>
      </c>
      <c r="DO17" s="42">
        <f>IF(OR(B17=0,B17=""),"",IF(AND($E$3="Nursery"),'Marks Entry Nursery'!AY16,IF(AND($E$3="LKG"),'Marks Entry LKG'!AY16,IF(AND($E$3="UKG"),'Marks Entry UKG'!AY16,""))))</f>
        <v>158</v>
      </c>
      <c r="DP17" s="214" t="str">
        <f t="shared" si="63"/>
        <v>B</v>
      </c>
      <c r="DQ17" s="43"/>
      <c r="DX17" s="44">
        <f>IF(AND($E$3="Nursery"),'Marks Entry Nursery'!I16,IF(AND($E$3="LKG"),'Marks Entry LKG'!I16,IF(AND($E$3="UKG"),'Marks Entry UKG'!I16,"")))</f>
        <v>111</v>
      </c>
    </row>
    <row r="18" spans="1:128" ht="18.95" customHeight="1">
      <c r="A18" s="56">
        <v>11</v>
      </c>
      <c r="B18" s="261">
        <f>IF(OR(DX18=0,DX18=""),"",IF(AND($E$3="Nursery"),'Marks Entry Nursery'!I17,IF(AND($E$3="LKG"),'Marks Entry LKG'!I17,IF(AND($E$3="UKG"),'Marks Entry UKG'!I17,""))))</f>
        <v>112</v>
      </c>
      <c r="C18" s="57" t="str">
        <f>IF(OR($B18=0,$B18=""),"",IF(AND($E$3="Nursery"),'Marks Entry Nursery'!B17,IF(AND($E$3="LKG"),'Marks Entry LKG'!B17,IF(AND($E$3="UKG"),'Marks Entry UKG'!B17,""))))</f>
        <v>PP3+</v>
      </c>
      <c r="D18" s="57" t="str">
        <f>IF(OR($B18=0,$B18=""),"",IF(AND($E$3="Nursery"),'Marks Entry Nursery'!C17,IF(AND($E$3="LKG"),'Marks Entry LKG'!C17,IF(AND($E$3="UKG"),'Marks Entry UKG'!C17,""))))</f>
        <v>A</v>
      </c>
      <c r="E18" s="402" t="str">
        <f>IF(OR(B18=0,B18=""),"",IF(AND($E$3="Nursery"),'Marks Entry Nursery'!E17,IF(AND($E$3="LKG"),'Marks Entry LKG'!E17,IF(AND($E$3="UKG"),'Marks Entry UKG'!E17,""))))</f>
        <v>23-10-2015</v>
      </c>
      <c r="F18" s="260">
        <f>IF(OR(B18=0,B18=""),"",IF(AND($E$3="Nursery"),'Marks Entry Nursery'!D17,IF(AND($E$3="LKG"),'Marks Entry LKG'!D17,IF(AND($E$3="UKG"),'Marks Entry UKG'!D17,""))))</f>
        <v>923</v>
      </c>
      <c r="G18" s="407" t="str">
        <f>IF(OR($B18=0,$B18=""),"",IF(AND($E$3="Nursery"),'Marks Entry Nursery'!F17,IF(AND($E$3="LKG"),'Marks Entry LKG'!F17,IF(AND($E$3="UKG"),'Marks Entry UKG'!F17,""))))</f>
        <v>GUNJAN TAK</v>
      </c>
      <c r="H18" s="407" t="str">
        <f>IF(OR($B18=0,$B18=""),"",IF(AND($E$3="Nursery"),'Marks Entry Nursery'!G17,IF(AND($E$3="LKG"),'Marks Entry LKG'!G17,IF(AND($E$3="UKG"),'Marks Entry UKG'!G17,""))))</f>
        <v>DINESH KUMAR TAK</v>
      </c>
      <c r="I18" s="407" t="str">
        <f>IF(OR($B18=0,$B18=""),"",IF(AND($E$3="Nursery"),'Marks Entry Nursery'!H17,IF(AND($E$3="LKG"),'Marks Entry LKG'!H17,IF(AND($E$3="UKG"),'Marks Entry UKG'!H17,""))))</f>
        <v>SHARDA TAK</v>
      </c>
      <c r="J18" s="229" t="str">
        <f>IF(OR($B18=0,$B18=""),"",IF(AND($E$3="Nursery"),'Marks Entry Nursery'!J17,IF(AND($E$3="LKG"),'Marks Entry LKG'!J17,IF(AND($E$3="UKG"),'Marks Entry UKG'!J17,""))))</f>
        <v>F</v>
      </c>
      <c r="K18" s="229" t="str">
        <f>IF(OR($B18=0,$B18=""),"",IF(AND($E$3="Nursery"),'Marks Entry Nursery'!K17,IF(AND($E$3="LKG"),'Marks Entry LKG'!K17,IF(AND($E$3="UKG"),'Marks Entry UKG'!K17,""))))</f>
        <v>OBC</v>
      </c>
      <c r="L18" s="105"/>
      <c r="M18" s="105"/>
      <c r="N18" s="105"/>
      <c r="O18" s="51"/>
      <c r="P18" s="105">
        <f>IF(OR($B18=0,$B18=""),"",IF(AND($E$3="Nursery"),'Marks Entry Nursery'!O17,IF(AND($E$3="LKG"),'Marks Entry LKG'!O17,IF(AND($E$3="UKG"),'Marks Entry UKG'!O17,""))))</f>
        <v>29</v>
      </c>
      <c r="Q18" s="105">
        <f>IF(OR($B18=0,$B18=""),"",IF(AND($E$3="Nursery"),'Marks Entry Nursery'!P17,IF(AND($E$3="LKG"),'Marks Entry LKG'!P17,IF(AND($E$3="UKG"),'Marks Entry UKG'!P17,""))))</f>
        <v>65</v>
      </c>
      <c r="R18" s="54">
        <f t="shared" si="0"/>
        <v>94</v>
      </c>
      <c r="S18" s="51">
        <f t="shared" si="1"/>
        <v>94</v>
      </c>
      <c r="T18" s="105">
        <f>IF(OR($B18=0,$B18=""),"",IF(AND($E$3="Nursery"),'Marks Entry Nursery'!Q17,IF(AND($E$3="LKG"),'Marks Entry LKG'!Q17,IF(AND($E$3="UKG"),'Marks Entry UKG'!Q17,""))))</f>
        <v>24</v>
      </c>
      <c r="U18" s="105">
        <f>IF(OR($B18=0,$B18=""),"",IF(AND($E$3="Nursery"),'Marks Entry Nursery'!R17,IF(AND($E$3="LKG"),'Marks Entry LKG'!R17,IF(AND($E$3="UKG"),'Marks Entry UKG'!R17,""))))</f>
        <v>20</v>
      </c>
      <c r="V18" s="55">
        <f t="shared" si="2"/>
        <v>44</v>
      </c>
      <c r="W18" s="51">
        <f t="shared" si="3"/>
        <v>138</v>
      </c>
      <c r="X18" s="89">
        <f t="shared" si="4"/>
        <v>0</v>
      </c>
      <c r="Y18" s="89">
        <f t="shared" si="5"/>
        <v>200</v>
      </c>
      <c r="Z18" s="89" t="str">
        <f t="shared" si="6"/>
        <v/>
      </c>
      <c r="AA18" s="89" t="str">
        <f t="shared" si="7"/>
        <v>P</v>
      </c>
      <c r="AB18" s="89" t="str">
        <f t="shared" si="8"/>
        <v>I</v>
      </c>
      <c r="AC18" s="93" t="str">
        <f t="shared" si="9"/>
        <v>C</v>
      </c>
      <c r="AD18" s="105"/>
      <c r="AE18" s="105"/>
      <c r="AF18" s="105"/>
      <c r="AG18" s="51"/>
      <c r="AH18" s="105">
        <f>IF(OR($B18=0,$B18=""),"",IF(AND($E$3="Nursery"),'Marks Entry Nursery'!V17,IF(AND($E$3="LKG"),'Marks Entry LKG'!V17,IF(AND($E$3="UKG"),'Marks Entry UKG'!V17,""))))</f>
        <v>14</v>
      </c>
      <c r="AI18" s="105">
        <f>IF(OR($B18=0,$B18=""),"",IF(AND($E$3="Nursery"),'Marks Entry Nursery'!W17,IF(AND($E$3="LKG"),'Marks Entry LKG'!W17,IF(AND($E$3="UKG"),'Marks Entry UKG'!W17,""))))</f>
        <v>32</v>
      </c>
      <c r="AJ18" s="54">
        <f t="shared" si="10"/>
        <v>46</v>
      </c>
      <c r="AK18" s="51">
        <f t="shared" si="11"/>
        <v>46</v>
      </c>
      <c r="AL18" s="105">
        <f>IF(OR($B18=0,$B18=""),"",IF(AND($E$3="Nursery"),'Marks Entry Nursery'!X17,IF(AND($E$3="LKG"),'Marks Entry LKG'!X17,IF(AND($E$3="UKG"),'Marks Entry UKG'!X17,""))))</f>
        <v>13</v>
      </c>
      <c r="AM18" s="105">
        <f>IF(OR($B18=0,$B18=""),"",IF(AND($E$3="Nursery"),'Marks Entry Nursery'!Y17,IF(AND($E$3="LKG"),'Marks Entry LKG'!Y17,IF(AND($E$3="UKG"),'Marks Entry UKG'!Y17,""))))</f>
        <v>32</v>
      </c>
      <c r="AN18" s="55">
        <f t="shared" si="12"/>
        <v>45</v>
      </c>
      <c r="AO18" s="51">
        <f t="shared" si="13"/>
        <v>91</v>
      </c>
      <c r="AP18" s="89">
        <f t="shared" si="14"/>
        <v>0</v>
      </c>
      <c r="AQ18" s="89">
        <f t="shared" si="15"/>
        <v>100</v>
      </c>
      <c r="AR18" s="89" t="str">
        <f t="shared" si="16"/>
        <v/>
      </c>
      <c r="AS18" s="89" t="str">
        <f t="shared" si="17"/>
        <v>P</v>
      </c>
      <c r="AT18" s="89" t="str">
        <f t="shared" si="18"/>
        <v>D</v>
      </c>
      <c r="AU18" s="93" t="str">
        <f t="shared" si="19"/>
        <v>A</v>
      </c>
      <c r="AV18" s="105"/>
      <c r="AW18" s="105"/>
      <c r="AX18" s="105"/>
      <c r="AY18" s="51"/>
      <c r="AZ18" s="105">
        <f>IF(OR($B18=0,$B18=""),"",IF(AND($E$3="Nursery"),'Marks Entry Nursery'!AC17,IF(AND($E$3="LKG"),'Marks Entry LKG'!AC17,IF(AND($E$3="UKG"),'Marks Entry UKG'!AC17,""))))</f>
        <v>25</v>
      </c>
      <c r="BA18" s="105">
        <f>IF(OR($B18=0,$B18=""),"",IF(AND($E$3="Nursery"),'Marks Entry Nursery'!AD17,IF(AND($E$3="LKG"),'Marks Entry LKG'!AD17,IF(AND($E$3="UKG"),'Marks Entry UKG'!AD17,""))))</f>
        <v>64</v>
      </c>
      <c r="BB18" s="54">
        <f t="shared" si="20"/>
        <v>89</v>
      </c>
      <c r="BC18" s="51">
        <f t="shared" si="21"/>
        <v>89</v>
      </c>
      <c r="BD18" s="105">
        <f>IF(OR($B18=0,$B18=""),"",IF(AND($E$3="Nursery"),'Marks Entry Nursery'!AE17,IF(AND($E$3="LKG"),'Marks Entry LKG'!AE17,IF(AND($E$3="UKG"),'Marks Entry UKG'!AE17,""))))</f>
        <v>24</v>
      </c>
      <c r="BE18" s="105">
        <f>IF(OR($B18=0,$B18=""),"",IF(AND($E$3="Nursery"),'Marks Entry Nursery'!AF17,IF(AND($E$3="LKG"),'Marks Entry LKG'!AF17,IF(AND($E$3="UKG"),'Marks Entry UKG'!AF17,""))))</f>
        <v>65</v>
      </c>
      <c r="BF18" s="55">
        <f t="shared" si="22"/>
        <v>89</v>
      </c>
      <c r="BG18" s="51">
        <f t="shared" si="23"/>
        <v>178</v>
      </c>
      <c r="BH18" s="89">
        <f t="shared" si="24"/>
        <v>0</v>
      </c>
      <c r="BI18" s="89">
        <f t="shared" si="25"/>
        <v>200</v>
      </c>
      <c r="BJ18" s="89" t="str">
        <f t="shared" si="26"/>
        <v/>
      </c>
      <c r="BK18" s="89" t="str">
        <f t="shared" si="27"/>
        <v>P</v>
      </c>
      <c r="BL18" s="89" t="str">
        <f t="shared" si="28"/>
        <v>D</v>
      </c>
      <c r="BM18" s="93" t="str">
        <f t="shared" si="29"/>
        <v>A</v>
      </c>
      <c r="BN18" s="105"/>
      <c r="BO18" s="105"/>
      <c r="BP18" s="105"/>
      <c r="BQ18" s="51"/>
      <c r="BR18" s="105">
        <f>IF(OR($B18=0,$B18=""),"",IF(AND($E$3="Nursery"),'Marks Entry Nursery'!AJ17,IF(AND($E$3="LKG"),'Marks Entry LKG'!AJ17,IF(AND($E$3="UKG"),'Marks Entry UKG'!AJ17,""))))</f>
        <v>41</v>
      </c>
      <c r="BS18" s="105">
        <f>IF(OR($B18=0,$B18=""),"",IF(AND($E$3="Nursery"),'Marks Entry Nursery'!AK17,IF(AND($E$3="LKG"),'Marks Entry LKG'!AK17,IF(AND($E$3="UKG"),'Marks Entry UKG'!AK17,""))))</f>
        <v>0</v>
      </c>
      <c r="BT18" s="54">
        <f t="shared" si="30"/>
        <v>41</v>
      </c>
      <c r="BU18" s="51">
        <f t="shared" si="31"/>
        <v>41</v>
      </c>
      <c r="BV18" s="105">
        <f>IF(OR($B18=0,$B18=""),"",IF(AND($E$3="Nursery"),'Marks Entry Nursery'!AL17,IF(AND($E$3="LKG"),'Marks Entry LKG'!AL17,IF(AND($E$3="UKG"),'Marks Entry UKG'!AL17,""))))</f>
        <v>45</v>
      </c>
      <c r="BW18" s="105">
        <f>IF(OR($B18=0,$B18=""),"",IF(AND($E$3="Nursery"),'Marks Entry Nursery'!AM17,IF(AND($E$3="LKG"),'Marks Entry LKG'!AM17,IF(AND($E$3="UKG"),'Marks Entry UKG'!AM17,""))))</f>
        <v>0</v>
      </c>
      <c r="BX18" s="55">
        <f t="shared" si="32"/>
        <v>45</v>
      </c>
      <c r="BY18" s="51">
        <f t="shared" si="33"/>
        <v>86</v>
      </c>
      <c r="BZ18" s="89">
        <f t="shared" si="34"/>
        <v>0</v>
      </c>
      <c r="CA18" s="89">
        <f t="shared" si="35"/>
        <v>100</v>
      </c>
      <c r="CB18" s="89" t="str">
        <f t="shared" si="36"/>
        <v/>
      </c>
      <c r="CC18" s="89" t="str">
        <f t="shared" si="37"/>
        <v>P</v>
      </c>
      <c r="CD18" s="89" t="str">
        <f t="shared" si="38"/>
        <v>D</v>
      </c>
      <c r="CE18" s="93" t="str">
        <f t="shared" si="39"/>
        <v>A</v>
      </c>
      <c r="CF18" s="105">
        <f>IF(OR($B18=0,$B18=""),"",IF(AND($E$3="Nursery"),'Marks Entry Nursery'!AN17,IF(AND($E$3="LKG"),'Marks Entry LKG'!AN17,IF(AND($E$3="UKG"),'Marks Entry UKG'!AN17,""))))</f>
        <v>23</v>
      </c>
      <c r="CG18" s="105">
        <f>IF(OR($B18=0,$B18=""),"",IF(AND($E$3="Nursery"),'Marks Entry Nursery'!AO17,IF(AND($E$3="LKG"),'Marks Entry LKG'!AO17,IF(AND($E$3="UKG"),'Marks Entry UKG'!AO17,""))))</f>
        <v>20</v>
      </c>
      <c r="CH18" s="106">
        <f t="shared" si="40"/>
        <v>43</v>
      </c>
      <c r="CI18" s="107">
        <f t="shared" si="41"/>
        <v>0</v>
      </c>
      <c r="CJ18" s="107">
        <f t="shared" si="42"/>
        <v>50</v>
      </c>
      <c r="CK18" s="107" t="str">
        <f t="shared" si="43"/>
        <v>P</v>
      </c>
      <c r="CL18" s="92" t="str">
        <f t="shared" si="44"/>
        <v>A</v>
      </c>
      <c r="CM18" s="105">
        <f>IF(OR($B18=0,$B18=""),"",IF(AND($E$3="Nursery"),'Marks Entry Nursery'!AP17,IF(AND($E$3="LKG"),'Marks Entry LKG'!AP17,IF(AND($E$3="UKG"),'Marks Entry UKG'!AP17,""))))</f>
        <v>15</v>
      </c>
      <c r="CN18" s="105">
        <f>IF(OR($B18=0,$B18=""),"",IF(AND($E$3="Nursery"),'Marks Entry Nursery'!AQ17,IF(AND($E$3="LKG"),'Marks Entry LKG'!AQ17,IF(AND($E$3="UKG"),'Marks Entry UKG'!AQ17,""))))</f>
        <v>23</v>
      </c>
      <c r="CO18" s="106">
        <f t="shared" si="45"/>
        <v>38</v>
      </c>
      <c r="CP18" s="107">
        <f t="shared" si="46"/>
        <v>0</v>
      </c>
      <c r="CQ18" s="107">
        <f t="shared" si="47"/>
        <v>50</v>
      </c>
      <c r="CR18" s="107" t="str">
        <f t="shared" si="48"/>
        <v>P</v>
      </c>
      <c r="CS18" s="92" t="str">
        <f t="shared" si="49"/>
        <v>A</v>
      </c>
      <c r="CT18" s="105">
        <f>IF(OR($B18=0,$B18=""),"",IF(AND($E$3="Nursery"),'Marks Entry Nursery'!AR17,IF(AND($E$3="LKG"),'Marks Entry LKG'!AR17,IF(AND($E$3="UKG"),'Marks Entry UKG'!AR17,""))))</f>
        <v>42</v>
      </c>
      <c r="CU18" s="105">
        <f>IF(OR($B18=0,$B18=""),"",IF(AND($E$3="Nursery"),'Marks Entry Nursery'!AS17,IF(AND($E$3="LKG"),'Marks Entry LKG'!AS17,IF(AND($E$3="UKG"),'Marks Entry UKG'!AS17,""))))</f>
        <v>36</v>
      </c>
      <c r="CV18" s="106">
        <f t="shared" si="50"/>
        <v>78</v>
      </c>
      <c r="CW18" s="107">
        <f t="shared" si="51"/>
        <v>0</v>
      </c>
      <c r="CX18" s="107">
        <f t="shared" si="52"/>
        <v>100</v>
      </c>
      <c r="CY18" s="107" t="str">
        <f t="shared" si="53"/>
        <v>P</v>
      </c>
      <c r="CZ18" s="92" t="str">
        <f t="shared" si="54"/>
        <v>A</v>
      </c>
      <c r="DA18" s="105">
        <f>IF(OR($B18=0,$B18=""),"",IF(AND($E$3="Nursery"),'Marks Entry Nursery'!AT17,IF(AND($E$3="LKG"),'Marks Entry LKG'!AT17,IF(AND($E$3="UKG"),'Marks Entry UKG'!AT17,""))))</f>
        <v>0</v>
      </c>
      <c r="DB18" s="105">
        <f>IF(OR($B18=0,$B18=""),"",IF(AND($E$3="Nursery"),'Marks Entry Nursery'!AU17,IF(AND($E$3="LKG"),'Marks Entry LKG'!AU17,IF(AND($E$3="UKG"),'Marks Entry UKG'!AU17,""))))</f>
        <v>0</v>
      </c>
      <c r="DC18" s="357">
        <f t="shared" si="55"/>
        <v>0</v>
      </c>
      <c r="DD18" s="93" t="str">
        <f t="shared" si="56"/>
        <v/>
      </c>
      <c r="DE18" s="105">
        <f>IF(OR($B18=0,$B18=""),"",IF(AND($E$3="Nursery"),'Marks Entry Nursery'!AV17,IF(AND($E$3="LKG"),'Marks Entry LKG'!AV17,IF(AND($E$3="UKG"),'Marks Entry UKG'!AV17,""))))</f>
        <v>0</v>
      </c>
      <c r="DF18" s="105">
        <f>IF(OR($B18=0,$B18=""),"",IF(AND($E$3="Nursery"),'Marks Entry Nursery'!AW17,IF(AND($E$3="LKG"),'Marks Entry LKG'!AW17,IF(AND($E$3="UKG"),'Marks Entry UKG'!AW17,""))))</f>
        <v>0</v>
      </c>
      <c r="DG18" s="357">
        <f t="shared" si="57"/>
        <v>0</v>
      </c>
      <c r="DH18" s="93" t="str">
        <f t="shared" si="58"/>
        <v/>
      </c>
      <c r="DI18" s="63">
        <f t="shared" si="59"/>
        <v>407</v>
      </c>
      <c r="DJ18" s="359">
        <f t="shared" si="60"/>
        <v>81.400000000000006</v>
      </c>
      <c r="DK18" s="67" t="str">
        <f t="shared" si="61"/>
        <v>I</v>
      </c>
      <c r="DL18" s="68">
        <f t="shared" si="62"/>
        <v>8.9999999999999964</v>
      </c>
      <c r="DM18" s="387" t="str">
        <f>IFERROR(IF(B18="NSO","NSO",IF(OR(D18="",G18="",F18="",B18="",DI18=0),"",IF('Master sheet'!$D$14="Hindi","कक्षोंन्नति","Promoted"))),"")</f>
        <v>कक्षोंन्नति</v>
      </c>
      <c r="DN18" s="42">
        <f>IF(OR(B18=0,B18=""),"",IF(AND($E$3="Nursery"),'Marks Entry Nursery'!AX17,IF(AND($E$3="LKG"),'Marks Entry LKG'!AX17,IF(AND($E$3="UKG"),'Marks Entry UKG'!AX17,""))))</f>
        <v>220</v>
      </c>
      <c r="DO18" s="42">
        <f>IF(OR(B18=0,B18=""),"",IF(AND($E$3="Nursery"),'Marks Entry Nursery'!AY17,IF(AND($E$3="LKG"),'Marks Entry LKG'!AY17,IF(AND($E$3="UKG"),'Marks Entry UKG'!AY17,""))))</f>
        <v>158</v>
      </c>
      <c r="DP18" s="214" t="str">
        <f t="shared" si="63"/>
        <v>B</v>
      </c>
      <c r="DQ18" s="43"/>
      <c r="DX18" s="44">
        <f>IF(AND($E$3="Nursery"),'Marks Entry Nursery'!I17,IF(AND($E$3="LKG"),'Marks Entry LKG'!I17,IF(AND($E$3="UKG"),'Marks Entry UKG'!I17,"")))</f>
        <v>112</v>
      </c>
    </row>
    <row r="19" spans="1:128" ht="18.95" customHeight="1">
      <c r="A19" s="56">
        <v>12</v>
      </c>
      <c r="B19" s="261">
        <f>IF(OR(DX19=0,DX19=""),"",IF(AND($E$3="Nursery"),'Marks Entry Nursery'!I18,IF(AND($E$3="LKG"),'Marks Entry LKG'!I18,IF(AND($E$3="UKG"),'Marks Entry UKG'!I18,""))))</f>
        <v>113</v>
      </c>
      <c r="C19" s="57" t="str">
        <f>IF(OR($B19=0,$B19=""),"",IF(AND($E$3="Nursery"),'Marks Entry Nursery'!B18,IF(AND($E$3="LKG"),'Marks Entry LKG'!B18,IF(AND($E$3="UKG"),'Marks Entry UKG'!B18,""))))</f>
        <v>PP3+</v>
      </c>
      <c r="D19" s="57" t="str">
        <f>IF(OR($B19=0,$B19=""),"",IF(AND($E$3="Nursery"),'Marks Entry Nursery'!C18,IF(AND($E$3="LKG"),'Marks Entry LKG'!C18,IF(AND($E$3="UKG"),'Marks Entry UKG'!C18,""))))</f>
        <v>A</v>
      </c>
      <c r="E19" s="402" t="str">
        <f>IF(OR(B19=0,B19=""),"",IF(AND($E$3="Nursery"),'Marks Entry Nursery'!E18,IF(AND($E$3="LKG"),'Marks Entry LKG'!E18,IF(AND($E$3="UKG"),'Marks Entry UKG'!E18,""))))</f>
        <v>30-10-2014</v>
      </c>
      <c r="F19" s="260">
        <f>IF(OR(B19=0,B19=""),"",IF(AND($E$3="Nursery"),'Marks Entry Nursery'!D18,IF(AND($E$3="LKG"),'Marks Entry LKG'!D18,IF(AND($E$3="UKG"),'Marks Entry UKG'!D18,""))))</f>
        <v>949</v>
      </c>
      <c r="G19" s="407" t="str">
        <f>IF(OR($B19=0,$B19=""),"",IF(AND($E$3="Nursery"),'Marks Entry Nursery'!F18,IF(AND($E$3="LKG"),'Marks Entry LKG'!F18,IF(AND($E$3="UKG"),'Marks Entry UKG'!F18,""))))</f>
        <v>JAGRAT SOLANKI</v>
      </c>
      <c r="H19" s="407" t="str">
        <f>IF(OR($B19=0,$B19=""),"",IF(AND($E$3="Nursery"),'Marks Entry Nursery'!G18,IF(AND($E$3="LKG"),'Marks Entry LKG'!G18,IF(AND($E$3="UKG"),'Marks Entry UKG'!G18,""))))</f>
        <v>KRISHAN KAMAL SOLANKI</v>
      </c>
      <c r="I19" s="407" t="str">
        <f>IF(OR($B19=0,$B19=""),"",IF(AND($E$3="Nursery"),'Marks Entry Nursery'!H18,IF(AND($E$3="LKG"),'Marks Entry LKG'!H18,IF(AND($E$3="UKG"),'Marks Entry UKG'!H18,""))))</f>
        <v>GEETA DEVI</v>
      </c>
      <c r="J19" s="229" t="str">
        <f>IF(OR($B19=0,$B19=""),"",IF(AND($E$3="Nursery"),'Marks Entry Nursery'!J18,IF(AND($E$3="LKG"),'Marks Entry LKG'!J18,IF(AND($E$3="UKG"),'Marks Entry UKG'!J18,""))))</f>
        <v>M</v>
      </c>
      <c r="K19" s="229" t="str">
        <f>IF(OR($B19=0,$B19=""),"",IF(AND($E$3="Nursery"),'Marks Entry Nursery'!K18,IF(AND($E$3="LKG"),'Marks Entry LKG'!K18,IF(AND($E$3="UKG"),'Marks Entry UKG'!K18,""))))</f>
        <v>OBC</v>
      </c>
      <c r="L19" s="105"/>
      <c r="M19" s="105"/>
      <c r="N19" s="105"/>
      <c r="O19" s="51"/>
      <c r="P19" s="105">
        <f>IF(OR($B19=0,$B19=""),"",IF(AND($E$3="Nursery"),'Marks Entry Nursery'!O18,IF(AND($E$3="LKG"),'Marks Entry LKG'!O18,IF(AND($E$3="UKG"),'Marks Entry UKG'!O18,""))))</f>
        <v>29</v>
      </c>
      <c r="Q19" s="105">
        <f>IF(OR($B19=0,$B19=""),"",IF(AND($E$3="Nursery"),'Marks Entry Nursery'!P18,IF(AND($E$3="LKG"),'Marks Entry LKG'!P18,IF(AND($E$3="UKG"),'Marks Entry UKG'!P18,""))))</f>
        <v>68</v>
      </c>
      <c r="R19" s="54">
        <f t="shared" si="0"/>
        <v>97</v>
      </c>
      <c r="S19" s="51">
        <f t="shared" si="1"/>
        <v>97</v>
      </c>
      <c r="T19" s="105">
        <f>IF(OR($B19=0,$B19=""),"",IF(AND($E$3="Nursery"),'Marks Entry Nursery'!Q18,IF(AND($E$3="LKG"),'Marks Entry LKG'!Q18,IF(AND($E$3="UKG"),'Marks Entry UKG'!Q18,""))))</f>
        <v>24</v>
      </c>
      <c r="U19" s="105">
        <f>IF(OR($B19=0,$B19=""),"",IF(AND($E$3="Nursery"),'Marks Entry Nursery'!R18,IF(AND($E$3="LKG"),'Marks Entry LKG'!R18,IF(AND($E$3="UKG"),'Marks Entry UKG'!R18,""))))</f>
        <v>23</v>
      </c>
      <c r="V19" s="55">
        <f t="shared" si="2"/>
        <v>47</v>
      </c>
      <c r="W19" s="51">
        <f t="shared" si="3"/>
        <v>144</v>
      </c>
      <c r="X19" s="89">
        <f t="shared" si="4"/>
        <v>0</v>
      </c>
      <c r="Y19" s="89">
        <f t="shared" si="5"/>
        <v>200</v>
      </c>
      <c r="Z19" s="89" t="str">
        <f t="shared" si="6"/>
        <v/>
      </c>
      <c r="AA19" s="89" t="str">
        <f t="shared" si="7"/>
        <v>P</v>
      </c>
      <c r="AB19" s="89" t="str">
        <f t="shared" si="8"/>
        <v>I</v>
      </c>
      <c r="AC19" s="93" t="str">
        <f t="shared" si="9"/>
        <v>B</v>
      </c>
      <c r="AD19" s="105"/>
      <c r="AE19" s="105"/>
      <c r="AF19" s="105"/>
      <c r="AG19" s="51"/>
      <c r="AH19" s="105">
        <f>IF(OR($B19=0,$B19=""),"",IF(AND($E$3="Nursery"),'Marks Entry Nursery'!V18,IF(AND($E$3="LKG"),'Marks Entry LKG'!V18,IF(AND($E$3="UKG"),'Marks Entry UKG'!V18,""))))</f>
        <v>14</v>
      </c>
      <c r="AI19" s="105">
        <f>IF(OR($B19=0,$B19=""),"",IF(AND($E$3="Nursery"),'Marks Entry Nursery'!W18,IF(AND($E$3="LKG"),'Marks Entry LKG'!W18,IF(AND($E$3="UKG"),'Marks Entry UKG'!W18,""))))</f>
        <v>32</v>
      </c>
      <c r="AJ19" s="54">
        <f t="shared" si="10"/>
        <v>46</v>
      </c>
      <c r="AK19" s="51">
        <f t="shared" si="11"/>
        <v>46</v>
      </c>
      <c r="AL19" s="105">
        <f>IF(OR($B19=0,$B19=""),"",IF(AND($E$3="Nursery"),'Marks Entry Nursery'!X18,IF(AND($E$3="LKG"),'Marks Entry LKG'!X18,IF(AND($E$3="UKG"),'Marks Entry UKG'!X18,""))))</f>
        <v>10</v>
      </c>
      <c r="AM19" s="105">
        <f>IF(OR($B19=0,$B19=""),"",IF(AND($E$3="Nursery"),'Marks Entry Nursery'!Y18,IF(AND($E$3="LKG"),'Marks Entry LKG'!Y18,IF(AND($E$3="UKG"),'Marks Entry UKG'!Y18,""))))</f>
        <v>32</v>
      </c>
      <c r="AN19" s="55">
        <f t="shared" si="12"/>
        <v>42</v>
      </c>
      <c r="AO19" s="51">
        <f t="shared" si="13"/>
        <v>88</v>
      </c>
      <c r="AP19" s="89">
        <f t="shared" si="14"/>
        <v>0</v>
      </c>
      <c r="AQ19" s="89">
        <f t="shared" si="15"/>
        <v>100</v>
      </c>
      <c r="AR19" s="89" t="str">
        <f t="shared" si="16"/>
        <v/>
      </c>
      <c r="AS19" s="89" t="str">
        <f t="shared" si="17"/>
        <v>P</v>
      </c>
      <c r="AT19" s="89" t="str">
        <f t="shared" si="18"/>
        <v>D</v>
      </c>
      <c r="AU19" s="93" t="str">
        <f t="shared" si="19"/>
        <v>A</v>
      </c>
      <c r="AV19" s="105"/>
      <c r="AW19" s="105"/>
      <c r="AX19" s="105"/>
      <c r="AY19" s="51"/>
      <c r="AZ19" s="105">
        <f>IF(OR($B19=0,$B19=""),"",IF(AND($E$3="Nursery"),'Marks Entry Nursery'!AC18,IF(AND($E$3="LKG"),'Marks Entry LKG'!AC18,IF(AND($E$3="UKG"),'Marks Entry UKG'!AC18,""))))</f>
        <v>26</v>
      </c>
      <c r="BA19" s="105">
        <f>IF(OR($B19=0,$B19=""),"",IF(AND($E$3="Nursery"),'Marks Entry Nursery'!AD18,IF(AND($E$3="LKG"),'Marks Entry LKG'!AD18,IF(AND($E$3="UKG"),'Marks Entry UKG'!AD18,""))))</f>
        <v>64</v>
      </c>
      <c r="BB19" s="54">
        <f t="shared" si="20"/>
        <v>90</v>
      </c>
      <c r="BC19" s="51">
        <f t="shared" si="21"/>
        <v>90</v>
      </c>
      <c r="BD19" s="105">
        <f>IF(OR($B19=0,$B19=""),"",IF(AND($E$3="Nursery"),'Marks Entry Nursery'!AE18,IF(AND($E$3="LKG"),'Marks Entry LKG'!AE18,IF(AND($E$3="UKG"),'Marks Entry UKG'!AE18,""))))</f>
        <v>21</v>
      </c>
      <c r="BE19" s="105">
        <f>IF(OR($B19=0,$B19=""),"",IF(AND($E$3="Nursery"),'Marks Entry Nursery'!AF18,IF(AND($E$3="LKG"),'Marks Entry LKG'!AF18,IF(AND($E$3="UKG"),'Marks Entry UKG'!AF18,""))))</f>
        <v>62</v>
      </c>
      <c r="BF19" s="55">
        <f t="shared" si="22"/>
        <v>83</v>
      </c>
      <c r="BG19" s="51">
        <f t="shared" si="23"/>
        <v>173</v>
      </c>
      <c r="BH19" s="89">
        <f t="shared" si="24"/>
        <v>0</v>
      </c>
      <c r="BI19" s="89">
        <f t="shared" si="25"/>
        <v>200</v>
      </c>
      <c r="BJ19" s="89" t="str">
        <f t="shared" si="26"/>
        <v/>
      </c>
      <c r="BK19" s="89" t="str">
        <f t="shared" si="27"/>
        <v>P</v>
      </c>
      <c r="BL19" s="89" t="str">
        <f t="shared" si="28"/>
        <v>D</v>
      </c>
      <c r="BM19" s="93" t="str">
        <f t="shared" si="29"/>
        <v>A</v>
      </c>
      <c r="BN19" s="105"/>
      <c r="BO19" s="105"/>
      <c r="BP19" s="105"/>
      <c r="BQ19" s="51"/>
      <c r="BR19" s="105">
        <f>IF(OR($B19=0,$B19=""),"",IF(AND($E$3="Nursery"),'Marks Entry Nursery'!AJ18,IF(AND($E$3="LKG"),'Marks Entry LKG'!AJ18,IF(AND($E$3="UKG"),'Marks Entry UKG'!AJ18,""))))</f>
        <v>42</v>
      </c>
      <c r="BS19" s="105">
        <f>IF(OR($B19=0,$B19=""),"",IF(AND($E$3="Nursery"),'Marks Entry Nursery'!AK18,IF(AND($E$3="LKG"),'Marks Entry LKG'!AK18,IF(AND($E$3="UKG"),'Marks Entry UKG'!AK18,""))))</f>
        <v>0</v>
      </c>
      <c r="BT19" s="54">
        <f t="shared" si="30"/>
        <v>42</v>
      </c>
      <c r="BU19" s="51">
        <f t="shared" si="31"/>
        <v>42</v>
      </c>
      <c r="BV19" s="105">
        <f>IF(OR($B19=0,$B19=""),"",IF(AND($E$3="Nursery"),'Marks Entry Nursery'!AL18,IF(AND($E$3="LKG"),'Marks Entry LKG'!AL18,IF(AND($E$3="UKG"),'Marks Entry UKG'!AL18,""))))</f>
        <v>49</v>
      </c>
      <c r="BW19" s="105">
        <f>IF(OR($B19=0,$B19=""),"",IF(AND($E$3="Nursery"),'Marks Entry Nursery'!AM18,IF(AND($E$3="LKG"),'Marks Entry LKG'!AM18,IF(AND($E$3="UKG"),'Marks Entry UKG'!AM18,""))))</f>
        <v>0</v>
      </c>
      <c r="BX19" s="55">
        <f t="shared" si="32"/>
        <v>49</v>
      </c>
      <c r="BY19" s="51">
        <f t="shared" si="33"/>
        <v>91</v>
      </c>
      <c r="BZ19" s="89">
        <f t="shared" si="34"/>
        <v>0</v>
      </c>
      <c r="CA19" s="89">
        <f t="shared" si="35"/>
        <v>100</v>
      </c>
      <c r="CB19" s="89" t="str">
        <f t="shared" si="36"/>
        <v/>
      </c>
      <c r="CC19" s="89" t="str">
        <f t="shared" si="37"/>
        <v>P</v>
      </c>
      <c r="CD19" s="89" t="str">
        <f t="shared" si="38"/>
        <v>D</v>
      </c>
      <c r="CE19" s="93" t="str">
        <f t="shared" si="39"/>
        <v>A</v>
      </c>
      <c r="CF19" s="105" t="str">
        <f>IF(OR($B19=0,$B19=""),"",IF(AND($E$3="Nursery"),'Marks Entry Nursery'!AN18,IF(AND($E$3="LKG"),'Marks Entry LKG'!AN18,IF(AND($E$3="UKG"),'Marks Entry UKG'!AN18,""))))</f>
        <v>ML</v>
      </c>
      <c r="CG19" s="105">
        <f>IF(OR($B19=0,$B19=""),"",IF(AND($E$3="Nursery"),'Marks Entry Nursery'!AO18,IF(AND($E$3="LKG"),'Marks Entry LKG'!AO18,IF(AND($E$3="UKG"),'Marks Entry UKG'!AO18,""))))</f>
        <v>21</v>
      </c>
      <c r="CH19" s="106">
        <f t="shared" si="40"/>
        <v>21</v>
      </c>
      <c r="CI19" s="107">
        <f t="shared" si="41"/>
        <v>25</v>
      </c>
      <c r="CJ19" s="107">
        <f t="shared" si="42"/>
        <v>25</v>
      </c>
      <c r="CK19" s="107" t="str">
        <f t="shared" si="43"/>
        <v>P</v>
      </c>
      <c r="CL19" s="92" t="str">
        <f t="shared" si="44"/>
        <v>A</v>
      </c>
      <c r="CM19" s="105">
        <f>IF(OR($B19=0,$B19=""),"",IF(AND($E$3="Nursery"),'Marks Entry Nursery'!AP18,IF(AND($E$3="LKG"),'Marks Entry LKG'!AP18,IF(AND($E$3="UKG"),'Marks Entry UKG'!AP18,""))))</f>
        <v>15</v>
      </c>
      <c r="CN19" s="105">
        <f>IF(OR($B19=0,$B19=""),"",IF(AND($E$3="Nursery"),'Marks Entry Nursery'!AQ18,IF(AND($E$3="LKG"),'Marks Entry LKG'!AQ18,IF(AND($E$3="UKG"),'Marks Entry UKG'!AQ18,""))))</f>
        <v>20</v>
      </c>
      <c r="CO19" s="106">
        <f t="shared" si="45"/>
        <v>35</v>
      </c>
      <c r="CP19" s="107">
        <f t="shared" si="46"/>
        <v>0</v>
      </c>
      <c r="CQ19" s="107">
        <f t="shared" si="47"/>
        <v>50</v>
      </c>
      <c r="CR19" s="107" t="str">
        <f t="shared" si="48"/>
        <v>P</v>
      </c>
      <c r="CS19" s="92" t="str">
        <f t="shared" si="49"/>
        <v>B</v>
      </c>
      <c r="CT19" s="105">
        <f>IF(OR($B19=0,$B19=""),"",IF(AND($E$3="Nursery"),'Marks Entry Nursery'!AR18,IF(AND($E$3="LKG"),'Marks Entry LKG'!AR18,IF(AND($E$3="UKG"),'Marks Entry UKG'!AR18,""))))</f>
        <v>43</v>
      </c>
      <c r="CU19" s="105">
        <f>IF(OR($B19=0,$B19=""),"",IF(AND($E$3="Nursery"),'Marks Entry Nursery'!AS18,IF(AND($E$3="LKG"),'Marks Entry LKG'!AS18,IF(AND($E$3="UKG"),'Marks Entry UKG'!AS18,""))))</f>
        <v>23</v>
      </c>
      <c r="CV19" s="106">
        <f t="shared" si="50"/>
        <v>66</v>
      </c>
      <c r="CW19" s="107">
        <f t="shared" si="51"/>
        <v>0</v>
      </c>
      <c r="CX19" s="107">
        <f t="shared" si="52"/>
        <v>100</v>
      </c>
      <c r="CY19" s="107" t="str">
        <f t="shared" si="53"/>
        <v>P</v>
      </c>
      <c r="CZ19" s="92" t="str">
        <f t="shared" si="54"/>
        <v>B</v>
      </c>
      <c r="DA19" s="105">
        <f>IF(OR($B19=0,$B19=""),"",IF(AND($E$3="Nursery"),'Marks Entry Nursery'!AT18,IF(AND($E$3="LKG"),'Marks Entry LKG'!AT18,IF(AND($E$3="UKG"),'Marks Entry UKG'!AT18,""))))</f>
        <v>0</v>
      </c>
      <c r="DB19" s="105">
        <f>IF(OR($B19=0,$B19=""),"",IF(AND($E$3="Nursery"),'Marks Entry Nursery'!AU18,IF(AND($E$3="LKG"),'Marks Entry LKG'!AU18,IF(AND($E$3="UKG"),'Marks Entry UKG'!AU18,""))))</f>
        <v>0</v>
      </c>
      <c r="DC19" s="357">
        <f t="shared" si="55"/>
        <v>0</v>
      </c>
      <c r="DD19" s="93" t="str">
        <f t="shared" si="56"/>
        <v/>
      </c>
      <c r="DE19" s="105">
        <f>IF(OR($B19=0,$B19=""),"",IF(AND($E$3="Nursery"),'Marks Entry Nursery'!AV18,IF(AND($E$3="LKG"),'Marks Entry LKG'!AV18,IF(AND($E$3="UKG"),'Marks Entry UKG'!AV18,""))))</f>
        <v>0</v>
      </c>
      <c r="DF19" s="105">
        <f>IF(OR($B19=0,$B19=""),"",IF(AND($E$3="Nursery"),'Marks Entry Nursery'!AW18,IF(AND($E$3="LKG"),'Marks Entry LKG'!AW18,IF(AND($E$3="UKG"),'Marks Entry UKG'!AW18,""))))</f>
        <v>0</v>
      </c>
      <c r="DG19" s="357">
        <f t="shared" si="57"/>
        <v>0</v>
      </c>
      <c r="DH19" s="93" t="str">
        <f t="shared" si="58"/>
        <v/>
      </c>
      <c r="DI19" s="63">
        <f t="shared" si="59"/>
        <v>405</v>
      </c>
      <c r="DJ19" s="359">
        <f t="shared" si="60"/>
        <v>81</v>
      </c>
      <c r="DK19" s="67" t="str">
        <f t="shared" si="61"/>
        <v>I</v>
      </c>
      <c r="DL19" s="68">
        <f t="shared" si="62"/>
        <v>10.999999999999996</v>
      </c>
      <c r="DM19" s="387" t="str">
        <f>IFERROR(IF(B19="NSO","NSO",IF(OR(D19="",G19="",F19="",B19="",DI19=0),"",IF('Master sheet'!$D$14="Hindi","कक्षोंन्नति","Promoted"))),"")</f>
        <v>कक्षोंन्नति</v>
      </c>
      <c r="DN19" s="42">
        <f>IF(OR(B19=0,B19=""),"",IF(AND($E$3="Nursery"),'Marks Entry Nursery'!AX18,IF(AND($E$3="LKG"),'Marks Entry LKG'!AX18,IF(AND($E$3="UKG"),'Marks Entry UKG'!AX18,""))))</f>
        <v>220</v>
      </c>
      <c r="DO19" s="42">
        <f>IF(OR(B19=0,B19=""),"",IF(AND($E$3="Nursery"),'Marks Entry Nursery'!AY18,IF(AND($E$3="LKG"),'Marks Entry LKG'!AY18,IF(AND($E$3="UKG"),'Marks Entry UKG'!AY18,""))))</f>
        <v>156</v>
      </c>
      <c r="DP19" s="214" t="str">
        <f t="shared" si="63"/>
        <v>B</v>
      </c>
      <c r="DQ19" s="43"/>
      <c r="DX19" s="44">
        <f>IF(AND($E$3="Nursery"),'Marks Entry Nursery'!I18,IF(AND($E$3="LKG"),'Marks Entry LKG'!I18,IF(AND($E$3="UKG"),'Marks Entry UKG'!I18,"")))</f>
        <v>113</v>
      </c>
    </row>
    <row r="20" spans="1:128" ht="18.95" customHeight="1">
      <c r="A20" s="56">
        <v>13</v>
      </c>
      <c r="B20" s="261">
        <f>IF(OR(DX20=0,DX20=""),"",IF(AND($E$3="Nursery"),'Marks Entry Nursery'!I19,IF(AND($E$3="LKG"),'Marks Entry LKG'!I19,IF(AND($E$3="UKG"),'Marks Entry UKG'!I19,""))))</f>
        <v>114</v>
      </c>
      <c r="C20" s="57" t="str">
        <f>IF(OR($B20=0,$B20=""),"",IF(AND($E$3="Nursery"),'Marks Entry Nursery'!B19,IF(AND($E$3="LKG"),'Marks Entry LKG'!B19,IF(AND($E$3="UKG"),'Marks Entry UKG'!B19,""))))</f>
        <v>PP3+</v>
      </c>
      <c r="D20" s="57" t="str">
        <f>IF(OR($B20=0,$B20=""),"",IF(AND($E$3="Nursery"),'Marks Entry Nursery'!C19,IF(AND($E$3="LKG"),'Marks Entry LKG'!C19,IF(AND($E$3="UKG"),'Marks Entry UKG'!C19,""))))</f>
        <v>A</v>
      </c>
      <c r="E20" s="402" t="str">
        <f>IF(OR(B20=0,B20=""),"",IF(AND($E$3="Nursery"),'Marks Entry Nursery'!E19,IF(AND($E$3="LKG"),'Marks Entry LKG'!E19,IF(AND($E$3="UKG"),'Marks Entry UKG'!E19,""))))</f>
        <v>26-05-2014</v>
      </c>
      <c r="F20" s="260">
        <f>IF(OR(B20=0,B20=""),"",IF(AND($E$3="Nursery"),'Marks Entry Nursery'!D19,IF(AND($E$3="LKG"),'Marks Entry LKG'!D19,IF(AND($E$3="UKG"),'Marks Entry UKG'!D19,""))))</f>
        <v>933</v>
      </c>
      <c r="G20" s="407" t="str">
        <f>IF(OR($B20=0,$B20=""),"",IF(AND($E$3="Nursery"),'Marks Entry Nursery'!F19,IF(AND($E$3="LKG"),'Marks Entry LKG'!F19,IF(AND($E$3="UKG"),'Marks Entry UKG'!F19,""))))</f>
        <v>JOYA KHAN</v>
      </c>
      <c r="H20" s="407" t="str">
        <f>IF(OR($B20=0,$B20=""),"",IF(AND($E$3="Nursery"),'Marks Entry Nursery'!G19,IF(AND($E$3="LKG"),'Marks Entry LKG'!G19,IF(AND($E$3="UKG"),'Marks Entry UKG'!G19,""))))</f>
        <v>BARGAT KHAN</v>
      </c>
      <c r="I20" s="407" t="str">
        <f>IF(OR($B20=0,$B20=""),"",IF(AND($E$3="Nursery"),'Marks Entry Nursery'!H19,IF(AND($E$3="LKG"),'Marks Entry LKG'!H19,IF(AND($E$3="UKG"),'Marks Entry UKG'!H19,""))))</f>
        <v>MADINA BANO</v>
      </c>
      <c r="J20" s="229" t="str">
        <f>IF(OR($B20=0,$B20=""),"",IF(AND($E$3="Nursery"),'Marks Entry Nursery'!J19,IF(AND($E$3="LKG"),'Marks Entry LKG'!J19,IF(AND($E$3="UKG"),'Marks Entry UKG'!J19,""))))</f>
        <v>F</v>
      </c>
      <c r="K20" s="229" t="str">
        <f>IF(OR($B20=0,$B20=""),"",IF(AND($E$3="Nursery"),'Marks Entry Nursery'!K19,IF(AND($E$3="LKG"),'Marks Entry LKG'!K19,IF(AND($E$3="UKG"),'Marks Entry UKG'!K19,""))))</f>
        <v>OBC</v>
      </c>
      <c r="L20" s="105"/>
      <c r="M20" s="105"/>
      <c r="N20" s="105"/>
      <c r="O20" s="51"/>
      <c r="P20" s="105">
        <f>IF(OR($B20=0,$B20=""),"",IF(AND($E$3="Nursery"),'Marks Entry Nursery'!O19,IF(AND($E$3="LKG"),'Marks Entry LKG'!O19,IF(AND($E$3="UKG"),'Marks Entry UKG'!O19,""))))</f>
        <v>29</v>
      </c>
      <c r="Q20" s="105">
        <f>IF(OR($B20=0,$B20=""),"",IF(AND($E$3="Nursery"),'Marks Entry Nursery'!P19,IF(AND($E$3="LKG"),'Marks Entry LKG'!P19,IF(AND($E$3="UKG"),'Marks Entry UKG'!P19,""))))</f>
        <v>69</v>
      </c>
      <c r="R20" s="54">
        <f t="shared" si="0"/>
        <v>98</v>
      </c>
      <c r="S20" s="51">
        <f t="shared" si="1"/>
        <v>98</v>
      </c>
      <c r="T20" s="105">
        <f>IF(OR($B20=0,$B20=""),"",IF(AND($E$3="Nursery"),'Marks Entry Nursery'!Q19,IF(AND($E$3="LKG"),'Marks Entry LKG'!Q19,IF(AND($E$3="UKG"),'Marks Entry UKG'!Q19,""))))</f>
        <v>24</v>
      </c>
      <c r="U20" s="105">
        <f>IF(OR($B20=0,$B20=""),"",IF(AND($E$3="Nursery"),'Marks Entry Nursery'!R19,IF(AND($E$3="LKG"),'Marks Entry LKG'!R19,IF(AND($E$3="UKG"),'Marks Entry UKG'!R19,""))))</f>
        <v>20</v>
      </c>
      <c r="V20" s="55">
        <f t="shared" si="2"/>
        <v>44</v>
      </c>
      <c r="W20" s="51">
        <f t="shared" si="3"/>
        <v>142</v>
      </c>
      <c r="X20" s="89">
        <f t="shared" si="4"/>
        <v>0</v>
      </c>
      <c r="Y20" s="89">
        <f t="shared" si="5"/>
        <v>200</v>
      </c>
      <c r="Z20" s="89" t="str">
        <f t="shared" si="6"/>
        <v/>
      </c>
      <c r="AA20" s="89" t="str">
        <f t="shared" si="7"/>
        <v>P</v>
      </c>
      <c r="AB20" s="89" t="str">
        <f t="shared" si="8"/>
        <v>I</v>
      </c>
      <c r="AC20" s="93" t="str">
        <f t="shared" si="9"/>
        <v>B</v>
      </c>
      <c r="AD20" s="105"/>
      <c r="AE20" s="105"/>
      <c r="AF20" s="105"/>
      <c r="AG20" s="51"/>
      <c r="AH20" s="105">
        <f>IF(OR($B20=0,$B20=""),"",IF(AND($E$3="Nursery"),'Marks Entry Nursery'!V19,IF(AND($E$3="LKG"),'Marks Entry LKG'!V19,IF(AND($E$3="UKG"),'Marks Entry UKG'!V19,""))))</f>
        <v>14</v>
      </c>
      <c r="AI20" s="105">
        <f>IF(OR($B20=0,$B20=""),"",IF(AND($E$3="Nursery"),'Marks Entry Nursery'!W19,IF(AND($E$3="LKG"),'Marks Entry LKG'!W19,IF(AND($E$3="UKG"),'Marks Entry UKG'!W19,""))))</f>
        <v>32</v>
      </c>
      <c r="AJ20" s="54">
        <f t="shared" si="10"/>
        <v>46</v>
      </c>
      <c r="AK20" s="51">
        <f t="shared" si="11"/>
        <v>46</v>
      </c>
      <c r="AL20" s="105">
        <f>IF(OR($B20=0,$B20=""),"",IF(AND($E$3="Nursery"),'Marks Entry Nursery'!X19,IF(AND($E$3="LKG"),'Marks Entry LKG'!X19,IF(AND($E$3="UKG"),'Marks Entry UKG'!X19,""))))</f>
        <v>10</v>
      </c>
      <c r="AM20" s="105">
        <f>IF(OR($B20=0,$B20=""),"",IF(AND($E$3="Nursery"),'Marks Entry Nursery'!Y19,IF(AND($E$3="LKG"),'Marks Entry LKG'!Y19,IF(AND($E$3="UKG"),'Marks Entry UKG'!Y19,""))))</f>
        <v>30</v>
      </c>
      <c r="AN20" s="55">
        <f t="shared" si="12"/>
        <v>40</v>
      </c>
      <c r="AO20" s="51">
        <f t="shared" si="13"/>
        <v>86</v>
      </c>
      <c r="AP20" s="89">
        <f t="shared" si="14"/>
        <v>0</v>
      </c>
      <c r="AQ20" s="89">
        <f t="shared" si="15"/>
        <v>100</v>
      </c>
      <c r="AR20" s="89" t="str">
        <f t="shared" si="16"/>
        <v/>
      </c>
      <c r="AS20" s="89" t="str">
        <f t="shared" si="17"/>
        <v>P</v>
      </c>
      <c r="AT20" s="89" t="str">
        <f t="shared" si="18"/>
        <v>D</v>
      </c>
      <c r="AU20" s="93" t="str">
        <f t="shared" si="19"/>
        <v>A</v>
      </c>
      <c r="AV20" s="105"/>
      <c r="AW20" s="105"/>
      <c r="AX20" s="105"/>
      <c r="AY20" s="51"/>
      <c r="AZ20" s="105">
        <f>IF(OR($B20=0,$B20=""),"",IF(AND($E$3="Nursery"),'Marks Entry Nursery'!AC19,IF(AND($E$3="LKG"),'Marks Entry LKG'!AC19,IF(AND($E$3="UKG"),'Marks Entry UKG'!AC19,""))))</f>
        <v>28</v>
      </c>
      <c r="BA20" s="105">
        <f>IF(OR($B20=0,$B20=""),"",IF(AND($E$3="Nursery"),'Marks Entry Nursery'!AD19,IF(AND($E$3="LKG"),'Marks Entry LKG'!AD19,IF(AND($E$3="UKG"),'Marks Entry UKG'!AD19,""))))</f>
        <v>64</v>
      </c>
      <c r="BB20" s="54">
        <f t="shared" si="20"/>
        <v>92</v>
      </c>
      <c r="BC20" s="51">
        <f t="shared" si="21"/>
        <v>92</v>
      </c>
      <c r="BD20" s="105">
        <f>IF(OR($B20=0,$B20=""),"",IF(AND($E$3="Nursery"),'Marks Entry Nursery'!AE19,IF(AND($E$3="LKG"),'Marks Entry LKG'!AE19,IF(AND($E$3="UKG"),'Marks Entry UKG'!AE19,""))))</f>
        <v>23</v>
      </c>
      <c r="BE20" s="105">
        <f>IF(OR($B20=0,$B20=""),"",IF(AND($E$3="Nursery"),'Marks Entry Nursery'!AF19,IF(AND($E$3="LKG"),'Marks Entry LKG'!AF19,IF(AND($E$3="UKG"),'Marks Entry UKG'!AF19,""))))</f>
        <v>63</v>
      </c>
      <c r="BF20" s="55">
        <f t="shared" si="22"/>
        <v>86</v>
      </c>
      <c r="BG20" s="51">
        <f t="shared" si="23"/>
        <v>178</v>
      </c>
      <c r="BH20" s="89">
        <f t="shared" si="24"/>
        <v>0</v>
      </c>
      <c r="BI20" s="89">
        <f t="shared" si="25"/>
        <v>200</v>
      </c>
      <c r="BJ20" s="89" t="str">
        <f t="shared" si="26"/>
        <v/>
      </c>
      <c r="BK20" s="89" t="str">
        <f t="shared" si="27"/>
        <v>P</v>
      </c>
      <c r="BL20" s="89" t="str">
        <f t="shared" si="28"/>
        <v>D</v>
      </c>
      <c r="BM20" s="93" t="str">
        <f t="shared" si="29"/>
        <v>A</v>
      </c>
      <c r="BN20" s="105"/>
      <c r="BO20" s="105"/>
      <c r="BP20" s="105"/>
      <c r="BQ20" s="51"/>
      <c r="BR20" s="105">
        <f>IF(OR($B20=0,$B20=""),"",IF(AND($E$3="Nursery"),'Marks Entry Nursery'!AJ19,IF(AND($E$3="LKG"),'Marks Entry LKG'!AJ19,IF(AND($E$3="UKG"),'Marks Entry UKG'!AJ19,""))))</f>
        <v>45</v>
      </c>
      <c r="BS20" s="105">
        <f>IF(OR($B20=0,$B20=""),"",IF(AND($E$3="Nursery"),'Marks Entry Nursery'!AK19,IF(AND($E$3="LKG"),'Marks Entry LKG'!AK19,IF(AND($E$3="UKG"),'Marks Entry UKG'!AK19,""))))</f>
        <v>0</v>
      </c>
      <c r="BT20" s="54">
        <f t="shared" si="30"/>
        <v>45</v>
      </c>
      <c r="BU20" s="51">
        <f t="shared" si="31"/>
        <v>45</v>
      </c>
      <c r="BV20" s="105">
        <f>IF(OR($B20=0,$B20=""),"",IF(AND($E$3="Nursery"),'Marks Entry Nursery'!AL19,IF(AND($E$3="LKG"),'Marks Entry LKG'!AL19,IF(AND($E$3="UKG"),'Marks Entry UKG'!AL19,""))))</f>
        <v>47</v>
      </c>
      <c r="BW20" s="105">
        <f>IF(OR($B20=0,$B20=""),"",IF(AND($E$3="Nursery"),'Marks Entry Nursery'!AM19,IF(AND($E$3="LKG"),'Marks Entry LKG'!AM19,IF(AND($E$3="UKG"),'Marks Entry UKG'!AM19,""))))</f>
        <v>0</v>
      </c>
      <c r="BX20" s="55">
        <f t="shared" si="32"/>
        <v>47</v>
      </c>
      <c r="BY20" s="51">
        <f t="shared" si="33"/>
        <v>92</v>
      </c>
      <c r="BZ20" s="89">
        <f t="shared" si="34"/>
        <v>0</v>
      </c>
      <c r="CA20" s="89">
        <f t="shared" si="35"/>
        <v>100</v>
      </c>
      <c r="CB20" s="89" t="str">
        <f t="shared" si="36"/>
        <v/>
      </c>
      <c r="CC20" s="89" t="str">
        <f t="shared" si="37"/>
        <v>P</v>
      </c>
      <c r="CD20" s="89" t="str">
        <f t="shared" si="38"/>
        <v>D</v>
      </c>
      <c r="CE20" s="93" t="str">
        <f t="shared" si="39"/>
        <v>A</v>
      </c>
      <c r="CF20" s="105">
        <f>IF(OR($B20=0,$B20=""),"",IF(AND($E$3="Nursery"),'Marks Entry Nursery'!AN19,IF(AND($E$3="LKG"),'Marks Entry LKG'!AN19,IF(AND($E$3="UKG"),'Marks Entry UKG'!AN19,""))))</f>
        <v>23</v>
      </c>
      <c r="CG20" s="105" t="str">
        <f>IF(OR($B20=0,$B20=""),"",IF(AND($E$3="Nursery"),'Marks Entry Nursery'!AO19,IF(AND($E$3="LKG"),'Marks Entry LKG'!AO19,IF(AND($E$3="UKG"),'Marks Entry UKG'!AO19,""))))</f>
        <v>ML</v>
      </c>
      <c r="CH20" s="106">
        <f t="shared" si="40"/>
        <v>23</v>
      </c>
      <c r="CI20" s="107">
        <f t="shared" si="41"/>
        <v>25</v>
      </c>
      <c r="CJ20" s="107">
        <f t="shared" si="42"/>
        <v>25</v>
      </c>
      <c r="CK20" s="107" t="str">
        <f t="shared" si="43"/>
        <v>P</v>
      </c>
      <c r="CL20" s="92" t="str">
        <f t="shared" si="44"/>
        <v>A+</v>
      </c>
      <c r="CM20" s="105">
        <f>IF(OR($B20=0,$B20=""),"",IF(AND($E$3="Nursery"),'Marks Entry Nursery'!AP19,IF(AND($E$3="LKG"),'Marks Entry LKG'!AP19,IF(AND($E$3="UKG"),'Marks Entry UKG'!AP19,""))))</f>
        <v>15</v>
      </c>
      <c r="CN20" s="105">
        <f>IF(OR($B20=0,$B20=""),"",IF(AND($E$3="Nursery"),'Marks Entry Nursery'!AQ19,IF(AND($E$3="LKG"),'Marks Entry LKG'!AQ19,IF(AND($E$3="UKG"),'Marks Entry UKG'!AQ19,""))))</f>
        <v>21</v>
      </c>
      <c r="CO20" s="106">
        <f t="shared" si="45"/>
        <v>36</v>
      </c>
      <c r="CP20" s="107">
        <f t="shared" si="46"/>
        <v>0</v>
      </c>
      <c r="CQ20" s="107">
        <f t="shared" si="47"/>
        <v>50</v>
      </c>
      <c r="CR20" s="107" t="str">
        <f t="shared" si="48"/>
        <v>P</v>
      </c>
      <c r="CS20" s="92" t="str">
        <f t="shared" si="49"/>
        <v>B</v>
      </c>
      <c r="CT20" s="105">
        <f>IF(OR($B20=0,$B20=""),"",IF(AND($E$3="Nursery"),'Marks Entry Nursery'!AR19,IF(AND($E$3="LKG"),'Marks Entry LKG'!AR19,IF(AND($E$3="UKG"),'Marks Entry UKG'!AR19,""))))</f>
        <v>40</v>
      </c>
      <c r="CU20" s="105">
        <f>IF(OR($B20=0,$B20=""),"",IF(AND($E$3="Nursery"),'Marks Entry Nursery'!AS19,IF(AND($E$3="LKG"),'Marks Entry LKG'!AS19,IF(AND($E$3="UKG"),'Marks Entry UKG'!AS19,""))))</f>
        <v>23</v>
      </c>
      <c r="CV20" s="106">
        <f t="shared" si="50"/>
        <v>63</v>
      </c>
      <c r="CW20" s="107">
        <f t="shared" si="51"/>
        <v>0</v>
      </c>
      <c r="CX20" s="107">
        <f t="shared" si="52"/>
        <v>100</v>
      </c>
      <c r="CY20" s="107" t="str">
        <f t="shared" si="53"/>
        <v>P</v>
      </c>
      <c r="CZ20" s="92" t="str">
        <f t="shared" si="54"/>
        <v>B</v>
      </c>
      <c r="DA20" s="105">
        <f>IF(OR($B20=0,$B20=""),"",IF(AND($E$3="Nursery"),'Marks Entry Nursery'!AT19,IF(AND($E$3="LKG"),'Marks Entry LKG'!AT19,IF(AND($E$3="UKG"),'Marks Entry UKG'!AT19,""))))</f>
        <v>0</v>
      </c>
      <c r="DB20" s="105">
        <f>IF(OR($B20=0,$B20=""),"",IF(AND($E$3="Nursery"),'Marks Entry Nursery'!AU19,IF(AND($E$3="LKG"),'Marks Entry LKG'!AU19,IF(AND($E$3="UKG"),'Marks Entry UKG'!AU19,""))))</f>
        <v>0</v>
      </c>
      <c r="DC20" s="357">
        <f t="shared" si="55"/>
        <v>0</v>
      </c>
      <c r="DD20" s="93" t="str">
        <f t="shared" si="56"/>
        <v/>
      </c>
      <c r="DE20" s="105">
        <f>IF(OR($B20=0,$B20=""),"",IF(AND($E$3="Nursery"),'Marks Entry Nursery'!AV19,IF(AND($E$3="LKG"),'Marks Entry LKG'!AV19,IF(AND($E$3="UKG"),'Marks Entry UKG'!AV19,""))))</f>
        <v>0</v>
      </c>
      <c r="DF20" s="105">
        <f>IF(OR($B20=0,$B20=""),"",IF(AND($E$3="Nursery"),'Marks Entry Nursery'!AW19,IF(AND($E$3="LKG"),'Marks Entry LKG'!AW19,IF(AND($E$3="UKG"),'Marks Entry UKG'!AW19,""))))</f>
        <v>0</v>
      </c>
      <c r="DG20" s="357">
        <f t="shared" si="57"/>
        <v>0</v>
      </c>
      <c r="DH20" s="93" t="str">
        <f t="shared" si="58"/>
        <v/>
      </c>
      <c r="DI20" s="63">
        <f t="shared" si="59"/>
        <v>406</v>
      </c>
      <c r="DJ20" s="359">
        <f t="shared" si="60"/>
        <v>81.2</v>
      </c>
      <c r="DK20" s="67" t="str">
        <f t="shared" si="61"/>
        <v>I</v>
      </c>
      <c r="DL20" s="68">
        <f t="shared" si="62"/>
        <v>9.9999999999999964</v>
      </c>
      <c r="DM20" s="387" t="str">
        <f>IFERROR(IF(B20="NSO","NSO",IF(OR(D20="",G20="",F20="",B20="",DI20=0),"",IF('Master sheet'!$D$14="Hindi","कक्षोंन्नति","Promoted"))),"")</f>
        <v>कक्षोंन्नति</v>
      </c>
      <c r="DN20" s="42">
        <f>IF(OR(B20=0,B20=""),"",IF(AND($E$3="Nursery"),'Marks Entry Nursery'!AX19,IF(AND($E$3="LKG"),'Marks Entry LKG'!AX19,IF(AND($E$3="UKG"),'Marks Entry UKG'!AX19,""))))</f>
        <v>220</v>
      </c>
      <c r="DO20" s="42">
        <f>IF(OR(B20=0,B20=""),"",IF(AND($E$3="Nursery"),'Marks Entry Nursery'!AY19,IF(AND($E$3="LKG"),'Marks Entry LKG'!AY19,IF(AND($E$3="UKG"),'Marks Entry UKG'!AY19,""))))</f>
        <v>130</v>
      </c>
      <c r="DP20" s="214" t="str">
        <f t="shared" si="63"/>
        <v>B</v>
      </c>
      <c r="DQ20" s="43"/>
      <c r="DX20" s="44">
        <f>IF(AND($E$3="Nursery"),'Marks Entry Nursery'!I19,IF(AND($E$3="LKG"),'Marks Entry LKG'!I19,IF(AND($E$3="UKG"),'Marks Entry UKG'!I19,"")))</f>
        <v>114</v>
      </c>
    </row>
    <row r="21" spans="1:128" ht="18.95" customHeight="1">
      <c r="A21" s="56">
        <v>14</v>
      </c>
      <c r="B21" s="261">
        <f>IF(OR(DX21=0,DX21=""),"",IF(AND($E$3="Nursery"),'Marks Entry Nursery'!I20,IF(AND($E$3="LKG"),'Marks Entry LKG'!I20,IF(AND($E$3="UKG"),'Marks Entry UKG'!I20,""))))</f>
        <v>115</v>
      </c>
      <c r="C21" s="57" t="str">
        <f>IF(OR($B21=0,$B21=""),"",IF(AND($E$3="Nursery"),'Marks Entry Nursery'!B20,IF(AND($E$3="LKG"),'Marks Entry LKG'!B20,IF(AND($E$3="UKG"),'Marks Entry UKG'!B20,""))))</f>
        <v>PP3+</v>
      </c>
      <c r="D21" s="57" t="str">
        <f>IF(OR($B21=0,$B21=""),"",IF(AND($E$3="Nursery"),'Marks Entry Nursery'!C20,IF(AND($E$3="LKG"),'Marks Entry LKG'!C20,IF(AND($E$3="UKG"),'Marks Entry UKG'!C20,""))))</f>
        <v>A</v>
      </c>
      <c r="E21" s="402" t="str">
        <f>IF(OR(B21=0,B21=""),"",IF(AND($E$3="Nursery"),'Marks Entry Nursery'!E20,IF(AND($E$3="LKG"),'Marks Entry LKG'!E20,IF(AND($E$3="UKG"),'Marks Entry UKG'!E20,""))))</f>
        <v>18-02-2015</v>
      </c>
      <c r="F21" s="260">
        <f>IF(OR(B21=0,B21=""),"",IF(AND($E$3="Nursery"),'Marks Entry Nursery'!D20,IF(AND($E$3="LKG"),'Marks Entry LKG'!D20,IF(AND($E$3="UKG"),'Marks Entry UKG'!D20,""))))</f>
        <v>946</v>
      </c>
      <c r="G21" s="407" t="str">
        <f>IF(OR($B21=0,$B21=""),"",IF(AND($E$3="Nursery"),'Marks Entry Nursery'!F20,IF(AND($E$3="LKG"),'Marks Entry LKG'!F20,IF(AND($E$3="UKG"),'Marks Entry UKG'!F20,""))))</f>
        <v>JOYA KHAN</v>
      </c>
      <c r="H21" s="407" t="str">
        <f>IF(OR($B21=0,$B21=""),"",IF(AND($E$3="Nursery"),'Marks Entry Nursery'!G20,IF(AND($E$3="LKG"),'Marks Entry LKG'!G20,IF(AND($E$3="UKG"),'Marks Entry UKG'!G20,""))))</f>
        <v>SAHIMAN LOHAR</v>
      </c>
      <c r="I21" s="407" t="str">
        <f>IF(OR($B21=0,$B21=""),"",IF(AND($E$3="Nursery"),'Marks Entry Nursery'!H20,IF(AND($E$3="LKG"),'Marks Entry LKG'!H20,IF(AND($E$3="UKG"),'Marks Entry UKG'!H20,""))))</f>
        <v>SABINA BANO</v>
      </c>
      <c r="J21" s="229" t="str">
        <f>IF(OR($B21=0,$B21=""),"",IF(AND($E$3="Nursery"),'Marks Entry Nursery'!J20,IF(AND($E$3="LKG"),'Marks Entry LKG'!J20,IF(AND($E$3="UKG"),'Marks Entry UKG'!J20,""))))</f>
        <v>F</v>
      </c>
      <c r="K21" s="229" t="str">
        <f>IF(OR($B21=0,$B21=""),"",IF(AND($E$3="Nursery"),'Marks Entry Nursery'!K20,IF(AND($E$3="LKG"),'Marks Entry LKG'!K20,IF(AND($E$3="UKG"),'Marks Entry UKG'!K20,""))))</f>
        <v>OBC</v>
      </c>
      <c r="L21" s="105"/>
      <c r="M21" s="105"/>
      <c r="N21" s="105"/>
      <c r="O21" s="51"/>
      <c r="P21" s="105">
        <f>IF(OR($B21=0,$B21=""),"",IF(AND($E$3="Nursery"),'Marks Entry Nursery'!O20,IF(AND($E$3="LKG"),'Marks Entry LKG'!O20,IF(AND($E$3="UKG"),'Marks Entry UKG'!O20,""))))</f>
        <v>29</v>
      </c>
      <c r="Q21" s="105">
        <f>IF(OR($B21=0,$B21=""),"",IF(AND($E$3="Nursery"),'Marks Entry Nursery'!P20,IF(AND($E$3="LKG"),'Marks Entry LKG'!P20,IF(AND($E$3="UKG"),'Marks Entry UKG'!P20,""))))</f>
        <v>68</v>
      </c>
      <c r="R21" s="54">
        <f t="shared" si="0"/>
        <v>97</v>
      </c>
      <c r="S21" s="51">
        <f t="shared" si="1"/>
        <v>97</v>
      </c>
      <c r="T21" s="105">
        <f>IF(OR($B21=0,$B21=""),"",IF(AND($E$3="Nursery"),'Marks Entry Nursery'!Q20,IF(AND($E$3="LKG"),'Marks Entry LKG'!Q20,IF(AND($E$3="UKG"),'Marks Entry UKG'!Q20,""))))</f>
        <v>24</v>
      </c>
      <c r="U21" s="105">
        <f>IF(OR($B21=0,$B21=""),"",IF(AND($E$3="Nursery"),'Marks Entry Nursery'!R20,IF(AND($E$3="LKG"),'Marks Entry LKG'!R20,IF(AND($E$3="UKG"),'Marks Entry UKG'!R20,""))))</f>
        <v>21</v>
      </c>
      <c r="V21" s="55">
        <f t="shared" si="2"/>
        <v>45</v>
      </c>
      <c r="W21" s="51">
        <f t="shared" si="3"/>
        <v>142</v>
      </c>
      <c r="X21" s="89">
        <f t="shared" si="4"/>
        <v>0</v>
      </c>
      <c r="Y21" s="89">
        <f t="shared" si="5"/>
        <v>200</v>
      </c>
      <c r="Z21" s="89" t="str">
        <f t="shared" si="6"/>
        <v/>
      </c>
      <c r="AA21" s="89" t="str">
        <f t="shared" si="7"/>
        <v>P</v>
      </c>
      <c r="AB21" s="89" t="str">
        <f t="shared" si="8"/>
        <v>I</v>
      </c>
      <c r="AC21" s="93" t="str">
        <f t="shared" si="9"/>
        <v>B</v>
      </c>
      <c r="AD21" s="105"/>
      <c r="AE21" s="105"/>
      <c r="AF21" s="105"/>
      <c r="AG21" s="51"/>
      <c r="AH21" s="105">
        <f>IF(OR($B21=0,$B21=""),"",IF(AND($E$3="Nursery"),'Marks Entry Nursery'!V20,IF(AND($E$3="LKG"),'Marks Entry LKG'!V20,IF(AND($E$3="UKG"),'Marks Entry UKG'!V20,""))))</f>
        <v>14</v>
      </c>
      <c r="AI21" s="105">
        <f>IF(OR($B21=0,$B21=""),"",IF(AND($E$3="Nursery"),'Marks Entry Nursery'!W20,IF(AND($E$3="LKG"),'Marks Entry LKG'!W20,IF(AND($E$3="UKG"),'Marks Entry UKG'!W20,""))))</f>
        <v>32</v>
      </c>
      <c r="AJ21" s="54">
        <f t="shared" si="10"/>
        <v>46</v>
      </c>
      <c r="AK21" s="51">
        <f t="shared" si="11"/>
        <v>46</v>
      </c>
      <c r="AL21" s="105">
        <f>IF(OR($B21=0,$B21=""),"",IF(AND($E$3="Nursery"),'Marks Entry Nursery'!X20,IF(AND($E$3="LKG"),'Marks Entry LKG'!X20,IF(AND($E$3="UKG"),'Marks Entry UKG'!X20,""))))</f>
        <v>10</v>
      </c>
      <c r="AM21" s="105">
        <f>IF(OR($B21=0,$B21=""),"",IF(AND($E$3="Nursery"),'Marks Entry Nursery'!Y20,IF(AND($E$3="LKG"),'Marks Entry LKG'!Y20,IF(AND($E$3="UKG"),'Marks Entry UKG'!Y20,""))))</f>
        <v>32</v>
      </c>
      <c r="AN21" s="55">
        <f t="shared" si="12"/>
        <v>42</v>
      </c>
      <c r="AO21" s="51">
        <f t="shared" si="13"/>
        <v>88</v>
      </c>
      <c r="AP21" s="89">
        <f t="shared" si="14"/>
        <v>0</v>
      </c>
      <c r="AQ21" s="89">
        <f t="shared" si="15"/>
        <v>100</v>
      </c>
      <c r="AR21" s="89" t="str">
        <f t="shared" si="16"/>
        <v/>
      </c>
      <c r="AS21" s="89" t="str">
        <f t="shared" si="17"/>
        <v>P</v>
      </c>
      <c r="AT21" s="89" t="str">
        <f t="shared" si="18"/>
        <v>D</v>
      </c>
      <c r="AU21" s="93" t="str">
        <f t="shared" si="19"/>
        <v>A</v>
      </c>
      <c r="AV21" s="105"/>
      <c r="AW21" s="105"/>
      <c r="AX21" s="105"/>
      <c r="AY21" s="51"/>
      <c r="AZ21" s="105">
        <f>IF(OR($B21=0,$B21=""),"",IF(AND($E$3="Nursery"),'Marks Entry Nursery'!AC20,IF(AND($E$3="LKG"),'Marks Entry LKG'!AC20,IF(AND($E$3="UKG"),'Marks Entry UKG'!AC20,""))))</f>
        <v>22</v>
      </c>
      <c r="BA21" s="105">
        <f>IF(OR($B21=0,$B21=""),"",IF(AND($E$3="Nursery"),'Marks Entry Nursery'!AD20,IF(AND($E$3="LKG"),'Marks Entry LKG'!AD20,IF(AND($E$3="UKG"),'Marks Entry UKG'!AD20,""))))</f>
        <v>64</v>
      </c>
      <c r="BB21" s="54">
        <f t="shared" si="20"/>
        <v>86</v>
      </c>
      <c r="BC21" s="51">
        <f t="shared" si="21"/>
        <v>86</v>
      </c>
      <c r="BD21" s="105">
        <f>IF(OR($B21=0,$B21=""),"",IF(AND($E$3="Nursery"),'Marks Entry Nursery'!AE20,IF(AND($E$3="LKG"),'Marks Entry LKG'!AE20,IF(AND($E$3="UKG"),'Marks Entry UKG'!AE20,""))))</f>
        <v>25</v>
      </c>
      <c r="BE21" s="105">
        <f>IF(OR($B21=0,$B21=""),"",IF(AND($E$3="Nursery"),'Marks Entry Nursery'!AF20,IF(AND($E$3="LKG"),'Marks Entry LKG'!AF20,IF(AND($E$3="UKG"),'Marks Entry UKG'!AF20,""))))</f>
        <v>65</v>
      </c>
      <c r="BF21" s="55">
        <f t="shared" si="22"/>
        <v>90</v>
      </c>
      <c r="BG21" s="51">
        <f t="shared" si="23"/>
        <v>176</v>
      </c>
      <c r="BH21" s="89">
        <f t="shared" si="24"/>
        <v>0</v>
      </c>
      <c r="BI21" s="89">
        <f t="shared" si="25"/>
        <v>200</v>
      </c>
      <c r="BJ21" s="89" t="str">
        <f t="shared" si="26"/>
        <v/>
      </c>
      <c r="BK21" s="89" t="str">
        <f t="shared" si="27"/>
        <v>P</v>
      </c>
      <c r="BL21" s="89" t="str">
        <f t="shared" si="28"/>
        <v>D</v>
      </c>
      <c r="BM21" s="93" t="str">
        <f t="shared" si="29"/>
        <v>A</v>
      </c>
      <c r="BN21" s="105"/>
      <c r="BO21" s="105"/>
      <c r="BP21" s="105"/>
      <c r="BQ21" s="51"/>
      <c r="BR21" s="105">
        <f>IF(OR($B21=0,$B21=""),"",IF(AND($E$3="Nursery"),'Marks Entry Nursery'!AJ20,IF(AND($E$3="LKG"),'Marks Entry LKG'!AJ20,IF(AND($E$3="UKG"),'Marks Entry UKG'!AJ20,""))))</f>
        <v>41</v>
      </c>
      <c r="BS21" s="105">
        <f>IF(OR($B21=0,$B21=""),"",IF(AND($E$3="Nursery"),'Marks Entry Nursery'!AK20,IF(AND($E$3="LKG"),'Marks Entry LKG'!AK20,IF(AND($E$3="UKG"),'Marks Entry UKG'!AK20,""))))</f>
        <v>0</v>
      </c>
      <c r="BT21" s="54">
        <f t="shared" si="30"/>
        <v>41</v>
      </c>
      <c r="BU21" s="51">
        <f t="shared" si="31"/>
        <v>41</v>
      </c>
      <c r="BV21" s="105">
        <f>IF(OR($B21=0,$B21=""),"",IF(AND($E$3="Nursery"),'Marks Entry Nursery'!AL20,IF(AND($E$3="LKG"),'Marks Entry LKG'!AL20,IF(AND($E$3="UKG"),'Marks Entry UKG'!AL20,""))))</f>
        <v>48</v>
      </c>
      <c r="BW21" s="105">
        <f>IF(OR($B21=0,$B21=""),"",IF(AND($E$3="Nursery"),'Marks Entry Nursery'!AM20,IF(AND($E$3="LKG"),'Marks Entry LKG'!AM20,IF(AND($E$3="UKG"),'Marks Entry UKG'!AM20,""))))</f>
        <v>0</v>
      </c>
      <c r="BX21" s="55">
        <f t="shared" si="32"/>
        <v>48</v>
      </c>
      <c r="BY21" s="51">
        <f t="shared" si="33"/>
        <v>89</v>
      </c>
      <c r="BZ21" s="89">
        <f t="shared" si="34"/>
        <v>0</v>
      </c>
      <c r="CA21" s="89">
        <f t="shared" si="35"/>
        <v>100</v>
      </c>
      <c r="CB21" s="89" t="str">
        <f t="shared" si="36"/>
        <v/>
      </c>
      <c r="CC21" s="89" t="str">
        <f t="shared" si="37"/>
        <v>P</v>
      </c>
      <c r="CD21" s="89" t="str">
        <f t="shared" si="38"/>
        <v>D</v>
      </c>
      <c r="CE21" s="93" t="str">
        <f t="shared" si="39"/>
        <v>A</v>
      </c>
      <c r="CF21" s="105" t="str">
        <f>IF(OR($B21=0,$B21=""),"",IF(AND($E$3="Nursery"),'Marks Entry Nursery'!AN20,IF(AND($E$3="LKG"),'Marks Entry LKG'!AN20,IF(AND($E$3="UKG"),'Marks Entry UKG'!AN20,""))))</f>
        <v>AB</v>
      </c>
      <c r="CG21" s="105" t="str">
        <f>IF(OR($B21=0,$B21=""),"",IF(AND($E$3="Nursery"),'Marks Entry Nursery'!AO20,IF(AND($E$3="LKG"),'Marks Entry LKG'!AO20,IF(AND($E$3="UKG"),'Marks Entry UKG'!AO20,""))))</f>
        <v>AB</v>
      </c>
      <c r="CH21" s="106" t="str">
        <f t="shared" si="40"/>
        <v>AB</v>
      </c>
      <c r="CI21" s="107">
        <f t="shared" si="41"/>
        <v>0</v>
      </c>
      <c r="CJ21" s="107">
        <f t="shared" si="42"/>
        <v>50</v>
      </c>
      <c r="CK21" s="107" t="str">
        <f t="shared" si="43"/>
        <v>AB</v>
      </c>
      <c r="CL21" s="92" t="str">
        <f t="shared" si="44"/>
        <v/>
      </c>
      <c r="CM21" s="105">
        <f>IF(OR($B21=0,$B21=""),"",IF(AND($E$3="Nursery"),'Marks Entry Nursery'!AP20,IF(AND($E$3="LKG"),'Marks Entry LKG'!AP20,IF(AND($E$3="UKG"),'Marks Entry UKG'!AP20,""))))</f>
        <v>0</v>
      </c>
      <c r="CN21" s="105">
        <f>IF(OR($B21=0,$B21=""),"",IF(AND($E$3="Nursery"),'Marks Entry Nursery'!AQ20,IF(AND($E$3="LKG"),'Marks Entry LKG'!AQ20,IF(AND($E$3="UKG"),'Marks Entry UKG'!AQ20,""))))</f>
        <v>23</v>
      </c>
      <c r="CO21" s="106">
        <f t="shared" si="45"/>
        <v>23</v>
      </c>
      <c r="CP21" s="107">
        <f t="shared" si="46"/>
        <v>0</v>
      </c>
      <c r="CQ21" s="107">
        <f t="shared" si="47"/>
        <v>50</v>
      </c>
      <c r="CR21" s="107" t="str">
        <f t="shared" si="48"/>
        <v>P</v>
      </c>
      <c r="CS21" s="92" t="str">
        <f t="shared" si="49"/>
        <v>C</v>
      </c>
      <c r="CT21" s="105">
        <f>IF(OR($B21=0,$B21=""),"",IF(AND($E$3="Nursery"),'Marks Entry Nursery'!AR20,IF(AND($E$3="LKG"),'Marks Entry LKG'!AR20,IF(AND($E$3="UKG"),'Marks Entry UKG'!AR20,""))))</f>
        <v>45</v>
      </c>
      <c r="CU21" s="105">
        <f>IF(OR($B21=0,$B21=""),"",IF(AND($E$3="Nursery"),'Marks Entry Nursery'!AS20,IF(AND($E$3="LKG"),'Marks Entry LKG'!AS20,IF(AND($E$3="UKG"),'Marks Entry UKG'!AS20,""))))</f>
        <v>0</v>
      </c>
      <c r="CV21" s="106">
        <f t="shared" si="50"/>
        <v>45</v>
      </c>
      <c r="CW21" s="107">
        <f t="shared" si="51"/>
        <v>0</v>
      </c>
      <c r="CX21" s="107">
        <f t="shared" si="52"/>
        <v>100</v>
      </c>
      <c r="CY21" s="107" t="str">
        <f t="shared" si="53"/>
        <v>P</v>
      </c>
      <c r="CZ21" s="92" t="str">
        <f t="shared" si="54"/>
        <v>C</v>
      </c>
      <c r="DA21" s="105">
        <f>IF(OR($B21=0,$B21=""),"",IF(AND($E$3="Nursery"),'Marks Entry Nursery'!AT20,IF(AND($E$3="LKG"),'Marks Entry LKG'!AT20,IF(AND($E$3="UKG"),'Marks Entry UKG'!AT20,""))))</f>
        <v>0</v>
      </c>
      <c r="DB21" s="105">
        <f>IF(OR($B21=0,$B21=""),"",IF(AND($E$3="Nursery"),'Marks Entry Nursery'!AU20,IF(AND($E$3="LKG"),'Marks Entry LKG'!AU20,IF(AND($E$3="UKG"),'Marks Entry UKG'!AU20,""))))</f>
        <v>0</v>
      </c>
      <c r="DC21" s="357">
        <f t="shared" si="55"/>
        <v>0</v>
      </c>
      <c r="DD21" s="93" t="str">
        <f t="shared" si="56"/>
        <v/>
      </c>
      <c r="DE21" s="105">
        <f>IF(OR($B21=0,$B21=""),"",IF(AND($E$3="Nursery"),'Marks Entry Nursery'!AV20,IF(AND($E$3="LKG"),'Marks Entry LKG'!AV20,IF(AND($E$3="UKG"),'Marks Entry UKG'!AV20,""))))</f>
        <v>0</v>
      </c>
      <c r="DF21" s="105">
        <f>IF(OR($B21=0,$B21=""),"",IF(AND($E$3="Nursery"),'Marks Entry Nursery'!AW20,IF(AND($E$3="LKG"),'Marks Entry LKG'!AW20,IF(AND($E$3="UKG"),'Marks Entry UKG'!AW20,""))))</f>
        <v>0</v>
      </c>
      <c r="DG21" s="357">
        <f t="shared" si="57"/>
        <v>0</v>
      </c>
      <c r="DH21" s="93" t="str">
        <f t="shared" si="58"/>
        <v/>
      </c>
      <c r="DI21" s="63">
        <f t="shared" si="59"/>
        <v>406</v>
      </c>
      <c r="DJ21" s="359">
        <f t="shared" si="60"/>
        <v>81.2</v>
      </c>
      <c r="DK21" s="67" t="str">
        <f t="shared" si="61"/>
        <v>I</v>
      </c>
      <c r="DL21" s="68">
        <f t="shared" si="62"/>
        <v>9.9999999999999964</v>
      </c>
      <c r="DM21" s="387" t="str">
        <f>IFERROR(IF(B21="NSO","NSO",IF(OR(D21="",G21="",F21="",B21="",DI21=0),"",IF('Master sheet'!$D$14="Hindi","कक्षोंन्नति","Promoted"))),"")</f>
        <v>कक्षोंन्नति</v>
      </c>
      <c r="DN21" s="42">
        <f>IF(OR(B21=0,B21=""),"",IF(AND($E$3="Nursery"),'Marks Entry Nursery'!AX20,IF(AND($E$3="LKG"),'Marks Entry LKG'!AX20,IF(AND($E$3="UKG"),'Marks Entry UKG'!AX20,""))))</f>
        <v>220</v>
      </c>
      <c r="DO21" s="42">
        <f>IF(OR(B21=0,B21=""),"",IF(AND($E$3="Nursery"),'Marks Entry Nursery'!AY20,IF(AND($E$3="LKG"),'Marks Entry LKG'!AY20,IF(AND($E$3="UKG"),'Marks Entry UKG'!AY20,""))))</f>
        <v>160</v>
      </c>
      <c r="DP21" s="214" t="str">
        <f t="shared" si="63"/>
        <v>B</v>
      </c>
      <c r="DQ21" s="43"/>
      <c r="DX21" s="44">
        <f>IF(AND($E$3="Nursery"),'Marks Entry Nursery'!I20,IF(AND($E$3="LKG"),'Marks Entry LKG'!I20,IF(AND($E$3="UKG"),'Marks Entry UKG'!I20,"")))</f>
        <v>115</v>
      </c>
    </row>
    <row r="22" spans="1:128" ht="18.95" customHeight="1">
      <c r="A22" s="56">
        <v>15</v>
      </c>
      <c r="B22" s="261">
        <f>IF(OR(DX22=0,DX22=""),"",IF(AND($E$3="Nursery"),'Marks Entry Nursery'!I21,IF(AND($E$3="LKG"),'Marks Entry LKG'!I21,IF(AND($E$3="UKG"),'Marks Entry UKG'!I21,""))))</f>
        <v>117</v>
      </c>
      <c r="C22" s="57" t="str">
        <f>IF(OR($B22=0,$B22=""),"",IF(AND($E$3="Nursery"),'Marks Entry Nursery'!B21,IF(AND($E$3="LKG"),'Marks Entry LKG'!B21,IF(AND($E$3="UKG"),'Marks Entry UKG'!B21,""))))</f>
        <v>PP3+</v>
      </c>
      <c r="D22" s="57" t="str">
        <f>IF(OR($B22=0,$B22=""),"",IF(AND($E$3="Nursery"),'Marks Entry Nursery'!C21,IF(AND($E$3="LKG"),'Marks Entry LKG'!C21,IF(AND($E$3="UKG"),'Marks Entry UKG'!C21,""))))</f>
        <v>A</v>
      </c>
      <c r="E22" s="402" t="str">
        <f>IF(OR(B22=0,B22=""),"",IF(AND($E$3="Nursery"),'Marks Entry Nursery'!E21,IF(AND($E$3="LKG"),'Marks Entry LKG'!E21,IF(AND($E$3="UKG"),'Marks Entry UKG'!E21,""))))</f>
        <v>24-09-2015</v>
      </c>
      <c r="F22" s="260">
        <f>IF(OR(B22=0,B22=""),"",IF(AND($E$3="Nursery"),'Marks Entry Nursery'!D21,IF(AND($E$3="LKG"),'Marks Entry LKG'!D21,IF(AND($E$3="UKG"),'Marks Entry UKG'!D21,""))))</f>
        <v>935</v>
      </c>
      <c r="G22" s="407" t="str">
        <f>IF(OR($B22=0,$B22=""),"",IF(AND($E$3="Nursery"),'Marks Entry Nursery'!F21,IF(AND($E$3="LKG"),'Marks Entry LKG'!F21,IF(AND($E$3="UKG"),'Marks Entry UKG'!F21,""))))</f>
        <v>KHUSHVEER SINGH</v>
      </c>
      <c r="H22" s="407" t="str">
        <f>IF(OR($B22=0,$B22=""),"",IF(AND($E$3="Nursery"),'Marks Entry Nursery'!G21,IF(AND($E$3="LKG"),'Marks Entry LKG'!G21,IF(AND($E$3="UKG"),'Marks Entry UKG'!G21,""))))</f>
        <v>PUSA RAM</v>
      </c>
      <c r="I22" s="407" t="str">
        <f>IF(OR($B22=0,$B22=""),"",IF(AND($E$3="Nursery"),'Marks Entry Nursery'!H21,IF(AND($E$3="LKG"),'Marks Entry LKG'!H21,IF(AND($E$3="UKG"),'Marks Entry UKG'!H21,""))))</f>
        <v>POOJA</v>
      </c>
      <c r="J22" s="229" t="str">
        <f>IF(OR($B22=0,$B22=""),"",IF(AND($E$3="Nursery"),'Marks Entry Nursery'!J21,IF(AND($E$3="LKG"),'Marks Entry LKG'!J21,IF(AND($E$3="UKG"),'Marks Entry UKG'!J21,""))))</f>
        <v>M</v>
      </c>
      <c r="K22" s="229" t="str">
        <f>IF(OR($B22=0,$B22=""),"",IF(AND($E$3="Nursery"),'Marks Entry Nursery'!K21,IF(AND($E$3="LKG"),'Marks Entry LKG'!K21,IF(AND($E$3="UKG"),'Marks Entry UKG'!K21,""))))</f>
        <v>SC</v>
      </c>
      <c r="L22" s="105"/>
      <c r="M22" s="105"/>
      <c r="N22" s="105"/>
      <c r="O22" s="51"/>
      <c r="P22" s="105">
        <f>IF(OR($B22=0,$B22=""),"",IF(AND($E$3="Nursery"),'Marks Entry Nursery'!O21,IF(AND($E$3="LKG"),'Marks Entry LKG'!O21,IF(AND($E$3="UKG"),'Marks Entry UKG'!O21,""))))</f>
        <v>29</v>
      </c>
      <c r="Q22" s="105">
        <f>IF(OR($B22=0,$B22=""),"",IF(AND($E$3="Nursery"),'Marks Entry Nursery'!P21,IF(AND($E$3="LKG"),'Marks Entry LKG'!P21,IF(AND($E$3="UKG"),'Marks Entry UKG'!P21,""))))</f>
        <v>62</v>
      </c>
      <c r="R22" s="54">
        <f t="shared" si="0"/>
        <v>91</v>
      </c>
      <c r="S22" s="51">
        <f t="shared" si="1"/>
        <v>91</v>
      </c>
      <c r="T22" s="105">
        <f>IF(OR($B22=0,$B22=""),"",IF(AND($E$3="Nursery"),'Marks Entry Nursery'!Q21,IF(AND($E$3="LKG"),'Marks Entry LKG'!Q21,IF(AND($E$3="UKG"),'Marks Entry UKG'!Q21,""))))</f>
        <v>24</v>
      </c>
      <c r="U22" s="105">
        <f>IF(OR($B22=0,$B22=""),"",IF(AND($E$3="Nursery"),'Marks Entry Nursery'!R21,IF(AND($E$3="LKG"),'Marks Entry LKG'!R21,IF(AND($E$3="UKG"),'Marks Entry UKG'!R21,""))))</f>
        <v>24</v>
      </c>
      <c r="V22" s="55">
        <f t="shared" si="2"/>
        <v>48</v>
      </c>
      <c r="W22" s="51">
        <f t="shared" si="3"/>
        <v>139</v>
      </c>
      <c r="X22" s="89">
        <f t="shared" si="4"/>
        <v>0</v>
      </c>
      <c r="Y22" s="89">
        <f t="shared" si="5"/>
        <v>200</v>
      </c>
      <c r="Z22" s="89" t="str">
        <f t="shared" si="6"/>
        <v/>
      </c>
      <c r="AA22" s="89" t="str">
        <f t="shared" si="7"/>
        <v>P</v>
      </c>
      <c r="AB22" s="89" t="str">
        <f t="shared" si="8"/>
        <v>I</v>
      </c>
      <c r="AC22" s="93" t="str">
        <f t="shared" si="9"/>
        <v>C</v>
      </c>
      <c r="AD22" s="105"/>
      <c r="AE22" s="105"/>
      <c r="AF22" s="105"/>
      <c r="AG22" s="51"/>
      <c r="AH22" s="105">
        <f>IF(OR($B22=0,$B22=""),"",IF(AND($E$3="Nursery"),'Marks Entry Nursery'!V21,IF(AND($E$3="LKG"),'Marks Entry LKG'!V21,IF(AND($E$3="UKG"),'Marks Entry UKG'!V21,""))))</f>
        <v>14</v>
      </c>
      <c r="AI22" s="105">
        <f>IF(OR($B22=0,$B22=""),"",IF(AND($E$3="Nursery"),'Marks Entry Nursery'!W21,IF(AND($E$3="LKG"),'Marks Entry LKG'!W21,IF(AND($E$3="UKG"),'Marks Entry UKG'!W21,""))))</f>
        <v>32</v>
      </c>
      <c r="AJ22" s="54">
        <f t="shared" si="10"/>
        <v>46</v>
      </c>
      <c r="AK22" s="51">
        <f t="shared" si="11"/>
        <v>46</v>
      </c>
      <c r="AL22" s="105">
        <f>IF(OR($B22=0,$B22=""),"",IF(AND($E$3="Nursery"),'Marks Entry Nursery'!X21,IF(AND($E$3="LKG"),'Marks Entry LKG'!X21,IF(AND($E$3="UKG"),'Marks Entry UKG'!X21,""))))</f>
        <v>10</v>
      </c>
      <c r="AM22" s="105">
        <f>IF(OR($B22=0,$B22=""),"",IF(AND($E$3="Nursery"),'Marks Entry Nursery'!Y21,IF(AND($E$3="LKG"),'Marks Entry LKG'!Y21,IF(AND($E$3="UKG"),'Marks Entry UKG'!Y21,""))))</f>
        <v>30</v>
      </c>
      <c r="AN22" s="55">
        <f t="shared" si="12"/>
        <v>40</v>
      </c>
      <c r="AO22" s="51">
        <f t="shared" si="13"/>
        <v>86</v>
      </c>
      <c r="AP22" s="89">
        <f t="shared" si="14"/>
        <v>0</v>
      </c>
      <c r="AQ22" s="89">
        <f t="shared" si="15"/>
        <v>100</v>
      </c>
      <c r="AR22" s="89" t="str">
        <f t="shared" si="16"/>
        <v/>
      </c>
      <c r="AS22" s="89" t="str">
        <f t="shared" si="17"/>
        <v>P</v>
      </c>
      <c r="AT22" s="89" t="str">
        <f t="shared" si="18"/>
        <v>D</v>
      </c>
      <c r="AU22" s="93" t="str">
        <f t="shared" si="19"/>
        <v>A</v>
      </c>
      <c r="AV22" s="105"/>
      <c r="AW22" s="105"/>
      <c r="AX22" s="105"/>
      <c r="AY22" s="51"/>
      <c r="AZ22" s="105">
        <f>IF(OR($B22=0,$B22=""),"",IF(AND($E$3="Nursery"),'Marks Entry Nursery'!AC21,IF(AND($E$3="LKG"),'Marks Entry LKG'!AC21,IF(AND($E$3="UKG"),'Marks Entry UKG'!AC21,""))))</f>
        <v>22</v>
      </c>
      <c r="BA22" s="105">
        <f>IF(OR($B22=0,$B22=""),"",IF(AND($E$3="Nursery"),'Marks Entry Nursery'!AD21,IF(AND($E$3="LKG"),'Marks Entry LKG'!AD21,IF(AND($E$3="UKG"),'Marks Entry UKG'!AD21,""))))</f>
        <v>64</v>
      </c>
      <c r="BB22" s="54">
        <f t="shared" si="20"/>
        <v>86</v>
      </c>
      <c r="BC22" s="51">
        <f t="shared" si="21"/>
        <v>86</v>
      </c>
      <c r="BD22" s="105">
        <f>IF(OR($B22=0,$B22=""),"",IF(AND($E$3="Nursery"),'Marks Entry Nursery'!AE21,IF(AND($E$3="LKG"),'Marks Entry LKG'!AE21,IF(AND($E$3="UKG"),'Marks Entry UKG'!AE21,""))))</f>
        <v>26</v>
      </c>
      <c r="BE22" s="105">
        <f>IF(OR($B22=0,$B22=""),"",IF(AND($E$3="Nursery"),'Marks Entry Nursery'!AF21,IF(AND($E$3="LKG"),'Marks Entry LKG'!AF21,IF(AND($E$3="UKG"),'Marks Entry UKG'!AF21,""))))</f>
        <v>64</v>
      </c>
      <c r="BF22" s="55">
        <f t="shared" si="22"/>
        <v>90</v>
      </c>
      <c r="BG22" s="51">
        <f t="shared" si="23"/>
        <v>176</v>
      </c>
      <c r="BH22" s="89">
        <f t="shared" si="24"/>
        <v>0</v>
      </c>
      <c r="BI22" s="89">
        <f t="shared" si="25"/>
        <v>200</v>
      </c>
      <c r="BJ22" s="89" t="str">
        <f t="shared" si="26"/>
        <v/>
      </c>
      <c r="BK22" s="89" t="str">
        <f t="shared" si="27"/>
        <v>P</v>
      </c>
      <c r="BL22" s="89" t="str">
        <f t="shared" si="28"/>
        <v>D</v>
      </c>
      <c r="BM22" s="93" t="str">
        <f t="shared" si="29"/>
        <v>A</v>
      </c>
      <c r="BN22" s="105"/>
      <c r="BO22" s="105"/>
      <c r="BP22" s="105"/>
      <c r="BQ22" s="51"/>
      <c r="BR22" s="105">
        <f>IF(OR($B22=0,$B22=""),"",IF(AND($E$3="Nursery"),'Marks Entry Nursery'!AJ21,IF(AND($E$3="LKG"),'Marks Entry LKG'!AJ21,IF(AND($E$3="UKG"),'Marks Entry UKG'!AJ21,""))))</f>
        <v>42</v>
      </c>
      <c r="BS22" s="105">
        <f>IF(OR($B22=0,$B22=""),"",IF(AND($E$3="Nursery"),'Marks Entry Nursery'!AK21,IF(AND($E$3="LKG"),'Marks Entry LKG'!AK21,IF(AND($E$3="UKG"),'Marks Entry UKG'!AK21,""))))</f>
        <v>0</v>
      </c>
      <c r="BT22" s="54">
        <f t="shared" si="30"/>
        <v>42</v>
      </c>
      <c r="BU22" s="51">
        <f t="shared" si="31"/>
        <v>42</v>
      </c>
      <c r="BV22" s="105">
        <f>IF(OR($B22=0,$B22=""),"",IF(AND($E$3="Nursery"),'Marks Entry Nursery'!AL21,IF(AND($E$3="LKG"),'Marks Entry LKG'!AL21,IF(AND($E$3="UKG"),'Marks Entry UKG'!AL21,""))))</f>
        <v>49</v>
      </c>
      <c r="BW22" s="105">
        <f>IF(OR($B22=0,$B22=""),"",IF(AND($E$3="Nursery"),'Marks Entry Nursery'!AM21,IF(AND($E$3="LKG"),'Marks Entry LKG'!AM21,IF(AND($E$3="UKG"),'Marks Entry UKG'!AM21,""))))</f>
        <v>0</v>
      </c>
      <c r="BX22" s="55">
        <f t="shared" si="32"/>
        <v>49</v>
      </c>
      <c r="BY22" s="51">
        <f t="shared" si="33"/>
        <v>91</v>
      </c>
      <c r="BZ22" s="89">
        <f t="shared" si="34"/>
        <v>0</v>
      </c>
      <c r="CA22" s="89">
        <f t="shared" si="35"/>
        <v>100</v>
      </c>
      <c r="CB22" s="89" t="str">
        <f t="shared" si="36"/>
        <v/>
      </c>
      <c r="CC22" s="89" t="str">
        <f t="shared" si="37"/>
        <v>P</v>
      </c>
      <c r="CD22" s="89" t="str">
        <f t="shared" si="38"/>
        <v>D</v>
      </c>
      <c r="CE22" s="93" t="str">
        <f t="shared" si="39"/>
        <v>A</v>
      </c>
      <c r="CF22" s="105" t="str">
        <f>IF(OR($B22=0,$B22=""),"",IF(AND($E$3="Nursery"),'Marks Entry Nursery'!AN21,IF(AND($E$3="LKG"),'Marks Entry LKG'!AN21,IF(AND($E$3="UKG"),'Marks Entry UKG'!AN21,""))))</f>
        <v>ML</v>
      </c>
      <c r="CG22" s="105" t="str">
        <f>IF(OR($B22=0,$B22=""),"",IF(AND($E$3="Nursery"),'Marks Entry Nursery'!AO21,IF(AND($E$3="LKG"),'Marks Entry LKG'!AO21,IF(AND($E$3="UKG"),'Marks Entry UKG'!AO21,""))))</f>
        <v>ML</v>
      </c>
      <c r="CH22" s="106">
        <f t="shared" si="40"/>
        <v>0</v>
      </c>
      <c r="CI22" s="107">
        <f t="shared" si="41"/>
        <v>50</v>
      </c>
      <c r="CJ22" s="107" t="str">
        <f t="shared" si="42"/>
        <v/>
      </c>
      <c r="CK22" s="107" t="str">
        <f t="shared" si="43"/>
        <v/>
      </c>
      <c r="CL22" s="92" t="str">
        <f t="shared" si="44"/>
        <v/>
      </c>
      <c r="CM22" s="105">
        <f>IF(OR($B22=0,$B22=""),"",IF(AND($E$3="Nursery"),'Marks Entry Nursery'!AP21,IF(AND($E$3="LKG"),'Marks Entry LKG'!AP21,IF(AND($E$3="UKG"),'Marks Entry UKG'!AP21,""))))</f>
        <v>0</v>
      </c>
      <c r="CN22" s="105">
        <f>IF(OR($B22=0,$B22=""),"",IF(AND($E$3="Nursery"),'Marks Entry Nursery'!AQ21,IF(AND($E$3="LKG"),'Marks Entry LKG'!AQ21,IF(AND($E$3="UKG"),'Marks Entry UKG'!AQ21,""))))</f>
        <v>20</v>
      </c>
      <c r="CO22" s="106">
        <f t="shared" si="45"/>
        <v>20</v>
      </c>
      <c r="CP22" s="107">
        <f t="shared" si="46"/>
        <v>0</v>
      </c>
      <c r="CQ22" s="107">
        <f t="shared" si="47"/>
        <v>50</v>
      </c>
      <c r="CR22" s="107" t="str">
        <f t="shared" si="48"/>
        <v>P</v>
      </c>
      <c r="CS22" s="92" t="str">
        <f t="shared" si="49"/>
        <v>D</v>
      </c>
      <c r="CT22" s="105">
        <f>IF(OR($B22=0,$B22=""),"",IF(AND($E$3="Nursery"),'Marks Entry Nursery'!AR21,IF(AND($E$3="LKG"),'Marks Entry LKG'!AR21,IF(AND($E$3="UKG"),'Marks Entry UKG'!AR21,""))))</f>
        <v>47</v>
      </c>
      <c r="CU22" s="105">
        <f>IF(OR($B22=0,$B22=""),"",IF(AND($E$3="Nursery"),'Marks Entry Nursery'!AS21,IF(AND($E$3="LKG"),'Marks Entry LKG'!AS21,IF(AND($E$3="UKG"),'Marks Entry UKG'!AS21,""))))</f>
        <v>0</v>
      </c>
      <c r="CV22" s="106">
        <f t="shared" si="50"/>
        <v>47</v>
      </c>
      <c r="CW22" s="107">
        <f t="shared" si="51"/>
        <v>0</v>
      </c>
      <c r="CX22" s="107">
        <f t="shared" si="52"/>
        <v>100</v>
      </c>
      <c r="CY22" s="107" t="str">
        <f t="shared" si="53"/>
        <v>P</v>
      </c>
      <c r="CZ22" s="92" t="str">
        <f t="shared" si="54"/>
        <v>C</v>
      </c>
      <c r="DA22" s="105">
        <f>IF(OR($B22=0,$B22=""),"",IF(AND($E$3="Nursery"),'Marks Entry Nursery'!AT21,IF(AND($E$3="LKG"),'Marks Entry LKG'!AT21,IF(AND($E$3="UKG"),'Marks Entry UKG'!AT21,""))))</f>
        <v>0</v>
      </c>
      <c r="DB22" s="105">
        <f>IF(OR($B22=0,$B22=""),"",IF(AND($E$3="Nursery"),'Marks Entry Nursery'!AU21,IF(AND($E$3="LKG"),'Marks Entry LKG'!AU21,IF(AND($E$3="UKG"),'Marks Entry UKG'!AU21,""))))</f>
        <v>0</v>
      </c>
      <c r="DC22" s="357">
        <f t="shared" si="55"/>
        <v>0</v>
      </c>
      <c r="DD22" s="93" t="str">
        <f t="shared" si="56"/>
        <v/>
      </c>
      <c r="DE22" s="105">
        <f>IF(OR($B22=0,$B22=""),"",IF(AND($E$3="Nursery"),'Marks Entry Nursery'!AV21,IF(AND($E$3="LKG"),'Marks Entry LKG'!AV21,IF(AND($E$3="UKG"),'Marks Entry UKG'!AV21,""))))</f>
        <v>0</v>
      </c>
      <c r="DF22" s="105">
        <f>IF(OR($B22=0,$B22=""),"",IF(AND($E$3="Nursery"),'Marks Entry Nursery'!AW21,IF(AND($E$3="LKG"),'Marks Entry LKG'!AW21,IF(AND($E$3="UKG"),'Marks Entry UKG'!AW21,""))))</f>
        <v>0</v>
      </c>
      <c r="DG22" s="357">
        <f t="shared" si="57"/>
        <v>0</v>
      </c>
      <c r="DH22" s="93" t="str">
        <f t="shared" si="58"/>
        <v/>
      </c>
      <c r="DI22" s="63">
        <f t="shared" si="59"/>
        <v>401</v>
      </c>
      <c r="DJ22" s="359">
        <f t="shared" si="60"/>
        <v>80.2</v>
      </c>
      <c r="DK22" s="67" t="str">
        <f t="shared" si="61"/>
        <v>I</v>
      </c>
      <c r="DL22" s="68">
        <f t="shared" si="62"/>
        <v>13.999999999999998</v>
      </c>
      <c r="DM22" s="387" t="str">
        <f>IFERROR(IF(B22="NSO","NSO",IF(OR(D22="",G22="",F22="",B22="",DI22=0),"",IF('Master sheet'!$D$14="Hindi","कक्षोंन्नति","Promoted"))),"")</f>
        <v>कक्षोंन्नति</v>
      </c>
      <c r="DN22" s="42">
        <f>IF(OR(B22=0,B22=""),"",IF(AND($E$3="Nursery"),'Marks Entry Nursery'!AX21,IF(AND($E$3="LKG"),'Marks Entry LKG'!AX21,IF(AND($E$3="UKG"),'Marks Entry UKG'!AX21,""))))</f>
        <v>220</v>
      </c>
      <c r="DO22" s="42">
        <f>IF(OR(B22=0,B22=""),"",IF(AND($E$3="Nursery"),'Marks Entry Nursery'!AY21,IF(AND($E$3="LKG"),'Marks Entry LKG'!AY21,IF(AND($E$3="UKG"),'Marks Entry UKG'!AY21,""))))</f>
        <v>180</v>
      </c>
      <c r="DP22" s="214" t="str">
        <f t="shared" si="63"/>
        <v>B</v>
      </c>
      <c r="DQ22" s="43"/>
      <c r="DX22" s="44">
        <f>IF(AND($E$3="Nursery"),'Marks Entry Nursery'!I21,IF(AND($E$3="LKG"),'Marks Entry LKG'!I21,IF(AND($E$3="UKG"),'Marks Entry UKG'!I21,"")))</f>
        <v>117</v>
      </c>
    </row>
    <row r="23" spans="1:128" ht="18.95" customHeight="1">
      <c r="A23" s="56">
        <v>16</v>
      </c>
      <c r="B23" s="261">
        <f>IF(OR(DX23=0,DX23=""),"",IF(AND($E$3="Nursery"),'Marks Entry Nursery'!I22,IF(AND($E$3="LKG"),'Marks Entry LKG'!I22,IF(AND($E$3="UKG"),'Marks Entry UKG'!I22,""))))</f>
        <v>118</v>
      </c>
      <c r="C23" s="57" t="str">
        <f>IF(OR($B23=0,$B23=""),"",IF(AND($E$3="Nursery"),'Marks Entry Nursery'!B22,IF(AND($E$3="LKG"),'Marks Entry LKG'!B22,IF(AND($E$3="UKG"),'Marks Entry UKG'!B22,""))))</f>
        <v>PP3+</v>
      </c>
      <c r="D23" s="57" t="str">
        <f>IF(OR($B23=0,$B23=""),"",IF(AND($E$3="Nursery"),'Marks Entry Nursery'!C22,IF(AND($E$3="LKG"),'Marks Entry LKG'!C22,IF(AND($E$3="UKG"),'Marks Entry UKG'!C22,""))))</f>
        <v>A</v>
      </c>
      <c r="E23" s="402" t="str">
        <f>IF(OR(B23=0,B23=""),"",IF(AND($E$3="Nursery"),'Marks Entry Nursery'!E22,IF(AND($E$3="LKG"),'Marks Entry LKG'!E22,IF(AND($E$3="UKG"),'Marks Entry UKG'!E22,""))))</f>
        <v>21-01-2016</v>
      </c>
      <c r="F23" s="260">
        <f>IF(OR(B23=0,B23=""),"",IF(AND($E$3="Nursery"),'Marks Entry Nursery'!D22,IF(AND($E$3="LKG"),'Marks Entry LKG'!D22,IF(AND($E$3="UKG"),'Marks Entry UKG'!D22,""))))</f>
        <v>940</v>
      </c>
      <c r="G23" s="407" t="str">
        <f>IF(OR($B23=0,$B23=""),"",IF(AND($E$3="Nursery"),'Marks Entry Nursery'!F22,IF(AND($E$3="LKG"),'Marks Entry LKG'!F22,IF(AND($E$3="UKG"),'Marks Entry UKG'!F22,""))))</f>
        <v>KINJAL SAINI</v>
      </c>
      <c r="H23" s="407" t="str">
        <f>IF(OR($B23=0,$B23=""),"",IF(AND($E$3="Nursery"),'Marks Entry Nursery'!G22,IF(AND($E$3="LKG"),'Marks Entry LKG'!G22,IF(AND($E$3="UKG"),'Marks Entry UKG'!G22,""))))</f>
        <v>DURGESH CHAND BAGRI</v>
      </c>
      <c r="I23" s="407" t="str">
        <f>IF(OR($B23=0,$B23=""),"",IF(AND($E$3="Nursery"),'Marks Entry Nursery'!H22,IF(AND($E$3="LKG"),'Marks Entry LKG'!H22,IF(AND($E$3="UKG"),'Marks Entry UKG'!H22,""))))</f>
        <v>PUSHPA DEVI</v>
      </c>
      <c r="J23" s="229" t="str">
        <f>IF(OR($B23=0,$B23=""),"",IF(AND($E$3="Nursery"),'Marks Entry Nursery'!J22,IF(AND($E$3="LKG"),'Marks Entry LKG'!J22,IF(AND($E$3="UKG"),'Marks Entry UKG'!J22,""))))</f>
        <v>F</v>
      </c>
      <c r="K23" s="229" t="str">
        <f>IF(OR($B23=0,$B23=""),"",IF(AND($E$3="Nursery"),'Marks Entry Nursery'!K22,IF(AND($E$3="LKG"),'Marks Entry LKG'!K22,IF(AND($E$3="UKG"),'Marks Entry UKG'!K22,""))))</f>
        <v>OBC</v>
      </c>
      <c r="L23" s="105"/>
      <c r="M23" s="105"/>
      <c r="N23" s="105"/>
      <c r="O23" s="51"/>
      <c r="P23" s="105">
        <f>IF(OR($B23=0,$B23=""),"",IF(AND($E$3="Nursery"),'Marks Entry Nursery'!O22,IF(AND($E$3="LKG"),'Marks Entry LKG'!O22,IF(AND($E$3="UKG"),'Marks Entry UKG'!O22,""))))</f>
        <v>29</v>
      </c>
      <c r="Q23" s="105">
        <f>IF(OR($B23=0,$B23=""),"",IF(AND($E$3="Nursery"),'Marks Entry Nursery'!P22,IF(AND($E$3="LKG"),'Marks Entry LKG'!P22,IF(AND($E$3="UKG"),'Marks Entry UKG'!P22,""))))</f>
        <v>50</v>
      </c>
      <c r="R23" s="54">
        <f t="shared" si="0"/>
        <v>79</v>
      </c>
      <c r="S23" s="51">
        <f t="shared" si="1"/>
        <v>79</v>
      </c>
      <c r="T23" s="105">
        <f>IF(OR($B23=0,$B23=""),"",IF(AND($E$3="Nursery"),'Marks Entry Nursery'!Q22,IF(AND($E$3="LKG"),'Marks Entry LKG'!Q22,IF(AND($E$3="UKG"),'Marks Entry UKG'!Q22,""))))</f>
        <v>24</v>
      </c>
      <c r="U23" s="105">
        <f>IF(OR($B23=0,$B23=""),"",IF(AND($E$3="Nursery"),'Marks Entry Nursery'!R22,IF(AND($E$3="LKG"),'Marks Entry LKG'!R22,IF(AND($E$3="UKG"),'Marks Entry UKG'!R22,""))))</f>
        <v>21</v>
      </c>
      <c r="V23" s="55">
        <f t="shared" si="2"/>
        <v>45</v>
      </c>
      <c r="W23" s="51">
        <f t="shared" si="3"/>
        <v>124</v>
      </c>
      <c r="X23" s="89">
        <f t="shared" si="4"/>
        <v>0</v>
      </c>
      <c r="Y23" s="89">
        <f t="shared" si="5"/>
        <v>200</v>
      </c>
      <c r="Z23" s="89" t="str">
        <f t="shared" si="6"/>
        <v/>
      </c>
      <c r="AA23" s="89" t="str">
        <f t="shared" si="7"/>
        <v>P</v>
      </c>
      <c r="AB23" s="89" t="str">
        <f t="shared" si="8"/>
        <v>I</v>
      </c>
      <c r="AC23" s="93" t="str">
        <f t="shared" si="9"/>
        <v>C</v>
      </c>
      <c r="AD23" s="105"/>
      <c r="AE23" s="105"/>
      <c r="AF23" s="105"/>
      <c r="AG23" s="51"/>
      <c r="AH23" s="105">
        <f>IF(OR($B23=0,$B23=""),"",IF(AND($E$3="Nursery"),'Marks Entry Nursery'!V22,IF(AND($E$3="LKG"),'Marks Entry LKG'!V22,IF(AND($E$3="UKG"),'Marks Entry UKG'!V22,""))))</f>
        <v>14</v>
      </c>
      <c r="AI23" s="105">
        <f>IF(OR($B23=0,$B23=""),"",IF(AND($E$3="Nursery"),'Marks Entry Nursery'!W22,IF(AND($E$3="LKG"),'Marks Entry LKG'!W22,IF(AND($E$3="UKG"),'Marks Entry UKG'!W22,""))))</f>
        <v>32</v>
      </c>
      <c r="AJ23" s="54">
        <f t="shared" si="10"/>
        <v>46</v>
      </c>
      <c r="AK23" s="51">
        <f t="shared" si="11"/>
        <v>46</v>
      </c>
      <c r="AL23" s="105">
        <f>IF(OR($B23=0,$B23=""),"",IF(AND($E$3="Nursery"),'Marks Entry Nursery'!X22,IF(AND($E$3="LKG"),'Marks Entry LKG'!X22,IF(AND($E$3="UKG"),'Marks Entry UKG'!X22,""))))</f>
        <v>10</v>
      </c>
      <c r="AM23" s="105">
        <f>IF(OR($B23=0,$B23=""),"",IF(AND($E$3="Nursery"),'Marks Entry Nursery'!Y22,IF(AND($E$3="LKG"),'Marks Entry LKG'!Y22,IF(AND($E$3="UKG"),'Marks Entry UKG'!Y22,""))))</f>
        <v>32</v>
      </c>
      <c r="AN23" s="55">
        <f t="shared" si="12"/>
        <v>42</v>
      </c>
      <c r="AO23" s="51">
        <f t="shared" si="13"/>
        <v>88</v>
      </c>
      <c r="AP23" s="89">
        <f t="shared" si="14"/>
        <v>0</v>
      </c>
      <c r="AQ23" s="89">
        <f t="shared" si="15"/>
        <v>100</v>
      </c>
      <c r="AR23" s="89" t="str">
        <f t="shared" si="16"/>
        <v/>
      </c>
      <c r="AS23" s="89" t="str">
        <f t="shared" si="17"/>
        <v>P</v>
      </c>
      <c r="AT23" s="89" t="str">
        <f t="shared" si="18"/>
        <v>D</v>
      </c>
      <c r="AU23" s="93" t="str">
        <f t="shared" si="19"/>
        <v>A</v>
      </c>
      <c r="AV23" s="105"/>
      <c r="AW23" s="105"/>
      <c r="AX23" s="105"/>
      <c r="AY23" s="51"/>
      <c r="AZ23" s="105">
        <f>IF(OR($B23=0,$B23=""),"",IF(AND($E$3="Nursery"),'Marks Entry Nursery'!AC22,IF(AND($E$3="LKG"),'Marks Entry LKG'!AC22,IF(AND($E$3="UKG"),'Marks Entry UKG'!AC22,""))))</f>
        <v>22</v>
      </c>
      <c r="BA23" s="105">
        <f>IF(OR($B23=0,$B23=""),"",IF(AND($E$3="Nursery"),'Marks Entry Nursery'!AD22,IF(AND($E$3="LKG"),'Marks Entry LKG'!AD22,IF(AND($E$3="UKG"),'Marks Entry UKG'!AD22,""))))</f>
        <v>64</v>
      </c>
      <c r="BB23" s="54">
        <f t="shared" si="20"/>
        <v>86</v>
      </c>
      <c r="BC23" s="51">
        <f t="shared" si="21"/>
        <v>86</v>
      </c>
      <c r="BD23" s="105">
        <f>IF(OR($B23=0,$B23=""),"",IF(AND($E$3="Nursery"),'Marks Entry Nursery'!AE22,IF(AND($E$3="LKG"),'Marks Entry LKG'!AE22,IF(AND($E$3="UKG"),'Marks Entry UKG'!AE22,""))))</f>
        <v>28</v>
      </c>
      <c r="BE23" s="105">
        <f>IF(OR($B23=0,$B23=""),"",IF(AND($E$3="Nursery"),'Marks Entry Nursery'!AF22,IF(AND($E$3="LKG"),'Marks Entry LKG'!AF22,IF(AND($E$3="UKG"),'Marks Entry UKG'!AF22,""))))</f>
        <v>69</v>
      </c>
      <c r="BF23" s="55">
        <f t="shared" si="22"/>
        <v>97</v>
      </c>
      <c r="BG23" s="51">
        <f t="shared" si="23"/>
        <v>183</v>
      </c>
      <c r="BH23" s="89">
        <f t="shared" si="24"/>
        <v>0</v>
      </c>
      <c r="BI23" s="89">
        <f t="shared" si="25"/>
        <v>200</v>
      </c>
      <c r="BJ23" s="89" t="str">
        <f t="shared" si="26"/>
        <v/>
      </c>
      <c r="BK23" s="89" t="str">
        <f t="shared" si="27"/>
        <v>P</v>
      </c>
      <c r="BL23" s="89" t="str">
        <f t="shared" si="28"/>
        <v>D</v>
      </c>
      <c r="BM23" s="93" t="str">
        <f t="shared" si="29"/>
        <v>A</v>
      </c>
      <c r="BN23" s="105"/>
      <c r="BO23" s="105"/>
      <c r="BP23" s="105"/>
      <c r="BQ23" s="51"/>
      <c r="BR23" s="105">
        <f>IF(OR($B23=0,$B23=""),"",IF(AND($E$3="Nursery"),'Marks Entry Nursery'!AJ22,IF(AND($E$3="LKG"),'Marks Entry LKG'!AJ22,IF(AND($E$3="UKG"),'Marks Entry UKG'!AJ22,""))))</f>
        <v>41</v>
      </c>
      <c r="BS23" s="105">
        <f>IF(OR($B23=0,$B23=""),"",IF(AND($E$3="Nursery"),'Marks Entry Nursery'!AK22,IF(AND($E$3="LKG"),'Marks Entry LKG'!AK22,IF(AND($E$3="UKG"),'Marks Entry UKG'!AK22,""))))</f>
        <v>0</v>
      </c>
      <c r="BT23" s="54">
        <f t="shared" si="30"/>
        <v>41</v>
      </c>
      <c r="BU23" s="51">
        <f t="shared" si="31"/>
        <v>41</v>
      </c>
      <c r="BV23" s="105">
        <f>IF(OR($B23=0,$B23=""),"",IF(AND($E$3="Nursery"),'Marks Entry Nursery'!AL22,IF(AND($E$3="LKG"),'Marks Entry LKG'!AL22,IF(AND($E$3="UKG"),'Marks Entry UKG'!AL22,""))))</f>
        <v>48</v>
      </c>
      <c r="BW23" s="105">
        <f>IF(OR($B23=0,$B23=""),"",IF(AND($E$3="Nursery"),'Marks Entry Nursery'!AM22,IF(AND($E$3="LKG"),'Marks Entry LKG'!AM22,IF(AND($E$3="UKG"),'Marks Entry UKG'!AM22,""))))</f>
        <v>0</v>
      </c>
      <c r="BX23" s="55">
        <f t="shared" si="32"/>
        <v>48</v>
      </c>
      <c r="BY23" s="51">
        <f t="shared" si="33"/>
        <v>89</v>
      </c>
      <c r="BZ23" s="89">
        <f t="shared" si="34"/>
        <v>0</v>
      </c>
      <c r="CA23" s="89">
        <f t="shared" si="35"/>
        <v>100</v>
      </c>
      <c r="CB23" s="89" t="str">
        <f t="shared" si="36"/>
        <v/>
      </c>
      <c r="CC23" s="89" t="str">
        <f t="shared" si="37"/>
        <v>P</v>
      </c>
      <c r="CD23" s="89" t="str">
        <f t="shared" si="38"/>
        <v>D</v>
      </c>
      <c r="CE23" s="93" t="str">
        <f t="shared" si="39"/>
        <v>A</v>
      </c>
      <c r="CF23" s="105" t="str">
        <f>IF(OR($B23=0,$B23=""),"",IF(AND($E$3="Nursery"),'Marks Entry Nursery'!AN22,IF(AND($E$3="LKG"),'Marks Entry LKG'!AN22,IF(AND($E$3="UKG"),'Marks Entry UKG'!AN22,""))))</f>
        <v>NA</v>
      </c>
      <c r="CG23" s="105" t="str">
        <f>IF(OR($B23=0,$B23=""),"",IF(AND($E$3="Nursery"),'Marks Entry Nursery'!AO22,IF(AND($E$3="LKG"),'Marks Entry LKG'!AO22,IF(AND($E$3="UKG"),'Marks Entry UKG'!AO22,""))))</f>
        <v>NA</v>
      </c>
      <c r="CH23" s="106">
        <f t="shared" si="40"/>
        <v>0</v>
      </c>
      <c r="CI23" s="107">
        <f t="shared" si="41"/>
        <v>0</v>
      </c>
      <c r="CJ23" s="107" t="str">
        <f t="shared" si="42"/>
        <v/>
      </c>
      <c r="CK23" s="107" t="str">
        <f t="shared" si="43"/>
        <v/>
      </c>
      <c r="CL23" s="92" t="str">
        <f t="shared" si="44"/>
        <v/>
      </c>
      <c r="CM23" s="105">
        <f>IF(OR($B23=0,$B23=""),"",IF(AND($E$3="Nursery"),'Marks Entry Nursery'!AP22,IF(AND($E$3="LKG"),'Marks Entry LKG'!AP22,IF(AND($E$3="UKG"),'Marks Entry UKG'!AP22,""))))</f>
        <v>0</v>
      </c>
      <c r="CN23" s="105">
        <f>IF(OR($B23=0,$B23=""),"",IF(AND($E$3="Nursery"),'Marks Entry Nursery'!AQ22,IF(AND($E$3="LKG"),'Marks Entry LKG'!AQ22,IF(AND($E$3="UKG"),'Marks Entry UKG'!AQ22,""))))</f>
        <v>21</v>
      </c>
      <c r="CO23" s="106">
        <f t="shared" si="45"/>
        <v>21</v>
      </c>
      <c r="CP23" s="107">
        <f t="shared" si="46"/>
        <v>0</v>
      </c>
      <c r="CQ23" s="107">
        <f t="shared" si="47"/>
        <v>50</v>
      </c>
      <c r="CR23" s="107" t="str">
        <f t="shared" si="48"/>
        <v>P</v>
      </c>
      <c r="CS23" s="92" t="str">
        <f t="shared" si="49"/>
        <v>C</v>
      </c>
      <c r="CT23" s="105">
        <f>IF(OR($B23=0,$B23=""),"",IF(AND($E$3="Nursery"),'Marks Entry Nursery'!AR22,IF(AND($E$3="LKG"),'Marks Entry LKG'!AR22,IF(AND($E$3="UKG"),'Marks Entry UKG'!AR22,""))))</f>
        <v>48</v>
      </c>
      <c r="CU23" s="105">
        <f>IF(OR($B23=0,$B23=""),"",IF(AND($E$3="Nursery"),'Marks Entry Nursery'!AS22,IF(AND($E$3="LKG"),'Marks Entry LKG'!AS22,IF(AND($E$3="UKG"),'Marks Entry UKG'!AS22,""))))</f>
        <v>0</v>
      </c>
      <c r="CV23" s="106">
        <f t="shared" si="50"/>
        <v>48</v>
      </c>
      <c r="CW23" s="107">
        <f t="shared" si="51"/>
        <v>0</v>
      </c>
      <c r="CX23" s="107">
        <f t="shared" si="52"/>
        <v>100</v>
      </c>
      <c r="CY23" s="107" t="str">
        <f t="shared" si="53"/>
        <v>P</v>
      </c>
      <c r="CZ23" s="92" t="str">
        <f t="shared" si="54"/>
        <v>C</v>
      </c>
      <c r="DA23" s="105">
        <f>IF(OR($B23=0,$B23=""),"",IF(AND($E$3="Nursery"),'Marks Entry Nursery'!AT22,IF(AND($E$3="LKG"),'Marks Entry LKG'!AT22,IF(AND($E$3="UKG"),'Marks Entry UKG'!AT22,""))))</f>
        <v>0</v>
      </c>
      <c r="DB23" s="105">
        <f>IF(OR($B23=0,$B23=""),"",IF(AND($E$3="Nursery"),'Marks Entry Nursery'!AU22,IF(AND($E$3="LKG"),'Marks Entry LKG'!AU22,IF(AND($E$3="UKG"),'Marks Entry UKG'!AU22,""))))</f>
        <v>0</v>
      </c>
      <c r="DC23" s="357">
        <f t="shared" si="55"/>
        <v>0</v>
      </c>
      <c r="DD23" s="93" t="str">
        <f t="shared" si="56"/>
        <v/>
      </c>
      <c r="DE23" s="105">
        <f>IF(OR($B23=0,$B23=""),"",IF(AND($E$3="Nursery"),'Marks Entry Nursery'!AV22,IF(AND($E$3="LKG"),'Marks Entry LKG'!AV22,IF(AND($E$3="UKG"),'Marks Entry UKG'!AV22,""))))</f>
        <v>0</v>
      </c>
      <c r="DF23" s="105">
        <f>IF(OR($B23=0,$B23=""),"",IF(AND($E$3="Nursery"),'Marks Entry Nursery'!AW22,IF(AND($E$3="LKG"),'Marks Entry LKG'!AW22,IF(AND($E$3="UKG"),'Marks Entry UKG'!AW22,""))))</f>
        <v>0</v>
      </c>
      <c r="DG23" s="357">
        <f t="shared" si="57"/>
        <v>0</v>
      </c>
      <c r="DH23" s="93" t="str">
        <f t="shared" si="58"/>
        <v/>
      </c>
      <c r="DI23" s="63">
        <f t="shared" si="59"/>
        <v>395</v>
      </c>
      <c r="DJ23" s="359">
        <f t="shared" si="60"/>
        <v>79</v>
      </c>
      <c r="DK23" s="67" t="str">
        <f t="shared" si="61"/>
        <v>I</v>
      </c>
      <c r="DL23" s="68">
        <f t="shared" si="62"/>
        <v>17.000000000000298</v>
      </c>
      <c r="DM23" s="387" t="str">
        <f>IFERROR(IF(B23="NSO","NSO",IF(OR(D23="",G23="",F23="",B23="",DI23=0),"",IF('Master sheet'!$D$14="Hindi","कक्षोंन्नति","Promoted"))),"")</f>
        <v>कक्षोंन्नति</v>
      </c>
      <c r="DN23" s="42">
        <f>IF(OR(B23=0,B23=""),"",IF(AND($E$3="Nursery"),'Marks Entry Nursery'!AX22,IF(AND($E$3="LKG"),'Marks Entry LKG'!AX22,IF(AND($E$3="UKG"),'Marks Entry UKG'!AX22,""))))</f>
        <v>220</v>
      </c>
      <c r="DO23" s="42">
        <f>IF(OR(B23=0,B23=""),"",IF(AND($E$3="Nursery"),'Marks Entry Nursery'!AY22,IF(AND($E$3="LKG"),'Marks Entry LKG'!AY22,IF(AND($E$3="UKG"),'Marks Entry UKG'!AY22,""))))</f>
        <v>180</v>
      </c>
      <c r="DP23" s="214" t="str">
        <f t="shared" si="63"/>
        <v>B</v>
      </c>
      <c r="DQ23" s="43"/>
      <c r="DX23" s="44">
        <f>IF(AND($E$3="Nursery"),'Marks Entry Nursery'!I22,IF(AND($E$3="LKG"),'Marks Entry LKG'!I22,IF(AND($E$3="UKG"),'Marks Entry UKG'!I22,"")))</f>
        <v>118</v>
      </c>
    </row>
    <row r="24" spans="1:128" ht="18.95" customHeight="1">
      <c r="A24" s="56">
        <v>17</v>
      </c>
      <c r="B24" s="261">
        <f>IF(OR(DX24=0,DX24=""),"",IF(AND($E$3="Nursery"),'Marks Entry Nursery'!I23,IF(AND($E$3="LKG"),'Marks Entry LKG'!I23,IF(AND($E$3="UKG"),'Marks Entry UKG'!I23,""))))</f>
        <v>119</v>
      </c>
      <c r="C24" s="57" t="str">
        <f>IF(OR($B24=0,$B24=""),"",IF(AND($E$3="Nursery"),'Marks Entry Nursery'!B23,IF(AND($E$3="LKG"),'Marks Entry LKG'!B23,IF(AND($E$3="UKG"),'Marks Entry UKG'!B23,""))))</f>
        <v>PP3+</v>
      </c>
      <c r="D24" s="57" t="str">
        <f>IF(OR($B24=0,$B24=""),"",IF(AND($E$3="Nursery"),'Marks Entry Nursery'!C23,IF(AND($E$3="LKG"),'Marks Entry LKG'!C23,IF(AND($E$3="UKG"),'Marks Entry UKG'!C23,""))))</f>
        <v>A</v>
      </c>
      <c r="E24" s="402" t="str">
        <f>IF(OR(B24=0,B24=""),"",IF(AND($E$3="Nursery"),'Marks Entry Nursery'!E23,IF(AND($E$3="LKG"),'Marks Entry LKG'!E23,IF(AND($E$3="UKG"),'Marks Entry UKG'!E23,""))))</f>
        <v>14-02-2016</v>
      </c>
      <c r="F24" s="260">
        <f>IF(OR(B24=0,B24=""),"",IF(AND($E$3="Nursery"),'Marks Entry Nursery'!D23,IF(AND($E$3="LKG"),'Marks Entry LKG'!D23,IF(AND($E$3="UKG"),'Marks Entry UKG'!D23,""))))</f>
        <v>924</v>
      </c>
      <c r="G24" s="407" t="str">
        <f>IF(OR($B24=0,$B24=""),"",IF(AND($E$3="Nursery"),'Marks Entry Nursery'!F23,IF(AND($E$3="LKG"),'Marks Entry LKG'!F23,IF(AND($E$3="UKG"),'Marks Entry UKG'!F23,""))))</f>
        <v>LUCKY PRAJAPATI</v>
      </c>
      <c r="H24" s="407" t="str">
        <f>IF(OR($B24=0,$B24=""),"",IF(AND($E$3="Nursery"),'Marks Entry Nursery'!G23,IF(AND($E$3="LKG"),'Marks Entry LKG'!G23,IF(AND($E$3="UKG"),'Marks Entry UKG'!G23,""))))</f>
        <v>NAR SINGH</v>
      </c>
      <c r="I24" s="407" t="str">
        <f>IF(OR($B24=0,$B24=""),"",IF(AND($E$3="Nursery"),'Marks Entry Nursery'!H23,IF(AND($E$3="LKG"),'Marks Entry LKG'!H23,IF(AND($E$3="UKG"),'Marks Entry UKG'!H23,""))))</f>
        <v>BHAWNA</v>
      </c>
      <c r="J24" s="229" t="str">
        <f>IF(OR($B24=0,$B24=""),"",IF(AND($E$3="Nursery"),'Marks Entry Nursery'!J23,IF(AND($E$3="LKG"),'Marks Entry LKG'!J23,IF(AND($E$3="UKG"),'Marks Entry UKG'!J23,""))))</f>
        <v>M</v>
      </c>
      <c r="K24" s="229" t="str">
        <f>IF(OR($B24=0,$B24=""),"",IF(AND($E$3="Nursery"),'Marks Entry Nursery'!K23,IF(AND($E$3="LKG"),'Marks Entry LKG'!K23,IF(AND($E$3="UKG"),'Marks Entry UKG'!K23,""))))</f>
        <v>OBC</v>
      </c>
      <c r="L24" s="105"/>
      <c r="M24" s="105"/>
      <c r="N24" s="105"/>
      <c r="O24" s="51"/>
      <c r="P24" s="105">
        <f>IF(OR($B24=0,$B24=""),"",IF(AND($E$3="Nursery"),'Marks Entry Nursery'!O23,IF(AND($E$3="LKG"),'Marks Entry LKG'!O23,IF(AND($E$3="UKG"),'Marks Entry UKG'!O23,""))))</f>
        <v>29</v>
      </c>
      <c r="Q24" s="105">
        <f>IF(OR($B24=0,$B24=""),"",IF(AND($E$3="Nursery"),'Marks Entry Nursery'!P23,IF(AND($E$3="LKG"),'Marks Entry LKG'!P23,IF(AND($E$3="UKG"),'Marks Entry UKG'!P23,""))))</f>
        <v>51</v>
      </c>
      <c r="R24" s="54">
        <f t="shared" si="0"/>
        <v>80</v>
      </c>
      <c r="S24" s="51">
        <f t="shared" si="1"/>
        <v>80</v>
      </c>
      <c r="T24" s="105">
        <f>IF(OR($B24=0,$B24=""),"",IF(AND($E$3="Nursery"),'Marks Entry Nursery'!Q23,IF(AND($E$3="LKG"),'Marks Entry LKG'!Q23,IF(AND($E$3="UKG"),'Marks Entry UKG'!Q23,""))))</f>
        <v>24</v>
      </c>
      <c r="U24" s="105">
        <f>IF(OR($B24=0,$B24=""),"",IF(AND($E$3="Nursery"),'Marks Entry Nursery'!R23,IF(AND($E$3="LKG"),'Marks Entry LKG'!R23,IF(AND($E$3="UKG"),'Marks Entry UKG'!R23,""))))</f>
        <v>20</v>
      </c>
      <c r="V24" s="55">
        <f t="shared" si="2"/>
        <v>44</v>
      </c>
      <c r="W24" s="51">
        <f t="shared" si="3"/>
        <v>124</v>
      </c>
      <c r="X24" s="89">
        <f t="shared" si="4"/>
        <v>0</v>
      </c>
      <c r="Y24" s="89">
        <f t="shared" si="5"/>
        <v>200</v>
      </c>
      <c r="Z24" s="89" t="str">
        <f t="shared" si="6"/>
        <v/>
      </c>
      <c r="AA24" s="89" t="str">
        <f t="shared" si="7"/>
        <v>P</v>
      </c>
      <c r="AB24" s="89" t="str">
        <f t="shared" si="8"/>
        <v>I</v>
      </c>
      <c r="AC24" s="93" t="str">
        <f t="shared" si="9"/>
        <v>C</v>
      </c>
      <c r="AD24" s="105"/>
      <c r="AE24" s="105"/>
      <c r="AF24" s="105"/>
      <c r="AG24" s="51"/>
      <c r="AH24" s="105">
        <f>IF(OR($B24=0,$B24=""),"",IF(AND($E$3="Nursery"),'Marks Entry Nursery'!V23,IF(AND($E$3="LKG"),'Marks Entry LKG'!V23,IF(AND($E$3="UKG"),'Marks Entry UKG'!V23,""))))</f>
        <v>14</v>
      </c>
      <c r="AI24" s="105">
        <f>IF(OR($B24=0,$B24=""),"",IF(AND($E$3="Nursery"),'Marks Entry Nursery'!W23,IF(AND($E$3="LKG"),'Marks Entry LKG'!W23,IF(AND($E$3="UKG"),'Marks Entry UKG'!W23,""))))</f>
        <v>32</v>
      </c>
      <c r="AJ24" s="54">
        <f t="shared" si="10"/>
        <v>46</v>
      </c>
      <c r="AK24" s="51">
        <f t="shared" si="11"/>
        <v>46</v>
      </c>
      <c r="AL24" s="105">
        <f>IF(OR($B24=0,$B24=""),"",IF(AND($E$3="Nursery"),'Marks Entry Nursery'!X23,IF(AND($E$3="LKG"),'Marks Entry LKG'!X23,IF(AND($E$3="UKG"),'Marks Entry UKG'!X23,""))))</f>
        <v>10</v>
      </c>
      <c r="AM24" s="105">
        <f>IF(OR($B24=0,$B24=""),"",IF(AND($E$3="Nursery"),'Marks Entry Nursery'!Y23,IF(AND($E$3="LKG"),'Marks Entry LKG'!Y23,IF(AND($E$3="UKG"),'Marks Entry UKG'!Y23,""))))</f>
        <v>31</v>
      </c>
      <c r="AN24" s="55">
        <f t="shared" si="12"/>
        <v>41</v>
      </c>
      <c r="AO24" s="51">
        <f t="shared" si="13"/>
        <v>87</v>
      </c>
      <c r="AP24" s="89">
        <f t="shared" si="14"/>
        <v>0</v>
      </c>
      <c r="AQ24" s="89">
        <f t="shared" si="15"/>
        <v>100</v>
      </c>
      <c r="AR24" s="89" t="str">
        <f t="shared" si="16"/>
        <v/>
      </c>
      <c r="AS24" s="89" t="str">
        <f t="shared" si="17"/>
        <v>P</v>
      </c>
      <c r="AT24" s="89" t="str">
        <f t="shared" si="18"/>
        <v>D</v>
      </c>
      <c r="AU24" s="93" t="str">
        <f t="shared" si="19"/>
        <v>A</v>
      </c>
      <c r="AV24" s="105"/>
      <c r="AW24" s="105"/>
      <c r="AX24" s="105"/>
      <c r="AY24" s="51"/>
      <c r="AZ24" s="105">
        <f>IF(OR($B24=0,$B24=""),"",IF(AND($E$3="Nursery"),'Marks Entry Nursery'!AC23,IF(AND($E$3="LKG"),'Marks Entry LKG'!AC23,IF(AND($E$3="UKG"),'Marks Entry UKG'!AC23,""))))</f>
        <v>22</v>
      </c>
      <c r="BA24" s="105">
        <f>IF(OR($B24=0,$B24=""),"",IF(AND($E$3="Nursery"),'Marks Entry Nursery'!AD23,IF(AND($E$3="LKG"),'Marks Entry LKG'!AD23,IF(AND($E$3="UKG"),'Marks Entry UKG'!AD23,""))))</f>
        <v>64</v>
      </c>
      <c r="BB24" s="54">
        <f t="shared" si="20"/>
        <v>86</v>
      </c>
      <c r="BC24" s="51">
        <f t="shared" si="21"/>
        <v>86</v>
      </c>
      <c r="BD24" s="105">
        <f>IF(OR($B24=0,$B24=""),"",IF(AND($E$3="Nursery"),'Marks Entry Nursery'!AE23,IF(AND($E$3="LKG"),'Marks Entry LKG'!AE23,IF(AND($E$3="UKG"),'Marks Entry UKG'!AE23,""))))</f>
        <v>27</v>
      </c>
      <c r="BE24" s="105">
        <f>IF(OR($B24=0,$B24=""),"",IF(AND($E$3="Nursery"),'Marks Entry Nursery'!AF23,IF(AND($E$3="LKG"),'Marks Entry LKG'!AF23,IF(AND($E$3="UKG"),'Marks Entry UKG'!AF23,""))))</f>
        <v>68</v>
      </c>
      <c r="BF24" s="55">
        <f t="shared" si="22"/>
        <v>95</v>
      </c>
      <c r="BG24" s="51">
        <f t="shared" si="23"/>
        <v>181</v>
      </c>
      <c r="BH24" s="89">
        <f t="shared" si="24"/>
        <v>0</v>
      </c>
      <c r="BI24" s="89">
        <f t="shared" si="25"/>
        <v>200</v>
      </c>
      <c r="BJ24" s="89" t="str">
        <f t="shared" si="26"/>
        <v/>
      </c>
      <c r="BK24" s="89" t="str">
        <f t="shared" si="27"/>
        <v>P</v>
      </c>
      <c r="BL24" s="89" t="str">
        <f t="shared" si="28"/>
        <v>D</v>
      </c>
      <c r="BM24" s="93" t="str">
        <f t="shared" si="29"/>
        <v>A</v>
      </c>
      <c r="BN24" s="105"/>
      <c r="BO24" s="105"/>
      <c r="BP24" s="105"/>
      <c r="BQ24" s="51"/>
      <c r="BR24" s="105">
        <f>IF(OR($B24=0,$B24=""),"",IF(AND($E$3="Nursery"),'Marks Entry Nursery'!AJ23,IF(AND($E$3="LKG"),'Marks Entry LKG'!AJ23,IF(AND($E$3="UKG"),'Marks Entry UKG'!AJ23,""))))</f>
        <v>42</v>
      </c>
      <c r="BS24" s="105">
        <f>IF(OR($B24=0,$B24=""),"",IF(AND($E$3="Nursery"),'Marks Entry Nursery'!AK23,IF(AND($E$3="LKG"),'Marks Entry LKG'!AK23,IF(AND($E$3="UKG"),'Marks Entry UKG'!AK23,""))))</f>
        <v>0</v>
      </c>
      <c r="BT24" s="54">
        <f t="shared" si="30"/>
        <v>42</v>
      </c>
      <c r="BU24" s="51">
        <f t="shared" si="31"/>
        <v>42</v>
      </c>
      <c r="BV24" s="105">
        <f>IF(OR($B24=0,$B24=""),"",IF(AND($E$3="Nursery"),'Marks Entry Nursery'!AL23,IF(AND($E$3="LKG"),'Marks Entry LKG'!AL23,IF(AND($E$3="UKG"),'Marks Entry UKG'!AL23,""))))</f>
        <v>47</v>
      </c>
      <c r="BW24" s="105">
        <f>IF(OR($B24=0,$B24=""),"",IF(AND($E$3="Nursery"),'Marks Entry Nursery'!AM23,IF(AND($E$3="LKG"),'Marks Entry LKG'!AM23,IF(AND($E$3="UKG"),'Marks Entry UKG'!AM23,""))))</f>
        <v>0</v>
      </c>
      <c r="BX24" s="55">
        <f t="shared" si="32"/>
        <v>47</v>
      </c>
      <c r="BY24" s="51">
        <f t="shared" si="33"/>
        <v>89</v>
      </c>
      <c r="BZ24" s="89">
        <f t="shared" si="34"/>
        <v>0</v>
      </c>
      <c r="CA24" s="89">
        <f t="shared" si="35"/>
        <v>100</v>
      </c>
      <c r="CB24" s="89" t="str">
        <f t="shared" si="36"/>
        <v/>
      </c>
      <c r="CC24" s="89" t="str">
        <f t="shared" si="37"/>
        <v>P</v>
      </c>
      <c r="CD24" s="89" t="str">
        <f t="shared" si="38"/>
        <v>D</v>
      </c>
      <c r="CE24" s="93" t="str">
        <f t="shared" si="39"/>
        <v>A</v>
      </c>
      <c r="CF24" s="105" t="str">
        <f>IF(OR($B24=0,$B24=""),"",IF(AND($E$3="Nursery"),'Marks Entry Nursery'!AN23,IF(AND($E$3="LKG"),'Marks Entry LKG'!AN23,IF(AND($E$3="UKG"),'Marks Entry UKG'!AN23,""))))</f>
        <v>NA</v>
      </c>
      <c r="CG24" s="105">
        <f>IF(OR($B24=0,$B24=""),"",IF(AND($E$3="Nursery"),'Marks Entry Nursery'!AO23,IF(AND($E$3="LKG"),'Marks Entry LKG'!AO23,IF(AND($E$3="UKG"),'Marks Entry UKG'!AO23,""))))</f>
        <v>0</v>
      </c>
      <c r="CH24" s="106">
        <f t="shared" si="40"/>
        <v>0</v>
      </c>
      <c r="CI24" s="107">
        <f t="shared" si="41"/>
        <v>0</v>
      </c>
      <c r="CJ24" s="107" t="str">
        <f t="shared" si="42"/>
        <v/>
      </c>
      <c r="CK24" s="107" t="str">
        <f t="shared" si="43"/>
        <v/>
      </c>
      <c r="CL24" s="92" t="str">
        <f t="shared" si="44"/>
        <v/>
      </c>
      <c r="CM24" s="105">
        <f>IF(OR($B24=0,$B24=""),"",IF(AND($E$3="Nursery"),'Marks Entry Nursery'!AP23,IF(AND($E$3="LKG"),'Marks Entry LKG'!AP23,IF(AND($E$3="UKG"),'Marks Entry UKG'!AP23,""))))</f>
        <v>0</v>
      </c>
      <c r="CN24" s="105">
        <f>IF(OR($B24=0,$B24=""),"",IF(AND($E$3="Nursery"),'Marks Entry Nursery'!AQ23,IF(AND($E$3="LKG"),'Marks Entry LKG'!AQ23,IF(AND($E$3="UKG"),'Marks Entry UKG'!AQ23,""))))</f>
        <v>0</v>
      </c>
      <c r="CO24" s="106">
        <f t="shared" si="45"/>
        <v>0</v>
      </c>
      <c r="CP24" s="107">
        <f t="shared" si="46"/>
        <v>0</v>
      </c>
      <c r="CQ24" s="107" t="str">
        <f t="shared" si="47"/>
        <v/>
      </c>
      <c r="CR24" s="107" t="str">
        <f t="shared" si="48"/>
        <v/>
      </c>
      <c r="CS24" s="92" t="str">
        <f t="shared" si="49"/>
        <v/>
      </c>
      <c r="CT24" s="105">
        <f>IF(OR($B24=0,$B24=""),"",IF(AND($E$3="Nursery"),'Marks Entry Nursery'!AR23,IF(AND($E$3="LKG"),'Marks Entry LKG'!AR23,IF(AND($E$3="UKG"),'Marks Entry UKG'!AR23,""))))</f>
        <v>49</v>
      </c>
      <c r="CU24" s="105">
        <f>IF(OR($B24=0,$B24=""),"",IF(AND($E$3="Nursery"),'Marks Entry Nursery'!AS23,IF(AND($E$3="LKG"),'Marks Entry LKG'!AS23,IF(AND($E$3="UKG"),'Marks Entry UKG'!AS23,""))))</f>
        <v>0</v>
      </c>
      <c r="CV24" s="106">
        <f t="shared" si="50"/>
        <v>49</v>
      </c>
      <c r="CW24" s="107">
        <f t="shared" si="51"/>
        <v>0</v>
      </c>
      <c r="CX24" s="107">
        <f t="shared" si="52"/>
        <v>100</v>
      </c>
      <c r="CY24" s="107" t="str">
        <f t="shared" si="53"/>
        <v>P</v>
      </c>
      <c r="CZ24" s="92" t="str">
        <f t="shared" si="54"/>
        <v>C</v>
      </c>
      <c r="DA24" s="105">
        <f>IF(OR($B24=0,$B24=""),"",IF(AND($E$3="Nursery"),'Marks Entry Nursery'!AT23,IF(AND($E$3="LKG"),'Marks Entry LKG'!AT23,IF(AND($E$3="UKG"),'Marks Entry UKG'!AT23,""))))</f>
        <v>0</v>
      </c>
      <c r="DB24" s="105">
        <f>IF(OR($B24=0,$B24=""),"",IF(AND($E$3="Nursery"),'Marks Entry Nursery'!AU23,IF(AND($E$3="LKG"),'Marks Entry LKG'!AU23,IF(AND($E$3="UKG"),'Marks Entry UKG'!AU23,""))))</f>
        <v>0</v>
      </c>
      <c r="DC24" s="357">
        <f t="shared" si="55"/>
        <v>0</v>
      </c>
      <c r="DD24" s="93" t="str">
        <f t="shared" si="56"/>
        <v/>
      </c>
      <c r="DE24" s="105">
        <f>IF(OR($B24=0,$B24=""),"",IF(AND($E$3="Nursery"),'Marks Entry Nursery'!AV23,IF(AND($E$3="LKG"),'Marks Entry LKG'!AV23,IF(AND($E$3="UKG"),'Marks Entry UKG'!AV23,""))))</f>
        <v>0</v>
      </c>
      <c r="DF24" s="105">
        <f>IF(OR($B24=0,$B24=""),"",IF(AND($E$3="Nursery"),'Marks Entry Nursery'!AW23,IF(AND($E$3="LKG"),'Marks Entry LKG'!AW23,IF(AND($E$3="UKG"),'Marks Entry UKG'!AW23,""))))</f>
        <v>0</v>
      </c>
      <c r="DG24" s="357">
        <f t="shared" si="57"/>
        <v>0</v>
      </c>
      <c r="DH24" s="93" t="str">
        <f t="shared" si="58"/>
        <v/>
      </c>
      <c r="DI24" s="63">
        <f t="shared" si="59"/>
        <v>392</v>
      </c>
      <c r="DJ24" s="359">
        <f t="shared" si="60"/>
        <v>78.400000000000006</v>
      </c>
      <c r="DK24" s="67" t="str">
        <f t="shared" si="61"/>
        <v>I</v>
      </c>
      <c r="DL24" s="68">
        <f t="shared" si="62"/>
        <v>18.000000000000298</v>
      </c>
      <c r="DM24" s="387" t="str">
        <f>IFERROR(IF(B24="NSO","NSO",IF(OR(D24="",G24="",F24="",B24="",DI24=0),"",IF('Master sheet'!$D$14="Hindi","कक्षोंन्नति","Promoted"))),"")</f>
        <v>कक्षोंन्नति</v>
      </c>
      <c r="DN24" s="42">
        <f>IF(OR(B24=0,B24=""),"",IF(AND($E$3="Nursery"),'Marks Entry Nursery'!AX23,IF(AND($E$3="LKG"),'Marks Entry LKG'!AX23,IF(AND($E$3="UKG"),'Marks Entry UKG'!AX23,""))))</f>
        <v>220</v>
      </c>
      <c r="DO24" s="42">
        <f>IF(OR(B24=0,B24=""),"",IF(AND($E$3="Nursery"),'Marks Entry Nursery'!AY23,IF(AND($E$3="LKG"),'Marks Entry LKG'!AY23,IF(AND($E$3="UKG"),'Marks Entry UKG'!AY23,""))))</f>
        <v>158</v>
      </c>
      <c r="DP24" s="214" t="str">
        <f t="shared" si="63"/>
        <v>B</v>
      </c>
      <c r="DQ24" s="43"/>
      <c r="DX24" s="44">
        <f>IF(AND($E$3="Nursery"),'Marks Entry Nursery'!I23,IF(AND($E$3="LKG"),'Marks Entry LKG'!I23,IF(AND($E$3="UKG"),'Marks Entry UKG'!I23,"")))</f>
        <v>119</v>
      </c>
    </row>
    <row r="25" spans="1:128" ht="18.95" customHeight="1">
      <c r="A25" s="56">
        <v>18</v>
      </c>
      <c r="B25" s="261">
        <f>IF(OR(DX25=0,DX25=""),"",IF(AND($E$3="Nursery"),'Marks Entry Nursery'!I24,IF(AND($E$3="LKG"),'Marks Entry LKG'!I24,IF(AND($E$3="UKG"),'Marks Entry UKG'!I24,""))))</f>
        <v>120</v>
      </c>
      <c r="C25" s="57" t="str">
        <f>IF(OR($B25=0,$B25=""),"",IF(AND($E$3="Nursery"),'Marks Entry Nursery'!B24,IF(AND($E$3="LKG"),'Marks Entry LKG'!B24,IF(AND($E$3="UKG"),'Marks Entry UKG'!B24,""))))</f>
        <v>PP3+</v>
      </c>
      <c r="D25" s="57" t="str">
        <f>IF(OR($B25=0,$B25=""),"",IF(AND($E$3="Nursery"),'Marks Entry Nursery'!C24,IF(AND($E$3="LKG"),'Marks Entry LKG'!C24,IF(AND($E$3="UKG"),'Marks Entry UKG'!C24,""))))</f>
        <v>A</v>
      </c>
      <c r="E25" s="402">
        <f>IF(OR(B25=0,B25=""),"",IF(AND($E$3="Nursery"),'Marks Entry Nursery'!E24,IF(AND($E$3="LKG"),'Marks Entry LKG'!E24,IF(AND($E$3="UKG"),'Marks Entry UKG'!E24,""))))</f>
        <v>42008</v>
      </c>
      <c r="F25" s="260">
        <f>IF(OR(B25=0,B25=""),"",IF(AND($E$3="Nursery"),'Marks Entry Nursery'!D24,IF(AND($E$3="LKG"),'Marks Entry LKG'!D24,IF(AND($E$3="UKG"),'Marks Entry UKG'!D24,""))))</f>
        <v>921</v>
      </c>
      <c r="G25" s="407" t="str">
        <f>IF(OR($B25=0,$B25=""),"",IF(AND($E$3="Nursery"),'Marks Entry Nursery'!F24,IF(AND($E$3="LKG"),'Marks Entry LKG'!F24,IF(AND($E$3="UKG"),'Marks Entry UKG'!F24,""))))</f>
        <v>MAHENDRA PARTAP SINGH CHUNDAWAT</v>
      </c>
      <c r="H25" s="407" t="str">
        <f>IF(OR($B25=0,$B25=""),"",IF(AND($E$3="Nursery"),'Marks Entry Nursery'!G24,IF(AND($E$3="LKG"),'Marks Entry LKG'!G24,IF(AND($E$3="UKG"),'Marks Entry UKG'!G24,""))))</f>
        <v>CHANDRA SINGH CHUNDAWAT</v>
      </c>
      <c r="I25" s="407" t="str">
        <f>IF(OR($B25=0,$B25=""),"",IF(AND($E$3="Nursery"),'Marks Entry Nursery'!H24,IF(AND($E$3="LKG"),'Marks Entry LKG'!H24,IF(AND($E$3="UKG"),'Marks Entry UKG'!H24,""))))</f>
        <v>RITU KANWAR</v>
      </c>
      <c r="J25" s="229" t="str">
        <f>IF(OR($B25=0,$B25=""),"",IF(AND($E$3="Nursery"),'Marks Entry Nursery'!J24,IF(AND($E$3="LKG"),'Marks Entry LKG'!J24,IF(AND($E$3="UKG"),'Marks Entry UKG'!J24,""))))</f>
        <v>M</v>
      </c>
      <c r="K25" s="229" t="str">
        <f>IF(OR($B25=0,$B25=""),"",IF(AND($E$3="Nursery"),'Marks Entry Nursery'!K24,IF(AND($E$3="LKG"),'Marks Entry LKG'!K24,IF(AND($E$3="UKG"),'Marks Entry UKG'!K24,""))))</f>
        <v>GEN</v>
      </c>
      <c r="L25" s="105"/>
      <c r="M25" s="105"/>
      <c r="N25" s="105"/>
      <c r="O25" s="51"/>
      <c r="P25" s="105">
        <f>IF(OR($B25=0,$B25=""),"",IF(AND($E$3="Nursery"),'Marks Entry Nursery'!O24,IF(AND($E$3="LKG"),'Marks Entry LKG'!O24,IF(AND($E$3="UKG"),'Marks Entry UKG'!O24,""))))</f>
        <v>29</v>
      </c>
      <c r="Q25" s="105">
        <f>IF(OR($B25=0,$B25=""),"",IF(AND($E$3="Nursery"),'Marks Entry Nursery'!P24,IF(AND($E$3="LKG"),'Marks Entry LKG'!P24,IF(AND($E$3="UKG"),'Marks Entry UKG'!P24,""))))</f>
        <v>54</v>
      </c>
      <c r="R25" s="54">
        <f t="shared" si="0"/>
        <v>83</v>
      </c>
      <c r="S25" s="51">
        <f t="shared" si="1"/>
        <v>83</v>
      </c>
      <c r="T25" s="105">
        <f>IF(OR($B25=0,$B25=""),"",IF(AND($E$3="Nursery"),'Marks Entry Nursery'!Q24,IF(AND($E$3="LKG"),'Marks Entry LKG'!Q24,IF(AND($E$3="UKG"),'Marks Entry UKG'!Q24,""))))</f>
        <v>24</v>
      </c>
      <c r="U25" s="105">
        <f>IF(OR($B25=0,$B25=""),"",IF(AND($E$3="Nursery"),'Marks Entry Nursery'!R24,IF(AND($E$3="LKG"),'Marks Entry LKG'!R24,IF(AND($E$3="UKG"),'Marks Entry UKG'!R24,""))))</f>
        <v>21</v>
      </c>
      <c r="V25" s="55">
        <f t="shared" si="2"/>
        <v>45</v>
      </c>
      <c r="W25" s="51">
        <f t="shared" si="3"/>
        <v>128</v>
      </c>
      <c r="X25" s="89">
        <f t="shared" si="4"/>
        <v>0</v>
      </c>
      <c r="Y25" s="89">
        <f t="shared" si="5"/>
        <v>200</v>
      </c>
      <c r="Z25" s="89" t="str">
        <f t="shared" si="6"/>
        <v/>
      </c>
      <c r="AA25" s="89" t="str">
        <f t="shared" si="7"/>
        <v>P</v>
      </c>
      <c r="AB25" s="89" t="str">
        <f t="shared" si="8"/>
        <v>I</v>
      </c>
      <c r="AC25" s="93" t="str">
        <f t="shared" si="9"/>
        <v>C</v>
      </c>
      <c r="AD25" s="105"/>
      <c r="AE25" s="105"/>
      <c r="AF25" s="105"/>
      <c r="AG25" s="51"/>
      <c r="AH25" s="105">
        <f>IF(OR($B25=0,$B25=""),"",IF(AND($E$3="Nursery"),'Marks Entry Nursery'!V24,IF(AND($E$3="LKG"),'Marks Entry LKG'!V24,IF(AND($E$3="UKG"),'Marks Entry UKG'!V24,""))))</f>
        <v>14</v>
      </c>
      <c r="AI25" s="105">
        <f>IF(OR($B25=0,$B25=""),"",IF(AND($E$3="Nursery"),'Marks Entry Nursery'!W24,IF(AND($E$3="LKG"),'Marks Entry LKG'!W24,IF(AND($E$3="UKG"),'Marks Entry UKG'!W24,""))))</f>
        <v>32</v>
      </c>
      <c r="AJ25" s="54">
        <f t="shared" si="10"/>
        <v>46</v>
      </c>
      <c r="AK25" s="51">
        <f t="shared" si="11"/>
        <v>46</v>
      </c>
      <c r="AL25" s="105">
        <f>IF(OR($B25=0,$B25=""),"",IF(AND($E$3="Nursery"),'Marks Entry Nursery'!X24,IF(AND($E$3="LKG"),'Marks Entry LKG'!X24,IF(AND($E$3="UKG"),'Marks Entry UKG'!X24,""))))</f>
        <v>10</v>
      </c>
      <c r="AM25" s="105">
        <f>IF(OR($B25=0,$B25=""),"",IF(AND($E$3="Nursery"),'Marks Entry Nursery'!Y24,IF(AND($E$3="LKG"),'Marks Entry LKG'!Y24,IF(AND($E$3="UKG"),'Marks Entry UKG'!Y24,""))))</f>
        <v>30</v>
      </c>
      <c r="AN25" s="55">
        <f t="shared" si="12"/>
        <v>40</v>
      </c>
      <c r="AO25" s="51">
        <f t="shared" si="13"/>
        <v>86</v>
      </c>
      <c r="AP25" s="89">
        <f t="shared" si="14"/>
        <v>0</v>
      </c>
      <c r="AQ25" s="89">
        <f t="shared" si="15"/>
        <v>100</v>
      </c>
      <c r="AR25" s="89" t="str">
        <f t="shared" si="16"/>
        <v/>
      </c>
      <c r="AS25" s="89" t="str">
        <f t="shared" si="17"/>
        <v>P</v>
      </c>
      <c r="AT25" s="89" t="str">
        <f t="shared" si="18"/>
        <v>D</v>
      </c>
      <c r="AU25" s="93" t="str">
        <f t="shared" si="19"/>
        <v>A</v>
      </c>
      <c r="AV25" s="105"/>
      <c r="AW25" s="105"/>
      <c r="AX25" s="105"/>
      <c r="AY25" s="51"/>
      <c r="AZ25" s="105">
        <f>IF(OR($B25=0,$B25=""),"",IF(AND($E$3="Nursery"),'Marks Entry Nursery'!AC24,IF(AND($E$3="LKG"),'Marks Entry LKG'!AC24,IF(AND($E$3="UKG"),'Marks Entry UKG'!AC24,""))))</f>
        <v>22</v>
      </c>
      <c r="BA25" s="105">
        <f>IF(OR($B25=0,$B25=""),"",IF(AND($E$3="Nursery"),'Marks Entry Nursery'!AD24,IF(AND($E$3="LKG"),'Marks Entry LKG'!AD24,IF(AND($E$3="UKG"),'Marks Entry UKG'!AD24,""))))</f>
        <v>64</v>
      </c>
      <c r="BB25" s="54">
        <f t="shared" si="20"/>
        <v>86</v>
      </c>
      <c r="BC25" s="51">
        <f t="shared" si="21"/>
        <v>86</v>
      </c>
      <c r="BD25" s="105">
        <f>IF(OR($B25=0,$B25=""),"",IF(AND($E$3="Nursery"),'Marks Entry Nursery'!AE24,IF(AND($E$3="LKG"),'Marks Entry LKG'!AE24,IF(AND($E$3="UKG"),'Marks Entry UKG'!AE24,""))))</f>
        <v>24</v>
      </c>
      <c r="BE25" s="105">
        <f>IF(OR($B25=0,$B25=""),"",IF(AND($E$3="Nursery"),'Marks Entry Nursery'!AF24,IF(AND($E$3="LKG"),'Marks Entry LKG'!AF24,IF(AND($E$3="UKG"),'Marks Entry UKG'!AF24,""))))</f>
        <v>65</v>
      </c>
      <c r="BF25" s="55">
        <f t="shared" si="22"/>
        <v>89</v>
      </c>
      <c r="BG25" s="51">
        <f t="shared" si="23"/>
        <v>175</v>
      </c>
      <c r="BH25" s="89">
        <f t="shared" si="24"/>
        <v>0</v>
      </c>
      <c r="BI25" s="89">
        <f t="shared" si="25"/>
        <v>200</v>
      </c>
      <c r="BJ25" s="89" t="str">
        <f t="shared" si="26"/>
        <v/>
      </c>
      <c r="BK25" s="89" t="str">
        <f t="shared" si="27"/>
        <v>P</v>
      </c>
      <c r="BL25" s="89" t="str">
        <f t="shared" si="28"/>
        <v>D</v>
      </c>
      <c r="BM25" s="93" t="str">
        <f t="shared" si="29"/>
        <v>A</v>
      </c>
      <c r="BN25" s="105"/>
      <c r="BO25" s="105"/>
      <c r="BP25" s="105"/>
      <c r="BQ25" s="51"/>
      <c r="BR25" s="105">
        <f>IF(OR($B25=0,$B25=""),"",IF(AND($E$3="Nursery"),'Marks Entry Nursery'!AJ24,IF(AND($E$3="LKG"),'Marks Entry LKG'!AJ24,IF(AND($E$3="UKG"),'Marks Entry UKG'!AJ24,""))))</f>
        <v>40</v>
      </c>
      <c r="BS25" s="105">
        <f>IF(OR($B25=0,$B25=""),"",IF(AND($E$3="Nursery"),'Marks Entry Nursery'!AK24,IF(AND($E$3="LKG"),'Marks Entry LKG'!AK24,IF(AND($E$3="UKG"),'Marks Entry UKG'!AK24,""))))</f>
        <v>0</v>
      </c>
      <c r="BT25" s="54">
        <f t="shared" si="30"/>
        <v>40</v>
      </c>
      <c r="BU25" s="51">
        <f t="shared" si="31"/>
        <v>40</v>
      </c>
      <c r="BV25" s="105">
        <f>IF(OR($B25=0,$B25=""),"",IF(AND($E$3="Nursery"),'Marks Entry Nursery'!AL24,IF(AND($E$3="LKG"),'Marks Entry LKG'!AL24,IF(AND($E$3="UKG"),'Marks Entry UKG'!AL24,""))))</f>
        <v>49</v>
      </c>
      <c r="BW25" s="105">
        <f>IF(OR($B25=0,$B25=""),"",IF(AND($E$3="Nursery"),'Marks Entry Nursery'!AM24,IF(AND($E$3="LKG"),'Marks Entry LKG'!AM24,IF(AND($E$3="UKG"),'Marks Entry UKG'!AM24,""))))</f>
        <v>0</v>
      </c>
      <c r="BX25" s="55">
        <f t="shared" si="32"/>
        <v>49</v>
      </c>
      <c r="BY25" s="51">
        <f t="shared" si="33"/>
        <v>89</v>
      </c>
      <c r="BZ25" s="89">
        <f t="shared" si="34"/>
        <v>0</v>
      </c>
      <c r="CA25" s="89">
        <f t="shared" si="35"/>
        <v>100</v>
      </c>
      <c r="CB25" s="89" t="str">
        <f t="shared" si="36"/>
        <v/>
      </c>
      <c r="CC25" s="89" t="str">
        <f t="shared" si="37"/>
        <v>P</v>
      </c>
      <c r="CD25" s="89" t="str">
        <f t="shared" si="38"/>
        <v>D</v>
      </c>
      <c r="CE25" s="93" t="str">
        <f t="shared" si="39"/>
        <v>A</v>
      </c>
      <c r="CF25" s="105">
        <f>IF(OR($B25=0,$B25=""),"",IF(AND($E$3="Nursery"),'Marks Entry Nursery'!AN24,IF(AND($E$3="LKG"),'Marks Entry LKG'!AN24,IF(AND($E$3="UKG"),'Marks Entry UKG'!AN24,""))))</f>
        <v>0</v>
      </c>
      <c r="CG25" s="105" t="str">
        <f>IF(OR($B25=0,$B25=""),"",IF(AND($E$3="Nursery"),'Marks Entry Nursery'!AO24,IF(AND($E$3="LKG"),'Marks Entry LKG'!AO24,IF(AND($E$3="UKG"),'Marks Entry UKG'!AO24,""))))</f>
        <v>AB</v>
      </c>
      <c r="CH25" s="106">
        <f t="shared" si="40"/>
        <v>0</v>
      </c>
      <c r="CI25" s="107">
        <f t="shared" si="41"/>
        <v>0</v>
      </c>
      <c r="CJ25" s="107" t="str">
        <f t="shared" si="42"/>
        <v/>
      </c>
      <c r="CK25" s="107" t="str">
        <f t="shared" si="43"/>
        <v/>
      </c>
      <c r="CL25" s="92" t="str">
        <f t="shared" si="44"/>
        <v/>
      </c>
      <c r="CM25" s="105">
        <f>IF(OR($B25=0,$B25=""),"",IF(AND($E$3="Nursery"),'Marks Entry Nursery'!AP24,IF(AND($E$3="LKG"),'Marks Entry LKG'!AP24,IF(AND($E$3="UKG"),'Marks Entry UKG'!AP24,""))))</f>
        <v>0</v>
      </c>
      <c r="CN25" s="105">
        <f>IF(OR($B25=0,$B25=""),"",IF(AND($E$3="Nursery"),'Marks Entry Nursery'!AQ24,IF(AND($E$3="LKG"),'Marks Entry LKG'!AQ24,IF(AND($E$3="UKG"),'Marks Entry UKG'!AQ24,""))))</f>
        <v>0</v>
      </c>
      <c r="CO25" s="106">
        <f t="shared" si="45"/>
        <v>0</v>
      </c>
      <c r="CP25" s="107">
        <f t="shared" si="46"/>
        <v>0</v>
      </c>
      <c r="CQ25" s="107" t="str">
        <f t="shared" si="47"/>
        <v/>
      </c>
      <c r="CR25" s="107" t="str">
        <f t="shared" si="48"/>
        <v/>
      </c>
      <c r="CS25" s="92" t="str">
        <f t="shared" si="49"/>
        <v/>
      </c>
      <c r="CT25" s="105">
        <f>IF(OR($B25=0,$B25=""),"",IF(AND($E$3="Nursery"),'Marks Entry Nursery'!AR24,IF(AND($E$3="LKG"),'Marks Entry LKG'!AR24,IF(AND($E$3="UKG"),'Marks Entry UKG'!AR24,""))))</f>
        <v>35</v>
      </c>
      <c r="CU25" s="105">
        <f>IF(OR($B25=0,$B25=""),"",IF(AND($E$3="Nursery"),'Marks Entry Nursery'!AS24,IF(AND($E$3="LKG"),'Marks Entry LKG'!AS24,IF(AND($E$3="UKG"),'Marks Entry UKG'!AS24,""))))</f>
        <v>0</v>
      </c>
      <c r="CV25" s="106">
        <f t="shared" si="50"/>
        <v>35</v>
      </c>
      <c r="CW25" s="107">
        <f t="shared" si="51"/>
        <v>0</v>
      </c>
      <c r="CX25" s="107">
        <f t="shared" si="52"/>
        <v>100</v>
      </c>
      <c r="CY25" s="107" t="str">
        <f>IF(OR(B25="NSO",B25="",CV25="",CV25=0),"",IF(OR(CT25="AB",CU25="AB"),"AB",IF(CV25&gt;=36%*CX25,"P","S")))</f>
        <v>S</v>
      </c>
      <c r="CZ25" s="92" t="str">
        <f>IF(CV25="","",IF(OR(CY25="",CY25=0,CY25="S",CY25="RE",CY25="F",CY25="AB"),"",IF(CV25&gt;90%*CX25,"A+",IF(CV25&gt;75%*CX25,"A",IF(CV25&gt;60%*CX25,"B",IF(CV25&gt;40%*CX25,"C","D"))))))</f>
        <v/>
      </c>
      <c r="DA25" s="105">
        <f>IF(OR($B25=0,$B25=""),"",IF(AND($E$3="Nursery"),'Marks Entry Nursery'!AT24,IF(AND($E$3="LKG"),'Marks Entry LKG'!AT24,IF(AND($E$3="UKG"),'Marks Entry UKG'!AT24,""))))</f>
        <v>0</v>
      </c>
      <c r="DB25" s="105">
        <f>IF(OR($B25=0,$B25=""),"",IF(AND($E$3="Nursery"),'Marks Entry Nursery'!AU24,IF(AND($E$3="LKG"),'Marks Entry LKG'!AU24,IF(AND($E$3="UKG"),'Marks Entry UKG'!AU24,""))))</f>
        <v>0</v>
      </c>
      <c r="DC25" s="357">
        <f t="shared" si="55"/>
        <v>0</v>
      </c>
      <c r="DD25" s="93" t="str">
        <f t="shared" si="56"/>
        <v/>
      </c>
      <c r="DE25" s="105">
        <f>IF(OR($B25=0,$B25=""),"",IF(AND($E$3="Nursery"),'Marks Entry Nursery'!AV24,IF(AND($E$3="LKG"),'Marks Entry LKG'!AV24,IF(AND($E$3="UKG"),'Marks Entry UKG'!AV24,""))))</f>
        <v>0</v>
      </c>
      <c r="DF25" s="105">
        <f>IF(OR($B25=0,$B25=""),"",IF(AND($E$3="Nursery"),'Marks Entry Nursery'!AW24,IF(AND($E$3="LKG"),'Marks Entry LKG'!AW24,IF(AND($E$3="UKG"),'Marks Entry UKG'!AW24,""))))</f>
        <v>0</v>
      </c>
      <c r="DG25" s="357">
        <f t="shared" si="57"/>
        <v>0</v>
      </c>
      <c r="DH25" s="93" t="str">
        <f t="shared" si="58"/>
        <v/>
      </c>
      <c r="DI25" s="63">
        <f t="shared" si="59"/>
        <v>389</v>
      </c>
      <c r="DJ25" s="359">
        <f t="shared" si="60"/>
        <v>77.8</v>
      </c>
      <c r="DK25" s="67" t="str">
        <f t="shared" si="61"/>
        <v>I</v>
      </c>
      <c r="DL25" s="68">
        <f t="shared" si="62"/>
        <v>19.000000000000298</v>
      </c>
      <c r="DM25" s="387" t="str">
        <f>IFERROR(IF(B25="NSO","NSO",IF(OR(D25="",G25="",F25="",B25="",DI25=0),"",IF('Master sheet'!$D$14="Hindi","कक्षोंन्नति","Promoted"))),"")</f>
        <v>कक्षोंन्नति</v>
      </c>
      <c r="DN25" s="42">
        <f>IF(OR(B25=0,B25=""),"",IF(AND($E$3="Nursery"),'Marks Entry Nursery'!AX24,IF(AND($E$3="LKG"),'Marks Entry LKG'!AX24,IF(AND($E$3="UKG"),'Marks Entry UKG'!AX24,""))))</f>
        <v>220</v>
      </c>
      <c r="DO25" s="42">
        <f>IF(OR(B25=0,B25=""),"",IF(AND($E$3="Nursery"),'Marks Entry Nursery'!AY24,IF(AND($E$3="LKG"),'Marks Entry LKG'!AY24,IF(AND($E$3="UKG"),'Marks Entry UKG'!AY24,""))))</f>
        <v>158</v>
      </c>
      <c r="DP25" s="214" t="str">
        <f t="shared" si="63"/>
        <v>B</v>
      </c>
      <c r="DQ25" s="43"/>
      <c r="DX25" s="44">
        <f>IF(AND($E$3="Nursery"),'Marks Entry Nursery'!I24,IF(AND($E$3="LKG"),'Marks Entry LKG'!I24,IF(AND($E$3="UKG"),'Marks Entry UKG'!I24,"")))</f>
        <v>120</v>
      </c>
    </row>
    <row r="26" spans="1:128" ht="18.95" customHeight="1">
      <c r="A26" s="56">
        <v>19</v>
      </c>
      <c r="B26" s="261">
        <f>IF(OR(DX26=0,DX26=""),"",IF(AND($E$3="Nursery"),'Marks Entry Nursery'!I25,IF(AND($E$3="LKG"),'Marks Entry LKG'!I25,IF(AND($E$3="UKG"),'Marks Entry UKG'!I25,""))))</f>
        <v>121</v>
      </c>
      <c r="C26" s="57" t="str">
        <f>IF(OR($B26=0,$B26=""),"",IF(AND($E$3="Nursery"),'Marks Entry Nursery'!B25,IF(AND($E$3="LKG"),'Marks Entry LKG'!B25,IF(AND($E$3="UKG"),'Marks Entry UKG'!B25,""))))</f>
        <v>PP3+</v>
      </c>
      <c r="D26" s="57" t="str">
        <f>IF(OR($B26=0,$B26=""),"",IF(AND($E$3="Nursery"),'Marks Entry Nursery'!C25,IF(AND($E$3="LKG"),'Marks Entry LKG'!C25,IF(AND($E$3="UKG"),'Marks Entry UKG'!C25,""))))</f>
        <v>A</v>
      </c>
      <c r="E26" s="402">
        <f>IF(OR(B26=0,B26=""),"",IF(AND($E$3="Nursery"),'Marks Entry Nursery'!E25,IF(AND($E$3="LKG"),'Marks Entry LKG'!E25,IF(AND($E$3="UKG"),'Marks Entry UKG'!E25,""))))</f>
        <v>42257</v>
      </c>
      <c r="F26" s="260">
        <f>IF(OR(B26=0,B26=""),"",IF(AND($E$3="Nursery"),'Marks Entry Nursery'!D25,IF(AND($E$3="LKG"),'Marks Entry LKG'!D25,IF(AND($E$3="UKG"),'Marks Entry UKG'!D25,""))))</f>
        <v>948</v>
      </c>
      <c r="G26" s="407" t="str">
        <f>IF(OR($B26=0,$B26=""),"",IF(AND($E$3="Nursery"),'Marks Entry Nursery'!F25,IF(AND($E$3="LKG"),'Marks Entry LKG'!F25,IF(AND($E$3="UKG"),'Marks Entry UKG'!F25,""))))</f>
        <v>MANVEER GURJAR</v>
      </c>
      <c r="H26" s="407" t="str">
        <f>IF(OR($B26=0,$B26=""),"",IF(AND($E$3="Nursery"),'Marks Entry Nursery'!G25,IF(AND($E$3="LKG"),'Marks Entry LKG'!G25,IF(AND($E$3="UKG"),'Marks Entry UKG'!G25,""))))</f>
        <v>VIKRAM SINGH</v>
      </c>
      <c r="I26" s="407" t="str">
        <f>IF(OR($B26=0,$B26=""),"",IF(AND($E$3="Nursery"),'Marks Entry Nursery'!H25,IF(AND($E$3="LKG"),'Marks Entry LKG'!H25,IF(AND($E$3="UKG"),'Marks Entry UKG'!H25,""))))</f>
        <v>BARKHA</v>
      </c>
      <c r="J26" s="229" t="str">
        <f>IF(OR($B26=0,$B26=""),"",IF(AND($E$3="Nursery"),'Marks Entry Nursery'!J25,IF(AND($E$3="LKG"),'Marks Entry LKG'!J25,IF(AND($E$3="UKG"),'Marks Entry UKG'!J25,""))))</f>
        <v>M</v>
      </c>
      <c r="K26" s="229" t="str">
        <f>IF(OR($B26=0,$B26=""),"",IF(AND($E$3="Nursery"),'Marks Entry Nursery'!K25,IF(AND($E$3="LKG"),'Marks Entry LKG'!K25,IF(AND($E$3="UKG"),'Marks Entry UKG'!K25,""))))</f>
        <v>SBC</v>
      </c>
      <c r="L26" s="105"/>
      <c r="M26" s="105"/>
      <c r="N26" s="105"/>
      <c r="O26" s="51"/>
      <c r="P26" s="105">
        <f>IF(OR($B26=0,$B26=""),"",IF(AND($E$3="Nursery"),'Marks Entry Nursery'!O25,IF(AND($E$3="LKG"),'Marks Entry LKG'!O25,IF(AND($E$3="UKG"),'Marks Entry UKG'!O25,""))))</f>
        <v>29</v>
      </c>
      <c r="Q26" s="105">
        <f>IF(OR($B26=0,$B26=""),"",IF(AND($E$3="Nursery"),'Marks Entry Nursery'!P25,IF(AND($E$3="LKG"),'Marks Entry LKG'!P25,IF(AND($E$3="UKG"),'Marks Entry UKG'!P25,""))))</f>
        <v>56</v>
      </c>
      <c r="R26" s="54">
        <f t="shared" si="0"/>
        <v>85</v>
      </c>
      <c r="S26" s="51">
        <f t="shared" si="1"/>
        <v>85</v>
      </c>
      <c r="T26" s="105">
        <f>IF(OR($B26=0,$B26=""),"",IF(AND($E$3="Nursery"),'Marks Entry Nursery'!Q25,IF(AND($E$3="LKG"),'Marks Entry LKG'!Q25,IF(AND($E$3="UKG"),'Marks Entry UKG'!Q25,""))))</f>
        <v>24</v>
      </c>
      <c r="U26" s="105">
        <f>IF(OR($B26=0,$B26=""),"",IF(AND($E$3="Nursery"),'Marks Entry Nursery'!R25,IF(AND($E$3="LKG"),'Marks Entry LKG'!R25,IF(AND($E$3="UKG"),'Marks Entry UKG'!R25,""))))</f>
        <v>24</v>
      </c>
      <c r="V26" s="55">
        <f t="shared" si="2"/>
        <v>48</v>
      </c>
      <c r="W26" s="51">
        <f t="shared" si="3"/>
        <v>133</v>
      </c>
      <c r="X26" s="89">
        <f t="shared" si="4"/>
        <v>0</v>
      </c>
      <c r="Y26" s="89">
        <f t="shared" si="5"/>
        <v>200</v>
      </c>
      <c r="Z26" s="89" t="str">
        <f t="shared" si="6"/>
        <v/>
      </c>
      <c r="AA26" s="89" t="str">
        <f t="shared" si="7"/>
        <v>P</v>
      </c>
      <c r="AB26" s="89" t="str">
        <f t="shared" si="8"/>
        <v>I</v>
      </c>
      <c r="AC26" s="93" t="str">
        <f t="shared" si="9"/>
        <v>C</v>
      </c>
      <c r="AD26" s="105"/>
      <c r="AE26" s="105"/>
      <c r="AF26" s="105"/>
      <c r="AG26" s="51"/>
      <c r="AH26" s="105">
        <f>IF(OR($B26=0,$B26=""),"",IF(AND($E$3="Nursery"),'Marks Entry Nursery'!V25,IF(AND($E$3="LKG"),'Marks Entry LKG'!V25,IF(AND($E$3="UKG"),'Marks Entry UKG'!V25,""))))</f>
        <v>14</v>
      </c>
      <c r="AI26" s="105">
        <f>IF(OR($B26=0,$B26=""),"",IF(AND($E$3="Nursery"),'Marks Entry Nursery'!W25,IF(AND($E$3="LKG"),'Marks Entry LKG'!W25,IF(AND($E$3="UKG"),'Marks Entry UKG'!W25,""))))</f>
        <v>32</v>
      </c>
      <c r="AJ26" s="54">
        <f t="shared" si="10"/>
        <v>46</v>
      </c>
      <c r="AK26" s="51">
        <f t="shared" si="11"/>
        <v>46</v>
      </c>
      <c r="AL26" s="105">
        <f>IF(OR($B26=0,$B26=""),"",IF(AND($E$3="Nursery"),'Marks Entry Nursery'!X25,IF(AND($E$3="LKG"),'Marks Entry LKG'!X25,IF(AND($E$3="UKG"),'Marks Entry UKG'!X25,""))))</f>
        <v>10</v>
      </c>
      <c r="AM26" s="105">
        <f>IF(OR($B26=0,$B26=""),"",IF(AND($E$3="Nursery"),'Marks Entry Nursery'!Y25,IF(AND($E$3="LKG"),'Marks Entry LKG'!Y25,IF(AND($E$3="UKG"),'Marks Entry UKG'!Y25,""))))</f>
        <v>30</v>
      </c>
      <c r="AN26" s="55">
        <f t="shared" si="12"/>
        <v>40</v>
      </c>
      <c r="AO26" s="51">
        <f t="shared" si="13"/>
        <v>86</v>
      </c>
      <c r="AP26" s="89">
        <f t="shared" si="14"/>
        <v>0</v>
      </c>
      <c r="AQ26" s="89">
        <f t="shared" si="15"/>
        <v>100</v>
      </c>
      <c r="AR26" s="89" t="str">
        <f t="shared" si="16"/>
        <v/>
      </c>
      <c r="AS26" s="89" t="str">
        <f t="shared" si="17"/>
        <v>P</v>
      </c>
      <c r="AT26" s="89" t="str">
        <f t="shared" si="18"/>
        <v>D</v>
      </c>
      <c r="AU26" s="93" t="str">
        <f t="shared" si="19"/>
        <v>A</v>
      </c>
      <c r="AV26" s="105"/>
      <c r="AW26" s="105"/>
      <c r="AX26" s="105"/>
      <c r="AY26" s="51"/>
      <c r="AZ26" s="105">
        <f>IF(OR($B26=0,$B26=""),"",IF(AND($E$3="Nursery"),'Marks Entry Nursery'!AC25,IF(AND($E$3="LKG"),'Marks Entry LKG'!AC25,IF(AND($E$3="UKG"),'Marks Entry UKG'!AC25,""))))</f>
        <v>22</v>
      </c>
      <c r="BA26" s="105">
        <f>IF(OR($B26=0,$B26=""),"",IF(AND($E$3="Nursery"),'Marks Entry Nursery'!AD25,IF(AND($E$3="LKG"),'Marks Entry LKG'!AD25,IF(AND($E$3="UKG"),'Marks Entry UKG'!AD25,""))))</f>
        <v>64</v>
      </c>
      <c r="BB26" s="54">
        <f t="shared" si="20"/>
        <v>86</v>
      </c>
      <c r="BC26" s="51">
        <f t="shared" si="21"/>
        <v>86</v>
      </c>
      <c r="BD26" s="105">
        <f>IF(OR($B26=0,$B26=""),"",IF(AND($E$3="Nursery"),'Marks Entry Nursery'!AE25,IF(AND($E$3="LKG"),'Marks Entry LKG'!AE25,IF(AND($E$3="UKG"),'Marks Entry UKG'!AE25,""))))</f>
        <v>21</v>
      </c>
      <c r="BE26" s="105">
        <f>IF(OR($B26=0,$B26=""),"",IF(AND($E$3="Nursery"),'Marks Entry Nursery'!AF25,IF(AND($E$3="LKG"),'Marks Entry LKG'!AF25,IF(AND($E$3="UKG"),'Marks Entry UKG'!AF25,""))))</f>
        <v>61</v>
      </c>
      <c r="BF26" s="55">
        <f t="shared" si="22"/>
        <v>82</v>
      </c>
      <c r="BG26" s="51">
        <f t="shared" si="23"/>
        <v>168</v>
      </c>
      <c r="BH26" s="89">
        <f t="shared" si="24"/>
        <v>0</v>
      </c>
      <c r="BI26" s="89">
        <f t="shared" si="25"/>
        <v>200</v>
      </c>
      <c r="BJ26" s="89" t="str">
        <f t="shared" si="26"/>
        <v/>
      </c>
      <c r="BK26" s="89" t="str">
        <f t="shared" si="27"/>
        <v>P</v>
      </c>
      <c r="BL26" s="89" t="str">
        <f t="shared" si="28"/>
        <v>D</v>
      </c>
      <c r="BM26" s="93" t="str">
        <f t="shared" si="29"/>
        <v>B</v>
      </c>
      <c r="BN26" s="105"/>
      <c r="BO26" s="105"/>
      <c r="BP26" s="105"/>
      <c r="BQ26" s="51"/>
      <c r="BR26" s="105">
        <f>IF(OR($B26=0,$B26=""),"",IF(AND($E$3="Nursery"),'Marks Entry Nursery'!AJ25,IF(AND($E$3="LKG"),'Marks Entry LKG'!AJ25,IF(AND($E$3="UKG"),'Marks Entry UKG'!AJ25,""))))</f>
        <v>41</v>
      </c>
      <c r="BS26" s="105">
        <f>IF(OR($B26=0,$B26=""),"",IF(AND($E$3="Nursery"),'Marks Entry Nursery'!AK25,IF(AND($E$3="LKG"),'Marks Entry LKG'!AK25,IF(AND($E$3="UKG"),'Marks Entry UKG'!AK25,""))))</f>
        <v>0</v>
      </c>
      <c r="BT26" s="54">
        <f t="shared" si="30"/>
        <v>41</v>
      </c>
      <c r="BU26" s="51">
        <f t="shared" si="31"/>
        <v>41</v>
      </c>
      <c r="BV26" s="105">
        <f>IF(OR($B26=0,$B26=""),"",IF(AND($E$3="Nursery"),'Marks Entry Nursery'!AL25,IF(AND($E$3="LKG"),'Marks Entry LKG'!AL25,IF(AND($E$3="UKG"),'Marks Entry UKG'!AL25,""))))</f>
        <v>41</v>
      </c>
      <c r="BW26" s="105">
        <f>IF(OR($B26=0,$B26=""),"",IF(AND($E$3="Nursery"),'Marks Entry Nursery'!AM25,IF(AND($E$3="LKG"),'Marks Entry LKG'!AM25,IF(AND($E$3="UKG"),'Marks Entry UKG'!AM25,""))))</f>
        <v>0</v>
      </c>
      <c r="BX26" s="55">
        <f t="shared" si="32"/>
        <v>41</v>
      </c>
      <c r="BY26" s="51">
        <f t="shared" si="33"/>
        <v>82</v>
      </c>
      <c r="BZ26" s="89">
        <f t="shared" si="34"/>
        <v>0</v>
      </c>
      <c r="CA26" s="89">
        <f t="shared" si="35"/>
        <v>100</v>
      </c>
      <c r="CB26" s="89" t="str">
        <f t="shared" si="36"/>
        <v/>
      </c>
      <c r="CC26" s="89" t="str">
        <f t="shared" si="37"/>
        <v>P</v>
      </c>
      <c r="CD26" s="89" t="str">
        <f t="shared" si="38"/>
        <v>D</v>
      </c>
      <c r="CE26" s="93" t="str">
        <f t="shared" si="39"/>
        <v>B</v>
      </c>
      <c r="CF26" s="105">
        <f>IF(OR($B26=0,$B26=""),"",IF(AND($E$3="Nursery"),'Marks Entry Nursery'!AN25,IF(AND($E$3="LKG"),'Marks Entry LKG'!AN25,IF(AND($E$3="UKG"),'Marks Entry UKG'!AN25,""))))</f>
        <v>0</v>
      </c>
      <c r="CG26" s="105">
        <f>IF(OR($B26=0,$B26=""),"",IF(AND($E$3="Nursery"),'Marks Entry Nursery'!AO25,IF(AND($E$3="LKG"),'Marks Entry LKG'!AO25,IF(AND($E$3="UKG"),'Marks Entry UKG'!AO25,""))))</f>
        <v>0</v>
      </c>
      <c r="CH26" s="106">
        <f t="shared" si="40"/>
        <v>0</v>
      </c>
      <c r="CI26" s="107">
        <f t="shared" si="41"/>
        <v>0</v>
      </c>
      <c r="CJ26" s="107" t="str">
        <f t="shared" si="42"/>
        <v/>
      </c>
      <c r="CK26" s="107" t="str">
        <f t="shared" si="43"/>
        <v/>
      </c>
      <c r="CL26" s="92" t="str">
        <f t="shared" si="44"/>
        <v/>
      </c>
      <c r="CM26" s="105">
        <f>IF(OR($B26=0,$B26=""),"",IF(AND($E$3="Nursery"),'Marks Entry Nursery'!AP25,IF(AND($E$3="LKG"),'Marks Entry LKG'!AP25,IF(AND($E$3="UKG"),'Marks Entry UKG'!AP25,""))))</f>
        <v>0</v>
      </c>
      <c r="CN26" s="105">
        <f>IF(OR($B26=0,$B26=""),"",IF(AND($E$3="Nursery"),'Marks Entry Nursery'!AQ25,IF(AND($E$3="LKG"),'Marks Entry LKG'!AQ25,IF(AND($E$3="UKG"),'Marks Entry UKG'!AQ25,""))))</f>
        <v>0</v>
      </c>
      <c r="CO26" s="106">
        <f t="shared" si="45"/>
        <v>0</v>
      </c>
      <c r="CP26" s="107">
        <f t="shared" si="46"/>
        <v>0</v>
      </c>
      <c r="CQ26" s="107" t="str">
        <f t="shared" si="47"/>
        <v/>
      </c>
      <c r="CR26" s="107" t="str">
        <f t="shared" si="48"/>
        <v/>
      </c>
      <c r="CS26" s="92" t="str">
        <f t="shared" si="49"/>
        <v/>
      </c>
      <c r="CT26" s="105">
        <f>IF(OR($B26=0,$B26=""),"",IF(AND($E$3="Nursery"),'Marks Entry Nursery'!AR25,IF(AND($E$3="LKG"),'Marks Entry LKG'!AR25,IF(AND($E$3="UKG"),'Marks Entry UKG'!AR25,""))))</f>
        <v>36</v>
      </c>
      <c r="CU26" s="105">
        <f>IF(OR($B26=0,$B26=""),"",IF(AND($E$3="Nursery"),'Marks Entry Nursery'!AS25,IF(AND($E$3="LKG"),'Marks Entry LKG'!AS25,IF(AND($E$3="UKG"),'Marks Entry UKG'!AS25,""))))</f>
        <v>0</v>
      </c>
      <c r="CV26" s="106">
        <f t="shared" si="50"/>
        <v>36</v>
      </c>
      <c r="CW26" s="107">
        <f t="shared" si="51"/>
        <v>0</v>
      </c>
      <c r="CX26" s="107">
        <f t="shared" si="52"/>
        <v>100</v>
      </c>
      <c r="CY26" s="107" t="str">
        <f t="shared" si="53"/>
        <v>P</v>
      </c>
      <c r="CZ26" s="92" t="str">
        <f t="shared" si="54"/>
        <v>D</v>
      </c>
      <c r="DA26" s="105">
        <f>IF(OR($B26=0,$B26=""),"",IF(AND($E$3="Nursery"),'Marks Entry Nursery'!AT25,IF(AND($E$3="LKG"),'Marks Entry LKG'!AT25,IF(AND($E$3="UKG"),'Marks Entry UKG'!AT25,""))))</f>
        <v>0</v>
      </c>
      <c r="DB26" s="105">
        <f>IF(OR($B26=0,$B26=""),"",IF(AND($E$3="Nursery"),'Marks Entry Nursery'!AU25,IF(AND($E$3="LKG"),'Marks Entry LKG'!AU25,IF(AND($E$3="UKG"),'Marks Entry UKG'!AU25,""))))</f>
        <v>0</v>
      </c>
      <c r="DC26" s="357">
        <f t="shared" si="55"/>
        <v>0</v>
      </c>
      <c r="DD26" s="93" t="str">
        <f t="shared" si="56"/>
        <v/>
      </c>
      <c r="DE26" s="105">
        <f>IF(OR($B26=0,$B26=""),"",IF(AND($E$3="Nursery"),'Marks Entry Nursery'!AV25,IF(AND($E$3="LKG"),'Marks Entry LKG'!AV25,IF(AND($E$3="UKG"),'Marks Entry UKG'!AV25,""))))</f>
        <v>0</v>
      </c>
      <c r="DF26" s="105">
        <f>IF(OR($B26=0,$B26=""),"",IF(AND($E$3="Nursery"),'Marks Entry Nursery'!AW25,IF(AND($E$3="LKG"),'Marks Entry LKG'!AW25,IF(AND($E$3="UKG"),'Marks Entry UKG'!AW25,""))))</f>
        <v>0</v>
      </c>
      <c r="DG26" s="357">
        <f t="shared" si="57"/>
        <v>0</v>
      </c>
      <c r="DH26" s="93" t="str">
        <f t="shared" si="58"/>
        <v/>
      </c>
      <c r="DI26" s="63">
        <f t="shared" si="59"/>
        <v>387</v>
      </c>
      <c r="DJ26" s="359">
        <f t="shared" si="60"/>
        <v>77.400000000000006</v>
      </c>
      <c r="DK26" s="67" t="str">
        <f t="shared" si="61"/>
        <v>I</v>
      </c>
      <c r="DL26" s="68">
        <f t="shared" si="62"/>
        <v>20.000000000000298</v>
      </c>
      <c r="DM26" s="387" t="str">
        <f>IFERROR(IF(B26="NSO","NSO",IF(OR(D26="",G26="",F26="",B26="",DI26=0),"",IF('Master sheet'!$D$14="Hindi","कक्षोंन्नति","Promoted"))),"")</f>
        <v>कक्षोंन्नति</v>
      </c>
      <c r="DN26" s="42">
        <f>IF(OR(B26=0,B26=""),"",IF(AND($E$3="Nursery"),'Marks Entry Nursery'!AX25,IF(AND($E$3="LKG"),'Marks Entry LKG'!AX25,IF(AND($E$3="UKG"),'Marks Entry UKG'!AX25,""))))</f>
        <v>220</v>
      </c>
      <c r="DO26" s="42">
        <f>IF(OR(B26=0,B26=""),"",IF(AND($E$3="Nursery"),'Marks Entry Nursery'!AY25,IF(AND($E$3="LKG"),'Marks Entry LKG'!AY25,IF(AND($E$3="UKG"),'Marks Entry UKG'!AY25,""))))</f>
        <v>160</v>
      </c>
      <c r="DP26" s="214" t="str">
        <f t="shared" si="63"/>
        <v>B</v>
      </c>
      <c r="DQ26" s="43"/>
      <c r="DX26" s="44">
        <f>IF(AND($E$3="Nursery"),'Marks Entry Nursery'!I25,IF(AND($E$3="LKG"),'Marks Entry LKG'!I25,IF(AND($E$3="UKG"),'Marks Entry UKG'!I25,"")))</f>
        <v>121</v>
      </c>
    </row>
    <row r="27" spans="1:128" ht="18.95" customHeight="1">
      <c r="A27" s="56">
        <v>20</v>
      </c>
      <c r="B27" s="261">
        <f>IF(OR(DX27=0,DX27=""),"",IF(AND($E$3="Nursery"),'Marks Entry Nursery'!I26,IF(AND($E$3="LKG"),'Marks Entry LKG'!I26,IF(AND($E$3="UKG"),'Marks Entry UKG'!I26,""))))</f>
        <v>122</v>
      </c>
      <c r="C27" s="57" t="str">
        <f>IF(OR($B27=0,$B27=""),"",IF(AND($E$3="Nursery"),'Marks Entry Nursery'!B26,IF(AND($E$3="LKG"),'Marks Entry LKG'!B26,IF(AND($E$3="UKG"),'Marks Entry UKG'!B26,""))))</f>
        <v>PP3+</v>
      </c>
      <c r="D27" s="57" t="str">
        <f>IF(OR($B27=0,$B27=""),"",IF(AND($E$3="Nursery"),'Marks Entry Nursery'!C26,IF(AND($E$3="LKG"),'Marks Entry LKG'!C26,IF(AND($E$3="UKG"),'Marks Entry UKG'!C26,""))))</f>
        <v>A</v>
      </c>
      <c r="E27" s="402" t="str">
        <f>IF(OR(B27=0,B27=""),"",IF(AND($E$3="Nursery"),'Marks Entry Nursery'!E26,IF(AND($E$3="LKG"),'Marks Entry LKG'!E26,IF(AND($E$3="UKG"),'Marks Entry UKG'!E26,""))))</f>
        <v>13-01-2015</v>
      </c>
      <c r="F27" s="260">
        <f>IF(OR(B27=0,B27=""),"",IF(AND($E$3="Nursery"),'Marks Entry Nursery'!D26,IF(AND($E$3="LKG"),'Marks Entry LKG'!D26,IF(AND($E$3="UKG"),'Marks Entry UKG'!D26,""))))</f>
        <v>943</v>
      </c>
      <c r="G27" s="407" t="str">
        <f>IF(OR($B27=0,$B27=""),"",IF(AND($E$3="Nursery"),'Marks Entry Nursery'!F26,IF(AND($E$3="LKG"),'Marks Entry LKG'!F26,IF(AND($E$3="UKG"),'Marks Entry UKG'!F26,""))))</f>
        <v>PALAK DAMER</v>
      </c>
      <c r="H27" s="407" t="str">
        <f>IF(OR($B27=0,$B27=""),"",IF(AND($E$3="Nursery"),'Marks Entry Nursery'!G26,IF(AND($E$3="LKG"),'Marks Entry LKG'!G26,IF(AND($E$3="UKG"),'Marks Entry UKG'!G26,""))))</f>
        <v>GOVIND LAL</v>
      </c>
      <c r="I27" s="407" t="str">
        <f>IF(OR($B27=0,$B27=""),"",IF(AND($E$3="Nursery"),'Marks Entry Nursery'!H26,IF(AND($E$3="LKG"),'Marks Entry LKG'!H26,IF(AND($E$3="UKG"),'Marks Entry UKG'!H26,""))))</f>
        <v>LEELA</v>
      </c>
      <c r="J27" s="229" t="str">
        <f>IF(OR($B27=0,$B27=""),"",IF(AND($E$3="Nursery"),'Marks Entry Nursery'!J26,IF(AND($E$3="LKG"),'Marks Entry LKG'!J26,IF(AND($E$3="UKG"),'Marks Entry UKG'!J26,""))))</f>
        <v>F</v>
      </c>
      <c r="K27" s="229" t="str">
        <f>IF(OR($B27=0,$B27=""),"",IF(AND($E$3="Nursery"),'Marks Entry Nursery'!K26,IF(AND($E$3="LKG"),'Marks Entry LKG'!K26,IF(AND($E$3="UKG"),'Marks Entry UKG'!K26,""))))</f>
        <v>SC</v>
      </c>
      <c r="L27" s="105"/>
      <c r="M27" s="105"/>
      <c r="N27" s="105"/>
      <c r="O27" s="51"/>
      <c r="P27" s="105">
        <f>IF(OR($B27=0,$B27=""),"",IF(AND($E$3="Nursery"),'Marks Entry Nursery'!O26,IF(AND($E$3="LKG"),'Marks Entry LKG'!O26,IF(AND($E$3="UKG"),'Marks Entry UKG'!O26,""))))</f>
        <v>29</v>
      </c>
      <c r="Q27" s="105">
        <f>IF(OR($B27=0,$B27=""),"",IF(AND($E$3="Nursery"),'Marks Entry Nursery'!P26,IF(AND($E$3="LKG"),'Marks Entry LKG'!P26,IF(AND($E$3="UKG"),'Marks Entry UKG'!P26,""))))</f>
        <v>58</v>
      </c>
      <c r="R27" s="54">
        <f t="shared" si="0"/>
        <v>87</v>
      </c>
      <c r="S27" s="51">
        <f t="shared" si="1"/>
        <v>87</v>
      </c>
      <c r="T27" s="105">
        <f>IF(OR($B27=0,$B27=""),"",IF(AND($E$3="Nursery"),'Marks Entry Nursery'!Q26,IF(AND($E$3="LKG"),'Marks Entry LKG'!Q26,IF(AND($E$3="UKG"),'Marks Entry UKG'!Q26,""))))</f>
        <v>24</v>
      </c>
      <c r="U27" s="105">
        <f>IF(OR($B27=0,$B27=""),"",IF(AND($E$3="Nursery"),'Marks Entry Nursery'!R26,IF(AND($E$3="LKG"),'Marks Entry LKG'!R26,IF(AND($E$3="UKG"),'Marks Entry UKG'!R26,""))))</f>
        <v>45</v>
      </c>
      <c r="V27" s="55">
        <f t="shared" si="2"/>
        <v>69</v>
      </c>
      <c r="W27" s="51">
        <f t="shared" si="3"/>
        <v>156</v>
      </c>
      <c r="X27" s="89">
        <f t="shared" si="4"/>
        <v>0</v>
      </c>
      <c r="Y27" s="89">
        <f t="shared" si="5"/>
        <v>200</v>
      </c>
      <c r="Z27" s="89" t="str">
        <f t="shared" si="6"/>
        <v/>
      </c>
      <c r="AA27" s="89" t="str">
        <f t="shared" si="7"/>
        <v>P</v>
      </c>
      <c r="AB27" s="89" t="str">
        <f t="shared" si="8"/>
        <v>D</v>
      </c>
      <c r="AC27" s="93" t="str">
        <f t="shared" si="9"/>
        <v>B</v>
      </c>
      <c r="AD27" s="105"/>
      <c r="AE27" s="105"/>
      <c r="AF27" s="105"/>
      <c r="AG27" s="51"/>
      <c r="AH27" s="105">
        <f>IF(OR($B27=0,$B27=""),"",IF(AND($E$3="Nursery"),'Marks Entry Nursery'!V26,IF(AND($E$3="LKG"),'Marks Entry LKG'!V26,IF(AND($E$3="UKG"),'Marks Entry UKG'!V26,""))))</f>
        <v>14</v>
      </c>
      <c r="AI27" s="105">
        <f>IF(OR($B27=0,$B27=""),"",IF(AND($E$3="Nursery"),'Marks Entry Nursery'!W26,IF(AND($E$3="LKG"),'Marks Entry LKG'!W26,IF(AND($E$3="UKG"),'Marks Entry UKG'!W26,""))))</f>
        <v>32</v>
      </c>
      <c r="AJ27" s="54">
        <f t="shared" si="10"/>
        <v>46</v>
      </c>
      <c r="AK27" s="51">
        <f t="shared" si="11"/>
        <v>46</v>
      </c>
      <c r="AL27" s="105">
        <f>IF(OR($B27=0,$B27=""),"",IF(AND($E$3="Nursery"),'Marks Entry Nursery'!X26,IF(AND($E$3="LKG"),'Marks Entry LKG'!X26,IF(AND($E$3="UKG"),'Marks Entry UKG'!X26,""))))</f>
        <v>10</v>
      </c>
      <c r="AM27" s="105">
        <f>IF(OR($B27=0,$B27=""),"",IF(AND($E$3="Nursery"),'Marks Entry Nursery'!Y26,IF(AND($E$3="LKG"),'Marks Entry LKG'!Y26,IF(AND($E$3="UKG"),'Marks Entry UKG'!Y26,""))))</f>
        <v>30</v>
      </c>
      <c r="AN27" s="55">
        <f t="shared" si="12"/>
        <v>40</v>
      </c>
      <c r="AO27" s="51">
        <f t="shared" si="13"/>
        <v>86</v>
      </c>
      <c r="AP27" s="89">
        <f t="shared" si="14"/>
        <v>0</v>
      </c>
      <c r="AQ27" s="89">
        <f t="shared" si="15"/>
        <v>100</v>
      </c>
      <c r="AR27" s="89" t="str">
        <f t="shared" si="16"/>
        <v/>
      </c>
      <c r="AS27" s="89" t="str">
        <f t="shared" si="17"/>
        <v>P</v>
      </c>
      <c r="AT27" s="89" t="str">
        <f t="shared" si="18"/>
        <v>D</v>
      </c>
      <c r="AU27" s="93" t="str">
        <f t="shared" si="19"/>
        <v>A</v>
      </c>
      <c r="AV27" s="105"/>
      <c r="AW27" s="105"/>
      <c r="AX27" s="105"/>
      <c r="AY27" s="51"/>
      <c r="AZ27" s="105">
        <f>IF(OR($B27=0,$B27=""),"",IF(AND($E$3="Nursery"),'Marks Entry Nursery'!AC26,IF(AND($E$3="LKG"),'Marks Entry LKG'!AC26,IF(AND($E$3="UKG"),'Marks Entry UKG'!AC26,""))))</f>
        <v>22</v>
      </c>
      <c r="BA27" s="105">
        <f>IF(OR($B27=0,$B27=""),"",IF(AND($E$3="Nursery"),'Marks Entry Nursery'!AD26,IF(AND($E$3="LKG"),'Marks Entry LKG'!AD26,IF(AND($E$3="UKG"),'Marks Entry UKG'!AD26,""))))</f>
        <v>64</v>
      </c>
      <c r="BB27" s="54">
        <f t="shared" si="20"/>
        <v>86</v>
      </c>
      <c r="BC27" s="51">
        <f t="shared" si="21"/>
        <v>86</v>
      </c>
      <c r="BD27" s="105">
        <f>IF(OR($B27=0,$B27=""),"",IF(AND($E$3="Nursery"),'Marks Entry Nursery'!AE26,IF(AND($E$3="LKG"),'Marks Entry LKG'!AE26,IF(AND($E$3="UKG"),'Marks Entry UKG'!AE26,""))))</f>
        <v>25</v>
      </c>
      <c r="BE27" s="105">
        <f>IF(OR($B27=0,$B27=""),"",IF(AND($E$3="Nursery"),'Marks Entry Nursery'!AF26,IF(AND($E$3="LKG"),'Marks Entry LKG'!AF26,IF(AND($E$3="UKG"),'Marks Entry UKG'!AF26,""))))</f>
        <v>62</v>
      </c>
      <c r="BF27" s="55">
        <f t="shared" si="22"/>
        <v>87</v>
      </c>
      <c r="BG27" s="51">
        <f t="shared" si="23"/>
        <v>173</v>
      </c>
      <c r="BH27" s="89">
        <f t="shared" si="24"/>
        <v>0</v>
      </c>
      <c r="BI27" s="89">
        <f t="shared" si="25"/>
        <v>200</v>
      </c>
      <c r="BJ27" s="89" t="str">
        <f t="shared" si="26"/>
        <v/>
      </c>
      <c r="BK27" s="89" t="str">
        <f t="shared" si="27"/>
        <v>P</v>
      </c>
      <c r="BL27" s="89" t="str">
        <f t="shared" si="28"/>
        <v>D</v>
      </c>
      <c r="BM27" s="93" t="str">
        <f t="shared" si="29"/>
        <v>A</v>
      </c>
      <c r="BN27" s="105"/>
      <c r="BO27" s="105"/>
      <c r="BP27" s="105"/>
      <c r="BQ27" s="51"/>
      <c r="BR27" s="105">
        <f>IF(OR($B27=0,$B27=""),"",IF(AND($E$3="Nursery"),'Marks Entry Nursery'!AJ26,IF(AND($E$3="LKG"),'Marks Entry LKG'!AJ26,IF(AND($E$3="UKG"),'Marks Entry UKG'!AJ26,""))))</f>
        <v>42</v>
      </c>
      <c r="BS27" s="105">
        <f>IF(OR($B27=0,$B27=""),"",IF(AND($E$3="Nursery"),'Marks Entry Nursery'!AK26,IF(AND($E$3="LKG"),'Marks Entry LKG'!AK26,IF(AND($E$3="UKG"),'Marks Entry UKG'!AK26,""))))</f>
        <v>0</v>
      </c>
      <c r="BT27" s="54">
        <f t="shared" si="30"/>
        <v>42</v>
      </c>
      <c r="BU27" s="51">
        <f t="shared" si="31"/>
        <v>42</v>
      </c>
      <c r="BV27" s="105">
        <f>IF(OR($B27=0,$B27=""),"",IF(AND($E$3="Nursery"),'Marks Entry Nursery'!AL26,IF(AND($E$3="LKG"),'Marks Entry LKG'!AL26,IF(AND($E$3="UKG"),'Marks Entry UKG'!AL26,""))))</f>
        <v>44</v>
      </c>
      <c r="BW27" s="105">
        <f>IF(OR($B27=0,$B27=""),"",IF(AND($E$3="Nursery"),'Marks Entry Nursery'!AM26,IF(AND($E$3="LKG"),'Marks Entry LKG'!AM26,IF(AND($E$3="UKG"),'Marks Entry UKG'!AM26,""))))</f>
        <v>0</v>
      </c>
      <c r="BX27" s="55">
        <f t="shared" si="32"/>
        <v>44</v>
      </c>
      <c r="BY27" s="51">
        <f t="shared" si="33"/>
        <v>86</v>
      </c>
      <c r="BZ27" s="89">
        <f t="shared" si="34"/>
        <v>0</v>
      </c>
      <c r="CA27" s="89">
        <f t="shared" si="35"/>
        <v>100</v>
      </c>
      <c r="CB27" s="89" t="str">
        <f t="shared" si="36"/>
        <v/>
      </c>
      <c r="CC27" s="89" t="str">
        <f t="shared" si="37"/>
        <v>P</v>
      </c>
      <c r="CD27" s="89" t="str">
        <f t="shared" si="38"/>
        <v>D</v>
      </c>
      <c r="CE27" s="93" t="str">
        <f t="shared" si="39"/>
        <v>A</v>
      </c>
      <c r="CF27" s="105">
        <f>IF(OR($B27=0,$B27=""),"",IF(AND($E$3="Nursery"),'Marks Entry Nursery'!AN26,IF(AND($E$3="LKG"),'Marks Entry LKG'!AN26,IF(AND($E$3="UKG"),'Marks Entry UKG'!AN26,""))))</f>
        <v>0</v>
      </c>
      <c r="CG27" s="105">
        <f>IF(OR($B27=0,$B27=""),"",IF(AND($E$3="Nursery"),'Marks Entry Nursery'!AO26,IF(AND($E$3="LKG"),'Marks Entry LKG'!AO26,IF(AND($E$3="UKG"),'Marks Entry UKG'!AO26,""))))</f>
        <v>0</v>
      </c>
      <c r="CH27" s="106">
        <f t="shared" si="40"/>
        <v>0</v>
      </c>
      <c r="CI27" s="107">
        <f t="shared" si="41"/>
        <v>0</v>
      </c>
      <c r="CJ27" s="107" t="str">
        <f t="shared" si="42"/>
        <v/>
      </c>
      <c r="CK27" s="107" t="str">
        <f t="shared" si="43"/>
        <v/>
      </c>
      <c r="CL27" s="92" t="str">
        <f t="shared" si="44"/>
        <v/>
      </c>
      <c r="CM27" s="105">
        <f>IF(OR($B27=0,$B27=""),"",IF(AND($E$3="Nursery"),'Marks Entry Nursery'!AP26,IF(AND($E$3="LKG"),'Marks Entry LKG'!AP26,IF(AND($E$3="UKG"),'Marks Entry UKG'!AP26,""))))</f>
        <v>0</v>
      </c>
      <c r="CN27" s="105">
        <f>IF(OR($B27=0,$B27=""),"",IF(AND($E$3="Nursery"),'Marks Entry Nursery'!AQ26,IF(AND($E$3="LKG"),'Marks Entry LKG'!AQ26,IF(AND($E$3="UKG"),'Marks Entry UKG'!AQ26,""))))</f>
        <v>0</v>
      </c>
      <c r="CO27" s="106">
        <f t="shared" si="45"/>
        <v>0</v>
      </c>
      <c r="CP27" s="107">
        <f t="shared" si="46"/>
        <v>0</v>
      </c>
      <c r="CQ27" s="107" t="str">
        <f t="shared" si="47"/>
        <v/>
      </c>
      <c r="CR27" s="107" t="str">
        <f t="shared" si="48"/>
        <v/>
      </c>
      <c r="CS27" s="92" t="str">
        <f t="shared" si="49"/>
        <v/>
      </c>
      <c r="CT27" s="105">
        <f>IF(OR($B27=0,$B27=""),"",IF(AND($E$3="Nursery"),'Marks Entry Nursery'!AR26,IF(AND($E$3="LKG"),'Marks Entry LKG'!AR26,IF(AND($E$3="UKG"),'Marks Entry UKG'!AR26,""))))</f>
        <v>0</v>
      </c>
      <c r="CU27" s="105">
        <f>IF(OR($B27=0,$B27=""),"",IF(AND($E$3="Nursery"),'Marks Entry Nursery'!AS26,IF(AND($E$3="LKG"),'Marks Entry LKG'!AS26,IF(AND($E$3="UKG"),'Marks Entry UKG'!AS26,""))))</f>
        <v>0</v>
      </c>
      <c r="CV27" s="106">
        <f t="shared" si="50"/>
        <v>0</v>
      </c>
      <c r="CW27" s="107">
        <f t="shared" si="51"/>
        <v>0</v>
      </c>
      <c r="CX27" s="107" t="str">
        <f t="shared" si="52"/>
        <v/>
      </c>
      <c r="CY27" s="107" t="str">
        <f t="shared" si="53"/>
        <v/>
      </c>
      <c r="CZ27" s="92" t="str">
        <f t="shared" si="54"/>
        <v/>
      </c>
      <c r="DA27" s="105">
        <f>IF(OR($B27=0,$B27=""),"",IF(AND($E$3="Nursery"),'Marks Entry Nursery'!AT26,IF(AND($E$3="LKG"),'Marks Entry LKG'!AT26,IF(AND($E$3="UKG"),'Marks Entry UKG'!AT26,""))))</f>
        <v>0</v>
      </c>
      <c r="DB27" s="105">
        <f>IF(OR($B27=0,$B27=""),"",IF(AND($E$3="Nursery"),'Marks Entry Nursery'!AU26,IF(AND($E$3="LKG"),'Marks Entry LKG'!AU26,IF(AND($E$3="UKG"),'Marks Entry UKG'!AU26,""))))</f>
        <v>0</v>
      </c>
      <c r="DC27" s="357">
        <f t="shared" si="55"/>
        <v>0</v>
      </c>
      <c r="DD27" s="93" t="str">
        <f t="shared" si="56"/>
        <v/>
      </c>
      <c r="DE27" s="105">
        <f>IF(OR($B27=0,$B27=""),"",IF(AND($E$3="Nursery"),'Marks Entry Nursery'!AV26,IF(AND($E$3="LKG"),'Marks Entry LKG'!AV26,IF(AND($E$3="UKG"),'Marks Entry UKG'!AV26,""))))</f>
        <v>0</v>
      </c>
      <c r="DF27" s="105">
        <f>IF(OR($B27=0,$B27=""),"",IF(AND($E$3="Nursery"),'Marks Entry Nursery'!AW26,IF(AND($E$3="LKG"),'Marks Entry LKG'!AW26,IF(AND($E$3="UKG"),'Marks Entry UKG'!AW26,""))))</f>
        <v>0</v>
      </c>
      <c r="DG27" s="357">
        <f t="shared" si="57"/>
        <v>0</v>
      </c>
      <c r="DH27" s="93" t="str">
        <f t="shared" si="58"/>
        <v/>
      </c>
      <c r="DI27" s="63">
        <f t="shared" si="59"/>
        <v>415</v>
      </c>
      <c r="DJ27" s="359">
        <f t="shared" si="60"/>
        <v>83</v>
      </c>
      <c r="DK27" s="67" t="str">
        <f t="shared" si="61"/>
        <v>I</v>
      </c>
      <c r="DL27" s="68">
        <f t="shared" si="62"/>
        <v>3.9999999999999964</v>
      </c>
      <c r="DM27" s="387" t="str">
        <f>IFERROR(IF(B27="NSO","NSO",IF(OR(D27="",G27="",F27="",B27="",DI27=0),"",IF('Master sheet'!$D$14="Hindi","कक्षोंन्नति","Promoted"))),"")</f>
        <v>कक्षोंन्नति</v>
      </c>
      <c r="DN27" s="42">
        <f>IF(OR(B27=0,B27=""),"",IF(AND($E$3="Nursery"),'Marks Entry Nursery'!AX26,IF(AND($E$3="LKG"),'Marks Entry LKG'!AX26,IF(AND($E$3="UKG"),'Marks Entry UKG'!AX26,""))))</f>
        <v>220</v>
      </c>
      <c r="DO27" s="42">
        <f>IF(OR(B27=0,B27=""),"",IF(AND($E$3="Nursery"),'Marks Entry Nursery'!AY26,IF(AND($E$3="LKG"),'Marks Entry LKG'!AY26,IF(AND($E$3="UKG"),'Marks Entry UKG'!AY26,""))))</f>
        <v>164</v>
      </c>
      <c r="DP27" s="214" t="str">
        <f t="shared" si="63"/>
        <v>B</v>
      </c>
      <c r="DQ27" s="43"/>
      <c r="DX27" s="44">
        <f>IF(AND($E$3="Nursery"),'Marks Entry Nursery'!I26,IF(AND($E$3="LKG"),'Marks Entry LKG'!I26,IF(AND($E$3="UKG"),'Marks Entry UKG'!I26,"")))</f>
        <v>122</v>
      </c>
    </row>
    <row r="28" spans="1:128" ht="18.95" customHeight="1">
      <c r="A28" s="56">
        <v>21</v>
      </c>
      <c r="B28" s="261">
        <f>IF(OR(DX28=0,DX28=""),"",IF(AND($E$3="Nursery"),'Marks Entry Nursery'!I27,IF(AND($E$3="LKG"),'Marks Entry LKG'!I27,IF(AND($E$3="UKG"),'Marks Entry UKG'!I27,""))))</f>
        <v>123</v>
      </c>
      <c r="C28" s="57" t="str">
        <f>IF(OR($B28=0,$B28=""),"",IF(AND($E$3="Nursery"),'Marks Entry Nursery'!B27,IF(AND($E$3="LKG"),'Marks Entry LKG'!B27,IF(AND($E$3="UKG"),'Marks Entry UKG'!B27,""))))</f>
        <v>PP3+</v>
      </c>
      <c r="D28" s="57" t="str">
        <f>IF(OR($B28=0,$B28=""),"",IF(AND($E$3="Nursery"),'Marks Entry Nursery'!C27,IF(AND($E$3="LKG"),'Marks Entry LKG'!C27,IF(AND($E$3="UKG"),'Marks Entry UKG'!C27,""))))</f>
        <v>A</v>
      </c>
      <c r="E28" s="402" t="str">
        <f>IF(OR(B28=0,B28=""),"",IF(AND($E$3="Nursery"),'Marks Entry Nursery'!E27,IF(AND($E$3="LKG"),'Marks Entry LKG'!E27,IF(AND($E$3="UKG"),'Marks Entry UKG'!E27,""))))</f>
        <v>21-10-2014</v>
      </c>
      <c r="F28" s="260">
        <f>IF(OR(B28=0,B28=""),"",IF(AND($E$3="Nursery"),'Marks Entry Nursery'!D27,IF(AND($E$3="LKG"),'Marks Entry LKG'!D27,IF(AND($E$3="UKG"),'Marks Entry UKG'!D27,""))))</f>
        <v>929</v>
      </c>
      <c r="G28" s="407" t="str">
        <f>IF(OR($B28=0,$B28=""),"",IF(AND($E$3="Nursery"),'Marks Entry Nursery'!F27,IF(AND($E$3="LKG"),'Marks Entry LKG'!F27,IF(AND($E$3="UKG"),'Marks Entry UKG'!F27,""))))</f>
        <v>PAWAN CHOUHAN</v>
      </c>
      <c r="H28" s="407" t="str">
        <f>IF(OR($B28=0,$B28=""),"",IF(AND($E$3="Nursery"),'Marks Entry Nursery'!G27,IF(AND($E$3="LKG"),'Marks Entry LKG'!G27,IF(AND($E$3="UKG"),'Marks Entry UKG'!G27,""))))</f>
        <v>NARENDRA SINGH</v>
      </c>
      <c r="I28" s="407" t="str">
        <f>IF(OR($B28=0,$B28=""),"",IF(AND($E$3="Nursery"),'Marks Entry Nursery'!H27,IF(AND($E$3="LKG"),'Marks Entry LKG'!H27,IF(AND($E$3="UKG"),'Marks Entry UKG'!H27,""))))</f>
        <v>SHOBHA</v>
      </c>
      <c r="J28" s="229" t="str">
        <f>IF(OR($B28=0,$B28=""),"",IF(AND($E$3="Nursery"),'Marks Entry Nursery'!J27,IF(AND($E$3="LKG"),'Marks Entry LKG'!J27,IF(AND($E$3="UKG"),'Marks Entry UKG'!J27,""))))</f>
        <v>M</v>
      </c>
      <c r="K28" s="229" t="str">
        <f>IF(OR($B28=0,$B28=""),"",IF(AND($E$3="Nursery"),'Marks Entry Nursery'!K27,IF(AND($E$3="LKG"),'Marks Entry LKG'!K27,IF(AND($E$3="UKG"),'Marks Entry UKG'!K27,""))))</f>
        <v>OBC</v>
      </c>
      <c r="L28" s="105"/>
      <c r="M28" s="105"/>
      <c r="N28" s="105"/>
      <c r="O28" s="51"/>
      <c r="P28" s="105">
        <f>IF(OR($B28=0,$B28=""),"",IF(AND($E$3="Nursery"),'Marks Entry Nursery'!O27,IF(AND($E$3="LKG"),'Marks Entry LKG'!O27,IF(AND($E$3="UKG"),'Marks Entry UKG'!O27,""))))</f>
        <v>29</v>
      </c>
      <c r="Q28" s="105">
        <f>IF(OR($B28=0,$B28=""),"",IF(AND($E$3="Nursery"),'Marks Entry Nursery'!P27,IF(AND($E$3="LKG"),'Marks Entry LKG'!P27,IF(AND($E$3="UKG"),'Marks Entry UKG'!P27,""))))</f>
        <v>59</v>
      </c>
      <c r="R28" s="54">
        <f t="shared" si="0"/>
        <v>88</v>
      </c>
      <c r="S28" s="51">
        <f t="shared" si="1"/>
        <v>88</v>
      </c>
      <c r="T28" s="105">
        <f>IF(OR($B28=0,$B28=""),"",IF(AND($E$3="Nursery"),'Marks Entry Nursery'!Q27,IF(AND($E$3="LKG"),'Marks Entry LKG'!Q27,IF(AND($E$3="UKG"),'Marks Entry UKG'!Q27,""))))</f>
        <v>24</v>
      </c>
      <c r="U28" s="105">
        <f>IF(OR($B28=0,$B28=""),"",IF(AND($E$3="Nursery"),'Marks Entry Nursery'!R27,IF(AND($E$3="LKG"),'Marks Entry LKG'!R27,IF(AND($E$3="UKG"),'Marks Entry UKG'!R27,""))))</f>
        <v>45</v>
      </c>
      <c r="V28" s="55">
        <f t="shared" si="2"/>
        <v>69</v>
      </c>
      <c r="W28" s="51">
        <f t="shared" si="3"/>
        <v>157</v>
      </c>
      <c r="X28" s="89">
        <f t="shared" si="4"/>
        <v>0</v>
      </c>
      <c r="Y28" s="89">
        <f t="shared" si="5"/>
        <v>200</v>
      </c>
      <c r="Z28" s="89" t="str">
        <f t="shared" si="6"/>
        <v/>
      </c>
      <c r="AA28" s="89" t="str">
        <f t="shared" si="7"/>
        <v>P</v>
      </c>
      <c r="AB28" s="89" t="str">
        <f t="shared" si="8"/>
        <v>D</v>
      </c>
      <c r="AC28" s="93" t="str">
        <f t="shared" si="9"/>
        <v>B</v>
      </c>
      <c r="AD28" s="105"/>
      <c r="AE28" s="105"/>
      <c r="AF28" s="105"/>
      <c r="AG28" s="51"/>
      <c r="AH28" s="105">
        <f>IF(OR($B28=0,$B28=""),"",IF(AND($E$3="Nursery"),'Marks Entry Nursery'!V27,IF(AND($E$3="LKG"),'Marks Entry LKG'!V27,IF(AND($E$3="UKG"),'Marks Entry UKG'!V27,""))))</f>
        <v>14</v>
      </c>
      <c r="AI28" s="105">
        <f>IF(OR($B28=0,$B28=""),"",IF(AND($E$3="Nursery"),'Marks Entry Nursery'!W27,IF(AND($E$3="LKG"),'Marks Entry LKG'!W27,IF(AND($E$3="UKG"),'Marks Entry UKG'!W27,""))))</f>
        <v>32</v>
      </c>
      <c r="AJ28" s="54">
        <f t="shared" si="10"/>
        <v>46</v>
      </c>
      <c r="AK28" s="51">
        <f t="shared" si="11"/>
        <v>46</v>
      </c>
      <c r="AL28" s="105">
        <f>IF(OR($B28=0,$B28=""),"",IF(AND($E$3="Nursery"),'Marks Entry Nursery'!X27,IF(AND($E$3="LKG"),'Marks Entry LKG'!X27,IF(AND($E$3="UKG"),'Marks Entry UKG'!X27,""))))</f>
        <v>10</v>
      </c>
      <c r="AM28" s="105">
        <f>IF(OR($B28=0,$B28=""),"",IF(AND($E$3="Nursery"),'Marks Entry Nursery'!Y27,IF(AND($E$3="LKG"),'Marks Entry LKG'!Y27,IF(AND($E$3="UKG"),'Marks Entry UKG'!Y27,""))))</f>
        <v>30</v>
      </c>
      <c r="AN28" s="55">
        <f t="shared" si="12"/>
        <v>40</v>
      </c>
      <c r="AO28" s="51">
        <f t="shared" si="13"/>
        <v>86</v>
      </c>
      <c r="AP28" s="89">
        <f t="shared" si="14"/>
        <v>0</v>
      </c>
      <c r="AQ28" s="89">
        <f t="shared" si="15"/>
        <v>100</v>
      </c>
      <c r="AR28" s="89" t="str">
        <f t="shared" si="16"/>
        <v/>
      </c>
      <c r="AS28" s="89" t="str">
        <f t="shared" si="17"/>
        <v>P</v>
      </c>
      <c r="AT28" s="89" t="str">
        <f t="shared" si="18"/>
        <v>D</v>
      </c>
      <c r="AU28" s="93" t="str">
        <f t="shared" si="19"/>
        <v>A</v>
      </c>
      <c r="AV28" s="105"/>
      <c r="AW28" s="105"/>
      <c r="AX28" s="105"/>
      <c r="AY28" s="51"/>
      <c r="AZ28" s="105">
        <f>IF(OR($B28=0,$B28=""),"",IF(AND($E$3="Nursery"),'Marks Entry Nursery'!AC27,IF(AND($E$3="LKG"),'Marks Entry LKG'!AC27,IF(AND($E$3="UKG"),'Marks Entry UKG'!AC27,""))))</f>
        <v>22</v>
      </c>
      <c r="BA28" s="105">
        <f>IF(OR($B28=0,$B28=""),"",IF(AND($E$3="Nursery"),'Marks Entry Nursery'!AD27,IF(AND($E$3="LKG"),'Marks Entry LKG'!AD27,IF(AND($E$3="UKG"),'Marks Entry UKG'!AD27,""))))</f>
        <v>64</v>
      </c>
      <c r="BB28" s="54">
        <f t="shared" si="20"/>
        <v>86</v>
      </c>
      <c r="BC28" s="51">
        <f t="shared" si="21"/>
        <v>86</v>
      </c>
      <c r="BD28" s="105">
        <f>IF(OR($B28=0,$B28=""),"",IF(AND($E$3="Nursery"),'Marks Entry Nursery'!AE27,IF(AND($E$3="LKG"),'Marks Entry LKG'!AE27,IF(AND($E$3="UKG"),'Marks Entry UKG'!AE27,""))))</f>
        <v>26</v>
      </c>
      <c r="BE28" s="105">
        <f>IF(OR($B28=0,$B28=""),"",IF(AND($E$3="Nursery"),'Marks Entry Nursery'!AF27,IF(AND($E$3="LKG"),'Marks Entry LKG'!AF27,IF(AND($E$3="UKG"),'Marks Entry UKG'!AF27,""))))</f>
        <v>63</v>
      </c>
      <c r="BF28" s="55">
        <f t="shared" si="22"/>
        <v>89</v>
      </c>
      <c r="BG28" s="51">
        <f t="shared" si="23"/>
        <v>175</v>
      </c>
      <c r="BH28" s="89">
        <f t="shared" si="24"/>
        <v>0</v>
      </c>
      <c r="BI28" s="89">
        <f t="shared" si="25"/>
        <v>200</v>
      </c>
      <c r="BJ28" s="89" t="str">
        <f t="shared" si="26"/>
        <v/>
      </c>
      <c r="BK28" s="89" t="str">
        <f t="shared" si="27"/>
        <v>P</v>
      </c>
      <c r="BL28" s="89" t="str">
        <f t="shared" si="28"/>
        <v>D</v>
      </c>
      <c r="BM28" s="93" t="str">
        <f t="shared" si="29"/>
        <v>A</v>
      </c>
      <c r="BN28" s="105"/>
      <c r="BO28" s="105"/>
      <c r="BP28" s="105"/>
      <c r="BQ28" s="51"/>
      <c r="BR28" s="105">
        <f>IF(OR($B28=0,$B28=""),"",IF(AND($E$3="Nursery"),'Marks Entry Nursery'!AJ27,IF(AND($E$3="LKG"),'Marks Entry LKG'!AJ27,IF(AND($E$3="UKG"),'Marks Entry UKG'!AJ27,""))))</f>
        <v>43</v>
      </c>
      <c r="BS28" s="105">
        <f>IF(OR($B28=0,$B28=""),"",IF(AND($E$3="Nursery"),'Marks Entry Nursery'!AK27,IF(AND($E$3="LKG"),'Marks Entry LKG'!AK27,IF(AND($E$3="UKG"),'Marks Entry UKG'!AK27,""))))</f>
        <v>0</v>
      </c>
      <c r="BT28" s="54">
        <f t="shared" si="30"/>
        <v>43</v>
      </c>
      <c r="BU28" s="51">
        <f t="shared" si="31"/>
        <v>43</v>
      </c>
      <c r="BV28" s="105">
        <f>IF(OR($B28=0,$B28=""),"",IF(AND($E$3="Nursery"),'Marks Entry Nursery'!AL27,IF(AND($E$3="LKG"),'Marks Entry LKG'!AL27,IF(AND($E$3="UKG"),'Marks Entry UKG'!AL27,""))))</f>
        <v>42</v>
      </c>
      <c r="BW28" s="105">
        <f>IF(OR($B28=0,$B28=""),"",IF(AND($E$3="Nursery"),'Marks Entry Nursery'!AM27,IF(AND($E$3="LKG"),'Marks Entry LKG'!AM27,IF(AND($E$3="UKG"),'Marks Entry UKG'!AM27,""))))</f>
        <v>0</v>
      </c>
      <c r="BX28" s="55">
        <f t="shared" si="32"/>
        <v>42</v>
      </c>
      <c r="BY28" s="51">
        <f t="shared" si="33"/>
        <v>85</v>
      </c>
      <c r="BZ28" s="89">
        <f t="shared" si="34"/>
        <v>0</v>
      </c>
      <c r="CA28" s="89">
        <f t="shared" si="35"/>
        <v>100</v>
      </c>
      <c r="CB28" s="89" t="str">
        <f t="shared" si="36"/>
        <v/>
      </c>
      <c r="CC28" s="89" t="str">
        <f t="shared" si="37"/>
        <v>P</v>
      </c>
      <c r="CD28" s="89" t="str">
        <f t="shared" si="38"/>
        <v>D</v>
      </c>
      <c r="CE28" s="93" t="str">
        <f t="shared" si="39"/>
        <v>B</v>
      </c>
      <c r="CF28" s="105">
        <f>IF(OR($B28=0,$B28=""),"",IF(AND($E$3="Nursery"),'Marks Entry Nursery'!AN27,IF(AND($E$3="LKG"),'Marks Entry LKG'!AN27,IF(AND($E$3="UKG"),'Marks Entry UKG'!AN27,""))))</f>
        <v>0</v>
      </c>
      <c r="CG28" s="105">
        <f>IF(OR($B28=0,$B28=""),"",IF(AND($E$3="Nursery"),'Marks Entry Nursery'!AO27,IF(AND($E$3="LKG"),'Marks Entry LKG'!AO27,IF(AND($E$3="UKG"),'Marks Entry UKG'!AO27,""))))</f>
        <v>0</v>
      </c>
      <c r="CH28" s="106">
        <f t="shared" si="40"/>
        <v>0</v>
      </c>
      <c r="CI28" s="107">
        <f t="shared" si="41"/>
        <v>0</v>
      </c>
      <c r="CJ28" s="107" t="str">
        <f t="shared" si="42"/>
        <v/>
      </c>
      <c r="CK28" s="107" t="str">
        <f t="shared" si="43"/>
        <v/>
      </c>
      <c r="CL28" s="92" t="str">
        <f t="shared" si="44"/>
        <v/>
      </c>
      <c r="CM28" s="105">
        <f>IF(OR($B28=0,$B28=""),"",IF(AND($E$3="Nursery"),'Marks Entry Nursery'!AP27,IF(AND($E$3="LKG"),'Marks Entry LKG'!AP27,IF(AND($E$3="UKG"),'Marks Entry UKG'!AP27,""))))</f>
        <v>0</v>
      </c>
      <c r="CN28" s="105">
        <f>IF(OR($B28=0,$B28=""),"",IF(AND($E$3="Nursery"),'Marks Entry Nursery'!AQ27,IF(AND($E$3="LKG"),'Marks Entry LKG'!AQ27,IF(AND($E$3="UKG"),'Marks Entry UKG'!AQ27,""))))</f>
        <v>0</v>
      </c>
      <c r="CO28" s="106">
        <f t="shared" si="45"/>
        <v>0</v>
      </c>
      <c r="CP28" s="107">
        <f t="shared" si="46"/>
        <v>0</v>
      </c>
      <c r="CQ28" s="107" t="str">
        <f t="shared" si="47"/>
        <v/>
      </c>
      <c r="CR28" s="107" t="str">
        <f t="shared" si="48"/>
        <v/>
      </c>
      <c r="CS28" s="92" t="str">
        <f t="shared" si="49"/>
        <v/>
      </c>
      <c r="CT28" s="105">
        <f>IF(OR($B28=0,$B28=""),"",IF(AND($E$3="Nursery"),'Marks Entry Nursery'!AR27,IF(AND($E$3="LKG"),'Marks Entry LKG'!AR27,IF(AND($E$3="UKG"),'Marks Entry UKG'!AR27,""))))</f>
        <v>0</v>
      </c>
      <c r="CU28" s="105">
        <f>IF(OR($B28=0,$B28=""),"",IF(AND($E$3="Nursery"),'Marks Entry Nursery'!AS27,IF(AND($E$3="LKG"),'Marks Entry LKG'!AS27,IF(AND($E$3="UKG"),'Marks Entry UKG'!AS27,""))))</f>
        <v>0</v>
      </c>
      <c r="CV28" s="106">
        <f t="shared" si="50"/>
        <v>0</v>
      </c>
      <c r="CW28" s="107">
        <f t="shared" si="51"/>
        <v>0</v>
      </c>
      <c r="CX28" s="107" t="str">
        <f t="shared" si="52"/>
        <v/>
      </c>
      <c r="CY28" s="107" t="str">
        <f t="shared" si="53"/>
        <v/>
      </c>
      <c r="CZ28" s="92" t="str">
        <f t="shared" si="54"/>
        <v/>
      </c>
      <c r="DA28" s="105">
        <f>IF(OR($B28=0,$B28=""),"",IF(AND($E$3="Nursery"),'Marks Entry Nursery'!AT27,IF(AND($E$3="LKG"),'Marks Entry LKG'!AT27,IF(AND($E$3="UKG"),'Marks Entry UKG'!AT27,""))))</f>
        <v>0</v>
      </c>
      <c r="DB28" s="105">
        <f>IF(OR($B28=0,$B28=""),"",IF(AND($E$3="Nursery"),'Marks Entry Nursery'!AU27,IF(AND($E$3="LKG"),'Marks Entry LKG'!AU27,IF(AND($E$3="UKG"),'Marks Entry UKG'!AU27,""))))</f>
        <v>0</v>
      </c>
      <c r="DC28" s="357">
        <f t="shared" si="55"/>
        <v>0</v>
      </c>
      <c r="DD28" s="93" t="str">
        <f t="shared" si="56"/>
        <v/>
      </c>
      <c r="DE28" s="105">
        <f>IF(OR($B28=0,$B28=""),"",IF(AND($E$3="Nursery"),'Marks Entry Nursery'!AV27,IF(AND($E$3="LKG"),'Marks Entry LKG'!AV27,IF(AND($E$3="UKG"),'Marks Entry UKG'!AV27,""))))</f>
        <v>0</v>
      </c>
      <c r="DF28" s="105">
        <f>IF(OR($B28=0,$B28=""),"",IF(AND($E$3="Nursery"),'Marks Entry Nursery'!AW27,IF(AND($E$3="LKG"),'Marks Entry LKG'!AW27,IF(AND($E$3="UKG"),'Marks Entry UKG'!AW27,""))))</f>
        <v>0</v>
      </c>
      <c r="DG28" s="357">
        <f t="shared" si="57"/>
        <v>0</v>
      </c>
      <c r="DH28" s="93" t="str">
        <f t="shared" si="58"/>
        <v/>
      </c>
      <c r="DI28" s="63">
        <f t="shared" si="59"/>
        <v>418</v>
      </c>
      <c r="DJ28" s="359">
        <f t="shared" si="60"/>
        <v>83.6</v>
      </c>
      <c r="DK28" s="67" t="str">
        <f t="shared" si="61"/>
        <v>I</v>
      </c>
      <c r="DL28" s="68">
        <f t="shared" si="62"/>
        <v>1.9999999999999964</v>
      </c>
      <c r="DM28" s="387" t="str">
        <f>IFERROR(IF(B28="NSO","NSO",IF(OR(D28="",G28="",F28="",B28="",DI28=0),"",IF('Master sheet'!$D$14="Hindi","कक्षोंन्नति","Promoted"))),"")</f>
        <v>कक्षोंन्नति</v>
      </c>
      <c r="DN28" s="42">
        <f>IF(OR(B28=0,B28=""),"",IF(AND($E$3="Nursery"),'Marks Entry Nursery'!AX27,IF(AND($E$3="LKG"),'Marks Entry LKG'!AX27,IF(AND($E$3="UKG"),'Marks Entry UKG'!AX27,""))))</f>
        <v>220</v>
      </c>
      <c r="DO28" s="42">
        <f>IF(OR(B28=0,B28=""),"",IF(AND($E$3="Nursery"),'Marks Entry Nursery'!AY27,IF(AND($E$3="LKG"),'Marks Entry LKG'!AY27,IF(AND($E$3="UKG"),'Marks Entry UKG'!AY27,""))))</f>
        <v>166</v>
      </c>
      <c r="DP28" s="214" t="str">
        <f t="shared" si="63"/>
        <v>B</v>
      </c>
      <c r="DQ28" s="43"/>
      <c r="DX28" s="44">
        <f>IF(AND($E$3="Nursery"),'Marks Entry Nursery'!I27,IF(AND($E$3="LKG"),'Marks Entry LKG'!I27,IF(AND($E$3="UKG"),'Marks Entry UKG'!I27,"")))</f>
        <v>123</v>
      </c>
    </row>
    <row r="29" spans="1:128" ht="18.95" customHeight="1">
      <c r="A29" s="56">
        <v>22</v>
      </c>
      <c r="B29" s="261">
        <f>IF(OR(DX29=0,DX29=""),"",IF(AND($E$3="Nursery"),'Marks Entry Nursery'!I28,IF(AND($E$3="LKG"),'Marks Entry LKG'!I28,IF(AND($E$3="UKG"),'Marks Entry UKG'!I28,""))))</f>
        <v>124</v>
      </c>
      <c r="C29" s="57" t="str">
        <f>IF(OR($B29=0,$B29=""),"",IF(AND($E$3="Nursery"),'Marks Entry Nursery'!B28,IF(AND($E$3="LKG"),'Marks Entry LKG'!B28,IF(AND($E$3="UKG"),'Marks Entry UKG'!B28,""))))</f>
        <v>PP3+</v>
      </c>
      <c r="D29" s="57" t="str">
        <f>IF(OR($B29=0,$B29=""),"",IF(AND($E$3="Nursery"),'Marks Entry Nursery'!C28,IF(AND($E$3="LKG"),'Marks Entry LKG'!C28,IF(AND($E$3="UKG"),'Marks Entry UKG'!C28,""))))</f>
        <v>A</v>
      </c>
      <c r="E29" s="402" t="str">
        <f>IF(OR(B29=0,B29=""),"",IF(AND($E$3="Nursery"),'Marks Entry Nursery'!E28,IF(AND($E$3="LKG"),'Marks Entry LKG'!E28,IF(AND($E$3="UKG"),'Marks Entry UKG'!E28,""))))</f>
        <v>15-11-2014</v>
      </c>
      <c r="F29" s="260">
        <f>IF(OR(B29=0,B29=""),"",IF(AND($E$3="Nursery"),'Marks Entry Nursery'!D28,IF(AND($E$3="LKG"),'Marks Entry LKG'!D28,IF(AND($E$3="UKG"),'Marks Entry UKG'!D28,""))))</f>
        <v>932</v>
      </c>
      <c r="G29" s="407" t="str">
        <f>IF(OR($B29=0,$B29=""),"",IF(AND($E$3="Nursery"),'Marks Entry Nursery'!F28,IF(AND($E$3="LKG"),'Marks Entry LKG'!F28,IF(AND($E$3="UKG"),'Marks Entry UKG'!F28,""))))</f>
        <v>PRAGYA</v>
      </c>
      <c r="H29" s="407" t="str">
        <f>IF(OR($B29=0,$B29=""),"",IF(AND($E$3="Nursery"),'Marks Entry Nursery'!G28,IF(AND($E$3="LKG"),'Marks Entry LKG'!G28,IF(AND($E$3="UKG"),'Marks Entry UKG'!G28,""))))</f>
        <v>SUGANDAS</v>
      </c>
      <c r="I29" s="407" t="str">
        <f>IF(OR($B29=0,$B29=""),"",IF(AND($E$3="Nursery"),'Marks Entry Nursery'!H28,IF(AND($E$3="LKG"),'Marks Entry LKG'!H28,IF(AND($E$3="UKG"),'Marks Entry UKG'!H28,""))))</f>
        <v>ANITA</v>
      </c>
      <c r="J29" s="229" t="str">
        <f>IF(OR($B29=0,$B29=""),"",IF(AND($E$3="Nursery"),'Marks Entry Nursery'!J28,IF(AND($E$3="LKG"),'Marks Entry LKG'!J28,IF(AND($E$3="UKG"),'Marks Entry UKG'!J28,""))))</f>
        <v>F</v>
      </c>
      <c r="K29" s="229" t="str">
        <f>IF(OR($B29=0,$B29=""),"",IF(AND($E$3="Nursery"),'Marks Entry Nursery'!K28,IF(AND($E$3="LKG"),'Marks Entry LKG'!K28,IF(AND($E$3="UKG"),'Marks Entry UKG'!K28,""))))</f>
        <v>OBC</v>
      </c>
      <c r="L29" s="105"/>
      <c r="M29" s="105"/>
      <c r="N29" s="105"/>
      <c r="O29" s="51"/>
      <c r="P29" s="105">
        <f>IF(OR($B29=0,$B29=""),"",IF(AND($E$3="Nursery"),'Marks Entry Nursery'!O28,IF(AND($E$3="LKG"),'Marks Entry LKG'!O28,IF(AND($E$3="UKG"),'Marks Entry UKG'!O28,""))))</f>
        <v>29</v>
      </c>
      <c r="Q29" s="105">
        <f>IF(OR($B29=0,$B29=""),"",IF(AND($E$3="Nursery"),'Marks Entry Nursery'!P28,IF(AND($E$3="LKG"),'Marks Entry LKG'!P28,IF(AND($E$3="UKG"),'Marks Entry UKG'!P28,""))))</f>
        <v>57</v>
      </c>
      <c r="R29" s="54">
        <f t="shared" si="0"/>
        <v>86</v>
      </c>
      <c r="S29" s="51">
        <f t="shared" si="1"/>
        <v>86</v>
      </c>
      <c r="T29" s="105">
        <f>IF(OR($B29=0,$B29=""),"",IF(AND($E$3="Nursery"),'Marks Entry Nursery'!Q28,IF(AND($E$3="LKG"),'Marks Entry LKG'!Q28,IF(AND($E$3="UKG"),'Marks Entry UKG'!Q28,""))))</f>
        <v>24</v>
      </c>
      <c r="U29" s="105">
        <f>IF(OR($B29=0,$B29=""),"",IF(AND($E$3="Nursery"),'Marks Entry Nursery'!R28,IF(AND($E$3="LKG"),'Marks Entry LKG'!R28,IF(AND($E$3="UKG"),'Marks Entry UKG'!R28,""))))</f>
        <v>45</v>
      </c>
      <c r="V29" s="55">
        <f t="shared" si="2"/>
        <v>69</v>
      </c>
      <c r="W29" s="51">
        <f t="shared" si="3"/>
        <v>155</v>
      </c>
      <c r="X29" s="89">
        <f t="shared" si="4"/>
        <v>0</v>
      </c>
      <c r="Y29" s="89">
        <f t="shared" si="5"/>
        <v>200</v>
      </c>
      <c r="Z29" s="89" t="str">
        <f t="shared" si="6"/>
        <v/>
      </c>
      <c r="AA29" s="89" t="str">
        <f t="shared" si="7"/>
        <v>P</v>
      </c>
      <c r="AB29" s="89" t="str">
        <f t="shared" si="8"/>
        <v>D</v>
      </c>
      <c r="AC29" s="93" t="str">
        <f t="shared" si="9"/>
        <v>B</v>
      </c>
      <c r="AD29" s="105"/>
      <c r="AE29" s="105"/>
      <c r="AF29" s="105"/>
      <c r="AG29" s="51"/>
      <c r="AH29" s="105">
        <f>IF(OR($B29=0,$B29=""),"",IF(AND($E$3="Nursery"),'Marks Entry Nursery'!V28,IF(AND($E$3="LKG"),'Marks Entry LKG'!V28,IF(AND($E$3="UKG"),'Marks Entry UKG'!V28,""))))</f>
        <v>14</v>
      </c>
      <c r="AI29" s="105">
        <f>IF(OR($B29=0,$B29=""),"",IF(AND($E$3="Nursery"),'Marks Entry Nursery'!W28,IF(AND($E$3="LKG"),'Marks Entry LKG'!W28,IF(AND($E$3="UKG"),'Marks Entry UKG'!W28,""))))</f>
        <v>32</v>
      </c>
      <c r="AJ29" s="54">
        <f t="shared" si="10"/>
        <v>46</v>
      </c>
      <c r="AK29" s="51">
        <f t="shared" si="11"/>
        <v>46</v>
      </c>
      <c r="AL29" s="105">
        <f>IF(OR($B29=0,$B29=""),"",IF(AND($E$3="Nursery"),'Marks Entry Nursery'!X28,IF(AND($E$3="LKG"),'Marks Entry LKG'!X28,IF(AND($E$3="UKG"),'Marks Entry UKG'!X28,""))))</f>
        <v>10</v>
      </c>
      <c r="AM29" s="105">
        <f>IF(OR($B29=0,$B29=""),"",IF(AND($E$3="Nursery"),'Marks Entry Nursery'!Y28,IF(AND($E$3="LKG"),'Marks Entry LKG'!Y28,IF(AND($E$3="UKG"),'Marks Entry UKG'!Y28,""))))</f>
        <v>30</v>
      </c>
      <c r="AN29" s="55">
        <f t="shared" si="12"/>
        <v>40</v>
      </c>
      <c r="AO29" s="51">
        <f t="shared" si="13"/>
        <v>86</v>
      </c>
      <c r="AP29" s="89">
        <f t="shared" si="14"/>
        <v>0</v>
      </c>
      <c r="AQ29" s="89">
        <f t="shared" si="15"/>
        <v>100</v>
      </c>
      <c r="AR29" s="89" t="str">
        <f t="shared" si="16"/>
        <v/>
      </c>
      <c r="AS29" s="89" t="str">
        <f t="shared" si="17"/>
        <v>P</v>
      </c>
      <c r="AT29" s="89" t="str">
        <f t="shared" si="18"/>
        <v>D</v>
      </c>
      <c r="AU29" s="93" t="str">
        <f t="shared" si="19"/>
        <v>A</v>
      </c>
      <c r="AV29" s="105"/>
      <c r="AW29" s="105"/>
      <c r="AX29" s="105"/>
      <c r="AY29" s="51"/>
      <c r="AZ29" s="105">
        <f>IF(OR($B29=0,$B29=""),"",IF(AND($E$3="Nursery"),'Marks Entry Nursery'!AC28,IF(AND($E$3="LKG"),'Marks Entry LKG'!AC28,IF(AND($E$3="UKG"),'Marks Entry UKG'!AC28,""))))</f>
        <v>22</v>
      </c>
      <c r="BA29" s="105">
        <f>IF(OR($B29=0,$B29=""),"",IF(AND($E$3="Nursery"),'Marks Entry Nursery'!AD28,IF(AND($E$3="LKG"),'Marks Entry LKG'!AD28,IF(AND($E$3="UKG"),'Marks Entry UKG'!AD28,""))))</f>
        <v>64</v>
      </c>
      <c r="BB29" s="54">
        <f t="shared" si="20"/>
        <v>86</v>
      </c>
      <c r="BC29" s="51">
        <f t="shared" si="21"/>
        <v>86</v>
      </c>
      <c r="BD29" s="105">
        <f>IF(OR($B29=0,$B29=""),"",IF(AND($E$3="Nursery"),'Marks Entry Nursery'!AE28,IF(AND($E$3="LKG"),'Marks Entry LKG'!AE28,IF(AND($E$3="UKG"),'Marks Entry UKG'!AE28,""))))</f>
        <v>23</v>
      </c>
      <c r="BE29" s="105">
        <f>IF(OR($B29=0,$B29=""),"",IF(AND($E$3="Nursery"),'Marks Entry Nursery'!AF28,IF(AND($E$3="LKG"),'Marks Entry LKG'!AF28,IF(AND($E$3="UKG"),'Marks Entry UKG'!AF28,""))))</f>
        <v>62</v>
      </c>
      <c r="BF29" s="55">
        <f t="shared" si="22"/>
        <v>85</v>
      </c>
      <c r="BG29" s="51">
        <f t="shared" si="23"/>
        <v>171</v>
      </c>
      <c r="BH29" s="89">
        <f t="shared" si="24"/>
        <v>0</v>
      </c>
      <c r="BI29" s="89">
        <f t="shared" si="25"/>
        <v>200</v>
      </c>
      <c r="BJ29" s="89" t="str">
        <f t="shared" si="26"/>
        <v/>
      </c>
      <c r="BK29" s="89" t="str">
        <f t="shared" si="27"/>
        <v>P</v>
      </c>
      <c r="BL29" s="89" t="str">
        <f t="shared" si="28"/>
        <v>D</v>
      </c>
      <c r="BM29" s="93" t="str">
        <f t="shared" si="29"/>
        <v>A</v>
      </c>
      <c r="BN29" s="105"/>
      <c r="BO29" s="105"/>
      <c r="BP29" s="105"/>
      <c r="BQ29" s="51"/>
      <c r="BR29" s="105">
        <f>IF(OR($B29=0,$B29=""),"",IF(AND($E$3="Nursery"),'Marks Entry Nursery'!AJ28,IF(AND($E$3="LKG"),'Marks Entry LKG'!AJ28,IF(AND($E$3="UKG"),'Marks Entry UKG'!AJ28,""))))</f>
        <v>42</v>
      </c>
      <c r="BS29" s="105">
        <f>IF(OR($B29=0,$B29=""),"",IF(AND($E$3="Nursery"),'Marks Entry Nursery'!AK28,IF(AND($E$3="LKG"),'Marks Entry LKG'!AK28,IF(AND($E$3="UKG"),'Marks Entry UKG'!AK28,""))))</f>
        <v>0</v>
      </c>
      <c r="BT29" s="54">
        <f t="shared" si="30"/>
        <v>42</v>
      </c>
      <c r="BU29" s="51">
        <f t="shared" si="31"/>
        <v>42</v>
      </c>
      <c r="BV29" s="105">
        <f>IF(OR($B29=0,$B29=""),"",IF(AND($E$3="Nursery"),'Marks Entry Nursery'!AL28,IF(AND($E$3="LKG"),'Marks Entry LKG'!AL28,IF(AND($E$3="UKG"),'Marks Entry UKG'!AL28,""))))</f>
        <v>45</v>
      </c>
      <c r="BW29" s="105">
        <f>IF(OR($B29=0,$B29=""),"",IF(AND($E$3="Nursery"),'Marks Entry Nursery'!AM28,IF(AND($E$3="LKG"),'Marks Entry LKG'!AM28,IF(AND($E$3="UKG"),'Marks Entry UKG'!AM28,""))))</f>
        <v>0</v>
      </c>
      <c r="BX29" s="55">
        <f t="shared" si="32"/>
        <v>45</v>
      </c>
      <c r="BY29" s="51">
        <f t="shared" si="33"/>
        <v>87</v>
      </c>
      <c r="BZ29" s="89">
        <f t="shared" si="34"/>
        <v>0</v>
      </c>
      <c r="CA29" s="89">
        <f t="shared" si="35"/>
        <v>100</v>
      </c>
      <c r="CB29" s="89" t="str">
        <f t="shared" si="36"/>
        <v/>
      </c>
      <c r="CC29" s="89" t="str">
        <f t="shared" si="37"/>
        <v>P</v>
      </c>
      <c r="CD29" s="89" t="str">
        <f t="shared" si="38"/>
        <v>D</v>
      </c>
      <c r="CE29" s="93" t="str">
        <f t="shared" si="39"/>
        <v>A</v>
      </c>
      <c r="CF29" s="105">
        <f>IF(OR($B29=0,$B29=""),"",IF(AND($E$3="Nursery"),'Marks Entry Nursery'!AN28,IF(AND($E$3="LKG"),'Marks Entry LKG'!AN28,IF(AND($E$3="UKG"),'Marks Entry UKG'!AN28,""))))</f>
        <v>0</v>
      </c>
      <c r="CG29" s="105">
        <f>IF(OR($B29=0,$B29=""),"",IF(AND($E$3="Nursery"),'Marks Entry Nursery'!AO28,IF(AND($E$3="LKG"),'Marks Entry LKG'!AO28,IF(AND($E$3="UKG"),'Marks Entry UKG'!AO28,""))))</f>
        <v>0</v>
      </c>
      <c r="CH29" s="106">
        <f t="shared" si="40"/>
        <v>0</v>
      </c>
      <c r="CI29" s="107">
        <f t="shared" si="41"/>
        <v>0</v>
      </c>
      <c r="CJ29" s="107" t="str">
        <f t="shared" si="42"/>
        <v/>
      </c>
      <c r="CK29" s="107" t="str">
        <f t="shared" si="43"/>
        <v/>
      </c>
      <c r="CL29" s="92" t="str">
        <f t="shared" si="44"/>
        <v/>
      </c>
      <c r="CM29" s="105">
        <f>IF(OR($B29=0,$B29=""),"",IF(AND($E$3="Nursery"),'Marks Entry Nursery'!AP28,IF(AND($E$3="LKG"),'Marks Entry LKG'!AP28,IF(AND($E$3="UKG"),'Marks Entry UKG'!AP28,""))))</f>
        <v>0</v>
      </c>
      <c r="CN29" s="105">
        <f>IF(OR($B29=0,$B29=""),"",IF(AND($E$3="Nursery"),'Marks Entry Nursery'!AQ28,IF(AND($E$3="LKG"),'Marks Entry LKG'!AQ28,IF(AND($E$3="UKG"),'Marks Entry UKG'!AQ28,""))))</f>
        <v>0</v>
      </c>
      <c r="CO29" s="106">
        <f t="shared" si="45"/>
        <v>0</v>
      </c>
      <c r="CP29" s="107">
        <f t="shared" si="46"/>
        <v>0</v>
      </c>
      <c r="CQ29" s="107" t="str">
        <f t="shared" si="47"/>
        <v/>
      </c>
      <c r="CR29" s="107" t="str">
        <f t="shared" si="48"/>
        <v/>
      </c>
      <c r="CS29" s="92" t="str">
        <f t="shared" si="49"/>
        <v/>
      </c>
      <c r="CT29" s="105">
        <f>IF(OR($B29=0,$B29=""),"",IF(AND($E$3="Nursery"),'Marks Entry Nursery'!AR28,IF(AND($E$3="LKG"),'Marks Entry LKG'!AR28,IF(AND($E$3="UKG"),'Marks Entry UKG'!AR28,""))))</f>
        <v>0</v>
      </c>
      <c r="CU29" s="105">
        <f>IF(OR($B29=0,$B29=""),"",IF(AND($E$3="Nursery"),'Marks Entry Nursery'!AS28,IF(AND($E$3="LKG"),'Marks Entry LKG'!AS28,IF(AND($E$3="UKG"),'Marks Entry UKG'!AS28,""))))</f>
        <v>0</v>
      </c>
      <c r="CV29" s="106">
        <f t="shared" si="50"/>
        <v>0</v>
      </c>
      <c r="CW29" s="107">
        <f t="shared" si="51"/>
        <v>0</v>
      </c>
      <c r="CX29" s="107" t="str">
        <f t="shared" si="52"/>
        <v/>
      </c>
      <c r="CY29" s="107" t="str">
        <f t="shared" si="53"/>
        <v/>
      </c>
      <c r="CZ29" s="92" t="str">
        <f t="shared" si="54"/>
        <v/>
      </c>
      <c r="DA29" s="105">
        <f>IF(OR($B29=0,$B29=""),"",IF(AND($E$3="Nursery"),'Marks Entry Nursery'!AT28,IF(AND($E$3="LKG"),'Marks Entry LKG'!AT28,IF(AND($E$3="UKG"),'Marks Entry UKG'!AT28,""))))</f>
        <v>0</v>
      </c>
      <c r="DB29" s="105">
        <f>IF(OR($B29=0,$B29=""),"",IF(AND($E$3="Nursery"),'Marks Entry Nursery'!AU28,IF(AND($E$3="LKG"),'Marks Entry LKG'!AU28,IF(AND($E$3="UKG"),'Marks Entry UKG'!AU28,""))))</f>
        <v>0</v>
      </c>
      <c r="DC29" s="357">
        <f t="shared" si="55"/>
        <v>0</v>
      </c>
      <c r="DD29" s="93" t="str">
        <f t="shared" si="56"/>
        <v/>
      </c>
      <c r="DE29" s="105">
        <f>IF(OR($B29=0,$B29=""),"",IF(AND($E$3="Nursery"),'Marks Entry Nursery'!AV28,IF(AND($E$3="LKG"),'Marks Entry LKG'!AV28,IF(AND($E$3="UKG"),'Marks Entry UKG'!AV28,""))))</f>
        <v>0</v>
      </c>
      <c r="DF29" s="105">
        <f>IF(OR($B29=0,$B29=""),"",IF(AND($E$3="Nursery"),'Marks Entry Nursery'!AW28,IF(AND($E$3="LKG"),'Marks Entry LKG'!AW28,IF(AND($E$3="UKG"),'Marks Entry UKG'!AW28,""))))</f>
        <v>0</v>
      </c>
      <c r="DG29" s="357">
        <f t="shared" si="57"/>
        <v>0</v>
      </c>
      <c r="DH29" s="93" t="str">
        <f t="shared" si="58"/>
        <v/>
      </c>
      <c r="DI29" s="63">
        <f t="shared" si="59"/>
        <v>412</v>
      </c>
      <c r="DJ29" s="359">
        <f t="shared" si="60"/>
        <v>82.4</v>
      </c>
      <c r="DK29" s="67" t="str">
        <f t="shared" si="61"/>
        <v>I</v>
      </c>
      <c r="DL29" s="68">
        <f t="shared" si="62"/>
        <v>5.9999999999999964</v>
      </c>
      <c r="DM29" s="387" t="str">
        <f>IFERROR(IF(B29="NSO","NSO",IF(OR(D29="",G29="",F29="",B29="",DI29=0),"",IF('Master sheet'!$D$14="Hindi","कक्षोंन्नति","Promoted"))),"")</f>
        <v>कक्षोंन्नति</v>
      </c>
      <c r="DN29" s="42">
        <f>IF(OR(B29=0,B29=""),"",IF(AND($E$3="Nursery"),'Marks Entry Nursery'!AX28,IF(AND($E$3="LKG"),'Marks Entry LKG'!AX28,IF(AND($E$3="UKG"),'Marks Entry UKG'!AX28,""))))</f>
        <v>220</v>
      </c>
      <c r="DO29" s="42">
        <f>IF(OR(B29=0,B29=""),"",IF(AND($E$3="Nursery"),'Marks Entry Nursery'!AY28,IF(AND($E$3="LKG"),'Marks Entry LKG'!AY28,IF(AND($E$3="UKG"),'Marks Entry UKG'!AY28,""))))</f>
        <v>162</v>
      </c>
      <c r="DP29" s="214" t="str">
        <f t="shared" si="63"/>
        <v>B</v>
      </c>
      <c r="DQ29" s="43"/>
      <c r="DX29" s="44">
        <f>IF(AND($E$3="Nursery"),'Marks Entry Nursery'!I28,IF(AND($E$3="LKG"),'Marks Entry LKG'!I28,IF(AND($E$3="UKG"),'Marks Entry UKG'!I28,"")))</f>
        <v>124</v>
      </c>
    </row>
    <row r="30" spans="1:128" ht="18.95" customHeight="1">
      <c r="A30" s="56">
        <v>23</v>
      </c>
      <c r="B30" s="261">
        <f>IF(OR(DX30=0,DX30=""),"",IF(AND($E$3="Nursery"),'Marks Entry Nursery'!I29,IF(AND($E$3="LKG"),'Marks Entry LKG'!I29,IF(AND($E$3="UKG"),'Marks Entry UKG'!I29,""))))</f>
        <v>125</v>
      </c>
      <c r="C30" s="57" t="str">
        <f>IF(OR($B30=0,$B30=""),"",IF(AND($E$3="Nursery"),'Marks Entry Nursery'!B29,IF(AND($E$3="LKG"),'Marks Entry LKG'!B29,IF(AND($E$3="UKG"),'Marks Entry UKG'!B29,""))))</f>
        <v>PP3+</v>
      </c>
      <c r="D30" s="57" t="str">
        <f>IF(OR($B30=0,$B30=""),"",IF(AND($E$3="Nursery"),'Marks Entry Nursery'!C29,IF(AND($E$3="LKG"),'Marks Entry LKG'!C29,IF(AND($E$3="UKG"),'Marks Entry UKG'!C29,""))))</f>
        <v>A</v>
      </c>
      <c r="E30" s="402" t="str">
        <f>IF(OR(B30=0,B30=""),"",IF(AND($E$3="Nursery"),'Marks Entry Nursery'!E29,IF(AND($E$3="LKG"),'Marks Entry LKG'!E29,IF(AND($E$3="UKG"),'Marks Entry UKG'!E29,""))))</f>
        <v>31-01-2016</v>
      </c>
      <c r="F30" s="260">
        <f>IF(OR(B30=0,B30=""),"",IF(AND($E$3="Nursery"),'Marks Entry Nursery'!D29,IF(AND($E$3="LKG"),'Marks Entry LKG'!D29,IF(AND($E$3="UKG"),'Marks Entry UKG'!D29,""))))</f>
        <v>927</v>
      </c>
      <c r="G30" s="407" t="str">
        <f>IF(OR($B30=0,$B30=""),"",IF(AND($E$3="Nursery"),'Marks Entry Nursery'!F29,IF(AND($E$3="LKG"),'Marks Entry LKG'!F29,IF(AND($E$3="UKG"),'Marks Entry UKG'!F29,""))))</f>
        <v>PRAMOD BHATI</v>
      </c>
      <c r="H30" s="407" t="str">
        <f>IF(OR($B30=0,$B30=""),"",IF(AND($E$3="Nursery"),'Marks Entry Nursery'!G29,IF(AND($E$3="LKG"),'Marks Entry LKG'!G29,IF(AND($E$3="UKG"),'Marks Entry UKG'!G29,""))))</f>
        <v>PANKAJ</v>
      </c>
      <c r="I30" s="407" t="str">
        <f>IF(OR($B30=0,$B30=""),"",IF(AND($E$3="Nursery"),'Marks Entry Nursery'!H29,IF(AND($E$3="LKG"),'Marks Entry LKG'!H29,IF(AND($E$3="UKG"),'Marks Entry UKG'!H29,""))))</f>
        <v>PINKI</v>
      </c>
      <c r="J30" s="229" t="str">
        <f>IF(OR($B30=0,$B30=""),"",IF(AND($E$3="Nursery"),'Marks Entry Nursery'!J29,IF(AND($E$3="LKG"),'Marks Entry LKG'!J29,IF(AND($E$3="UKG"),'Marks Entry UKG'!J29,""))))</f>
        <v>M</v>
      </c>
      <c r="K30" s="229" t="str">
        <f>IF(OR($B30=0,$B30=""),"",IF(AND($E$3="Nursery"),'Marks Entry Nursery'!K29,IF(AND($E$3="LKG"),'Marks Entry LKG'!K29,IF(AND($E$3="UKG"),'Marks Entry UKG'!K29,""))))</f>
        <v>OBC</v>
      </c>
      <c r="L30" s="105"/>
      <c r="M30" s="105"/>
      <c r="N30" s="105"/>
      <c r="O30" s="51"/>
      <c r="P30" s="105">
        <f>IF(OR($B30=0,$B30=""),"",IF(AND($E$3="Nursery"),'Marks Entry Nursery'!O29,IF(AND($E$3="LKG"),'Marks Entry LKG'!O29,IF(AND($E$3="UKG"),'Marks Entry UKG'!O29,""))))</f>
        <v>29</v>
      </c>
      <c r="Q30" s="105">
        <f>IF(OR($B30=0,$B30=""),"",IF(AND($E$3="Nursery"),'Marks Entry Nursery'!P29,IF(AND($E$3="LKG"),'Marks Entry LKG'!P29,IF(AND($E$3="UKG"),'Marks Entry UKG'!P29,""))))</f>
        <v>54</v>
      </c>
      <c r="R30" s="54">
        <f t="shared" si="0"/>
        <v>83</v>
      </c>
      <c r="S30" s="51">
        <f t="shared" si="1"/>
        <v>83</v>
      </c>
      <c r="T30" s="105">
        <f>IF(OR($B30=0,$B30=""),"",IF(AND($E$3="Nursery"),'Marks Entry Nursery'!Q29,IF(AND($E$3="LKG"),'Marks Entry LKG'!Q29,IF(AND($E$3="UKG"),'Marks Entry UKG'!Q29,""))))</f>
        <v>24</v>
      </c>
      <c r="U30" s="105">
        <f>IF(OR($B30=0,$B30=""),"",IF(AND($E$3="Nursery"),'Marks Entry Nursery'!R29,IF(AND($E$3="LKG"),'Marks Entry LKG'!R29,IF(AND($E$3="UKG"),'Marks Entry UKG'!R29,""))))</f>
        <v>45</v>
      </c>
      <c r="V30" s="55">
        <f t="shared" si="2"/>
        <v>69</v>
      </c>
      <c r="W30" s="51">
        <f t="shared" si="3"/>
        <v>152</v>
      </c>
      <c r="X30" s="89">
        <f t="shared" si="4"/>
        <v>0</v>
      </c>
      <c r="Y30" s="89">
        <f t="shared" si="5"/>
        <v>200</v>
      </c>
      <c r="Z30" s="89" t="str">
        <f t="shared" si="6"/>
        <v/>
      </c>
      <c r="AA30" s="89" t="str">
        <f t="shared" si="7"/>
        <v>P</v>
      </c>
      <c r="AB30" s="89" t="str">
        <f t="shared" si="8"/>
        <v>D</v>
      </c>
      <c r="AC30" s="93" t="str">
        <f t="shared" si="9"/>
        <v>B</v>
      </c>
      <c r="AD30" s="105"/>
      <c r="AE30" s="105"/>
      <c r="AF30" s="105"/>
      <c r="AG30" s="51"/>
      <c r="AH30" s="105">
        <f>IF(OR($B30=0,$B30=""),"",IF(AND($E$3="Nursery"),'Marks Entry Nursery'!V29,IF(AND($E$3="LKG"),'Marks Entry LKG'!V29,IF(AND($E$3="UKG"),'Marks Entry UKG'!V29,""))))</f>
        <v>14</v>
      </c>
      <c r="AI30" s="105">
        <f>IF(OR($B30=0,$B30=""),"",IF(AND($E$3="Nursery"),'Marks Entry Nursery'!W29,IF(AND($E$3="LKG"),'Marks Entry LKG'!W29,IF(AND($E$3="UKG"),'Marks Entry UKG'!W29,""))))</f>
        <v>32</v>
      </c>
      <c r="AJ30" s="54">
        <f t="shared" si="10"/>
        <v>46</v>
      </c>
      <c r="AK30" s="51">
        <f t="shared" si="11"/>
        <v>46</v>
      </c>
      <c r="AL30" s="105">
        <f>IF(OR($B30=0,$B30=""),"",IF(AND($E$3="Nursery"),'Marks Entry Nursery'!X29,IF(AND($E$3="LKG"),'Marks Entry LKG'!X29,IF(AND($E$3="UKG"),'Marks Entry UKG'!X29,""))))</f>
        <v>10</v>
      </c>
      <c r="AM30" s="105">
        <f>IF(OR($B30=0,$B30=""),"",IF(AND($E$3="Nursery"),'Marks Entry Nursery'!Y29,IF(AND($E$3="LKG"),'Marks Entry LKG'!Y29,IF(AND($E$3="UKG"),'Marks Entry UKG'!Y29,""))))</f>
        <v>30</v>
      </c>
      <c r="AN30" s="55">
        <f t="shared" si="12"/>
        <v>40</v>
      </c>
      <c r="AO30" s="51">
        <f t="shared" si="13"/>
        <v>86</v>
      </c>
      <c r="AP30" s="89">
        <f t="shared" si="14"/>
        <v>0</v>
      </c>
      <c r="AQ30" s="89">
        <f t="shared" si="15"/>
        <v>100</v>
      </c>
      <c r="AR30" s="89" t="str">
        <f t="shared" si="16"/>
        <v/>
      </c>
      <c r="AS30" s="89" t="str">
        <f t="shared" si="17"/>
        <v>P</v>
      </c>
      <c r="AT30" s="89" t="str">
        <f t="shared" si="18"/>
        <v>D</v>
      </c>
      <c r="AU30" s="93" t="str">
        <f t="shared" si="19"/>
        <v>A</v>
      </c>
      <c r="AV30" s="105"/>
      <c r="AW30" s="105"/>
      <c r="AX30" s="105"/>
      <c r="AY30" s="51"/>
      <c r="AZ30" s="105">
        <f>IF(OR($B30=0,$B30=""),"",IF(AND($E$3="Nursery"),'Marks Entry Nursery'!AC29,IF(AND($E$3="LKG"),'Marks Entry LKG'!AC29,IF(AND($E$3="UKG"),'Marks Entry UKG'!AC29,""))))</f>
        <v>22</v>
      </c>
      <c r="BA30" s="105">
        <f>IF(OR($B30=0,$B30=""),"",IF(AND($E$3="Nursery"),'Marks Entry Nursery'!AD29,IF(AND($E$3="LKG"),'Marks Entry LKG'!AD29,IF(AND($E$3="UKG"),'Marks Entry UKG'!AD29,""))))</f>
        <v>64</v>
      </c>
      <c r="BB30" s="54">
        <f t="shared" si="20"/>
        <v>86</v>
      </c>
      <c r="BC30" s="51">
        <f t="shared" si="21"/>
        <v>86</v>
      </c>
      <c r="BD30" s="105">
        <f>IF(OR($B30=0,$B30=""),"",IF(AND($E$3="Nursery"),'Marks Entry Nursery'!AE29,IF(AND($E$3="LKG"),'Marks Entry LKG'!AE29,IF(AND($E$3="UKG"),'Marks Entry UKG'!AE29,""))))</f>
        <v>21</v>
      </c>
      <c r="BE30" s="105">
        <f>IF(OR($B30=0,$B30=""),"",IF(AND($E$3="Nursery"),'Marks Entry Nursery'!AF29,IF(AND($E$3="LKG"),'Marks Entry LKG'!AF29,IF(AND($E$3="UKG"),'Marks Entry UKG'!AF29,""))))</f>
        <v>62</v>
      </c>
      <c r="BF30" s="55">
        <f t="shared" si="22"/>
        <v>83</v>
      </c>
      <c r="BG30" s="51">
        <f t="shared" si="23"/>
        <v>169</v>
      </c>
      <c r="BH30" s="89">
        <f t="shared" si="24"/>
        <v>0</v>
      </c>
      <c r="BI30" s="89">
        <f t="shared" si="25"/>
        <v>200</v>
      </c>
      <c r="BJ30" s="89" t="str">
        <f t="shared" si="26"/>
        <v/>
      </c>
      <c r="BK30" s="89" t="str">
        <f t="shared" si="27"/>
        <v>P</v>
      </c>
      <c r="BL30" s="89" t="str">
        <f t="shared" si="28"/>
        <v>D</v>
      </c>
      <c r="BM30" s="93" t="str">
        <f t="shared" si="29"/>
        <v>B</v>
      </c>
      <c r="BN30" s="105"/>
      <c r="BO30" s="105"/>
      <c r="BP30" s="105"/>
      <c r="BQ30" s="51"/>
      <c r="BR30" s="105">
        <f>IF(OR($B30=0,$B30=""),"",IF(AND($E$3="Nursery"),'Marks Entry Nursery'!AJ29,IF(AND($E$3="LKG"),'Marks Entry LKG'!AJ29,IF(AND($E$3="UKG"),'Marks Entry UKG'!AJ29,""))))</f>
        <v>45</v>
      </c>
      <c r="BS30" s="105">
        <f>IF(OR($B30=0,$B30=""),"",IF(AND($E$3="Nursery"),'Marks Entry Nursery'!AK29,IF(AND($E$3="LKG"),'Marks Entry LKG'!AK29,IF(AND($E$3="UKG"),'Marks Entry UKG'!AK29,""))))</f>
        <v>0</v>
      </c>
      <c r="BT30" s="54">
        <f t="shared" si="30"/>
        <v>45</v>
      </c>
      <c r="BU30" s="51">
        <f t="shared" si="31"/>
        <v>45</v>
      </c>
      <c r="BV30" s="105">
        <f>IF(OR($B30=0,$B30=""),"",IF(AND($E$3="Nursery"),'Marks Entry Nursery'!AL29,IF(AND($E$3="LKG"),'Marks Entry LKG'!AL29,IF(AND($E$3="UKG"),'Marks Entry UKG'!AL29,""))))</f>
        <v>46</v>
      </c>
      <c r="BW30" s="105">
        <f>IF(OR($B30=0,$B30=""),"",IF(AND($E$3="Nursery"),'Marks Entry Nursery'!AM29,IF(AND($E$3="LKG"),'Marks Entry LKG'!AM29,IF(AND($E$3="UKG"),'Marks Entry UKG'!AM29,""))))</f>
        <v>0</v>
      </c>
      <c r="BX30" s="55">
        <f t="shared" si="32"/>
        <v>46</v>
      </c>
      <c r="BY30" s="51">
        <f t="shared" si="33"/>
        <v>91</v>
      </c>
      <c r="BZ30" s="89">
        <f t="shared" si="34"/>
        <v>0</v>
      </c>
      <c r="CA30" s="89">
        <f t="shared" si="35"/>
        <v>100</v>
      </c>
      <c r="CB30" s="89" t="str">
        <f t="shared" si="36"/>
        <v/>
      </c>
      <c r="CC30" s="89" t="str">
        <f t="shared" si="37"/>
        <v>P</v>
      </c>
      <c r="CD30" s="89" t="str">
        <f t="shared" si="38"/>
        <v>D</v>
      </c>
      <c r="CE30" s="93" t="str">
        <f t="shared" si="39"/>
        <v>A</v>
      </c>
      <c r="CF30" s="105">
        <f>IF(OR($B30=0,$B30=""),"",IF(AND($E$3="Nursery"),'Marks Entry Nursery'!AN29,IF(AND($E$3="LKG"),'Marks Entry LKG'!AN29,IF(AND($E$3="UKG"),'Marks Entry UKG'!AN29,""))))</f>
        <v>0</v>
      </c>
      <c r="CG30" s="105">
        <f>IF(OR($B30=0,$B30=""),"",IF(AND($E$3="Nursery"),'Marks Entry Nursery'!AO29,IF(AND($E$3="LKG"),'Marks Entry LKG'!AO29,IF(AND($E$3="UKG"),'Marks Entry UKG'!AO29,""))))</f>
        <v>0</v>
      </c>
      <c r="CH30" s="106">
        <f t="shared" si="40"/>
        <v>0</v>
      </c>
      <c r="CI30" s="107">
        <f t="shared" si="41"/>
        <v>0</v>
      </c>
      <c r="CJ30" s="107" t="str">
        <f t="shared" si="42"/>
        <v/>
      </c>
      <c r="CK30" s="107" t="str">
        <f t="shared" si="43"/>
        <v/>
      </c>
      <c r="CL30" s="92" t="str">
        <f t="shared" si="44"/>
        <v/>
      </c>
      <c r="CM30" s="105">
        <f>IF(OR($B30=0,$B30=""),"",IF(AND($E$3="Nursery"),'Marks Entry Nursery'!AP29,IF(AND($E$3="LKG"),'Marks Entry LKG'!AP29,IF(AND($E$3="UKG"),'Marks Entry UKG'!AP29,""))))</f>
        <v>0</v>
      </c>
      <c r="CN30" s="105">
        <f>IF(OR($B30=0,$B30=""),"",IF(AND($E$3="Nursery"),'Marks Entry Nursery'!AQ29,IF(AND($E$3="LKG"),'Marks Entry LKG'!AQ29,IF(AND($E$3="UKG"),'Marks Entry UKG'!AQ29,""))))</f>
        <v>0</v>
      </c>
      <c r="CO30" s="106">
        <f t="shared" si="45"/>
        <v>0</v>
      </c>
      <c r="CP30" s="107">
        <f t="shared" si="46"/>
        <v>0</v>
      </c>
      <c r="CQ30" s="107" t="str">
        <f t="shared" si="47"/>
        <v/>
      </c>
      <c r="CR30" s="107" t="str">
        <f t="shared" si="48"/>
        <v/>
      </c>
      <c r="CS30" s="92" t="str">
        <f t="shared" si="49"/>
        <v/>
      </c>
      <c r="CT30" s="105">
        <f>IF(OR($B30=0,$B30=""),"",IF(AND($E$3="Nursery"),'Marks Entry Nursery'!AR29,IF(AND($E$3="LKG"),'Marks Entry LKG'!AR29,IF(AND($E$3="UKG"),'Marks Entry UKG'!AR29,""))))</f>
        <v>0</v>
      </c>
      <c r="CU30" s="105">
        <f>IF(OR($B30=0,$B30=""),"",IF(AND($E$3="Nursery"),'Marks Entry Nursery'!AS29,IF(AND($E$3="LKG"),'Marks Entry LKG'!AS29,IF(AND($E$3="UKG"),'Marks Entry UKG'!AS29,""))))</f>
        <v>0</v>
      </c>
      <c r="CV30" s="106">
        <f t="shared" si="50"/>
        <v>0</v>
      </c>
      <c r="CW30" s="107">
        <f t="shared" si="51"/>
        <v>0</v>
      </c>
      <c r="CX30" s="107" t="str">
        <f t="shared" si="52"/>
        <v/>
      </c>
      <c r="CY30" s="107" t="str">
        <f t="shared" si="53"/>
        <v/>
      </c>
      <c r="CZ30" s="92" t="str">
        <f t="shared" si="54"/>
        <v/>
      </c>
      <c r="DA30" s="105">
        <f>IF(OR($B30=0,$B30=""),"",IF(AND($E$3="Nursery"),'Marks Entry Nursery'!AT29,IF(AND($E$3="LKG"),'Marks Entry LKG'!AT29,IF(AND($E$3="UKG"),'Marks Entry UKG'!AT29,""))))</f>
        <v>0</v>
      </c>
      <c r="DB30" s="105">
        <f>IF(OR($B30=0,$B30=""),"",IF(AND($E$3="Nursery"),'Marks Entry Nursery'!AU29,IF(AND($E$3="LKG"),'Marks Entry LKG'!AU29,IF(AND($E$3="UKG"),'Marks Entry UKG'!AU29,""))))</f>
        <v>0</v>
      </c>
      <c r="DC30" s="357">
        <f t="shared" si="55"/>
        <v>0</v>
      </c>
      <c r="DD30" s="93" t="str">
        <f t="shared" si="56"/>
        <v/>
      </c>
      <c r="DE30" s="105">
        <f>IF(OR($B30=0,$B30=""),"",IF(AND($E$3="Nursery"),'Marks Entry Nursery'!AV29,IF(AND($E$3="LKG"),'Marks Entry LKG'!AV29,IF(AND($E$3="UKG"),'Marks Entry UKG'!AV29,""))))</f>
        <v>0</v>
      </c>
      <c r="DF30" s="105">
        <f>IF(OR($B30=0,$B30=""),"",IF(AND($E$3="Nursery"),'Marks Entry Nursery'!AW29,IF(AND($E$3="LKG"),'Marks Entry LKG'!AW29,IF(AND($E$3="UKG"),'Marks Entry UKG'!AW29,""))))</f>
        <v>0</v>
      </c>
      <c r="DG30" s="357">
        <f t="shared" si="57"/>
        <v>0</v>
      </c>
      <c r="DH30" s="93" t="str">
        <f t="shared" si="58"/>
        <v/>
      </c>
      <c r="DI30" s="63">
        <f t="shared" si="59"/>
        <v>407</v>
      </c>
      <c r="DJ30" s="359">
        <f t="shared" si="60"/>
        <v>81.400000000000006</v>
      </c>
      <c r="DK30" s="67" t="str">
        <f t="shared" si="61"/>
        <v>I</v>
      </c>
      <c r="DL30" s="68">
        <f t="shared" si="62"/>
        <v>8.9999999999999964</v>
      </c>
      <c r="DM30" s="387" t="str">
        <f>IFERROR(IF(B30="NSO","NSO",IF(OR(D30="",G30="",F30="",B30="",DI30=0),"",IF('Master sheet'!$D$14="Hindi","कक्षोंन्नति","Promoted"))),"")</f>
        <v>कक्षोंन्नति</v>
      </c>
      <c r="DN30" s="42">
        <f>IF(OR(B30=0,B30=""),"",IF(AND($E$3="Nursery"),'Marks Entry Nursery'!AX29,IF(AND($E$3="LKG"),'Marks Entry LKG'!AX29,IF(AND($E$3="UKG"),'Marks Entry UKG'!AX29,""))))</f>
        <v>220</v>
      </c>
      <c r="DO30" s="42">
        <f>IF(OR(B30=0,B30=""),"",IF(AND($E$3="Nursery"),'Marks Entry Nursery'!AY29,IF(AND($E$3="LKG"),'Marks Entry LKG'!AY29,IF(AND($E$3="UKG"),'Marks Entry UKG'!AY29,""))))</f>
        <v>150</v>
      </c>
      <c r="DP30" s="214" t="str">
        <f t="shared" si="63"/>
        <v>B</v>
      </c>
      <c r="DQ30" s="43"/>
      <c r="DX30" s="44">
        <f>IF(AND($E$3="Nursery"),'Marks Entry Nursery'!I29,IF(AND($E$3="LKG"),'Marks Entry LKG'!I29,IF(AND($E$3="UKG"),'Marks Entry UKG'!I29,"")))</f>
        <v>125</v>
      </c>
    </row>
    <row r="31" spans="1:128" ht="18.95" customHeight="1">
      <c r="A31" s="56">
        <v>24</v>
      </c>
      <c r="B31" s="261">
        <f>IF(OR(DX31=0,DX31=""),"",IF(AND($E$3="Nursery"),'Marks Entry Nursery'!I30,IF(AND($E$3="LKG"),'Marks Entry LKG'!I30,IF(AND($E$3="UKG"),'Marks Entry UKG'!I30,""))))</f>
        <v>126</v>
      </c>
      <c r="C31" s="57" t="str">
        <f>IF(OR($B31=0,$B31=""),"",IF(AND($E$3="Nursery"),'Marks Entry Nursery'!B30,IF(AND($E$3="LKG"),'Marks Entry LKG'!B30,IF(AND($E$3="UKG"),'Marks Entry UKG'!B30,""))))</f>
        <v>PP3+</v>
      </c>
      <c r="D31" s="57" t="str">
        <f>IF(OR($B31=0,$B31=""),"",IF(AND($E$3="Nursery"),'Marks Entry Nursery'!C30,IF(AND($E$3="LKG"),'Marks Entry LKG'!C30,IF(AND($E$3="UKG"),'Marks Entry UKG'!C30,""))))</f>
        <v>A</v>
      </c>
      <c r="E31" s="402" t="str">
        <f>IF(OR(B31=0,B31=""),"",IF(AND($E$3="Nursery"),'Marks Entry Nursery'!E30,IF(AND($E$3="LKG"),'Marks Entry LKG'!E30,IF(AND($E$3="UKG"),'Marks Entry UKG'!E30,""))))</f>
        <v>24-06-2015</v>
      </c>
      <c r="F31" s="260">
        <f>IF(OR(B31=0,B31=""),"",IF(AND($E$3="Nursery"),'Marks Entry Nursery'!D30,IF(AND($E$3="LKG"),'Marks Entry LKG'!D30,IF(AND($E$3="UKG"),'Marks Entry UKG'!D30,""))))</f>
        <v>938</v>
      </c>
      <c r="G31" s="407" t="str">
        <f>IF(OR($B31=0,$B31=""),"",IF(AND($E$3="Nursery"),'Marks Entry Nursery'!F30,IF(AND($E$3="LKG"),'Marks Entry LKG'!F30,IF(AND($E$3="UKG"),'Marks Entry UKG'!F30,""))))</f>
        <v>PRAVEEN GURJAR</v>
      </c>
      <c r="H31" s="407" t="str">
        <f>IF(OR($B31=0,$B31=""),"",IF(AND($E$3="Nursery"),'Marks Entry Nursery'!G30,IF(AND($E$3="LKG"),'Marks Entry LKG'!G30,IF(AND($E$3="UKG"),'Marks Entry UKG'!G30,""))))</f>
        <v>SUKHDEV</v>
      </c>
      <c r="I31" s="407" t="str">
        <f>IF(OR($B31=0,$B31=""),"",IF(AND($E$3="Nursery"),'Marks Entry Nursery'!H30,IF(AND($E$3="LKG"),'Marks Entry LKG'!H30,IF(AND($E$3="UKG"),'Marks Entry UKG'!H30,""))))</f>
        <v>MANJU DEVI</v>
      </c>
      <c r="J31" s="229" t="str">
        <f>IF(OR($B31=0,$B31=""),"",IF(AND($E$3="Nursery"),'Marks Entry Nursery'!J30,IF(AND($E$3="LKG"),'Marks Entry LKG'!J30,IF(AND($E$3="UKG"),'Marks Entry UKG'!J30,""))))</f>
        <v>M</v>
      </c>
      <c r="K31" s="229" t="str">
        <f>IF(OR($B31=0,$B31=""),"",IF(AND($E$3="Nursery"),'Marks Entry Nursery'!K30,IF(AND($E$3="LKG"),'Marks Entry LKG'!K30,IF(AND($E$3="UKG"),'Marks Entry UKG'!K30,""))))</f>
        <v>SBC</v>
      </c>
      <c r="L31" s="105"/>
      <c r="M31" s="105"/>
      <c r="N31" s="105"/>
      <c r="O31" s="51"/>
      <c r="P31" s="105">
        <f>IF(OR($B31=0,$B31=""),"",IF(AND($E$3="Nursery"),'Marks Entry Nursery'!O30,IF(AND($E$3="LKG"),'Marks Entry LKG'!O30,IF(AND($E$3="UKG"),'Marks Entry UKG'!O30,""))))</f>
        <v>29</v>
      </c>
      <c r="Q31" s="105">
        <f>IF(OR($B31=0,$B31=""),"",IF(AND($E$3="Nursery"),'Marks Entry Nursery'!P30,IF(AND($E$3="LKG"),'Marks Entry LKG'!P30,IF(AND($E$3="UKG"),'Marks Entry UKG'!P30,""))))</f>
        <v>51</v>
      </c>
      <c r="R31" s="54">
        <f t="shared" si="0"/>
        <v>80</v>
      </c>
      <c r="S31" s="51">
        <f t="shared" si="1"/>
        <v>80</v>
      </c>
      <c r="T31" s="105">
        <f>IF(OR($B31=0,$B31=""),"",IF(AND($E$3="Nursery"),'Marks Entry Nursery'!Q30,IF(AND($E$3="LKG"),'Marks Entry LKG'!Q30,IF(AND($E$3="UKG"),'Marks Entry UKG'!Q30,""))))</f>
        <v>24</v>
      </c>
      <c r="U31" s="105">
        <f>IF(OR($B31=0,$B31=""),"",IF(AND($E$3="Nursery"),'Marks Entry Nursery'!R30,IF(AND($E$3="LKG"),'Marks Entry LKG'!R30,IF(AND($E$3="UKG"),'Marks Entry UKG'!R30,""))))</f>
        <v>45</v>
      </c>
      <c r="V31" s="55">
        <f t="shared" si="2"/>
        <v>69</v>
      </c>
      <c r="W31" s="51">
        <f t="shared" si="3"/>
        <v>149</v>
      </c>
      <c r="X31" s="89">
        <f t="shared" si="4"/>
        <v>0</v>
      </c>
      <c r="Y31" s="89">
        <f t="shared" si="5"/>
        <v>200</v>
      </c>
      <c r="Z31" s="89" t="str">
        <f t="shared" si="6"/>
        <v/>
      </c>
      <c r="AA31" s="89" t="str">
        <f t="shared" si="7"/>
        <v>P</v>
      </c>
      <c r="AB31" s="89" t="str">
        <f t="shared" si="8"/>
        <v>I</v>
      </c>
      <c r="AC31" s="93" t="str">
        <f t="shared" si="9"/>
        <v>B</v>
      </c>
      <c r="AD31" s="105"/>
      <c r="AE31" s="105"/>
      <c r="AF31" s="105"/>
      <c r="AG31" s="51"/>
      <c r="AH31" s="105">
        <f>IF(OR($B31=0,$B31=""),"",IF(AND($E$3="Nursery"),'Marks Entry Nursery'!V30,IF(AND($E$3="LKG"),'Marks Entry LKG'!V30,IF(AND($E$3="UKG"),'Marks Entry UKG'!V30,""))))</f>
        <v>14</v>
      </c>
      <c r="AI31" s="105">
        <f>IF(OR($B31=0,$B31=""),"",IF(AND($E$3="Nursery"),'Marks Entry Nursery'!W30,IF(AND($E$3="LKG"),'Marks Entry LKG'!W30,IF(AND($E$3="UKG"),'Marks Entry UKG'!W30,""))))</f>
        <v>32</v>
      </c>
      <c r="AJ31" s="54">
        <f t="shared" si="10"/>
        <v>46</v>
      </c>
      <c r="AK31" s="51">
        <f t="shared" si="11"/>
        <v>46</v>
      </c>
      <c r="AL31" s="105">
        <f>IF(OR($B31=0,$B31=""),"",IF(AND($E$3="Nursery"),'Marks Entry Nursery'!X30,IF(AND($E$3="LKG"),'Marks Entry LKG'!X30,IF(AND($E$3="UKG"),'Marks Entry UKG'!X30,""))))</f>
        <v>10</v>
      </c>
      <c r="AM31" s="105">
        <f>IF(OR($B31=0,$B31=""),"",IF(AND($E$3="Nursery"),'Marks Entry Nursery'!Y30,IF(AND($E$3="LKG"),'Marks Entry LKG'!Y30,IF(AND($E$3="UKG"),'Marks Entry UKG'!Y30,""))))</f>
        <v>30</v>
      </c>
      <c r="AN31" s="55">
        <f t="shared" si="12"/>
        <v>40</v>
      </c>
      <c r="AO31" s="51">
        <f t="shared" si="13"/>
        <v>86</v>
      </c>
      <c r="AP31" s="89">
        <f t="shared" si="14"/>
        <v>0</v>
      </c>
      <c r="AQ31" s="89">
        <f t="shared" si="15"/>
        <v>100</v>
      </c>
      <c r="AR31" s="89" t="str">
        <f t="shared" si="16"/>
        <v/>
      </c>
      <c r="AS31" s="89" t="str">
        <f t="shared" si="17"/>
        <v>P</v>
      </c>
      <c r="AT31" s="89" t="str">
        <f t="shared" si="18"/>
        <v>D</v>
      </c>
      <c r="AU31" s="93" t="str">
        <f t="shared" si="19"/>
        <v>A</v>
      </c>
      <c r="AV31" s="105"/>
      <c r="AW31" s="105"/>
      <c r="AX31" s="105"/>
      <c r="AY31" s="51"/>
      <c r="AZ31" s="105">
        <f>IF(OR($B31=0,$B31=""),"",IF(AND($E$3="Nursery"),'Marks Entry Nursery'!AC30,IF(AND($E$3="LKG"),'Marks Entry LKG'!AC30,IF(AND($E$3="UKG"),'Marks Entry UKG'!AC30,""))))</f>
        <v>22</v>
      </c>
      <c r="BA31" s="105">
        <f>IF(OR($B31=0,$B31=""),"",IF(AND($E$3="Nursery"),'Marks Entry Nursery'!AD30,IF(AND($E$3="LKG"),'Marks Entry LKG'!AD30,IF(AND($E$3="UKG"),'Marks Entry UKG'!AD30,""))))</f>
        <v>64</v>
      </c>
      <c r="BB31" s="54">
        <f t="shared" si="20"/>
        <v>86</v>
      </c>
      <c r="BC31" s="51">
        <f t="shared" si="21"/>
        <v>86</v>
      </c>
      <c r="BD31" s="105">
        <f>IF(OR($B31=0,$B31=""),"",IF(AND($E$3="Nursery"),'Marks Entry Nursery'!AE30,IF(AND($E$3="LKG"),'Marks Entry LKG'!AE30,IF(AND($E$3="UKG"),'Marks Entry UKG'!AE30,""))))</f>
        <v>20</v>
      </c>
      <c r="BE31" s="105">
        <f>IF(OR($B31=0,$B31=""),"",IF(AND($E$3="Nursery"),'Marks Entry Nursery'!AF30,IF(AND($E$3="LKG"),'Marks Entry LKG'!AF30,IF(AND($E$3="UKG"),'Marks Entry UKG'!AF30,""))))</f>
        <v>62</v>
      </c>
      <c r="BF31" s="55">
        <f t="shared" si="22"/>
        <v>82</v>
      </c>
      <c r="BG31" s="51">
        <f t="shared" si="23"/>
        <v>168</v>
      </c>
      <c r="BH31" s="89">
        <f t="shared" si="24"/>
        <v>0</v>
      </c>
      <c r="BI31" s="89">
        <f t="shared" si="25"/>
        <v>200</v>
      </c>
      <c r="BJ31" s="89" t="str">
        <f t="shared" si="26"/>
        <v/>
      </c>
      <c r="BK31" s="89" t="str">
        <f t="shared" si="27"/>
        <v>P</v>
      </c>
      <c r="BL31" s="89" t="str">
        <f t="shared" si="28"/>
        <v>D</v>
      </c>
      <c r="BM31" s="93" t="str">
        <f t="shared" si="29"/>
        <v>B</v>
      </c>
      <c r="BN31" s="105"/>
      <c r="BO31" s="105"/>
      <c r="BP31" s="105"/>
      <c r="BQ31" s="51"/>
      <c r="BR31" s="105">
        <f>IF(OR($B31=0,$B31=""),"",IF(AND($E$3="Nursery"),'Marks Entry Nursery'!AJ30,IF(AND($E$3="LKG"),'Marks Entry LKG'!AJ30,IF(AND($E$3="UKG"),'Marks Entry UKG'!AJ30,""))))</f>
        <v>47</v>
      </c>
      <c r="BS31" s="105">
        <f>IF(OR($B31=0,$B31=""),"",IF(AND($E$3="Nursery"),'Marks Entry Nursery'!AK30,IF(AND($E$3="LKG"),'Marks Entry LKG'!AK30,IF(AND($E$3="UKG"),'Marks Entry UKG'!AK30,""))))</f>
        <v>0</v>
      </c>
      <c r="BT31" s="54">
        <f t="shared" si="30"/>
        <v>47</v>
      </c>
      <c r="BU31" s="51">
        <f t="shared" si="31"/>
        <v>47</v>
      </c>
      <c r="BV31" s="105">
        <f>IF(OR($B31=0,$B31=""),"",IF(AND($E$3="Nursery"),'Marks Entry Nursery'!AL30,IF(AND($E$3="LKG"),'Marks Entry LKG'!AL30,IF(AND($E$3="UKG"),'Marks Entry UKG'!AL30,""))))</f>
        <v>48</v>
      </c>
      <c r="BW31" s="105">
        <f>IF(OR($B31=0,$B31=""),"",IF(AND($E$3="Nursery"),'Marks Entry Nursery'!AM30,IF(AND($E$3="LKG"),'Marks Entry LKG'!AM30,IF(AND($E$3="UKG"),'Marks Entry UKG'!AM30,""))))</f>
        <v>0</v>
      </c>
      <c r="BX31" s="55">
        <f t="shared" si="32"/>
        <v>48</v>
      </c>
      <c r="BY31" s="51">
        <f t="shared" si="33"/>
        <v>95</v>
      </c>
      <c r="BZ31" s="89">
        <f t="shared" si="34"/>
        <v>0</v>
      </c>
      <c r="CA31" s="89">
        <f t="shared" si="35"/>
        <v>100</v>
      </c>
      <c r="CB31" s="89" t="str">
        <f t="shared" si="36"/>
        <v/>
      </c>
      <c r="CC31" s="89" t="str">
        <f t="shared" si="37"/>
        <v>P</v>
      </c>
      <c r="CD31" s="89" t="str">
        <f t="shared" si="38"/>
        <v>D</v>
      </c>
      <c r="CE31" s="93" t="str">
        <f t="shared" si="39"/>
        <v>A</v>
      </c>
      <c r="CF31" s="105">
        <f>IF(OR($B31=0,$B31=""),"",IF(AND($E$3="Nursery"),'Marks Entry Nursery'!AN30,IF(AND($E$3="LKG"),'Marks Entry LKG'!AN30,IF(AND($E$3="UKG"),'Marks Entry UKG'!AN30,""))))</f>
        <v>0</v>
      </c>
      <c r="CG31" s="105">
        <f>IF(OR($B31=0,$B31=""),"",IF(AND($E$3="Nursery"),'Marks Entry Nursery'!AO30,IF(AND($E$3="LKG"),'Marks Entry LKG'!AO30,IF(AND($E$3="UKG"),'Marks Entry UKG'!AO30,""))))</f>
        <v>0</v>
      </c>
      <c r="CH31" s="106">
        <f t="shared" si="40"/>
        <v>0</v>
      </c>
      <c r="CI31" s="107">
        <f t="shared" si="41"/>
        <v>0</v>
      </c>
      <c r="CJ31" s="107" t="str">
        <f t="shared" si="42"/>
        <v/>
      </c>
      <c r="CK31" s="107" t="str">
        <f t="shared" si="43"/>
        <v/>
      </c>
      <c r="CL31" s="92" t="str">
        <f t="shared" si="44"/>
        <v/>
      </c>
      <c r="CM31" s="105">
        <f>IF(OR($B31=0,$B31=""),"",IF(AND($E$3="Nursery"),'Marks Entry Nursery'!AP30,IF(AND($E$3="LKG"),'Marks Entry LKG'!AP30,IF(AND($E$3="UKG"),'Marks Entry UKG'!AP30,""))))</f>
        <v>0</v>
      </c>
      <c r="CN31" s="105">
        <f>IF(OR($B31=0,$B31=""),"",IF(AND($E$3="Nursery"),'Marks Entry Nursery'!AQ30,IF(AND($E$3="LKG"),'Marks Entry LKG'!AQ30,IF(AND($E$3="UKG"),'Marks Entry UKG'!AQ30,""))))</f>
        <v>0</v>
      </c>
      <c r="CO31" s="106">
        <f t="shared" si="45"/>
        <v>0</v>
      </c>
      <c r="CP31" s="107">
        <f t="shared" si="46"/>
        <v>0</v>
      </c>
      <c r="CQ31" s="107" t="str">
        <f t="shared" si="47"/>
        <v/>
      </c>
      <c r="CR31" s="107" t="str">
        <f t="shared" si="48"/>
        <v/>
      </c>
      <c r="CS31" s="92" t="str">
        <f t="shared" si="49"/>
        <v/>
      </c>
      <c r="CT31" s="105">
        <f>IF(OR($B31=0,$B31=""),"",IF(AND($E$3="Nursery"),'Marks Entry Nursery'!AR30,IF(AND($E$3="LKG"),'Marks Entry LKG'!AR30,IF(AND($E$3="UKG"),'Marks Entry UKG'!AR30,""))))</f>
        <v>0</v>
      </c>
      <c r="CU31" s="105">
        <f>IF(OR($B31=0,$B31=""),"",IF(AND($E$3="Nursery"),'Marks Entry Nursery'!AS30,IF(AND($E$3="LKG"),'Marks Entry LKG'!AS30,IF(AND($E$3="UKG"),'Marks Entry UKG'!AS30,""))))</f>
        <v>0</v>
      </c>
      <c r="CV31" s="106">
        <f t="shared" si="50"/>
        <v>0</v>
      </c>
      <c r="CW31" s="107">
        <f t="shared" si="51"/>
        <v>0</v>
      </c>
      <c r="CX31" s="107" t="str">
        <f t="shared" si="52"/>
        <v/>
      </c>
      <c r="CY31" s="107" t="str">
        <f t="shared" si="53"/>
        <v/>
      </c>
      <c r="CZ31" s="92" t="str">
        <f t="shared" si="54"/>
        <v/>
      </c>
      <c r="DA31" s="105">
        <f>IF(OR($B31=0,$B31=""),"",IF(AND($E$3="Nursery"),'Marks Entry Nursery'!AT30,IF(AND($E$3="LKG"),'Marks Entry LKG'!AT30,IF(AND($E$3="UKG"),'Marks Entry UKG'!AT30,""))))</f>
        <v>0</v>
      </c>
      <c r="DB31" s="105">
        <f>IF(OR($B31=0,$B31=""),"",IF(AND($E$3="Nursery"),'Marks Entry Nursery'!AU30,IF(AND($E$3="LKG"),'Marks Entry LKG'!AU30,IF(AND($E$3="UKG"),'Marks Entry UKG'!AU30,""))))</f>
        <v>0</v>
      </c>
      <c r="DC31" s="357">
        <f t="shared" si="55"/>
        <v>0</v>
      </c>
      <c r="DD31" s="93" t="str">
        <f t="shared" si="56"/>
        <v/>
      </c>
      <c r="DE31" s="105">
        <f>IF(OR($B31=0,$B31=""),"",IF(AND($E$3="Nursery"),'Marks Entry Nursery'!AV30,IF(AND($E$3="LKG"),'Marks Entry LKG'!AV30,IF(AND($E$3="UKG"),'Marks Entry UKG'!AV30,""))))</f>
        <v>0</v>
      </c>
      <c r="DF31" s="105">
        <f>IF(OR($B31=0,$B31=""),"",IF(AND($E$3="Nursery"),'Marks Entry Nursery'!AW30,IF(AND($E$3="LKG"),'Marks Entry LKG'!AW30,IF(AND($E$3="UKG"),'Marks Entry UKG'!AW30,""))))</f>
        <v>0</v>
      </c>
      <c r="DG31" s="357">
        <f t="shared" si="57"/>
        <v>0</v>
      </c>
      <c r="DH31" s="93" t="str">
        <f t="shared" si="58"/>
        <v/>
      </c>
      <c r="DI31" s="63">
        <f t="shared" si="59"/>
        <v>403</v>
      </c>
      <c r="DJ31" s="359">
        <f t="shared" si="60"/>
        <v>80.599999999999994</v>
      </c>
      <c r="DK31" s="67" t="str">
        <f t="shared" si="61"/>
        <v>I</v>
      </c>
      <c r="DL31" s="68">
        <f t="shared" si="62"/>
        <v>11.999999999999996</v>
      </c>
      <c r="DM31" s="387" t="str">
        <f>IFERROR(IF(B31="NSO","NSO",IF(OR(D31="",G31="",F31="",B31="",DI31=0),"",IF('Master sheet'!$D$14="Hindi","कक्षोंन्नति","Promoted"))),"")</f>
        <v>कक्षोंन्नति</v>
      </c>
      <c r="DN31" s="42">
        <f>IF(OR(B31=0,B31=""),"",IF(AND($E$3="Nursery"),'Marks Entry Nursery'!AX30,IF(AND($E$3="LKG"),'Marks Entry LKG'!AX30,IF(AND($E$3="UKG"),'Marks Entry UKG'!AX30,""))))</f>
        <v>220</v>
      </c>
      <c r="DO31" s="42">
        <f>IF(OR(B31=0,B31=""),"",IF(AND($E$3="Nursery"),'Marks Entry Nursery'!AY30,IF(AND($E$3="LKG"),'Marks Entry LKG'!AY30,IF(AND($E$3="UKG"),'Marks Entry UKG'!AY30,""))))</f>
        <v>196</v>
      </c>
      <c r="DP31" s="214" t="str">
        <f t="shared" si="63"/>
        <v>B</v>
      </c>
      <c r="DQ31" s="43"/>
      <c r="DX31" s="44">
        <f>IF(AND($E$3="Nursery"),'Marks Entry Nursery'!I30,IF(AND($E$3="LKG"),'Marks Entry LKG'!I30,IF(AND($E$3="UKG"),'Marks Entry UKG'!I30,"")))</f>
        <v>126</v>
      </c>
    </row>
    <row r="32" spans="1:128" ht="18.95" customHeight="1">
      <c r="A32" s="56">
        <v>25</v>
      </c>
      <c r="B32" s="261">
        <f>IF(OR(DX32=0,DX32=""),"",IF(AND($E$3="Nursery"),'Marks Entry Nursery'!I31,IF(AND($E$3="LKG"),'Marks Entry LKG'!I31,IF(AND($E$3="UKG"),'Marks Entry UKG'!I31,""))))</f>
        <v>127</v>
      </c>
      <c r="C32" s="57" t="str">
        <f>IF(OR($B32=0,$B32=""),"",IF(AND($E$3="Nursery"),'Marks Entry Nursery'!B31,IF(AND($E$3="LKG"),'Marks Entry LKG'!B31,IF(AND($E$3="UKG"),'Marks Entry UKG'!B31,""))))</f>
        <v>PP3+</v>
      </c>
      <c r="D32" s="57" t="str">
        <f>IF(OR($B32=0,$B32=""),"",IF(AND($E$3="Nursery"),'Marks Entry Nursery'!C31,IF(AND($E$3="LKG"),'Marks Entry LKG'!C31,IF(AND($E$3="UKG"),'Marks Entry UKG'!C31,""))))</f>
        <v>A</v>
      </c>
      <c r="E32" s="402" t="str">
        <f>IF(OR(B32=0,B32=""),"",IF(AND($E$3="Nursery"),'Marks Entry Nursery'!E31,IF(AND($E$3="LKG"),'Marks Entry LKG'!E31,IF(AND($E$3="UKG"),'Marks Entry UKG'!E31,""))))</f>
        <v>27-02-2016</v>
      </c>
      <c r="F32" s="260">
        <f>IF(OR(B32=0,B32=""),"",IF(AND($E$3="Nursery"),'Marks Entry Nursery'!D31,IF(AND($E$3="LKG"),'Marks Entry LKG'!D31,IF(AND($E$3="UKG"),'Marks Entry UKG'!D31,""))))</f>
        <v>950</v>
      </c>
      <c r="G32" s="407" t="str">
        <f>IF(OR($B32=0,$B32=""),"",IF(AND($E$3="Nursery"),'Marks Entry Nursery'!F31,IF(AND($E$3="LKG"),'Marks Entry LKG'!F31,IF(AND($E$3="UKG"),'Marks Entry UKG'!F31,""))))</f>
        <v>PRIYANSHU</v>
      </c>
      <c r="H32" s="407" t="str">
        <f>IF(OR($B32=0,$B32=""),"",IF(AND($E$3="Nursery"),'Marks Entry Nursery'!G31,IF(AND($E$3="LKG"),'Marks Entry LKG'!G31,IF(AND($E$3="UKG"),'Marks Entry UKG'!G31,""))))</f>
        <v>KULDEEP</v>
      </c>
      <c r="I32" s="407" t="str">
        <f>IF(OR($B32=0,$B32=""),"",IF(AND($E$3="Nursery"),'Marks Entry Nursery'!H31,IF(AND($E$3="LKG"),'Marks Entry LKG'!H31,IF(AND($E$3="UKG"),'Marks Entry UKG'!H31,""))))</f>
        <v>KHUSBOO MALI</v>
      </c>
      <c r="J32" s="229" t="str">
        <f>IF(OR($B32=0,$B32=""),"",IF(AND($E$3="Nursery"),'Marks Entry Nursery'!J31,IF(AND($E$3="LKG"),'Marks Entry LKG'!J31,IF(AND($E$3="UKG"),'Marks Entry UKG'!J31,""))))</f>
        <v>M</v>
      </c>
      <c r="K32" s="229" t="str">
        <f>IF(OR($B32=0,$B32=""),"",IF(AND($E$3="Nursery"),'Marks Entry Nursery'!K31,IF(AND($E$3="LKG"),'Marks Entry LKG'!K31,IF(AND($E$3="UKG"),'Marks Entry UKG'!K31,""))))</f>
        <v>OBC</v>
      </c>
      <c r="L32" s="105"/>
      <c r="M32" s="105"/>
      <c r="N32" s="105"/>
      <c r="O32" s="51"/>
      <c r="P32" s="105">
        <f>IF(OR($B32=0,$B32=""),"",IF(AND($E$3="Nursery"),'Marks Entry Nursery'!O31,IF(AND($E$3="LKG"),'Marks Entry LKG'!O31,IF(AND($E$3="UKG"),'Marks Entry UKG'!O31,""))))</f>
        <v>29</v>
      </c>
      <c r="Q32" s="105">
        <f>IF(OR($B32=0,$B32=""),"",IF(AND($E$3="Nursery"),'Marks Entry Nursery'!P31,IF(AND($E$3="LKG"),'Marks Entry LKG'!P31,IF(AND($E$3="UKG"),'Marks Entry UKG'!P31,""))))</f>
        <v>52</v>
      </c>
      <c r="R32" s="54">
        <f t="shared" si="0"/>
        <v>81</v>
      </c>
      <c r="S32" s="51">
        <f t="shared" si="1"/>
        <v>81</v>
      </c>
      <c r="T32" s="105">
        <f>IF(OR($B32=0,$B32=""),"",IF(AND($E$3="Nursery"),'Marks Entry Nursery'!Q31,IF(AND($E$3="LKG"),'Marks Entry LKG'!Q31,IF(AND($E$3="UKG"),'Marks Entry UKG'!Q31,""))))</f>
        <v>24</v>
      </c>
      <c r="U32" s="105">
        <f>IF(OR($B32=0,$B32=""),"",IF(AND($E$3="Nursery"),'Marks Entry Nursery'!R31,IF(AND($E$3="LKG"),'Marks Entry LKG'!R31,IF(AND($E$3="UKG"),'Marks Entry UKG'!R31,""))))</f>
        <v>45</v>
      </c>
      <c r="V32" s="55">
        <f t="shared" si="2"/>
        <v>69</v>
      </c>
      <c r="W32" s="51">
        <f t="shared" si="3"/>
        <v>150</v>
      </c>
      <c r="X32" s="89">
        <f t="shared" si="4"/>
        <v>0</v>
      </c>
      <c r="Y32" s="89">
        <f t="shared" si="5"/>
        <v>200</v>
      </c>
      <c r="Z32" s="89" t="str">
        <f t="shared" si="6"/>
        <v/>
      </c>
      <c r="AA32" s="89" t="str">
        <f t="shared" si="7"/>
        <v>P</v>
      </c>
      <c r="AB32" s="89" t="str">
        <f t="shared" si="8"/>
        <v>D</v>
      </c>
      <c r="AC32" s="93" t="str">
        <f t="shared" si="9"/>
        <v>B</v>
      </c>
      <c r="AD32" s="105"/>
      <c r="AE32" s="105"/>
      <c r="AF32" s="105"/>
      <c r="AG32" s="51"/>
      <c r="AH32" s="105">
        <f>IF(OR($B32=0,$B32=""),"",IF(AND($E$3="Nursery"),'Marks Entry Nursery'!V31,IF(AND($E$3="LKG"),'Marks Entry LKG'!V31,IF(AND($E$3="UKG"),'Marks Entry UKG'!V31,""))))</f>
        <v>14</v>
      </c>
      <c r="AI32" s="105">
        <f>IF(OR($B32=0,$B32=""),"",IF(AND($E$3="Nursery"),'Marks Entry Nursery'!W31,IF(AND($E$3="LKG"),'Marks Entry LKG'!W31,IF(AND($E$3="UKG"),'Marks Entry UKG'!W31,""))))</f>
        <v>32</v>
      </c>
      <c r="AJ32" s="54">
        <f t="shared" si="10"/>
        <v>46</v>
      </c>
      <c r="AK32" s="51">
        <f t="shared" si="11"/>
        <v>46</v>
      </c>
      <c r="AL32" s="105">
        <f>IF(OR($B32=0,$B32=""),"",IF(AND($E$3="Nursery"),'Marks Entry Nursery'!X31,IF(AND($E$3="LKG"),'Marks Entry LKG'!X31,IF(AND($E$3="UKG"),'Marks Entry UKG'!X31,""))))</f>
        <v>10</v>
      </c>
      <c r="AM32" s="105">
        <f>IF(OR($B32=0,$B32=""),"",IF(AND($E$3="Nursery"),'Marks Entry Nursery'!Y31,IF(AND($E$3="LKG"),'Marks Entry LKG'!Y31,IF(AND($E$3="UKG"),'Marks Entry UKG'!Y31,""))))</f>
        <v>30</v>
      </c>
      <c r="AN32" s="55">
        <f t="shared" si="12"/>
        <v>40</v>
      </c>
      <c r="AO32" s="51">
        <f t="shared" si="13"/>
        <v>86</v>
      </c>
      <c r="AP32" s="89">
        <f t="shared" si="14"/>
        <v>0</v>
      </c>
      <c r="AQ32" s="89">
        <f t="shared" si="15"/>
        <v>100</v>
      </c>
      <c r="AR32" s="89" t="str">
        <f t="shared" si="16"/>
        <v/>
      </c>
      <c r="AS32" s="89" t="str">
        <f t="shared" si="17"/>
        <v>P</v>
      </c>
      <c r="AT32" s="89" t="str">
        <f t="shared" si="18"/>
        <v>D</v>
      </c>
      <c r="AU32" s="93" t="str">
        <f t="shared" si="19"/>
        <v>A</v>
      </c>
      <c r="AV32" s="105"/>
      <c r="AW32" s="105"/>
      <c r="AX32" s="105"/>
      <c r="AY32" s="51"/>
      <c r="AZ32" s="105">
        <f>IF(OR($B32=0,$B32=""),"",IF(AND($E$3="Nursery"),'Marks Entry Nursery'!AC31,IF(AND($E$3="LKG"),'Marks Entry LKG'!AC31,IF(AND($E$3="UKG"),'Marks Entry UKG'!AC31,""))))</f>
        <v>22</v>
      </c>
      <c r="BA32" s="105">
        <f>IF(OR($B32=0,$B32=""),"",IF(AND($E$3="Nursery"),'Marks Entry Nursery'!AD31,IF(AND($E$3="LKG"),'Marks Entry LKG'!AD31,IF(AND($E$3="UKG"),'Marks Entry UKG'!AD31,""))))</f>
        <v>64</v>
      </c>
      <c r="BB32" s="54">
        <f t="shared" si="20"/>
        <v>86</v>
      </c>
      <c r="BC32" s="51">
        <f t="shared" si="21"/>
        <v>86</v>
      </c>
      <c r="BD32" s="105">
        <f>IF(OR($B32=0,$B32=""),"",IF(AND($E$3="Nursery"),'Marks Entry Nursery'!AE31,IF(AND($E$3="LKG"),'Marks Entry LKG'!AE31,IF(AND($E$3="UKG"),'Marks Entry UKG'!AE31,""))))</f>
        <v>23</v>
      </c>
      <c r="BE32" s="105">
        <f>IF(OR($B32=0,$B32=""),"",IF(AND($E$3="Nursery"),'Marks Entry Nursery'!AF31,IF(AND($E$3="LKG"),'Marks Entry LKG'!AF31,IF(AND($E$3="UKG"),'Marks Entry UKG'!AF31,""))))</f>
        <v>62</v>
      </c>
      <c r="BF32" s="55">
        <f t="shared" si="22"/>
        <v>85</v>
      </c>
      <c r="BG32" s="51">
        <f t="shared" si="23"/>
        <v>171</v>
      </c>
      <c r="BH32" s="89">
        <f t="shared" si="24"/>
        <v>0</v>
      </c>
      <c r="BI32" s="89">
        <f t="shared" si="25"/>
        <v>200</v>
      </c>
      <c r="BJ32" s="89" t="str">
        <f t="shared" si="26"/>
        <v/>
      </c>
      <c r="BK32" s="89" t="str">
        <f t="shared" si="27"/>
        <v>P</v>
      </c>
      <c r="BL32" s="89" t="str">
        <f t="shared" si="28"/>
        <v>D</v>
      </c>
      <c r="BM32" s="93" t="str">
        <f t="shared" si="29"/>
        <v>A</v>
      </c>
      <c r="BN32" s="105"/>
      <c r="BO32" s="105"/>
      <c r="BP32" s="105"/>
      <c r="BQ32" s="51"/>
      <c r="BR32" s="105">
        <f>IF(OR($B32=0,$B32=""),"",IF(AND($E$3="Nursery"),'Marks Entry Nursery'!AJ31,IF(AND($E$3="LKG"),'Marks Entry LKG'!AJ31,IF(AND($E$3="UKG"),'Marks Entry UKG'!AJ31,""))))</f>
        <v>48</v>
      </c>
      <c r="BS32" s="105">
        <f>IF(OR($B32=0,$B32=""),"",IF(AND($E$3="Nursery"),'Marks Entry Nursery'!AK31,IF(AND($E$3="LKG"),'Marks Entry LKG'!AK31,IF(AND($E$3="UKG"),'Marks Entry UKG'!AK31,""))))</f>
        <v>0</v>
      </c>
      <c r="BT32" s="54">
        <f t="shared" si="30"/>
        <v>48</v>
      </c>
      <c r="BU32" s="51">
        <f t="shared" si="31"/>
        <v>48</v>
      </c>
      <c r="BV32" s="105">
        <f>IF(OR($B32=0,$B32=""),"",IF(AND($E$3="Nursery"),'Marks Entry Nursery'!AL31,IF(AND($E$3="LKG"),'Marks Entry LKG'!AL31,IF(AND($E$3="UKG"),'Marks Entry UKG'!AL31,""))))</f>
        <v>48</v>
      </c>
      <c r="BW32" s="105">
        <f>IF(OR($B32=0,$B32=""),"",IF(AND($E$3="Nursery"),'Marks Entry Nursery'!AM31,IF(AND($E$3="LKG"),'Marks Entry LKG'!AM31,IF(AND($E$3="UKG"),'Marks Entry UKG'!AM31,""))))</f>
        <v>0</v>
      </c>
      <c r="BX32" s="55">
        <f t="shared" si="32"/>
        <v>48</v>
      </c>
      <c r="BY32" s="51">
        <f t="shared" si="33"/>
        <v>96</v>
      </c>
      <c r="BZ32" s="89">
        <f t="shared" si="34"/>
        <v>0</v>
      </c>
      <c r="CA32" s="89">
        <f t="shared" si="35"/>
        <v>100</v>
      </c>
      <c r="CB32" s="89" t="str">
        <f t="shared" si="36"/>
        <v/>
      </c>
      <c r="CC32" s="89" t="str">
        <f t="shared" si="37"/>
        <v>P</v>
      </c>
      <c r="CD32" s="89" t="str">
        <f t="shared" si="38"/>
        <v>D</v>
      </c>
      <c r="CE32" s="93" t="str">
        <f t="shared" si="39"/>
        <v>A</v>
      </c>
      <c r="CF32" s="105">
        <f>IF(OR($B32=0,$B32=""),"",IF(AND($E$3="Nursery"),'Marks Entry Nursery'!AN31,IF(AND($E$3="LKG"),'Marks Entry LKG'!AN31,IF(AND($E$3="UKG"),'Marks Entry UKG'!AN31,""))))</f>
        <v>0</v>
      </c>
      <c r="CG32" s="105">
        <f>IF(OR($B32=0,$B32=""),"",IF(AND($E$3="Nursery"),'Marks Entry Nursery'!AO31,IF(AND($E$3="LKG"),'Marks Entry LKG'!AO31,IF(AND($E$3="UKG"),'Marks Entry UKG'!AO31,""))))</f>
        <v>0</v>
      </c>
      <c r="CH32" s="106">
        <f t="shared" si="40"/>
        <v>0</v>
      </c>
      <c r="CI32" s="107">
        <f t="shared" si="41"/>
        <v>0</v>
      </c>
      <c r="CJ32" s="107" t="str">
        <f t="shared" si="42"/>
        <v/>
      </c>
      <c r="CK32" s="107" t="str">
        <f t="shared" si="43"/>
        <v/>
      </c>
      <c r="CL32" s="92" t="str">
        <f t="shared" si="44"/>
        <v/>
      </c>
      <c r="CM32" s="105">
        <f>IF(OR($B32=0,$B32=""),"",IF(AND($E$3="Nursery"),'Marks Entry Nursery'!AP31,IF(AND($E$3="LKG"),'Marks Entry LKG'!AP31,IF(AND($E$3="UKG"),'Marks Entry UKG'!AP31,""))))</f>
        <v>0</v>
      </c>
      <c r="CN32" s="105">
        <f>IF(OR($B32=0,$B32=""),"",IF(AND($E$3="Nursery"),'Marks Entry Nursery'!AQ31,IF(AND($E$3="LKG"),'Marks Entry LKG'!AQ31,IF(AND($E$3="UKG"),'Marks Entry UKG'!AQ31,""))))</f>
        <v>0</v>
      </c>
      <c r="CO32" s="106">
        <f t="shared" si="45"/>
        <v>0</v>
      </c>
      <c r="CP32" s="107">
        <f t="shared" si="46"/>
        <v>0</v>
      </c>
      <c r="CQ32" s="107" t="str">
        <f t="shared" si="47"/>
        <v/>
      </c>
      <c r="CR32" s="107" t="str">
        <f t="shared" si="48"/>
        <v/>
      </c>
      <c r="CS32" s="92" t="str">
        <f t="shared" si="49"/>
        <v/>
      </c>
      <c r="CT32" s="105">
        <f>IF(OR($B32=0,$B32=""),"",IF(AND($E$3="Nursery"),'Marks Entry Nursery'!AR31,IF(AND($E$3="LKG"),'Marks Entry LKG'!AR31,IF(AND($E$3="UKG"),'Marks Entry UKG'!AR31,""))))</f>
        <v>0</v>
      </c>
      <c r="CU32" s="105">
        <f>IF(OR($B32=0,$B32=""),"",IF(AND($E$3="Nursery"),'Marks Entry Nursery'!AS31,IF(AND($E$3="LKG"),'Marks Entry LKG'!AS31,IF(AND($E$3="UKG"),'Marks Entry UKG'!AS31,""))))</f>
        <v>0</v>
      </c>
      <c r="CV32" s="106">
        <f t="shared" si="50"/>
        <v>0</v>
      </c>
      <c r="CW32" s="107">
        <f t="shared" si="51"/>
        <v>0</v>
      </c>
      <c r="CX32" s="107" t="str">
        <f t="shared" si="52"/>
        <v/>
      </c>
      <c r="CY32" s="107" t="str">
        <f t="shared" si="53"/>
        <v/>
      </c>
      <c r="CZ32" s="92" t="str">
        <f t="shared" si="54"/>
        <v/>
      </c>
      <c r="DA32" s="105">
        <f>IF(OR($B32=0,$B32=""),"",IF(AND($E$3="Nursery"),'Marks Entry Nursery'!AT31,IF(AND($E$3="LKG"),'Marks Entry LKG'!AT31,IF(AND($E$3="UKG"),'Marks Entry UKG'!AT31,""))))</f>
        <v>0</v>
      </c>
      <c r="DB32" s="105">
        <f>IF(OR($B32=0,$B32=""),"",IF(AND($E$3="Nursery"),'Marks Entry Nursery'!AU31,IF(AND($E$3="LKG"),'Marks Entry LKG'!AU31,IF(AND($E$3="UKG"),'Marks Entry UKG'!AU31,""))))</f>
        <v>0</v>
      </c>
      <c r="DC32" s="357">
        <f t="shared" si="55"/>
        <v>0</v>
      </c>
      <c r="DD32" s="93" t="str">
        <f t="shared" si="56"/>
        <v/>
      </c>
      <c r="DE32" s="105">
        <f>IF(OR($B32=0,$B32=""),"",IF(AND($E$3="Nursery"),'Marks Entry Nursery'!AV31,IF(AND($E$3="LKG"),'Marks Entry LKG'!AV31,IF(AND($E$3="UKG"),'Marks Entry UKG'!AV31,""))))</f>
        <v>0</v>
      </c>
      <c r="DF32" s="105">
        <f>IF(OR($B32=0,$B32=""),"",IF(AND($E$3="Nursery"),'Marks Entry Nursery'!AW31,IF(AND($E$3="LKG"),'Marks Entry LKG'!AW31,IF(AND($E$3="UKG"),'Marks Entry UKG'!AW31,""))))</f>
        <v>0</v>
      </c>
      <c r="DG32" s="357">
        <f t="shared" si="57"/>
        <v>0</v>
      </c>
      <c r="DH32" s="93" t="str">
        <f t="shared" si="58"/>
        <v/>
      </c>
      <c r="DI32" s="63">
        <f t="shared" si="59"/>
        <v>407</v>
      </c>
      <c r="DJ32" s="359">
        <f t="shared" si="60"/>
        <v>81.400000000000006</v>
      </c>
      <c r="DK32" s="67" t="str">
        <f t="shared" si="61"/>
        <v>I</v>
      </c>
      <c r="DL32" s="68">
        <f t="shared" si="62"/>
        <v>8.9999999999999964</v>
      </c>
      <c r="DM32" s="387" t="str">
        <f>IFERROR(IF(B32="NSO","NSO",IF(OR(D32="",G32="",F32="",B32="",DI32=0),"",IF('Master sheet'!$D$14="Hindi","कक्षोंन्नति","Promoted"))),"")</f>
        <v>कक्षोंन्नति</v>
      </c>
      <c r="DN32" s="42">
        <f>IF(OR(B32=0,B32=""),"",IF(AND($E$3="Nursery"),'Marks Entry Nursery'!AX31,IF(AND($E$3="LKG"),'Marks Entry LKG'!AX31,IF(AND($E$3="UKG"),'Marks Entry UKG'!AX31,""))))</f>
        <v>220</v>
      </c>
      <c r="DO32" s="42">
        <f>IF(OR(B32=0,B32=""),"",IF(AND($E$3="Nursery"),'Marks Entry Nursery'!AY31,IF(AND($E$3="LKG"),'Marks Entry LKG'!AY31,IF(AND($E$3="UKG"),'Marks Entry UKG'!AY31,""))))</f>
        <v>188</v>
      </c>
      <c r="DP32" s="214" t="str">
        <f t="shared" si="63"/>
        <v>B</v>
      </c>
      <c r="DQ32" s="43"/>
      <c r="DX32" s="44">
        <f>IF(AND($E$3="Nursery"),'Marks Entry Nursery'!I31,IF(AND($E$3="LKG"),'Marks Entry LKG'!I31,IF(AND($E$3="UKG"),'Marks Entry UKG'!I31,"")))</f>
        <v>127</v>
      </c>
    </row>
    <row r="33" spans="1:128" ht="18.95" customHeight="1">
      <c r="A33" s="56">
        <v>26</v>
      </c>
      <c r="B33" s="261">
        <f>IF(OR(DX33=0,DX33=""),"",IF(AND($E$3="Nursery"),'Marks Entry Nursery'!I32,IF(AND($E$3="LKG"),'Marks Entry LKG'!I32,IF(AND($E$3="UKG"),'Marks Entry UKG'!I32,""))))</f>
        <v>128</v>
      </c>
      <c r="C33" s="57" t="str">
        <f>IF(OR($B33=0,$B33=""),"",IF(AND($E$3="Nursery"),'Marks Entry Nursery'!B32,IF(AND($E$3="LKG"),'Marks Entry LKG'!B32,IF(AND($E$3="UKG"),'Marks Entry UKG'!B32,""))))</f>
        <v>PP3+</v>
      </c>
      <c r="D33" s="57" t="str">
        <f>IF(OR($B33=0,$B33=""),"",IF(AND($E$3="Nursery"),'Marks Entry Nursery'!C32,IF(AND($E$3="LKG"),'Marks Entry LKG'!C32,IF(AND($E$3="UKG"),'Marks Entry UKG'!C32,""))))</f>
        <v>A</v>
      </c>
      <c r="E33" s="402" t="str">
        <f>IF(OR(B33=0,B33=""),"",IF(AND($E$3="Nursery"),'Marks Entry Nursery'!E32,IF(AND($E$3="LKG"),'Marks Entry LKG'!E32,IF(AND($E$3="UKG"),'Marks Entry UKG'!E32,""))))</f>
        <v>22-07-2015</v>
      </c>
      <c r="F33" s="260">
        <f>IF(OR(B33=0,B33=""),"",IF(AND($E$3="Nursery"),'Marks Entry Nursery'!D32,IF(AND($E$3="LKG"),'Marks Entry LKG'!D32,IF(AND($E$3="UKG"),'Marks Entry UKG'!D32,""))))</f>
        <v>945</v>
      </c>
      <c r="G33" s="407" t="str">
        <f>IF(OR($B33=0,$B33=""),"",IF(AND($E$3="Nursery"),'Marks Entry Nursery'!F32,IF(AND($E$3="LKG"),'Marks Entry LKG'!F32,IF(AND($E$3="UKG"),'Marks Entry UKG'!F32,""))))</f>
        <v>PRIYANSHU RAWAT</v>
      </c>
      <c r="H33" s="407" t="str">
        <f>IF(OR($B33=0,$B33=""),"",IF(AND($E$3="Nursery"),'Marks Entry Nursery'!G32,IF(AND($E$3="LKG"),'Marks Entry LKG'!G32,IF(AND($E$3="UKG"),'Marks Entry UKG'!G32,""))))</f>
        <v>MANOHAR SINGH</v>
      </c>
      <c r="I33" s="407" t="str">
        <f>IF(OR($B33=0,$B33=""),"",IF(AND($E$3="Nursery"),'Marks Entry Nursery'!H32,IF(AND($E$3="LKG"),'Marks Entry LKG'!H32,IF(AND($E$3="UKG"),'Marks Entry UKG'!H32,""))))</f>
        <v>SAPNA</v>
      </c>
      <c r="J33" s="229" t="str">
        <f>IF(OR($B33=0,$B33=""),"",IF(AND($E$3="Nursery"),'Marks Entry Nursery'!J32,IF(AND($E$3="LKG"),'Marks Entry LKG'!J32,IF(AND($E$3="UKG"),'Marks Entry UKG'!J32,""))))</f>
        <v>M</v>
      </c>
      <c r="K33" s="229" t="str">
        <f>IF(OR($B33=0,$B33=""),"",IF(AND($E$3="Nursery"),'Marks Entry Nursery'!K32,IF(AND($E$3="LKG"),'Marks Entry LKG'!K32,IF(AND($E$3="UKG"),'Marks Entry UKG'!K32,""))))</f>
        <v>OBC</v>
      </c>
      <c r="L33" s="105"/>
      <c r="M33" s="105"/>
      <c r="N33" s="105"/>
      <c r="O33" s="51"/>
      <c r="P33" s="105">
        <f>IF(OR($B33=0,$B33=""),"",IF(AND($E$3="Nursery"),'Marks Entry Nursery'!O32,IF(AND($E$3="LKG"),'Marks Entry LKG'!O32,IF(AND($E$3="UKG"),'Marks Entry UKG'!O32,""))))</f>
        <v>29</v>
      </c>
      <c r="Q33" s="105">
        <f>IF(OR($B33=0,$B33=""),"",IF(AND($E$3="Nursery"),'Marks Entry Nursery'!P32,IF(AND($E$3="LKG"),'Marks Entry LKG'!P32,IF(AND($E$3="UKG"),'Marks Entry UKG'!P32,""))))</f>
        <v>53</v>
      </c>
      <c r="R33" s="54">
        <f t="shared" si="0"/>
        <v>82</v>
      </c>
      <c r="S33" s="51">
        <f t="shared" si="1"/>
        <v>82</v>
      </c>
      <c r="T33" s="105">
        <f>IF(OR($B33=0,$B33=""),"",IF(AND($E$3="Nursery"),'Marks Entry Nursery'!Q32,IF(AND($E$3="LKG"),'Marks Entry LKG'!Q32,IF(AND($E$3="UKG"),'Marks Entry UKG'!Q32,""))))</f>
        <v>24</v>
      </c>
      <c r="U33" s="105">
        <f>IF(OR($B33=0,$B33=""),"",IF(AND($E$3="Nursery"),'Marks Entry Nursery'!R32,IF(AND($E$3="LKG"),'Marks Entry LKG'!R32,IF(AND($E$3="UKG"),'Marks Entry UKG'!R32,""))))</f>
        <v>45</v>
      </c>
      <c r="V33" s="55">
        <f t="shared" si="2"/>
        <v>69</v>
      </c>
      <c r="W33" s="51">
        <f t="shared" si="3"/>
        <v>151</v>
      </c>
      <c r="X33" s="89">
        <f t="shared" si="4"/>
        <v>0</v>
      </c>
      <c r="Y33" s="89">
        <f t="shared" si="5"/>
        <v>200</v>
      </c>
      <c r="Z33" s="89" t="str">
        <f t="shared" si="6"/>
        <v/>
      </c>
      <c r="AA33" s="89" t="str">
        <f t="shared" si="7"/>
        <v>P</v>
      </c>
      <c r="AB33" s="89" t="str">
        <f t="shared" si="8"/>
        <v>D</v>
      </c>
      <c r="AC33" s="93" t="str">
        <f t="shared" si="9"/>
        <v>B</v>
      </c>
      <c r="AD33" s="105"/>
      <c r="AE33" s="105"/>
      <c r="AF33" s="105"/>
      <c r="AG33" s="51"/>
      <c r="AH33" s="105">
        <f>IF(OR($B33=0,$B33=""),"",IF(AND($E$3="Nursery"),'Marks Entry Nursery'!V32,IF(AND($E$3="LKG"),'Marks Entry LKG'!V32,IF(AND($E$3="UKG"),'Marks Entry UKG'!V32,""))))</f>
        <v>14</v>
      </c>
      <c r="AI33" s="105">
        <f>IF(OR($B33=0,$B33=""),"",IF(AND($E$3="Nursery"),'Marks Entry Nursery'!W32,IF(AND($E$3="LKG"),'Marks Entry LKG'!W32,IF(AND($E$3="UKG"),'Marks Entry UKG'!W32,""))))</f>
        <v>32</v>
      </c>
      <c r="AJ33" s="54">
        <f t="shared" si="10"/>
        <v>46</v>
      </c>
      <c r="AK33" s="51">
        <f t="shared" si="11"/>
        <v>46</v>
      </c>
      <c r="AL33" s="105">
        <f>IF(OR($B33=0,$B33=""),"",IF(AND($E$3="Nursery"),'Marks Entry Nursery'!X32,IF(AND($E$3="LKG"),'Marks Entry LKG'!X32,IF(AND($E$3="UKG"),'Marks Entry UKG'!X32,""))))</f>
        <v>10</v>
      </c>
      <c r="AM33" s="105">
        <f>IF(OR($B33=0,$B33=""),"",IF(AND($E$3="Nursery"),'Marks Entry Nursery'!Y32,IF(AND($E$3="LKG"),'Marks Entry LKG'!Y32,IF(AND($E$3="UKG"),'Marks Entry UKG'!Y32,""))))</f>
        <v>30</v>
      </c>
      <c r="AN33" s="55">
        <f t="shared" si="12"/>
        <v>40</v>
      </c>
      <c r="AO33" s="51">
        <f t="shared" si="13"/>
        <v>86</v>
      </c>
      <c r="AP33" s="89">
        <f t="shared" si="14"/>
        <v>0</v>
      </c>
      <c r="AQ33" s="89">
        <f t="shared" si="15"/>
        <v>100</v>
      </c>
      <c r="AR33" s="89" t="str">
        <f t="shared" si="16"/>
        <v/>
      </c>
      <c r="AS33" s="89" t="str">
        <f t="shared" si="17"/>
        <v>P</v>
      </c>
      <c r="AT33" s="89" t="str">
        <f t="shared" si="18"/>
        <v>D</v>
      </c>
      <c r="AU33" s="93" t="str">
        <f t="shared" si="19"/>
        <v>A</v>
      </c>
      <c r="AV33" s="105"/>
      <c r="AW33" s="105"/>
      <c r="AX33" s="105"/>
      <c r="AY33" s="51"/>
      <c r="AZ33" s="105">
        <f>IF(OR($B33=0,$B33=""),"",IF(AND($E$3="Nursery"),'Marks Entry Nursery'!AC32,IF(AND($E$3="LKG"),'Marks Entry LKG'!AC32,IF(AND($E$3="UKG"),'Marks Entry UKG'!AC32,""))))</f>
        <v>22</v>
      </c>
      <c r="BA33" s="105">
        <f>IF(OR($B33=0,$B33=""),"",IF(AND($E$3="Nursery"),'Marks Entry Nursery'!AD32,IF(AND($E$3="LKG"),'Marks Entry LKG'!AD32,IF(AND($E$3="UKG"),'Marks Entry UKG'!AD32,""))))</f>
        <v>64</v>
      </c>
      <c r="BB33" s="54">
        <f t="shared" si="20"/>
        <v>86</v>
      </c>
      <c r="BC33" s="51">
        <f t="shared" si="21"/>
        <v>86</v>
      </c>
      <c r="BD33" s="105">
        <f>IF(OR($B33=0,$B33=""),"",IF(AND($E$3="Nursery"),'Marks Entry Nursery'!AE32,IF(AND($E$3="LKG"),'Marks Entry LKG'!AE32,IF(AND($E$3="UKG"),'Marks Entry UKG'!AE32,""))))</f>
        <v>20</v>
      </c>
      <c r="BE33" s="105">
        <f>IF(OR($B33=0,$B33=""),"",IF(AND($E$3="Nursery"),'Marks Entry Nursery'!AF32,IF(AND($E$3="LKG"),'Marks Entry LKG'!AF32,IF(AND($E$3="UKG"),'Marks Entry UKG'!AF32,""))))</f>
        <v>62</v>
      </c>
      <c r="BF33" s="55">
        <f t="shared" si="22"/>
        <v>82</v>
      </c>
      <c r="BG33" s="51">
        <f t="shared" si="23"/>
        <v>168</v>
      </c>
      <c r="BH33" s="89">
        <f t="shared" si="24"/>
        <v>0</v>
      </c>
      <c r="BI33" s="89">
        <f t="shared" si="25"/>
        <v>200</v>
      </c>
      <c r="BJ33" s="89" t="str">
        <f t="shared" si="26"/>
        <v/>
      </c>
      <c r="BK33" s="89" t="str">
        <f t="shared" si="27"/>
        <v>P</v>
      </c>
      <c r="BL33" s="89" t="str">
        <f t="shared" si="28"/>
        <v>D</v>
      </c>
      <c r="BM33" s="93" t="str">
        <f t="shared" si="29"/>
        <v>B</v>
      </c>
      <c r="BN33" s="105"/>
      <c r="BO33" s="105"/>
      <c r="BP33" s="105"/>
      <c r="BQ33" s="51"/>
      <c r="BR33" s="105">
        <f>IF(OR($B33=0,$B33=""),"",IF(AND($E$3="Nursery"),'Marks Entry Nursery'!AJ32,IF(AND($E$3="LKG"),'Marks Entry LKG'!AJ32,IF(AND($E$3="UKG"),'Marks Entry UKG'!AJ32,""))))</f>
        <v>49</v>
      </c>
      <c r="BS33" s="105">
        <f>IF(OR($B33=0,$B33=""),"",IF(AND($E$3="Nursery"),'Marks Entry Nursery'!AK32,IF(AND($E$3="LKG"),'Marks Entry LKG'!AK32,IF(AND($E$3="UKG"),'Marks Entry UKG'!AK32,""))))</f>
        <v>0</v>
      </c>
      <c r="BT33" s="54">
        <f t="shared" si="30"/>
        <v>49</v>
      </c>
      <c r="BU33" s="51">
        <f t="shared" si="31"/>
        <v>49</v>
      </c>
      <c r="BV33" s="105">
        <f>IF(OR($B33=0,$B33=""),"",IF(AND($E$3="Nursery"),'Marks Entry Nursery'!AL32,IF(AND($E$3="LKG"),'Marks Entry LKG'!AL32,IF(AND($E$3="UKG"),'Marks Entry UKG'!AL32,""))))</f>
        <v>47</v>
      </c>
      <c r="BW33" s="105">
        <f>IF(OR($B33=0,$B33=""),"",IF(AND($E$3="Nursery"),'Marks Entry Nursery'!AM32,IF(AND($E$3="LKG"),'Marks Entry LKG'!AM32,IF(AND($E$3="UKG"),'Marks Entry UKG'!AM32,""))))</f>
        <v>0</v>
      </c>
      <c r="BX33" s="55">
        <f t="shared" si="32"/>
        <v>47</v>
      </c>
      <c r="BY33" s="51">
        <f t="shared" si="33"/>
        <v>96</v>
      </c>
      <c r="BZ33" s="89">
        <f t="shared" si="34"/>
        <v>0</v>
      </c>
      <c r="CA33" s="89">
        <f t="shared" si="35"/>
        <v>100</v>
      </c>
      <c r="CB33" s="89" t="str">
        <f t="shared" si="36"/>
        <v/>
      </c>
      <c r="CC33" s="89" t="str">
        <f t="shared" si="37"/>
        <v>P</v>
      </c>
      <c r="CD33" s="89" t="str">
        <f t="shared" si="38"/>
        <v>D</v>
      </c>
      <c r="CE33" s="93" t="str">
        <f t="shared" si="39"/>
        <v>A</v>
      </c>
      <c r="CF33" s="105">
        <f>IF(OR($B33=0,$B33=""),"",IF(AND($E$3="Nursery"),'Marks Entry Nursery'!AN32,IF(AND($E$3="LKG"),'Marks Entry LKG'!AN32,IF(AND($E$3="UKG"),'Marks Entry UKG'!AN32,""))))</f>
        <v>0</v>
      </c>
      <c r="CG33" s="105">
        <f>IF(OR($B33=0,$B33=""),"",IF(AND($E$3="Nursery"),'Marks Entry Nursery'!AO32,IF(AND($E$3="LKG"),'Marks Entry LKG'!AO32,IF(AND($E$3="UKG"),'Marks Entry UKG'!AO32,""))))</f>
        <v>0</v>
      </c>
      <c r="CH33" s="106">
        <f t="shared" si="40"/>
        <v>0</v>
      </c>
      <c r="CI33" s="107">
        <f t="shared" si="41"/>
        <v>0</v>
      </c>
      <c r="CJ33" s="107" t="str">
        <f t="shared" si="42"/>
        <v/>
      </c>
      <c r="CK33" s="107" t="str">
        <f t="shared" si="43"/>
        <v/>
      </c>
      <c r="CL33" s="92" t="str">
        <f t="shared" si="44"/>
        <v/>
      </c>
      <c r="CM33" s="105">
        <f>IF(OR($B33=0,$B33=""),"",IF(AND($E$3="Nursery"),'Marks Entry Nursery'!AP32,IF(AND($E$3="LKG"),'Marks Entry LKG'!AP32,IF(AND($E$3="UKG"),'Marks Entry UKG'!AP32,""))))</f>
        <v>0</v>
      </c>
      <c r="CN33" s="105">
        <f>IF(OR($B33=0,$B33=""),"",IF(AND($E$3="Nursery"),'Marks Entry Nursery'!AQ32,IF(AND($E$3="LKG"),'Marks Entry LKG'!AQ32,IF(AND($E$3="UKG"),'Marks Entry UKG'!AQ32,""))))</f>
        <v>0</v>
      </c>
      <c r="CO33" s="106">
        <f t="shared" si="45"/>
        <v>0</v>
      </c>
      <c r="CP33" s="107">
        <f t="shared" si="46"/>
        <v>0</v>
      </c>
      <c r="CQ33" s="107" t="str">
        <f t="shared" si="47"/>
        <v/>
      </c>
      <c r="CR33" s="107" t="str">
        <f t="shared" si="48"/>
        <v/>
      </c>
      <c r="CS33" s="92" t="str">
        <f t="shared" si="49"/>
        <v/>
      </c>
      <c r="CT33" s="105">
        <f>IF(OR($B33=0,$B33=""),"",IF(AND($E$3="Nursery"),'Marks Entry Nursery'!AR32,IF(AND($E$3="LKG"),'Marks Entry LKG'!AR32,IF(AND($E$3="UKG"),'Marks Entry UKG'!AR32,""))))</f>
        <v>0</v>
      </c>
      <c r="CU33" s="105">
        <f>IF(OR($B33=0,$B33=""),"",IF(AND($E$3="Nursery"),'Marks Entry Nursery'!AS32,IF(AND($E$3="LKG"),'Marks Entry LKG'!AS32,IF(AND($E$3="UKG"),'Marks Entry UKG'!AS32,""))))</f>
        <v>0</v>
      </c>
      <c r="CV33" s="106">
        <f t="shared" si="50"/>
        <v>0</v>
      </c>
      <c r="CW33" s="107">
        <f t="shared" si="51"/>
        <v>0</v>
      </c>
      <c r="CX33" s="107" t="str">
        <f t="shared" si="52"/>
        <v/>
      </c>
      <c r="CY33" s="107" t="str">
        <f t="shared" si="53"/>
        <v/>
      </c>
      <c r="CZ33" s="92" t="str">
        <f t="shared" si="54"/>
        <v/>
      </c>
      <c r="DA33" s="105">
        <f>IF(OR($B33=0,$B33=""),"",IF(AND($E$3="Nursery"),'Marks Entry Nursery'!AT32,IF(AND($E$3="LKG"),'Marks Entry LKG'!AT32,IF(AND($E$3="UKG"),'Marks Entry UKG'!AT32,""))))</f>
        <v>0</v>
      </c>
      <c r="DB33" s="105">
        <f>IF(OR($B33=0,$B33=""),"",IF(AND($E$3="Nursery"),'Marks Entry Nursery'!AU32,IF(AND($E$3="LKG"),'Marks Entry LKG'!AU32,IF(AND($E$3="UKG"),'Marks Entry UKG'!AU32,""))))</f>
        <v>0</v>
      </c>
      <c r="DC33" s="357">
        <f t="shared" si="55"/>
        <v>0</v>
      </c>
      <c r="DD33" s="93" t="str">
        <f t="shared" si="56"/>
        <v/>
      </c>
      <c r="DE33" s="105">
        <f>IF(OR($B33=0,$B33=""),"",IF(AND($E$3="Nursery"),'Marks Entry Nursery'!AV32,IF(AND($E$3="LKG"),'Marks Entry LKG'!AV32,IF(AND($E$3="UKG"),'Marks Entry UKG'!AV32,""))))</f>
        <v>0</v>
      </c>
      <c r="DF33" s="105">
        <f>IF(OR($B33=0,$B33=""),"",IF(AND($E$3="Nursery"),'Marks Entry Nursery'!AW32,IF(AND($E$3="LKG"),'Marks Entry LKG'!AW32,IF(AND($E$3="UKG"),'Marks Entry UKG'!AW32,""))))</f>
        <v>0</v>
      </c>
      <c r="DG33" s="357">
        <f t="shared" si="57"/>
        <v>0</v>
      </c>
      <c r="DH33" s="93" t="str">
        <f t="shared" si="58"/>
        <v/>
      </c>
      <c r="DI33" s="63">
        <f t="shared" si="59"/>
        <v>405</v>
      </c>
      <c r="DJ33" s="359">
        <f t="shared" si="60"/>
        <v>81</v>
      </c>
      <c r="DK33" s="67" t="str">
        <f t="shared" si="61"/>
        <v>I</v>
      </c>
      <c r="DL33" s="68">
        <f t="shared" si="62"/>
        <v>10.999999999999996</v>
      </c>
      <c r="DM33" s="387" t="str">
        <f>IFERROR(IF(B33="NSO","NSO",IF(OR(D33="",G33="",F33="",B33="",DI33=0),"",IF('Master sheet'!$D$14="Hindi","कक्षोंन्नति","Promoted"))),"")</f>
        <v>कक्षोंन्नति</v>
      </c>
      <c r="DN33" s="42">
        <f>IF(OR(B33=0,B33=""),"",IF(AND($E$3="Nursery"),'Marks Entry Nursery'!AX32,IF(AND($E$3="LKG"),'Marks Entry LKG'!AX32,IF(AND($E$3="UKG"),'Marks Entry UKG'!AX32,""))))</f>
        <v>220</v>
      </c>
      <c r="DO33" s="42">
        <f>IF(OR(B33=0,B33=""),"",IF(AND($E$3="Nursery"),'Marks Entry Nursery'!AY32,IF(AND($E$3="LKG"),'Marks Entry LKG'!AY32,IF(AND($E$3="UKG"),'Marks Entry UKG'!AY32,""))))</f>
        <v>180</v>
      </c>
      <c r="DP33" s="214" t="str">
        <f t="shared" si="63"/>
        <v>B</v>
      </c>
      <c r="DQ33" s="43"/>
      <c r="DX33" s="44">
        <f>IF(AND($E$3="Nursery"),'Marks Entry Nursery'!I32,IF(AND($E$3="LKG"),'Marks Entry LKG'!I32,IF(AND($E$3="UKG"),'Marks Entry UKG'!I32,"")))</f>
        <v>128</v>
      </c>
    </row>
    <row r="34" spans="1:128" ht="18.95" customHeight="1">
      <c r="A34" s="56">
        <v>27</v>
      </c>
      <c r="B34" s="261">
        <f>IF(OR(DX34=0,DX34=""),"",IF(AND($E$3="Nursery"),'Marks Entry Nursery'!I33,IF(AND($E$3="LKG"),'Marks Entry LKG'!I33,IF(AND($E$3="UKG"),'Marks Entry UKG'!I33,""))))</f>
        <v>129</v>
      </c>
      <c r="C34" s="57" t="str">
        <f>IF(OR($B34=0,$B34=""),"",IF(AND($E$3="Nursery"),'Marks Entry Nursery'!B33,IF(AND($E$3="LKG"),'Marks Entry LKG'!B33,IF(AND($E$3="UKG"),'Marks Entry UKG'!B33,""))))</f>
        <v>PP3+</v>
      </c>
      <c r="D34" s="57" t="str">
        <f>IF(OR($B34=0,$B34=""),"",IF(AND($E$3="Nursery"),'Marks Entry Nursery'!C33,IF(AND($E$3="LKG"),'Marks Entry LKG'!C33,IF(AND($E$3="UKG"),'Marks Entry UKG'!C33,""))))</f>
        <v>A</v>
      </c>
      <c r="E34" s="402">
        <f>IF(OR(B34=0,B34=""),"",IF(AND($E$3="Nursery"),'Marks Entry Nursery'!E33,IF(AND($E$3="LKG"),'Marks Entry LKG'!E33,IF(AND($E$3="UKG"),'Marks Entry UKG'!E33,""))))</f>
        <v>42676</v>
      </c>
      <c r="F34" s="260">
        <f>IF(OR(B34=0,B34=""),"",IF(AND($E$3="Nursery"),'Marks Entry Nursery'!D33,IF(AND($E$3="LKG"),'Marks Entry LKG'!D33,IF(AND($E$3="UKG"),'Marks Entry UKG'!D33,""))))</f>
        <v>928</v>
      </c>
      <c r="G34" s="407" t="str">
        <f>IF(OR($B34=0,$B34=""),"",IF(AND($E$3="Nursery"),'Marks Entry Nursery'!F33,IF(AND($E$3="LKG"),'Marks Entry LKG'!F33,IF(AND($E$3="UKG"),'Marks Entry UKG'!F33,""))))</f>
        <v>RANVEER</v>
      </c>
      <c r="H34" s="407" t="str">
        <f>IF(OR($B34=0,$B34=""),"",IF(AND($E$3="Nursery"),'Marks Entry Nursery'!G33,IF(AND($E$3="LKG"),'Marks Entry LKG'!G33,IF(AND($E$3="UKG"),'Marks Entry UKG'!G33,""))))</f>
        <v>TOTA RAM</v>
      </c>
      <c r="I34" s="407" t="str">
        <f>IF(OR($B34=0,$B34=""),"",IF(AND($E$3="Nursery"),'Marks Entry Nursery'!H33,IF(AND($E$3="LKG"),'Marks Entry LKG'!H33,IF(AND($E$3="UKG"),'Marks Entry UKG'!H33,""))))</f>
        <v>JAYA</v>
      </c>
      <c r="J34" s="229" t="str">
        <f>IF(OR($B34=0,$B34=""),"",IF(AND($E$3="Nursery"),'Marks Entry Nursery'!J33,IF(AND($E$3="LKG"),'Marks Entry LKG'!J33,IF(AND($E$3="UKG"),'Marks Entry UKG'!J33,""))))</f>
        <v>M</v>
      </c>
      <c r="K34" s="229" t="str">
        <f>IF(OR($B34=0,$B34=""),"",IF(AND($E$3="Nursery"),'Marks Entry Nursery'!K33,IF(AND($E$3="LKG"),'Marks Entry LKG'!K33,IF(AND($E$3="UKG"),'Marks Entry UKG'!K33,""))))</f>
        <v>OBC</v>
      </c>
      <c r="L34" s="105"/>
      <c r="M34" s="105"/>
      <c r="N34" s="105"/>
      <c r="O34" s="51"/>
      <c r="P34" s="105">
        <f>IF(OR($B34=0,$B34=""),"",IF(AND($E$3="Nursery"),'Marks Entry Nursery'!O33,IF(AND($E$3="LKG"),'Marks Entry LKG'!O33,IF(AND($E$3="UKG"),'Marks Entry UKG'!O33,""))))</f>
        <v>29</v>
      </c>
      <c r="Q34" s="105">
        <f>IF(OR($B34=0,$B34=""),"",IF(AND($E$3="Nursery"),'Marks Entry Nursery'!P33,IF(AND($E$3="LKG"),'Marks Entry LKG'!P33,IF(AND($E$3="UKG"),'Marks Entry UKG'!P33,""))))</f>
        <v>56</v>
      </c>
      <c r="R34" s="54">
        <f t="shared" si="0"/>
        <v>85</v>
      </c>
      <c r="S34" s="51">
        <f t="shared" si="1"/>
        <v>85</v>
      </c>
      <c r="T34" s="105">
        <f>IF(OR($B34=0,$B34=""),"",IF(AND($E$3="Nursery"),'Marks Entry Nursery'!Q33,IF(AND($E$3="LKG"),'Marks Entry LKG'!Q33,IF(AND($E$3="UKG"),'Marks Entry UKG'!Q33,""))))</f>
        <v>24</v>
      </c>
      <c r="U34" s="105">
        <f>IF(OR($B34=0,$B34=""),"",IF(AND($E$3="Nursery"),'Marks Entry Nursery'!R33,IF(AND($E$3="LKG"),'Marks Entry LKG'!R33,IF(AND($E$3="UKG"),'Marks Entry UKG'!R33,""))))</f>
        <v>45</v>
      </c>
      <c r="V34" s="55">
        <f t="shared" si="2"/>
        <v>69</v>
      </c>
      <c r="W34" s="51">
        <f t="shared" si="3"/>
        <v>154</v>
      </c>
      <c r="X34" s="89">
        <f t="shared" si="4"/>
        <v>0</v>
      </c>
      <c r="Y34" s="89">
        <f t="shared" si="5"/>
        <v>200</v>
      </c>
      <c r="Z34" s="89" t="str">
        <f t="shared" si="6"/>
        <v/>
      </c>
      <c r="AA34" s="89" t="str">
        <f t="shared" si="7"/>
        <v>P</v>
      </c>
      <c r="AB34" s="89" t="str">
        <f t="shared" si="8"/>
        <v>D</v>
      </c>
      <c r="AC34" s="93" t="str">
        <f t="shared" si="9"/>
        <v>B</v>
      </c>
      <c r="AD34" s="105"/>
      <c r="AE34" s="105"/>
      <c r="AF34" s="105"/>
      <c r="AG34" s="51"/>
      <c r="AH34" s="105">
        <f>IF(OR($B34=0,$B34=""),"",IF(AND($E$3="Nursery"),'Marks Entry Nursery'!V33,IF(AND($E$3="LKG"),'Marks Entry LKG'!V33,IF(AND($E$3="UKG"),'Marks Entry UKG'!V33,""))))</f>
        <v>14</v>
      </c>
      <c r="AI34" s="105">
        <f>IF(OR($B34=0,$B34=""),"",IF(AND($E$3="Nursery"),'Marks Entry Nursery'!W33,IF(AND($E$3="LKG"),'Marks Entry LKG'!W33,IF(AND($E$3="UKG"),'Marks Entry UKG'!W33,""))))</f>
        <v>32</v>
      </c>
      <c r="AJ34" s="54">
        <f t="shared" si="10"/>
        <v>46</v>
      </c>
      <c r="AK34" s="51">
        <f t="shared" si="11"/>
        <v>46</v>
      </c>
      <c r="AL34" s="105">
        <f>IF(OR($B34=0,$B34=""),"",IF(AND($E$3="Nursery"),'Marks Entry Nursery'!X33,IF(AND($E$3="LKG"),'Marks Entry LKG'!X33,IF(AND($E$3="UKG"),'Marks Entry UKG'!X33,""))))</f>
        <v>10</v>
      </c>
      <c r="AM34" s="105">
        <f>IF(OR($B34=0,$B34=""),"",IF(AND($E$3="Nursery"),'Marks Entry Nursery'!Y33,IF(AND($E$3="LKG"),'Marks Entry LKG'!Y33,IF(AND($E$3="UKG"),'Marks Entry UKG'!Y33,""))))</f>
        <v>30</v>
      </c>
      <c r="AN34" s="55">
        <f t="shared" si="12"/>
        <v>40</v>
      </c>
      <c r="AO34" s="51">
        <f t="shared" si="13"/>
        <v>86</v>
      </c>
      <c r="AP34" s="89">
        <f t="shared" si="14"/>
        <v>0</v>
      </c>
      <c r="AQ34" s="89">
        <f t="shared" si="15"/>
        <v>100</v>
      </c>
      <c r="AR34" s="89" t="str">
        <f t="shared" si="16"/>
        <v/>
      </c>
      <c r="AS34" s="89" t="str">
        <f t="shared" si="17"/>
        <v>P</v>
      </c>
      <c r="AT34" s="89" t="str">
        <f t="shared" si="18"/>
        <v>D</v>
      </c>
      <c r="AU34" s="93" t="str">
        <f t="shared" si="19"/>
        <v>A</v>
      </c>
      <c r="AV34" s="105"/>
      <c r="AW34" s="105"/>
      <c r="AX34" s="105"/>
      <c r="AY34" s="51"/>
      <c r="AZ34" s="105">
        <f>IF(OR($B34=0,$B34=""),"",IF(AND($E$3="Nursery"),'Marks Entry Nursery'!AC33,IF(AND($E$3="LKG"),'Marks Entry LKG'!AC33,IF(AND($E$3="UKG"),'Marks Entry UKG'!AC33,""))))</f>
        <v>22</v>
      </c>
      <c r="BA34" s="105">
        <f>IF(OR($B34=0,$B34=""),"",IF(AND($E$3="Nursery"),'Marks Entry Nursery'!AD33,IF(AND($E$3="LKG"),'Marks Entry LKG'!AD33,IF(AND($E$3="UKG"),'Marks Entry UKG'!AD33,""))))</f>
        <v>64</v>
      </c>
      <c r="BB34" s="54">
        <f t="shared" si="20"/>
        <v>86</v>
      </c>
      <c r="BC34" s="51">
        <f t="shared" si="21"/>
        <v>86</v>
      </c>
      <c r="BD34" s="105">
        <f>IF(OR($B34=0,$B34=""),"",IF(AND($E$3="Nursery"),'Marks Entry Nursery'!AE33,IF(AND($E$3="LKG"),'Marks Entry LKG'!AE33,IF(AND($E$3="UKG"),'Marks Entry UKG'!AE33,""))))</f>
        <v>20</v>
      </c>
      <c r="BE34" s="105">
        <f>IF(OR($B34=0,$B34=""),"",IF(AND($E$3="Nursery"),'Marks Entry Nursery'!AF33,IF(AND($E$3="LKG"),'Marks Entry LKG'!AF33,IF(AND($E$3="UKG"),'Marks Entry UKG'!AF33,""))))</f>
        <v>62</v>
      </c>
      <c r="BF34" s="55">
        <f t="shared" si="22"/>
        <v>82</v>
      </c>
      <c r="BG34" s="51">
        <f t="shared" si="23"/>
        <v>168</v>
      </c>
      <c r="BH34" s="89">
        <f t="shared" si="24"/>
        <v>0</v>
      </c>
      <c r="BI34" s="89">
        <f t="shared" si="25"/>
        <v>200</v>
      </c>
      <c r="BJ34" s="89" t="str">
        <f t="shared" si="26"/>
        <v/>
      </c>
      <c r="BK34" s="89" t="str">
        <f t="shared" si="27"/>
        <v>P</v>
      </c>
      <c r="BL34" s="89" t="str">
        <f t="shared" si="28"/>
        <v>D</v>
      </c>
      <c r="BM34" s="93" t="str">
        <f t="shared" si="29"/>
        <v>B</v>
      </c>
      <c r="BN34" s="105"/>
      <c r="BO34" s="105"/>
      <c r="BP34" s="105"/>
      <c r="BQ34" s="51"/>
      <c r="BR34" s="105">
        <f>IF(OR($B34=0,$B34=""),"",IF(AND($E$3="Nursery"),'Marks Entry Nursery'!AJ33,IF(AND($E$3="LKG"),'Marks Entry LKG'!AJ33,IF(AND($E$3="UKG"),'Marks Entry UKG'!AJ33,""))))</f>
        <v>43</v>
      </c>
      <c r="BS34" s="105">
        <f>IF(OR($B34=0,$B34=""),"",IF(AND($E$3="Nursery"),'Marks Entry Nursery'!AK33,IF(AND($E$3="LKG"),'Marks Entry LKG'!AK33,IF(AND($E$3="UKG"),'Marks Entry UKG'!AK33,""))))</f>
        <v>0</v>
      </c>
      <c r="BT34" s="54">
        <f t="shared" si="30"/>
        <v>43</v>
      </c>
      <c r="BU34" s="51">
        <f t="shared" si="31"/>
        <v>43</v>
      </c>
      <c r="BV34" s="105">
        <f>IF(OR($B34=0,$B34=""),"",IF(AND($E$3="Nursery"),'Marks Entry Nursery'!AL33,IF(AND($E$3="LKG"),'Marks Entry LKG'!AL33,IF(AND($E$3="UKG"),'Marks Entry UKG'!AL33,""))))</f>
        <v>49</v>
      </c>
      <c r="BW34" s="105">
        <f>IF(OR($B34=0,$B34=""),"",IF(AND($E$3="Nursery"),'Marks Entry Nursery'!AM33,IF(AND($E$3="LKG"),'Marks Entry LKG'!AM33,IF(AND($E$3="UKG"),'Marks Entry UKG'!AM33,""))))</f>
        <v>0</v>
      </c>
      <c r="BX34" s="55">
        <f t="shared" si="32"/>
        <v>49</v>
      </c>
      <c r="BY34" s="51">
        <f t="shared" si="33"/>
        <v>92</v>
      </c>
      <c r="BZ34" s="89">
        <f t="shared" si="34"/>
        <v>0</v>
      </c>
      <c r="CA34" s="89">
        <f t="shared" si="35"/>
        <v>100</v>
      </c>
      <c r="CB34" s="89" t="str">
        <f t="shared" si="36"/>
        <v/>
      </c>
      <c r="CC34" s="89" t="str">
        <f t="shared" si="37"/>
        <v>P</v>
      </c>
      <c r="CD34" s="89" t="str">
        <f t="shared" si="38"/>
        <v>D</v>
      </c>
      <c r="CE34" s="93" t="str">
        <f t="shared" si="39"/>
        <v>A</v>
      </c>
      <c r="CF34" s="105">
        <f>IF(OR($B34=0,$B34=""),"",IF(AND($E$3="Nursery"),'Marks Entry Nursery'!AN33,IF(AND($E$3="LKG"),'Marks Entry LKG'!AN33,IF(AND($E$3="UKG"),'Marks Entry UKG'!AN33,""))))</f>
        <v>0</v>
      </c>
      <c r="CG34" s="105">
        <f>IF(OR($B34=0,$B34=""),"",IF(AND($E$3="Nursery"),'Marks Entry Nursery'!AO33,IF(AND($E$3="LKG"),'Marks Entry LKG'!AO33,IF(AND($E$3="UKG"),'Marks Entry UKG'!AO33,""))))</f>
        <v>0</v>
      </c>
      <c r="CH34" s="106">
        <f t="shared" si="40"/>
        <v>0</v>
      </c>
      <c r="CI34" s="107">
        <f t="shared" si="41"/>
        <v>0</v>
      </c>
      <c r="CJ34" s="107" t="str">
        <f t="shared" si="42"/>
        <v/>
      </c>
      <c r="CK34" s="107" t="str">
        <f t="shared" si="43"/>
        <v/>
      </c>
      <c r="CL34" s="92" t="str">
        <f t="shared" si="44"/>
        <v/>
      </c>
      <c r="CM34" s="105">
        <f>IF(OR($B34=0,$B34=""),"",IF(AND($E$3="Nursery"),'Marks Entry Nursery'!AP33,IF(AND($E$3="LKG"),'Marks Entry LKG'!AP33,IF(AND($E$3="UKG"),'Marks Entry UKG'!AP33,""))))</f>
        <v>0</v>
      </c>
      <c r="CN34" s="105">
        <f>IF(OR($B34=0,$B34=""),"",IF(AND($E$3="Nursery"),'Marks Entry Nursery'!AQ33,IF(AND($E$3="LKG"),'Marks Entry LKG'!AQ33,IF(AND($E$3="UKG"),'Marks Entry UKG'!AQ33,""))))</f>
        <v>0</v>
      </c>
      <c r="CO34" s="106">
        <f t="shared" si="45"/>
        <v>0</v>
      </c>
      <c r="CP34" s="107">
        <f t="shared" si="46"/>
        <v>0</v>
      </c>
      <c r="CQ34" s="107" t="str">
        <f t="shared" si="47"/>
        <v/>
      </c>
      <c r="CR34" s="107" t="str">
        <f t="shared" si="48"/>
        <v/>
      </c>
      <c r="CS34" s="92" t="str">
        <f t="shared" si="49"/>
        <v/>
      </c>
      <c r="CT34" s="105">
        <f>IF(OR($B34=0,$B34=""),"",IF(AND($E$3="Nursery"),'Marks Entry Nursery'!AR33,IF(AND($E$3="LKG"),'Marks Entry LKG'!AR33,IF(AND($E$3="UKG"),'Marks Entry UKG'!AR33,""))))</f>
        <v>0</v>
      </c>
      <c r="CU34" s="105">
        <f>IF(OR($B34=0,$B34=""),"",IF(AND($E$3="Nursery"),'Marks Entry Nursery'!AS33,IF(AND($E$3="LKG"),'Marks Entry LKG'!AS33,IF(AND($E$3="UKG"),'Marks Entry UKG'!AS33,""))))</f>
        <v>0</v>
      </c>
      <c r="CV34" s="106">
        <f t="shared" si="50"/>
        <v>0</v>
      </c>
      <c r="CW34" s="107">
        <f t="shared" si="51"/>
        <v>0</v>
      </c>
      <c r="CX34" s="107" t="str">
        <f t="shared" si="52"/>
        <v/>
      </c>
      <c r="CY34" s="107" t="str">
        <f t="shared" si="53"/>
        <v/>
      </c>
      <c r="CZ34" s="92" t="str">
        <f t="shared" si="54"/>
        <v/>
      </c>
      <c r="DA34" s="105">
        <f>IF(OR($B34=0,$B34=""),"",IF(AND($E$3="Nursery"),'Marks Entry Nursery'!AT33,IF(AND($E$3="LKG"),'Marks Entry LKG'!AT33,IF(AND($E$3="UKG"),'Marks Entry UKG'!AT33,""))))</f>
        <v>0</v>
      </c>
      <c r="DB34" s="105">
        <f>IF(OR($B34=0,$B34=""),"",IF(AND($E$3="Nursery"),'Marks Entry Nursery'!AU33,IF(AND($E$3="LKG"),'Marks Entry LKG'!AU33,IF(AND($E$3="UKG"),'Marks Entry UKG'!AU33,""))))</f>
        <v>0</v>
      </c>
      <c r="DC34" s="357">
        <f t="shared" si="55"/>
        <v>0</v>
      </c>
      <c r="DD34" s="93" t="str">
        <f t="shared" si="56"/>
        <v/>
      </c>
      <c r="DE34" s="105">
        <f>IF(OR($B34=0,$B34=""),"",IF(AND($E$3="Nursery"),'Marks Entry Nursery'!AV33,IF(AND($E$3="LKG"),'Marks Entry LKG'!AV33,IF(AND($E$3="UKG"),'Marks Entry UKG'!AV33,""))))</f>
        <v>0</v>
      </c>
      <c r="DF34" s="105">
        <f>IF(OR($B34=0,$B34=""),"",IF(AND($E$3="Nursery"),'Marks Entry Nursery'!AW33,IF(AND($E$3="LKG"),'Marks Entry LKG'!AW33,IF(AND($E$3="UKG"),'Marks Entry UKG'!AW33,""))))</f>
        <v>0</v>
      </c>
      <c r="DG34" s="357">
        <f t="shared" si="57"/>
        <v>0</v>
      </c>
      <c r="DH34" s="93" t="str">
        <f t="shared" si="58"/>
        <v/>
      </c>
      <c r="DI34" s="63">
        <f t="shared" si="59"/>
        <v>408</v>
      </c>
      <c r="DJ34" s="359">
        <f t="shared" si="60"/>
        <v>81.599999999999994</v>
      </c>
      <c r="DK34" s="67" t="str">
        <f t="shared" si="61"/>
        <v>I</v>
      </c>
      <c r="DL34" s="68">
        <f t="shared" si="62"/>
        <v>7.9999999999999964</v>
      </c>
      <c r="DM34" s="387" t="str">
        <f>IFERROR(IF(B34="NSO","NSO",IF(OR(D34="",G34="",F34="",B34="",DI34=0),"",IF('Master sheet'!$D$14="Hindi","कक्षोंन्नति","Promoted"))),"")</f>
        <v>कक्षोंन्नति</v>
      </c>
      <c r="DN34" s="42">
        <f>IF(OR(B34=0,B34=""),"",IF(AND($E$3="Nursery"),'Marks Entry Nursery'!AX33,IF(AND($E$3="LKG"),'Marks Entry LKG'!AX33,IF(AND($E$3="UKG"),'Marks Entry UKG'!AX33,""))))</f>
        <v>220</v>
      </c>
      <c r="DO34" s="42">
        <f>IF(OR(B34=0,B34=""),"",IF(AND($E$3="Nursery"),'Marks Entry Nursery'!AY33,IF(AND($E$3="LKG"),'Marks Entry LKG'!AY33,IF(AND($E$3="UKG"),'Marks Entry UKG'!AY33,""))))</f>
        <v>200</v>
      </c>
      <c r="DP34" s="214" t="str">
        <f t="shared" si="63"/>
        <v>B</v>
      </c>
      <c r="DQ34" s="43"/>
      <c r="DX34" s="44">
        <f>IF(AND($E$3="Nursery"),'Marks Entry Nursery'!I33,IF(AND($E$3="LKG"),'Marks Entry LKG'!I33,IF(AND($E$3="UKG"),'Marks Entry UKG'!I33,"")))</f>
        <v>129</v>
      </c>
    </row>
    <row r="35" spans="1:128" ht="18.95" customHeight="1">
      <c r="A35" s="56">
        <v>28</v>
      </c>
      <c r="B35" s="261">
        <f>IF(OR(DX35=0,DX35=""),"",IF(AND($E$3="Nursery"),'Marks Entry Nursery'!I34,IF(AND($E$3="LKG"),'Marks Entry LKG'!I34,IF(AND($E$3="UKG"),'Marks Entry UKG'!I34,""))))</f>
        <v>130</v>
      </c>
      <c r="C35" s="57" t="str">
        <f>IF(OR($B35=0,$B35=""),"",IF(AND($E$3="Nursery"),'Marks Entry Nursery'!B34,IF(AND($E$3="LKG"),'Marks Entry LKG'!B34,IF(AND($E$3="UKG"),'Marks Entry UKG'!B34,""))))</f>
        <v>PP3+</v>
      </c>
      <c r="D35" s="57" t="str">
        <f>IF(OR($B35=0,$B35=""),"",IF(AND($E$3="Nursery"),'Marks Entry Nursery'!C34,IF(AND($E$3="LKG"),'Marks Entry LKG'!C34,IF(AND($E$3="UKG"),'Marks Entry UKG'!C34,""))))</f>
        <v>A</v>
      </c>
      <c r="E35" s="402" t="str">
        <f>IF(OR(B35=0,B35=""),"",IF(AND($E$3="Nursery"),'Marks Entry Nursery'!E34,IF(AND($E$3="LKG"),'Marks Entry LKG'!E34,IF(AND($E$3="UKG"),'Marks Entry UKG'!E34,""))))</f>
        <v>18-07-2015</v>
      </c>
      <c r="F35" s="260">
        <f>IF(OR(B35=0,B35=""),"",IF(AND($E$3="Nursery"),'Marks Entry Nursery'!D34,IF(AND($E$3="LKG"),'Marks Entry LKG'!D34,IF(AND($E$3="UKG"),'Marks Entry UKG'!D34,""))))</f>
        <v>947</v>
      </c>
      <c r="G35" s="407" t="str">
        <f>IF(OR($B35=0,$B35=""),"",IF(AND($E$3="Nursery"),'Marks Entry Nursery'!F34,IF(AND($E$3="LKG"),'Marks Entry LKG'!F34,IF(AND($E$3="UKG"),'Marks Entry UKG'!F34,""))))</f>
        <v>SURAJ BHATI</v>
      </c>
      <c r="H35" s="407" t="str">
        <f>IF(OR($B35=0,$B35=""),"",IF(AND($E$3="Nursery"),'Marks Entry Nursery'!G34,IF(AND($E$3="LKG"),'Marks Entry LKG'!G34,IF(AND($E$3="UKG"),'Marks Entry UKG'!G34,""))))</f>
        <v>RAJURAM BHATI</v>
      </c>
      <c r="I35" s="407" t="str">
        <f>IF(OR($B35=0,$B35=""),"",IF(AND($E$3="Nursery"),'Marks Entry Nursery'!H34,IF(AND($E$3="LKG"),'Marks Entry LKG'!H34,IF(AND($E$3="UKG"),'Marks Entry UKG'!H34,""))))</f>
        <v>REKHA DEVI</v>
      </c>
      <c r="J35" s="229" t="str">
        <f>IF(OR($B35=0,$B35=""),"",IF(AND($E$3="Nursery"),'Marks Entry Nursery'!J34,IF(AND($E$3="LKG"),'Marks Entry LKG'!J34,IF(AND($E$3="UKG"),'Marks Entry UKG'!J34,""))))</f>
        <v>M</v>
      </c>
      <c r="K35" s="229" t="str">
        <f>IF(OR($B35=0,$B35=""),"",IF(AND($E$3="Nursery"),'Marks Entry Nursery'!K34,IF(AND($E$3="LKG"),'Marks Entry LKG'!K34,IF(AND($E$3="UKG"),'Marks Entry UKG'!K34,""))))</f>
        <v>OBC</v>
      </c>
      <c r="L35" s="105"/>
      <c r="M35" s="105"/>
      <c r="N35" s="105"/>
      <c r="O35" s="51"/>
      <c r="P35" s="105">
        <f>IF(OR($B35=0,$B35=""),"",IF(AND($E$3="Nursery"),'Marks Entry Nursery'!O34,IF(AND($E$3="LKG"),'Marks Entry LKG'!O34,IF(AND($E$3="UKG"),'Marks Entry UKG'!O34,""))))</f>
        <v>29</v>
      </c>
      <c r="Q35" s="105">
        <f>IF(OR($B35=0,$B35=""),"",IF(AND($E$3="Nursery"),'Marks Entry Nursery'!P34,IF(AND($E$3="LKG"),'Marks Entry LKG'!P34,IF(AND($E$3="UKG"),'Marks Entry UKG'!P34,""))))</f>
        <v>62</v>
      </c>
      <c r="R35" s="54">
        <f t="shared" si="0"/>
        <v>91</v>
      </c>
      <c r="S35" s="51">
        <f t="shared" si="1"/>
        <v>91</v>
      </c>
      <c r="T35" s="105">
        <f>IF(OR($B35=0,$B35=""),"",IF(AND($E$3="Nursery"),'Marks Entry Nursery'!Q34,IF(AND($E$3="LKG"),'Marks Entry LKG'!Q34,IF(AND($E$3="UKG"),'Marks Entry UKG'!Q34,""))))</f>
        <v>24</v>
      </c>
      <c r="U35" s="105">
        <f>IF(OR($B35=0,$B35=""),"",IF(AND($E$3="Nursery"),'Marks Entry Nursery'!R34,IF(AND($E$3="LKG"),'Marks Entry LKG'!R34,IF(AND($E$3="UKG"),'Marks Entry UKG'!R34,""))))</f>
        <v>45</v>
      </c>
      <c r="V35" s="55">
        <f t="shared" si="2"/>
        <v>69</v>
      </c>
      <c r="W35" s="51">
        <f t="shared" si="3"/>
        <v>160</v>
      </c>
      <c r="X35" s="89">
        <f t="shared" si="4"/>
        <v>0</v>
      </c>
      <c r="Y35" s="89">
        <f t="shared" si="5"/>
        <v>200</v>
      </c>
      <c r="Z35" s="89" t="str">
        <f t="shared" si="6"/>
        <v/>
      </c>
      <c r="AA35" s="89" t="str">
        <f t="shared" si="7"/>
        <v>P</v>
      </c>
      <c r="AB35" s="89" t="str">
        <f t="shared" si="8"/>
        <v>D</v>
      </c>
      <c r="AC35" s="93" t="str">
        <f t="shared" si="9"/>
        <v>B</v>
      </c>
      <c r="AD35" s="105"/>
      <c r="AE35" s="105"/>
      <c r="AF35" s="105"/>
      <c r="AG35" s="51"/>
      <c r="AH35" s="105">
        <f>IF(OR($B35=0,$B35=""),"",IF(AND($E$3="Nursery"),'Marks Entry Nursery'!V34,IF(AND($E$3="LKG"),'Marks Entry LKG'!V34,IF(AND($E$3="UKG"),'Marks Entry UKG'!V34,""))))</f>
        <v>13</v>
      </c>
      <c r="AI35" s="105">
        <f>IF(OR($B35=0,$B35=""),"",IF(AND($E$3="Nursery"),'Marks Entry Nursery'!W34,IF(AND($E$3="LKG"),'Marks Entry LKG'!W34,IF(AND($E$3="UKG"),'Marks Entry UKG'!W34,""))))</f>
        <v>32</v>
      </c>
      <c r="AJ35" s="54">
        <f t="shared" si="10"/>
        <v>45</v>
      </c>
      <c r="AK35" s="51">
        <f t="shared" si="11"/>
        <v>45</v>
      </c>
      <c r="AL35" s="105">
        <f>IF(OR($B35=0,$B35=""),"",IF(AND($E$3="Nursery"),'Marks Entry Nursery'!X34,IF(AND($E$3="LKG"),'Marks Entry LKG'!X34,IF(AND($E$3="UKG"),'Marks Entry UKG'!X34,""))))</f>
        <v>10</v>
      </c>
      <c r="AM35" s="105">
        <f>IF(OR($B35=0,$B35=""),"",IF(AND($E$3="Nursery"),'Marks Entry Nursery'!Y34,IF(AND($E$3="LKG"),'Marks Entry LKG'!Y34,IF(AND($E$3="UKG"),'Marks Entry UKG'!Y34,""))))</f>
        <v>30</v>
      </c>
      <c r="AN35" s="55">
        <f t="shared" si="12"/>
        <v>40</v>
      </c>
      <c r="AO35" s="51">
        <f t="shared" si="13"/>
        <v>85</v>
      </c>
      <c r="AP35" s="89">
        <f t="shared" si="14"/>
        <v>0</v>
      </c>
      <c r="AQ35" s="89">
        <f t="shared" si="15"/>
        <v>100</v>
      </c>
      <c r="AR35" s="89" t="str">
        <f t="shared" si="16"/>
        <v/>
      </c>
      <c r="AS35" s="89" t="str">
        <f t="shared" si="17"/>
        <v>P</v>
      </c>
      <c r="AT35" s="89" t="str">
        <f t="shared" si="18"/>
        <v>D</v>
      </c>
      <c r="AU35" s="93" t="str">
        <f t="shared" si="19"/>
        <v>B</v>
      </c>
      <c r="AV35" s="105"/>
      <c r="AW35" s="105"/>
      <c r="AX35" s="105"/>
      <c r="AY35" s="51"/>
      <c r="AZ35" s="105">
        <f>IF(OR($B35=0,$B35=""),"",IF(AND($E$3="Nursery"),'Marks Entry Nursery'!AC34,IF(AND($E$3="LKG"),'Marks Entry LKG'!AC34,IF(AND($E$3="UKG"),'Marks Entry UKG'!AC34,""))))</f>
        <v>22</v>
      </c>
      <c r="BA35" s="105">
        <f>IF(OR($B35=0,$B35=""),"",IF(AND($E$3="Nursery"),'Marks Entry Nursery'!AD34,IF(AND($E$3="LKG"),'Marks Entry LKG'!AD34,IF(AND($E$3="UKG"),'Marks Entry UKG'!AD34,""))))</f>
        <v>64</v>
      </c>
      <c r="BB35" s="54">
        <f t="shared" si="20"/>
        <v>86</v>
      </c>
      <c r="BC35" s="51">
        <f t="shared" si="21"/>
        <v>86</v>
      </c>
      <c r="BD35" s="105">
        <f>IF(OR($B35=0,$B35=""),"",IF(AND($E$3="Nursery"),'Marks Entry Nursery'!AE34,IF(AND($E$3="LKG"),'Marks Entry LKG'!AE34,IF(AND($E$3="UKG"),'Marks Entry UKG'!AE34,""))))</f>
        <v>20</v>
      </c>
      <c r="BE35" s="105">
        <f>IF(OR($B35=0,$B35=""),"",IF(AND($E$3="Nursery"),'Marks Entry Nursery'!AF34,IF(AND($E$3="LKG"),'Marks Entry LKG'!AF34,IF(AND($E$3="UKG"),'Marks Entry UKG'!AF34,""))))</f>
        <v>62</v>
      </c>
      <c r="BF35" s="55">
        <f t="shared" si="22"/>
        <v>82</v>
      </c>
      <c r="BG35" s="51">
        <f t="shared" si="23"/>
        <v>168</v>
      </c>
      <c r="BH35" s="89">
        <f t="shared" si="24"/>
        <v>0</v>
      </c>
      <c r="BI35" s="89">
        <f t="shared" si="25"/>
        <v>200</v>
      </c>
      <c r="BJ35" s="89" t="str">
        <f t="shared" si="26"/>
        <v/>
      </c>
      <c r="BK35" s="89" t="str">
        <f t="shared" si="27"/>
        <v>P</v>
      </c>
      <c r="BL35" s="89" t="str">
        <f t="shared" si="28"/>
        <v>D</v>
      </c>
      <c r="BM35" s="93" t="str">
        <f t="shared" si="29"/>
        <v>B</v>
      </c>
      <c r="BN35" s="105"/>
      <c r="BO35" s="105"/>
      <c r="BP35" s="105"/>
      <c r="BQ35" s="51"/>
      <c r="BR35" s="105">
        <f>IF(OR($B35=0,$B35=""),"",IF(AND($E$3="Nursery"),'Marks Entry Nursery'!AJ34,IF(AND($E$3="LKG"),'Marks Entry LKG'!AJ34,IF(AND($E$3="UKG"),'Marks Entry UKG'!AJ34,""))))</f>
        <v>45</v>
      </c>
      <c r="BS35" s="105">
        <f>IF(OR($B35=0,$B35=""),"",IF(AND($E$3="Nursery"),'Marks Entry Nursery'!AK34,IF(AND($E$3="LKG"),'Marks Entry LKG'!AK34,IF(AND($E$3="UKG"),'Marks Entry UKG'!AK34,""))))</f>
        <v>0</v>
      </c>
      <c r="BT35" s="54">
        <f t="shared" si="30"/>
        <v>45</v>
      </c>
      <c r="BU35" s="51">
        <f t="shared" si="31"/>
        <v>45</v>
      </c>
      <c r="BV35" s="105">
        <f>IF(OR($B35=0,$B35=""),"",IF(AND($E$3="Nursery"),'Marks Entry Nursery'!AL34,IF(AND($E$3="LKG"),'Marks Entry LKG'!AL34,IF(AND($E$3="UKG"),'Marks Entry UKG'!AL34,""))))</f>
        <v>46</v>
      </c>
      <c r="BW35" s="105">
        <f>IF(OR($B35=0,$B35=""),"",IF(AND($E$3="Nursery"),'Marks Entry Nursery'!AM34,IF(AND($E$3="LKG"),'Marks Entry LKG'!AM34,IF(AND($E$3="UKG"),'Marks Entry UKG'!AM34,""))))</f>
        <v>0</v>
      </c>
      <c r="BX35" s="55">
        <f t="shared" si="32"/>
        <v>46</v>
      </c>
      <c r="BY35" s="51">
        <f t="shared" si="33"/>
        <v>91</v>
      </c>
      <c r="BZ35" s="89">
        <f t="shared" si="34"/>
        <v>0</v>
      </c>
      <c r="CA35" s="89">
        <f t="shared" si="35"/>
        <v>100</v>
      </c>
      <c r="CB35" s="89" t="str">
        <f t="shared" si="36"/>
        <v/>
      </c>
      <c r="CC35" s="89" t="str">
        <f t="shared" si="37"/>
        <v>P</v>
      </c>
      <c r="CD35" s="89" t="str">
        <f t="shared" si="38"/>
        <v>D</v>
      </c>
      <c r="CE35" s="93" t="str">
        <f t="shared" si="39"/>
        <v>A</v>
      </c>
      <c r="CF35" s="105">
        <f>IF(OR($B35=0,$B35=""),"",IF(AND($E$3="Nursery"),'Marks Entry Nursery'!AN34,IF(AND($E$3="LKG"),'Marks Entry LKG'!AN34,IF(AND($E$3="UKG"),'Marks Entry UKG'!AN34,""))))</f>
        <v>0</v>
      </c>
      <c r="CG35" s="105">
        <f>IF(OR($B35=0,$B35=""),"",IF(AND($E$3="Nursery"),'Marks Entry Nursery'!AO34,IF(AND($E$3="LKG"),'Marks Entry LKG'!AO34,IF(AND($E$3="UKG"),'Marks Entry UKG'!AO34,""))))</f>
        <v>0</v>
      </c>
      <c r="CH35" s="106">
        <f t="shared" si="40"/>
        <v>0</v>
      </c>
      <c r="CI35" s="107">
        <f t="shared" si="41"/>
        <v>0</v>
      </c>
      <c r="CJ35" s="107" t="str">
        <f t="shared" si="42"/>
        <v/>
      </c>
      <c r="CK35" s="107" t="str">
        <f t="shared" si="43"/>
        <v/>
      </c>
      <c r="CL35" s="92" t="str">
        <f t="shared" si="44"/>
        <v/>
      </c>
      <c r="CM35" s="105">
        <f>IF(OR($B35=0,$B35=""),"",IF(AND($E$3="Nursery"),'Marks Entry Nursery'!AP34,IF(AND($E$3="LKG"),'Marks Entry LKG'!AP34,IF(AND($E$3="UKG"),'Marks Entry UKG'!AP34,""))))</f>
        <v>0</v>
      </c>
      <c r="CN35" s="105">
        <f>IF(OR($B35=0,$B35=""),"",IF(AND($E$3="Nursery"),'Marks Entry Nursery'!AQ34,IF(AND($E$3="LKG"),'Marks Entry LKG'!AQ34,IF(AND($E$3="UKG"),'Marks Entry UKG'!AQ34,""))))</f>
        <v>0</v>
      </c>
      <c r="CO35" s="106">
        <f t="shared" si="45"/>
        <v>0</v>
      </c>
      <c r="CP35" s="107">
        <f t="shared" si="46"/>
        <v>0</v>
      </c>
      <c r="CQ35" s="107" t="str">
        <f t="shared" si="47"/>
        <v/>
      </c>
      <c r="CR35" s="107" t="str">
        <f t="shared" si="48"/>
        <v/>
      </c>
      <c r="CS35" s="92" t="str">
        <f t="shared" si="49"/>
        <v/>
      </c>
      <c r="CT35" s="105">
        <f>IF(OR($B35=0,$B35=""),"",IF(AND($E$3="Nursery"),'Marks Entry Nursery'!AR34,IF(AND($E$3="LKG"),'Marks Entry LKG'!AR34,IF(AND($E$3="UKG"),'Marks Entry UKG'!AR34,""))))</f>
        <v>0</v>
      </c>
      <c r="CU35" s="105">
        <f>IF(OR($B35=0,$B35=""),"",IF(AND($E$3="Nursery"),'Marks Entry Nursery'!AS34,IF(AND($E$3="LKG"),'Marks Entry LKG'!AS34,IF(AND($E$3="UKG"),'Marks Entry UKG'!AS34,""))))</f>
        <v>0</v>
      </c>
      <c r="CV35" s="106">
        <f t="shared" si="50"/>
        <v>0</v>
      </c>
      <c r="CW35" s="107">
        <f t="shared" si="51"/>
        <v>0</v>
      </c>
      <c r="CX35" s="107" t="str">
        <f t="shared" si="52"/>
        <v/>
      </c>
      <c r="CY35" s="107" t="str">
        <f t="shared" si="53"/>
        <v/>
      </c>
      <c r="CZ35" s="92" t="str">
        <f t="shared" si="54"/>
        <v/>
      </c>
      <c r="DA35" s="105">
        <f>IF(OR($B35=0,$B35=""),"",IF(AND($E$3="Nursery"),'Marks Entry Nursery'!AT34,IF(AND($E$3="LKG"),'Marks Entry LKG'!AT34,IF(AND($E$3="UKG"),'Marks Entry UKG'!AT34,""))))</f>
        <v>0</v>
      </c>
      <c r="DB35" s="105">
        <f>IF(OR($B35=0,$B35=""),"",IF(AND($E$3="Nursery"),'Marks Entry Nursery'!AU34,IF(AND($E$3="LKG"),'Marks Entry LKG'!AU34,IF(AND($E$3="UKG"),'Marks Entry UKG'!AU34,""))))</f>
        <v>0</v>
      </c>
      <c r="DC35" s="357">
        <f t="shared" si="55"/>
        <v>0</v>
      </c>
      <c r="DD35" s="93" t="str">
        <f t="shared" si="56"/>
        <v/>
      </c>
      <c r="DE35" s="105">
        <f>IF(OR($B35=0,$B35=""),"",IF(AND($E$3="Nursery"),'Marks Entry Nursery'!AV34,IF(AND($E$3="LKG"),'Marks Entry LKG'!AV34,IF(AND($E$3="UKG"),'Marks Entry UKG'!AV34,""))))</f>
        <v>0</v>
      </c>
      <c r="DF35" s="105">
        <f>IF(OR($B35=0,$B35=""),"",IF(AND($E$3="Nursery"),'Marks Entry Nursery'!AW34,IF(AND($E$3="LKG"),'Marks Entry LKG'!AW34,IF(AND($E$3="UKG"),'Marks Entry UKG'!AW34,""))))</f>
        <v>0</v>
      </c>
      <c r="DG35" s="357">
        <f t="shared" si="57"/>
        <v>0</v>
      </c>
      <c r="DH35" s="93" t="str">
        <f t="shared" si="58"/>
        <v/>
      </c>
      <c r="DI35" s="63">
        <f t="shared" si="59"/>
        <v>413</v>
      </c>
      <c r="DJ35" s="359">
        <f t="shared" si="60"/>
        <v>82.6</v>
      </c>
      <c r="DK35" s="67" t="str">
        <f t="shared" si="61"/>
        <v>I</v>
      </c>
      <c r="DL35" s="68">
        <f t="shared" si="62"/>
        <v>4.9999999999999964</v>
      </c>
      <c r="DM35" s="387" t="str">
        <f>IFERROR(IF(B35="NSO","NSO",IF(OR(D35="",G35="",F35="",B35="",DI35=0),"",IF('Master sheet'!$D$14="Hindi","कक्षोंन्नति","Promoted"))),"")</f>
        <v>कक्षोंन्नति</v>
      </c>
      <c r="DN35" s="42">
        <f>IF(OR(B35=0,B35=""),"",IF(AND($E$3="Nursery"),'Marks Entry Nursery'!AX34,IF(AND($E$3="LKG"),'Marks Entry LKG'!AX34,IF(AND($E$3="UKG"),'Marks Entry UKG'!AX34,""))))</f>
        <v>220</v>
      </c>
      <c r="DO35" s="42">
        <f>IF(OR(B35=0,B35=""),"",IF(AND($E$3="Nursery"),'Marks Entry Nursery'!AY34,IF(AND($E$3="LKG"),'Marks Entry LKG'!AY34,IF(AND($E$3="UKG"),'Marks Entry UKG'!AY34,""))))</f>
        <v>220</v>
      </c>
      <c r="DP35" s="214" t="str">
        <f t="shared" si="63"/>
        <v>B</v>
      </c>
      <c r="DQ35" s="43"/>
      <c r="DX35" s="44">
        <f>IF(AND($E$3="Nursery"),'Marks Entry Nursery'!I34,IF(AND($E$3="LKG"),'Marks Entry LKG'!I34,IF(AND($E$3="UKG"),'Marks Entry UKG'!I34,"")))</f>
        <v>130</v>
      </c>
    </row>
    <row r="36" spans="1:128" ht="18.95" customHeight="1">
      <c r="A36" s="56">
        <v>29</v>
      </c>
      <c r="B36" s="261">
        <f>IF(OR(DX36=0,DX36=""),"",IF(AND($E$3="Nursery"),'Marks Entry Nursery'!I35,IF(AND($E$3="LKG"),'Marks Entry LKG'!I35,IF(AND($E$3="UKG"),'Marks Entry UKG'!I35,""))))</f>
        <v>131</v>
      </c>
      <c r="C36" s="57" t="str">
        <f>IF(OR($B36=0,$B36=""),"",IF(AND($E$3="Nursery"),'Marks Entry Nursery'!B35,IF(AND($E$3="LKG"),'Marks Entry LKG'!B35,IF(AND($E$3="UKG"),'Marks Entry UKG'!B35,""))))</f>
        <v>PP3+</v>
      </c>
      <c r="D36" s="57" t="str">
        <f>IF(OR($B36=0,$B36=""),"",IF(AND($E$3="Nursery"),'Marks Entry Nursery'!C35,IF(AND($E$3="LKG"),'Marks Entry LKG'!C35,IF(AND($E$3="UKG"),'Marks Entry UKG'!C35,""))))</f>
        <v>A</v>
      </c>
      <c r="E36" s="402" t="str">
        <f>IF(OR(B36=0,B36=""),"",IF(AND($E$3="Nursery"),'Marks Entry Nursery'!E35,IF(AND($E$3="LKG"),'Marks Entry LKG'!E35,IF(AND($E$3="UKG"),'Marks Entry UKG'!E35,""))))</f>
        <v>13-03-2015</v>
      </c>
      <c r="F36" s="260">
        <f>IF(OR(B36=0,B36=""),"",IF(AND($E$3="Nursery"),'Marks Entry Nursery'!D35,IF(AND($E$3="LKG"),'Marks Entry LKG'!D35,IF(AND($E$3="UKG"),'Marks Entry UKG'!D35,""))))</f>
        <v>930</v>
      </c>
      <c r="G36" s="407" t="str">
        <f>IF(OR($B36=0,$B36=""),"",IF(AND($E$3="Nursery"),'Marks Entry Nursery'!F35,IF(AND($E$3="LKG"),'Marks Entry LKG'!F35,IF(AND($E$3="UKG"),'Marks Entry UKG'!F35,""))))</f>
        <v>YUVRAJ SHARMA</v>
      </c>
      <c r="H36" s="407" t="str">
        <f>IF(OR($B36=0,$B36=""),"",IF(AND($E$3="Nursery"),'Marks Entry Nursery'!G35,IF(AND($E$3="LKG"),'Marks Entry LKG'!G35,IF(AND($E$3="UKG"),'Marks Entry UKG'!G35,""))))</f>
        <v>ARVIND SHARMA</v>
      </c>
      <c r="I36" s="407" t="str">
        <f>IF(OR($B36=0,$B36=""),"",IF(AND($E$3="Nursery"),'Marks Entry Nursery'!H35,IF(AND($E$3="LKG"),'Marks Entry LKG'!H35,IF(AND($E$3="UKG"),'Marks Entry UKG'!H35,""))))</f>
        <v>ANKITA SHARMA</v>
      </c>
      <c r="J36" s="229" t="str">
        <f>IF(OR($B36=0,$B36=""),"",IF(AND($E$3="Nursery"),'Marks Entry Nursery'!J35,IF(AND($E$3="LKG"),'Marks Entry LKG'!J35,IF(AND($E$3="UKG"),'Marks Entry UKG'!J35,""))))</f>
        <v>M</v>
      </c>
      <c r="K36" s="229" t="str">
        <f>IF(OR($B36=0,$B36=""),"",IF(AND($E$3="Nursery"),'Marks Entry Nursery'!K35,IF(AND($E$3="LKG"),'Marks Entry LKG'!K35,IF(AND($E$3="UKG"),'Marks Entry UKG'!K35,""))))</f>
        <v>OBC</v>
      </c>
      <c r="L36" s="105"/>
      <c r="M36" s="105"/>
      <c r="N36" s="105"/>
      <c r="O36" s="51"/>
      <c r="P36" s="105">
        <f>IF(OR($B36=0,$B36=""),"",IF(AND($E$3="Nursery"),'Marks Entry Nursery'!O35,IF(AND($E$3="LKG"),'Marks Entry LKG'!O35,IF(AND($E$3="UKG"),'Marks Entry UKG'!O35,""))))</f>
        <v>29</v>
      </c>
      <c r="Q36" s="105">
        <f>IF(OR($B36=0,$B36=""),"",IF(AND($E$3="Nursery"),'Marks Entry Nursery'!P35,IF(AND($E$3="LKG"),'Marks Entry LKG'!P35,IF(AND($E$3="UKG"),'Marks Entry UKG'!P35,""))))</f>
        <v>65</v>
      </c>
      <c r="R36" s="54">
        <f t="shared" si="0"/>
        <v>94</v>
      </c>
      <c r="S36" s="51">
        <f t="shared" si="1"/>
        <v>94</v>
      </c>
      <c r="T36" s="105">
        <f>IF(OR($B36=0,$B36=""),"",IF(AND($E$3="Nursery"),'Marks Entry Nursery'!Q35,IF(AND($E$3="LKG"),'Marks Entry LKG'!Q35,IF(AND($E$3="UKG"),'Marks Entry UKG'!Q35,""))))</f>
        <v>24</v>
      </c>
      <c r="U36" s="105">
        <f>IF(OR($B36=0,$B36=""),"",IF(AND($E$3="Nursery"),'Marks Entry Nursery'!R35,IF(AND($E$3="LKG"),'Marks Entry LKG'!R35,IF(AND($E$3="UKG"),'Marks Entry UKG'!R35,""))))</f>
        <v>45</v>
      </c>
      <c r="V36" s="55">
        <f t="shared" si="2"/>
        <v>69</v>
      </c>
      <c r="W36" s="51">
        <f t="shared" si="3"/>
        <v>163</v>
      </c>
      <c r="X36" s="89">
        <f t="shared" si="4"/>
        <v>0</v>
      </c>
      <c r="Y36" s="89">
        <f t="shared" si="5"/>
        <v>200</v>
      </c>
      <c r="Z36" s="89" t="str">
        <f t="shared" si="6"/>
        <v/>
      </c>
      <c r="AA36" s="89" t="str">
        <f t="shared" si="7"/>
        <v>P</v>
      </c>
      <c r="AB36" s="89" t="str">
        <f t="shared" si="8"/>
        <v>D</v>
      </c>
      <c r="AC36" s="93" t="str">
        <f t="shared" si="9"/>
        <v>B</v>
      </c>
      <c r="AD36" s="105"/>
      <c r="AE36" s="105"/>
      <c r="AF36" s="105"/>
      <c r="AG36" s="51"/>
      <c r="AH36" s="105">
        <f>IF(OR($B36=0,$B36=""),"",IF(AND($E$3="Nursery"),'Marks Entry Nursery'!V35,IF(AND($E$3="LKG"),'Marks Entry LKG'!V35,IF(AND($E$3="UKG"),'Marks Entry UKG'!V35,""))))</f>
        <v>14</v>
      </c>
      <c r="AI36" s="105">
        <f>IF(OR($B36=0,$B36=""),"",IF(AND($E$3="Nursery"),'Marks Entry Nursery'!W35,IF(AND($E$3="LKG"),'Marks Entry LKG'!W35,IF(AND($E$3="UKG"),'Marks Entry UKG'!W35,""))))</f>
        <v>32</v>
      </c>
      <c r="AJ36" s="54">
        <f t="shared" si="10"/>
        <v>46</v>
      </c>
      <c r="AK36" s="51">
        <f t="shared" si="11"/>
        <v>46</v>
      </c>
      <c r="AL36" s="105">
        <f>IF(OR($B36=0,$B36=""),"",IF(AND($E$3="Nursery"),'Marks Entry Nursery'!X35,IF(AND($E$3="LKG"),'Marks Entry LKG'!X35,IF(AND($E$3="UKG"),'Marks Entry UKG'!X35,""))))</f>
        <v>10</v>
      </c>
      <c r="AM36" s="105">
        <f>IF(OR($B36=0,$B36=""),"",IF(AND($E$3="Nursery"),'Marks Entry Nursery'!Y35,IF(AND($E$3="LKG"),'Marks Entry LKG'!Y35,IF(AND($E$3="UKG"),'Marks Entry UKG'!Y35,""))))</f>
        <v>30</v>
      </c>
      <c r="AN36" s="55">
        <f t="shared" si="12"/>
        <v>40</v>
      </c>
      <c r="AO36" s="51">
        <f t="shared" si="13"/>
        <v>86</v>
      </c>
      <c r="AP36" s="89">
        <f t="shared" si="14"/>
        <v>0</v>
      </c>
      <c r="AQ36" s="89">
        <f t="shared" si="15"/>
        <v>100</v>
      </c>
      <c r="AR36" s="89" t="str">
        <f t="shared" si="16"/>
        <v/>
      </c>
      <c r="AS36" s="89" t="str">
        <f t="shared" si="17"/>
        <v>P</v>
      </c>
      <c r="AT36" s="89" t="str">
        <f t="shared" si="18"/>
        <v>D</v>
      </c>
      <c r="AU36" s="93" t="str">
        <f t="shared" si="19"/>
        <v>A</v>
      </c>
      <c r="AV36" s="105"/>
      <c r="AW36" s="105"/>
      <c r="AX36" s="105"/>
      <c r="AY36" s="51"/>
      <c r="AZ36" s="105">
        <f>IF(OR($B36=0,$B36=""),"",IF(AND($E$3="Nursery"),'Marks Entry Nursery'!AC35,IF(AND($E$3="LKG"),'Marks Entry LKG'!AC35,IF(AND($E$3="UKG"),'Marks Entry UKG'!AC35,""))))</f>
        <v>22</v>
      </c>
      <c r="BA36" s="105">
        <f>IF(OR($B36=0,$B36=""),"",IF(AND($E$3="Nursery"),'Marks Entry Nursery'!AD35,IF(AND($E$3="LKG"),'Marks Entry LKG'!AD35,IF(AND($E$3="UKG"),'Marks Entry UKG'!AD35,""))))</f>
        <v>64</v>
      </c>
      <c r="BB36" s="54">
        <f t="shared" si="20"/>
        <v>86</v>
      </c>
      <c r="BC36" s="51">
        <f t="shared" si="21"/>
        <v>86</v>
      </c>
      <c r="BD36" s="105">
        <f>IF(OR($B36=0,$B36=""),"",IF(AND($E$3="Nursery"),'Marks Entry Nursery'!AE35,IF(AND($E$3="LKG"),'Marks Entry LKG'!AE35,IF(AND($E$3="UKG"),'Marks Entry UKG'!AE35,""))))</f>
        <v>20</v>
      </c>
      <c r="BE36" s="105">
        <f>IF(OR($B36=0,$B36=""),"",IF(AND($E$3="Nursery"),'Marks Entry Nursery'!AF35,IF(AND($E$3="LKG"),'Marks Entry LKG'!AF35,IF(AND($E$3="UKG"),'Marks Entry UKG'!AF35,""))))</f>
        <v>62</v>
      </c>
      <c r="BF36" s="55">
        <f t="shared" si="22"/>
        <v>82</v>
      </c>
      <c r="BG36" s="51">
        <f t="shared" si="23"/>
        <v>168</v>
      </c>
      <c r="BH36" s="89">
        <f t="shared" si="24"/>
        <v>0</v>
      </c>
      <c r="BI36" s="89">
        <f t="shared" si="25"/>
        <v>200</v>
      </c>
      <c r="BJ36" s="89" t="str">
        <f t="shared" si="26"/>
        <v/>
      </c>
      <c r="BK36" s="89" t="str">
        <f t="shared" si="27"/>
        <v>P</v>
      </c>
      <c r="BL36" s="89" t="str">
        <f t="shared" si="28"/>
        <v>D</v>
      </c>
      <c r="BM36" s="93" t="str">
        <f t="shared" si="29"/>
        <v>B</v>
      </c>
      <c r="BN36" s="105"/>
      <c r="BO36" s="105"/>
      <c r="BP36" s="105"/>
      <c r="BQ36" s="51"/>
      <c r="BR36" s="105">
        <f>IF(OR($B36=0,$B36=""),"",IF(AND($E$3="Nursery"),'Marks Entry Nursery'!AJ35,IF(AND($E$3="LKG"),'Marks Entry LKG'!AJ35,IF(AND($E$3="UKG"),'Marks Entry UKG'!AJ35,""))))</f>
        <v>41</v>
      </c>
      <c r="BS36" s="105">
        <f>IF(OR($B36=0,$B36=""),"",IF(AND($E$3="Nursery"),'Marks Entry Nursery'!AK35,IF(AND($E$3="LKG"),'Marks Entry LKG'!AK35,IF(AND($E$3="UKG"),'Marks Entry UKG'!AK35,""))))</f>
        <v>0</v>
      </c>
      <c r="BT36" s="54">
        <f t="shared" si="30"/>
        <v>41</v>
      </c>
      <c r="BU36" s="51">
        <f t="shared" si="31"/>
        <v>41</v>
      </c>
      <c r="BV36" s="105">
        <f>IF(OR($B36=0,$B36=""),"",IF(AND($E$3="Nursery"),'Marks Entry Nursery'!AL35,IF(AND($E$3="LKG"),'Marks Entry LKG'!AL35,IF(AND($E$3="UKG"),'Marks Entry UKG'!AL35,""))))</f>
        <v>47</v>
      </c>
      <c r="BW36" s="105">
        <f>IF(OR($B36=0,$B36=""),"",IF(AND($E$3="Nursery"),'Marks Entry Nursery'!AM35,IF(AND($E$3="LKG"),'Marks Entry LKG'!AM35,IF(AND($E$3="UKG"),'Marks Entry UKG'!AM35,""))))</f>
        <v>0</v>
      </c>
      <c r="BX36" s="55">
        <f t="shared" si="32"/>
        <v>47</v>
      </c>
      <c r="BY36" s="51">
        <f t="shared" si="33"/>
        <v>88</v>
      </c>
      <c r="BZ36" s="89">
        <f t="shared" si="34"/>
        <v>0</v>
      </c>
      <c r="CA36" s="89">
        <f t="shared" si="35"/>
        <v>100</v>
      </c>
      <c r="CB36" s="89" t="str">
        <f t="shared" si="36"/>
        <v/>
      </c>
      <c r="CC36" s="89" t="str">
        <f t="shared" si="37"/>
        <v>P</v>
      </c>
      <c r="CD36" s="89" t="str">
        <f t="shared" si="38"/>
        <v>D</v>
      </c>
      <c r="CE36" s="93" t="str">
        <f t="shared" si="39"/>
        <v>A</v>
      </c>
      <c r="CF36" s="105">
        <f>IF(OR($B36=0,$B36=""),"",IF(AND($E$3="Nursery"),'Marks Entry Nursery'!AN35,IF(AND($E$3="LKG"),'Marks Entry LKG'!AN35,IF(AND($E$3="UKG"),'Marks Entry UKG'!AN35,""))))</f>
        <v>0</v>
      </c>
      <c r="CG36" s="105">
        <f>IF(OR($B36=0,$B36=""),"",IF(AND($E$3="Nursery"),'Marks Entry Nursery'!AO35,IF(AND($E$3="LKG"),'Marks Entry LKG'!AO35,IF(AND($E$3="UKG"),'Marks Entry UKG'!AO35,""))))</f>
        <v>0</v>
      </c>
      <c r="CH36" s="106">
        <f t="shared" si="40"/>
        <v>0</v>
      </c>
      <c r="CI36" s="107">
        <f t="shared" si="41"/>
        <v>0</v>
      </c>
      <c r="CJ36" s="107" t="str">
        <f t="shared" si="42"/>
        <v/>
      </c>
      <c r="CK36" s="107" t="str">
        <f t="shared" si="43"/>
        <v/>
      </c>
      <c r="CL36" s="92" t="str">
        <f t="shared" si="44"/>
        <v/>
      </c>
      <c r="CM36" s="105">
        <f>IF(OR($B36=0,$B36=""),"",IF(AND($E$3="Nursery"),'Marks Entry Nursery'!AP35,IF(AND($E$3="LKG"),'Marks Entry LKG'!AP35,IF(AND($E$3="UKG"),'Marks Entry UKG'!AP35,""))))</f>
        <v>0</v>
      </c>
      <c r="CN36" s="105">
        <f>IF(OR($B36=0,$B36=""),"",IF(AND($E$3="Nursery"),'Marks Entry Nursery'!AQ35,IF(AND($E$3="LKG"),'Marks Entry LKG'!AQ35,IF(AND($E$3="UKG"),'Marks Entry UKG'!AQ35,""))))</f>
        <v>0</v>
      </c>
      <c r="CO36" s="106">
        <f t="shared" si="45"/>
        <v>0</v>
      </c>
      <c r="CP36" s="107">
        <f t="shared" si="46"/>
        <v>0</v>
      </c>
      <c r="CQ36" s="107" t="str">
        <f t="shared" si="47"/>
        <v/>
      </c>
      <c r="CR36" s="107" t="str">
        <f t="shared" si="48"/>
        <v/>
      </c>
      <c r="CS36" s="92" t="str">
        <f t="shared" si="49"/>
        <v/>
      </c>
      <c r="CT36" s="105">
        <f>IF(OR($B36=0,$B36=""),"",IF(AND($E$3="Nursery"),'Marks Entry Nursery'!AR35,IF(AND($E$3="LKG"),'Marks Entry LKG'!AR35,IF(AND($E$3="UKG"),'Marks Entry UKG'!AR35,""))))</f>
        <v>0</v>
      </c>
      <c r="CU36" s="105">
        <f>IF(OR($B36=0,$B36=""),"",IF(AND($E$3="Nursery"),'Marks Entry Nursery'!AS35,IF(AND($E$3="LKG"),'Marks Entry LKG'!AS35,IF(AND($E$3="UKG"),'Marks Entry UKG'!AS35,""))))</f>
        <v>0</v>
      </c>
      <c r="CV36" s="106">
        <f t="shared" si="50"/>
        <v>0</v>
      </c>
      <c r="CW36" s="107">
        <f t="shared" si="51"/>
        <v>0</v>
      </c>
      <c r="CX36" s="107" t="str">
        <f t="shared" si="52"/>
        <v/>
      </c>
      <c r="CY36" s="107" t="str">
        <f t="shared" si="53"/>
        <v/>
      </c>
      <c r="CZ36" s="92" t="str">
        <f t="shared" si="54"/>
        <v/>
      </c>
      <c r="DA36" s="105">
        <f>IF(OR($B36=0,$B36=""),"",IF(AND($E$3="Nursery"),'Marks Entry Nursery'!AT35,IF(AND($E$3="LKG"),'Marks Entry LKG'!AT35,IF(AND($E$3="UKG"),'Marks Entry UKG'!AT35,""))))</f>
        <v>0</v>
      </c>
      <c r="DB36" s="105">
        <f>IF(OR($B36=0,$B36=""),"",IF(AND($E$3="Nursery"),'Marks Entry Nursery'!AU35,IF(AND($E$3="LKG"),'Marks Entry LKG'!AU35,IF(AND($E$3="UKG"),'Marks Entry UKG'!AU35,""))))</f>
        <v>0</v>
      </c>
      <c r="DC36" s="357">
        <f t="shared" si="55"/>
        <v>0</v>
      </c>
      <c r="DD36" s="93" t="str">
        <f t="shared" si="56"/>
        <v/>
      </c>
      <c r="DE36" s="105">
        <f>IF(OR($B36=0,$B36=""),"",IF(AND($E$3="Nursery"),'Marks Entry Nursery'!AV35,IF(AND($E$3="LKG"),'Marks Entry LKG'!AV35,IF(AND($E$3="UKG"),'Marks Entry UKG'!AV35,""))))</f>
        <v>0</v>
      </c>
      <c r="DF36" s="105">
        <f>IF(OR($B36=0,$B36=""),"",IF(AND($E$3="Nursery"),'Marks Entry Nursery'!AW35,IF(AND($E$3="LKG"),'Marks Entry LKG'!AW35,IF(AND($E$3="UKG"),'Marks Entry UKG'!AW35,""))))</f>
        <v>0</v>
      </c>
      <c r="DG36" s="357">
        <f t="shared" si="57"/>
        <v>0</v>
      </c>
      <c r="DH36" s="93" t="str">
        <f t="shared" si="58"/>
        <v/>
      </c>
      <c r="DI36" s="63">
        <f t="shared" si="59"/>
        <v>417</v>
      </c>
      <c r="DJ36" s="359">
        <f t="shared" si="60"/>
        <v>83.4</v>
      </c>
      <c r="DK36" s="67" t="str">
        <f t="shared" si="61"/>
        <v>I</v>
      </c>
      <c r="DL36" s="68">
        <f t="shared" si="62"/>
        <v>2.9999999999999964</v>
      </c>
      <c r="DM36" s="387" t="str">
        <f>IFERROR(IF(B36="NSO","NSO",IF(OR(D36="",G36="",F36="",B36="",DI36=0),"",IF('Master sheet'!$D$14="Hindi","कक्षोंन्नति","Promoted"))),"")</f>
        <v>कक्षोंन्नति</v>
      </c>
      <c r="DN36" s="42">
        <f>IF(OR(B36=0,B36=""),"",IF(AND($E$3="Nursery"),'Marks Entry Nursery'!AX35,IF(AND($E$3="LKG"),'Marks Entry LKG'!AX35,IF(AND($E$3="UKG"),'Marks Entry UKG'!AX35,""))))</f>
        <v>220</v>
      </c>
      <c r="DO36" s="42">
        <f>IF(OR(B36=0,B36=""),"",IF(AND($E$3="Nursery"),'Marks Entry Nursery'!AY35,IF(AND($E$3="LKG"),'Marks Entry LKG'!AY35,IF(AND($E$3="UKG"),'Marks Entry UKG'!AY35,""))))</f>
        <v>145</v>
      </c>
      <c r="DP36" s="214" t="str">
        <f t="shared" si="63"/>
        <v>B</v>
      </c>
      <c r="DQ36" s="43"/>
      <c r="DX36" s="44">
        <f>IF(AND($E$3="Nursery"),'Marks Entry Nursery'!I35,IF(AND($E$3="LKG"),'Marks Entry LKG'!I35,IF(AND($E$3="UKG"),'Marks Entry UKG'!I35,"")))</f>
        <v>131</v>
      </c>
    </row>
    <row r="37" spans="1:128" ht="18.95" customHeight="1">
      <c r="A37" s="56">
        <v>30</v>
      </c>
      <c r="B37" s="261">
        <f>IF(OR(DX37=0,DX37=""),"",IF(AND($E$3="Nursery"),'Marks Entry Nursery'!I36,IF(AND($E$3="LKG"),'Marks Entry LKG'!I36,IF(AND($E$3="UKG"),'Marks Entry UKG'!I36,""))))</f>
        <v>132</v>
      </c>
      <c r="C37" s="57" t="str">
        <f>IF(OR($B37=0,$B37=""),"",IF(AND($E$3="Nursery"),'Marks Entry Nursery'!B36,IF(AND($E$3="LKG"),'Marks Entry LKG'!B36,IF(AND($E$3="UKG"),'Marks Entry UKG'!B36,""))))</f>
        <v>PP3+</v>
      </c>
      <c r="D37" s="57" t="str">
        <f>IF(OR($B37=0,$B37=""),"",IF(AND($E$3="Nursery"),'Marks Entry Nursery'!C36,IF(AND($E$3="LKG"),'Marks Entry LKG'!C36,IF(AND($E$3="UKG"),'Marks Entry UKG'!C36,""))))</f>
        <v>A</v>
      </c>
      <c r="E37" s="402">
        <f>IF(OR(B37=0,B37=""),"",IF(AND($E$3="Nursery"),'Marks Entry Nursery'!E36,IF(AND($E$3="LKG"),'Marks Entry LKG'!E36,IF(AND($E$3="UKG"),'Marks Entry UKG'!E36,""))))</f>
        <v>42219</v>
      </c>
      <c r="F37" s="260">
        <f>IF(OR(B37=0,B37=""),"",IF(AND($E$3="Nursery"),'Marks Entry Nursery'!D36,IF(AND($E$3="LKG"),'Marks Entry LKG'!D36,IF(AND($E$3="UKG"),'Marks Entry UKG'!D36,""))))</f>
        <v>941</v>
      </c>
      <c r="G37" s="407" t="str">
        <f>IF(OR($B37=0,$B37=""),"",IF(AND($E$3="Nursery"),'Marks Entry Nursery'!F36,IF(AND($E$3="LKG"),'Marks Entry LKG'!F36,IF(AND($E$3="UKG"),'Marks Entry UKG'!F36,""))))</f>
        <v>ZEENAT SHEIKH</v>
      </c>
      <c r="H37" s="407" t="str">
        <f>IF(OR($B37=0,$B37=""),"",IF(AND($E$3="Nursery"),'Marks Entry Nursery'!G36,IF(AND($E$3="LKG"),'Marks Entry LKG'!G36,IF(AND($E$3="UKG"),'Marks Entry UKG'!G36,""))))</f>
        <v>SAMEER SHEIKH</v>
      </c>
      <c r="I37" s="407" t="str">
        <f>IF(OR($B37=0,$B37=""),"",IF(AND($E$3="Nursery"),'Marks Entry Nursery'!H36,IF(AND($E$3="LKG"),'Marks Entry LKG'!H36,IF(AND($E$3="UKG"),'Marks Entry UKG'!H36,""))))</f>
        <v>SHABNAM KHNAM</v>
      </c>
      <c r="J37" s="229" t="str">
        <f>IF(OR($B37=0,$B37=""),"",IF(AND($E$3="Nursery"),'Marks Entry Nursery'!J36,IF(AND($E$3="LKG"),'Marks Entry LKG'!J36,IF(AND($E$3="UKG"),'Marks Entry UKG'!J36,""))))</f>
        <v>F</v>
      </c>
      <c r="K37" s="229" t="str">
        <f>IF(OR($B37=0,$B37=""),"",IF(AND($E$3="Nursery"),'Marks Entry Nursery'!K36,IF(AND($E$3="LKG"),'Marks Entry LKG'!K36,IF(AND($E$3="UKG"),'Marks Entry UKG'!K36,""))))</f>
        <v>GEN</v>
      </c>
      <c r="L37" s="105"/>
      <c r="M37" s="105"/>
      <c r="N37" s="105"/>
      <c r="O37" s="51"/>
      <c r="P37" s="105">
        <f>IF(OR($B37=0,$B37=""),"",IF(AND($E$3="Nursery"),'Marks Entry Nursery'!O36,IF(AND($E$3="LKG"),'Marks Entry LKG'!O36,IF(AND($E$3="UKG"),'Marks Entry UKG'!O36,""))))</f>
        <v>29</v>
      </c>
      <c r="Q37" s="105">
        <f>IF(OR($B37=0,$B37=""),"",IF(AND($E$3="Nursery"),'Marks Entry Nursery'!P36,IF(AND($E$3="LKG"),'Marks Entry LKG'!P36,IF(AND($E$3="UKG"),'Marks Entry UKG'!P36,""))))</f>
        <v>68</v>
      </c>
      <c r="R37" s="54">
        <f t="shared" si="0"/>
        <v>97</v>
      </c>
      <c r="S37" s="51">
        <f t="shared" si="1"/>
        <v>97</v>
      </c>
      <c r="T37" s="105">
        <f>IF(OR($B37=0,$B37=""),"",IF(AND($E$3="Nursery"),'Marks Entry Nursery'!Q36,IF(AND($E$3="LKG"),'Marks Entry LKG'!Q36,IF(AND($E$3="UKG"),'Marks Entry UKG'!Q36,""))))</f>
        <v>24</v>
      </c>
      <c r="U37" s="105">
        <f>IF(OR($B37=0,$B37=""),"",IF(AND($E$3="Nursery"),'Marks Entry Nursery'!R36,IF(AND($E$3="LKG"),'Marks Entry LKG'!R36,IF(AND($E$3="UKG"),'Marks Entry UKG'!R36,""))))</f>
        <v>45</v>
      </c>
      <c r="V37" s="55">
        <f t="shared" si="2"/>
        <v>69</v>
      </c>
      <c r="W37" s="51">
        <f t="shared" si="3"/>
        <v>166</v>
      </c>
      <c r="X37" s="89">
        <f t="shared" si="4"/>
        <v>0</v>
      </c>
      <c r="Y37" s="89">
        <f t="shared" si="5"/>
        <v>200</v>
      </c>
      <c r="Z37" s="89" t="str">
        <f t="shared" si="6"/>
        <v/>
      </c>
      <c r="AA37" s="89" t="str">
        <f t="shared" si="7"/>
        <v>P</v>
      </c>
      <c r="AB37" s="89" t="str">
        <f t="shared" si="8"/>
        <v>D</v>
      </c>
      <c r="AC37" s="93" t="str">
        <f t="shared" si="9"/>
        <v>B</v>
      </c>
      <c r="AD37" s="105"/>
      <c r="AE37" s="105"/>
      <c r="AF37" s="105"/>
      <c r="AG37" s="51"/>
      <c r="AH37" s="105">
        <f>IF(OR($B37=0,$B37=""),"",IF(AND($E$3="Nursery"),'Marks Entry Nursery'!V36,IF(AND($E$3="LKG"),'Marks Entry LKG'!V36,IF(AND($E$3="UKG"),'Marks Entry UKG'!V36,""))))</f>
        <v>15</v>
      </c>
      <c r="AI37" s="105">
        <f>IF(OR($B37=0,$B37=""),"",IF(AND($E$3="Nursery"),'Marks Entry Nursery'!W36,IF(AND($E$3="LKG"),'Marks Entry LKG'!W36,IF(AND($E$3="UKG"),'Marks Entry UKG'!W36,""))))</f>
        <v>32</v>
      </c>
      <c r="AJ37" s="54">
        <f t="shared" si="10"/>
        <v>47</v>
      </c>
      <c r="AK37" s="51">
        <f t="shared" si="11"/>
        <v>47</v>
      </c>
      <c r="AL37" s="105">
        <f>IF(OR($B37=0,$B37=""),"",IF(AND($E$3="Nursery"),'Marks Entry Nursery'!X36,IF(AND($E$3="LKG"),'Marks Entry LKG'!X36,IF(AND($E$3="UKG"),'Marks Entry UKG'!X36,""))))</f>
        <v>10</v>
      </c>
      <c r="AM37" s="105">
        <f>IF(OR($B37=0,$B37=""),"",IF(AND($E$3="Nursery"),'Marks Entry Nursery'!Y36,IF(AND($E$3="LKG"),'Marks Entry LKG'!Y36,IF(AND($E$3="UKG"),'Marks Entry UKG'!Y36,""))))</f>
        <v>30</v>
      </c>
      <c r="AN37" s="55">
        <f t="shared" si="12"/>
        <v>40</v>
      </c>
      <c r="AO37" s="51">
        <f t="shared" si="13"/>
        <v>87</v>
      </c>
      <c r="AP37" s="89">
        <f t="shared" si="14"/>
        <v>0</v>
      </c>
      <c r="AQ37" s="89">
        <f t="shared" si="15"/>
        <v>100</v>
      </c>
      <c r="AR37" s="89" t="str">
        <f t="shared" si="16"/>
        <v/>
      </c>
      <c r="AS37" s="89" t="str">
        <f t="shared" si="17"/>
        <v>P</v>
      </c>
      <c r="AT37" s="89" t="str">
        <f t="shared" si="18"/>
        <v>D</v>
      </c>
      <c r="AU37" s="93" t="str">
        <f t="shared" si="19"/>
        <v>A</v>
      </c>
      <c r="AV37" s="105"/>
      <c r="AW37" s="105"/>
      <c r="AX37" s="105"/>
      <c r="AY37" s="51"/>
      <c r="AZ37" s="105">
        <f>IF(OR($B37=0,$B37=""),"",IF(AND($E$3="Nursery"),'Marks Entry Nursery'!AC36,IF(AND($E$3="LKG"),'Marks Entry LKG'!AC36,IF(AND($E$3="UKG"),'Marks Entry UKG'!AC36,""))))</f>
        <v>22</v>
      </c>
      <c r="BA37" s="105">
        <f>IF(OR($B37=0,$B37=""),"",IF(AND($E$3="Nursery"),'Marks Entry Nursery'!AD36,IF(AND($E$3="LKG"),'Marks Entry LKG'!AD36,IF(AND($E$3="UKG"),'Marks Entry UKG'!AD36,""))))</f>
        <v>64</v>
      </c>
      <c r="BB37" s="54">
        <f t="shared" si="20"/>
        <v>86</v>
      </c>
      <c r="BC37" s="51">
        <f t="shared" si="21"/>
        <v>86</v>
      </c>
      <c r="BD37" s="105">
        <f>IF(OR($B37=0,$B37=""),"",IF(AND($E$3="Nursery"),'Marks Entry Nursery'!AE36,IF(AND($E$3="LKG"),'Marks Entry LKG'!AE36,IF(AND($E$3="UKG"),'Marks Entry UKG'!AE36,""))))</f>
        <v>28</v>
      </c>
      <c r="BE37" s="105">
        <f>IF(OR($B37=0,$B37=""),"",IF(AND($E$3="Nursery"),'Marks Entry Nursery'!AF36,IF(AND($E$3="LKG"),'Marks Entry LKG'!AF36,IF(AND($E$3="UKG"),'Marks Entry UKG'!AF36,""))))</f>
        <v>62</v>
      </c>
      <c r="BF37" s="55">
        <f t="shared" si="22"/>
        <v>90</v>
      </c>
      <c r="BG37" s="51">
        <f t="shared" si="23"/>
        <v>176</v>
      </c>
      <c r="BH37" s="89">
        <f t="shared" si="24"/>
        <v>0</v>
      </c>
      <c r="BI37" s="89">
        <f t="shared" si="25"/>
        <v>200</v>
      </c>
      <c r="BJ37" s="89" t="str">
        <f t="shared" si="26"/>
        <v/>
      </c>
      <c r="BK37" s="89" t="str">
        <f t="shared" si="27"/>
        <v>P</v>
      </c>
      <c r="BL37" s="89" t="str">
        <f t="shared" si="28"/>
        <v>D</v>
      </c>
      <c r="BM37" s="93" t="str">
        <f t="shared" si="29"/>
        <v>A</v>
      </c>
      <c r="BN37" s="105"/>
      <c r="BO37" s="105"/>
      <c r="BP37" s="105"/>
      <c r="BQ37" s="51"/>
      <c r="BR37" s="105">
        <f>IF(OR($B37=0,$B37=""),"",IF(AND($E$3="Nursery"),'Marks Entry Nursery'!AJ36,IF(AND($E$3="LKG"),'Marks Entry LKG'!AJ36,IF(AND($E$3="UKG"),'Marks Entry UKG'!AJ36,""))))</f>
        <v>45</v>
      </c>
      <c r="BS37" s="105">
        <f>IF(OR($B37=0,$B37=""),"",IF(AND($E$3="Nursery"),'Marks Entry Nursery'!AK36,IF(AND($E$3="LKG"),'Marks Entry LKG'!AK36,IF(AND($E$3="UKG"),'Marks Entry UKG'!AK36,""))))</f>
        <v>0</v>
      </c>
      <c r="BT37" s="54">
        <f t="shared" si="30"/>
        <v>45</v>
      </c>
      <c r="BU37" s="51">
        <f t="shared" si="31"/>
        <v>45</v>
      </c>
      <c r="BV37" s="105">
        <f>IF(OR($B37=0,$B37=""),"",IF(AND($E$3="Nursery"),'Marks Entry Nursery'!AL36,IF(AND($E$3="LKG"),'Marks Entry LKG'!AL36,IF(AND($E$3="UKG"),'Marks Entry UKG'!AL36,""))))</f>
        <v>42</v>
      </c>
      <c r="BW37" s="105">
        <f>IF(OR($B37=0,$B37=""),"",IF(AND($E$3="Nursery"),'Marks Entry Nursery'!AM36,IF(AND($E$3="LKG"),'Marks Entry LKG'!AM36,IF(AND($E$3="UKG"),'Marks Entry UKG'!AM36,""))))</f>
        <v>0</v>
      </c>
      <c r="BX37" s="55">
        <f t="shared" si="32"/>
        <v>42</v>
      </c>
      <c r="BY37" s="51">
        <f t="shared" si="33"/>
        <v>87</v>
      </c>
      <c r="BZ37" s="89">
        <f t="shared" si="34"/>
        <v>0</v>
      </c>
      <c r="CA37" s="89">
        <f t="shared" si="35"/>
        <v>100</v>
      </c>
      <c r="CB37" s="89" t="str">
        <f t="shared" si="36"/>
        <v/>
      </c>
      <c r="CC37" s="89" t="str">
        <f t="shared" si="37"/>
        <v>P</v>
      </c>
      <c r="CD37" s="89" t="str">
        <f t="shared" si="38"/>
        <v>D</v>
      </c>
      <c r="CE37" s="93" t="str">
        <f t="shared" si="39"/>
        <v>A</v>
      </c>
      <c r="CF37" s="105">
        <f>IF(OR($B37=0,$B37=""),"",IF(AND($E$3="Nursery"),'Marks Entry Nursery'!AN36,IF(AND($E$3="LKG"),'Marks Entry LKG'!AN36,IF(AND($E$3="UKG"),'Marks Entry UKG'!AN36,""))))</f>
        <v>0</v>
      </c>
      <c r="CG37" s="105">
        <f>IF(OR($B37=0,$B37=""),"",IF(AND($E$3="Nursery"),'Marks Entry Nursery'!AO36,IF(AND($E$3="LKG"),'Marks Entry LKG'!AO36,IF(AND($E$3="UKG"),'Marks Entry UKG'!AO36,""))))</f>
        <v>0</v>
      </c>
      <c r="CH37" s="106">
        <f t="shared" si="40"/>
        <v>0</v>
      </c>
      <c r="CI37" s="107">
        <f t="shared" si="41"/>
        <v>0</v>
      </c>
      <c r="CJ37" s="107" t="str">
        <f t="shared" si="42"/>
        <v/>
      </c>
      <c r="CK37" s="107" t="str">
        <f t="shared" si="43"/>
        <v/>
      </c>
      <c r="CL37" s="92" t="str">
        <f t="shared" si="44"/>
        <v/>
      </c>
      <c r="CM37" s="105">
        <f>IF(OR($B37=0,$B37=""),"",IF(AND($E$3="Nursery"),'Marks Entry Nursery'!AP36,IF(AND($E$3="LKG"),'Marks Entry LKG'!AP36,IF(AND($E$3="UKG"),'Marks Entry UKG'!AP36,""))))</f>
        <v>0</v>
      </c>
      <c r="CN37" s="105">
        <f>IF(OR($B37=0,$B37=""),"",IF(AND($E$3="Nursery"),'Marks Entry Nursery'!AQ36,IF(AND($E$3="LKG"),'Marks Entry LKG'!AQ36,IF(AND($E$3="UKG"),'Marks Entry UKG'!AQ36,""))))</f>
        <v>0</v>
      </c>
      <c r="CO37" s="106">
        <f t="shared" si="45"/>
        <v>0</v>
      </c>
      <c r="CP37" s="107">
        <f t="shared" si="46"/>
        <v>0</v>
      </c>
      <c r="CQ37" s="107" t="str">
        <f t="shared" si="47"/>
        <v/>
      </c>
      <c r="CR37" s="107" t="str">
        <f t="shared" si="48"/>
        <v/>
      </c>
      <c r="CS37" s="92" t="str">
        <f t="shared" si="49"/>
        <v/>
      </c>
      <c r="CT37" s="105">
        <f>IF(OR($B37=0,$B37=""),"",IF(AND($E$3="Nursery"),'Marks Entry Nursery'!AR36,IF(AND($E$3="LKG"),'Marks Entry LKG'!AR36,IF(AND($E$3="UKG"),'Marks Entry UKG'!AR36,""))))</f>
        <v>0</v>
      </c>
      <c r="CU37" s="105">
        <f>IF(OR($B37=0,$B37=""),"",IF(AND($E$3="Nursery"),'Marks Entry Nursery'!AS36,IF(AND($E$3="LKG"),'Marks Entry LKG'!AS36,IF(AND($E$3="UKG"),'Marks Entry UKG'!AS36,""))))</f>
        <v>0</v>
      </c>
      <c r="CV37" s="106">
        <f t="shared" si="50"/>
        <v>0</v>
      </c>
      <c r="CW37" s="107">
        <f t="shared" si="51"/>
        <v>0</v>
      </c>
      <c r="CX37" s="107" t="str">
        <f t="shared" si="52"/>
        <v/>
      </c>
      <c r="CY37" s="107" t="str">
        <f t="shared" si="53"/>
        <v/>
      </c>
      <c r="CZ37" s="92" t="str">
        <f t="shared" si="54"/>
        <v/>
      </c>
      <c r="DA37" s="105">
        <f>IF(OR($B37=0,$B37=""),"",IF(AND($E$3="Nursery"),'Marks Entry Nursery'!AT36,IF(AND($E$3="LKG"),'Marks Entry LKG'!AT36,IF(AND($E$3="UKG"),'Marks Entry UKG'!AT36,""))))</f>
        <v>0</v>
      </c>
      <c r="DB37" s="105">
        <f>IF(OR($B37=0,$B37=""),"",IF(AND($E$3="Nursery"),'Marks Entry Nursery'!AU36,IF(AND($E$3="LKG"),'Marks Entry LKG'!AU36,IF(AND($E$3="UKG"),'Marks Entry UKG'!AU36,""))))</f>
        <v>0</v>
      </c>
      <c r="DC37" s="357">
        <f t="shared" si="55"/>
        <v>0</v>
      </c>
      <c r="DD37" s="93" t="str">
        <f t="shared" si="56"/>
        <v/>
      </c>
      <c r="DE37" s="105">
        <f>IF(OR($B37=0,$B37=""),"",IF(AND($E$3="Nursery"),'Marks Entry Nursery'!AV36,IF(AND($E$3="LKG"),'Marks Entry LKG'!AV36,IF(AND($E$3="UKG"),'Marks Entry UKG'!AV36,""))))</f>
        <v>0</v>
      </c>
      <c r="DF37" s="105">
        <f>IF(OR($B37=0,$B37=""),"",IF(AND($E$3="Nursery"),'Marks Entry Nursery'!AW36,IF(AND($E$3="LKG"),'Marks Entry LKG'!AW36,IF(AND($E$3="UKG"),'Marks Entry UKG'!AW36,""))))</f>
        <v>0</v>
      </c>
      <c r="DG37" s="357">
        <f t="shared" si="57"/>
        <v>0</v>
      </c>
      <c r="DH37" s="93" t="str">
        <f t="shared" si="58"/>
        <v/>
      </c>
      <c r="DI37" s="63">
        <f t="shared" si="59"/>
        <v>429</v>
      </c>
      <c r="DJ37" s="359">
        <f t="shared" si="60"/>
        <v>85.8</v>
      </c>
      <c r="DK37" s="67" t="str">
        <f t="shared" si="61"/>
        <v>I</v>
      </c>
      <c r="DL37" s="68">
        <f t="shared" si="62"/>
        <v>0.99999999999999756</v>
      </c>
      <c r="DM37" s="387" t="str">
        <f>IFERROR(IF(B37="NSO","NSO",IF(OR(D37="",G37="",F37="",B37="",DI37=0),"",IF('Master sheet'!$D$14="Hindi","कक्षोंन्नति","Promoted"))),"")</f>
        <v>कक्षोंन्नति</v>
      </c>
      <c r="DN37" s="42">
        <f>IF(OR(B37=0,B37=""),"",IF(AND($E$3="Nursery"),'Marks Entry Nursery'!AX36,IF(AND($E$3="LKG"),'Marks Entry LKG'!AX36,IF(AND($E$3="UKG"),'Marks Entry UKG'!AX36,""))))</f>
        <v>220</v>
      </c>
      <c r="DO37" s="42">
        <f>IF(OR(B37=0,B37=""),"",IF(AND($E$3="Nursery"),'Marks Entry Nursery'!AY36,IF(AND($E$3="LKG"),'Marks Entry LKG'!AY36,IF(AND($E$3="UKG"),'Marks Entry UKG'!AY36,""))))</f>
        <v>180</v>
      </c>
      <c r="DP37" s="214" t="str">
        <f t="shared" si="63"/>
        <v>A</v>
      </c>
      <c r="DQ37" s="43"/>
      <c r="DX37" s="44">
        <f>IF(AND($E$3="Nursery"),'Marks Entry Nursery'!I36,IF(AND($E$3="LKG"),'Marks Entry LKG'!I36,IF(AND($E$3="UKG"),'Marks Entry UKG'!I36,"")))</f>
        <v>132</v>
      </c>
    </row>
    <row r="38" spans="1:128" ht="18.95" customHeight="1">
      <c r="A38" s="56">
        <v>31</v>
      </c>
      <c r="B38" s="261" t="str">
        <f>IF(OR(DX38=0,DX38=""),"",IF(AND($E$3="Nursery"),'Marks Entry Nursery'!I37,IF(AND($E$3="LKG"),'Marks Entry LKG'!I37,IF(AND($E$3="UKG"),'Marks Entry UKG'!I37,""))))</f>
        <v/>
      </c>
      <c r="C38" s="57" t="str">
        <f>IF(OR($B38=0,$B38=""),"",IF(AND($E$3="Nursery"),'Marks Entry Nursery'!B37,IF(AND($E$3="LKG"),'Marks Entry LKG'!B37,IF(AND($E$3="UKG"),'Marks Entry UKG'!B37,""))))</f>
        <v/>
      </c>
      <c r="D38" s="57" t="str">
        <f>IF(OR($B38=0,$B38=""),"",IF(AND($E$3="Nursery"),'Marks Entry Nursery'!C37,IF(AND($E$3="LKG"),'Marks Entry LKG'!C37,IF(AND($E$3="UKG"),'Marks Entry UKG'!C37,""))))</f>
        <v/>
      </c>
      <c r="E38" s="402" t="str">
        <f>IF(OR(B38=0,B38=""),"",IF(AND($E$3="Nursery"),'Marks Entry Nursery'!E37,IF(AND($E$3="LKG"),'Marks Entry LKG'!E37,IF(AND($E$3="UKG"),'Marks Entry UKG'!E37,""))))</f>
        <v/>
      </c>
      <c r="F38" s="260" t="str">
        <f>IF(OR(B38=0,B38=""),"",IF(AND($E$3="Nursery"),'Marks Entry Nursery'!D37,IF(AND($E$3="LKG"),'Marks Entry LKG'!D37,IF(AND($E$3="UKG"),'Marks Entry UKG'!D37,""))))</f>
        <v/>
      </c>
      <c r="G38" s="407" t="str">
        <f>IF(OR($B38=0,$B38=""),"",IF(AND($E$3="Nursery"),'Marks Entry Nursery'!F37,IF(AND($E$3="LKG"),'Marks Entry LKG'!F37,IF(AND($E$3="UKG"),'Marks Entry UKG'!F37,""))))</f>
        <v/>
      </c>
      <c r="H38" s="407" t="str">
        <f>IF(OR($B38=0,$B38=""),"",IF(AND($E$3="Nursery"),'Marks Entry Nursery'!G37,IF(AND($E$3="LKG"),'Marks Entry LKG'!G37,IF(AND($E$3="UKG"),'Marks Entry UKG'!G37,""))))</f>
        <v/>
      </c>
      <c r="I38" s="407" t="str">
        <f>IF(OR($B38=0,$B38=""),"",IF(AND($E$3="Nursery"),'Marks Entry Nursery'!H37,IF(AND($E$3="LKG"),'Marks Entry LKG'!H37,IF(AND($E$3="UKG"),'Marks Entry UKG'!H37,""))))</f>
        <v/>
      </c>
      <c r="J38" s="229" t="str">
        <f>IF(OR($B38=0,$B38=""),"",IF(AND($E$3="Nursery"),'Marks Entry Nursery'!J37,IF(AND($E$3="LKG"),'Marks Entry LKG'!J37,IF(AND($E$3="UKG"),'Marks Entry UKG'!J37,""))))</f>
        <v/>
      </c>
      <c r="K38" s="229" t="str">
        <f>IF(OR($B38=0,$B38=""),"",IF(AND($E$3="Nursery"),'Marks Entry Nursery'!K37,IF(AND($E$3="LKG"),'Marks Entry LKG'!K37,IF(AND($E$3="UKG"),'Marks Entry UKG'!K37,""))))</f>
        <v/>
      </c>
      <c r="L38" s="105"/>
      <c r="M38" s="105"/>
      <c r="N38" s="105"/>
      <c r="O38" s="51"/>
      <c r="P38" s="105" t="str">
        <f>IF(OR($B38=0,$B38=""),"",IF(AND($E$3="Nursery"),'Marks Entry Nursery'!O37,IF(AND($E$3="LKG"),'Marks Entry LKG'!O37,IF(AND($E$3="UKG"),'Marks Entry UKG'!O37,""))))</f>
        <v/>
      </c>
      <c r="Q38" s="105" t="str">
        <f>IF(OR($B38=0,$B38=""),"",IF(AND($E$3="Nursery"),'Marks Entry Nursery'!P37,IF(AND($E$3="LKG"),'Marks Entry LKG'!P37,IF(AND($E$3="UKG"),'Marks Entry UKG'!P37,""))))</f>
        <v/>
      </c>
      <c r="R38" s="54" t="str">
        <f t="shared" si="0"/>
        <v/>
      </c>
      <c r="S38" s="51">
        <f t="shared" si="1"/>
        <v>0</v>
      </c>
      <c r="T38" s="105" t="str">
        <f>IF(OR($B38=0,$B38=""),"",IF(AND($E$3="Nursery"),'Marks Entry Nursery'!Q37,IF(AND($E$3="LKG"),'Marks Entry LKG'!Q37,IF(AND($E$3="UKG"),'Marks Entry UKG'!Q37,""))))</f>
        <v/>
      </c>
      <c r="U38" s="105" t="str">
        <f>IF(OR($B38=0,$B38=""),"",IF(AND($E$3="Nursery"),'Marks Entry Nursery'!R37,IF(AND($E$3="LKG"),'Marks Entry LKG'!R37,IF(AND($E$3="UKG"),'Marks Entry UKG'!R37,""))))</f>
        <v/>
      </c>
      <c r="V38" s="55" t="str">
        <f t="shared" si="2"/>
        <v/>
      </c>
      <c r="W38" s="51" t="str">
        <f t="shared" si="3"/>
        <v/>
      </c>
      <c r="X38" s="89">
        <f t="shared" si="4"/>
        <v>0</v>
      </c>
      <c r="Y38" s="89" t="str">
        <f t="shared" si="5"/>
        <v/>
      </c>
      <c r="Z38" s="89" t="str">
        <f t="shared" si="6"/>
        <v/>
      </c>
      <c r="AA38" s="89" t="str">
        <f t="shared" si="7"/>
        <v/>
      </c>
      <c r="AB38" s="89" t="str">
        <f t="shared" si="8"/>
        <v/>
      </c>
      <c r="AC38" s="93" t="str">
        <f t="shared" si="9"/>
        <v/>
      </c>
      <c r="AD38" s="105"/>
      <c r="AE38" s="105"/>
      <c r="AF38" s="105"/>
      <c r="AG38" s="51"/>
      <c r="AH38" s="105" t="str">
        <f>IF(OR($B38=0,$B38=""),"",IF(AND($E$3="Nursery"),'Marks Entry Nursery'!V37,IF(AND($E$3="LKG"),'Marks Entry LKG'!V37,IF(AND($E$3="UKG"),'Marks Entry UKG'!V37,""))))</f>
        <v/>
      </c>
      <c r="AI38" s="105" t="str">
        <f>IF(OR($B38=0,$B38=""),"",IF(AND($E$3="Nursery"),'Marks Entry Nursery'!W37,IF(AND($E$3="LKG"),'Marks Entry LKG'!W37,IF(AND($E$3="UKG"),'Marks Entry UKG'!W37,""))))</f>
        <v/>
      </c>
      <c r="AJ38" s="54" t="str">
        <f t="shared" si="10"/>
        <v/>
      </c>
      <c r="AK38" s="51">
        <f t="shared" si="11"/>
        <v>0</v>
      </c>
      <c r="AL38" s="105" t="str">
        <f>IF(OR($B38=0,$B38=""),"",IF(AND($E$3="Nursery"),'Marks Entry Nursery'!X37,IF(AND($E$3="LKG"),'Marks Entry LKG'!X37,IF(AND($E$3="UKG"),'Marks Entry UKG'!X37,""))))</f>
        <v/>
      </c>
      <c r="AM38" s="105" t="str">
        <f>IF(OR($B38=0,$B38=""),"",IF(AND($E$3="Nursery"),'Marks Entry Nursery'!Y37,IF(AND($E$3="LKG"),'Marks Entry LKG'!Y37,IF(AND($E$3="UKG"),'Marks Entry UKG'!Y37,""))))</f>
        <v/>
      </c>
      <c r="AN38" s="55" t="str">
        <f t="shared" si="12"/>
        <v/>
      </c>
      <c r="AO38" s="51" t="str">
        <f t="shared" si="13"/>
        <v/>
      </c>
      <c r="AP38" s="89">
        <f t="shared" si="14"/>
        <v>0</v>
      </c>
      <c r="AQ38" s="89" t="str">
        <f t="shared" si="15"/>
        <v/>
      </c>
      <c r="AR38" s="89" t="str">
        <f t="shared" si="16"/>
        <v/>
      </c>
      <c r="AS38" s="89" t="str">
        <f t="shared" si="17"/>
        <v/>
      </c>
      <c r="AT38" s="89" t="str">
        <f t="shared" si="18"/>
        <v/>
      </c>
      <c r="AU38" s="93" t="str">
        <f t="shared" si="19"/>
        <v/>
      </c>
      <c r="AV38" s="105"/>
      <c r="AW38" s="105"/>
      <c r="AX38" s="105"/>
      <c r="AY38" s="51"/>
      <c r="AZ38" s="105" t="str">
        <f>IF(OR($B38=0,$B38=""),"",IF(AND($E$3="Nursery"),'Marks Entry Nursery'!AC37,IF(AND($E$3="LKG"),'Marks Entry LKG'!AC37,IF(AND($E$3="UKG"),'Marks Entry UKG'!AC37,""))))</f>
        <v/>
      </c>
      <c r="BA38" s="105" t="str">
        <f>IF(OR($B38=0,$B38=""),"",IF(AND($E$3="Nursery"),'Marks Entry Nursery'!AD37,IF(AND($E$3="LKG"),'Marks Entry LKG'!AD37,IF(AND($E$3="UKG"),'Marks Entry UKG'!AD37,""))))</f>
        <v/>
      </c>
      <c r="BB38" s="54" t="str">
        <f t="shared" si="20"/>
        <v/>
      </c>
      <c r="BC38" s="51">
        <f t="shared" si="21"/>
        <v>0</v>
      </c>
      <c r="BD38" s="105" t="str">
        <f>IF(OR($B38=0,$B38=""),"",IF(AND($E$3="Nursery"),'Marks Entry Nursery'!AE37,IF(AND($E$3="LKG"),'Marks Entry LKG'!AE37,IF(AND($E$3="UKG"),'Marks Entry UKG'!AE37,""))))</f>
        <v/>
      </c>
      <c r="BE38" s="105" t="str">
        <f>IF(OR($B38=0,$B38=""),"",IF(AND($E$3="Nursery"),'Marks Entry Nursery'!AF37,IF(AND($E$3="LKG"),'Marks Entry LKG'!AF37,IF(AND($E$3="UKG"),'Marks Entry UKG'!AF37,""))))</f>
        <v/>
      </c>
      <c r="BF38" s="55" t="str">
        <f t="shared" si="22"/>
        <v/>
      </c>
      <c r="BG38" s="51" t="str">
        <f t="shared" si="23"/>
        <v/>
      </c>
      <c r="BH38" s="89">
        <f t="shared" si="24"/>
        <v>0</v>
      </c>
      <c r="BI38" s="89" t="str">
        <f t="shared" si="25"/>
        <v/>
      </c>
      <c r="BJ38" s="89" t="str">
        <f t="shared" si="26"/>
        <v/>
      </c>
      <c r="BK38" s="89" t="str">
        <f t="shared" si="27"/>
        <v/>
      </c>
      <c r="BL38" s="89" t="str">
        <f t="shared" si="28"/>
        <v/>
      </c>
      <c r="BM38" s="93" t="str">
        <f t="shared" si="29"/>
        <v/>
      </c>
      <c r="BN38" s="105"/>
      <c r="BO38" s="105"/>
      <c r="BP38" s="105"/>
      <c r="BQ38" s="51"/>
      <c r="BR38" s="105" t="str">
        <f>IF(OR($B38=0,$B38=""),"",IF(AND($E$3="Nursery"),'Marks Entry Nursery'!AJ37,IF(AND($E$3="LKG"),'Marks Entry LKG'!AJ37,IF(AND($E$3="UKG"),'Marks Entry UKG'!AJ37,""))))</f>
        <v/>
      </c>
      <c r="BS38" s="105" t="str">
        <f>IF(OR($B38=0,$B38=""),"",IF(AND($E$3="Nursery"),'Marks Entry Nursery'!AK37,IF(AND($E$3="LKG"),'Marks Entry LKG'!AK37,IF(AND($E$3="UKG"),'Marks Entry UKG'!AK37,""))))</f>
        <v/>
      </c>
      <c r="BT38" s="54" t="str">
        <f t="shared" si="30"/>
        <v/>
      </c>
      <c r="BU38" s="51">
        <f t="shared" si="31"/>
        <v>0</v>
      </c>
      <c r="BV38" s="105" t="str">
        <f>IF(OR($B38=0,$B38=""),"",IF(AND($E$3="Nursery"),'Marks Entry Nursery'!AL37,IF(AND($E$3="LKG"),'Marks Entry LKG'!AL37,IF(AND($E$3="UKG"),'Marks Entry UKG'!AL37,""))))</f>
        <v/>
      </c>
      <c r="BW38" s="105" t="str">
        <f>IF(OR($B38=0,$B38=""),"",IF(AND($E$3="Nursery"),'Marks Entry Nursery'!AM37,IF(AND($E$3="LKG"),'Marks Entry LKG'!AM37,IF(AND($E$3="UKG"),'Marks Entry UKG'!AM37,""))))</f>
        <v/>
      </c>
      <c r="BX38" s="55" t="str">
        <f t="shared" si="32"/>
        <v/>
      </c>
      <c r="BY38" s="51" t="str">
        <f t="shared" si="33"/>
        <v/>
      </c>
      <c r="BZ38" s="89">
        <f t="shared" si="34"/>
        <v>0</v>
      </c>
      <c r="CA38" s="89" t="str">
        <f t="shared" si="35"/>
        <v/>
      </c>
      <c r="CB38" s="89" t="str">
        <f t="shared" si="36"/>
        <v/>
      </c>
      <c r="CC38" s="89" t="str">
        <f t="shared" si="37"/>
        <v/>
      </c>
      <c r="CD38" s="89" t="str">
        <f t="shared" si="38"/>
        <v/>
      </c>
      <c r="CE38" s="93" t="str">
        <f t="shared" si="39"/>
        <v/>
      </c>
      <c r="CF38" s="105" t="str">
        <f>IF(OR($B38=0,$B38=""),"",IF(AND($E$3="Nursery"),'Marks Entry Nursery'!AN37,IF(AND($E$3="LKG"),'Marks Entry LKG'!AN37,IF(AND($E$3="UKG"),'Marks Entry UKG'!AN37,""))))</f>
        <v/>
      </c>
      <c r="CG38" s="105" t="str">
        <f>IF(OR($B38=0,$B38=""),"",IF(AND($E$3="Nursery"),'Marks Entry Nursery'!AO37,IF(AND($E$3="LKG"),'Marks Entry LKG'!AO37,IF(AND($E$3="UKG"),'Marks Entry UKG'!AO37,""))))</f>
        <v/>
      </c>
      <c r="CH38" s="106" t="str">
        <f t="shared" si="40"/>
        <v/>
      </c>
      <c r="CI38" s="107">
        <f t="shared" si="41"/>
        <v>0</v>
      </c>
      <c r="CJ38" s="107" t="str">
        <f t="shared" si="42"/>
        <v/>
      </c>
      <c r="CK38" s="107" t="str">
        <f t="shared" si="43"/>
        <v/>
      </c>
      <c r="CL38" s="92" t="str">
        <f t="shared" si="44"/>
        <v/>
      </c>
      <c r="CM38" s="105" t="str">
        <f>IF(OR($B38=0,$B38=""),"",IF(AND($E$3="Nursery"),'Marks Entry Nursery'!AP37,IF(AND($E$3="LKG"),'Marks Entry LKG'!AP37,IF(AND($E$3="UKG"),'Marks Entry UKG'!AP37,""))))</f>
        <v/>
      </c>
      <c r="CN38" s="105" t="str">
        <f>IF(OR($B38=0,$B38=""),"",IF(AND($E$3="Nursery"),'Marks Entry Nursery'!AQ37,IF(AND($E$3="LKG"),'Marks Entry LKG'!AQ37,IF(AND($E$3="UKG"),'Marks Entry UKG'!AQ37,""))))</f>
        <v/>
      </c>
      <c r="CO38" s="106" t="str">
        <f t="shared" si="45"/>
        <v/>
      </c>
      <c r="CP38" s="107">
        <f t="shared" si="46"/>
        <v>0</v>
      </c>
      <c r="CQ38" s="107" t="str">
        <f t="shared" si="47"/>
        <v/>
      </c>
      <c r="CR38" s="107" t="str">
        <f t="shared" si="48"/>
        <v/>
      </c>
      <c r="CS38" s="92" t="str">
        <f t="shared" si="49"/>
        <v/>
      </c>
      <c r="CT38" s="105" t="str">
        <f>IF(OR($B38=0,$B38=""),"",IF(AND($E$3="Nursery"),'Marks Entry Nursery'!AR37,IF(AND($E$3="LKG"),'Marks Entry LKG'!AR37,IF(AND($E$3="UKG"),'Marks Entry UKG'!AR37,""))))</f>
        <v/>
      </c>
      <c r="CU38" s="105" t="str">
        <f>IF(OR($B38=0,$B38=""),"",IF(AND($E$3="Nursery"),'Marks Entry Nursery'!AS37,IF(AND($E$3="LKG"),'Marks Entry LKG'!AS37,IF(AND($E$3="UKG"),'Marks Entry UKG'!AS37,""))))</f>
        <v/>
      </c>
      <c r="CV38" s="106" t="str">
        <f t="shared" si="50"/>
        <v/>
      </c>
      <c r="CW38" s="107">
        <f t="shared" si="51"/>
        <v>0</v>
      </c>
      <c r="CX38" s="107" t="str">
        <f t="shared" si="52"/>
        <v/>
      </c>
      <c r="CY38" s="107" t="str">
        <f t="shared" si="53"/>
        <v/>
      </c>
      <c r="CZ38" s="92" t="str">
        <f t="shared" si="54"/>
        <v/>
      </c>
      <c r="DA38" s="105" t="str">
        <f>IF(OR($B38=0,$B38=""),"",IF(AND($E$3="Nursery"),'Marks Entry Nursery'!AT37,IF(AND($E$3="LKG"),'Marks Entry LKG'!AT37,IF(AND($E$3="UKG"),'Marks Entry UKG'!AT37,""))))</f>
        <v/>
      </c>
      <c r="DB38" s="105" t="str">
        <f>IF(OR($B38=0,$B38=""),"",IF(AND($E$3="Nursery"),'Marks Entry Nursery'!AU37,IF(AND($E$3="LKG"),'Marks Entry LKG'!AU37,IF(AND($E$3="UKG"),'Marks Entry UKG'!AU37,""))))</f>
        <v/>
      </c>
      <c r="DC38" s="357" t="str">
        <f t="shared" si="55"/>
        <v/>
      </c>
      <c r="DD38" s="93" t="str">
        <f t="shared" si="56"/>
        <v/>
      </c>
      <c r="DE38" s="105" t="str">
        <f>IF(OR($B38=0,$B38=""),"",IF(AND($E$3="Nursery"),'Marks Entry Nursery'!AV37,IF(AND($E$3="LKG"),'Marks Entry LKG'!AV37,IF(AND($E$3="UKG"),'Marks Entry UKG'!AV37,""))))</f>
        <v/>
      </c>
      <c r="DF38" s="105" t="str">
        <f>IF(OR($B38=0,$B38=""),"",IF(AND($E$3="Nursery"),'Marks Entry Nursery'!AW37,IF(AND($E$3="LKG"),'Marks Entry LKG'!AW37,IF(AND($E$3="UKG"),'Marks Entry UKG'!AW37,""))))</f>
        <v/>
      </c>
      <c r="DG38" s="357" t="str">
        <f t="shared" si="57"/>
        <v/>
      </c>
      <c r="DH38" s="93" t="str">
        <f t="shared" si="58"/>
        <v/>
      </c>
      <c r="DI38" s="63" t="str">
        <f t="shared" si="59"/>
        <v/>
      </c>
      <c r="DJ38" s="359" t="str">
        <f t="shared" si="60"/>
        <v/>
      </c>
      <c r="DK38" s="67" t="str">
        <f t="shared" si="61"/>
        <v/>
      </c>
      <c r="DL38" s="68" t="str">
        <f t="shared" si="62"/>
        <v/>
      </c>
      <c r="DM38" s="387" t="str">
        <f>IFERROR(IF(B38="NSO","NSO",IF(OR(D38="",G38="",F38="",B38="",DI38=0),"",IF('Master sheet'!$D$14="Hindi","कक्षोंन्नति","Promoted"))),"")</f>
        <v/>
      </c>
      <c r="DN38" s="42" t="str">
        <f>IF(OR(B38=0,B38=""),"",IF(AND($E$3="Nursery"),'Marks Entry Nursery'!AX37,IF(AND($E$3="LKG"),'Marks Entry LKG'!AX37,IF(AND($E$3="UKG"),'Marks Entry UKG'!AX37,""))))</f>
        <v/>
      </c>
      <c r="DO38" s="42" t="str">
        <f>IF(OR(B38=0,B38=""),"",IF(AND($E$3="Nursery"),'Marks Entry Nursery'!AY37,IF(AND($E$3="LKG"),'Marks Entry LKG'!AY37,IF(AND($E$3="UKG"),'Marks Entry UKG'!AY37,""))))</f>
        <v/>
      </c>
      <c r="DP38" s="214" t="str">
        <f t="shared" si="63"/>
        <v/>
      </c>
      <c r="DQ38" s="43"/>
      <c r="DX38" s="44">
        <f>IF(AND($E$3="Nursery"),'Marks Entry Nursery'!I37,IF(AND($E$3="LKG"),'Marks Entry LKG'!I37,IF(AND($E$3="UKG"),'Marks Entry UKG'!I37,"")))</f>
        <v>0</v>
      </c>
    </row>
    <row r="39" spans="1:128" ht="18.95" customHeight="1">
      <c r="A39" s="56">
        <v>32</v>
      </c>
      <c r="B39" s="261" t="str">
        <f>IF(OR(DX39=0,DX39=""),"",IF(AND($E$3="Nursery"),'Marks Entry Nursery'!I38,IF(AND($E$3="LKG"),'Marks Entry LKG'!I38,IF(AND($E$3="UKG"),'Marks Entry UKG'!I38,""))))</f>
        <v/>
      </c>
      <c r="C39" s="57" t="str">
        <f>IF(OR($B39=0,$B39=""),"",IF(AND($E$3="Nursery"),'Marks Entry Nursery'!B38,IF(AND($E$3="LKG"),'Marks Entry LKG'!B38,IF(AND($E$3="UKG"),'Marks Entry UKG'!B38,""))))</f>
        <v/>
      </c>
      <c r="D39" s="57" t="str">
        <f>IF(OR($B39=0,$B39=""),"",IF(AND($E$3="Nursery"),'Marks Entry Nursery'!C38,IF(AND($E$3="LKG"),'Marks Entry LKG'!C38,IF(AND($E$3="UKG"),'Marks Entry UKG'!C38,""))))</f>
        <v/>
      </c>
      <c r="E39" s="402" t="str">
        <f>IF(OR(B39=0,B39=""),"",IF(AND($E$3="Nursery"),'Marks Entry Nursery'!E38,IF(AND($E$3="LKG"),'Marks Entry LKG'!E38,IF(AND($E$3="UKG"),'Marks Entry UKG'!E38,""))))</f>
        <v/>
      </c>
      <c r="F39" s="260" t="str">
        <f>IF(OR(B39=0,B39=""),"",IF(AND($E$3="Nursery"),'Marks Entry Nursery'!D38,IF(AND($E$3="LKG"),'Marks Entry LKG'!D38,IF(AND($E$3="UKG"),'Marks Entry UKG'!D38,""))))</f>
        <v/>
      </c>
      <c r="G39" s="407" t="str">
        <f>IF(OR($B39=0,$B39=""),"",IF(AND($E$3="Nursery"),'Marks Entry Nursery'!F38,IF(AND($E$3="LKG"),'Marks Entry LKG'!F38,IF(AND($E$3="UKG"),'Marks Entry UKG'!F38,""))))</f>
        <v/>
      </c>
      <c r="H39" s="407" t="str">
        <f>IF(OR($B39=0,$B39=""),"",IF(AND($E$3="Nursery"),'Marks Entry Nursery'!G38,IF(AND($E$3="LKG"),'Marks Entry LKG'!G38,IF(AND($E$3="UKG"),'Marks Entry UKG'!G38,""))))</f>
        <v/>
      </c>
      <c r="I39" s="407" t="str">
        <f>IF(OR($B39=0,$B39=""),"",IF(AND($E$3="Nursery"),'Marks Entry Nursery'!H38,IF(AND($E$3="LKG"),'Marks Entry LKG'!H38,IF(AND($E$3="UKG"),'Marks Entry UKG'!H38,""))))</f>
        <v/>
      </c>
      <c r="J39" s="229" t="str">
        <f>IF(OR($B39=0,$B39=""),"",IF(AND($E$3="Nursery"),'Marks Entry Nursery'!J38,IF(AND($E$3="LKG"),'Marks Entry LKG'!J38,IF(AND($E$3="UKG"),'Marks Entry UKG'!J38,""))))</f>
        <v/>
      </c>
      <c r="K39" s="229" t="str">
        <f>IF(OR($B39=0,$B39=""),"",IF(AND($E$3="Nursery"),'Marks Entry Nursery'!K38,IF(AND($E$3="LKG"),'Marks Entry LKG'!K38,IF(AND($E$3="UKG"),'Marks Entry UKG'!K38,""))))</f>
        <v/>
      </c>
      <c r="L39" s="105"/>
      <c r="M39" s="105"/>
      <c r="N39" s="105"/>
      <c r="O39" s="51"/>
      <c r="P39" s="105" t="str">
        <f>IF(OR($B39=0,$B39=""),"",IF(AND($E$3="Nursery"),'Marks Entry Nursery'!O38,IF(AND($E$3="LKG"),'Marks Entry LKG'!O38,IF(AND($E$3="UKG"),'Marks Entry UKG'!O38,""))))</f>
        <v/>
      </c>
      <c r="Q39" s="105" t="str">
        <f>IF(OR($B39=0,$B39=""),"",IF(AND($E$3="Nursery"),'Marks Entry Nursery'!P38,IF(AND($E$3="LKG"),'Marks Entry LKG'!P38,IF(AND($E$3="UKG"),'Marks Entry UKG'!P38,""))))</f>
        <v/>
      </c>
      <c r="R39" s="54" t="str">
        <f t="shared" si="0"/>
        <v/>
      </c>
      <c r="S39" s="51">
        <f t="shared" si="1"/>
        <v>0</v>
      </c>
      <c r="T39" s="105" t="str">
        <f>IF(OR($B39=0,$B39=""),"",IF(AND($E$3="Nursery"),'Marks Entry Nursery'!Q38,IF(AND($E$3="LKG"),'Marks Entry LKG'!Q38,IF(AND($E$3="UKG"),'Marks Entry UKG'!Q38,""))))</f>
        <v/>
      </c>
      <c r="U39" s="105" t="str">
        <f>IF(OR($B39=0,$B39=""),"",IF(AND($E$3="Nursery"),'Marks Entry Nursery'!R38,IF(AND($E$3="LKG"),'Marks Entry LKG'!R38,IF(AND($E$3="UKG"),'Marks Entry UKG'!R38,""))))</f>
        <v/>
      </c>
      <c r="V39" s="55" t="str">
        <f t="shared" si="2"/>
        <v/>
      </c>
      <c r="W39" s="51" t="str">
        <f t="shared" si="3"/>
        <v/>
      </c>
      <c r="X39" s="89">
        <f t="shared" si="4"/>
        <v>0</v>
      </c>
      <c r="Y39" s="89" t="str">
        <f t="shared" si="5"/>
        <v/>
      </c>
      <c r="Z39" s="89" t="str">
        <f t="shared" si="6"/>
        <v/>
      </c>
      <c r="AA39" s="89" t="str">
        <f t="shared" si="7"/>
        <v/>
      </c>
      <c r="AB39" s="89" t="str">
        <f t="shared" si="8"/>
        <v/>
      </c>
      <c r="AC39" s="93" t="str">
        <f t="shared" si="9"/>
        <v/>
      </c>
      <c r="AD39" s="105"/>
      <c r="AE39" s="105"/>
      <c r="AF39" s="105"/>
      <c r="AG39" s="51"/>
      <c r="AH39" s="105" t="str">
        <f>IF(OR($B39=0,$B39=""),"",IF(AND($E$3="Nursery"),'Marks Entry Nursery'!V38,IF(AND($E$3="LKG"),'Marks Entry LKG'!V38,IF(AND($E$3="UKG"),'Marks Entry UKG'!V38,""))))</f>
        <v/>
      </c>
      <c r="AI39" s="105" t="str">
        <f>IF(OR($B39=0,$B39=""),"",IF(AND($E$3="Nursery"),'Marks Entry Nursery'!W38,IF(AND($E$3="LKG"),'Marks Entry LKG'!W38,IF(AND($E$3="UKG"),'Marks Entry UKG'!W38,""))))</f>
        <v/>
      </c>
      <c r="AJ39" s="54" t="str">
        <f t="shared" si="10"/>
        <v/>
      </c>
      <c r="AK39" s="51">
        <f t="shared" si="11"/>
        <v>0</v>
      </c>
      <c r="AL39" s="105" t="str">
        <f>IF(OR($B39=0,$B39=""),"",IF(AND($E$3="Nursery"),'Marks Entry Nursery'!X38,IF(AND($E$3="LKG"),'Marks Entry LKG'!X38,IF(AND($E$3="UKG"),'Marks Entry UKG'!X38,""))))</f>
        <v/>
      </c>
      <c r="AM39" s="105" t="str">
        <f>IF(OR($B39=0,$B39=""),"",IF(AND($E$3="Nursery"),'Marks Entry Nursery'!Y38,IF(AND($E$3="LKG"),'Marks Entry LKG'!Y38,IF(AND($E$3="UKG"),'Marks Entry UKG'!Y38,""))))</f>
        <v/>
      </c>
      <c r="AN39" s="55" t="str">
        <f t="shared" si="12"/>
        <v/>
      </c>
      <c r="AO39" s="51" t="str">
        <f t="shared" si="13"/>
        <v/>
      </c>
      <c r="AP39" s="89">
        <f t="shared" si="14"/>
        <v>0</v>
      </c>
      <c r="AQ39" s="89" t="str">
        <f t="shared" si="15"/>
        <v/>
      </c>
      <c r="AR39" s="89" t="str">
        <f t="shared" si="16"/>
        <v/>
      </c>
      <c r="AS39" s="89" t="str">
        <f t="shared" si="17"/>
        <v/>
      </c>
      <c r="AT39" s="89" t="str">
        <f t="shared" si="18"/>
        <v/>
      </c>
      <c r="AU39" s="93" t="str">
        <f t="shared" si="19"/>
        <v/>
      </c>
      <c r="AV39" s="105"/>
      <c r="AW39" s="105"/>
      <c r="AX39" s="105"/>
      <c r="AY39" s="51"/>
      <c r="AZ39" s="105" t="str">
        <f>IF(OR($B39=0,$B39=""),"",IF(AND($E$3="Nursery"),'Marks Entry Nursery'!AC38,IF(AND($E$3="LKG"),'Marks Entry LKG'!AC38,IF(AND($E$3="UKG"),'Marks Entry UKG'!AC38,""))))</f>
        <v/>
      </c>
      <c r="BA39" s="105" t="str">
        <f>IF(OR($B39=0,$B39=""),"",IF(AND($E$3="Nursery"),'Marks Entry Nursery'!AD38,IF(AND($E$3="LKG"),'Marks Entry LKG'!AD38,IF(AND($E$3="UKG"),'Marks Entry UKG'!AD38,""))))</f>
        <v/>
      </c>
      <c r="BB39" s="54" t="str">
        <f t="shared" si="20"/>
        <v/>
      </c>
      <c r="BC39" s="51">
        <f t="shared" si="21"/>
        <v>0</v>
      </c>
      <c r="BD39" s="105" t="str">
        <f>IF(OR($B39=0,$B39=""),"",IF(AND($E$3="Nursery"),'Marks Entry Nursery'!AE38,IF(AND($E$3="LKG"),'Marks Entry LKG'!AE38,IF(AND($E$3="UKG"),'Marks Entry UKG'!AE38,""))))</f>
        <v/>
      </c>
      <c r="BE39" s="105" t="str">
        <f>IF(OR($B39=0,$B39=""),"",IF(AND($E$3="Nursery"),'Marks Entry Nursery'!AF38,IF(AND($E$3="LKG"),'Marks Entry LKG'!AF38,IF(AND($E$3="UKG"),'Marks Entry UKG'!AF38,""))))</f>
        <v/>
      </c>
      <c r="BF39" s="55" t="str">
        <f t="shared" si="22"/>
        <v/>
      </c>
      <c r="BG39" s="51" t="str">
        <f t="shared" si="23"/>
        <v/>
      </c>
      <c r="BH39" s="89">
        <f t="shared" si="24"/>
        <v>0</v>
      </c>
      <c r="BI39" s="89" t="str">
        <f t="shared" si="25"/>
        <v/>
      </c>
      <c r="BJ39" s="89" t="str">
        <f t="shared" si="26"/>
        <v/>
      </c>
      <c r="BK39" s="89" t="str">
        <f t="shared" si="27"/>
        <v/>
      </c>
      <c r="BL39" s="89" t="str">
        <f t="shared" si="28"/>
        <v/>
      </c>
      <c r="BM39" s="93" t="str">
        <f t="shared" si="29"/>
        <v/>
      </c>
      <c r="BN39" s="105"/>
      <c r="BO39" s="105"/>
      <c r="BP39" s="105"/>
      <c r="BQ39" s="51"/>
      <c r="BR39" s="105" t="str">
        <f>IF(OR($B39=0,$B39=""),"",IF(AND($E$3="Nursery"),'Marks Entry Nursery'!AJ38,IF(AND($E$3="LKG"),'Marks Entry LKG'!AJ38,IF(AND($E$3="UKG"),'Marks Entry UKG'!AJ38,""))))</f>
        <v/>
      </c>
      <c r="BS39" s="105" t="str">
        <f>IF(OR($B39=0,$B39=""),"",IF(AND($E$3="Nursery"),'Marks Entry Nursery'!AK38,IF(AND($E$3="LKG"),'Marks Entry LKG'!AK38,IF(AND($E$3="UKG"),'Marks Entry UKG'!AK38,""))))</f>
        <v/>
      </c>
      <c r="BT39" s="54" t="str">
        <f t="shared" si="30"/>
        <v/>
      </c>
      <c r="BU39" s="51">
        <f t="shared" si="31"/>
        <v>0</v>
      </c>
      <c r="BV39" s="105" t="str">
        <f>IF(OR($B39=0,$B39=""),"",IF(AND($E$3="Nursery"),'Marks Entry Nursery'!AL38,IF(AND($E$3="LKG"),'Marks Entry LKG'!AL38,IF(AND($E$3="UKG"),'Marks Entry UKG'!AL38,""))))</f>
        <v/>
      </c>
      <c r="BW39" s="105" t="str">
        <f>IF(OR($B39=0,$B39=""),"",IF(AND($E$3="Nursery"),'Marks Entry Nursery'!AM38,IF(AND($E$3="LKG"),'Marks Entry LKG'!AM38,IF(AND($E$3="UKG"),'Marks Entry UKG'!AM38,""))))</f>
        <v/>
      </c>
      <c r="BX39" s="55" t="str">
        <f t="shared" si="32"/>
        <v/>
      </c>
      <c r="BY39" s="51" t="str">
        <f t="shared" si="33"/>
        <v/>
      </c>
      <c r="BZ39" s="89">
        <f t="shared" si="34"/>
        <v>0</v>
      </c>
      <c r="CA39" s="89" t="str">
        <f t="shared" si="35"/>
        <v/>
      </c>
      <c r="CB39" s="89" t="str">
        <f t="shared" si="36"/>
        <v/>
      </c>
      <c r="CC39" s="89" t="str">
        <f t="shared" si="37"/>
        <v/>
      </c>
      <c r="CD39" s="89" t="str">
        <f t="shared" si="38"/>
        <v/>
      </c>
      <c r="CE39" s="93" t="str">
        <f t="shared" si="39"/>
        <v/>
      </c>
      <c r="CF39" s="105" t="str">
        <f>IF(OR($B39=0,$B39=""),"",IF(AND($E$3="Nursery"),'Marks Entry Nursery'!AN38,IF(AND($E$3="LKG"),'Marks Entry LKG'!AN38,IF(AND($E$3="UKG"),'Marks Entry UKG'!AN38,""))))</f>
        <v/>
      </c>
      <c r="CG39" s="105" t="str">
        <f>IF(OR($B39=0,$B39=""),"",IF(AND($E$3="Nursery"),'Marks Entry Nursery'!AO38,IF(AND($E$3="LKG"),'Marks Entry LKG'!AO38,IF(AND($E$3="UKG"),'Marks Entry UKG'!AO38,""))))</f>
        <v/>
      </c>
      <c r="CH39" s="106" t="str">
        <f t="shared" si="40"/>
        <v/>
      </c>
      <c r="CI39" s="107">
        <f t="shared" si="41"/>
        <v>0</v>
      </c>
      <c r="CJ39" s="107" t="str">
        <f t="shared" si="42"/>
        <v/>
      </c>
      <c r="CK39" s="107" t="str">
        <f t="shared" si="43"/>
        <v/>
      </c>
      <c r="CL39" s="92" t="str">
        <f t="shared" si="44"/>
        <v/>
      </c>
      <c r="CM39" s="105" t="str">
        <f>IF(OR($B39=0,$B39=""),"",IF(AND($E$3="Nursery"),'Marks Entry Nursery'!AP38,IF(AND($E$3="LKG"),'Marks Entry LKG'!AP38,IF(AND($E$3="UKG"),'Marks Entry UKG'!AP38,""))))</f>
        <v/>
      </c>
      <c r="CN39" s="105" t="str">
        <f>IF(OR($B39=0,$B39=""),"",IF(AND($E$3="Nursery"),'Marks Entry Nursery'!AQ38,IF(AND($E$3="LKG"),'Marks Entry LKG'!AQ38,IF(AND($E$3="UKG"),'Marks Entry UKG'!AQ38,""))))</f>
        <v/>
      </c>
      <c r="CO39" s="106" t="str">
        <f t="shared" si="45"/>
        <v/>
      </c>
      <c r="CP39" s="107">
        <f t="shared" si="46"/>
        <v>0</v>
      </c>
      <c r="CQ39" s="107" t="str">
        <f t="shared" si="47"/>
        <v/>
      </c>
      <c r="CR39" s="107" t="str">
        <f t="shared" si="48"/>
        <v/>
      </c>
      <c r="CS39" s="92" t="str">
        <f t="shared" si="49"/>
        <v/>
      </c>
      <c r="CT39" s="105" t="str">
        <f>IF(OR($B39=0,$B39=""),"",IF(AND($E$3="Nursery"),'Marks Entry Nursery'!AR38,IF(AND($E$3="LKG"),'Marks Entry LKG'!AR38,IF(AND($E$3="UKG"),'Marks Entry UKG'!AR38,""))))</f>
        <v/>
      </c>
      <c r="CU39" s="105" t="str">
        <f>IF(OR($B39=0,$B39=""),"",IF(AND($E$3="Nursery"),'Marks Entry Nursery'!AS38,IF(AND($E$3="LKG"),'Marks Entry LKG'!AS38,IF(AND($E$3="UKG"),'Marks Entry UKG'!AS38,""))))</f>
        <v/>
      </c>
      <c r="CV39" s="106" t="str">
        <f t="shared" si="50"/>
        <v/>
      </c>
      <c r="CW39" s="107">
        <f t="shared" si="51"/>
        <v>0</v>
      </c>
      <c r="CX39" s="107" t="str">
        <f t="shared" si="52"/>
        <v/>
      </c>
      <c r="CY39" s="107" t="str">
        <f t="shared" si="53"/>
        <v/>
      </c>
      <c r="CZ39" s="92" t="str">
        <f t="shared" si="54"/>
        <v/>
      </c>
      <c r="DA39" s="105" t="str">
        <f>IF(OR($B39=0,$B39=""),"",IF(AND($E$3="Nursery"),'Marks Entry Nursery'!AT38,IF(AND($E$3="LKG"),'Marks Entry LKG'!AT38,IF(AND($E$3="UKG"),'Marks Entry UKG'!AT38,""))))</f>
        <v/>
      </c>
      <c r="DB39" s="105" t="str">
        <f>IF(OR($B39=0,$B39=""),"",IF(AND($E$3="Nursery"),'Marks Entry Nursery'!AU38,IF(AND($E$3="LKG"),'Marks Entry LKG'!AU38,IF(AND($E$3="UKG"),'Marks Entry UKG'!AU38,""))))</f>
        <v/>
      </c>
      <c r="DC39" s="357" t="str">
        <f t="shared" si="55"/>
        <v/>
      </c>
      <c r="DD39" s="93" t="str">
        <f t="shared" si="56"/>
        <v/>
      </c>
      <c r="DE39" s="105" t="str">
        <f>IF(OR($B39=0,$B39=""),"",IF(AND($E$3="Nursery"),'Marks Entry Nursery'!AV38,IF(AND($E$3="LKG"),'Marks Entry LKG'!AV38,IF(AND($E$3="UKG"),'Marks Entry UKG'!AV38,""))))</f>
        <v/>
      </c>
      <c r="DF39" s="105" t="str">
        <f>IF(OR($B39=0,$B39=""),"",IF(AND($E$3="Nursery"),'Marks Entry Nursery'!AW38,IF(AND($E$3="LKG"),'Marks Entry LKG'!AW38,IF(AND($E$3="UKG"),'Marks Entry UKG'!AW38,""))))</f>
        <v/>
      </c>
      <c r="DG39" s="357" t="str">
        <f t="shared" si="57"/>
        <v/>
      </c>
      <c r="DH39" s="93" t="str">
        <f t="shared" si="58"/>
        <v/>
      </c>
      <c r="DI39" s="63" t="str">
        <f t="shared" si="59"/>
        <v/>
      </c>
      <c r="DJ39" s="359" t="str">
        <f t="shared" si="60"/>
        <v/>
      </c>
      <c r="DK39" s="67" t="str">
        <f t="shared" si="61"/>
        <v/>
      </c>
      <c r="DL39" s="68" t="str">
        <f t="shared" si="62"/>
        <v/>
      </c>
      <c r="DM39" s="387" t="str">
        <f>IFERROR(IF(B39="NSO","NSO",IF(OR(D39="",G39="",F39="",B39="",DI39=0),"",IF('Master sheet'!$D$14="Hindi","कक्षोंन्नति","Promoted"))),"")</f>
        <v/>
      </c>
      <c r="DN39" s="42" t="str">
        <f>IF(OR(B39=0,B39=""),"",IF(AND($E$3="Nursery"),'Marks Entry Nursery'!AX38,IF(AND($E$3="LKG"),'Marks Entry LKG'!AX38,IF(AND($E$3="UKG"),'Marks Entry UKG'!AX38,""))))</f>
        <v/>
      </c>
      <c r="DO39" s="42" t="str">
        <f>IF(OR(B39=0,B39=""),"",IF(AND($E$3="Nursery"),'Marks Entry Nursery'!AY38,IF(AND($E$3="LKG"),'Marks Entry LKG'!AY38,IF(AND($E$3="UKG"),'Marks Entry UKG'!AY38,""))))</f>
        <v/>
      </c>
      <c r="DP39" s="214" t="str">
        <f t="shared" si="63"/>
        <v/>
      </c>
      <c r="DQ39" s="43"/>
      <c r="DX39" s="44">
        <f>IF(AND($E$3="Nursery"),'Marks Entry Nursery'!I38,IF(AND($E$3="LKG"),'Marks Entry LKG'!I38,IF(AND($E$3="UKG"),'Marks Entry UKG'!I38,"")))</f>
        <v>0</v>
      </c>
    </row>
    <row r="40" spans="1:128" ht="18.95" customHeight="1">
      <c r="A40" s="56">
        <v>33</v>
      </c>
      <c r="B40" s="261" t="str">
        <f>IF(OR(DX40=0,DX40=""),"",IF(AND($E$3="Nursery"),'Marks Entry Nursery'!I39,IF(AND($E$3="LKG"),'Marks Entry LKG'!I39,IF(AND($E$3="UKG"),'Marks Entry UKG'!I39,""))))</f>
        <v/>
      </c>
      <c r="C40" s="57" t="str">
        <f>IF(OR($B40=0,$B40=""),"",IF(AND($E$3="Nursery"),'Marks Entry Nursery'!B39,IF(AND($E$3="LKG"),'Marks Entry LKG'!B39,IF(AND($E$3="UKG"),'Marks Entry UKG'!B39,""))))</f>
        <v/>
      </c>
      <c r="D40" s="57" t="str">
        <f>IF(OR($B40=0,$B40=""),"",IF(AND($E$3="Nursery"),'Marks Entry Nursery'!C39,IF(AND($E$3="LKG"),'Marks Entry LKG'!C39,IF(AND($E$3="UKG"),'Marks Entry UKG'!C39,""))))</f>
        <v/>
      </c>
      <c r="E40" s="402" t="str">
        <f>IF(OR(B40=0,B40=""),"",IF(AND($E$3="Nursery"),'Marks Entry Nursery'!E39,IF(AND($E$3="LKG"),'Marks Entry LKG'!E39,IF(AND($E$3="UKG"),'Marks Entry UKG'!E39,""))))</f>
        <v/>
      </c>
      <c r="F40" s="260" t="str">
        <f>IF(OR(B40=0,B40=""),"",IF(AND($E$3="Nursery"),'Marks Entry Nursery'!D39,IF(AND($E$3="LKG"),'Marks Entry LKG'!D39,IF(AND($E$3="UKG"),'Marks Entry UKG'!D39,""))))</f>
        <v/>
      </c>
      <c r="G40" s="407" t="str">
        <f>IF(OR($B40=0,$B40=""),"",IF(AND($E$3="Nursery"),'Marks Entry Nursery'!F39,IF(AND($E$3="LKG"),'Marks Entry LKG'!F39,IF(AND($E$3="UKG"),'Marks Entry UKG'!F39,""))))</f>
        <v/>
      </c>
      <c r="H40" s="407" t="str">
        <f>IF(OR($B40=0,$B40=""),"",IF(AND($E$3="Nursery"),'Marks Entry Nursery'!G39,IF(AND($E$3="LKG"),'Marks Entry LKG'!G39,IF(AND($E$3="UKG"),'Marks Entry UKG'!G39,""))))</f>
        <v/>
      </c>
      <c r="I40" s="407" t="str">
        <f>IF(OR($B40=0,$B40=""),"",IF(AND($E$3="Nursery"),'Marks Entry Nursery'!H39,IF(AND($E$3="LKG"),'Marks Entry LKG'!H39,IF(AND($E$3="UKG"),'Marks Entry UKG'!H39,""))))</f>
        <v/>
      </c>
      <c r="J40" s="229" t="str">
        <f>IF(OR($B40=0,$B40=""),"",IF(AND($E$3="Nursery"),'Marks Entry Nursery'!J39,IF(AND($E$3="LKG"),'Marks Entry LKG'!J39,IF(AND($E$3="UKG"),'Marks Entry UKG'!J39,""))))</f>
        <v/>
      </c>
      <c r="K40" s="229" t="str">
        <f>IF(OR($B40=0,$B40=""),"",IF(AND($E$3="Nursery"),'Marks Entry Nursery'!K39,IF(AND($E$3="LKG"),'Marks Entry LKG'!K39,IF(AND($E$3="UKG"),'Marks Entry UKG'!K39,""))))</f>
        <v/>
      </c>
      <c r="L40" s="105"/>
      <c r="M40" s="105"/>
      <c r="N40" s="105"/>
      <c r="O40" s="51"/>
      <c r="P40" s="105" t="str">
        <f>IF(OR($B40=0,$B40=""),"",IF(AND($E$3="Nursery"),'Marks Entry Nursery'!O39,IF(AND($E$3="LKG"),'Marks Entry LKG'!O39,IF(AND($E$3="UKG"),'Marks Entry UKG'!O39,""))))</f>
        <v/>
      </c>
      <c r="Q40" s="105" t="str">
        <f>IF(OR($B40=0,$B40=""),"",IF(AND($E$3="Nursery"),'Marks Entry Nursery'!P39,IF(AND($E$3="LKG"),'Marks Entry LKG'!P39,IF(AND($E$3="UKG"),'Marks Entry UKG'!P39,""))))</f>
        <v/>
      </c>
      <c r="R40" s="54" t="str">
        <f t="shared" si="0"/>
        <v/>
      </c>
      <c r="S40" s="51">
        <f t="shared" si="1"/>
        <v>0</v>
      </c>
      <c r="T40" s="105" t="str">
        <f>IF(OR($B40=0,$B40=""),"",IF(AND($E$3="Nursery"),'Marks Entry Nursery'!Q39,IF(AND($E$3="LKG"),'Marks Entry LKG'!Q39,IF(AND($E$3="UKG"),'Marks Entry UKG'!Q39,""))))</f>
        <v/>
      </c>
      <c r="U40" s="105" t="str">
        <f>IF(OR($B40=0,$B40=""),"",IF(AND($E$3="Nursery"),'Marks Entry Nursery'!R39,IF(AND($E$3="LKG"),'Marks Entry LKG'!R39,IF(AND($E$3="UKG"),'Marks Entry UKG'!R39,""))))</f>
        <v/>
      </c>
      <c r="V40" s="55" t="str">
        <f t="shared" si="2"/>
        <v/>
      </c>
      <c r="W40" s="51" t="str">
        <f t="shared" si="3"/>
        <v/>
      </c>
      <c r="X40" s="89">
        <f t="shared" si="4"/>
        <v>0</v>
      </c>
      <c r="Y40" s="89" t="str">
        <f t="shared" si="5"/>
        <v/>
      </c>
      <c r="Z40" s="89" t="str">
        <f t="shared" si="6"/>
        <v/>
      </c>
      <c r="AA40" s="89" t="str">
        <f t="shared" si="7"/>
        <v/>
      </c>
      <c r="AB40" s="89" t="str">
        <f t="shared" si="8"/>
        <v/>
      </c>
      <c r="AC40" s="93" t="str">
        <f t="shared" si="9"/>
        <v/>
      </c>
      <c r="AD40" s="105"/>
      <c r="AE40" s="105"/>
      <c r="AF40" s="105"/>
      <c r="AG40" s="51"/>
      <c r="AH40" s="105" t="str">
        <f>IF(OR($B40=0,$B40=""),"",IF(AND($E$3="Nursery"),'Marks Entry Nursery'!V39,IF(AND($E$3="LKG"),'Marks Entry LKG'!V39,IF(AND($E$3="UKG"),'Marks Entry UKG'!V39,""))))</f>
        <v/>
      </c>
      <c r="AI40" s="105" t="str">
        <f>IF(OR($B40=0,$B40=""),"",IF(AND($E$3="Nursery"),'Marks Entry Nursery'!W39,IF(AND($E$3="LKG"),'Marks Entry LKG'!W39,IF(AND($E$3="UKG"),'Marks Entry UKG'!W39,""))))</f>
        <v/>
      </c>
      <c r="AJ40" s="54" t="str">
        <f t="shared" si="10"/>
        <v/>
      </c>
      <c r="AK40" s="51">
        <f t="shared" si="11"/>
        <v>0</v>
      </c>
      <c r="AL40" s="105" t="str">
        <f>IF(OR($B40=0,$B40=""),"",IF(AND($E$3="Nursery"),'Marks Entry Nursery'!X39,IF(AND($E$3="LKG"),'Marks Entry LKG'!X39,IF(AND($E$3="UKG"),'Marks Entry UKG'!X39,""))))</f>
        <v/>
      </c>
      <c r="AM40" s="105" t="str">
        <f>IF(OR($B40=0,$B40=""),"",IF(AND($E$3="Nursery"),'Marks Entry Nursery'!Y39,IF(AND($E$3="LKG"),'Marks Entry LKG'!Y39,IF(AND($E$3="UKG"),'Marks Entry UKG'!Y39,""))))</f>
        <v/>
      </c>
      <c r="AN40" s="55" t="str">
        <f t="shared" si="12"/>
        <v/>
      </c>
      <c r="AO40" s="51" t="str">
        <f t="shared" si="13"/>
        <v/>
      </c>
      <c r="AP40" s="89">
        <f t="shared" si="14"/>
        <v>0</v>
      </c>
      <c r="AQ40" s="89" t="str">
        <f t="shared" si="15"/>
        <v/>
      </c>
      <c r="AR40" s="89" t="str">
        <f t="shared" si="16"/>
        <v/>
      </c>
      <c r="AS40" s="89" t="str">
        <f t="shared" si="17"/>
        <v/>
      </c>
      <c r="AT40" s="89" t="str">
        <f t="shared" si="18"/>
        <v/>
      </c>
      <c r="AU40" s="93" t="str">
        <f t="shared" si="19"/>
        <v/>
      </c>
      <c r="AV40" s="105"/>
      <c r="AW40" s="105"/>
      <c r="AX40" s="105"/>
      <c r="AY40" s="51"/>
      <c r="AZ40" s="105" t="str">
        <f>IF(OR($B40=0,$B40=""),"",IF(AND($E$3="Nursery"),'Marks Entry Nursery'!AC39,IF(AND($E$3="LKG"),'Marks Entry LKG'!AC39,IF(AND($E$3="UKG"),'Marks Entry UKG'!AC39,""))))</f>
        <v/>
      </c>
      <c r="BA40" s="105" t="str">
        <f>IF(OR($B40=0,$B40=""),"",IF(AND($E$3="Nursery"),'Marks Entry Nursery'!AD39,IF(AND($E$3="LKG"),'Marks Entry LKG'!AD39,IF(AND($E$3="UKG"),'Marks Entry UKG'!AD39,""))))</f>
        <v/>
      </c>
      <c r="BB40" s="54" t="str">
        <f t="shared" si="20"/>
        <v/>
      </c>
      <c r="BC40" s="51">
        <f t="shared" si="21"/>
        <v>0</v>
      </c>
      <c r="BD40" s="105" t="str">
        <f>IF(OR($B40=0,$B40=""),"",IF(AND($E$3="Nursery"),'Marks Entry Nursery'!AE39,IF(AND($E$3="LKG"),'Marks Entry LKG'!AE39,IF(AND($E$3="UKG"),'Marks Entry UKG'!AE39,""))))</f>
        <v/>
      </c>
      <c r="BE40" s="105" t="str">
        <f>IF(OR($B40=0,$B40=""),"",IF(AND($E$3="Nursery"),'Marks Entry Nursery'!AF39,IF(AND($E$3="LKG"),'Marks Entry LKG'!AF39,IF(AND($E$3="UKG"),'Marks Entry UKG'!AF39,""))))</f>
        <v/>
      </c>
      <c r="BF40" s="55" t="str">
        <f t="shared" si="22"/>
        <v/>
      </c>
      <c r="BG40" s="51" t="str">
        <f t="shared" si="23"/>
        <v/>
      </c>
      <c r="BH40" s="89">
        <f t="shared" si="24"/>
        <v>0</v>
      </c>
      <c r="BI40" s="89" t="str">
        <f t="shared" si="25"/>
        <v/>
      </c>
      <c r="BJ40" s="89" t="str">
        <f t="shared" si="26"/>
        <v/>
      </c>
      <c r="BK40" s="89" t="str">
        <f t="shared" si="27"/>
        <v/>
      </c>
      <c r="BL40" s="89" t="str">
        <f t="shared" si="28"/>
        <v/>
      </c>
      <c r="BM40" s="93" t="str">
        <f t="shared" si="29"/>
        <v/>
      </c>
      <c r="BN40" s="105"/>
      <c r="BO40" s="105"/>
      <c r="BP40" s="105"/>
      <c r="BQ40" s="51"/>
      <c r="BR40" s="105" t="str">
        <f>IF(OR($B40=0,$B40=""),"",IF(AND($E$3="Nursery"),'Marks Entry Nursery'!AJ39,IF(AND($E$3="LKG"),'Marks Entry LKG'!AJ39,IF(AND($E$3="UKG"),'Marks Entry UKG'!AJ39,""))))</f>
        <v/>
      </c>
      <c r="BS40" s="105" t="str">
        <f>IF(OR($B40=0,$B40=""),"",IF(AND($E$3="Nursery"),'Marks Entry Nursery'!AK39,IF(AND($E$3="LKG"),'Marks Entry LKG'!AK39,IF(AND($E$3="UKG"),'Marks Entry UKG'!AK39,""))))</f>
        <v/>
      </c>
      <c r="BT40" s="54" t="str">
        <f t="shared" si="30"/>
        <v/>
      </c>
      <c r="BU40" s="51">
        <f t="shared" si="31"/>
        <v>0</v>
      </c>
      <c r="BV40" s="105" t="str">
        <f>IF(OR($B40=0,$B40=""),"",IF(AND($E$3="Nursery"),'Marks Entry Nursery'!AL39,IF(AND($E$3="LKG"),'Marks Entry LKG'!AL39,IF(AND($E$3="UKG"),'Marks Entry UKG'!AL39,""))))</f>
        <v/>
      </c>
      <c r="BW40" s="105" t="str">
        <f>IF(OR($B40=0,$B40=""),"",IF(AND($E$3="Nursery"),'Marks Entry Nursery'!AM39,IF(AND($E$3="LKG"),'Marks Entry LKG'!AM39,IF(AND($E$3="UKG"),'Marks Entry UKG'!AM39,""))))</f>
        <v/>
      </c>
      <c r="BX40" s="55" t="str">
        <f t="shared" si="32"/>
        <v/>
      </c>
      <c r="BY40" s="51" t="str">
        <f t="shared" si="33"/>
        <v/>
      </c>
      <c r="BZ40" s="89">
        <f t="shared" si="34"/>
        <v>0</v>
      </c>
      <c r="CA40" s="89" t="str">
        <f t="shared" si="35"/>
        <v/>
      </c>
      <c r="CB40" s="89" t="str">
        <f t="shared" si="36"/>
        <v/>
      </c>
      <c r="CC40" s="89" t="str">
        <f t="shared" si="37"/>
        <v/>
      </c>
      <c r="CD40" s="89" t="str">
        <f t="shared" si="38"/>
        <v/>
      </c>
      <c r="CE40" s="93" t="str">
        <f t="shared" si="39"/>
        <v/>
      </c>
      <c r="CF40" s="105" t="str">
        <f>IF(OR($B40=0,$B40=""),"",IF(AND($E$3="Nursery"),'Marks Entry Nursery'!AN39,IF(AND($E$3="LKG"),'Marks Entry LKG'!AN39,IF(AND($E$3="UKG"),'Marks Entry UKG'!AN39,""))))</f>
        <v/>
      </c>
      <c r="CG40" s="105" t="str">
        <f>IF(OR($B40=0,$B40=""),"",IF(AND($E$3="Nursery"),'Marks Entry Nursery'!AO39,IF(AND($E$3="LKG"),'Marks Entry LKG'!AO39,IF(AND($E$3="UKG"),'Marks Entry UKG'!AO39,""))))</f>
        <v/>
      </c>
      <c r="CH40" s="106" t="str">
        <f t="shared" si="40"/>
        <v/>
      </c>
      <c r="CI40" s="107">
        <f t="shared" si="41"/>
        <v>0</v>
      </c>
      <c r="CJ40" s="107" t="str">
        <f t="shared" si="42"/>
        <v/>
      </c>
      <c r="CK40" s="107" t="str">
        <f t="shared" si="43"/>
        <v/>
      </c>
      <c r="CL40" s="92" t="str">
        <f t="shared" si="44"/>
        <v/>
      </c>
      <c r="CM40" s="105" t="str">
        <f>IF(OR($B40=0,$B40=""),"",IF(AND($E$3="Nursery"),'Marks Entry Nursery'!AP39,IF(AND($E$3="LKG"),'Marks Entry LKG'!AP39,IF(AND($E$3="UKG"),'Marks Entry UKG'!AP39,""))))</f>
        <v/>
      </c>
      <c r="CN40" s="105" t="str">
        <f>IF(OR($B40=0,$B40=""),"",IF(AND($E$3="Nursery"),'Marks Entry Nursery'!AQ39,IF(AND($E$3="LKG"),'Marks Entry LKG'!AQ39,IF(AND($E$3="UKG"),'Marks Entry UKG'!AQ39,""))))</f>
        <v/>
      </c>
      <c r="CO40" s="106" t="str">
        <f t="shared" si="45"/>
        <v/>
      </c>
      <c r="CP40" s="107">
        <f t="shared" si="46"/>
        <v>0</v>
      </c>
      <c r="CQ40" s="107" t="str">
        <f t="shared" si="47"/>
        <v/>
      </c>
      <c r="CR40" s="107" t="str">
        <f t="shared" si="48"/>
        <v/>
      </c>
      <c r="CS40" s="92" t="str">
        <f t="shared" si="49"/>
        <v/>
      </c>
      <c r="CT40" s="105" t="str">
        <f>IF(OR($B40=0,$B40=""),"",IF(AND($E$3="Nursery"),'Marks Entry Nursery'!AR39,IF(AND($E$3="LKG"),'Marks Entry LKG'!AR39,IF(AND($E$3="UKG"),'Marks Entry UKG'!AR39,""))))</f>
        <v/>
      </c>
      <c r="CU40" s="105" t="str">
        <f>IF(OR($B40=0,$B40=""),"",IF(AND($E$3="Nursery"),'Marks Entry Nursery'!AS39,IF(AND($E$3="LKG"),'Marks Entry LKG'!AS39,IF(AND($E$3="UKG"),'Marks Entry UKG'!AS39,""))))</f>
        <v/>
      </c>
      <c r="CV40" s="106" t="str">
        <f t="shared" si="50"/>
        <v/>
      </c>
      <c r="CW40" s="107">
        <f t="shared" si="51"/>
        <v>0</v>
      </c>
      <c r="CX40" s="107" t="str">
        <f t="shared" si="52"/>
        <v/>
      </c>
      <c r="CY40" s="107" t="str">
        <f t="shared" si="53"/>
        <v/>
      </c>
      <c r="CZ40" s="92" t="str">
        <f t="shared" si="54"/>
        <v/>
      </c>
      <c r="DA40" s="105" t="str">
        <f>IF(OR($B40=0,$B40=""),"",IF(AND($E$3="Nursery"),'Marks Entry Nursery'!AT39,IF(AND($E$3="LKG"),'Marks Entry LKG'!AT39,IF(AND($E$3="UKG"),'Marks Entry UKG'!AT39,""))))</f>
        <v/>
      </c>
      <c r="DB40" s="105" t="str">
        <f>IF(OR($B40=0,$B40=""),"",IF(AND($E$3="Nursery"),'Marks Entry Nursery'!AU39,IF(AND($E$3="LKG"),'Marks Entry LKG'!AU39,IF(AND($E$3="UKG"),'Marks Entry UKG'!AU39,""))))</f>
        <v/>
      </c>
      <c r="DC40" s="357" t="str">
        <f t="shared" si="55"/>
        <v/>
      </c>
      <c r="DD40" s="93" t="str">
        <f t="shared" si="56"/>
        <v/>
      </c>
      <c r="DE40" s="105" t="str">
        <f>IF(OR($B40=0,$B40=""),"",IF(AND($E$3="Nursery"),'Marks Entry Nursery'!AV39,IF(AND($E$3="LKG"),'Marks Entry LKG'!AV39,IF(AND($E$3="UKG"),'Marks Entry UKG'!AV39,""))))</f>
        <v/>
      </c>
      <c r="DF40" s="105" t="str">
        <f>IF(OR($B40=0,$B40=""),"",IF(AND($E$3="Nursery"),'Marks Entry Nursery'!AW39,IF(AND($E$3="LKG"),'Marks Entry LKG'!AW39,IF(AND($E$3="UKG"),'Marks Entry UKG'!AW39,""))))</f>
        <v/>
      </c>
      <c r="DG40" s="357" t="str">
        <f t="shared" si="57"/>
        <v/>
      </c>
      <c r="DH40" s="93" t="str">
        <f t="shared" si="58"/>
        <v/>
      </c>
      <c r="DI40" s="63" t="str">
        <f t="shared" si="59"/>
        <v/>
      </c>
      <c r="DJ40" s="359" t="str">
        <f t="shared" si="60"/>
        <v/>
      </c>
      <c r="DK40" s="67" t="str">
        <f t="shared" si="61"/>
        <v/>
      </c>
      <c r="DL40" s="68" t="str">
        <f t="shared" si="62"/>
        <v/>
      </c>
      <c r="DM40" s="387" t="str">
        <f>IFERROR(IF(B40="NSO","NSO",IF(OR(D40="",G40="",F40="",B40="",DI40=0),"",IF('Master sheet'!$D$14="Hindi","कक्षोंन्नति","Promoted"))),"")</f>
        <v/>
      </c>
      <c r="DN40" s="42" t="str">
        <f>IF(OR(B40=0,B40=""),"",IF(AND($E$3="Nursery"),'Marks Entry Nursery'!AX39,IF(AND($E$3="LKG"),'Marks Entry LKG'!AX39,IF(AND($E$3="UKG"),'Marks Entry UKG'!AX39,""))))</f>
        <v/>
      </c>
      <c r="DO40" s="42" t="str">
        <f>IF(OR(B40=0,B40=""),"",IF(AND($E$3="Nursery"),'Marks Entry Nursery'!AY39,IF(AND($E$3="LKG"),'Marks Entry LKG'!AY39,IF(AND($E$3="UKG"),'Marks Entry UKG'!AY39,""))))</f>
        <v/>
      </c>
      <c r="DP40" s="214" t="str">
        <f t="shared" si="63"/>
        <v/>
      </c>
      <c r="DQ40" s="43"/>
      <c r="DX40" s="44">
        <f>IF(AND($E$3="Nursery"),'Marks Entry Nursery'!I39,IF(AND($E$3="LKG"),'Marks Entry LKG'!I39,IF(AND($E$3="UKG"),'Marks Entry UKG'!I39,"")))</f>
        <v>0</v>
      </c>
    </row>
    <row r="41" spans="1:128" ht="18.95" customHeight="1">
      <c r="A41" s="56">
        <v>34</v>
      </c>
      <c r="B41" s="261" t="str">
        <f>IF(OR(DX41=0,DX41=""),"",IF(AND($E$3="Nursery"),'Marks Entry Nursery'!I40,IF(AND($E$3="LKG"),'Marks Entry LKG'!I40,IF(AND($E$3="UKG"),'Marks Entry UKG'!I40,""))))</f>
        <v/>
      </c>
      <c r="C41" s="57" t="str">
        <f>IF(OR($B41=0,$B41=""),"",IF(AND($E$3="Nursery"),'Marks Entry Nursery'!B40,IF(AND($E$3="LKG"),'Marks Entry LKG'!B40,IF(AND($E$3="UKG"),'Marks Entry UKG'!B40,""))))</f>
        <v/>
      </c>
      <c r="D41" s="57" t="str">
        <f>IF(OR($B41=0,$B41=""),"",IF(AND($E$3="Nursery"),'Marks Entry Nursery'!C40,IF(AND($E$3="LKG"),'Marks Entry LKG'!C40,IF(AND($E$3="UKG"),'Marks Entry UKG'!C40,""))))</f>
        <v/>
      </c>
      <c r="E41" s="402" t="str">
        <f>IF(OR(B41=0,B41=""),"",IF(AND($E$3="Nursery"),'Marks Entry Nursery'!E40,IF(AND($E$3="LKG"),'Marks Entry LKG'!E40,IF(AND($E$3="UKG"),'Marks Entry UKG'!E40,""))))</f>
        <v/>
      </c>
      <c r="F41" s="260" t="str">
        <f>IF(OR(B41=0,B41=""),"",IF(AND($E$3="Nursery"),'Marks Entry Nursery'!D40,IF(AND($E$3="LKG"),'Marks Entry LKG'!D40,IF(AND($E$3="UKG"),'Marks Entry UKG'!D40,""))))</f>
        <v/>
      </c>
      <c r="G41" s="407" t="str">
        <f>IF(OR($B41=0,$B41=""),"",IF(AND($E$3="Nursery"),'Marks Entry Nursery'!F40,IF(AND($E$3="LKG"),'Marks Entry LKG'!F40,IF(AND($E$3="UKG"),'Marks Entry UKG'!F40,""))))</f>
        <v/>
      </c>
      <c r="H41" s="407" t="str">
        <f>IF(OR($B41=0,$B41=""),"",IF(AND($E$3="Nursery"),'Marks Entry Nursery'!G40,IF(AND($E$3="LKG"),'Marks Entry LKG'!G40,IF(AND($E$3="UKG"),'Marks Entry UKG'!G40,""))))</f>
        <v/>
      </c>
      <c r="I41" s="407" t="str">
        <f>IF(OR($B41=0,$B41=""),"",IF(AND($E$3="Nursery"),'Marks Entry Nursery'!H40,IF(AND($E$3="LKG"),'Marks Entry LKG'!H40,IF(AND($E$3="UKG"),'Marks Entry UKG'!H40,""))))</f>
        <v/>
      </c>
      <c r="J41" s="229" t="str">
        <f>IF(OR($B41=0,$B41=""),"",IF(AND($E$3="Nursery"),'Marks Entry Nursery'!J40,IF(AND($E$3="LKG"),'Marks Entry LKG'!J40,IF(AND($E$3="UKG"),'Marks Entry UKG'!J40,""))))</f>
        <v/>
      </c>
      <c r="K41" s="229" t="str">
        <f>IF(OR($B41=0,$B41=""),"",IF(AND($E$3="Nursery"),'Marks Entry Nursery'!K40,IF(AND($E$3="LKG"),'Marks Entry LKG'!K40,IF(AND($E$3="UKG"),'Marks Entry UKG'!K40,""))))</f>
        <v/>
      </c>
      <c r="L41" s="105"/>
      <c r="M41" s="105"/>
      <c r="N41" s="105"/>
      <c r="O41" s="51"/>
      <c r="P41" s="105" t="str">
        <f>IF(OR($B41=0,$B41=""),"",IF(AND($E$3="Nursery"),'Marks Entry Nursery'!O40,IF(AND($E$3="LKG"),'Marks Entry LKG'!O40,IF(AND($E$3="UKG"),'Marks Entry UKG'!O40,""))))</f>
        <v/>
      </c>
      <c r="Q41" s="105" t="str">
        <f>IF(OR($B41=0,$B41=""),"",IF(AND($E$3="Nursery"),'Marks Entry Nursery'!P40,IF(AND($E$3="LKG"),'Marks Entry LKG'!P40,IF(AND($E$3="UKG"),'Marks Entry UKG'!P40,""))))</f>
        <v/>
      </c>
      <c r="R41" s="54" t="str">
        <f t="shared" si="0"/>
        <v/>
      </c>
      <c r="S41" s="51">
        <f t="shared" si="1"/>
        <v>0</v>
      </c>
      <c r="T41" s="105" t="str">
        <f>IF(OR($B41=0,$B41=""),"",IF(AND($E$3="Nursery"),'Marks Entry Nursery'!Q40,IF(AND($E$3="LKG"),'Marks Entry LKG'!Q40,IF(AND($E$3="UKG"),'Marks Entry UKG'!Q40,""))))</f>
        <v/>
      </c>
      <c r="U41" s="105" t="str">
        <f>IF(OR($B41=0,$B41=""),"",IF(AND($E$3="Nursery"),'Marks Entry Nursery'!R40,IF(AND($E$3="LKG"),'Marks Entry LKG'!R40,IF(AND($E$3="UKG"),'Marks Entry UKG'!R40,""))))</f>
        <v/>
      </c>
      <c r="V41" s="55" t="str">
        <f t="shared" si="2"/>
        <v/>
      </c>
      <c r="W41" s="51" t="str">
        <f t="shared" si="3"/>
        <v/>
      </c>
      <c r="X41" s="89">
        <f t="shared" si="4"/>
        <v>0</v>
      </c>
      <c r="Y41" s="89" t="str">
        <f t="shared" si="5"/>
        <v/>
      </c>
      <c r="Z41" s="89" t="str">
        <f t="shared" si="6"/>
        <v/>
      </c>
      <c r="AA41" s="89" t="str">
        <f t="shared" si="7"/>
        <v/>
      </c>
      <c r="AB41" s="89" t="str">
        <f t="shared" si="8"/>
        <v/>
      </c>
      <c r="AC41" s="93" t="str">
        <f t="shared" si="9"/>
        <v/>
      </c>
      <c r="AD41" s="105"/>
      <c r="AE41" s="105"/>
      <c r="AF41" s="105"/>
      <c r="AG41" s="51"/>
      <c r="AH41" s="105" t="str">
        <f>IF(OR($B41=0,$B41=""),"",IF(AND($E$3="Nursery"),'Marks Entry Nursery'!V40,IF(AND($E$3="LKG"),'Marks Entry LKG'!V40,IF(AND($E$3="UKG"),'Marks Entry UKG'!V40,""))))</f>
        <v/>
      </c>
      <c r="AI41" s="105" t="str">
        <f>IF(OR($B41=0,$B41=""),"",IF(AND($E$3="Nursery"),'Marks Entry Nursery'!W40,IF(AND($E$3="LKG"),'Marks Entry LKG'!W40,IF(AND($E$3="UKG"),'Marks Entry UKG'!W40,""))))</f>
        <v/>
      </c>
      <c r="AJ41" s="54" t="str">
        <f t="shared" si="10"/>
        <v/>
      </c>
      <c r="AK41" s="51">
        <f t="shared" si="11"/>
        <v>0</v>
      </c>
      <c r="AL41" s="105" t="str">
        <f>IF(OR($B41=0,$B41=""),"",IF(AND($E$3="Nursery"),'Marks Entry Nursery'!X40,IF(AND($E$3="LKG"),'Marks Entry LKG'!X40,IF(AND($E$3="UKG"),'Marks Entry UKG'!X40,""))))</f>
        <v/>
      </c>
      <c r="AM41" s="105" t="str">
        <f>IF(OR($B41=0,$B41=""),"",IF(AND($E$3="Nursery"),'Marks Entry Nursery'!Y40,IF(AND($E$3="LKG"),'Marks Entry LKG'!Y40,IF(AND($E$3="UKG"),'Marks Entry UKG'!Y40,""))))</f>
        <v/>
      </c>
      <c r="AN41" s="55" t="str">
        <f t="shared" si="12"/>
        <v/>
      </c>
      <c r="AO41" s="51" t="str">
        <f t="shared" si="13"/>
        <v/>
      </c>
      <c r="AP41" s="89">
        <f t="shared" si="14"/>
        <v>0</v>
      </c>
      <c r="AQ41" s="89" t="str">
        <f t="shared" si="15"/>
        <v/>
      </c>
      <c r="AR41" s="89" t="str">
        <f t="shared" si="16"/>
        <v/>
      </c>
      <c r="AS41" s="89" t="str">
        <f t="shared" si="17"/>
        <v/>
      </c>
      <c r="AT41" s="89" t="str">
        <f t="shared" si="18"/>
        <v/>
      </c>
      <c r="AU41" s="93" t="str">
        <f t="shared" si="19"/>
        <v/>
      </c>
      <c r="AV41" s="105"/>
      <c r="AW41" s="105"/>
      <c r="AX41" s="105"/>
      <c r="AY41" s="51"/>
      <c r="AZ41" s="105" t="str">
        <f>IF(OR($B41=0,$B41=""),"",IF(AND($E$3="Nursery"),'Marks Entry Nursery'!AC40,IF(AND($E$3="LKG"),'Marks Entry LKG'!AC40,IF(AND($E$3="UKG"),'Marks Entry UKG'!AC40,""))))</f>
        <v/>
      </c>
      <c r="BA41" s="105" t="str">
        <f>IF(OR($B41=0,$B41=""),"",IF(AND($E$3="Nursery"),'Marks Entry Nursery'!AD40,IF(AND($E$3="LKG"),'Marks Entry LKG'!AD40,IF(AND($E$3="UKG"),'Marks Entry UKG'!AD40,""))))</f>
        <v/>
      </c>
      <c r="BB41" s="54" t="str">
        <f t="shared" si="20"/>
        <v/>
      </c>
      <c r="BC41" s="51">
        <f t="shared" si="21"/>
        <v>0</v>
      </c>
      <c r="BD41" s="105" t="str">
        <f>IF(OR($B41=0,$B41=""),"",IF(AND($E$3="Nursery"),'Marks Entry Nursery'!AE40,IF(AND($E$3="LKG"),'Marks Entry LKG'!AE40,IF(AND($E$3="UKG"),'Marks Entry UKG'!AE40,""))))</f>
        <v/>
      </c>
      <c r="BE41" s="105" t="str">
        <f>IF(OR($B41=0,$B41=""),"",IF(AND($E$3="Nursery"),'Marks Entry Nursery'!AF40,IF(AND($E$3="LKG"),'Marks Entry LKG'!AF40,IF(AND($E$3="UKG"),'Marks Entry UKG'!AF40,""))))</f>
        <v/>
      </c>
      <c r="BF41" s="55" t="str">
        <f t="shared" si="22"/>
        <v/>
      </c>
      <c r="BG41" s="51" t="str">
        <f t="shared" si="23"/>
        <v/>
      </c>
      <c r="BH41" s="89">
        <f t="shared" si="24"/>
        <v>0</v>
      </c>
      <c r="BI41" s="89" t="str">
        <f t="shared" si="25"/>
        <v/>
      </c>
      <c r="BJ41" s="89" t="str">
        <f t="shared" si="26"/>
        <v/>
      </c>
      <c r="BK41" s="89" t="str">
        <f t="shared" si="27"/>
        <v/>
      </c>
      <c r="BL41" s="89" t="str">
        <f t="shared" si="28"/>
        <v/>
      </c>
      <c r="BM41" s="93" t="str">
        <f t="shared" si="29"/>
        <v/>
      </c>
      <c r="BN41" s="105"/>
      <c r="BO41" s="105"/>
      <c r="BP41" s="105"/>
      <c r="BQ41" s="51"/>
      <c r="BR41" s="105" t="str">
        <f>IF(OR($B41=0,$B41=""),"",IF(AND($E$3="Nursery"),'Marks Entry Nursery'!AJ40,IF(AND($E$3="LKG"),'Marks Entry LKG'!AJ40,IF(AND($E$3="UKG"),'Marks Entry UKG'!AJ40,""))))</f>
        <v/>
      </c>
      <c r="BS41" s="105" t="str">
        <f>IF(OR($B41=0,$B41=""),"",IF(AND($E$3="Nursery"),'Marks Entry Nursery'!AK40,IF(AND($E$3="LKG"),'Marks Entry LKG'!AK40,IF(AND($E$3="UKG"),'Marks Entry UKG'!AK40,""))))</f>
        <v/>
      </c>
      <c r="BT41" s="54" t="str">
        <f t="shared" si="30"/>
        <v/>
      </c>
      <c r="BU41" s="51">
        <f t="shared" si="31"/>
        <v>0</v>
      </c>
      <c r="BV41" s="105" t="str">
        <f>IF(OR($B41=0,$B41=""),"",IF(AND($E$3="Nursery"),'Marks Entry Nursery'!AL40,IF(AND($E$3="LKG"),'Marks Entry LKG'!AL40,IF(AND($E$3="UKG"),'Marks Entry UKG'!AL40,""))))</f>
        <v/>
      </c>
      <c r="BW41" s="105" t="str">
        <f>IF(OR($B41=0,$B41=""),"",IF(AND($E$3="Nursery"),'Marks Entry Nursery'!AM40,IF(AND($E$3="LKG"),'Marks Entry LKG'!AM40,IF(AND($E$3="UKG"),'Marks Entry UKG'!AM40,""))))</f>
        <v/>
      </c>
      <c r="BX41" s="55" t="str">
        <f t="shared" si="32"/>
        <v/>
      </c>
      <c r="BY41" s="51" t="str">
        <f t="shared" si="33"/>
        <v/>
      </c>
      <c r="BZ41" s="89">
        <f t="shared" si="34"/>
        <v>0</v>
      </c>
      <c r="CA41" s="89" t="str">
        <f t="shared" si="35"/>
        <v/>
      </c>
      <c r="CB41" s="89" t="str">
        <f t="shared" si="36"/>
        <v/>
      </c>
      <c r="CC41" s="89" t="str">
        <f t="shared" si="37"/>
        <v/>
      </c>
      <c r="CD41" s="89" t="str">
        <f t="shared" si="38"/>
        <v/>
      </c>
      <c r="CE41" s="93" t="str">
        <f t="shared" si="39"/>
        <v/>
      </c>
      <c r="CF41" s="105" t="str">
        <f>IF(OR($B41=0,$B41=""),"",IF(AND($E$3="Nursery"),'Marks Entry Nursery'!AN40,IF(AND($E$3="LKG"),'Marks Entry LKG'!AN40,IF(AND($E$3="UKG"),'Marks Entry UKG'!AN40,""))))</f>
        <v/>
      </c>
      <c r="CG41" s="105" t="str">
        <f>IF(OR($B41=0,$B41=""),"",IF(AND($E$3="Nursery"),'Marks Entry Nursery'!AO40,IF(AND($E$3="LKG"),'Marks Entry LKG'!AO40,IF(AND($E$3="UKG"),'Marks Entry UKG'!AO40,""))))</f>
        <v/>
      </c>
      <c r="CH41" s="106" t="str">
        <f t="shared" si="40"/>
        <v/>
      </c>
      <c r="CI41" s="107">
        <f t="shared" si="41"/>
        <v>0</v>
      </c>
      <c r="CJ41" s="107" t="str">
        <f t="shared" si="42"/>
        <v/>
      </c>
      <c r="CK41" s="107" t="str">
        <f t="shared" si="43"/>
        <v/>
      </c>
      <c r="CL41" s="92" t="str">
        <f t="shared" si="44"/>
        <v/>
      </c>
      <c r="CM41" s="105" t="str">
        <f>IF(OR($B41=0,$B41=""),"",IF(AND($E$3="Nursery"),'Marks Entry Nursery'!AP40,IF(AND($E$3="LKG"),'Marks Entry LKG'!AP40,IF(AND($E$3="UKG"),'Marks Entry UKG'!AP40,""))))</f>
        <v/>
      </c>
      <c r="CN41" s="105" t="str">
        <f>IF(OR($B41=0,$B41=""),"",IF(AND($E$3="Nursery"),'Marks Entry Nursery'!AQ40,IF(AND($E$3="LKG"),'Marks Entry LKG'!AQ40,IF(AND($E$3="UKG"),'Marks Entry UKG'!AQ40,""))))</f>
        <v/>
      </c>
      <c r="CO41" s="106" t="str">
        <f t="shared" si="45"/>
        <v/>
      </c>
      <c r="CP41" s="107">
        <f t="shared" si="46"/>
        <v>0</v>
      </c>
      <c r="CQ41" s="107" t="str">
        <f t="shared" si="47"/>
        <v/>
      </c>
      <c r="CR41" s="107" t="str">
        <f t="shared" si="48"/>
        <v/>
      </c>
      <c r="CS41" s="92" t="str">
        <f t="shared" si="49"/>
        <v/>
      </c>
      <c r="CT41" s="105" t="str">
        <f>IF(OR($B41=0,$B41=""),"",IF(AND($E$3="Nursery"),'Marks Entry Nursery'!AR40,IF(AND($E$3="LKG"),'Marks Entry LKG'!AR40,IF(AND($E$3="UKG"),'Marks Entry UKG'!AR40,""))))</f>
        <v/>
      </c>
      <c r="CU41" s="105" t="str">
        <f>IF(OR($B41=0,$B41=""),"",IF(AND($E$3="Nursery"),'Marks Entry Nursery'!AS40,IF(AND($E$3="LKG"),'Marks Entry LKG'!AS40,IF(AND($E$3="UKG"),'Marks Entry UKG'!AS40,""))))</f>
        <v/>
      </c>
      <c r="CV41" s="106" t="str">
        <f t="shared" si="50"/>
        <v/>
      </c>
      <c r="CW41" s="107">
        <f t="shared" si="51"/>
        <v>0</v>
      </c>
      <c r="CX41" s="107" t="str">
        <f t="shared" si="52"/>
        <v/>
      </c>
      <c r="CY41" s="107" t="str">
        <f t="shared" si="53"/>
        <v/>
      </c>
      <c r="CZ41" s="92" t="str">
        <f t="shared" si="54"/>
        <v/>
      </c>
      <c r="DA41" s="105" t="str">
        <f>IF(OR($B41=0,$B41=""),"",IF(AND($E$3="Nursery"),'Marks Entry Nursery'!AT40,IF(AND($E$3="LKG"),'Marks Entry LKG'!AT40,IF(AND($E$3="UKG"),'Marks Entry UKG'!AT40,""))))</f>
        <v/>
      </c>
      <c r="DB41" s="105" t="str">
        <f>IF(OR($B41=0,$B41=""),"",IF(AND($E$3="Nursery"),'Marks Entry Nursery'!AU40,IF(AND($E$3="LKG"),'Marks Entry LKG'!AU40,IF(AND($E$3="UKG"),'Marks Entry UKG'!AU40,""))))</f>
        <v/>
      </c>
      <c r="DC41" s="357" t="str">
        <f t="shared" si="55"/>
        <v/>
      </c>
      <c r="DD41" s="93" t="str">
        <f t="shared" si="56"/>
        <v/>
      </c>
      <c r="DE41" s="105" t="str">
        <f>IF(OR($B41=0,$B41=""),"",IF(AND($E$3="Nursery"),'Marks Entry Nursery'!AV40,IF(AND($E$3="LKG"),'Marks Entry LKG'!AV40,IF(AND($E$3="UKG"),'Marks Entry UKG'!AV40,""))))</f>
        <v/>
      </c>
      <c r="DF41" s="105" t="str">
        <f>IF(OR($B41=0,$B41=""),"",IF(AND($E$3="Nursery"),'Marks Entry Nursery'!AW40,IF(AND($E$3="LKG"),'Marks Entry LKG'!AW40,IF(AND($E$3="UKG"),'Marks Entry UKG'!AW40,""))))</f>
        <v/>
      </c>
      <c r="DG41" s="357" t="str">
        <f t="shared" si="57"/>
        <v/>
      </c>
      <c r="DH41" s="93" t="str">
        <f t="shared" si="58"/>
        <v/>
      </c>
      <c r="DI41" s="63" t="str">
        <f t="shared" si="59"/>
        <v/>
      </c>
      <c r="DJ41" s="359" t="str">
        <f t="shared" si="60"/>
        <v/>
      </c>
      <c r="DK41" s="67" t="str">
        <f t="shared" si="61"/>
        <v/>
      </c>
      <c r="DL41" s="68" t="str">
        <f t="shared" si="62"/>
        <v/>
      </c>
      <c r="DM41" s="387" t="str">
        <f>IFERROR(IF(B41="NSO","NSO",IF(OR(D41="",G41="",F41="",B41="",DI41=0),"",IF('Master sheet'!$D$14="Hindi","कक्षोंन्नति","Promoted"))),"")</f>
        <v/>
      </c>
      <c r="DN41" s="42" t="str">
        <f>IF(OR(B41=0,B41=""),"",IF(AND($E$3="Nursery"),'Marks Entry Nursery'!AX40,IF(AND($E$3="LKG"),'Marks Entry LKG'!AX40,IF(AND($E$3="UKG"),'Marks Entry UKG'!AX40,""))))</f>
        <v/>
      </c>
      <c r="DO41" s="42" t="str">
        <f>IF(OR(B41=0,B41=""),"",IF(AND($E$3="Nursery"),'Marks Entry Nursery'!AY40,IF(AND($E$3="LKG"),'Marks Entry LKG'!AY40,IF(AND($E$3="UKG"),'Marks Entry UKG'!AY40,""))))</f>
        <v/>
      </c>
      <c r="DP41" s="214" t="str">
        <f t="shared" si="63"/>
        <v/>
      </c>
      <c r="DQ41" s="43"/>
      <c r="DX41" s="44">
        <f>IF(AND($E$3="Nursery"),'Marks Entry Nursery'!I40,IF(AND($E$3="LKG"),'Marks Entry LKG'!I40,IF(AND($E$3="UKG"),'Marks Entry UKG'!I40,"")))</f>
        <v>0</v>
      </c>
    </row>
    <row r="42" spans="1:128" ht="18.95" customHeight="1">
      <c r="A42" s="56">
        <v>35</v>
      </c>
      <c r="B42" s="261" t="str">
        <f>IF(OR(DX42=0,DX42=""),"",IF(AND($E$3="Nursery"),'Marks Entry Nursery'!I41,IF(AND($E$3="LKG"),'Marks Entry LKG'!I41,IF(AND($E$3="UKG"),'Marks Entry UKG'!I41,""))))</f>
        <v/>
      </c>
      <c r="C42" s="57" t="str">
        <f>IF(OR($B42=0,$B42=""),"",IF(AND($E$3="Nursery"),'Marks Entry Nursery'!B41,IF(AND($E$3="LKG"),'Marks Entry LKG'!B41,IF(AND($E$3="UKG"),'Marks Entry UKG'!B41,""))))</f>
        <v/>
      </c>
      <c r="D42" s="57" t="str">
        <f>IF(OR($B42=0,$B42=""),"",IF(AND($E$3="Nursery"),'Marks Entry Nursery'!C41,IF(AND($E$3="LKG"),'Marks Entry LKG'!C41,IF(AND($E$3="UKG"),'Marks Entry UKG'!C41,""))))</f>
        <v/>
      </c>
      <c r="E42" s="402" t="str">
        <f>IF(OR(B42=0,B42=""),"",IF(AND($E$3="Nursery"),'Marks Entry Nursery'!E41,IF(AND($E$3="LKG"),'Marks Entry LKG'!E41,IF(AND($E$3="UKG"),'Marks Entry UKG'!E41,""))))</f>
        <v/>
      </c>
      <c r="F42" s="260" t="str">
        <f>IF(OR(B42=0,B42=""),"",IF(AND($E$3="Nursery"),'Marks Entry Nursery'!D41,IF(AND($E$3="LKG"),'Marks Entry LKG'!D41,IF(AND($E$3="UKG"),'Marks Entry UKG'!D41,""))))</f>
        <v/>
      </c>
      <c r="G42" s="407" t="str">
        <f>IF(OR($B42=0,$B42=""),"",IF(AND($E$3="Nursery"),'Marks Entry Nursery'!F41,IF(AND($E$3="LKG"),'Marks Entry LKG'!F41,IF(AND($E$3="UKG"),'Marks Entry UKG'!F41,""))))</f>
        <v/>
      </c>
      <c r="H42" s="407" t="str">
        <f>IF(OR($B42=0,$B42=""),"",IF(AND($E$3="Nursery"),'Marks Entry Nursery'!G41,IF(AND($E$3="LKG"),'Marks Entry LKG'!G41,IF(AND($E$3="UKG"),'Marks Entry UKG'!G41,""))))</f>
        <v/>
      </c>
      <c r="I42" s="407" t="str">
        <f>IF(OR($B42=0,$B42=""),"",IF(AND($E$3="Nursery"),'Marks Entry Nursery'!H41,IF(AND($E$3="LKG"),'Marks Entry LKG'!H41,IF(AND($E$3="UKG"),'Marks Entry UKG'!H41,""))))</f>
        <v/>
      </c>
      <c r="J42" s="229" t="str">
        <f>IF(OR($B42=0,$B42=""),"",IF(AND($E$3="Nursery"),'Marks Entry Nursery'!J41,IF(AND($E$3="LKG"),'Marks Entry LKG'!J41,IF(AND($E$3="UKG"),'Marks Entry UKG'!J41,""))))</f>
        <v/>
      </c>
      <c r="K42" s="229" t="str">
        <f>IF(OR($B42=0,$B42=""),"",IF(AND($E$3="Nursery"),'Marks Entry Nursery'!K41,IF(AND($E$3="LKG"),'Marks Entry LKG'!K41,IF(AND($E$3="UKG"),'Marks Entry UKG'!K41,""))))</f>
        <v/>
      </c>
      <c r="L42" s="105"/>
      <c r="M42" s="105"/>
      <c r="N42" s="105"/>
      <c r="O42" s="51"/>
      <c r="P42" s="105" t="str">
        <f>IF(OR($B42=0,$B42=""),"",IF(AND($E$3="Nursery"),'Marks Entry Nursery'!O41,IF(AND($E$3="LKG"),'Marks Entry LKG'!O41,IF(AND($E$3="UKG"),'Marks Entry UKG'!O41,""))))</f>
        <v/>
      </c>
      <c r="Q42" s="105" t="str">
        <f>IF(OR($B42=0,$B42=""),"",IF(AND($E$3="Nursery"),'Marks Entry Nursery'!P41,IF(AND($E$3="LKG"),'Marks Entry LKG'!P41,IF(AND($E$3="UKG"),'Marks Entry UKG'!P41,""))))</f>
        <v/>
      </c>
      <c r="R42" s="54" t="str">
        <f t="shared" si="0"/>
        <v/>
      </c>
      <c r="S42" s="51">
        <f t="shared" si="1"/>
        <v>0</v>
      </c>
      <c r="T42" s="105" t="str">
        <f>IF(OR($B42=0,$B42=""),"",IF(AND($E$3="Nursery"),'Marks Entry Nursery'!Q41,IF(AND($E$3="LKG"),'Marks Entry LKG'!Q41,IF(AND($E$3="UKG"),'Marks Entry UKG'!Q41,""))))</f>
        <v/>
      </c>
      <c r="U42" s="105" t="str">
        <f>IF(OR($B42=0,$B42=""),"",IF(AND($E$3="Nursery"),'Marks Entry Nursery'!R41,IF(AND($E$3="LKG"),'Marks Entry LKG'!R41,IF(AND($E$3="UKG"),'Marks Entry UKG'!R41,""))))</f>
        <v/>
      </c>
      <c r="V42" s="55" t="str">
        <f t="shared" si="2"/>
        <v/>
      </c>
      <c r="W42" s="51" t="str">
        <f t="shared" si="3"/>
        <v/>
      </c>
      <c r="X42" s="89">
        <f t="shared" si="4"/>
        <v>0</v>
      </c>
      <c r="Y42" s="89" t="str">
        <f t="shared" si="5"/>
        <v/>
      </c>
      <c r="Z42" s="89" t="str">
        <f t="shared" si="6"/>
        <v/>
      </c>
      <c r="AA42" s="89" t="str">
        <f t="shared" si="7"/>
        <v/>
      </c>
      <c r="AB42" s="89" t="str">
        <f t="shared" si="8"/>
        <v/>
      </c>
      <c r="AC42" s="93" t="str">
        <f t="shared" si="9"/>
        <v/>
      </c>
      <c r="AD42" s="105"/>
      <c r="AE42" s="105"/>
      <c r="AF42" s="105"/>
      <c r="AG42" s="51"/>
      <c r="AH42" s="105" t="str">
        <f>IF(OR($B42=0,$B42=""),"",IF(AND($E$3="Nursery"),'Marks Entry Nursery'!V41,IF(AND($E$3="LKG"),'Marks Entry LKG'!V41,IF(AND($E$3="UKG"),'Marks Entry UKG'!V41,""))))</f>
        <v/>
      </c>
      <c r="AI42" s="105" t="str">
        <f>IF(OR($B42=0,$B42=""),"",IF(AND($E$3="Nursery"),'Marks Entry Nursery'!W41,IF(AND($E$3="LKG"),'Marks Entry LKG'!W41,IF(AND($E$3="UKG"),'Marks Entry UKG'!W41,""))))</f>
        <v/>
      </c>
      <c r="AJ42" s="54" t="str">
        <f t="shared" si="10"/>
        <v/>
      </c>
      <c r="AK42" s="51">
        <f t="shared" si="11"/>
        <v>0</v>
      </c>
      <c r="AL42" s="105" t="str">
        <f>IF(OR($B42=0,$B42=""),"",IF(AND($E$3="Nursery"),'Marks Entry Nursery'!X41,IF(AND($E$3="LKG"),'Marks Entry LKG'!X41,IF(AND($E$3="UKG"),'Marks Entry UKG'!X41,""))))</f>
        <v/>
      </c>
      <c r="AM42" s="105" t="str">
        <f>IF(OR($B42=0,$B42=""),"",IF(AND($E$3="Nursery"),'Marks Entry Nursery'!Y41,IF(AND($E$3="LKG"),'Marks Entry LKG'!Y41,IF(AND($E$3="UKG"),'Marks Entry UKG'!Y41,""))))</f>
        <v/>
      </c>
      <c r="AN42" s="55" t="str">
        <f t="shared" si="12"/>
        <v/>
      </c>
      <c r="AO42" s="51" t="str">
        <f t="shared" si="13"/>
        <v/>
      </c>
      <c r="AP42" s="89">
        <f t="shared" si="14"/>
        <v>0</v>
      </c>
      <c r="AQ42" s="89" t="str">
        <f t="shared" si="15"/>
        <v/>
      </c>
      <c r="AR42" s="89" t="str">
        <f t="shared" si="16"/>
        <v/>
      </c>
      <c r="AS42" s="89" t="str">
        <f t="shared" si="17"/>
        <v/>
      </c>
      <c r="AT42" s="89" t="str">
        <f t="shared" si="18"/>
        <v/>
      </c>
      <c r="AU42" s="93" t="str">
        <f t="shared" si="19"/>
        <v/>
      </c>
      <c r="AV42" s="105"/>
      <c r="AW42" s="105"/>
      <c r="AX42" s="105"/>
      <c r="AY42" s="51"/>
      <c r="AZ42" s="105" t="str">
        <f>IF(OR($B42=0,$B42=""),"",IF(AND($E$3="Nursery"),'Marks Entry Nursery'!AC41,IF(AND($E$3="LKG"),'Marks Entry LKG'!AC41,IF(AND($E$3="UKG"),'Marks Entry UKG'!AC41,""))))</f>
        <v/>
      </c>
      <c r="BA42" s="105" t="str">
        <f>IF(OR($B42=0,$B42=""),"",IF(AND($E$3="Nursery"),'Marks Entry Nursery'!AD41,IF(AND($E$3="LKG"),'Marks Entry LKG'!AD41,IF(AND($E$3="UKG"),'Marks Entry UKG'!AD41,""))))</f>
        <v/>
      </c>
      <c r="BB42" s="54" t="str">
        <f t="shared" si="20"/>
        <v/>
      </c>
      <c r="BC42" s="51">
        <f t="shared" si="21"/>
        <v>0</v>
      </c>
      <c r="BD42" s="105" t="str">
        <f>IF(OR($B42=0,$B42=""),"",IF(AND($E$3="Nursery"),'Marks Entry Nursery'!AE41,IF(AND($E$3="LKG"),'Marks Entry LKG'!AE41,IF(AND($E$3="UKG"),'Marks Entry UKG'!AE41,""))))</f>
        <v/>
      </c>
      <c r="BE42" s="105" t="str">
        <f>IF(OR($B42=0,$B42=""),"",IF(AND($E$3="Nursery"),'Marks Entry Nursery'!AF41,IF(AND($E$3="LKG"),'Marks Entry LKG'!AF41,IF(AND($E$3="UKG"),'Marks Entry UKG'!AF41,""))))</f>
        <v/>
      </c>
      <c r="BF42" s="55" t="str">
        <f t="shared" si="22"/>
        <v/>
      </c>
      <c r="BG42" s="51" t="str">
        <f t="shared" si="23"/>
        <v/>
      </c>
      <c r="BH42" s="89">
        <f t="shared" si="24"/>
        <v>0</v>
      </c>
      <c r="BI42" s="89" t="str">
        <f t="shared" si="25"/>
        <v/>
      </c>
      <c r="BJ42" s="89" t="str">
        <f t="shared" si="26"/>
        <v/>
      </c>
      <c r="BK42" s="89" t="str">
        <f t="shared" si="27"/>
        <v/>
      </c>
      <c r="BL42" s="89" t="str">
        <f t="shared" si="28"/>
        <v/>
      </c>
      <c r="BM42" s="93" t="str">
        <f t="shared" si="29"/>
        <v/>
      </c>
      <c r="BN42" s="105"/>
      <c r="BO42" s="105"/>
      <c r="BP42" s="105"/>
      <c r="BQ42" s="51"/>
      <c r="BR42" s="105" t="str">
        <f>IF(OR($B42=0,$B42=""),"",IF(AND($E$3="Nursery"),'Marks Entry Nursery'!AJ41,IF(AND($E$3="LKG"),'Marks Entry LKG'!AJ41,IF(AND($E$3="UKG"),'Marks Entry UKG'!AJ41,""))))</f>
        <v/>
      </c>
      <c r="BS42" s="105" t="str">
        <f>IF(OR($B42=0,$B42=""),"",IF(AND($E$3="Nursery"),'Marks Entry Nursery'!AK41,IF(AND($E$3="LKG"),'Marks Entry LKG'!AK41,IF(AND($E$3="UKG"),'Marks Entry UKG'!AK41,""))))</f>
        <v/>
      </c>
      <c r="BT42" s="54" t="str">
        <f t="shared" si="30"/>
        <v/>
      </c>
      <c r="BU42" s="51">
        <f t="shared" si="31"/>
        <v>0</v>
      </c>
      <c r="BV42" s="105" t="str">
        <f>IF(OR($B42=0,$B42=""),"",IF(AND($E$3="Nursery"),'Marks Entry Nursery'!AL41,IF(AND($E$3="LKG"),'Marks Entry LKG'!AL41,IF(AND($E$3="UKG"),'Marks Entry UKG'!AL41,""))))</f>
        <v/>
      </c>
      <c r="BW42" s="105" t="str">
        <f>IF(OR($B42=0,$B42=""),"",IF(AND($E$3="Nursery"),'Marks Entry Nursery'!AM41,IF(AND($E$3="LKG"),'Marks Entry LKG'!AM41,IF(AND($E$3="UKG"),'Marks Entry UKG'!AM41,""))))</f>
        <v/>
      </c>
      <c r="BX42" s="55" t="str">
        <f t="shared" si="32"/>
        <v/>
      </c>
      <c r="BY42" s="51" t="str">
        <f t="shared" si="33"/>
        <v/>
      </c>
      <c r="BZ42" s="89">
        <f t="shared" si="34"/>
        <v>0</v>
      </c>
      <c r="CA42" s="89" t="str">
        <f t="shared" si="35"/>
        <v/>
      </c>
      <c r="CB42" s="89" t="str">
        <f t="shared" si="36"/>
        <v/>
      </c>
      <c r="CC42" s="89" t="str">
        <f t="shared" si="37"/>
        <v/>
      </c>
      <c r="CD42" s="89" t="str">
        <f t="shared" si="38"/>
        <v/>
      </c>
      <c r="CE42" s="93" t="str">
        <f t="shared" si="39"/>
        <v/>
      </c>
      <c r="CF42" s="105" t="str">
        <f>IF(OR($B42=0,$B42=""),"",IF(AND($E$3="Nursery"),'Marks Entry Nursery'!AN41,IF(AND($E$3="LKG"),'Marks Entry LKG'!AN41,IF(AND($E$3="UKG"),'Marks Entry UKG'!AN41,""))))</f>
        <v/>
      </c>
      <c r="CG42" s="105" t="str">
        <f>IF(OR($B42=0,$B42=""),"",IF(AND($E$3="Nursery"),'Marks Entry Nursery'!AO41,IF(AND($E$3="LKG"),'Marks Entry LKG'!AO41,IF(AND($E$3="UKG"),'Marks Entry UKG'!AO41,""))))</f>
        <v/>
      </c>
      <c r="CH42" s="106" t="str">
        <f t="shared" si="40"/>
        <v/>
      </c>
      <c r="CI42" s="107">
        <f t="shared" si="41"/>
        <v>0</v>
      </c>
      <c r="CJ42" s="107" t="str">
        <f t="shared" si="42"/>
        <v/>
      </c>
      <c r="CK42" s="107" t="str">
        <f t="shared" si="43"/>
        <v/>
      </c>
      <c r="CL42" s="92" t="str">
        <f t="shared" si="44"/>
        <v/>
      </c>
      <c r="CM42" s="105" t="str">
        <f>IF(OR($B42=0,$B42=""),"",IF(AND($E$3="Nursery"),'Marks Entry Nursery'!AP41,IF(AND($E$3="LKG"),'Marks Entry LKG'!AP41,IF(AND($E$3="UKG"),'Marks Entry UKG'!AP41,""))))</f>
        <v/>
      </c>
      <c r="CN42" s="105" t="str">
        <f>IF(OR($B42=0,$B42=""),"",IF(AND($E$3="Nursery"),'Marks Entry Nursery'!AQ41,IF(AND($E$3="LKG"),'Marks Entry LKG'!AQ41,IF(AND($E$3="UKG"),'Marks Entry UKG'!AQ41,""))))</f>
        <v/>
      </c>
      <c r="CO42" s="106" t="str">
        <f t="shared" si="45"/>
        <v/>
      </c>
      <c r="CP42" s="107">
        <f t="shared" si="46"/>
        <v>0</v>
      </c>
      <c r="CQ42" s="107" t="str">
        <f t="shared" si="47"/>
        <v/>
      </c>
      <c r="CR42" s="107" t="str">
        <f t="shared" si="48"/>
        <v/>
      </c>
      <c r="CS42" s="92" t="str">
        <f t="shared" si="49"/>
        <v/>
      </c>
      <c r="CT42" s="105" t="str">
        <f>IF(OR($B42=0,$B42=""),"",IF(AND($E$3="Nursery"),'Marks Entry Nursery'!AR41,IF(AND($E$3="LKG"),'Marks Entry LKG'!AR41,IF(AND($E$3="UKG"),'Marks Entry UKG'!AR41,""))))</f>
        <v/>
      </c>
      <c r="CU42" s="105" t="str">
        <f>IF(OR($B42=0,$B42=""),"",IF(AND($E$3="Nursery"),'Marks Entry Nursery'!AS41,IF(AND($E$3="LKG"),'Marks Entry LKG'!AS41,IF(AND($E$3="UKG"),'Marks Entry UKG'!AS41,""))))</f>
        <v/>
      </c>
      <c r="CV42" s="106" t="str">
        <f t="shared" si="50"/>
        <v/>
      </c>
      <c r="CW42" s="107">
        <f t="shared" si="51"/>
        <v>0</v>
      </c>
      <c r="CX42" s="107" t="str">
        <f t="shared" si="52"/>
        <v/>
      </c>
      <c r="CY42" s="107" t="str">
        <f t="shared" si="53"/>
        <v/>
      </c>
      <c r="CZ42" s="92" t="str">
        <f t="shared" si="54"/>
        <v/>
      </c>
      <c r="DA42" s="105" t="str">
        <f>IF(OR($B42=0,$B42=""),"",IF(AND($E$3="Nursery"),'Marks Entry Nursery'!AT41,IF(AND($E$3="LKG"),'Marks Entry LKG'!AT41,IF(AND($E$3="UKG"),'Marks Entry UKG'!AT41,""))))</f>
        <v/>
      </c>
      <c r="DB42" s="105" t="str">
        <f>IF(OR($B42=0,$B42=""),"",IF(AND($E$3="Nursery"),'Marks Entry Nursery'!AU41,IF(AND($E$3="LKG"),'Marks Entry LKG'!AU41,IF(AND($E$3="UKG"),'Marks Entry UKG'!AU41,""))))</f>
        <v/>
      </c>
      <c r="DC42" s="357" t="str">
        <f t="shared" si="55"/>
        <v/>
      </c>
      <c r="DD42" s="93" t="str">
        <f t="shared" si="56"/>
        <v/>
      </c>
      <c r="DE42" s="105" t="str">
        <f>IF(OR($B42=0,$B42=""),"",IF(AND($E$3="Nursery"),'Marks Entry Nursery'!AV41,IF(AND($E$3="LKG"),'Marks Entry LKG'!AV41,IF(AND($E$3="UKG"),'Marks Entry UKG'!AV41,""))))</f>
        <v/>
      </c>
      <c r="DF42" s="105" t="str">
        <f>IF(OR($B42=0,$B42=""),"",IF(AND($E$3="Nursery"),'Marks Entry Nursery'!AW41,IF(AND($E$3="LKG"),'Marks Entry LKG'!AW41,IF(AND($E$3="UKG"),'Marks Entry UKG'!AW41,""))))</f>
        <v/>
      </c>
      <c r="DG42" s="357" t="str">
        <f t="shared" si="57"/>
        <v/>
      </c>
      <c r="DH42" s="93" t="str">
        <f t="shared" si="58"/>
        <v/>
      </c>
      <c r="DI42" s="63" t="str">
        <f t="shared" si="59"/>
        <v/>
      </c>
      <c r="DJ42" s="359" t="str">
        <f t="shared" si="60"/>
        <v/>
      </c>
      <c r="DK42" s="67" t="str">
        <f t="shared" si="61"/>
        <v/>
      </c>
      <c r="DL42" s="68" t="str">
        <f t="shared" si="62"/>
        <v/>
      </c>
      <c r="DM42" s="387" t="str">
        <f>IFERROR(IF(B42="NSO","NSO",IF(OR(D42="",G42="",F42="",B42="",DI42=0),"",IF('Master sheet'!$D$14="Hindi","कक्षोंन्नति","Promoted"))),"")</f>
        <v/>
      </c>
      <c r="DN42" s="42" t="str">
        <f>IF(OR(B42=0,B42=""),"",IF(AND($E$3="Nursery"),'Marks Entry Nursery'!AX41,IF(AND($E$3="LKG"),'Marks Entry LKG'!AX41,IF(AND($E$3="UKG"),'Marks Entry UKG'!AX41,""))))</f>
        <v/>
      </c>
      <c r="DO42" s="42" t="str">
        <f>IF(OR(B42=0,B42=""),"",IF(AND($E$3="Nursery"),'Marks Entry Nursery'!AY41,IF(AND($E$3="LKG"),'Marks Entry LKG'!AY41,IF(AND($E$3="UKG"),'Marks Entry UKG'!AY41,""))))</f>
        <v/>
      </c>
      <c r="DP42" s="214" t="str">
        <f t="shared" si="63"/>
        <v/>
      </c>
      <c r="DQ42" s="43"/>
      <c r="DX42" s="44">
        <f>IF(AND($E$3="Nursery"),'Marks Entry Nursery'!I41,IF(AND($E$3="LKG"),'Marks Entry LKG'!I41,IF(AND($E$3="UKG"),'Marks Entry UKG'!I41,"")))</f>
        <v>0</v>
      </c>
    </row>
    <row r="43" spans="1:128" ht="18.95" customHeight="1">
      <c r="A43" s="56">
        <v>36</v>
      </c>
      <c r="B43" s="261" t="str">
        <f>IF(OR(DX43=0,DX43=""),"",IF(AND($E$3="Nursery"),'Marks Entry Nursery'!I42,IF(AND($E$3="LKG"),'Marks Entry LKG'!I42,IF(AND($E$3="UKG"),'Marks Entry UKG'!I42,""))))</f>
        <v/>
      </c>
      <c r="C43" s="57" t="str">
        <f>IF(OR($B43=0,$B43=""),"",IF(AND($E$3="Nursery"),'Marks Entry Nursery'!B42,IF(AND($E$3="LKG"),'Marks Entry LKG'!B42,IF(AND($E$3="UKG"),'Marks Entry UKG'!B42,""))))</f>
        <v/>
      </c>
      <c r="D43" s="57" t="str">
        <f>IF(OR($B43=0,$B43=""),"",IF(AND($E$3="Nursery"),'Marks Entry Nursery'!C42,IF(AND($E$3="LKG"),'Marks Entry LKG'!C42,IF(AND($E$3="UKG"),'Marks Entry UKG'!C42,""))))</f>
        <v/>
      </c>
      <c r="E43" s="402" t="str">
        <f>IF(OR(B43=0,B43=""),"",IF(AND($E$3="Nursery"),'Marks Entry Nursery'!E42,IF(AND($E$3="LKG"),'Marks Entry LKG'!E42,IF(AND($E$3="UKG"),'Marks Entry UKG'!E42,""))))</f>
        <v/>
      </c>
      <c r="F43" s="260" t="str">
        <f>IF(OR(B43=0,B43=""),"",IF(AND($E$3="Nursery"),'Marks Entry Nursery'!D42,IF(AND($E$3="LKG"),'Marks Entry LKG'!D42,IF(AND($E$3="UKG"),'Marks Entry UKG'!D42,""))))</f>
        <v/>
      </c>
      <c r="G43" s="407" t="str">
        <f>IF(OR($B43=0,$B43=""),"",IF(AND($E$3="Nursery"),'Marks Entry Nursery'!F42,IF(AND($E$3="LKG"),'Marks Entry LKG'!F42,IF(AND($E$3="UKG"),'Marks Entry UKG'!F42,""))))</f>
        <v/>
      </c>
      <c r="H43" s="407" t="str">
        <f>IF(OR($B43=0,$B43=""),"",IF(AND($E$3="Nursery"),'Marks Entry Nursery'!G42,IF(AND($E$3="LKG"),'Marks Entry LKG'!G42,IF(AND($E$3="UKG"),'Marks Entry UKG'!G42,""))))</f>
        <v/>
      </c>
      <c r="I43" s="407" t="str">
        <f>IF(OR($B43=0,$B43=""),"",IF(AND($E$3="Nursery"),'Marks Entry Nursery'!H42,IF(AND($E$3="LKG"),'Marks Entry LKG'!H42,IF(AND($E$3="UKG"),'Marks Entry UKG'!H42,""))))</f>
        <v/>
      </c>
      <c r="J43" s="229" t="str">
        <f>IF(OR($B43=0,$B43=""),"",IF(AND($E$3="Nursery"),'Marks Entry Nursery'!J42,IF(AND($E$3="LKG"),'Marks Entry LKG'!J42,IF(AND($E$3="UKG"),'Marks Entry UKG'!J42,""))))</f>
        <v/>
      </c>
      <c r="K43" s="229" t="str">
        <f>IF(OR($B43=0,$B43=""),"",IF(AND($E$3="Nursery"),'Marks Entry Nursery'!K42,IF(AND($E$3="LKG"),'Marks Entry LKG'!K42,IF(AND($E$3="UKG"),'Marks Entry UKG'!K42,""))))</f>
        <v/>
      </c>
      <c r="L43" s="105"/>
      <c r="M43" s="105"/>
      <c r="N43" s="105"/>
      <c r="O43" s="51"/>
      <c r="P43" s="105" t="str">
        <f>IF(OR($B43=0,$B43=""),"",IF(AND($E$3="Nursery"),'Marks Entry Nursery'!O42,IF(AND($E$3="LKG"),'Marks Entry LKG'!O42,IF(AND($E$3="UKG"),'Marks Entry UKG'!O42,""))))</f>
        <v/>
      </c>
      <c r="Q43" s="105" t="str">
        <f>IF(OR($B43=0,$B43=""),"",IF(AND($E$3="Nursery"),'Marks Entry Nursery'!P42,IF(AND($E$3="LKG"),'Marks Entry LKG'!P42,IF(AND($E$3="UKG"),'Marks Entry UKG'!P42,""))))</f>
        <v/>
      </c>
      <c r="R43" s="54" t="str">
        <f t="shared" si="0"/>
        <v/>
      </c>
      <c r="S43" s="51">
        <f t="shared" si="1"/>
        <v>0</v>
      </c>
      <c r="T43" s="105" t="str">
        <f>IF(OR($B43=0,$B43=""),"",IF(AND($E$3="Nursery"),'Marks Entry Nursery'!Q42,IF(AND($E$3="LKG"),'Marks Entry LKG'!Q42,IF(AND($E$3="UKG"),'Marks Entry UKG'!Q42,""))))</f>
        <v/>
      </c>
      <c r="U43" s="105" t="str">
        <f>IF(OR($B43=0,$B43=""),"",IF(AND($E$3="Nursery"),'Marks Entry Nursery'!R42,IF(AND($E$3="LKG"),'Marks Entry LKG'!R42,IF(AND($E$3="UKG"),'Marks Entry UKG'!R42,""))))</f>
        <v/>
      </c>
      <c r="V43" s="55" t="str">
        <f t="shared" si="2"/>
        <v/>
      </c>
      <c r="W43" s="51" t="str">
        <f t="shared" si="3"/>
        <v/>
      </c>
      <c r="X43" s="89">
        <f t="shared" si="4"/>
        <v>0</v>
      </c>
      <c r="Y43" s="89" t="str">
        <f t="shared" si="5"/>
        <v/>
      </c>
      <c r="Z43" s="89" t="str">
        <f t="shared" si="6"/>
        <v/>
      </c>
      <c r="AA43" s="89" t="str">
        <f t="shared" si="7"/>
        <v/>
      </c>
      <c r="AB43" s="89" t="str">
        <f t="shared" si="8"/>
        <v/>
      </c>
      <c r="AC43" s="93" t="str">
        <f t="shared" si="9"/>
        <v/>
      </c>
      <c r="AD43" s="105"/>
      <c r="AE43" s="105"/>
      <c r="AF43" s="105"/>
      <c r="AG43" s="51"/>
      <c r="AH43" s="105" t="str">
        <f>IF(OR($B43=0,$B43=""),"",IF(AND($E$3="Nursery"),'Marks Entry Nursery'!V42,IF(AND($E$3="LKG"),'Marks Entry LKG'!V42,IF(AND($E$3="UKG"),'Marks Entry UKG'!V42,""))))</f>
        <v/>
      </c>
      <c r="AI43" s="105" t="str">
        <f>IF(OR($B43=0,$B43=""),"",IF(AND($E$3="Nursery"),'Marks Entry Nursery'!W42,IF(AND($E$3="LKG"),'Marks Entry LKG'!W42,IF(AND($E$3="UKG"),'Marks Entry UKG'!W42,""))))</f>
        <v/>
      </c>
      <c r="AJ43" s="54" t="str">
        <f t="shared" si="10"/>
        <v/>
      </c>
      <c r="AK43" s="51">
        <f t="shared" si="11"/>
        <v>0</v>
      </c>
      <c r="AL43" s="105" t="str">
        <f>IF(OR($B43=0,$B43=""),"",IF(AND($E$3="Nursery"),'Marks Entry Nursery'!X42,IF(AND($E$3="LKG"),'Marks Entry LKG'!X42,IF(AND($E$3="UKG"),'Marks Entry UKG'!X42,""))))</f>
        <v/>
      </c>
      <c r="AM43" s="105" t="str">
        <f>IF(OR($B43=0,$B43=""),"",IF(AND($E$3="Nursery"),'Marks Entry Nursery'!Y42,IF(AND($E$3="LKG"),'Marks Entry LKG'!Y42,IF(AND($E$3="UKG"),'Marks Entry UKG'!Y42,""))))</f>
        <v/>
      </c>
      <c r="AN43" s="55" t="str">
        <f t="shared" si="12"/>
        <v/>
      </c>
      <c r="AO43" s="51" t="str">
        <f t="shared" si="13"/>
        <v/>
      </c>
      <c r="AP43" s="89">
        <f t="shared" si="14"/>
        <v>0</v>
      </c>
      <c r="AQ43" s="89" t="str">
        <f t="shared" si="15"/>
        <v/>
      </c>
      <c r="AR43" s="89" t="str">
        <f t="shared" si="16"/>
        <v/>
      </c>
      <c r="AS43" s="89" t="str">
        <f t="shared" si="17"/>
        <v/>
      </c>
      <c r="AT43" s="89" t="str">
        <f t="shared" si="18"/>
        <v/>
      </c>
      <c r="AU43" s="93" t="str">
        <f t="shared" si="19"/>
        <v/>
      </c>
      <c r="AV43" s="105"/>
      <c r="AW43" s="105"/>
      <c r="AX43" s="105"/>
      <c r="AY43" s="51"/>
      <c r="AZ43" s="105" t="str">
        <f>IF(OR($B43=0,$B43=""),"",IF(AND($E$3="Nursery"),'Marks Entry Nursery'!AC42,IF(AND($E$3="LKG"),'Marks Entry LKG'!AC42,IF(AND($E$3="UKG"),'Marks Entry UKG'!AC42,""))))</f>
        <v/>
      </c>
      <c r="BA43" s="105" t="str">
        <f>IF(OR($B43=0,$B43=""),"",IF(AND($E$3="Nursery"),'Marks Entry Nursery'!AD42,IF(AND($E$3="LKG"),'Marks Entry LKG'!AD42,IF(AND($E$3="UKG"),'Marks Entry UKG'!AD42,""))))</f>
        <v/>
      </c>
      <c r="BB43" s="54" t="str">
        <f t="shared" si="20"/>
        <v/>
      </c>
      <c r="BC43" s="51">
        <f t="shared" si="21"/>
        <v>0</v>
      </c>
      <c r="BD43" s="105" t="str">
        <f>IF(OR($B43=0,$B43=""),"",IF(AND($E$3="Nursery"),'Marks Entry Nursery'!AE42,IF(AND($E$3="LKG"),'Marks Entry LKG'!AE42,IF(AND($E$3="UKG"),'Marks Entry UKG'!AE42,""))))</f>
        <v/>
      </c>
      <c r="BE43" s="105" t="str">
        <f>IF(OR($B43=0,$B43=""),"",IF(AND($E$3="Nursery"),'Marks Entry Nursery'!AF42,IF(AND($E$3="LKG"),'Marks Entry LKG'!AF42,IF(AND($E$3="UKG"),'Marks Entry UKG'!AF42,""))))</f>
        <v/>
      </c>
      <c r="BF43" s="55" t="str">
        <f t="shared" si="22"/>
        <v/>
      </c>
      <c r="BG43" s="51" t="str">
        <f t="shared" si="23"/>
        <v/>
      </c>
      <c r="BH43" s="89">
        <f t="shared" si="24"/>
        <v>0</v>
      </c>
      <c r="BI43" s="89" t="str">
        <f t="shared" si="25"/>
        <v/>
      </c>
      <c r="BJ43" s="89" t="str">
        <f t="shared" si="26"/>
        <v/>
      </c>
      <c r="BK43" s="89" t="str">
        <f t="shared" si="27"/>
        <v/>
      </c>
      <c r="BL43" s="89" t="str">
        <f t="shared" si="28"/>
        <v/>
      </c>
      <c r="BM43" s="93" t="str">
        <f t="shared" si="29"/>
        <v/>
      </c>
      <c r="BN43" s="105"/>
      <c r="BO43" s="105"/>
      <c r="BP43" s="105"/>
      <c r="BQ43" s="51"/>
      <c r="BR43" s="105" t="str">
        <f>IF(OR($B43=0,$B43=""),"",IF(AND($E$3="Nursery"),'Marks Entry Nursery'!AJ42,IF(AND($E$3="LKG"),'Marks Entry LKG'!AJ42,IF(AND($E$3="UKG"),'Marks Entry UKG'!AJ42,""))))</f>
        <v/>
      </c>
      <c r="BS43" s="105" t="str">
        <f>IF(OR($B43=0,$B43=""),"",IF(AND($E$3="Nursery"),'Marks Entry Nursery'!AK42,IF(AND($E$3="LKG"),'Marks Entry LKG'!AK42,IF(AND($E$3="UKG"),'Marks Entry UKG'!AK42,""))))</f>
        <v/>
      </c>
      <c r="BT43" s="54" t="str">
        <f t="shared" si="30"/>
        <v/>
      </c>
      <c r="BU43" s="51">
        <f t="shared" si="31"/>
        <v>0</v>
      </c>
      <c r="BV43" s="105" t="str">
        <f>IF(OR($B43=0,$B43=""),"",IF(AND($E$3="Nursery"),'Marks Entry Nursery'!AL42,IF(AND($E$3="LKG"),'Marks Entry LKG'!AL42,IF(AND($E$3="UKG"),'Marks Entry UKG'!AL42,""))))</f>
        <v/>
      </c>
      <c r="BW43" s="105" t="str">
        <f>IF(OR($B43=0,$B43=""),"",IF(AND($E$3="Nursery"),'Marks Entry Nursery'!AM42,IF(AND($E$3="LKG"),'Marks Entry LKG'!AM42,IF(AND($E$3="UKG"),'Marks Entry UKG'!AM42,""))))</f>
        <v/>
      </c>
      <c r="BX43" s="55" t="str">
        <f t="shared" si="32"/>
        <v/>
      </c>
      <c r="BY43" s="51" t="str">
        <f t="shared" si="33"/>
        <v/>
      </c>
      <c r="BZ43" s="89">
        <f t="shared" si="34"/>
        <v>0</v>
      </c>
      <c r="CA43" s="89" t="str">
        <f t="shared" si="35"/>
        <v/>
      </c>
      <c r="CB43" s="89" t="str">
        <f t="shared" si="36"/>
        <v/>
      </c>
      <c r="CC43" s="89" t="str">
        <f t="shared" si="37"/>
        <v/>
      </c>
      <c r="CD43" s="89" t="str">
        <f t="shared" si="38"/>
        <v/>
      </c>
      <c r="CE43" s="93" t="str">
        <f t="shared" si="39"/>
        <v/>
      </c>
      <c r="CF43" s="105" t="str">
        <f>IF(OR($B43=0,$B43=""),"",IF(AND($E$3="Nursery"),'Marks Entry Nursery'!AN42,IF(AND($E$3="LKG"),'Marks Entry LKG'!AN42,IF(AND($E$3="UKG"),'Marks Entry UKG'!AN42,""))))</f>
        <v/>
      </c>
      <c r="CG43" s="105" t="str">
        <f>IF(OR($B43=0,$B43=""),"",IF(AND($E$3="Nursery"),'Marks Entry Nursery'!AO42,IF(AND($E$3="LKG"),'Marks Entry LKG'!AO42,IF(AND($E$3="UKG"),'Marks Entry UKG'!AO42,""))))</f>
        <v/>
      </c>
      <c r="CH43" s="106" t="str">
        <f t="shared" si="40"/>
        <v/>
      </c>
      <c r="CI43" s="107">
        <f t="shared" si="41"/>
        <v>0</v>
      </c>
      <c r="CJ43" s="107" t="str">
        <f t="shared" si="42"/>
        <v/>
      </c>
      <c r="CK43" s="107" t="str">
        <f t="shared" si="43"/>
        <v/>
      </c>
      <c r="CL43" s="92" t="str">
        <f t="shared" si="44"/>
        <v/>
      </c>
      <c r="CM43" s="105" t="str">
        <f>IF(OR($B43=0,$B43=""),"",IF(AND($E$3="Nursery"),'Marks Entry Nursery'!AP42,IF(AND($E$3="LKG"),'Marks Entry LKG'!AP42,IF(AND($E$3="UKG"),'Marks Entry UKG'!AP42,""))))</f>
        <v/>
      </c>
      <c r="CN43" s="105" t="str">
        <f>IF(OR($B43=0,$B43=""),"",IF(AND($E$3="Nursery"),'Marks Entry Nursery'!AQ42,IF(AND($E$3="LKG"),'Marks Entry LKG'!AQ42,IF(AND($E$3="UKG"),'Marks Entry UKG'!AQ42,""))))</f>
        <v/>
      </c>
      <c r="CO43" s="106" t="str">
        <f t="shared" si="45"/>
        <v/>
      </c>
      <c r="CP43" s="107">
        <f t="shared" si="46"/>
        <v>0</v>
      </c>
      <c r="CQ43" s="107" t="str">
        <f t="shared" si="47"/>
        <v/>
      </c>
      <c r="CR43" s="107" t="str">
        <f t="shared" si="48"/>
        <v/>
      </c>
      <c r="CS43" s="92" t="str">
        <f t="shared" si="49"/>
        <v/>
      </c>
      <c r="CT43" s="105" t="str">
        <f>IF(OR($B43=0,$B43=""),"",IF(AND($E$3="Nursery"),'Marks Entry Nursery'!AR42,IF(AND($E$3="LKG"),'Marks Entry LKG'!AR42,IF(AND($E$3="UKG"),'Marks Entry UKG'!AR42,""))))</f>
        <v/>
      </c>
      <c r="CU43" s="105" t="str">
        <f>IF(OR($B43=0,$B43=""),"",IF(AND($E$3="Nursery"),'Marks Entry Nursery'!AS42,IF(AND($E$3="LKG"),'Marks Entry LKG'!AS42,IF(AND($E$3="UKG"),'Marks Entry UKG'!AS42,""))))</f>
        <v/>
      </c>
      <c r="CV43" s="106" t="str">
        <f t="shared" si="50"/>
        <v/>
      </c>
      <c r="CW43" s="107">
        <f t="shared" si="51"/>
        <v>0</v>
      </c>
      <c r="CX43" s="107" t="str">
        <f t="shared" si="52"/>
        <v/>
      </c>
      <c r="CY43" s="107" t="str">
        <f t="shared" si="53"/>
        <v/>
      </c>
      <c r="CZ43" s="92" t="str">
        <f t="shared" si="54"/>
        <v/>
      </c>
      <c r="DA43" s="105" t="str">
        <f>IF(OR($B43=0,$B43=""),"",IF(AND($E$3="Nursery"),'Marks Entry Nursery'!AT42,IF(AND($E$3="LKG"),'Marks Entry LKG'!AT42,IF(AND($E$3="UKG"),'Marks Entry UKG'!AT42,""))))</f>
        <v/>
      </c>
      <c r="DB43" s="105" t="str">
        <f>IF(OR($B43=0,$B43=""),"",IF(AND($E$3="Nursery"),'Marks Entry Nursery'!AU42,IF(AND($E$3="LKG"),'Marks Entry LKG'!AU42,IF(AND($E$3="UKG"),'Marks Entry UKG'!AU42,""))))</f>
        <v/>
      </c>
      <c r="DC43" s="357" t="str">
        <f t="shared" si="55"/>
        <v/>
      </c>
      <c r="DD43" s="93" t="str">
        <f t="shared" si="56"/>
        <v/>
      </c>
      <c r="DE43" s="105" t="str">
        <f>IF(OR($B43=0,$B43=""),"",IF(AND($E$3="Nursery"),'Marks Entry Nursery'!AV42,IF(AND($E$3="LKG"),'Marks Entry LKG'!AV42,IF(AND($E$3="UKG"),'Marks Entry UKG'!AV42,""))))</f>
        <v/>
      </c>
      <c r="DF43" s="105" t="str">
        <f>IF(OR($B43=0,$B43=""),"",IF(AND($E$3="Nursery"),'Marks Entry Nursery'!AW42,IF(AND($E$3="LKG"),'Marks Entry LKG'!AW42,IF(AND($E$3="UKG"),'Marks Entry UKG'!AW42,""))))</f>
        <v/>
      </c>
      <c r="DG43" s="357" t="str">
        <f t="shared" si="57"/>
        <v/>
      </c>
      <c r="DH43" s="93" t="str">
        <f t="shared" si="58"/>
        <v/>
      </c>
      <c r="DI43" s="63" t="str">
        <f t="shared" si="59"/>
        <v/>
      </c>
      <c r="DJ43" s="359" t="str">
        <f t="shared" si="60"/>
        <v/>
      </c>
      <c r="DK43" s="67" t="str">
        <f t="shared" si="61"/>
        <v/>
      </c>
      <c r="DL43" s="68" t="str">
        <f t="shared" si="62"/>
        <v/>
      </c>
      <c r="DM43" s="387" t="str">
        <f>IFERROR(IF(B43="NSO","NSO",IF(OR(D43="",G43="",F43="",B43="",DI43=0),"",IF('Master sheet'!$D$14="Hindi","कक्षोंन्नति","Promoted"))),"")</f>
        <v/>
      </c>
      <c r="DN43" s="42" t="str">
        <f>IF(OR(B43=0,B43=""),"",IF(AND($E$3="Nursery"),'Marks Entry Nursery'!AX42,IF(AND($E$3="LKG"),'Marks Entry LKG'!AX42,IF(AND($E$3="UKG"),'Marks Entry UKG'!AX42,""))))</f>
        <v/>
      </c>
      <c r="DO43" s="42" t="str">
        <f>IF(OR(B43=0,B43=""),"",IF(AND($E$3="Nursery"),'Marks Entry Nursery'!AY42,IF(AND($E$3="LKG"),'Marks Entry LKG'!AY42,IF(AND($E$3="UKG"),'Marks Entry UKG'!AY42,""))))</f>
        <v/>
      </c>
      <c r="DP43" s="214" t="str">
        <f t="shared" si="63"/>
        <v/>
      </c>
      <c r="DQ43" s="43"/>
      <c r="DX43" s="44">
        <f>IF(AND($E$3="Nursery"),'Marks Entry Nursery'!I42,IF(AND($E$3="LKG"),'Marks Entry LKG'!I42,IF(AND($E$3="UKG"),'Marks Entry UKG'!I42,"")))</f>
        <v>0</v>
      </c>
    </row>
    <row r="44" spans="1:128" ht="18.95" customHeight="1">
      <c r="A44" s="56">
        <v>37</v>
      </c>
      <c r="B44" s="261" t="str">
        <f>IF(OR(DX44=0,DX44=""),"",IF(AND($E$3="Nursery"),'Marks Entry Nursery'!I43,IF(AND($E$3="LKG"),'Marks Entry LKG'!I43,IF(AND($E$3="UKG"),'Marks Entry UKG'!I43,""))))</f>
        <v/>
      </c>
      <c r="C44" s="57" t="str">
        <f>IF(OR($B44=0,$B44=""),"",IF(AND($E$3="Nursery"),'Marks Entry Nursery'!B43,IF(AND($E$3="LKG"),'Marks Entry LKG'!B43,IF(AND($E$3="UKG"),'Marks Entry UKG'!B43,""))))</f>
        <v/>
      </c>
      <c r="D44" s="57" t="str">
        <f>IF(OR($B44=0,$B44=""),"",IF(AND($E$3="Nursery"),'Marks Entry Nursery'!C43,IF(AND($E$3="LKG"),'Marks Entry LKG'!C43,IF(AND($E$3="UKG"),'Marks Entry UKG'!C43,""))))</f>
        <v/>
      </c>
      <c r="E44" s="402" t="str">
        <f>IF(OR(B44=0,B44=""),"",IF(AND($E$3="Nursery"),'Marks Entry Nursery'!E43,IF(AND($E$3="LKG"),'Marks Entry LKG'!E43,IF(AND($E$3="UKG"),'Marks Entry UKG'!E43,""))))</f>
        <v/>
      </c>
      <c r="F44" s="260" t="str">
        <f>IF(OR(B44=0,B44=""),"",IF(AND($E$3="Nursery"),'Marks Entry Nursery'!D43,IF(AND($E$3="LKG"),'Marks Entry LKG'!D43,IF(AND($E$3="UKG"),'Marks Entry UKG'!D43,""))))</f>
        <v/>
      </c>
      <c r="G44" s="407" t="str">
        <f>IF(OR($B44=0,$B44=""),"",IF(AND($E$3="Nursery"),'Marks Entry Nursery'!F43,IF(AND($E$3="LKG"),'Marks Entry LKG'!F43,IF(AND($E$3="UKG"),'Marks Entry UKG'!F43,""))))</f>
        <v/>
      </c>
      <c r="H44" s="407" t="str">
        <f>IF(OR($B44=0,$B44=""),"",IF(AND($E$3="Nursery"),'Marks Entry Nursery'!G43,IF(AND($E$3="LKG"),'Marks Entry LKG'!G43,IF(AND($E$3="UKG"),'Marks Entry UKG'!G43,""))))</f>
        <v/>
      </c>
      <c r="I44" s="407" t="str">
        <f>IF(OR($B44=0,$B44=""),"",IF(AND($E$3="Nursery"),'Marks Entry Nursery'!H43,IF(AND($E$3="LKG"),'Marks Entry LKG'!H43,IF(AND($E$3="UKG"),'Marks Entry UKG'!H43,""))))</f>
        <v/>
      </c>
      <c r="J44" s="229" t="str">
        <f>IF(OR($B44=0,$B44=""),"",IF(AND($E$3="Nursery"),'Marks Entry Nursery'!J43,IF(AND($E$3="LKG"),'Marks Entry LKG'!J43,IF(AND($E$3="UKG"),'Marks Entry UKG'!J43,""))))</f>
        <v/>
      </c>
      <c r="K44" s="229" t="str">
        <f>IF(OR($B44=0,$B44=""),"",IF(AND($E$3="Nursery"),'Marks Entry Nursery'!K43,IF(AND($E$3="LKG"),'Marks Entry LKG'!K43,IF(AND($E$3="UKG"),'Marks Entry UKG'!K43,""))))</f>
        <v/>
      </c>
      <c r="L44" s="105"/>
      <c r="M44" s="105"/>
      <c r="N44" s="105"/>
      <c r="O44" s="51"/>
      <c r="P44" s="105" t="str">
        <f>IF(OR($B44=0,$B44=""),"",IF(AND($E$3="Nursery"),'Marks Entry Nursery'!O43,IF(AND($E$3="LKG"),'Marks Entry LKG'!O43,IF(AND($E$3="UKG"),'Marks Entry UKG'!O43,""))))</f>
        <v/>
      </c>
      <c r="Q44" s="105" t="str">
        <f>IF(OR($B44=0,$B44=""),"",IF(AND($E$3="Nursery"),'Marks Entry Nursery'!P43,IF(AND($E$3="LKG"),'Marks Entry LKG'!P43,IF(AND($E$3="UKG"),'Marks Entry UKG'!P43,""))))</f>
        <v/>
      </c>
      <c r="R44" s="54" t="str">
        <f t="shared" si="0"/>
        <v/>
      </c>
      <c r="S44" s="51">
        <f t="shared" si="1"/>
        <v>0</v>
      </c>
      <c r="T44" s="105" t="str">
        <f>IF(OR($B44=0,$B44=""),"",IF(AND($E$3="Nursery"),'Marks Entry Nursery'!Q43,IF(AND($E$3="LKG"),'Marks Entry LKG'!Q43,IF(AND($E$3="UKG"),'Marks Entry UKG'!Q43,""))))</f>
        <v/>
      </c>
      <c r="U44" s="105" t="str">
        <f>IF(OR($B44=0,$B44=""),"",IF(AND($E$3="Nursery"),'Marks Entry Nursery'!R43,IF(AND($E$3="LKG"),'Marks Entry LKG'!R43,IF(AND($E$3="UKG"),'Marks Entry UKG'!R43,""))))</f>
        <v/>
      </c>
      <c r="V44" s="55" t="str">
        <f t="shared" si="2"/>
        <v/>
      </c>
      <c r="W44" s="51" t="str">
        <f t="shared" si="3"/>
        <v/>
      </c>
      <c r="X44" s="89">
        <f t="shared" si="4"/>
        <v>0</v>
      </c>
      <c r="Y44" s="89" t="str">
        <f t="shared" si="5"/>
        <v/>
      </c>
      <c r="Z44" s="89" t="str">
        <f t="shared" si="6"/>
        <v/>
      </c>
      <c r="AA44" s="89" t="str">
        <f t="shared" si="7"/>
        <v/>
      </c>
      <c r="AB44" s="89" t="str">
        <f t="shared" si="8"/>
        <v/>
      </c>
      <c r="AC44" s="93" t="str">
        <f t="shared" si="9"/>
        <v/>
      </c>
      <c r="AD44" s="105"/>
      <c r="AE44" s="105"/>
      <c r="AF44" s="105"/>
      <c r="AG44" s="51"/>
      <c r="AH44" s="105" t="str">
        <f>IF(OR($B44=0,$B44=""),"",IF(AND($E$3="Nursery"),'Marks Entry Nursery'!V43,IF(AND($E$3="LKG"),'Marks Entry LKG'!V43,IF(AND($E$3="UKG"),'Marks Entry UKG'!V43,""))))</f>
        <v/>
      </c>
      <c r="AI44" s="105" t="str">
        <f>IF(OR($B44=0,$B44=""),"",IF(AND($E$3="Nursery"),'Marks Entry Nursery'!W43,IF(AND($E$3="LKG"),'Marks Entry LKG'!W43,IF(AND($E$3="UKG"),'Marks Entry UKG'!W43,""))))</f>
        <v/>
      </c>
      <c r="AJ44" s="54" t="str">
        <f t="shared" si="10"/>
        <v/>
      </c>
      <c r="AK44" s="51">
        <f t="shared" si="11"/>
        <v>0</v>
      </c>
      <c r="AL44" s="105" t="str">
        <f>IF(OR($B44=0,$B44=""),"",IF(AND($E$3="Nursery"),'Marks Entry Nursery'!X43,IF(AND($E$3="LKG"),'Marks Entry LKG'!X43,IF(AND($E$3="UKG"),'Marks Entry UKG'!X43,""))))</f>
        <v/>
      </c>
      <c r="AM44" s="105" t="str">
        <f>IF(OR($B44=0,$B44=""),"",IF(AND($E$3="Nursery"),'Marks Entry Nursery'!Y43,IF(AND($E$3="LKG"),'Marks Entry LKG'!Y43,IF(AND($E$3="UKG"),'Marks Entry UKG'!Y43,""))))</f>
        <v/>
      </c>
      <c r="AN44" s="55" t="str">
        <f t="shared" si="12"/>
        <v/>
      </c>
      <c r="AO44" s="51" t="str">
        <f t="shared" si="13"/>
        <v/>
      </c>
      <c r="AP44" s="89">
        <f t="shared" si="14"/>
        <v>0</v>
      </c>
      <c r="AQ44" s="89" t="str">
        <f t="shared" si="15"/>
        <v/>
      </c>
      <c r="AR44" s="89" t="str">
        <f t="shared" si="16"/>
        <v/>
      </c>
      <c r="AS44" s="89" t="str">
        <f t="shared" si="17"/>
        <v/>
      </c>
      <c r="AT44" s="89" t="str">
        <f t="shared" si="18"/>
        <v/>
      </c>
      <c r="AU44" s="93" t="str">
        <f t="shared" si="19"/>
        <v/>
      </c>
      <c r="AV44" s="105"/>
      <c r="AW44" s="105"/>
      <c r="AX44" s="105"/>
      <c r="AY44" s="51"/>
      <c r="AZ44" s="105" t="str">
        <f>IF(OR($B44=0,$B44=""),"",IF(AND($E$3="Nursery"),'Marks Entry Nursery'!AC43,IF(AND($E$3="LKG"),'Marks Entry LKG'!AC43,IF(AND($E$3="UKG"),'Marks Entry UKG'!AC43,""))))</f>
        <v/>
      </c>
      <c r="BA44" s="105" t="str">
        <f>IF(OR($B44=0,$B44=""),"",IF(AND($E$3="Nursery"),'Marks Entry Nursery'!AD43,IF(AND($E$3="LKG"),'Marks Entry LKG'!AD43,IF(AND($E$3="UKG"),'Marks Entry UKG'!AD43,""))))</f>
        <v/>
      </c>
      <c r="BB44" s="54" t="str">
        <f t="shared" si="20"/>
        <v/>
      </c>
      <c r="BC44" s="51">
        <f t="shared" si="21"/>
        <v>0</v>
      </c>
      <c r="BD44" s="105" t="str">
        <f>IF(OR($B44=0,$B44=""),"",IF(AND($E$3="Nursery"),'Marks Entry Nursery'!AE43,IF(AND($E$3="LKG"),'Marks Entry LKG'!AE43,IF(AND($E$3="UKG"),'Marks Entry UKG'!AE43,""))))</f>
        <v/>
      </c>
      <c r="BE44" s="105" t="str">
        <f>IF(OR($B44=0,$B44=""),"",IF(AND($E$3="Nursery"),'Marks Entry Nursery'!AF43,IF(AND($E$3="LKG"),'Marks Entry LKG'!AF43,IF(AND($E$3="UKG"),'Marks Entry UKG'!AF43,""))))</f>
        <v/>
      </c>
      <c r="BF44" s="55" t="str">
        <f t="shared" si="22"/>
        <v/>
      </c>
      <c r="BG44" s="51" t="str">
        <f t="shared" si="23"/>
        <v/>
      </c>
      <c r="BH44" s="89">
        <f t="shared" si="24"/>
        <v>0</v>
      </c>
      <c r="BI44" s="89" t="str">
        <f t="shared" si="25"/>
        <v/>
      </c>
      <c r="BJ44" s="89" t="str">
        <f t="shared" si="26"/>
        <v/>
      </c>
      <c r="BK44" s="89" t="str">
        <f t="shared" si="27"/>
        <v/>
      </c>
      <c r="BL44" s="89" t="str">
        <f t="shared" si="28"/>
        <v/>
      </c>
      <c r="BM44" s="93" t="str">
        <f t="shared" si="29"/>
        <v/>
      </c>
      <c r="BN44" s="105"/>
      <c r="BO44" s="105"/>
      <c r="BP44" s="105"/>
      <c r="BQ44" s="51"/>
      <c r="BR44" s="105" t="str">
        <f>IF(OR($B44=0,$B44=""),"",IF(AND($E$3="Nursery"),'Marks Entry Nursery'!AJ43,IF(AND($E$3="LKG"),'Marks Entry LKG'!AJ43,IF(AND($E$3="UKG"),'Marks Entry UKG'!AJ43,""))))</f>
        <v/>
      </c>
      <c r="BS44" s="105" t="str">
        <f>IF(OR($B44=0,$B44=""),"",IF(AND($E$3="Nursery"),'Marks Entry Nursery'!AK43,IF(AND($E$3="LKG"),'Marks Entry LKG'!AK43,IF(AND($E$3="UKG"),'Marks Entry UKG'!AK43,""))))</f>
        <v/>
      </c>
      <c r="BT44" s="54" t="str">
        <f t="shared" si="30"/>
        <v/>
      </c>
      <c r="BU44" s="51">
        <f t="shared" si="31"/>
        <v>0</v>
      </c>
      <c r="BV44" s="105" t="str">
        <f>IF(OR($B44=0,$B44=""),"",IF(AND($E$3="Nursery"),'Marks Entry Nursery'!AL43,IF(AND($E$3="LKG"),'Marks Entry LKG'!AL43,IF(AND($E$3="UKG"),'Marks Entry UKG'!AL43,""))))</f>
        <v/>
      </c>
      <c r="BW44" s="105" t="str">
        <f>IF(OR($B44=0,$B44=""),"",IF(AND($E$3="Nursery"),'Marks Entry Nursery'!AM43,IF(AND($E$3="LKG"),'Marks Entry LKG'!AM43,IF(AND($E$3="UKG"),'Marks Entry UKG'!AM43,""))))</f>
        <v/>
      </c>
      <c r="BX44" s="55" t="str">
        <f t="shared" si="32"/>
        <v/>
      </c>
      <c r="BY44" s="51" t="str">
        <f t="shared" si="33"/>
        <v/>
      </c>
      <c r="BZ44" s="89">
        <f t="shared" si="34"/>
        <v>0</v>
      </c>
      <c r="CA44" s="89" t="str">
        <f t="shared" si="35"/>
        <v/>
      </c>
      <c r="CB44" s="89" t="str">
        <f t="shared" si="36"/>
        <v/>
      </c>
      <c r="CC44" s="89" t="str">
        <f t="shared" si="37"/>
        <v/>
      </c>
      <c r="CD44" s="89" t="str">
        <f t="shared" si="38"/>
        <v/>
      </c>
      <c r="CE44" s="93" t="str">
        <f t="shared" si="39"/>
        <v/>
      </c>
      <c r="CF44" s="105" t="str">
        <f>IF(OR($B44=0,$B44=""),"",IF(AND($E$3="Nursery"),'Marks Entry Nursery'!AN43,IF(AND($E$3="LKG"),'Marks Entry LKG'!AN43,IF(AND($E$3="UKG"),'Marks Entry UKG'!AN43,""))))</f>
        <v/>
      </c>
      <c r="CG44" s="105" t="str">
        <f>IF(OR($B44=0,$B44=""),"",IF(AND($E$3="Nursery"),'Marks Entry Nursery'!AO43,IF(AND($E$3="LKG"),'Marks Entry LKG'!AO43,IF(AND($E$3="UKG"),'Marks Entry UKG'!AO43,""))))</f>
        <v/>
      </c>
      <c r="CH44" s="106" t="str">
        <f t="shared" si="40"/>
        <v/>
      </c>
      <c r="CI44" s="107">
        <f t="shared" si="41"/>
        <v>0</v>
      </c>
      <c r="CJ44" s="107" t="str">
        <f t="shared" si="42"/>
        <v/>
      </c>
      <c r="CK44" s="107" t="str">
        <f t="shared" si="43"/>
        <v/>
      </c>
      <c r="CL44" s="92" t="str">
        <f t="shared" si="44"/>
        <v/>
      </c>
      <c r="CM44" s="105" t="str">
        <f>IF(OR($B44=0,$B44=""),"",IF(AND($E$3="Nursery"),'Marks Entry Nursery'!AP43,IF(AND($E$3="LKG"),'Marks Entry LKG'!AP43,IF(AND($E$3="UKG"),'Marks Entry UKG'!AP43,""))))</f>
        <v/>
      </c>
      <c r="CN44" s="105" t="str">
        <f>IF(OR($B44=0,$B44=""),"",IF(AND($E$3="Nursery"),'Marks Entry Nursery'!AQ43,IF(AND($E$3="LKG"),'Marks Entry LKG'!AQ43,IF(AND($E$3="UKG"),'Marks Entry UKG'!AQ43,""))))</f>
        <v/>
      </c>
      <c r="CO44" s="106" t="str">
        <f t="shared" si="45"/>
        <v/>
      </c>
      <c r="CP44" s="107">
        <f t="shared" si="46"/>
        <v>0</v>
      </c>
      <c r="CQ44" s="107" t="str">
        <f t="shared" si="47"/>
        <v/>
      </c>
      <c r="CR44" s="107" t="str">
        <f t="shared" si="48"/>
        <v/>
      </c>
      <c r="CS44" s="92" t="str">
        <f t="shared" si="49"/>
        <v/>
      </c>
      <c r="CT44" s="105" t="str">
        <f>IF(OR($B44=0,$B44=""),"",IF(AND($E$3="Nursery"),'Marks Entry Nursery'!AR43,IF(AND($E$3="LKG"),'Marks Entry LKG'!AR43,IF(AND($E$3="UKG"),'Marks Entry UKG'!AR43,""))))</f>
        <v/>
      </c>
      <c r="CU44" s="105" t="str">
        <f>IF(OR($B44=0,$B44=""),"",IF(AND($E$3="Nursery"),'Marks Entry Nursery'!AS43,IF(AND($E$3="LKG"),'Marks Entry LKG'!AS43,IF(AND($E$3="UKG"),'Marks Entry UKG'!AS43,""))))</f>
        <v/>
      </c>
      <c r="CV44" s="106" t="str">
        <f t="shared" si="50"/>
        <v/>
      </c>
      <c r="CW44" s="107">
        <f t="shared" si="51"/>
        <v>0</v>
      </c>
      <c r="CX44" s="107" t="str">
        <f t="shared" si="52"/>
        <v/>
      </c>
      <c r="CY44" s="107" t="str">
        <f t="shared" si="53"/>
        <v/>
      </c>
      <c r="CZ44" s="92" t="str">
        <f t="shared" si="54"/>
        <v/>
      </c>
      <c r="DA44" s="105" t="str">
        <f>IF(OR($B44=0,$B44=""),"",IF(AND($E$3="Nursery"),'Marks Entry Nursery'!AT43,IF(AND($E$3="LKG"),'Marks Entry LKG'!AT43,IF(AND($E$3="UKG"),'Marks Entry UKG'!AT43,""))))</f>
        <v/>
      </c>
      <c r="DB44" s="105" t="str">
        <f>IF(OR($B44=0,$B44=""),"",IF(AND($E$3="Nursery"),'Marks Entry Nursery'!AU43,IF(AND($E$3="LKG"),'Marks Entry LKG'!AU43,IF(AND($E$3="UKG"),'Marks Entry UKG'!AU43,""))))</f>
        <v/>
      </c>
      <c r="DC44" s="357" t="str">
        <f t="shared" si="55"/>
        <v/>
      </c>
      <c r="DD44" s="93" t="str">
        <f t="shared" si="56"/>
        <v/>
      </c>
      <c r="DE44" s="105" t="str">
        <f>IF(OR($B44=0,$B44=""),"",IF(AND($E$3="Nursery"),'Marks Entry Nursery'!AV43,IF(AND($E$3="LKG"),'Marks Entry LKG'!AV43,IF(AND($E$3="UKG"),'Marks Entry UKG'!AV43,""))))</f>
        <v/>
      </c>
      <c r="DF44" s="105" t="str">
        <f>IF(OR($B44=0,$B44=""),"",IF(AND($E$3="Nursery"),'Marks Entry Nursery'!AW43,IF(AND($E$3="LKG"),'Marks Entry LKG'!AW43,IF(AND($E$3="UKG"),'Marks Entry UKG'!AW43,""))))</f>
        <v/>
      </c>
      <c r="DG44" s="357" t="str">
        <f t="shared" si="57"/>
        <v/>
      </c>
      <c r="DH44" s="93" t="str">
        <f t="shared" si="58"/>
        <v/>
      </c>
      <c r="DI44" s="63" t="str">
        <f t="shared" si="59"/>
        <v/>
      </c>
      <c r="DJ44" s="359" t="str">
        <f t="shared" si="60"/>
        <v/>
      </c>
      <c r="DK44" s="67" t="str">
        <f t="shared" si="61"/>
        <v/>
      </c>
      <c r="DL44" s="68" t="str">
        <f t="shared" si="62"/>
        <v/>
      </c>
      <c r="DM44" s="387" t="str">
        <f>IFERROR(IF(B44="NSO","NSO",IF(OR(D44="",G44="",F44="",B44="",DI44=0),"",IF('Master sheet'!$D$14="Hindi","कक्षोंन्नति","Promoted"))),"")</f>
        <v/>
      </c>
      <c r="DN44" s="42" t="str">
        <f>IF(OR(B44=0,B44=""),"",IF(AND($E$3="Nursery"),'Marks Entry Nursery'!AX43,IF(AND($E$3="LKG"),'Marks Entry LKG'!AX43,IF(AND($E$3="UKG"),'Marks Entry UKG'!AX43,""))))</f>
        <v/>
      </c>
      <c r="DO44" s="42" t="str">
        <f>IF(OR(B44=0,B44=""),"",IF(AND($E$3="Nursery"),'Marks Entry Nursery'!AY43,IF(AND($E$3="LKG"),'Marks Entry LKG'!AY43,IF(AND($E$3="UKG"),'Marks Entry UKG'!AY43,""))))</f>
        <v/>
      </c>
      <c r="DP44" s="214" t="str">
        <f t="shared" si="63"/>
        <v/>
      </c>
      <c r="DQ44" s="43"/>
      <c r="DX44" s="44">
        <f>IF(AND($E$3="Nursery"),'Marks Entry Nursery'!I43,IF(AND($E$3="LKG"),'Marks Entry LKG'!I43,IF(AND($E$3="UKG"),'Marks Entry UKG'!I43,"")))</f>
        <v>0</v>
      </c>
    </row>
    <row r="45" spans="1:128" ht="18.95" customHeight="1">
      <c r="A45" s="56">
        <v>38</v>
      </c>
      <c r="B45" s="261" t="str">
        <f>IF(OR(DX45=0,DX45=""),"",IF(AND($E$3="Nursery"),'Marks Entry Nursery'!I44,IF(AND($E$3="LKG"),'Marks Entry LKG'!I44,IF(AND($E$3="UKG"),'Marks Entry UKG'!I44,""))))</f>
        <v/>
      </c>
      <c r="C45" s="57" t="str">
        <f>IF(OR($B45=0,$B45=""),"",IF(AND($E$3="Nursery"),'Marks Entry Nursery'!B44,IF(AND($E$3="LKG"),'Marks Entry LKG'!B44,IF(AND($E$3="UKG"),'Marks Entry UKG'!B44,""))))</f>
        <v/>
      </c>
      <c r="D45" s="57" t="str">
        <f>IF(OR($B45=0,$B45=""),"",IF(AND($E$3="Nursery"),'Marks Entry Nursery'!C44,IF(AND($E$3="LKG"),'Marks Entry LKG'!C44,IF(AND($E$3="UKG"),'Marks Entry UKG'!C44,""))))</f>
        <v/>
      </c>
      <c r="E45" s="402" t="str">
        <f>IF(OR(B45=0,B45=""),"",IF(AND($E$3="Nursery"),'Marks Entry Nursery'!E44,IF(AND($E$3="LKG"),'Marks Entry LKG'!E44,IF(AND($E$3="UKG"),'Marks Entry UKG'!E44,""))))</f>
        <v/>
      </c>
      <c r="F45" s="260" t="str">
        <f>IF(OR(B45=0,B45=""),"",IF(AND($E$3="Nursery"),'Marks Entry Nursery'!D44,IF(AND($E$3="LKG"),'Marks Entry LKG'!D44,IF(AND($E$3="UKG"),'Marks Entry UKG'!D44,""))))</f>
        <v/>
      </c>
      <c r="G45" s="407" t="str">
        <f>IF(OR($B45=0,$B45=""),"",IF(AND($E$3="Nursery"),'Marks Entry Nursery'!F44,IF(AND($E$3="LKG"),'Marks Entry LKG'!F44,IF(AND($E$3="UKG"),'Marks Entry UKG'!F44,""))))</f>
        <v/>
      </c>
      <c r="H45" s="407" t="str">
        <f>IF(OR($B45=0,$B45=""),"",IF(AND($E$3="Nursery"),'Marks Entry Nursery'!G44,IF(AND($E$3="LKG"),'Marks Entry LKG'!G44,IF(AND($E$3="UKG"),'Marks Entry UKG'!G44,""))))</f>
        <v/>
      </c>
      <c r="I45" s="407" t="str">
        <f>IF(OR($B45=0,$B45=""),"",IF(AND($E$3="Nursery"),'Marks Entry Nursery'!H44,IF(AND($E$3="LKG"),'Marks Entry LKG'!H44,IF(AND($E$3="UKG"),'Marks Entry UKG'!H44,""))))</f>
        <v/>
      </c>
      <c r="J45" s="229" t="str">
        <f>IF(OR($B45=0,$B45=""),"",IF(AND($E$3="Nursery"),'Marks Entry Nursery'!J44,IF(AND($E$3="LKG"),'Marks Entry LKG'!J44,IF(AND($E$3="UKG"),'Marks Entry UKG'!J44,""))))</f>
        <v/>
      </c>
      <c r="K45" s="229" t="str">
        <f>IF(OR($B45=0,$B45=""),"",IF(AND($E$3="Nursery"),'Marks Entry Nursery'!K44,IF(AND($E$3="LKG"),'Marks Entry LKG'!K44,IF(AND($E$3="UKG"),'Marks Entry UKG'!K44,""))))</f>
        <v/>
      </c>
      <c r="L45" s="105"/>
      <c r="M45" s="105"/>
      <c r="N45" s="105"/>
      <c r="O45" s="51"/>
      <c r="P45" s="105" t="str">
        <f>IF(OR($B45=0,$B45=""),"",IF(AND($E$3="Nursery"),'Marks Entry Nursery'!O44,IF(AND($E$3="LKG"),'Marks Entry LKG'!O44,IF(AND($E$3="UKG"),'Marks Entry UKG'!O44,""))))</f>
        <v/>
      </c>
      <c r="Q45" s="105" t="str">
        <f>IF(OR($B45=0,$B45=""),"",IF(AND($E$3="Nursery"),'Marks Entry Nursery'!P44,IF(AND($E$3="LKG"),'Marks Entry LKG'!P44,IF(AND($E$3="UKG"),'Marks Entry UKG'!P44,""))))</f>
        <v/>
      </c>
      <c r="R45" s="54" t="str">
        <f t="shared" si="0"/>
        <v/>
      </c>
      <c r="S45" s="51">
        <f t="shared" si="1"/>
        <v>0</v>
      </c>
      <c r="T45" s="105" t="str">
        <f>IF(OR($B45=0,$B45=""),"",IF(AND($E$3="Nursery"),'Marks Entry Nursery'!Q44,IF(AND($E$3="LKG"),'Marks Entry LKG'!Q44,IF(AND($E$3="UKG"),'Marks Entry UKG'!Q44,""))))</f>
        <v/>
      </c>
      <c r="U45" s="105" t="str">
        <f>IF(OR($B45=0,$B45=""),"",IF(AND($E$3="Nursery"),'Marks Entry Nursery'!R44,IF(AND($E$3="LKG"),'Marks Entry LKG'!R44,IF(AND($E$3="UKG"),'Marks Entry UKG'!R44,""))))</f>
        <v/>
      </c>
      <c r="V45" s="55" t="str">
        <f t="shared" si="2"/>
        <v/>
      </c>
      <c r="W45" s="51" t="str">
        <f t="shared" si="3"/>
        <v/>
      </c>
      <c r="X45" s="89">
        <f t="shared" si="4"/>
        <v>0</v>
      </c>
      <c r="Y45" s="89" t="str">
        <f t="shared" si="5"/>
        <v/>
      </c>
      <c r="Z45" s="89" t="str">
        <f t="shared" si="6"/>
        <v/>
      </c>
      <c r="AA45" s="89" t="str">
        <f t="shared" si="7"/>
        <v/>
      </c>
      <c r="AB45" s="89" t="str">
        <f t="shared" si="8"/>
        <v/>
      </c>
      <c r="AC45" s="93" t="str">
        <f t="shared" si="9"/>
        <v/>
      </c>
      <c r="AD45" s="105"/>
      <c r="AE45" s="105"/>
      <c r="AF45" s="105"/>
      <c r="AG45" s="51"/>
      <c r="AH45" s="105" t="str">
        <f>IF(OR($B45=0,$B45=""),"",IF(AND($E$3="Nursery"),'Marks Entry Nursery'!V44,IF(AND($E$3="LKG"),'Marks Entry LKG'!V44,IF(AND($E$3="UKG"),'Marks Entry UKG'!V44,""))))</f>
        <v/>
      </c>
      <c r="AI45" s="105" t="str">
        <f>IF(OR($B45=0,$B45=""),"",IF(AND($E$3="Nursery"),'Marks Entry Nursery'!W44,IF(AND($E$3="LKG"),'Marks Entry LKG'!W44,IF(AND($E$3="UKG"),'Marks Entry UKG'!W44,""))))</f>
        <v/>
      </c>
      <c r="AJ45" s="54" t="str">
        <f t="shared" si="10"/>
        <v/>
      </c>
      <c r="AK45" s="51">
        <f t="shared" si="11"/>
        <v>0</v>
      </c>
      <c r="AL45" s="105" t="str">
        <f>IF(OR($B45=0,$B45=""),"",IF(AND($E$3="Nursery"),'Marks Entry Nursery'!X44,IF(AND($E$3="LKG"),'Marks Entry LKG'!X44,IF(AND($E$3="UKG"),'Marks Entry UKG'!X44,""))))</f>
        <v/>
      </c>
      <c r="AM45" s="105" t="str">
        <f>IF(OR($B45=0,$B45=""),"",IF(AND($E$3="Nursery"),'Marks Entry Nursery'!Y44,IF(AND($E$3="LKG"),'Marks Entry LKG'!Y44,IF(AND($E$3="UKG"),'Marks Entry UKG'!Y44,""))))</f>
        <v/>
      </c>
      <c r="AN45" s="55" t="str">
        <f t="shared" si="12"/>
        <v/>
      </c>
      <c r="AO45" s="51" t="str">
        <f t="shared" si="13"/>
        <v/>
      </c>
      <c r="AP45" s="89">
        <f t="shared" si="14"/>
        <v>0</v>
      </c>
      <c r="AQ45" s="89" t="str">
        <f t="shared" si="15"/>
        <v/>
      </c>
      <c r="AR45" s="89" t="str">
        <f t="shared" si="16"/>
        <v/>
      </c>
      <c r="AS45" s="89" t="str">
        <f t="shared" si="17"/>
        <v/>
      </c>
      <c r="AT45" s="89" t="str">
        <f t="shared" si="18"/>
        <v/>
      </c>
      <c r="AU45" s="93" t="str">
        <f t="shared" si="19"/>
        <v/>
      </c>
      <c r="AV45" s="105"/>
      <c r="AW45" s="105"/>
      <c r="AX45" s="105"/>
      <c r="AY45" s="51"/>
      <c r="AZ45" s="105" t="str">
        <f>IF(OR($B45=0,$B45=""),"",IF(AND($E$3="Nursery"),'Marks Entry Nursery'!AC44,IF(AND($E$3="LKG"),'Marks Entry LKG'!AC44,IF(AND($E$3="UKG"),'Marks Entry UKG'!AC44,""))))</f>
        <v/>
      </c>
      <c r="BA45" s="105" t="str">
        <f>IF(OR($B45=0,$B45=""),"",IF(AND($E$3="Nursery"),'Marks Entry Nursery'!AD44,IF(AND($E$3="LKG"),'Marks Entry LKG'!AD44,IF(AND($E$3="UKG"),'Marks Entry UKG'!AD44,""))))</f>
        <v/>
      </c>
      <c r="BB45" s="54" t="str">
        <f t="shared" si="20"/>
        <v/>
      </c>
      <c r="BC45" s="51">
        <f t="shared" si="21"/>
        <v>0</v>
      </c>
      <c r="BD45" s="105" t="str">
        <f>IF(OR($B45=0,$B45=""),"",IF(AND($E$3="Nursery"),'Marks Entry Nursery'!AE44,IF(AND($E$3="LKG"),'Marks Entry LKG'!AE44,IF(AND($E$3="UKG"),'Marks Entry UKG'!AE44,""))))</f>
        <v/>
      </c>
      <c r="BE45" s="105" t="str">
        <f>IF(OR($B45=0,$B45=""),"",IF(AND($E$3="Nursery"),'Marks Entry Nursery'!AF44,IF(AND($E$3="LKG"),'Marks Entry LKG'!AF44,IF(AND($E$3="UKG"),'Marks Entry UKG'!AF44,""))))</f>
        <v/>
      </c>
      <c r="BF45" s="55" t="str">
        <f t="shared" si="22"/>
        <v/>
      </c>
      <c r="BG45" s="51" t="str">
        <f t="shared" si="23"/>
        <v/>
      </c>
      <c r="BH45" s="89">
        <f t="shared" si="24"/>
        <v>0</v>
      </c>
      <c r="BI45" s="89" t="str">
        <f t="shared" si="25"/>
        <v/>
      </c>
      <c r="BJ45" s="89" t="str">
        <f t="shared" si="26"/>
        <v/>
      </c>
      <c r="BK45" s="89" t="str">
        <f t="shared" si="27"/>
        <v/>
      </c>
      <c r="BL45" s="89" t="str">
        <f t="shared" si="28"/>
        <v/>
      </c>
      <c r="BM45" s="93" t="str">
        <f t="shared" si="29"/>
        <v/>
      </c>
      <c r="BN45" s="105"/>
      <c r="BO45" s="105"/>
      <c r="BP45" s="105"/>
      <c r="BQ45" s="51"/>
      <c r="BR45" s="105" t="str">
        <f>IF(OR($B45=0,$B45=""),"",IF(AND($E$3="Nursery"),'Marks Entry Nursery'!AJ44,IF(AND($E$3="LKG"),'Marks Entry LKG'!AJ44,IF(AND($E$3="UKG"),'Marks Entry UKG'!AJ44,""))))</f>
        <v/>
      </c>
      <c r="BS45" s="105" t="str">
        <f>IF(OR($B45=0,$B45=""),"",IF(AND($E$3="Nursery"),'Marks Entry Nursery'!AK44,IF(AND($E$3="LKG"),'Marks Entry LKG'!AK44,IF(AND($E$3="UKG"),'Marks Entry UKG'!AK44,""))))</f>
        <v/>
      </c>
      <c r="BT45" s="54" t="str">
        <f t="shared" si="30"/>
        <v/>
      </c>
      <c r="BU45" s="51">
        <f t="shared" si="31"/>
        <v>0</v>
      </c>
      <c r="BV45" s="105" t="str">
        <f>IF(OR($B45=0,$B45=""),"",IF(AND($E$3="Nursery"),'Marks Entry Nursery'!AL44,IF(AND($E$3="LKG"),'Marks Entry LKG'!AL44,IF(AND($E$3="UKG"),'Marks Entry UKG'!AL44,""))))</f>
        <v/>
      </c>
      <c r="BW45" s="105" t="str">
        <f>IF(OR($B45=0,$B45=""),"",IF(AND($E$3="Nursery"),'Marks Entry Nursery'!AM44,IF(AND($E$3="LKG"),'Marks Entry LKG'!AM44,IF(AND($E$3="UKG"),'Marks Entry UKG'!AM44,""))))</f>
        <v/>
      </c>
      <c r="BX45" s="55" t="str">
        <f t="shared" si="32"/>
        <v/>
      </c>
      <c r="BY45" s="51" t="str">
        <f t="shared" si="33"/>
        <v/>
      </c>
      <c r="BZ45" s="89">
        <f t="shared" si="34"/>
        <v>0</v>
      </c>
      <c r="CA45" s="89" t="str">
        <f t="shared" si="35"/>
        <v/>
      </c>
      <c r="CB45" s="89" t="str">
        <f t="shared" si="36"/>
        <v/>
      </c>
      <c r="CC45" s="89" t="str">
        <f t="shared" si="37"/>
        <v/>
      </c>
      <c r="CD45" s="89" t="str">
        <f t="shared" si="38"/>
        <v/>
      </c>
      <c r="CE45" s="93" t="str">
        <f t="shared" si="39"/>
        <v/>
      </c>
      <c r="CF45" s="105" t="str">
        <f>IF(OR($B45=0,$B45=""),"",IF(AND($E$3="Nursery"),'Marks Entry Nursery'!AN44,IF(AND($E$3="LKG"),'Marks Entry LKG'!AN44,IF(AND($E$3="UKG"),'Marks Entry UKG'!AN44,""))))</f>
        <v/>
      </c>
      <c r="CG45" s="105" t="str">
        <f>IF(OR($B45=0,$B45=""),"",IF(AND($E$3="Nursery"),'Marks Entry Nursery'!AO44,IF(AND($E$3="LKG"),'Marks Entry LKG'!AO44,IF(AND($E$3="UKG"),'Marks Entry UKG'!AO44,""))))</f>
        <v/>
      </c>
      <c r="CH45" s="106" t="str">
        <f t="shared" si="40"/>
        <v/>
      </c>
      <c r="CI45" s="107">
        <f t="shared" si="41"/>
        <v>0</v>
      </c>
      <c r="CJ45" s="107" t="str">
        <f t="shared" si="42"/>
        <v/>
      </c>
      <c r="CK45" s="107" t="str">
        <f t="shared" si="43"/>
        <v/>
      </c>
      <c r="CL45" s="92" t="str">
        <f t="shared" si="44"/>
        <v/>
      </c>
      <c r="CM45" s="105" t="str">
        <f>IF(OR($B45=0,$B45=""),"",IF(AND($E$3="Nursery"),'Marks Entry Nursery'!AP44,IF(AND($E$3="LKG"),'Marks Entry LKG'!AP44,IF(AND($E$3="UKG"),'Marks Entry UKG'!AP44,""))))</f>
        <v/>
      </c>
      <c r="CN45" s="105" t="str">
        <f>IF(OR($B45=0,$B45=""),"",IF(AND($E$3="Nursery"),'Marks Entry Nursery'!AQ44,IF(AND($E$3="LKG"),'Marks Entry LKG'!AQ44,IF(AND($E$3="UKG"),'Marks Entry UKG'!AQ44,""))))</f>
        <v/>
      </c>
      <c r="CO45" s="106" t="str">
        <f t="shared" si="45"/>
        <v/>
      </c>
      <c r="CP45" s="107">
        <f t="shared" si="46"/>
        <v>0</v>
      </c>
      <c r="CQ45" s="107" t="str">
        <f t="shared" si="47"/>
        <v/>
      </c>
      <c r="CR45" s="107" t="str">
        <f t="shared" si="48"/>
        <v/>
      </c>
      <c r="CS45" s="92" t="str">
        <f t="shared" si="49"/>
        <v/>
      </c>
      <c r="CT45" s="105" t="str">
        <f>IF(OR($B45=0,$B45=""),"",IF(AND($E$3="Nursery"),'Marks Entry Nursery'!AR44,IF(AND($E$3="LKG"),'Marks Entry LKG'!AR44,IF(AND($E$3="UKG"),'Marks Entry UKG'!AR44,""))))</f>
        <v/>
      </c>
      <c r="CU45" s="105" t="str">
        <f>IF(OR($B45=0,$B45=""),"",IF(AND($E$3="Nursery"),'Marks Entry Nursery'!AS44,IF(AND($E$3="LKG"),'Marks Entry LKG'!AS44,IF(AND($E$3="UKG"),'Marks Entry UKG'!AS44,""))))</f>
        <v/>
      </c>
      <c r="CV45" s="106" t="str">
        <f t="shared" si="50"/>
        <v/>
      </c>
      <c r="CW45" s="107">
        <f t="shared" si="51"/>
        <v>0</v>
      </c>
      <c r="CX45" s="107" t="str">
        <f t="shared" si="52"/>
        <v/>
      </c>
      <c r="CY45" s="107" t="str">
        <f t="shared" si="53"/>
        <v/>
      </c>
      <c r="CZ45" s="92" t="str">
        <f t="shared" si="54"/>
        <v/>
      </c>
      <c r="DA45" s="105" t="str">
        <f>IF(OR($B45=0,$B45=""),"",IF(AND($E$3="Nursery"),'Marks Entry Nursery'!AT44,IF(AND($E$3="LKG"),'Marks Entry LKG'!AT44,IF(AND($E$3="UKG"),'Marks Entry UKG'!AT44,""))))</f>
        <v/>
      </c>
      <c r="DB45" s="105" t="str">
        <f>IF(OR($B45=0,$B45=""),"",IF(AND($E$3="Nursery"),'Marks Entry Nursery'!AU44,IF(AND($E$3="LKG"),'Marks Entry LKG'!AU44,IF(AND($E$3="UKG"),'Marks Entry UKG'!AU44,""))))</f>
        <v/>
      </c>
      <c r="DC45" s="357" t="str">
        <f t="shared" si="55"/>
        <v/>
      </c>
      <c r="DD45" s="93" t="str">
        <f t="shared" si="56"/>
        <v/>
      </c>
      <c r="DE45" s="105" t="str">
        <f>IF(OR($B45=0,$B45=""),"",IF(AND($E$3="Nursery"),'Marks Entry Nursery'!AV44,IF(AND($E$3="LKG"),'Marks Entry LKG'!AV44,IF(AND($E$3="UKG"),'Marks Entry UKG'!AV44,""))))</f>
        <v/>
      </c>
      <c r="DF45" s="105" t="str">
        <f>IF(OR($B45=0,$B45=""),"",IF(AND($E$3="Nursery"),'Marks Entry Nursery'!AW44,IF(AND($E$3="LKG"),'Marks Entry LKG'!AW44,IF(AND($E$3="UKG"),'Marks Entry UKG'!AW44,""))))</f>
        <v/>
      </c>
      <c r="DG45" s="357" t="str">
        <f t="shared" si="57"/>
        <v/>
      </c>
      <c r="DH45" s="93" t="str">
        <f t="shared" si="58"/>
        <v/>
      </c>
      <c r="DI45" s="63" t="str">
        <f t="shared" si="59"/>
        <v/>
      </c>
      <c r="DJ45" s="359" t="str">
        <f t="shared" si="60"/>
        <v/>
      </c>
      <c r="DK45" s="67" t="str">
        <f t="shared" si="61"/>
        <v/>
      </c>
      <c r="DL45" s="68" t="str">
        <f t="shared" si="62"/>
        <v/>
      </c>
      <c r="DM45" s="387" t="str">
        <f>IFERROR(IF(B45="NSO","NSO",IF(OR(D45="",G45="",F45="",B45="",DI45=0),"",IF('Master sheet'!$D$14="Hindi","कक्षोंन्नति","Promoted"))),"")</f>
        <v/>
      </c>
      <c r="DN45" s="42" t="str">
        <f>IF(OR(B45=0,B45=""),"",IF(AND($E$3="Nursery"),'Marks Entry Nursery'!AX44,IF(AND($E$3="LKG"),'Marks Entry LKG'!AX44,IF(AND($E$3="UKG"),'Marks Entry UKG'!AX44,""))))</f>
        <v/>
      </c>
      <c r="DO45" s="42" t="str">
        <f>IF(OR(B45=0,B45=""),"",IF(AND($E$3="Nursery"),'Marks Entry Nursery'!AY44,IF(AND($E$3="LKG"),'Marks Entry LKG'!AY44,IF(AND($E$3="UKG"),'Marks Entry UKG'!AY44,""))))</f>
        <v/>
      </c>
      <c r="DP45" s="214" t="str">
        <f t="shared" si="63"/>
        <v/>
      </c>
      <c r="DQ45" s="43"/>
      <c r="DX45" s="44">
        <f>IF(AND($E$3="Nursery"),'Marks Entry Nursery'!I44,IF(AND($E$3="LKG"),'Marks Entry LKG'!I44,IF(AND($E$3="UKG"),'Marks Entry UKG'!I44,"")))</f>
        <v>0</v>
      </c>
    </row>
    <row r="46" spans="1:128" ht="18.95" customHeight="1">
      <c r="A46" s="56">
        <v>39</v>
      </c>
      <c r="B46" s="261" t="str">
        <f>IF(OR(DX46=0,DX46=""),"",IF(AND($E$3="Nursery"),'Marks Entry Nursery'!I45,IF(AND($E$3="LKG"),'Marks Entry LKG'!I45,IF(AND($E$3="UKG"),'Marks Entry UKG'!I45,""))))</f>
        <v/>
      </c>
      <c r="C46" s="57" t="str">
        <f>IF(OR($B46=0,$B46=""),"",IF(AND($E$3="Nursery"),'Marks Entry Nursery'!B45,IF(AND($E$3="LKG"),'Marks Entry LKG'!B45,IF(AND($E$3="UKG"),'Marks Entry UKG'!B45,""))))</f>
        <v/>
      </c>
      <c r="D46" s="57" t="str">
        <f>IF(OR($B46=0,$B46=""),"",IF(AND($E$3="Nursery"),'Marks Entry Nursery'!C45,IF(AND($E$3="LKG"),'Marks Entry LKG'!C45,IF(AND($E$3="UKG"),'Marks Entry UKG'!C45,""))))</f>
        <v/>
      </c>
      <c r="E46" s="402" t="str">
        <f>IF(OR(B46=0,B46=""),"",IF(AND($E$3="Nursery"),'Marks Entry Nursery'!E45,IF(AND($E$3="LKG"),'Marks Entry LKG'!E45,IF(AND($E$3="UKG"),'Marks Entry UKG'!E45,""))))</f>
        <v/>
      </c>
      <c r="F46" s="260" t="str">
        <f>IF(OR(B46=0,B46=""),"",IF(AND($E$3="Nursery"),'Marks Entry Nursery'!D45,IF(AND($E$3="LKG"),'Marks Entry LKG'!D45,IF(AND($E$3="UKG"),'Marks Entry UKG'!D45,""))))</f>
        <v/>
      </c>
      <c r="G46" s="407" t="str">
        <f>IF(OR($B46=0,$B46=""),"",IF(AND($E$3="Nursery"),'Marks Entry Nursery'!F45,IF(AND($E$3="LKG"),'Marks Entry LKG'!F45,IF(AND($E$3="UKG"),'Marks Entry UKG'!F45,""))))</f>
        <v/>
      </c>
      <c r="H46" s="407" t="str">
        <f>IF(OR($B46=0,$B46=""),"",IF(AND($E$3="Nursery"),'Marks Entry Nursery'!G45,IF(AND($E$3="LKG"),'Marks Entry LKG'!G45,IF(AND($E$3="UKG"),'Marks Entry UKG'!G45,""))))</f>
        <v/>
      </c>
      <c r="I46" s="407" t="str">
        <f>IF(OR($B46=0,$B46=""),"",IF(AND($E$3="Nursery"),'Marks Entry Nursery'!H45,IF(AND($E$3="LKG"),'Marks Entry LKG'!H45,IF(AND($E$3="UKG"),'Marks Entry UKG'!H45,""))))</f>
        <v/>
      </c>
      <c r="J46" s="229" t="str">
        <f>IF(OR($B46=0,$B46=""),"",IF(AND($E$3="Nursery"),'Marks Entry Nursery'!J45,IF(AND($E$3="LKG"),'Marks Entry LKG'!J45,IF(AND($E$3="UKG"),'Marks Entry UKG'!J45,""))))</f>
        <v/>
      </c>
      <c r="K46" s="229" t="str">
        <f>IF(OR($B46=0,$B46=""),"",IF(AND($E$3="Nursery"),'Marks Entry Nursery'!K45,IF(AND($E$3="LKG"),'Marks Entry LKG'!K45,IF(AND($E$3="UKG"),'Marks Entry UKG'!K45,""))))</f>
        <v/>
      </c>
      <c r="L46" s="105"/>
      <c r="M46" s="105"/>
      <c r="N46" s="105"/>
      <c r="O46" s="51"/>
      <c r="P46" s="105" t="str">
        <f>IF(OR($B46=0,$B46=""),"",IF(AND($E$3="Nursery"),'Marks Entry Nursery'!O45,IF(AND($E$3="LKG"),'Marks Entry LKG'!O45,IF(AND($E$3="UKG"),'Marks Entry UKG'!O45,""))))</f>
        <v/>
      </c>
      <c r="Q46" s="105" t="str">
        <f>IF(OR($B46=0,$B46=""),"",IF(AND($E$3="Nursery"),'Marks Entry Nursery'!P45,IF(AND($E$3="LKG"),'Marks Entry LKG'!P45,IF(AND($E$3="UKG"),'Marks Entry UKG'!P45,""))))</f>
        <v/>
      </c>
      <c r="R46" s="54" t="str">
        <f t="shared" si="0"/>
        <v/>
      </c>
      <c r="S46" s="51">
        <f t="shared" si="1"/>
        <v>0</v>
      </c>
      <c r="T46" s="105" t="str">
        <f>IF(OR($B46=0,$B46=""),"",IF(AND($E$3="Nursery"),'Marks Entry Nursery'!Q45,IF(AND($E$3="LKG"),'Marks Entry LKG'!Q45,IF(AND($E$3="UKG"),'Marks Entry UKG'!Q45,""))))</f>
        <v/>
      </c>
      <c r="U46" s="105" t="str">
        <f>IF(OR($B46=0,$B46=""),"",IF(AND($E$3="Nursery"),'Marks Entry Nursery'!R45,IF(AND($E$3="LKG"),'Marks Entry LKG'!R45,IF(AND($E$3="UKG"),'Marks Entry UKG'!R45,""))))</f>
        <v/>
      </c>
      <c r="V46" s="55" t="str">
        <f t="shared" si="2"/>
        <v/>
      </c>
      <c r="W46" s="51" t="str">
        <f t="shared" si="3"/>
        <v/>
      </c>
      <c r="X46" s="89">
        <f t="shared" si="4"/>
        <v>0</v>
      </c>
      <c r="Y46" s="89" t="str">
        <f t="shared" si="5"/>
        <v/>
      </c>
      <c r="Z46" s="89" t="str">
        <f t="shared" si="6"/>
        <v/>
      </c>
      <c r="AA46" s="89" t="str">
        <f t="shared" si="7"/>
        <v/>
      </c>
      <c r="AB46" s="89" t="str">
        <f t="shared" si="8"/>
        <v/>
      </c>
      <c r="AC46" s="93" t="str">
        <f t="shared" si="9"/>
        <v/>
      </c>
      <c r="AD46" s="105"/>
      <c r="AE46" s="105"/>
      <c r="AF46" s="105"/>
      <c r="AG46" s="51"/>
      <c r="AH46" s="105" t="str">
        <f>IF(OR($B46=0,$B46=""),"",IF(AND($E$3="Nursery"),'Marks Entry Nursery'!V45,IF(AND($E$3="LKG"),'Marks Entry LKG'!V45,IF(AND($E$3="UKG"),'Marks Entry UKG'!V45,""))))</f>
        <v/>
      </c>
      <c r="AI46" s="105" t="str">
        <f>IF(OR($B46=0,$B46=""),"",IF(AND($E$3="Nursery"),'Marks Entry Nursery'!W45,IF(AND($E$3="LKG"),'Marks Entry LKG'!W45,IF(AND($E$3="UKG"),'Marks Entry UKG'!W45,""))))</f>
        <v/>
      </c>
      <c r="AJ46" s="54" t="str">
        <f t="shared" si="10"/>
        <v/>
      </c>
      <c r="AK46" s="51">
        <f t="shared" si="11"/>
        <v>0</v>
      </c>
      <c r="AL46" s="105" t="str">
        <f>IF(OR($B46=0,$B46=""),"",IF(AND($E$3="Nursery"),'Marks Entry Nursery'!X45,IF(AND($E$3="LKG"),'Marks Entry LKG'!X45,IF(AND($E$3="UKG"),'Marks Entry UKG'!X45,""))))</f>
        <v/>
      </c>
      <c r="AM46" s="105" t="str">
        <f>IF(OR($B46=0,$B46=""),"",IF(AND($E$3="Nursery"),'Marks Entry Nursery'!Y45,IF(AND($E$3="LKG"),'Marks Entry LKG'!Y45,IF(AND($E$3="UKG"),'Marks Entry UKG'!Y45,""))))</f>
        <v/>
      </c>
      <c r="AN46" s="55" t="str">
        <f t="shared" si="12"/>
        <v/>
      </c>
      <c r="AO46" s="51" t="str">
        <f t="shared" si="13"/>
        <v/>
      </c>
      <c r="AP46" s="89">
        <f t="shared" si="14"/>
        <v>0</v>
      </c>
      <c r="AQ46" s="89" t="str">
        <f t="shared" si="15"/>
        <v/>
      </c>
      <c r="AR46" s="89" t="str">
        <f t="shared" si="16"/>
        <v/>
      </c>
      <c r="AS46" s="89" t="str">
        <f t="shared" si="17"/>
        <v/>
      </c>
      <c r="AT46" s="89" t="str">
        <f t="shared" si="18"/>
        <v/>
      </c>
      <c r="AU46" s="93" t="str">
        <f t="shared" si="19"/>
        <v/>
      </c>
      <c r="AV46" s="105"/>
      <c r="AW46" s="105"/>
      <c r="AX46" s="105"/>
      <c r="AY46" s="51"/>
      <c r="AZ46" s="105" t="str">
        <f>IF(OR($B46=0,$B46=""),"",IF(AND($E$3="Nursery"),'Marks Entry Nursery'!AC45,IF(AND($E$3="LKG"),'Marks Entry LKG'!AC45,IF(AND($E$3="UKG"),'Marks Entry UKG'!AC45,""))))</f>
        <v/>
      </c>
      <c r="BA46" s="105" t="str">
        <f>IF(OR($B46=0,$B46=""),"",IF(AND($E$3="Nursery"),'Marks Entry Nursery'!AD45,IF(AND($E$3="LKG"),'Marks Entry LKG'!AD45,IF(AND($E$3="UKG"),'Marks Entry UKG'!AD45,""))))</f>
        <v/>
      </c>
      <c r="BB46" s="54" t="str">
        <f t="shared" si="20"/>
        <v/>
      </c>
      <c r="BC46" s="51">
        <f t="shared" si="21"/>
        <v>0</v>
      </c>
      <c r="BD46" s="105" t="str">
        <f>IF(OR($B46=0,$B46=""),"",IF(AND($E$3="Nursery"),'Marks Entry Nursery'!AE45,IF(AND($E$3="LKG"),'Marks Entry LKG'!AE45,IF(AND($E$3="UKG"),'Marks Entry UKG'!AE45,""))))</f>
        <v/>
      </c>
      <c r="BE46" s="105" t="str">
        <f>IF(OR($B46=0,$B46=""),"",IF(AND($E$3="Nursery"),'Marks Entry Nursery'!AF45,IF(AND($E$3="LKG"),'Marks Entry LKG'!AF45,IF(AND($E$3="UKG"),'Marks Entry UKG'!AF45,""))))</f>
        <v/>
      </c>
      <c r="BF46" s="55" t="str">
        <f t="shared" si="22"/>
        <v/>
      </c>
      <c r="BG46" s="51" t="str">
        <f t="shared" si="23"/>
        <v/>
      </c>
      <c r="BH46" s="89">
        <f t="shared" si="24"/>
        <v>0</v>
      </c>
      <c r="BI46" s="89" t="str">
        <f t="shared" si="25"/>
        <v/>
      </c>
      <c r="BJ46" s="89" t="str">
        <f t="shared" si="26"/>
        <v/>
      </c>
      <c r="BK46" s="89" t="str">
        <f t="shared" si="27"/>
        <v/>
      </c>
      <c r="BL46" s="89" t="str">
        <f t="shared" si="28"/>
        <v/>
      </c>
      <c r="BM46" s="93" t="str">
        <f t="shared" si="29"/>
        <v/>
      </c>
      <c r="BN46" s="105"/>
      <c r="BO46" s="105"/>
      <c r="BP46" s="105"/>
      <c r="BQ46" s="51"/>
      <c r="BR46" s="105" t="str">
        <f>IF(OR($B46=0,$B46=""),"",IF(AND($E$3="Nursery"),'Marks Entry Nursery'!AJ45,IF(AND($E$3="LKG"),'Marks Entry LKG'!AJ45,IF(AND($E$3="UKG"),'Marks Entry UKG'!AJ45,""))))</f>
        <v/>
      </c>
      <c r="BS46" s="105" t="str">
        <f>IF(OR($B46=0,$B46=""),"",IF(AND($E$3="Nursery"),'Marks Entry Nursery'!AK45,IF(AND($E$3="LKG"),'Marks Entry LKG'!AK45,IF(AND($E$3="UKG"),'Marks Entry UKG'!AK45,""))))</f>
        <v/>
      </c>
      <c r="BT46" s="54" t="str">
        <f t="shared" si="30"/>
        <v/>
      </c>
      <c r="BU46" s="51">
        <f t="shared" si="31"/>
        <v>0</v>
      </c>
      <c r="BV46" s="105" t="str">
        <f>IF(OR($B46=0,$B46=""),"",IF(AND($E$3="Nursery"),'Marks Entry Nursery'!AL45,IF(AND($E$3="LKG"),'Marks Entry LKG'!AL45,IF(AND($E$3="UKG"),'Marks Entry UKG'!AL45,""))))</f>
        <v/>
      </c>
      <c r="BW46" s="105" t="str">
        <f>IF(OR($B46=0,$B46=""),"",IF(AND($E$3="Nursery"),'Marks Entry Nursery'!AM45,IF(AND($E$3="LKG"),'Marks Entry LKG'!AM45,IF(AND($E$3="UKG"),'Marks Entry UKG'!AM45,""))))</f>
        <v/>
      </c>
      <c r="BX46" s="55" t="str">
        <f t="shared" si="32"/>
        <v/>
      </c>
      <c r="BY46" s="51" t="str">
        <f t="shared" si="33"/>
        <v/>
      </c>
      <c r="BZ46" s="89">
        <f t="shared" si="34"/>
        <v>0</v>
      </c>
      <c r="CA46" s="89" t="str">
        <f t="shared" si="35"/>
        <v/>
      </c>
      <c r="CB46" s="89" t="str">
        <f t="shared" si="36"/>
        <v/>
      </c>
      <c r="CC46" s="89" t="str">
        <f t="shared" si="37"/>
        <v/>
      </c>
      <c r="CD46" s="89" t="str">
        <f t="shared" si="38"/>
        <v/>
      </c>
      <c r="CE46" s="93" t="str">
        <f t="shared" si="39"/>
        <v/>
      </c>
      <c r="CF46" s="105" t="str">
        <f>IF(OR($B46=0,$B46=""),"",IF(AND($E$3="Nursery"),'Marks Entry Nursery'!AN45,IF(AND($E$3="LKG"),'Marks Entry LKG'!AN45,IF(AND($E$3="UKG"),'Marks Entry UKG'!AN45,""))))</f>
        <v/>
      </c>
      <c r="CG46" s="105" t="str">
        <f>IF(OR($B46=0,$B46=""),"",IF(AND($E$3="Nursery"),'Marks Entry Nursery'!AO45,IF(AND($E$3="LKG"),'Marks Entry LKG'!AO45,IF(AND($E$3="UKG"),'Marks Entry UKG'!AO45,""))))</f>
        <v/>
      </c>
      <c r="CH46" s="106" t="str">
        <f t="shared" si="40"/>
        <v/>
      </c>
      <c r="CI46" s="107">
        <f t="shared" si="41"/>
        <v>0</v>
      </c>
      <c r="CJ46" s="107" t="str">
        <f t="shared" si="42"/>
        <v/>
      </c>
      <c r="CK46" s="107" t="str">
        <f t="shared" si="43"/>
        <v/>
      </c>
      <c r="CL46" s="92" t="str">
        <f t="shared" si="44"/>
        <v/>
      </c>
      <c r="CM46" s="105" t="str">
        <f>IF(OR($B46=0,$B46=""),"",IF(AND($E$3="Nursery"),'Marks Entry Nursery'!AP45,IF(AND($E$3="LKG"),'Marks Entry LKG'!AP45,IF(AND($E$3="UKG"),'Marks Entry UKG'!AP45,""))))</f>
        <v/>
      </c>
      <c r="CN46" s="105" t="str">
        <f>IF(OR($B46=0,$B46=""),"",IF(AND($E$3="Nursery"),'Marks Entry Nursery'!AQ45,IF(AND($E$3="LKG"),'Marks Entry LKG'!AQ45,IF(AND($E$3="UKG"),'Marks Entry UKG'!AQ45,""))))</f>
        <v/>
      </c>
      <c r="CO46" s="106" t="str">
        <f t="shared" si="45"/>
        <v/>
      </c>
      <c r="CP46" s="107">
        <f t="shared" si="46"/>
        <v>0</v>
      </c>
      <c r="CQ46" s="107" t="str">
        <f t="shared" si="47"/>
        <v/>
      </c>
      <c r="CR46" s="107" t="str">
        <f t="shared" si="48"/>
        <v/>
      </c>
      <c r="CS46" s="92" t="str">
        <f t="shared" si="49"/>
        <v/>
      </c>
      <c r="CT46" s="105" t="str">
        <f>IF(OR($B46=0,$B46=""),"",IF(AND($E$3="Nursery"),'Marks Entry Nursery'!AR45,IF(AND($E$3="LKG"),'Marks Entry LKG'!AR45,IF(AND($E$3="UKG"),'Marks Entry UKG'!AR45,""))))</f>
        <v/>
      </c>
      <c r="CU46" s="105" t="str">
        <f>IF(OR($B46=0,$B46=""),"",IF(AND($E$3="Nursery"),'Marks Entry Nursery'!AS45,IF(AND($E$3="LKG"),'Marks Entry LKG'!AS45,IF(AND($E$3="UKG"),'Marks Entry UKG'!AS45,""))))</f>
        <v/>
      </c>
      <c r="CV46" s="106" t="str">
        <f t="shared" si="50"/>
        <v/>
      </c>
      <c r="CW46" s="107">
        <f t="shared" si="51"/>
        <v>0</v>
      </c>
      <c r="CX46" s="107" t="str">
        <f t="shared" si="52"/>
        <v/>
      </c>
      <c r="CY46" s="107" t="str">
        <f t="shared" si="53"/>
        <v/>
      </c>
      <c r="CZ46" s="92" t="str">
        <f t="shared" si="54"/>
        <v/>
      </c>
      <c r="DA46" s="105" t="str">
        <f>IF(OR($B46=0,$B46=""),"",IF(AND($E$3="Nursery"),'Marks Entry Nursery'!AT45,IF(AND($E$3="LKG"),'Marks Entry LKG'!AT45,IF(AND($E$3="UKG"),'Marks Entry UKG'!AT45,""))))</f>
        <v/>
      </c>
      <c r="DB46" s="105" t="str">
        <f>IF(OR($B46=0,$B46=""),"",IF(AND($E$3="Nursery"),'Marks Entry Nursery'!AU45,IF(AND($E$3="LKG"),'Marks Entry LKG'!AU45,IF(AND($E$3="UKG"),'Marks Entry UKG'!AU45,""))))</f>
        <v/>
      </c>
      <c r="DC46" s="357" t="str">
        <f t="shared" si="55"/>
        <v/>
      </c>
      <c r="DD46" s="93" t="str">
        <f t="shared" si="56"/>
        <v/>
      </c>
      <c r="DE46" s="105" t="str">
        <f>IF(OR($B46=0,$B46=""),"",IF(AND($E$3="Nursery"),'Marks Entry Nursery'!AV45,IF(AND($E$3="LKG"),'Marks Entry LKG'!AV45,IF(AND($E$3="UKG"),'Marks Entry UKG'!AV45,""))))</f>
        <v/>
      </c>
      <c r="DF46" s="105" t="str">
        <f>IF(OR($B46=0,$B46=""),"",IF(AND($E$3="Nursery"),'Marks Entry Nursery'!AW45,IF(AND($E$3="LKG"),'Marks Entry LKG'!AW45,IF(AND($E$3="UKG"),'Marks Entry UKG'!AW45,""))))</f>
        <v/>
      </c>
      <c r="DG46" s="357" t="str">
        <f t="shared" si="57"/>
        <v/>
      </c>
      <c r="DH46" s="93" t="str">
        <f t="shared" si="58"/>
        <v/>
      </c>
      <c r="DI46" s="63" t="str">
        <f t="shared" si="59"/>
        <v/>
      </c>
      <c r="DJ46" s="359" t="str">
        <f t="shared" si="60"/>
        <v/>
      </c>
      <c r="DK46" s="67" t="str">
        <f t="shared" si="61"/>
        <v/>
      </c>
      <c r="DL46" s="68" t="str">
        <f t="shared" si="62"/>
        <v/>
      </c>
      <c r="DM46" s="387" t="str">
        <f>IFERROR(IF(B46="NSO","NSO",IF(OR(D46="",G46="",F46="",B46="",DI46=0),"",IF('Master sheet'!$D$14="Hindi","कक्षोंन्नति","Promoted"))),"")</f>
        <v/>
      </c>
      <c r="DN46" s="42" t="str">
        <f>IF(OR(B46=0,B46=""),"",IF(AND($E$3="Nursery"),'Marks Entry Nursery'!AX45,IF(AND($E$3="LKG"),'Marks Entry LKG'!AX45,IF(AND($E$3="UKG"),'Marks Entry UKG'!AX45,""))))</f>
        <v/>
      </c>
      <c r="DO46" s="42" t="str">
        <f>IF(OR(B46=0,B46=""),"",IF(AND($E$3="Nursery"),'Marks Entry Nursery'!AY45,IF(AND($E$3="LKG"),'Marks Entry LKG'!AY45,IF(AND($E$3="UKG"),'Marks Entry UKG'!AY45,""))))</f>
        <v/>
      </c>
      <c r="DP46" s="214" t="str">
        <f t="shared" si="63"/>
        <v/>
      </c>
      <c r="DQ46" s="43"/>
      <c r="DX46" s="44">
        <f>IF(AND($E$3="Nursery"),'Marks Entry Nursery'!I45,IF(AND($E$3="LKG"),'Marks Entry LKG'!I45,IF(AND($E$3="UKG"),'Marks Entry UKG'!I45,"")))</f>
        <v>0</v>
      </c>
    </row>
    <row r="47" spans="1:128" ht="18.95" customHeight="1">
      <c r="A47" s="56">
        <v>40</v>
      </c>
      <c r="B47" s="261" t="str">
        <f>IF(OR(DX47=0,DX47=""),"",IF(AND($E$3="Nursery"),'Marks Entry Nursery'!I46,IF(AND($E$3="LKG"),'Marks Entry LKG'!I46,IF(AND($E$3="UKG"),'Marks Entry UKG'!I46,""))))</f>
        <v/>
      </c>
      <c r="C47" s="57" t="str">
        <f>IF(OR($B47=0,$B47=""),"",IF(AND($E$3="Nursery"),'Marks Entry Nursery'!B46,IF(AND($E$3="LKG"),'Marks Entry LKG'!B46,IF(AND($E$3="UKG"),'Marks Entry UKG'!B46,""))))</f>
        <v/>
      </c>
      <c r="D47" s="57" t="str">
        <f>IF(OR($B47=0,$B47=""),"",IF(AND($E$3="Nursery"),'Marks Entry Nursery'!C46,IF(AND($E$3="LKG"),'Marks Entry LKG'!C46,IF(AND($E$3="UKG"),'Marks Entry UKG'!C46,""))))</f>
        <v/>
      </c>
      <c r="E47" s="402" t="str">
        <f>IF(OR(B47=0,B47=""),"",IF(AND($E$3="Nursery"),'Marks Entry Nursery'!E46,IF(AND($E$3="LKG"),'Marks Entry LKG'!E46,IF(AND($E$3="UKG"),'Marks Entry UKG'!E46,""))))</f>
        <v/>
      </c>
      <c r="F47" s="260" t="str">
        <f>IF(OR(B47=0,B47=""),"",IF(AND($E$3="Nursery"),'Marks Entry Nursery'!D46,IF(AND($E$3="LKG"),'Marks Entry LKG'!D46,IF(AND($E$3="UKG"),'Marks Entry UKG'!D46,""))))</f>
        <v/>
      </c>
      <c r="G47" s="407" t="str">
        <f>IF(OR($B47=0,$B47=""),"",IF(AND($E$3="Nursery"),'Marks Entry Nursery'!F46,IF(AND($E$3="LKG"),'Marks Entry LKG'!F46,IF(AND($E$3="UKG"),'Marks Entry UKG'!F46,""))))</f>
        <v/>
      </c>
      <c r="H47" s="407" t="str">
        <f>IF(OR($B47=0,$B47=""),"",IF(AND($E$3="Nursery"),'Marks Entry Nursery'!G46,IF(AND($E$3="LKG"),'Marks Entry LKG'!G46,IF(AND($E$3="UKG"),'Marks Entry UKG'!G46,""))))</f>
        <v/>
      </c>
      <c r="I47" s="407" t="str">
        <f>IF(OR($B47=0,$B47=""),"",IF(AND($E$3="Nursery"),'Marks Entry Nursery'!H46,IF(AND($E$3="LKG"),'Marks Entry LKG'!H46,IF(AND($E$3="UKG"),'Marks Entry UKG'!H46,""))))</f>
        <v/>
      </c>
      <c r="J47" s="229" t="str">
        <f>IF(OR($B47=0,$B47=""),"",IF(AND($E$3="Nursery"),'Marks Entry Nursery'!J46,IF(AND($E$3="LKG"),'Marks Entry LKG'!J46,IF(AND($E$3="UKG"),'Marks Entry UKG'!J46,""))))</f>
        <v/>
      </c>
      <c r="K47" s="229" t="str">
        <f>IF(OR($B47=0,$B47=""),"",IF(AND($E$3="Nursery"),'Marks Entry Nursery'!K46,IF(AND($E$3="LKG"),'Marks Entry LKG'!K46,IF(AND($E$3="UKG"),'Marks Entry UKG'!K46,""))))</f>
        <v/>
      </c>
      <c r="L47" s="105"/>
      <c r="M47" s="105"/>
      <c r="N47" s="105"/>
      <c r="O47" s="51"/>
      <c r="P47" s="105" t="str">
        <f>IF(OR($B47=0,$B47=""),"",IF(AND($E$3="Nursery"),'Marks Entry Nursery'!O46,IF(AND($E$3="LKG"),'Marks Entry LKG'!O46,IF(AND($E$3="UKG"),'Marks Entry UKG'!O46,""))))</f>
        <v/>
      </c>
      <c r="Q47" s="105" t="str">
        <f>IF(OR($B47=0,$B47=""),"",IF(AND($E$3="Nursery"),'Marks Entry Nursery'!P46,IF(AND($E$3="LKG"),'Marks Entry LKG'!P46,IF(AND($E$3="UKG"),'Marks Entry UKG'!P46,""))))</f>
        <v/>
      </c>
      <c r="R47" s="54" t="str">
        <f t="shared" si="0"/>
        <v/>
      </c>
      <c r="S47" s="51">
        <f t="shared" si="1"/>
        <v>0</v>
      </c>
      <c r="T47" s="105" t="str">
        <f>IF(OR($B47=0,$B47=""),"",IF(AND($E$3="Nursery"),'Marks Entry Nursery'!Q46,IF(AND($E$3="LKG"),'Marks Entry LKG'!Q46,IF(AND($E$3="UKG"),'Marks Entry UKG'!Q46,""))))</f>
        <v/>
      </c>
      <c r="U47" s="105" t="str">
        <f>IF(OR($B47=0,$B47=""),"",IF(AND($E$3="Nursery"),'Marks Entry Nursery'!R46,IF(AND($E$3="LKG"),'Marks Entry LKG'!R46,IF(AND($E$3="UKG"),'Marks Entry UKG'!R46,""))))</f>
        <v/>
      </c>
      <c r="V47" s="55" t="str">
        <f t="shared" si="2"/>
        <v/>
      </c>
      <c r="W47" s="51" t="str">
        <f t="shared" si="3"/>
        <v/>
      </c>
      <c r="X47" s="89">
        <f t="shared" si="4"/>
        <v>0</v>
      </c>
      <c r="Y47" s="89" t="str">
        <f t="shared" si="5"/>
        <v/>
      </c>
      <c r="Z47" s="89" t="str">
        <f t="shared" si="6"/>
        <v/>
      </c>
      <c r="AA47" s="89" t="str">
        <f t="shared" si="7"/>
        <v/>
      </c>
      <c r="AB47" s="89" t="str">
        <f t="shared" si="8"/>
        <v/>
      </c>
      <c r="AC47" s="93" t="str">
        <f t="shared" si="9"/>
        <v/>
      </c>
      <c r="AD47" s="105"/>
      <c r="AE47" s="105"/>
      <c r="AF47" s="105"/>
      <c r="AG47" s="51"/>
      <c r="AH47" s="105" t="str">
        <f>IF(OR($B47=0,$B47=""),"",IF(AND($E$3="Nursery"),'Marks Entry Nursery'!V46,IF(AND($E$3="LKG"),'Marks Entry LKG'!V46,IF(AND($E$3="UKG"),'Marks Entry UKG'!V46,""))))</f>
        <v/>
      </c>
      <c r="AI47" s="105" t="str">
        <f>IF(OR($B47=0,$B47=""),"",IF(AND($E$3="Nursery"),'Marks Entry Nursery'!W46,IF(AND($E$3="LKG"),'Marks Entry LKG'!W46,IF(AND($E$3="UKG"),'Marks Entry UKG'!W46,""))))</f>
        <v/>
      </c>
      <c r="AJ47" s="54" t="str">
        <f t="shared" si="10"/>
        <v/>
      </c>
      <c r="AK47" s="51">
        <f t="shared" si="11"/>
        <v>0</v>
      </c>
      <c r="AL47" s="105" t="str">
        <f>IF(OR($B47=0,$B47=""),"",IF(AND($E$3="Nursery"),'Marks Entry Nursery'!X46,IF(AND($E$3="LKG"),'Marks Entry LKG'!X46,IF(AND($E$3="UKG"),'Marks Entry UKG'!X46,""))))</f>
        <v/>
      </c>
      <c r="AM47" s="105" t="str">
        <f>IF(OR($B47=0,$B47=""),"",IF(AND($E$3="Nursery"),'Marks Entry Nursery'!Y46,IF(AND($E$3="LKG"),'Marks Entry LKG'!Y46,IF(AND($E$3="UKG"),'Marks Entry UKG'!Y46,""))))</f>
        <v/>
      </c>
      <c r="AN47" s="55" t="str">
        <f t="shared" si="12"/>
        <v/>
      </c>
      <c r="AO47" s="51" t="str">
        <f t="shared" si="13"/>
        <v/>
      </c>
      <c r="AP47" s="89">
        <f t="shared" si="14"/>
        <v>0</v>
      </c>
      <c r="AQ47" s="89" t="str">
        <f t="shared" si="15"/>
        <v/>
      </c>
      <c r="AR47" s="89" t="str">
        <f t="shared" si="16"/>
        <v/>
      </c>
      <c r="AS47" s="89" t="str">
        <f t="shared" si="17"/>
        <v/>
      </c>
      <c r="AT47" s="89" t="str">
        <f t="shared" si="18"/>
        <v/>
      </c>
      <c r="AU47" s="93" t="str">
        <f t="shared" si="19"/>
        <v/>
      </c>
      <c r="AV47" s="105"/>
      <c r="AW47" s="105"/>
      <c r="AX47" s="105"/>
      <c r="AY47" s="51"/>
      <c r="AZ47" s="105" t="str">
        <f>IF(OR($B47=0,$B47=""),"",IF(AND($E$3="Nursery"),'Marks Entry Nursery'!AC46,IF(AND($E$3="LKG"),'Marks Entry LKG'!AC46,IF(AND($E$3="UKG"),'Marks Entry UKG'!AC46,""))))</f>
        <v/>
      </c>
      <c r="BA47" s="105" t="str">
        <f>IF(OR($B47=0,$B47=""),"",IF(AND($E$3="Nursery"),'Marks Entry Nursery'!AD46,IF(AND($E$3="LKG"),'Marks Entry LKG'!AD46,IF(AND($E$3="UKG"),'Marks Entry UKG'!AD46,""))))</f>
        <v/>
      </c>
      <c r="BB47" s="54" t="str">
        <f t="shared" si="20"/>
        <v/>
      </c>
      <c r="BC47" s="51">
        <f t="shared" si="21"/>
        <v>0</v>
      </c>
      <c r="BD47" s="105" t="str">
        <f>IF(OR($B47=0,$B47=""),"",IF(AND($E$3="Nursery"),'Marks Entry Nursery'!AE46,IF(AND($E$3="LKG"),'Marks Entry LKG'!AE46,IF(AND($E$3="UKG"),'Marks Entry UKG'!AE46,""))))</f>
        <v/>
      </c>
      <c r="BE47" s="105" t="str">
        <f>IF(OR($B47=0,$B47=""),"",IF(AND($E$3="Nursery"),'Marks Entry Nursery'!AF46,IF(AND($E$3="LKG"),'Marks Entry LKG'!AF46,IF(AND($E$3="UKG"),'Marks Entry UKG'!AF46,""))))</f>
        <v/>
      </c>
      <c r="BF47" s="55" t="str">
        <f t="shared" si="22"/>
        <v/>
      </c>
      <c r="BG47" s="51" t="str">
        <f t="shared" si="23"/>
        <v/>
      </c>
      <c r="BH47" s="89">
        <f t="shared" si="24"/>
        <v>0</v>
      </c>
      <c r="BI47" s="89" t="str">
        <f t="shared" si="25"/>
        <v/>
      </c>
      <c r="BJ47" s="89" t="str">
        <f t="shared" si="26"/>
        <v/>
      </c>
      <c r="BK47" s="89" t="str">
        <f t="shared" si="27"/>
        <v/>
      </c>
      <c r="BL47" s="89" t="str">
        <f t="shared" si="28"/>
        <v/>
      </c>
      <c r="BM47" s="93" t="str">
        <f t="shared" si="29"/>
        <v/>
      </c>
      <c r="BN47" s="105"/>
      <c r="BO47" s="105"/>
      <c r="BP47" s="105"/>
      <c r="BQ47" s="51"/>
      <c r="BR47" s="105" t="str">
        <f>IF(OR($B47=0,$B47=""),"",IF(AND($E$3="Nursery"),'Marks Entry Nursery'!AJ46,IF(AND($E$3="LKG"),'Marks Entry LKG'!AJ46,IF(AND($E$3="UKG"),'Marks Entry UKG'!AJ46,""))))</f>
        <v/>
      </c>
      <c r="BS47" s="105" t="str">
        <f>IF(OR($B47=0,$B47=""),"",IF(AND($E$3="Nursery"),'Marks Entry Nursery'!AK46,IF(AND($E$3="LKG"),'Marks Entry LKG'!AK46,IF(AND($E$3="UKG"),'Marks Entry UKG'!AK46,""))))</f>
        <v/>
      </c>
      <c r="BT47" s="54" t="str">
        <f t="shared" si="30"/>
        <v/>
      </c>
      <c r="BU47" s="51">
        <f t="shared" si="31"/>
        <v>0</v>
      </c>
      <c r="BV47" s="105" t="str">
        <f>IF(OR($B47=0,$B47=""),"",IF(AND($E$3="Nursery"),'Marks Entry Nursery'!AL46,IF(AND($E$3="LKG"),'Marks Entry LKG'!AL46,IF(AND($E$3="UKG"),'Marks Entry UKG'!AL46,""))))</f>
        <v/>
      </c>
      <c r="BW47" s="105" t="str">
        <f>IF(OR($B47=0,$B47=""),"",IF(AND($E$3="Nursery"),'Marks Entry Nursery'!AM46,IF(AND($E$3="LKG"),'Marks Entry LKG'!AM46,IF(AND($E$3="UKG"),'Marks Entry UKG'!AM46,""))))</f>
        <v/>
      </c>
      <c r="BX47" s="55" t="str">
        <f t="shared" si="32"/>
        <v/>
      </c>
      <c r="BY47" s="51" t="str">
        <f t="shared" si="33"/>
        <v/>
      </c>
      <c r="BZ47" s="89">
        <f t="shared" si="34"/>
        <v>0</v>
      </c>
      <c r="CA47" s="89" t="str">
        <f t="shared" si="35"/>
        <v/>
      </c>
      <c r="CB47" s="89" t="str">
        <f t="shared" si="36"/>
        <v/>
      </c>
      <c r="CC47" s="89" t="str">
        <f t="shared" si="37"/>
        <v/>
      </c>
      <c r="CD47" s="89" t="str">
        <f t="shared" si="38"/>
        <v/>
      </c>
      <c r="CE47" s="93" t="str">
        <f t="shared" si="39"/>
        <v/>
      </c>
      <c r="CF47" s="105" t="str">
        <f>IF(OR($B47=0,$B47=""),"",IF(AND($E$3="Nursery"),'Marks Entry Nursery'!AN46,IF(AND($E$3="LKG"),'Marks Entry LKG'!AN46,IF(AND($E$3="UKG"),'Marks Entry UKG'!AN46,""))))</f>
        <v/>
      </c>
      <c r="CG47" s="105" t="str">
        <f>IF(OR($B47=0,$B47=""),"",IF(AND($E$3="Nursery"),'Marks Entry Nursery'!AO46,IF(AND($E$3="LKG"),'Marks Entry LKG'!AO46,IF(AND($E$3="UKG"),'Marks Entry UKG'!AO46,""))))</f>
        <v/>
      </c>
      <c r="CH47" s="106" t="str">
        <f t="shared" si="40"/>
        <v/>
      </c>
      <c r="CI47" s="107">
        <f t="shared" si="41"/>
        <v>0</v>
      </c>
      <c r="CJ47" s="107" t="str">
        <f t="shared" si="42"/>
        <v/>
      </c>
      <c r="CK47" s="107" t="str">
        <f t="shared" si="43"/>
        <v/>
      </c>
      <c r="CL47" s="92" t="str">
        <f t="shared" si="44"/>
        <v/>
      </c>
      <c r="CM47" s="105" t="str">
        <f>IF(OR($B47=0,$B47=""),"",IF(AND($E$3="Nursery"),'Marks Entry Nursery'!AP46,IF(AND($E$3="LKG"),'Marks Entry LKG'!AP46,IF(AND($E$3="UKG"),'Marks Entry UKG'!AP46,""))))</f>
        <v/>
      </c>
      <c r="CN47" s="105" t="str">
        <f>IF(OR($B47=0,$B47=""),"",IF(AND($E$3="Nursery"),'Marks Entry Nursery'!AQ46,IF(AND($E$3="LKG"),'Marks Entry LKG'!AQ46,IF(AND($E$3="UKG"),'Marks Entry UKG'!AQ46,""))))</f>
        <v/>
      </c>
      <c r="CO47" s="106" t="str">
        <f t="shared" si="45"/>
        <v/>
      </c>
      <c r="CP47" s="107">
        <f t="shared" si="46"/>
        <v>0</v>
      </c>
      <c r="CQ47" s="107" t="str">
        <f t="shared" si="47"/>
        <v/>
      </c>
      <c r="CR47" s="107" t="str">
        <f t="shared" si="48"/>
        <v/>
      </c>
      <c r="CS47" s="92" t="str">
        <f t="shared" si="49"/>
        <v/>
      </c>
      <c r="CT47" s="105" t="str">
        <f>IF(OR($B47=0,$B47=""),"",IF(AND($E$3="Nursery"),'Marks Entry Nursery'!AR46,IF(AND($E$3="LKG"),'Marks Entry LKG'!AR46,IF(AND($E$3="UKG"),'Marks Entry UKG'!AR46,""))))</f>
        <v/>
      </c>
      <c r="CU47" s="105" t="str">
        <f>IF(OR($B47=0,$B47=""),"",IF(AND($E$3="Nursery"),'Marks Entry Nursery'!AS46,IF(AND($E$3="LKG"),'Marks Entry LKG'!AS46,IF(AND($E$3="UKG"),'Marks Entry UKG'!AS46,""))))</f>
        <v/>
      </c>
      <c r="CV47" s="106" t="str">
        <f t="shared" si="50"/>
        <v/>
      </c>
      <c r="CW47" s="107">
        <f t="shared" si="51"/>
        <v>0</v>
      </c>
      <c r="CX47" s="107" t="str">
        <f t="shared" si="52"/>
        <v/>
      </c>
      <c r="CY47" s="107" t="str">
        <f t="shared" si="53"/>
        <v/>
      </c>
      <c r="CZ47" s="92" t="str">
        <f t="shared" si="54"/>
        <v/>
      </c>
      <c r="DA47" s="105" t="str">
        <f>IF(OR($B47=0,$B47=""),"",IF(AND($E$3="Nursery"),'Marks Entry Nursery'!AT46,IF(AND($E$3="LKG"),'Marks Entry LKG'!AT46,IF(AND($E$3="UKG"),'Marks Entry UKG'!AT46,""))))</f>
        <v/>
      </c>
      <c r="DB47" s="105" t="str">
        <f>IF(OR($B47=0,$B47=""),"",IF(AND($E$3="Nursery"),'Marks Entry Nursery'!AU46,IF(AND($E$3="LKG"),'Marks Entry LKG'!AU46,IF(AND($E$3="UKG"),'Marks Entry UKG'!AU46,""))))</f>
        <v/>
      </c>
      <c r="DC47" s="357" t="str">
        <f t="shared" si="55"/>
        <v/>
      </c>
      <c r="DD47" s="93" t="str">
        <f t="shared" si="56"/>
        <v/>
      </c>
      <c r="DE47" s="105" t="str">
        <f>IF(OR($B47=0,$B47=""),"",IF(AND($E$3="Nursery"),'Marks Entry Nursery'!AV46,IF(AND($E$3="LKG"),'Marks Entry LKG'!AV46,IF(AND($E$3="UKG"),'Marks Entry UKG'!AV46,""))))</f>
        <v/>
      </c>
      <c r="DF47" s="105" t="str">
        <f>IF(OR($B47=0,$B47=""),"",IF(AND($E$3="Nursery"),'Marks Entry Nursery'!AW46,IF(AND($E$3="LKG"),'Marks Entry LKG'!AW46,IF(AND($E$3="UKG"),'Marks Entry UKG'!AW46,""))))</f>
        <v/>
      </c>
      <c r="DG47" s="357" t="str">
        <f t="shared" si="57"/>
        <v/>
      </c>
      <c r="DH47" s="93" t="str">
        <f t="shared" si="58"/>
        <v/>
      </c>
      <c r="DI47" s="63" t="str">
        <f t="shared" si="59"/>
        <v/>
      </c>
      <c r="DJ47" s="359" t="str">
        <f t="shared" si="60"/>
        <v/>
      </c>
      <c r="DK47" s="67" t="str">
        <f t="shared" si="61"/>
        <v/>
      </c>
      <c r="DL47" s="68" t="str">
        <f t="shared" si="62"/>
        <v/>
      </c>
      <c r="DM47" s="387" t="str">
        <f>IFERROR(IF(B47="NSO","NSO",IF(OR(D47="",G47="",F47="",B47="",DI47=0),"",IF('Master sheet'!$D$14="Hindi","कक्षोंन्नति","Promoted"))),"")</f>
        <v/>
      </c>
      <c r="DN47" s="42" t="str">
        <f>IF(OR(B47=0,B47=""),"",IF(AND($E$3="Nursery"),'Marks Entry Nursery'!AX46,IF(AND($E$3="LKG"),'Marks Entry LKG'!AX46,IF(AND($E$3="UKG"),'Marks Entry UKG'!AX46,""))))</f>
        <v/>
      </c>
      <c r="DO47" s="42" t="str">
        <f>IF(OR(B47=0,B47=""),"",IF(AND($E$3="Nursery"),'Marks Entry Nursery'!AY46,IF(AND($E$3="LKG"),'Marks Entry LKG'!AY46,IF(AND($E$3="UKG"),'Marks Entry UKG'!AY46,""))))</f>
        <v/>
      </c>
      <c r="DP47" s="214" t="str">
        <f t="shared" si="63"/>
        <v/>
      </c>
      <c r="DQ47" s="43"/>
      <c r="DX47" s="44">
        <f>IF(AND($E$3="Nursery"),'Marks Entry Nursery'!I46,IF(AND($E$3="LKG"),'Marks Entry LKG'!I46,IF(AND($E$3="UKG"),'Marks Entry UKG'!I46,"")))</f>
        <v>0</v>
      </c>
    </row>
    <row r="48" spans="1:128" ht="18.95" customHeight="1">
      <c r="A48" s="56">
        <v>41</v>
      </c>
      <c r="B48" s="261" t="str">
        <f>IF(OR(DX48=0,DX48=""),"",IF(AND($E$3="Nursery"),'Marks Entry Nursery'!I47,IF(AND($E$3="LKG"),'Marks Entry LKG'!I47,IF(AND($E$3="UKG"),'Marks Entry UKG'!I47,""))))</f>
        <v/>
      </c>
      <c r="C48" s="57" t="str">
        <f>IF(OR($B48=0,$B48=""),"",IF(AND($E$3="Nursery"),'Marks Entry Nursery'!B47,IF(AND($E$3="LKG"),'Marks Entry LKG'!B47,IF(AND($E$3="UKG"),'Marks Entry UKG'!B47,""))))</f>
        <v/>
      </c>
      <c r="D48" s="57" t="str">
        <f>IF(OR($B48=0,$B48=""),"",IF(AND($E$3="Nursery"),'Marks Entry Nursery'!C47,IF(AND($E$3="LKG"),'Marks Entry LKG'!C47,IF(AND($E$3="UKG"),'Marks Entry UKG'!C47,""))))</f>
        <v/>
      </c>
      <c r="E48" s="402" t="str">
        <f>IF(OR(B48=0,B48=""),"",IF(AND($E$3="Nursery"),'Marks Entry Nursery'!E47,IF(AND($E$3="LKG"),'Marks Entry LKG'!E47,IF(AND($E$3="UKG"),'Marks Entry UKG'!E47,""))))</f>
        <v/>
      </c>
      <c r="F48" s="260" t="str">
        <f>IF(OR(B48=0,B48=""),"",IF(AND($E$3="Nursery"),'Marks Entry Nursery'!D47,IF(AND($E$3="LKG"),'Marks Entry LKG'!D47,IF(AND($E$3="UKG"),'Marks Entry UKG'!D47,""))))</f>
        <v/>
      </c>
      <c r="G48" s="407" t="str">
        <f>IF(OR($B48=0,$B48=""),"",IF(AND($E$3="Nursery"),'Marks Entry Nursery'!F47,IF(AND($E$3="LKG"),'Marks Entry LKG'!F47,IF(AND($E$3="UKG"),'Marks Entry UKG'!F47,""))))</f>
        <v/>
      </c>
      <c r="H48" s="407" t="str">
        <f>IF(OR($B48=0,$B48=""),"",IF(AND($E$3="Nursery"),'Marks Entry Nursery'!G47,IF(AND($E$3="LKG"),'Marks Entry LKG'!G47,IF(AND($E$3="UKG"),'Marks Entry UKG'!G47,""))))</f>
        <v/>
      </c>
      <c r="I48" s="407" t="str">
        <f>IF(OR($B48=0,$B48=""),"",IF(AND($E$3="Nursery"),'Marks Entry Nursery'!H47,IF(AND($E$3="LKG"),'Marks Entry LKG'!H47,IF(AND($E$3="UKG"),'Marks Entry UKG'!H47,""))))</f>
        <v/>
      </c>
      <c r="J48" s="229" t="str">
        <f>IF(OR($B48=0,$B48=""),"",IF(AND($E$3="Nursery"),'Marks Entry Nursery'!J47,IF(AND($E$3="LKG"),'Marks Entry LKG'!J47,IF(AND($E$3="UKG"),'Marks Entry UKG'!J47,""))))</f>
        <v/>
      </c>
      <c r="K48" s="229" t="str">
        <f>IF(OR($B48=0,$B48=""),"",IF(AND($E$3="Nursery"),'Marks Entry Nursery'!K47,IF(AND($E$3="LKG"),'Marks Entry LKG'!K47,IF(AND($E$3="UKG"),'Marks Entry UKG'!K47,""))))</f>
        <v/>
      </c>
      <c r="L48" s="105"/>
      <c r="M48" s="105"/>
      <c r="N48" s="105"/>
      <c r="O48" s="51"/>
      <c r="P48" s="105" t="str">
        <f>IF(OR($B48=0,$B48=""),"",IF(AND($E$3="Nursery"),'Marks Entry Nursery'!O47,IF(AND($E$3="LKG"),'Marks Entry LKG'!O47,IF(AND($E$3="UKG"),'Marks Entry UKG'!O47,""))))</f>
        <v/>
      </c>
      <c r="Q48" s="105" t="str">
        <f>IF(OR($B48=0,$B48=""),"",IF(AND($E$3="Nursery"),'Marks Entry Nursery'!P47,IF(AND($E$3="LKG"),'Marks Entry LKG'!P47,IF(AND($E$3="UKG"),'Marks Entry UKG'!P47,""))))</f>
        <v/>
      </c>
      <c r="R48" s="54" t="str">
        <f t="shared" si="0"/>
        <v/>
      </c>
      <c r="S48" s="51">
        <f t="shared" si="1"/>
        <v>0</v>
      </c>
      <c r="T48" s="105" t="str">
        <f>IF(OR($B48=0,$B48=""),"",IF(AND($E$3="Nursery"),'Marks Entry Nursery'!Q47,IF(AND($E$3="LKG"),'Marks Entry LKG'!Q47,IF(AND($E$3="UKG"),'Marks Entry UKG'!Q47,""))))</f>
        <v/>
      </c>
      <c r="U48" s="105" t="str">
        <f>IF(OR($B48=0,$B48=""),"",IF(AND($E$3="Nursery"),'Marks Entry Nursery'!R47,IF(AND($E$3="LKG"),'Marks Entry LKG'!R47,IF(AND($E$3="UKG"),'Marks Entry UKG'!R47,""))))</f>
        <v/>
      </c>
      <c r="V48" s="55" t="str">
        <f t="shared" si="2"/>
        <v/>
      </c>
      <c r="W48" s="51" t="str">
        <f t="shared" si="3"/>
        <v/>
      </c>
      <c r="X48" s="89">
        <f t="shared" si="4"/>
        <v>0</v>
      </c>
      <c r="Y48" s="89" t="str">
        <f t="shared" si="5"/>
        <v/>
      </c>
      <c r="Z48" s="89" t="str">
        <f t="shared" si="6"/>
        <v/>
      </c>
      <c r="AA48" s="89" t="str">
        <f t="shared" si="7"/>
        <v/>
      </c>
      <c r="AB48" s="89" t="str">
        <f t="shared" si="8"/>
        <v/>
      </c>
      <c r="AC48" s="93" t="str">
        <f t="shared" si="9"/>
        <v/>
      </c>
      <c r="AD48" s="105"/>
      <c r="AE48" s="105"/>
      <c r="AF48" s="105"/>
      <c r="AG48" s="51"/>
      <c r="AH48" s="105" t="str">
        <f>IF(OR($B48=0,$B48=""),"",IF(AND($E$3="Nursery"),'Marks Entry Nursery'!V47,IF(AND($E$3="LKG"),'Marks Entry LKG'!V47,IF(AND($E$3="UKG"),'Marks Entry UKG'!V47,""))))</f>
        <v/>
      </c>
      <c r="AI48" s="105" t="str">
        <f>IF(OR($B48=0,$B48=""),"",IF(AND($E$3="Nursery"),'Marks Entry Nursery'!W47,IF(AND($E$3="LKG"),'Marks Entry LKG'!W47,IF(AND($E$3="UKG"),'Marks Entry UKG'!W47,""))))</f>
        <v/>
      </c>
      <c r="AJ48" s="54" t="str">
        <f t="shared" si="10"/>
        <v/>
      </c>
      <c r="AK48" s="51">
        <f t="shared" si="11"/>
        <v>0</v>
      </c>
      <c r="AL48" s="105" t="str">
        <f>IF(OR($B48=0,$B48=""),"",IF(AND($E$3="Nursery"),'Marks Entry Nursery'!X47,IF(AND($E$3="LKG"),'Marks Entry LKG'!X47,IF(AND($E$3="UKG"),'Marks Entry UKG'!X47,""))))</f>
        <v/>
      </c>
      <c r="AM48" s="105" t="str">
        <f>IF(OR($B48=0,$B48=""),"",IF(AND($E$3="Nursery"),'Marks Entry Nursery'!Y47,IF(AND($E$3="LKG"),'Marks Entry LKG'!Y47,IF(AND($E$3="UKG"),'Marks Entry UKG'!Y47,""))))</f>
        <v/>
      </c>
      <c r="AN48" s="55" t="str">
        <f t="shared" si="12"/>
        <v/>
      </c>
      <c r="AO48" s="51" t="str">
        <f t="shared" si="13"/>
        <v/>
      </c>
      <c r="AP48" s="89">
        <f t="shared" si="14"/>
        <v>0</v>
      </c>
      <c r="AQ48" s="89" t="str">
        <f t="shared" si="15"/>
        <v/>
      </c>
      <c r="AR48" s="89" t="str">
        <f t="shared" si="16"/>
        <v/>
      </c>
      <c r="AS48" s="89" t="str">
        <f t="shared" si="17"/>
        <v/>
      </c>
      <c r="AT48" s="89" t="str">
        <f t="shared" si="18"/>
        <v/>
      </c>
      <c r="AU48" s="93" t="str">
        <f t="shared" si="19"/>
        <v/>
      </c>
      <c r="AV48" s="105"/>
      <c r="AW48" s="105"/>
      <c r="AX48" s="105"/>
      <c r="AY48" s="51"/>
      <c r="AZ48" s="105" t="str">
        <f>IF(OR($B48=0,$B48=""),"",IF(AND($E$3="Nursery"),'Marks Entry Nursery'!AC47,IF(AND($E$3="LKG"),'Marks Entry LKG'!AC47,IF(AND($E$3="UKG"),'Marks Entry UKG'!AC47,""))))</f>
        <v/>
      </c>
      <c r="BA48" s="105" t="str">
        <f>IF(OR($B48=0,$B48=""),"",IF(AND($E$3="Nursery"),'Marks Entry Nursery'!AD47,IF(AND($E$3="LKG"),'Marks Entry LKG'!AD47,IF(AND($E$3="UKG"),'Marks Entry UKG'!AD47,""))))</f>
        <v/>
      </c>
      <c r="BB48" s="54" t="str">
        <f t="shared" si="20"/>
        <v/>
      </c>
      <c r="BC48" s="51">
        <f t="shared" si="21"/>
        <v>0</v>
      </c>
      <c r="BD48" s="105" t="str">
        <f>IF(OR($B48=0,$B48=""),"",IF(AND($E$3="Nursery"),'Marks Entry Nursery'!AE47,IF(AND($E$3="LKG"),'Marks Entry LKG'!AE47,IF(AND($E$3="UKG"),'Marks Entry UKG'!AE47,""))))</f>
        <v/>
      </c>
      <c r="BE48" s="105" t="str">
        <f>IF(OR($B48=0,$B48=""),"",IF(AND($E$3="Nursery"),'Marks Entry Nursery'!AF47,IF(AND($E$3="LKG"),'Marks Entry LKG'!AF47,IF(AND($E$3="UKG"),'Marks Entry UKG'!AF47,""))))</f>
        <v/>
      </c>
      <c r="BF48" s="55" t="str">
        <f t="shared" si="22"/>
        <v/>
      </c>
      <c r="BG48" s="51" t="str">
        <f t="shared" si="23"/>
        <v/>
      </c>
      <c r="BH48" s="89">
        <f t="shared" si="24"/>
        <v>0</v>
      </c>
      <c r="BI48" s="89" t="str">
        <f t="shared" si="25"/>
        <v/>
      </c>
      <c r="BJ48" s="89" t="str">
        <f t="shared" si="26"/>
        <v/>
      </c>
      <c r="BK48" s="89" t="str">
        <f t="shared" si="27"/>
        <v/>
      </c>
      <c r="BL48" s="89" t="str">
        <f t="shared" si="28"/>
        <v/>
      </c>
      <c r="BM48" s="93" t="str">
        <f t="shared" si="29"/>
        <v/>
      </c>
      <c r="BN48" s="105"/>
      <c r="BO48" s="105"/>
      <c r="BP48" s="105"/>
      <c r="BQ48" s="51"/>
      <c r="BR48" s="105" t="str">
        <f>IF(OR($B48=0,$B48=""),"",IF(AND($E$3="Nursery"),'Marks Entry Nursery'!AJ47,IF(AND($E$3="LKG"),'Marks Entry LKG'!AJ47,IF(AND($E$3="UKG"),'Marks Entry UKG'!AJ47,""))))</f>
        <v/>
      </c>
      <c r="BS48" s="105" t="str">
        <f>IF(OR($B48=0,$B48=""),"",IF(AND($E$3="Nursery"),'Marks Entry Nursery'!AK47,IF(AND($E$3="LKG"),'Marks Entry LKG'!AK47,IF(AND($E$3="UKG"),'Marks Entry UKG'!AK47,""))))</f>
        <v/>
      </c>
      <c r="BT48" s="54" t="str">
        <f t="shared" si="30"/>
        <v/>
      </c>
      <c r="BU48" s="51">
        <f t="shared" si="31"/>
        <v>0</v>
      </c>
      <c r="BV48" s="105" t="str">
        <f>IF(OR($B48=0,$B48=""),"",IF(AND($E$3="Nursery"),'Marks Entry Nursery'!AL47,IF(AND($E$3="LKG"),'Marks Entry LKG'!AL47,IF(AND($E$3="UKG"),'Marks Entry UKG'!AL47,""))))</f>
        <v/>
      </c>
      <c r="BW48" s="105" t="str">
        <f>IF(OR($B48=0,$B48=""),"",IF(AND($E$3="Nursery"),'Marks Entry Nursery'!AM47,IF(AND($E$3="LKG"),'Marks Entry LKG'!AM47,IF(AND($E$3="UKG"),'Marks Entry UKG'!AM47,""))))</f>
        <v/>
      </c>
      <c r="BX48" s="55" t="str">
        <f t="shared" si="32"/>
        <v/>
      </c>
      <c r="BY48" s="51" t="str">
        <f t="shared" si="33"/>
        <v/>
      </c>
      <c r="BZ48" s="89">
        <f t="shared" si="34"/>
        <v>0</v>
      </c>
      <c r="CA48" s="89" t="str">
        <f t="shared" si="35"/>
        <v/>
      </c>
      <c r="CB48" s="89" t="str">
        <f t="shared" si="36"/>
        <v/>
      </c>
      <c r="CC48" s="89" t="str">
        <f t="shared" si="37"/>
        <v/>
      </c>
      <c r="CD48" s="89" t="str">
        <f t="shared" si="38"/>
        <v/>
      </c>
      <c r="CE48" s="93" t="str">
        <f t="shared" si="39"/>
        <v/>
      </c>
      <c r="CF48" s="105" t="str">
        <f>IF(OR($B48=0,$B48=""),"",IF(AND($E$3="Nursery"),'Marks Entry Nursery'!AN47,IF(AND($E$3="LKG"),'Marks Entry LKG'!AN47,IF(AND($E$3="UKG"),'Marks Entry UKG'!AN47,""))))</f>
        <v/>
      </c>
      <c r="CG48" s="105" t="str">
        <f>IF(OR($B48=0,$B48=""),"",IF(AND($E$3="Nursery"),'Marks Entry Nursery'!AO47,IF(AND($E$3="LKG"),'Marks Entry LKG'!AO47,IF(AND($E$3="UKG"),'Marks Entry UKG'!AO47,""))))</f>
        <v/>
      </c>
      <c r="CH48" s="106" t="str">
        <f t="shared" si="40"/>
        <v/>
      </c>
      <c r="CI48" s="107">
        <f t="shared" si="41"/>
        <v>0</v>
      </c>
      <c r="CJ48" s="107" t="str">
        <f t="shared" si="42"/>
        <v/>
      </c>
      <c r="CK48" s="107" t="str">
        <f t="shared" si="43"/>
        <v/>
      </c>
      <c r="CL48" s="92" t="str">
        <f t="shared" si="44"/>
        <v/>
      </c>
      <c r="CM48" s="105" t="str">
        <f>IF(OR($B48=0,$B48=""),"",IF(AND($E$3="Nursery"),'Marks Entry Nursery'!AP47,IF(AND($E$3="LKG"),'Marks Entry LKG'!AP47,IF(AND($E$3="UKG"),'Marks Entry UKG'!AP47,""))))</f>
        <v/>
      </c>
      <c r="CN48" s="105" t="str">
        <f>IF(OR($B48=0,$B48=""),"",IF(AND($E$3="Nursery"),'Marks Entry Nursery'!AQ47,IF(AND($E$3="LKG"),'Marks Entry LKG'!AQ47,IF(AND($E$3="UKG"),'Marks Entry UKG'!AQ47,""))))</f>
        <v/>
      </c>
      <c r="CO48" s="106" t="str">
        <f t="shared" si="45"/>
        <v/>
      </c>
      <c r="CP48" s="107">
        <f t="shared" si="46"/>
        <v>0</v>
      </c>
      <c r="CQ48" s="107" t="str">
        <f t="shared" si="47"/>
        <v/>
      </c>
      <c r="CR48" s="107" t="str">
        <f t="shared" si="48"/>
        <v/>
      </c>
      <c r="CS48" s="92" t="str">
        <f t="shared" si="49"/>
        <v/>
      </c>
      <c r="CT48" s="105" t="str">
        <f>IF(OR($B48=0,$B48=""),"",IF(AND($E$3="Nursery"),'Marks Entry Nursery'!AR47,IF(AND($E$3="LKG"),'Marks Entry LKG'!AR47,IF(AND($E$3="UKG"),'Marks Entry UKG'!AR47,""))))</f>
        <v/>
      </c>
      <c r="CU48" s="105" t="str">
        <f>IF(OR($B48=0,$B48=""),"",IF(AND($E$3="Nursery"),'Marks Entry Nursery'!AS47,IF(AND($E$3="LKG"),'Marks Entry LKG'!AS47,IF(AND($E$3="UKG"),'Marks Entry UKG'!AS47,""))))</f>
        <v/>
      </c>
      <c r="CV48" s="106" t="str">
        <f t="shared" si="50"/>
        <v/>
      </c>
      <c r="CW48" s="107">
        <f t="shared" si="51"/>
        <v>0</v>
      </c>
      <c r="CX48" s="107" t="str">
        <f t="shared" si="52"/>
        <v/>
      </c>
      <c r="CY48" s="107" t="str">
        <f t="shared" si="53"/>
        <v/>
      </c>
      <c r="CZ48" s="92" t="str">
        <f t="shared" si="54"/>
        <v/>
      </c>
      <c r="DA48" s="105" t="str">
        <f>IF(OR($B48=0,$B48=""),"",IF(AND($E$3="Nursery"),'Marks Entry Nursery'!AT47,IF(AND($E$3="LKG"),'Marks Entry LKG'!AT47,IF(AND($E$3="UKG"),'Marks Entry UKG'!AT47,""))))</f>
        <v/>
      </c>
      <c r="DB48" s="105" t="str">
        <f>IF(OR($B48=0,$B48=""),"",IF(AND($E$3="Nursery"),'Marks Entry Nursery'!AU47,IF(AND($E$3="LKG"),'Marks Entry LKG'!AU47,IF(AND($E$3="UKG"),'Marks Entry UKG'!AU47,""))))</f>
        <v/>
      </c>
      <c r="DC48" s="357" t="str">
        <f t="shared" si="55"/>
        <v/>
      </c>
      <c r="DD48" s="93" t="str">
        <f t="shared" si="56"/>
        <v/>
      </c>
      <c r="DE48" s="105" t="str">
        <f>IF(OR($B48=0,$B48=""),"",IF(AND($E$3="Nursery"),'Marks Entry Nursery'!AV47,IF(AND($E$3="LKG"),'Marks Entry LKG'!AV47,IF(AND($E$3="UKG"),'Marks Entry UKG'!AV47,""))))</f>
        <v/>
      </c>
      <c r="DF48" s="105" t="str">
        <f>IF(OR($B48=0,$B48=""),"",IF(AND($E$3="Nursery"),'Marks Entry Nursery'!AW47,IF(AND($E$3="LKG"),'Marks Entry LKG'!AW47,IF(AND($E$3="UKG"),'Marks Entry UKG'!AW47,""))))</f>
        <v/>
      </c>
      <c r="DG48" s="357" t="str">
        <f t="shared" si="57"/>
        <v/>
      </c>
      <c r="DH48" s="93" t="str">
        <f t="shared" si="58"/>
        <v/>
      </c>
      <c r="DI48" s="63" t="str">
        <f t="shared" si="59"/>
        <v/>
      </c>
      <c r="DJ48" s="359" t="str">
        <f t="shared" si="60"/>
        <v/>
      </c>
      <c r="DK48" s="67" t="str">
        <f t="shared" si="61"/>
        <v/>
      </c>
      <c r="DL48" s="68" t="str">
        <f t="shared" si="62"/>
        <v/>
      </c>
      <c r="DM48" s="387" t="str">
        <f>IFERROR(IF(B48="NSO","NSO",IF(OR(D48="",G48="",F48="",B48="",DI48=0),"",IF('Master sheet'!$D$14="Hindi","कक्षोंन्नति","Promoted"))),"")</f>
        <v/>
      </c>
      <c r="DN48" s="42" t="str">
        <f>IF(OR(B48=0,B48=""),"",IF(AND($E$3="Nursery"),'Marks Entry Nursery'!AX47,IF(AND($E$3="LKG"),'Marks Entry LKG'!AX47,IF(AND($E$3="UKG"),'Marks Entry UKG'!AX47,""))))</f>
        <v/>
      </c>
      <c r="DO48" s="42" t="str">
        <f>IF(OR(B48=0,B48=""),"",IF(AND($E$3="Nursery"),'Marks Entry Nursery'!AY47,IF(AND($E$3="LKG"),'Marks Entry LKG'!AY47,IF(AND($E$3="UKG"),'Marks Entry UKG'!AY47,""))))</f>
        <v/>
      </c>
      <c r="DP48" s="214" t="str">
        <f t="shared" si="63"/>
        <v/>
      </c>
      <c r="DQ48" s="43"/>
      <c r="DX48" s="44">
        <f>IF(AND($E$3="Nursery"),'Marks Entry Nursery'!I47,IF(AND($E$3="LKG"),'Marks Entry LKG'!I47,IF(AND($E$3="UKG"),'Marks Entry UKG'!I47,"")))</f>
        <v>0</v>
      </c>
    </row>
    <row r="49" spans="1:128" ht="18.95" customHeight="1">
      <c r="A49" s="56">
        <v>42</v>
      </c>
      <c r="B49" s="261" t="str">
        <f>IF(OR(DX49=0,DX49=""),"",IF(AND($E$3="Nursery"),'Marks Entry Nursery'!I48,IF(AND($E$3="LKG"),'Marks Entry LKG'!I48,IF(AND($E$3="UKG"),'Marks Entry UKG'!I48,""))))</f>
        <v/>
      </c>
      <c r="C49" s="57" t="str">
        <f>IF(OR($B49=0,$B49=""),"",IF(AND($E$3="Nursery"),'Marks Entry Nursery'!B48,IF(AND($E$3="LKG"),'Marks Entry LKG'!B48,IF(AND($E$3="UKG"),'Marks Entry UKG'!B48,""))))</f>
        <v/>
      </c>
      <c r="D49" s="57" t="str">
        <f>IF(OR($B49=0,$B49=""),"",IF(AND($E$3="Nursery"),'Marks Entry Nursery'!C48,IF(AND($E$3="LKG"),'Marks Entry LKG'!C48,IF(AND($E$3="UKG"),'Marks Entry UKG'!C48,""))))</f>
        <v/>
      </c>
      <c r="E49" s="402" t="str">
        <f>IF(OR(B49=0,B49=""),"",IF(AND($E$3="Nursery"),'Marks Entry Nursery'!E48,IF(AND($E$3="LKG"),'Marks Entry LKG'!E48,IF(AND($E$3="UKG"),'Marks Entry UKG'!E48,""))))</f>
        <v/>
      </c>
      <c r="F49" s="260" t="str">
        <f>IF(OR(B49=0,B49=""),"",IF(AND($E$3="Nursery"),'Marks Entry Nursery'!D48,IF(AND($E$3="LKG"),'Marks Entry LKG'!D48,IF(AND($E$3="UKG"),'Marks Entry UKG'!D48,""))))</f>
        <v/>
      </c>
      <c r="G49" s="407" t="str">
        <f>IF(OR($B49=0,$B49=""),"",IF(AND($E$3="Nursery"),'Marks Entry Nursery'!F48,IF(AND($E$3="LKG"),'Marks Entry LKG'!F48,IF(AND($E$3="UKG"),'Marks Entry UKG'!F48,""))))</f>
        <v/>
      </c>
      <c r="H49" s="407" t="str">
        <f>IF(OR($B49=0,$B49=""),"",IF(AND($E$3="Nursery"),'Marks Entry Nursery'!G48,IF(AND($E$3="LKG"),'Marks Entry LKG'!G48,IF(AND($E$3="UKG"),'Marks Entry UKG'!G48,""))))</f>
        <v/>
      </c>
      <c r="I49" s="407" t="str">
        <f>IF(OR($B49=0,$B49=""),"",IF(AND($E$3="Nursery"),'Marks Entry Nursery'!H48,IF(AND($E$3="LKG"),'Marks Entry LKG'!H48,IF(AND($E$3="UKG"),'Marks Entry UKG'!H48,""))))</f>
        <v/>
      </c>
      <c r="J49" s="229" t="str">
        <f>IF(OR($B49=0,$B49=""),"",IF(AND($E$3="Nursery"),'Marks Entry Nursery'!J48,IF(AND($E$3="LKG"),'Marks Entry LKG'!J48,IF(AND($E$3="UKG"),'Marks Entry UKG'!J48,""))))</f>
        <v/>
      </c>
      <c r="K49" s="229" t="str">
        <f>IF(OR($B49=0,$B49=""),"",IF(AND($E$3="Nursery"),'Marks Entry Nursery'!K48,IF(AND($E$3="LKG"),'Marks Entry LKG'!K48,IF(AND($E$3="UKG"),'Marks Entry UKG'!K48,""))))</f>
        <v/>
      </c>
      <c r="L49" s="105"/>
      <c r="M49" s="105"/>
      <c r="N49" s="105"/>
      <c r="O49" s="51"/>
      <c r="P49" s="105" t="str">
        <f>IF(OR($B49=0,$B49=""),"",IF(AND($E$3="Nursery"),'Marks Entry Nursery'!O48,IF(AND($E$3="LKG"),'Marks Entry LKG'!O48,IF(AND($E$3="UKG"),'Marks Entry UKG'!O48,""))))</f>
        <v/>
      </c>
      <c r="Q49" s="105" t="str">
        <f>IF(OR($B49=0,$B49=""),"",IF(AND($E$3="Nursery"),'Marks Entry Nursery'!P48,IF(AND($E$3="LKG"),'Marks Entry LKG'!P48,IF(AND($E$3="UKG"),'Marks Entry UKG'!P48,""))))</f>
        <v/>
      </c>
      <c r="R49" s="54" t="str">
        <f t="shared" si="0"/>
        <v/>
      </c>
      <c r="S49" s="51">
        <f t="shared" si="1"/>
        <v>0</v>
      </c>
      <c r="T49" s="105" t="str">
        <f>IF(OR($B49=0,$B49=""),"",IF(AND($E$3="Nursery"),'Marks Entry Nursery'!Q48,IF(AND($E$3="LKG"),'Marks Entry LKG'!Q48,IF(AND($E$3="UKG"),'Marks Entry UKG'!Q48,""))))</f>
        <v/>
      </c>
      <c r="U49" s="105" t="str">
        <f>IF(OR($B49=0,$B49=""),"",IF(AND($E$3="Nursery"),'Marks Entry Nursery'!R48,IF(AND($E$3="LKG"),'Marks Entry LKG'!R48,IF(AND($E$3="UKG"),'Marks Entry UKG'!R48,""))))</f>
        <v/>
      </c>
      <c r="V49" s="55" t="str">
        <f t="shared" si="2"/>
        <v/>
      </c>
      <c r="W49" s="51" t="str">
        <f t="shared" si="3"/>
        <v/>
      </c>
      <c r="X49" s="89">
        <f t="shared" si="4"/>
        <v>0</v>
      </c>
      <c r="Y49" s="89" t="str">
        <f t="shared" si="5"/>
        <v/>
      </c>
      <c r="Z49" s="89" t="str">
        <f t="shared" si="6"/>
        <v/>
      </c>
      <c r="AA49" s="89" t="str">
        <f t="shared" si="7"/>
        <v/>
      </c>
      <c r="AB49" s="89" t="str">
        <f t="shared" si="8"/>
        <v/>
      </c>
      <c r="AC49" s="93" t="str">
        <f t="shared" si="9"/>
        <v/>
      </c>
      <c r="AD49" s="105"/>
      <c r="AE49" s="105"/>
      <c r="AF49" s="105"/>
      <c r="AG49" s="51"/>
      <c r="AH49" s="105" t="str">
        <f>IF(OR($B49=0,$B49=""),"",IF(AND($E$3="Nursery"),'Marks Entry Nursery'!V48,IF(AND($E$3="LKG"),'Marks Entry LKG'!V48,IF(AND($E$3="UKG"),'Marks Entry UKG'!V48,""))))</f>
        <v/>
      </c>
      <c r="AI49" s="105" t="str">
        <f>IF(OR($B49=0,$B49=""),"",IF(AND($E$3="Nursery"),'Marks Entry Nursery'!W48,IF(AND($E$3="LKG"),'Marks Entry LKG'!W48,IF(AND($E$3="UKG"),'Marks Entry UKG'!W48,""))))</f>
        <v/>
      </c>
      <c r="AJ49" s="54" t="str">
        <f t="shared" si="10"/>
        <v/>
      </c>
      <c r="AK49" s="51">
        <f t="shared" si="11"/>
        <v>0</v>
      </c>
      <c r="AL49" s="105" t="str">
        <f>IF(OR($B49=0,$B49=""),"",IF(AND($E$3="Nursery"),'Marks Entry Nursery'!X48,IF(AND($E$3="LKG"),'Marks Entry LKG'!X48,IF(AND($E$3="UKG"),'Marks Entry UKG'!X48,""))))</f>
        <v/>
      </c>
      <c r="AM49" s="105" t="str">
        <f>IF(OR($B49=0,$B49=""),"",IF(AND($E$3="Nursery"),'Marks Entry Nursery'!Y48,IF(AND($E$3="LKG"),'Marks Entry LKG'!Y48,IF(AND($E$3="UKG"),'Marks Entry UKG'!Y48,""))))</f>
        <v/>
      </c>
      <c r="AN49" s="55" t="str">
        <f t="shared" si="12"/>
        <v/>
      </c>
      <c r="AO49" s="51" t="str">
        <f t="shared" si="13"/>
        <v/>
      </c>
      <c r="AP49" s="89">
        <f t="shared" si="14"/>
        <v>0</v>
      </c>
      <c r="AQ49" s="89" t="str">
        <f t="shared" si="15"/>
        <v/>
      </c>
      <c r="AR49" s="89" t="str">
        <f t="shared" si="16"/>
        <v/>
      </c>
      <c r="AS49" s="89" t="str">
        <f t="shared" si="17"/>
        <v/>
      </c>
      <c r="AT49" s="89" t="str">
        <f t="shared" si="18"/>
        <v/>
      </c>
      <c r="AU49" s="93" t="str">
        <f t="shared" si="19"/>
        <v/>
      </c>
      <c r="AV49" s="105"/>
      <c r="AW49" s="105"/>
      <c r="AX49" s="105"/>
      <c r="AY49" s="51"/>
      <c r="AZ49" s="105" t="str">
        <f>IF(OR($B49=0,$B49=""),"",IF(AND($E$3="Nursery"),'Marks Entry Nursery'!AC48,IF(AND($E$3="LKG"),'Marks Entry LKG'!AC48,IF(AND($E$3="UKG"),'Marks Entry UKG'!AC48,""))))</f>
        <v/>
      </c>
      <c r="BA49" s="105" t="str">
        <f>IF(OR($B49=0,$B49=""),"",IF(AND($E$3="Nursery"),'Marks Entry Nursery'!AD48,IF(AND($E$3="LKG"),'Marks Entry LKG'!AD48,IF(AND($E$3="UKG"),'Marks Entry UKG'!AD48,""))))</f>
        <v/>
      </c>
      <c r="BB49" s="54" t="str">
        <f t="shared" si="20"/>
        <v/>
      </c>
      <c r="BC49" s="51">
        <f t="shared" si="21"/>
        <v>0</v>
      </c>
      <c r="BD49" s="105" t="str">
        <f>IF(OR($B49=0,$B49=""),"",IF(AND($E$3="Nursery"),'Marks Entry Nursery'!AE48,IF(AND($E$3="LKG"),'Marks Entry LKG'!AE48,IF(AND($E$3="UKG"),'Marks Entry UKG'!AE48,""))))</f>
        <v/>
      </c>
      <c r="BE49" s="105" t="str">
        <f>IF(OR($B49=0,$B49=""),"",IF(AND($E$3="Nursery"),'Marks Entry Nursery'!AF48,IF(AND($E$3="LKG"),'Marks Entry LKG'!AF48,IF(AND($E$3="UKG"),'Marks Entry UKG'!AF48,""))))</f>
        <v/>
      </c>
      <c r="BF49" s="55" t="str">
        <f t="shared" si="22"/>
        <v/>
      </c>
      <c r="BG49" s="51" t="str">
        <f t="shared" si="23"/>
        <v/>
      </c>
      <c r="BH49" s="89">
        <f t="shared" si="24"/>
        <v>0</v>
      </c>
      <c r="BI49" s="89" t="str">
        <f t="shared" si="25"/>
        <v/>
      </c>
      <c r="BJ49" s="89" t="str">
        <f t="shared" si="26"/>
        <v/>
      </c>
      <c r="BK49" s="89" t="str">
        <f t="shared" si="27"/>
        <v/>
      </c>
      <c r="BL49" s="89" t="str">
        <f t="shared" si="28"/>
        <v/>
      </c>
      <c r="BM49" s="93" t="str">
        <f t="shared" si="29"/>
        <v/>
      </c>
      <c r="BN49" s="105"/>
      <c r="BO49" s="105"/>
      <c r="BP49" s="105"/>
      <c r="BQ49" s="51"/>
      <c r="BR49" s="105" t="str">
        <f>IF(OR($B49=0,$B49=""),"",IF(AND($E$3="Nursery"),'Marks Entry Nursery'!AJ48,IF(AND($E$3="LKG"),'Marks Entry LKG'!AJ48,IF(AND($E$3="UKG"),'Marks Entry UKG'!AJ48,""))))</f>
        <v/>
      </c>
      <c r="BS49" s="105" t="str">
        <f>IF(OR($B49=0,$B49=""),"",IF(AND($E$3="Nursery"),'Marks Entry Nursery'!AK48,IF(AND($E$3="LKG"),'Marks Entry LKG'!AK48,IF(AND($E$3="UKG"),'Marks Entry UKG'!AK48,""))))</f>
        <v/>
      </c>
      <c r="BT49" s="54" t="str">
        <f t="shared" si="30"/>
        <v/>
      </c>
      <c r="BU49" s="51">
        <f t="shared" si="31"/>
        <v>0</v>
      </c>
      <c r="BV49" s="105" t="str">
        <f>IF(OR($B49=0,$B49=""),"",IF(AND($E$3="Nursery"),'Marks Entry Nursery'!AL48,IF(AND($E$3="LKG"),'Marks Entry LKG'!AL48,IF(AND($E$3="UKG"),'Marks Entry UKG'!AL48,""))))</f>
        <v/>
      </c>
      <c r="BW49" s="105" t="str">
        <f>IF(OR($B49=0,$B49=""),"",IF(AND($E$3="Nursery"),'Marks Entry Nursery'!AM48,IF(AND($E$3="LKG"),'Marks Entry LKG'!AM48,IF(AND($E$3="UKG"),'Marks Entry UKG'!AM48,""))))</f>
        <v/>
      </c>
      <c r="BX49" s="55" t="str">
        <f t="shared" si="32"/>
        <v/>
      </c>
      <c r="BY49" s="51" t="str">
        <f t="shared" si="33"/>
        <v/>
      </c>
      <c r="BZ49" s="89">
        <f t="shared" si="34"/>
        <v>0</v>
      </c>
      <c r="CA49" s="89" t="str">
        <f t="shared" si="35"/>
        <v/>
      </c>
      <c r="CB49" s="89" t="str">
        <f t="shared" si="36"/>
        <v/>
      </c>
      <c r="CC49" s="89" t="str">
        <f t="shared" si="37"/>
        <v/>
      </c>
      <c r="CD49" s="89" t="str">
        <f t="shared" si="38"/>
        <v/>
      </c>
      <c r="CE49" s="93" t="str">
        <f t="shared" si="39"/>
        <v/>
      </c>
      <c r="CF49" s="105" t="str">
        <f>IF(OR($B49=0,$B49=""),"",IF(AND($E$3="Nursery"),'Marks Entry Nursery'!AN48,IF(AND($E$3="LKG"),'Marks Entry LKG'!AN48,IF(AND($E$3="UKG"),'Marks Entry UKG'!AN48,""))))</f>
        <v/>
      </c>
      <c r="CG49" s="105" t="str">
        <f>IF(OR($B49=0,$B49=""),"",IF(AND($E$3="Nursery"),'Marks Entry Nursery'!AO48,IF(AND($E$3="LKG"),'Marks Entry LKG'!AO48,IF(AND($E$3="UKG"),'Marks Entry UKG'!AO48,""))))</f>
        <v/>
      </c>
      <c r="CH49" s="106" t="str">
        <f t="shared" si="40"/>
        <v/>
      </c>
      <c r="CI49" s="107">
        <f t="shared" si="41"/>
        <v>0</v>
      </c>
      <c r="CJ49" s="107" t="str">
        <f t="shared" si="42"/>
        <v/>
      </c>
      <c r="CK49" s="107" t="str">
        <f t="shared" si="43"/>
        <v/>
      </c>
      <c r="CL49" s="92" t="str">
        <f t="shared" si="44"/>
        <v/>
      </c>
      <c r="CM49" s="105" t="str">
        <f>IF(OR($B49=0,$B49=""),"",IF(AND($E$3="Nursery"),'Marks Entry Nursery'!AP48,IF(AND($E$3="LKG"),'Marks Entry LKG'!AP48,IF(AND($E$3="UKG"),'Marks Entry UKG'!AP48,""))))</f>
        <v/>
      </c>
      <c r="CN49" s="105" t="str">
        <f>IF(OR($B49=0,$B49=""),"",IF(AND($E$3="Nursery"),'Marks Entry Nursery'!AQ48,IF(AND($E$3="LKG"),'Marks Entry LKG'!AQ48,IF(AND($E$3="UKG"),'Marks Entry UKG'!AQ48,""))))</f>
        <v/>
      </c>
      <c r="CO49" s="106" t="str">
        <f t="shared" si="45"/>
        <v/>
      </c>
      <c r="CP49" s="107">
        <f t="shared" si="46"/>
        <v>0</v>
      </c>
      <c r="CQ49" s="107" t="str">
        <f t="shared" si="47"/>
        <v/>
      </c>
      <c r="CR49" s="107" t="str">
        <f t="shared" si="48"/>
        <v/>
      </c>
      <c r="CS49" s="92" t="str">
        <f t="shared" si="49"/>
        <v/>
      </c>
      <c r="CT49" s="105" t="str">
        <f>IF(OR($B49=0,$B49=""),"",IF(AND($E$3="Nursery"),'Marks Entry Nursery'!AR48,IF(AND($E$3="LKG"),'Marks Entry LKG'!AR48,IF(AND($E$3="UKG"),'Marks Entry UKG'!AR48,""))))</f>
        <v/>
      </c>
      <c r="CU49" s="105" t="str">
        <f>IF(OR($B49=0,$B49=""),"",IF(AND($E$3="Nursery"),'Marks Entry Nursery'!AS48,IF(AND($E$3="LKG"),'Marks Entry LKG'!AS48,IF(AND($E$3="UKG"),'Marks Entry UKG'!AS48,""))))</f>
        <v/>
      </c>
      <c r="CV49" s="106" t="str">
        <f t="shared" si="50"/>
        <v/>
      </c>
      <c r="CW49" s="107">
        <f t="shared" si="51"/>
        <v>0</v>
      </c>
      <c r="CX49" s="107" t="str">
        <f t="shared" si="52"/>
        <v/>
      </c>
      <c r="CY49" s="107" t="str">
        <f t="shared" si="53"/>
        <v/>
      </c>
      <c r="CZ49" s="92" t="str">
        <f t="shared" si="54"/>
        <v/>
      </c>
      <c r="DA49" s="105" t="str">
        <f>IF(OR($B49=0,$B49=""),"",IF(AND($E$3="Nursery"),'Marks Entry Nursery'!AT48,IF(AND($E$3="LKG"),'Marks Entry LKG'!AT48,IF(AND($E$3="UKG"),'Marks Entry UKG'!AT48,""))))</f>
        <v/>
      </c>
      <c r="DB49" s="105" t="str">
        <f>IF(OR($B49=0,$B49=""),"",IF(AND($E$3="Nursery"),'Marks Entry Nursery'!AU48,IF(AND($E$3="LKG"),'Marks Entry LKG'!AU48,IF(AND($E$3="UKG"),'Marks Entry UKG'!AU48,""))))</f>
        <v/>
      </c>
      <c r="DC49" s="357" t="str">
        <f t="shared" si="55"/>
        <v/>
      </c>
      <c r="DD49" s="93" t="str">
        <f t="shared" si="56"/>
        <v/>
      </c>
      <c r="DE49" s="105" t="str">
        <f>IF(OR($B49=0,$B49=""),"",IF(AND($E$3="Nursery"),'Marks Entry Nursery'!AV48,IF(AND($E$3="LKG"),'Marks Entry LKG'!AV48,IF(AND($E$3="UKG"),'Marks Entry UKG'!AV48,""))))</f>
        <v/>
      </c>
      <c r="DF49" s="105" t="str">
        <f>IF(OR($B49=0,$B49=""),"",IF(AND($E$3="Nursery"),'Marks Entry Nursery'!AW48,IF(AND($E$3="LKG"),'Marks Entry LKG'!AW48,IF(AND($E$3="UKG"),'Marks Entry UKG'!AW48,""))))</f>
        <v/>
      </c>
      <c r="DG49" s="357" t="str">
        <f t="shared" si="57"/>
        <v/>
      </c>
      <c r="DH49" s="93" t="str">
        <f t="shared" si="58"/>
        <v/>
      </c>
      <c r="DI49" s="63" t="str">
        <f t="shared" si="59"/>
        <v/>
      </c>
      <c r="DJ49" s="359" t="str">
        <f t="shared" si="60"/>
        <v/>
      </c>
      <c r="DK49" s="67" t="str">
        <f t="shared" si="61"/>
        <v/>
      </c>
      <c r="DL49" s="68" t="str">
        <f t="shared" si="62"/>
        <v/>
      </c>
      <c r="DM49" s="387" t="str">
        <f>IFERROR(IF(B49="NSO","NSO",IF(OR(D49="",G49="",F49="",B49="",DI49=0),"",IF('Master sheet'!$D$14="Hindi","कक्षोंन्नति","Promoted"))),"")</f>
        <v/>
      </c>
      <c r="DN49" s="42" t="str">
        <f>IF(OR(B49=0,B49=""),"",IF(AND($E$3="Nursery"),'Marks Entry Nursery'!AX48,IF(AND($E$3="LKG"),'Marks Entry LKG'!AX48,IF(AND($E$3="UKG"),'Marks Entry UKG'!AX48,""))))</f>
        <v/>
      </c>
      <c r="DO49" s="42" t="str">
        <f>IF(OR(B49=0,B49=""),"",IF(AND($E$3="Nursery"),'Marks Entry Nursery'!AY48,IF(AND($E$3="LKG"),'Marks Entry LKG'!AY48,IF(AND($E$3="UKG"),'Marks Entry UKG'!AY48,""))))</f>
        <v/>
      </c>
      <c r="DP49" s="214" t="str">
        <f t="shared" si="63"/>
        <v/>
      </c>
      <c r="DQ49" s="43"/>
      <c r="DX49" s="44">
        <f>IF(AND($E$3="Nursery"),'Marks Entry Nursery'!I48,IF(AND($E$3="LKG"),'Marks Entry LKG'!I48,IF(AND($E$3="UKG"),'Marks Entry UKG'!I48,"")))</f>
        <v>0</v>
      </c>
    </row>
    <row r="50" spans="1:128" ht="18.95" customHeight="1">
      <c r="A50" s="56">
        <v>43</v>
      </c>
      <c r="B50" s="261" t="str">
        <f>IF(OR(DX50=0,DX50=""),"",IF(AND($E$3="Nursery"),'Marks Entry Nursery'!I49,IF(AND($E$3="LKG"),'Marks Entry LKG'!I49,IF(AND($E$3="UKG"),'Marks Entry UKG'!I49,""))))</f>
        <v/>
      </c>
      <c r="C50" s="57" t="str">
        <f>IF(OR($B50=0,$B50=""),"",IF(AND($E$3="Nursery"),'Marks Entry Nursery'!B49,IF(AND($E$3="LKG"),'Marks Entry LKG'!B49,IF(AND($E$3="UKG"),'Marks Entry UKG'!B49,""))))</f>
        <v/>
      </c>
      <c r="D50" s="57" t="str">
        <f>IF(OR($B50=0,$B50=""),"",IF(AND($E$3="Nursery"),'Marks Entry Nursery'!C49,IF(AND($E$3="LKG"),'Marks Entry LKG'!C49,IF(AND($E$3="UKG"),'Marks Entry UKG'!C49,""))))</f>
        <v/>
      </c>
      <c r="E50" s="402" t="str">
        <f>IF(OR(B50=0,B50=""),"",IF(AND($E$3="Nursery"),'Marks Entry Nursery'!E49,IF(AND($E$3="LKG"),'Marks Entry LKG'!E49,IF(AND($E$3="UKG"),'Marks Entry UKG'!E49,""))))</f>
        <v/>
      </c>
      <c r="F50" s="260" t="str">
        <f>IF(OR(B50=0,B50=""),"",IF(AND($E$3="Nursery"),'Marks Entry Nursery'!D49,IF(AND($E$3="LKG"),'Marks Entry LKG'!D49,IF(AND($E$3="UKG"),'Marks Entry UKG'!D49,""))))</f>
        <v/>
      </c>
      <c r="G50" s="407" t="str">
        <f>IF(OR($B50=0,$B50=""),"",IF(AND($E$3="Nursery"),'Marks Entry Nursery'!F49,IF(AND($E$3="LKG"),'Marks Entry LKG'!F49,IF(AND($E$3="UKG"),'Marks Entry UKG'!F49,""))))</f>
        <v/>
      </c>
      <c r="H50" s="407" t="str">
        <f>IF(OR($B50=0,$B50=""),"",IF(AND($E$3="Nursery"),'Marks Entry Nursery'!G49,IF(AND($E$3="LKG"),'Marks Entry LKG'!G49,IF(AND($E$3="UKG"),'Marks Entry UKG'!G49,""))))</f>
        <v/>
      </c>
      <c r="I50" s="407" t="str">
        <f>IF(OR($B50=0,$B50=""),"",IF(AND($E$3="Nursery"),'Marks Entry Nursery'!H49,IF(AND($E$3="LKG"),'Marks Entry LKG'!H49,IF(AND($E$3="UKG"),'Marks Entry UKG'!H49,""))))</f>
        <v/>
      </c>
      <c r="J50" s="229" t="str">
        <f>IF(OR($B50=0,$B50=""),"",IF(AND($E$3="Nursery"),'Marks Entry Nursery'!J49,IF(AND($E$3="LKG"),'Marks Entry LKG'!J49,IF(AND($E$3="UKG"),'Marks Entry UKG'!J49,""))))</f>
        <v/>
      </c>
      <c r="K50" s="229" t="str">
        <f>IF(OR($B50=0,$B50=""),"",IF(AND($E$3="Nursery"),'Marks Entry Nursery'!K49,IF(AND($E$3="LKG"),'Marks Entry LKG'!K49,IF(AND($E$3="UKG"),'Marks Entry UKG'!K49,""))))</f>
        <v/>
      </c>
      <c r="L50" s="105"/>
      <c r="M50" s="105"/>
      <c r="N50" s="105"/>
      <c r="O50" s="51"/>
      <c r="P50" s="105" t="str">
        <f>IF(OR($B50=0,$B50=""),"",IF(AND($E$3="Nursery"),'Marks Entry Nursery'!O49,IF(AND($E$3="LKG"),'Marks Entry LKG'!O49,IF(AND($E$3="UKG"),'Marks Entry UKG'!O49,""))))</f>
        <v/>
      </c>
      <c r="Q50" s="105" t="str">
        <f>IF(OR($B50=0,$B50=""),"",IF(AND($E$3="Nursery"),'Marks Entry Nursery'!P49,IF(AND($E$3="LKG"),'Marks Entry LKG'!P49,IF(AND($E$3="UKG"),'Marks Entry UKG'!P49,""))))</f>
        <v/>
      </c>
      <c r="R50" s="54" t="str">
        <f t="shared" si="0"/>
        <v/>
      </c>
      <c r="S50" s="51">
        <f t="shared" si="1"/>
        <v>0</v>
      </c>
      <c r="T50" s="105" t="str">
        <f>IF(OR($B50=0,$B50=""),"",IF(AND($E$3="Nursery"),'Marks Entry Nursery'!Q49,IF(AND($E$3="LKG"),'Marks Entry LKG'!Q49,IF(AND($E$3="UKG"),'Marks Entry UKG'!Q49,""))))</f>
        <v/>
      </c>
      <c r="U50" s="105" t="str">
        <f>IF(OR($B50=0,$B50=""),"",IF(AND($E$3="Nursery"),'Marks Entry Nursery'!R49,IF(AND($E$3="LKG"),'Marks Entry LKG'!R49,IF(AND($E$3="UKG"),'Marks Entry UKG'!R49,""))))</f>
        <v/>
      </c>
      <c r="V50" s="55" t="str">
        <f t="shared" si="2"/>
        <v/>
      </c>
      <c r="W50" s="51" t="str">
        <f t="shared" si="3"/>
        <v/>
      </c>
      <c r="X50" s="89">
        <f t="shared" si="4"/>
        <v>0</v>
      </c>
      <c r="Y50" s="89" t="str">
        <f t="shared" si="5"/>
        <v/>
      </c>
      <c r="Z50" s="89" t="str">
        <f t="shared" si="6"/>
        <v/>
      </c>
      <c r="AA50" s="89" t="str">
        <f t="shared" si="7"/>
        <v/>
      </c>
      <c r="AB50" s="89" t="str">
        <f t="shared" si="8"/>
        <v/>
      </c>
      <c r="AC50" s="93" t="str">
        <f t="shared" si="9"/>
        <v/>
      </c>
      <c r="AD50" s="105"/>
      <c r="AE50" s="105"/>
      <c r="AF50" s="105"/>
      <c r="AG50" s="51"/>
      <c r="AH50" s="105" t="str">
        <f>IF(OR($B50=0,$B50=""),"",IF(AND($E$3="Nursery"),'Marks Entry Nursery'!V49,IF(AND($E$3="LKG"),'Marks Entry LKG'!V49,IF(AND($E$3="UKG"),'Marks Entry UKG'!V49,""))))</f>
        <v/>
      </c>
      <c r="AI50" s="105" t="str">
        <f>IF(OR($B50=0,$B50=""),"",IF(AND($E$3="Nursery"),'Marks Entry Nursery'!W49,IF(AND($E$3="LKG"),'Marks Entry LKG'!W49,IF(AND($E$3="UKG"),'Marks Entry UKG'!W49,""))))</f>
        <v/>
      </c>
      <c r="AJ50" s="54" t="str">
        <f t="shared" si="10"/>
        <v/>
      </c>
      <c r="AK50" s="51">
        <f t="shared" si="11"/>
        <v>0</v>
      </c>
      <c r="AL50" s="105" t="str">
        <f>IF(OR($B50=0,$B50=""),"",IF(AND($E$3="Nursery"),'Marks Entry Nursery'!X49,IF(AND($E$3="LKG"),'Marks Entry LKG'!X49,IF(AND($E$3="UKG"),'Marks Entry UKG'!X49,""))))</f>
        <v/>
      </c>
      <c r="AM50" s="105" t="str">
        <f>IF(OR($B50=0,$B50=""),"",IF(AND($E$3="Nursery"),'Marks Entry Nursery'!Y49,IF(AND($E$3="LKG"),'Marks Entry LKG'!Y49,IF(AND($E$3="UKG"),'Marks Entry UKG'!Y49,""))))</f>
        <v/>
      </c>
      <c r="AN50" s="55" t="str">
        <f t="shared" si="12"/>
        <v/>
      </c>
      <c r="AO50" s="51" t="str">
        <f t="shared" si="13"/>
        <v/>
      </c>
      <c r="AP50" s="89">
        <f t="shared" si="14"/>
        <v>0</v>
      </c>
      <c r="AQ50" s="89" t="str">
        <f t="shared" si="15"/>
        <v/>
      </c>
      <c r="AR50" s="89" t="str">
        <f t="shared" si="16"/>
        <v/>
      </c>
      <c r="AS50" s="89" t="str">
        <f t="shared" si="17"/>
        <v/>
      </c>
      <c r="AT50" s="89" t="str">
        <f t="shared" si="18"/>
        <v/>
      </c>
      <c r="AU50" s="93" t="str">
        <f t="shared" si="19"/>
        <v/>
      </c>
      <c r="AV50" s="105"/>
      <c r="AW50" s="105"/>
      <c r="AX50" s="105"/>
      <c r="AY50" s="51"/>
      <c r="AZ50" s="105" t="str">
        <f>IF(OR($B50=0,$B50=""),"",IF(AND($E$3="Nursery"),'Marks Entry Nursery'!AC49,IF(AND($E$3="LKG"),'Marks Entry LKG'!AC49,IF(AND($E$3="UKG"),'Marks Entry UKG'!AC49,""))))</f>
        <v/>
      </c>
      <c r="BA50" s="105" t="str">
        <f>IF(OR($B50=0,$B50=""),"",IF(AND($E$3="Nursery"),'Marks Entry Nursery'!AD49,IF(AND($E$3="LKG"),'Marks Entry LKG'!AD49,IF(AND($E$3="UKG"),'Marks Entry UKG'!AD49,""))))</f>
        <v/>
      </c>
      <c r="BB50" s="54" t="str">
        <f t="shared" si="20"/>
        <v/>
      </c>
      <c r="BC50" s="51">
        <f t="shared" si="21"/>
        <v>0</v>
      </c>
      <c r="BD50" s="105" t="str">
        <f>IF(OR($B50=0,$B50=""),"",IF(AND($E$3="Nursery"),'Marks Entry Nursery'!AE49,IF(AND($E$3="LKG"),'Marks Entry LKG'!AE49,IF(AND($E$3="UKG"),'Marks Entry UKG'!AE49,""))))</f>
        <v/>
      </c>
      <c r="BE50" s="105" t="str">
        <f>IF(OR($B50=0,$B50=""),"",IF(AND($E$3="Nursery"),'Marks Entry Nursery'!AF49,IF(AND($E$3="LKG"),'Marks Entry LKG'!AF49,IF(AND($E$3="UKG"),'Marks Entry UKG'!AF49,""))))</f>
        <v/>
      </c>
      <c r="BF50" s="55" t="str">
        <f t="shared" si="22"/>
        <v/>
      </c>
      <c r="BG50" s="51" t="str">
        <f t="shared" si="23"/>
        <v/>
      </c>
      <c r="BH50" s="89">
        <f t="shared" si="24"/>
        <v>0</v>
      </c>
      <c r="BI50" s="89" t="str">
        <f t="shared" si="25"/>
        <v/>
      </c>
      <c r="BJ50" s="89" t="str">
        <f t="shared" si="26"/>
        <v/>
      </c>
      <c r="BK50" s="89" t="str">
        <f t="shared" si="27"/>
        <v/>
      </c>
      <c r="BL50" s="89" t="str">
        <f t="shared" si="28"/>
        <v/>
      </c>
      <c r="BM50" s="93" t="str">
        <f t="shared" si="29"/>
        <v/>
      </c>
      <c r="BN50" s="105"/>
      <c r="BO50" s="105"/>
      <c r="BP50" s="105"/>
      <c r="BQ50" s="51"/>
      <c r="BR50" s="105" t="str">
        <f>IF(OR($B50=0,$B50=""),"",IF(AND($E$3="Nursery"),'Marks Entry Nursery'!AJ49,IF(AND($E$3="LKG"),'Marks Entry LKG'!AJ49,IF(AND($E$3="UKG"),'Marks Entry UKG'!AJ49,""))))</f>
        <v/>
      </c>
      <c r="BS50" s="105" t="str">
        <f>IF(OR($B50=0,$B50=""),"",IF(AND($E$3="Nursery"),'Marks Entry Nursery'!AK49,IF(AND($E$3="LKG"),'Marks Entry LKG'!AK49,IF(AND($E$3="UKG"),'Marks Entry UKG'!AK49,""))))</f>
        <v/>
      </c>
      <c r="BT50" s="54" t="str">
        <f t="shared" si="30"/>
        <v/>
      </c>
      <c r="BU50" s="51">
        <f t="shared" si="31"/>
        <v>0</v>
      </c>
      <c r="BV50" s="105" t="str">
        <f>IF(OR($B50=0,$B50=""),"",IF(AND($E$3="Nursery"),'Marks Entry Nursery'!AL49,IF(AND($E$3="LKG"),'Marks Entry LKG'!AL49,IF(AND($E$3="UKG"),'Marks Entry UKG'!AL49,""))))</f>
        <v/>
      </c>
      <c r="BW50" s="105" t="str">
        <f>IF(OR($B50=0,$B50=""),"",IF(AND($E$3="Nursery"),'Marks Entry Nursery'!AM49,IF(AND($E$3="LKG"),'Marks Entry LKG'!AM49,IF(AND($E$3="UKG"),'Marks Entry UKG'!AM49,""))))</f>
        <v/>
      </c>
      <c r="BX50" s="55" t="str">
        <f t="shared" si="32"/>
        <v/>
      </c>
      <c r="BY50" s="51" t="str">
        <f t="shared" si="33"/>
        <v/>
      </c>
      <c r="BZ50" s="89">
        <f t="shared" si="34"/>
        <v>0</v>
      </c>
      <c r="CA50" s="89" t="str">
        <f t="shared" si="35"/>
        <v/>
      </c>
      <c r="CB50" s="89" t="str">
        <f t="shared" si="36"/>
        <v/>
      </c>
      <c r="CC50" s="89" t="str">
        <f t="shared" si="37"/>
        <v/>
      </c>
      <c r="CD50" s="89" t="str">
        <f t="shared" si="38"/>
        <v/>
      </c>
      <c r="CE50" s="93" t="str">
        <f t="shared" si="39"/>
        <v/>
      </c>
      <c r="CF50" s="105" t="str">
        <f>IF(OR($B50=0,$B50=""),"",IF(AND($E$3="Nursery"),'Marks Entry Nursery'!AN49,IF(AND($E$3="LKG"),'Marks Entry LKG'!AN49,IF(AND($E$3="UKG"),'Marks Entry UKG'!AN49,""))))</f>
        <v/>
      </c>
      <c r="CG50" s="105" t="str">
        <f>IF(OR($B50=0,$B50=""),"",IF(AND($E$3="Nursery"),'Marks Entry Nursery'!AO49,IF(AND($E$3="LKG"),'Marks Entry LKG'!AO49,IF(AND($E$3="UKG"),'Marks Entry UKG'!AO49,""))))</f>
        <v/>
      </c>
      <c r="CH50" s="106" t="str">
        <f t="shared" si="40"/>
        <v/>
      </c>
      <c r="CI50" s="107">
        <f t="shared" si="41"/>
        <v>0</v>
      </c>
      <c r="CJ50" s="107" t="str">
        <f t="shared" si="42"/>
        <v/>
      </c>
      <c r="CK50" s="107" t="str">
        <f t="shared" si="43"/>
        <v/>
      </c>
      <c r="CL50" s="92" t="str">
        <f t="shared" si="44"/>
        <v/>
      </c>
      <c r="CM50" s="105" t="str">
        <f>IF(OR($B50=0,$B50=""),"",IF(AND($E$3="Nursery"),'Marks Entry Nursery'!AP49,IF(AND($E$3="LKG"),'Marks Entry LKG'!AP49,IF(AND($E$3="UKG"),'Marks Entry UKG'!AP49,""))))</f>
        <v/>
      </c>
      <c r="CN50" s="105" t="str">
        <f>IF(OR($B50=0,$B50=""),"",IF(AND($E$3="Nursery"),'Marks Entry Nursery'!AQ49,IF(AND($E$3="LKG"),'Marks Entry LKG'!AQ49,IF(AND($E$3="UKG"),'Marks Entry UKG'!AQ49,""))))</f>
        <v/>
      </c>
      <c r="CO50" s="106" t="str">
        <f t="shared" si="45"/>
        <v/>
      </c>
      <c r="CP50" s="107">
        <f t="shared" si="46"/>
        <v>0</v>
      </c>
      <c r="CQ50" s="107" t="str">
        <f t="shared" si="47"/>
        <v/>
      </c>
      <c r="CR50" s="107" t="str">
        <f t="shared" si="48"/>
        <v/>
      </c>
      <c r="CS50" s="92" t="str">
        <f t="shared" si="49"/>
        <v/>
      </c>
      <c r="CT50" s="105" t="str">
        <f>IF(OR($B50=0,$B50=""),"",IF(AND($E$3="Nursery"),'Marks Entry Nursery'!AR49,IF(AND($E$3="LKG"),'Marks Entry LKG'!AR49,IF(AND($E$3="UKG"),'Marks Entry UKG'!AR49,""))))</f>
        <v/>
      </c>
      <c r="CU50" s="105" t="str">
        <f>IF(OR($B50=0,$B50=""),"",IF(AND($E$3="Nursery"),'Marks Entry Nursery'!AS49,IF(AND($E$3="LKG"),'Marks Entry LKG'!AS49,IF(AND($E$3="UKG"),'Marks Entry UKG'!AS49,""))))</f>
        <v/>
      </c>
      <c r="CV50" s="106" t="str">
        <f t="shared" si="50"/>
        <v/>
      </c>
      <c r="CW50" s="107">
        <f t="shared" si="51"/>
        <v>0</v>
      </c>
      <c r="CX50" s="107" t="str">
        <f t="shared" si="52"/>
        <v/>
      </c>
      <c r="CY50" s="107" t="str">
        <f t="shared" si="53"/>
        <v/>
      </c>
      <c r="CZ50" s="92" t="str">
        <f t="shared" si="54"/>
        <v/>
      </c>
      <c r="DA50" s="105" t="str">
        <f>IF(OR($B50=0,$B50=""),"",IF(AND($E$3="Nursery"),'Marks Entry Nursery'!AT49,IF(AND($E$3="LKG"),'Marks Entry LKG'!AT49,IF(AND($E$3="UKG"),'Marks Entry UKG'!AT49,""))))</f>
        <v/>
      </c>
      <c r="DB50" s="105" t="str">
        <f>IF(OR($B50=0,$B50=""),"",IF(AND($E$3="Nursery"),'Marks Entry Nursery'!AU49,IF(AND($E$3="LKG"),'Marks Entry LKG'!AU49,IF(AND($E$3="UKG"),'Marks Entry UKG'!AU49,""))))</f>
        <v/>
      </c>
      <c r="DC50" s="357" t="str">
        <f t="shared" si="55"/>
        <v/>
      </c>
      <c r="DD50" s="93" t="str">
        <f t="shared" si="56"/>
        <v/>
      </c>
      <c r="DE50" s="105" t="str">
        <f>IF(OR($B50=0,$B50=""),"",IF(AND($E$3="Nursery"),'Marks Entry Nursery'!AV49,IF(AND($E$3="LKG"),'Marks Entry LKG'!AV49,IF(AND($E$3="UKG"),'Marks Entry UKG'!AV49,""))))</f>
        <v/>
      </c>
      <c r="DF50" s="105" t="str">
        <f>IF(OR($B50=0,$B50=""),"",IF(AND($E$3="Nursery"),'Marks Entry Nursery'!AW49,IF(AND($E$3="LKG"),'Marks Entry LKG'!AW49,IF(AND($E$3="UKG"),'Marks Entry UKG'!AW49,""))))</f>
        <v/>
      </c>
      <c r="DG50" s="357" t="str">
        <f t="shared" si="57"/>
        <v/>
      </c>
      <c r="DH50" s="93" t="str">
        <f t="shared" si="58"/>
        <v/>
      </c>
      <c r="DI50" s="63" t="str">
        <f t="shared" si="59"/>
        <v/>
      </c>
      <c r="DJ50" s="359" t="str">
        <f t="shared" si="60"/>
        <v/>
      </c>
      <c r="DK50" s="67" t="str">
        <f t="shared" si="61"/>
        <v/>
      </c>
      <c r="DL50" s="68" t="str">
        <f t="shared" si="62"/>
        <v/>
      </c>
      <c r="DM50" s="387" t="str">
        <f>IFERROR(IF(B50="NSO","NSO",IF(OR(D50="",G50="",F50="",B50="",DI50=0),"",IF('Master sheet'!$D$14="Hindi","कक्षोंन्नति","Promoted"))),"")</f>
        <v/>
      </c>
      <c r="DN50" s="42" t="str">
        <f>IF(OR(B50=0,B50=""),"",IF(AND($E$3="Nursery"),'Marks Entry Nursery'!AX49,IF(AND($E$3="LKG"),'Marks Entry LKG'!AX49,IF(AND($E$3="UKG"),'Marks Entry UKG'!AX49,""))))</f>
        <v/>
      </c>
      <c r="DO50" s="42" t="str">
        <f>IF(OR(B50=0,B50=""),"",IF(AND($E$3="Nursery"),'Marks Entry Nursery'!AY49,IF(AND($E$3="LKG"),'Marks Entry LKG'!AY49,IF(AND($E$3="UKG"),'Marks Entry UKG'!AY49,""))))</f>
        <v/>
      </c>
      <c r="DP50" s="214" t="str">
        <f t="shared" si="63"/>
        <v/>
      </c>
      <c r="DQ50" s="43"/>
      <c r="DX50" s="44">
        <f>IF(AND($E$3="Nursery"),'Marks Entry Nursery'!I49,IF(AND($E$3="LKG"),'Marks Entry LKG'!I49,IF(AND($E$3="UKG"),'Marks Entry UKG'!I49,"")))</f>
        <v>0</v>
      </c>
    </row>
    <row r="51" spans="1:128" ht="18.95" customHeight="1">
      <c r="A51" s="56">
        <v>44</v>
      </c>
      <c r="B51" s="261" t="str">
        <f>IF(OR(DX51=0,DX51=""),"",IF(AND($E$3="Nursery"),'Marks Entry Nursery'!I50,IF(AND($E$3="LKG"),'Marks Entry LKG'!I50,IF(AND($E$3="UKG"),'Marks Entry UKG'!I50,""))))</f>
        <v/>
      </c>
      <c r="C51" s="57" t="str">
        <f>IF(OR($B51=0,$B51=""),"",IF(AND($E$3="Nursery"),'Marks Entry Nursery'!B50,IF(AND($E$3="LKG"),'Marks Entry LKG'!B50,IF(AND($E$3="UKG"),'Marks Entry UKG'!B50,""))))</f>
        <v/>
      </c>
      <c r="D51" s="57" t="str">
        <f>IF(OR($B51=0,$B51=""),"",IF(AND($E$3="Nursery"),'Marks Entry Nursery'!C50,IF(AND($E$3="LKG"),'Marks Entry LKG'!C50,IF(AND($E$3="UKG"),'Marks Entry UKG'!C50,""))))</f>
        <v/>
      </c>
      <c r="E51" s="402" t="str">
        <f>IF(OR(B51=0,B51=""),"",IF(AND($E$3="Nursery"),'Marks Entry Nursery'!E50,IF(AND($E$3="LKG"),'Marks Entry LKG'!E50,IF(AND($E$3="UKG"),'Marks Entry UKG'!E50,""))))</f>
        <v/>
      </c>
      <c r="F51" s="260" t="str">
        <f>IF(OR(B51=0,B51=""),"",IF(AND($E$3="Nursery"),'Marks Entry Nursery'!D50,IF(AND($E$3="LKG"),'Marks Entry LKG'!D50,IF(AND($E$3="UKG"),'Marks Entry UKG'!D50,""))))</f>
        <v/>
      </c>
      <c r="G51" s="407" t="str">
        <f>IF(OR($B51=0,$B51=""),"",IF(AND($E$3="Nursery"),'Marks Entry Nursery'!F50,IF(AND($E$3="LKG"),'Marks Entry LKG'!F50,IF(AND($E$3="UKG"),'Marks Entry UKG'!F50,""))))</f>
        <v/>
      </c>
      <c r="H51" s="407" t="str">
        <f>IF(OR($B51=0,$B51=""),"",IF(AND($E$3="Nursery"),'Marks Entry Nursery'!G50,IF(AND($E$3="LKG"),'Marks Entry LKG'!G50,IF(AND($E$3="UKG"),'Marks Entry UKG'!G50,""))))</f>
        <v/>
      </c>
      <c r="I51" s="407" t="str">
        <f>IF(OR($B51=0,$B51=""),"",IF(AND($E$3="Nursery"),'Marks Entry Nursery'!H50,IF(AND($E$3="LKG"),'Marks Entry LKG'!H50,IF(AND($E$3="UKG"),'Marks Entry UKG'!H50,""))))</f>
        <v/>
      </c>
      <c r="J51" s="229" t="str">
        <f>IF(OR($B51=0,$B51=""),"",IF(AND($E$3="Nursery"),'Marks Entry Nursery'!J50,IF(AND($E$3="LKG"),'Marks Entry LKG'!J50,IF(AND($E$3="UKG"),'Marks Entry UKG'!J50,""))))</f>
        <v/>
      </c>
      <c r="K51" s="229" t="str">
        <f>IF(OR($B51=0,$B51=""),"",IF(AND($E$3="Nursery"),'Marks Entry Nursery'!K50,IF(AND($E$3="LKG"),'Marks Entry LKG'!K50,IF(AND($E$3="UKG"),'Marks Entry UKG'!K50,""))))</f>
        <v/>
      </c>
      <c r="L51" s="105"/>
      <c r="M51" s="105"/>
      <c r="N51" s="105"/>
      <c r="O51" s="51"/>
      <c r="P51" s="105" t="str">
        <f>IF(OR($B51=0,$B51=""),"",IF(AND($E$3="Nursery"),'Marks Entry Nursery'!O50,IF(AND($E$3="LKG"),'Marks Entry LKG'!O50,IF(AND($E$3="UKG"),'Marks Entry UKG'!O50,""))))</f>
        <v/>
      </c>
      <c r="Q51" s="105" t="str">
        <f>IF(OR($B51=0,$B51=""),"",IF(AND($E$3="Nursery"),'Marks Entry Nursery'!P50,IF(AND($E$3="LKG"),'Marks Entry LKG'!P50,IF(AND($E$3="UKG"),'Marks Entry UKG'!P50,""))))</f>
        <v/>
      </c>
      <c r="R51" s="54" t="str">
        <f t="shared" si="0"/>
        <v/>
      </c>
      <c r="S51" s="51">
        <f t="shared" si="1"/>
        <v>0</v>
      </c>
      <c r="T51" s="105" t="str">
        <f>IF(OR($B51=0,$B51=""),"",IF(AND($E$3="Nursery"),'Marks Entry Nursery'!Q50,IF(AND($E$3="LKG"),'Marks Entry LKG'!Q50,IF(AND($E$3="UKG"),'Marks Entry UKG'!Q50,""))))</f>
        <v/>
      </c>
      <c r="U51" s="105" t="str">
        <f>IF(OR($B51=0,$B51=""),"",IF(AND($E$3="Nursery"),'Marks Entry Nursery'!R50,IF(AND($E$3="LKG"),'Marks Entry LKG'!R50,IF(AND($E$3="UKG"),'Marks Entry UKG'!R50,""))))</f>
        <v/>
      </c>
      <c r="V51" s="55" t="str">
        <f t="shared" si="2"/>
        <v/>
      </c>
      <c r="W51" s="51" t="str">
        <f t="shared" si="3"/>
        <v/>
      </c>
      <c r="X51" s="89">
        <f t="shared" si="4"/>
        <v>0</v>
      </c>
      <c r="Y51" s="89" t="str">
        <f t="shared" si="5"/>
        <v/>
      </c>
      <c r="Z51" s="89" t="str">
        <f t="shared" si="6"/>
        <v/>
      </c>
      <c r="AA51" s="89" t="str">
        <f t="shared" si="7"/>
        <v/>
      </c>
      <c r="AB51" s="89" t="str">
        <f t="shared" si="8"/>
        <v/>
      </c>
      <c r="AC51" s="93" t="str">
        <f t="shared" si="9"/>
        <v/>
      </c>
      <c r="AD51" s="105"/>
      <c r="AE51" s="105"/>
      <c r="AF51" s="105"/>
      <c r="AG51" s="51"/>
      <c r="AH51" s="105" t="str">
        <f>IF(OR($B51=0,$B51=""),"",IF(AND($E$3="Nursery"),'Marks Entry Nursery'!V50,IF(AND($E$3="LKG"),'Marks Entry LKG'!V50,IF(AND($E$3="UKG"),'Marks Entry UKG'!V50,""))))</f>
        <v/>
      </c>
      <c r="AI51" s="105" t="str">
        <f>IF(OR($B51=0,$B51=""),"",IF(AND($E$3="Nursery"),'Marks Entry Nursery'!W50,IF(AND($E$3="LKG"),'Marks Entry LKG'!W50,IF(AND($E$3="UKG"),'Marks Entry UKG'!W50,""))))</f>
        <v/>
      </c>
      <c r="AJ51" s="54" t="str">
        <f t="shared" si="10"/>
        <v/>
      </c>
      <c r="AK51" s="51">
        <f t="shared" si="11"/>
        <v>0</v>
      </c>
      <c r="AL51" s="105" t="str">
        <f>IF(OR($B51=0,$B51=""),"",IF(AND($E$3="Nursery"),'Marks Entry Nursery'!X50,IF(AND($E$3="LKG"),'Marks Entry LKG'!X50,IF(AND($E$3="UKG"),'Marks Entry UKG'!X50,""))))</f>
        <v/>
      </c>
      <c r="AM51" s="105" t="str">
        <f>IF(OR($B51=0,$B51=""),"",IF(AND($E$3="Nursery"),'Marks Entry Nursery'!Y50,IF(AND($E$3="LKG"),'Marks Entry LKG'!Y50,IF(AND($E$3="UKG"),'Marks Entry UKG'!Y50,""))))</f>
        <v/>
      </c>
      <c r="AN51" s="55" t="str">
        <f t="shared" si="12"/>
        <v/>
      </c>
      <c r="AO51" s="51" t="str">
        <f t="shared" si="13"/>
        <v/>
      </c>
      <c r="AP51" s="89">
        <f t="shared" si="14"/>
        <v>0</v>
      </c>
      <c r="AQ51" s="89" t="str">
        <f t="shared" si="15"/>
        <v/>
      </c>
      <c r="AR51" s="89" t="str">
        <f t="shared" si="16"/>
        <v/>
      </c>
      <c r="AS51" s="89" t="str">
        <f t="shared" si="17"/>
        <v/>
      </c>
      <c r="AT51" s="89" t="str">
        <f t="shared" si="18"/>
        <v/>
      </c>
      <c r="AU51" s="93" t="str">
        <f t="shared" si="19"/>
        <v/>
      </c>
      <c r="AV51" s="105"/>
      <c r="AW51" s="105"/>
      <c r="AX51" s="105"/>
      <c r="AY51" s="51"/>
      <c r="AZ51" s="105" t="str">
        <f>IF(OR($B51=0,$B51=""),"",IF(AND($E$3="Nursery"),'Marks Entry Nursery'!AC50,IF(AND($E$3="LKG"),'Marks Entry LKG'!AC50,IF(AND($E$3="UKG"),'Marks Entry UKG'!AC50,""))))</f>
        <v/>
      </c>
      <c r="BA51" s="105" t="str">
        <f>IF(OR($B51=0,$B51=""),"",IF(AND($E$3="Nursery"),'Marks Entry Nursery'!AD50,IF(AND($E$3="LKG"),'Marks Entry LKG'!AD50,IF(AND($E$3="UKG"),'Marks Entry UKG'!AD50,""))))</f>
        <v/>
      </c>
      <c r="BB51" s="54" t="str">
        <f t="shared" si="20"/>
        <v/>
      </c>
      <c r="BC51" s="51">
        <f t="shared" si="21"/>
        <v>0</v>
      </c>
      <c r="BD51" s="105" t="str">
        <f>IF(OR($B51=0,$B51=""),"",IF(AND($E$3="Nursery"),'Marks Entry Nursery'!AE50,IF(AND($E$3="LKG"),'Marks Entry LKG'!AE50,IF(AND($E$3="UKG"),'Marks Entry UKG'!AE50,""))))</f>
        <v/>
      </c>
      <c r="BE51" s="105" t="str">
        <f>IF(OR($B51=0,$B51=""),"",IF(AND($E$3="Nursery"),'Marks Entry Nursery'!AF50,IF(AND($E$3="LKG"),'Marks Entry LKG'!AF50,IF(AND($E$3="UKG"),'Marks Entry UKG'!AF50,""))))</f>
        <v/>
      </c>
      <c r="BF51" s="55" t="str">
        <f t="shared" si="22"/>
        <v/>
      </c>
      <c r="BG51" s="51" t="str">
        <f t="shared" si="23"/>
        <v/>
      </c>
      <c r="BH51" s="89">
        <f t="shared" si="24"/>
        <v>0</v>
      </c>
      <c r="BI51" s="89" t="str">
        <f t="shared" si="25"/>
        <v/>
      </c>
      <c r="BJ51" s="89" t="str">
        <f t="shared" si="26"/>
        <v/>
      </c>
      <c r="BK51" s="89" t="str">
        <f t="shared" si="27"/>
        <v/>
      </c>
      <c r="BL51" s="89" t="str">
        <f t="shared" si="28"/>
        <v/>
      </c>
      <c r="BM51" s="93" t="str">
        <f t="shared" si="29"/>
        <v/>
      </c>
      <c r="BN51" s="105"/>
      <c r="BO51" s="105"/>
      <c r="BP51" s="105"/>
      <c r="BQ51" s="51"/>
      <c r="BR51" s="105" t="str">
        <f>IF(OR($B51=0,$B51=""),"",IF(AND($E$3="Nursery"),'Marks Entry Nursery'!AJ50,IF(AND($E$3="LKG"),'Marks Entry LKG'!AJ50,IF(AND($E$3="UKG"),'Marks Entry UKG'!AJ50,""))))</f>
        <v/>
      </c>
      <c r="BS51" s="105" t="str">
        <f>IF(OR($B51=0,$B51=""),"",IF(AND($E$3="Nursery"),'Marks Entry Nursery'!AK50,IF(AND($E$3="LKG"),'Marks Entry LKG'!AK50,IF(AND($E$3="UKG"),'Marks Entry UKG'!AK50,""))))</f>
        <v/>
      </c>
      <c r="BT51" s="54" t="str">
        <f t="shared" si="30"/>
        <v/>
      </c>
      <c r="BU51" s="51">
        <f t="shared" si="31"/>
        <v>0</v>
      </c>
      <c r="BV51" s="105" t="str">
        <f>IF(OR($B51=0,$B51=""),"",IF(AND($E$3="Nursery"),'Marks Entry Nursery'!AL50,IF(AND($E$3="LKG"),'Marks Entry LKG'!AL50,IF(AND($E$3="UKG"),'Marks Entry UKG'!AL50,""))))</f>
        <v/>
      </c>
      <c r="BW51" s="105" t="str">
        <f>IF(OR($B51=0,$B51=""),"",IF(AND($E$3="Nursery"),'Marks Entry Nursery'!AM50,IF(AND($E$3="LKG"),'Marks Entry LKG'!AM50,IF(AND($E$3="UKG"),'Marks Entry UKG'!AM50,""))))</f>
        <v/>
      </c>
      <c r="BX51" s="55" t="str">
        <f t="shared" si="32"/>
        <v/>
      </c>
      <c r="BY51" s="51" t="str">
        <f t="shared" si="33"/>
        <v/>
      </c>
      <c r="BZ51" s="89">
        <f t="shared" si="34"/>
        <v>0</v>
      </c>
      <c r="CA51" s="89" t="str">
        <f t="shared" si="35"/>
        <v/>
      </c>
      <c r="CB51" s="89" t="str">
        <f t="shared" si="36"/>
        <v/>
      </c>
      <c r="CC51" s="89" t="str">
        <f t="shared" si="37"/>
        <v/>
      </c>
      <c r="CD51" s="89" t="str">
        <f t="shared" si="38"/>
        <v/>
      </c>
      <c r="CE51" s="93" t="str">
        <f t="shared" si="39"/>
        <v/>
      </c>
      <c r="CF51" s="105" t="str">
        <f>IF(OR($B51=0,$B51=""),"",IF(AND($E$3="Nursery"),'Marks Entry Nursery'!AN50,IF(AND($E$3="LKG"),'Marks Entry LKG'!AN50,IF(AND($E$3="UKG"),'Marks Entry UKG'!AN50,""))))</f>
        <v/>
      </c>
      <c r="CG51" s="105" t="str">
        <f>IF(OR($B51=0,$B51=""),"",IF(AND($E$3="Nursery"),'Marks Entry Nursery'!AO50,IF(AND($E$3="LKG"),'Marks Entry LKG'!AO50,IF(AND($E$3="UKG"),'Marks Entry UKG'!AO50,""))))</f>
        <v/>
      </c>
      <c r="CH51" s="106" t="str">
        <f t="shared" si="40"/>
        <v/>
      </c>
      <c r="CI51" s="107">
        <f t="shared" si="41"/>
        <v>0</v>
      </c>
      <c r="CJ51" s="107" t="str">
        <f t="shared" si="42"/>
        <v/>
      </c>
      <c r="CK51" s="107" t="str">
        <f t="shared" si="43"/>
        <v/>
      </c>
      <c r="CL51" s="92" t="str">
        <f t="shared" si="44"/>
        <v/>
      </c>
      <c r="CM51" s="105" t="str">
        <f>IF(OR($B51=0,$B51=""),"",IF(AND($E$3="Nursery"),'Marks Entry Nursery'!AP50,IF(AND($E$3="LKG"),'Marks Entry LKG'!AP50,IF(AND($E$3="UKG"),'Marks Entry UKG'!AP50,""))))</f>
        <v/>
      </c>
      <c r="CN51" s="105" t="str">
        <f>IF(OR($B51=0,$B51=""),"",IF(AND($E$3="Nursery"),'Marks Entry Nursery'!AQ50,IF(AND($E$3="LKG"),'Marks Entry LKG'!AQ50,IF(AND($E$3="UKG"),'Marks Entry UKG'!AQ50,""))))</f>
        <v/>
      </c>
      <c r="CO51" s="106" t="str">
        <f t="shared" si="45"/>
        <v/>
      </c>
      <c r="CP51" s="107">
        <f t="shared" si="46"/>
        <v>0</v>
      </c>
      <c r="CQ51" s="107" t="str">
        <f t="shared" si="47"/>
        <v/>
      </c>
      <c r="CR51" s="107" t="str">
        <f t="shared" si="48"/>
        <v/>
      </c>
      <c r="CS51" s="92" t="str">
        <f t="shared" si="49"/>
        <v/>
      </c>
      <c r="CT51" s="105" t="str">
        <f>IF(OR($B51=0,$B51=""),"",IF(AND($E$3="Nursery"),'Marks Entry Nursery'!AR50,IF(AND($E$3="LKG"),'Marks Entry LKG'!AR50,IF(AND($E$3="UKG"),'Marks Entry UKG'!AR50,""))))</f>
        <v/>
      </c>
      <c r="CU51" s="105" t="str">
        <f>IF(OR($B51=0,$B51=""),"",IF(AND($E$3="Nursery"),'Marks Entry Nursery'!AS50,IF(AND($E$3="LKG"),'Marks Entry LKG'!AS50,IF(AND($E$3="UKG"),'Marks Entry UKG'!AS50,""))))</f>
        <v/>
      </c>
      <c r="CV51" s="106" t="str">
        <f t="shared" si="50"/>
        <v/>
      </c>
      <c r="CW51" s="107">
        <f t="shared" si="51"/>
        <v>0</v>
      </c>
      <c r="CX51" s="107" t="str">
        <f t="shared" si="52"/>
        <v/>
      </c>
      <c r="CY51" s="107" t="str">
        <f t="shared" si="53"/>
        <v/>
      </c>
      <c r="CZ51" s="92" t="str">
        <f t="shared" si="54"/>
        <v/>
      </c>
      <c r="DA51" s="105" t="str">
        <f>IF(OR($B51=0,$B51=""),"",IF(AND($E$3="Nursery"),'Marks Entry Nursery'!AT50,IF(AND($E$3="LKG"),'Marks Entry LKG'!AT50,IF(AND($E$3="UKG"),'Marks Entry UKG'!AT50,""))))</f>
        <v/>
      </c>
      <c r="DB51" s="105" t="str">
        <f>IF(OR($B51=0,$B51=""),"",IF(AND($E$3="Nursery"),'Marks Entry Nursery'!AU50,IF(AND($E$3="LKG"),'Marks Entry LKG'!AU50,IF(AND($E$3="UKG"),'Marks Entry UKG'!AU50,""))))</f>
        <v/>
      </c>
      <c r="DC51" s="357" t="str">
        <f t="shared" si="55"/>
        <v/>
      </c>
      <c r="DD51" s="93" t="str">
        <f t="shared" si="56"/>
        <v/>
      </c>
      <c r="DE51" s="105" t="str">
        <f>IF(OR($B51=0,$B51=""),"",IF(AND($E$3="Nursery"),'Marks Entry Nursery'!AV50,IF(AND($E$3="LKG"),'Marks Entry LKG'!AV50,IF(AND($E$3="UKG"),'Marks Entry UKG'!AV50,""))))</f>
        <v/>
      </c>
      <c r="DF51" s="105" t="str">
        <f>IF(OR($B51=0,$B51=""),"",IF(AND($E$3="Nursery"),'Marks Entry Nursery'!AW50,IF(AND($E$3="LKG"),'Marks Entry LKG'!AW50,IF(AND($E$3="UKG"),'Marks Entry UKG'!AW50,""))))</f>
        <v/>
      </c>
      <c r="DG51" s="357" t="str">
        <f t="shared" si="57"/>
        <v/>
      </c>
      <c r="DH51" s="93" t="str">
        <f t="shared" si="58"/>
        <v/>
      </c>
      <c r="DI51" s="63" t="str">
        <f t="shared" si="59"/>
        <v/>
      </c>
      <c r="DJ51" s="359" t="str">
        <f t="shared" si="60"/>
        <v/>
      </c>
      <c r="DK51" s="67" t="str">
        <f t="shared" si="61"/>
        <v/>
      </c>
      <c r="DL51" s="68" t="str">
        <f t="shared" si="62"/>
        <v/>
      </c>
      <c r="DM51" s="387" t="str">
        <f>IFERROR(IF(B51="NSO","NSO",IF(OR(D51="",G51="",F51="",B51="",DI51=0),"",IF('Master sheet'!$D$14="Hindi","कक्षोंन्नति","Promoted"))),"")</f>
        <v/>
      </c>
      <c r="DN51" s="42" t="str">
        <f>IF(OR(B51=0,B51=""),"",IF(AND($E$3="Nursery"),'Marks Entry Nursery'!AX50,IF(AND($E$3="LKG"),'Marks Entry LKG'!AX50,IF(AND($E$3="UKG"),'Marks Entry UKG'!AX50,""))))</f>
        <v/>
      </c>
      <c r="DO51" s="42" t="str">
        <f>IF(OR(B51=0,B51=""),"",IF(AND($E$3="Nursery"),'Marks Entry Nursery'!AY50,IF(AND($E$3="LKG"),'Marks Entry LKG'!AY50,IF(AND($E$3="UKG"),'Marks Entry UKG'!AY50,""))))</f>
        <v/>
      </c>
      <c r="DP51" s="214" t="str">
        <f t="shared" si="63"/>
        <v/>
      </c>
      <c r="DQ51" s="43"/>
      <c r="DX51" s="44">
        <f>IF(AND($E$3="Nursery"),'Marks Entry Nursery'!I50,IF(AND($E$3="LKG"),'Marks Entry LKG'!I50,IF(AND($E$3="UKG"),'Marks Entry UKG'!I50,"")))</f>
        <v>0</v>
      </c>
    </row>
    <row r="52" spans="1:128" ht="18.95" customHeight="1">
      <c r="A52" s="56">
        <v>45</v>
      </c>
      <c r="B52" s="261" t="str">
        <f>IF(OR(DX52=0,DX52=""),"",IF(AND($E$3="Nursery"),'Marks Entry Nursery'!I51,IF(AND($E$3="LKG"),'Marks Entry LKG'!I51,IF(AND($E$3="UKG"),'Marks Entry UKG'!I51,""))))</f>
        <v/>
      </c>
      <c r="C52" s="57" t="str">
        <f>IF(OR($B52=0,$B52=""),"",IF(AND($E$3="Nursery"),'Marks Entry Nursery'!B51,IF(AND($E$3="LKG"),'Marks Entry LKG'!B51,IF(AND($E$3="UKG"),'Marks Entry UKG'!B51,""))))</f>
        <v/>
      </c>
      <c r="D52" s="57" t="str">
        <f>IF(OR($B52=0,$B52=""),"",IF(AND($E$3="Nursery"),'Marks Entry Nursery'!C51,IF(AND($E$3="LKG"),'Marks Entry LKG'!C51,IF(AND($E$3="UKG"),'Marks Entry UKG'!C51,""))))</f>
        <v/>
      </c>
      <c r="E52" s="402" t="str">
        <f>IF(OR(B52=0,B52=""),"",IF(AND($E$3="Nursery"),'Marks Entry Nursery'!E51,IF(AND($E$3="LKG"),'Marks Entry LKG'!E51,IF(AND($E$3="UKG"),'Marks Entry UKG'!E51,""))))</f>
        <v/>
      </c>
      <c r="F52" s="260" t="str">
        <f>IF(OR(B52=0,B52=""),"",IF(AND($E$3="Nursery"),'Marks Entry Nursery'!D51,IF(AND($E$3="LKG"),'Marks Entry LKG'!D51,IF(AND($E$3="UKG"),'Marks Entry UKG'!D51,""))))</f>
        <v/>
      </c>
      <c r="G52" s="407" t="str">
        <f>IF(OR($B52=0,$B52=""),"",IF(AND($E$3="Nursery"),'Marks Entry Nursery'!F51,IF(AND($E$3="LKG"),'Marks Entry LKG'!F51,IF(AND($E$3="UKG"),'Marks Entry UKG'!F51,""))))</f>
        <v/>
      </c>
      <c r="H52" s="407" t="str">
        <f>IF(OR($B52=0,$B52=""),"",IF(AND($E$3="Nursery"),'Marks Entry Nursery'!G51,IF(AND($E$3="LKG"),'Marks Entry LKG'!G51,IF(AND($E$3="UKG"),'Marks Entry UKG'!G51,""))))</f>
        <v/>
      </c>
      <c r="I52" s="407" t="str">
        <f>IF(OR($B52=0,$B52=""),"",IF(AND($E$3="Nursery"),'Marks Entry Nursery'!H51,IF(AND($E$3="LKG"),'Marks Entry LKG'!H51,IF(AND($E$3="UKG"),'Marks Entry UKG'!H51,""))))</f>
        <v/>
      </c>
      <c r="J52" s="229" t="str">
        <f>IF(OR($B52=0,$B52=""),"",IF(AND($E$3="Nursery"),'Marks Entry Nursery'!J51,IF(AND($E$3="LKG"),'Marks Entry LKG'!J51,IF(AND($E$3="UKG"),'Marks Entry UKG'!J51,""))))</f>
        <v/>
      </c>
      <c r="K52" s="229" t="str">
        <f>IF(OR($B52=0,$B52=""),"",IF(AND($E$3="Nursery"),'Marks Entry Nursery'!K51,IF(AND($E$3="LKG"),'Marks Entry LKG'!K51,IF(AND($E$3="UKG"),'Marks Entry UKG'!K51,""))))</f>
        <v/>
      </c>
      <c r="L52" s="105"/>
      <c r="M52" s="105"/>
      <c r="N52" s="105"/>
      <c r="O52" s="51"/>
      <c r="P52" s="105" t="str">
        <f>IF(OR($B52=0,$B52=""),"",IF(AND($E$3="Nursery"),'Marks Entry Nursery'!O51,IF(AND($E$3="LKG"),'Marks Entry LKG'!O51,IF(AND($E$3="UKG"),'Marks Entry UKG'!O51,""))))</f>
        <v/>
      </c>
      <c r="Q52" s="105" t="str">
        <f>IF(OR($B52=0,$B52=""),"",IF(AND($E$3="Nursery"),'Marks Entry Nursery'!P51,IF(AND($E$3="LKG"),'Marks Entry LKG'!P51,IF(AND($E$3="UKG"),'Marks Entry UKG'!P51,""))))</f>
        <v/>
      </c>
      <c r="R52" s="54" t="str">
        <f t="shared" si="0"/>
        <v/>
      </c>
      <c r="S52" s="51">
        <f t="shared" si="1"/>
        <v>0</v>
      </c>
      <c r="T52" s="105" t="str">
        <f>IF(OR($B52=0,$B52=""),"",IF(AND($E$3="Nursery"),'Marks Entry Nursery'!Q51,IF(AND($E$3="LKG"),'Marks Entry LKG'!Q51,IF(AND($E$3="UKG"),'Marks Entry UKG'!Q51,""))))</f>
        <v/>
      </c>
      <c r="U52" s="105" t="str">
        <f>IF(OR($B52=0,$B52=""),"",IF(AND($E$3="Nursery"),'Marks Entry Nursery'!R51,IF(AND($E$3="LKG"),'Marks Entry LKG'!R51,IF(AND($E$3="UKG"),'Marks Entry UKG'!R51,""))))</f>
        <v/>
      </c>
      <c r="V52" s="55" t="str">
        <f t="shared" si="2"/>
        <v/>
      </c>
      <c r="W52" s="51" t="str">
        <f t="shared" si="3"/>
        <v/>
      </c>
      <c r="X52" s="89">
        <f t="shared" si="4"/>
        <v>0</v>
      </c>
      <c r="Y52" s="89" t="str">
        <f t="shared" si="5"/>
        <v/>
      </c>
      <c r="Z52" s="89" t="str">
        <f t="shared" si="6"/>
        <v/>
      </c>
      <c r="AA52" s="89" t="str">
        <f t="shared" si="7"/>
        <v/>
      </c>
      <c r="AB52" s="89" t="str">
        <f t="shared" si="8"/>
        <v/>
      </c>
      <c r="AC52" s="93" t="str">
        <f t="shared" si="9"/>
        <v/>
      </c>
      <c r="AD52" s="105"/>
      <c r="AE52" s="105"/>
      <c r="AF52" s="105"/>
      <c r="AG52" s="51"/>
      <c r="AH52" s="105" t="str">
        <f>IF(OR($B52=0,$B52=""),"",IF(AND($E$3="Nursery"),'Marks Entry Nursery'!V51,IF(AND($E$3="LKG"),'Marks Entry LKG'!V51,IF(AND($E$3="UKG"),'Marks Entry UKG'!V51,""))))</f>
        <v/>
      </c>
      <c r="AI52" s="105" t="str">
        <f>IF(OR($B52=0,$B52=""),"",IF(AND($E$3="Nursery"),'Marks Entry Nursery'!W51,IF(AND($E$3="LKG"),'Marks Entry LKG'!W51,IF(AND($E$3="UKG"),'Marks Entry UKG'!W51,""))))</f>
        <v/>
      </c>
      <c r="AJ52" s="54" t="str">
        <f t="shared" si="10"/>
        <v/>
      </c>
      <c r="AK52" s="51">
        <f t="shared" si="11"/>
        <v>0</v>
      </c>
      <c r="AL52" s="105" t="str">
        <f>IF(OR($B52=0,$B52=""),"",IF(AND($E$3="Nursery"),'Marks Entry Nursery'!X51,IF(AND($E$3="LKG"),'Marks Entry LKG'!X51,IF(AND($E$3="UKG"),'Marks Entry UKG'!X51,""))))</f>
        <v/>
      </c>
      <c r="AM52" s="105" t="str">
        <f>IF(OR($B52=0,$B52=""),"",IF(AND($E$3="Nursery"),'Marks Entry Nursery'!Y51,IF(AND($E$3="LKG"),'Marks Entry LKG'!Y51,IF(AND($E$3="UKG"),'Marks Entry UKG'!Y51,""))))</f>
        <v/>
      </c>
      <c r="AN52" s="55" t="str">
        <f t="shared" si="12"/>
        <v/>
      </c>
      <c r="AO52" s="51" t="str">
        <f t="shared" si="13"/>
        <v/>
      </c>
      <c r="AP52" s="89">
        <f t="shared" si="14"/>
        <v>0</v>
      </c>
      <c r="AQ52" s="89" t="str">
        <f t="shared" si="15"/>
        <v/>
      </c>
      <c r="AR52" s="89" t="str">
        <f t="shared" si="16"/>
        <v/>
      </c>
      <c r="AS52" s="89" t="str">
        <f t="shared" si="17"/>
        <v/>
      </c>
      <c r="AT52" s="89" t="str">
        <f t="shared" si="18"/>
        <v/>
      </c>
      <c r="AU52" s="93" t="str">
        <f t="shared" si="19"/>
        <v/>
      </c>
      <c r="AV52" s="105"/>
      <c r="AW52" s="105"/>
      <c r="AX52" s="105"/>
      <c r="AY52" s="51"/>
      <c r="AZ52" s="105" t="str">
        <f>IF(OR($B52=0,$B52=""),"",IF(AND($E$3="Nursery"),'Marks Entry Nursery'!AC51,IF(AND($E$3="LKG"),'Marks Entry LKG'!AC51,IF(AND($E$3="UKG"),'Marks Entry UKG'!AC51,""))))</f>
        <v/>
      </c>
      <c r="BA52" s="105" t="str">
        <f>IF(OR($B52=0,$B52=""),"",IF(AND($E$3="Nursery"),'Marks Entry Nursery'!AD51,IF(AND($E$3="LKG"),'Marks Entry LKG'!AD51,IF(AND($E$3="UKG"),'Marks Entry UKG'!AD51,""))))</f>
        <v/>
      </c>
      <c r="BB52" s="54" t="str">
        <f t="shared" si="20"/>
        <v/>
      </c>
      <c r="BC52" s="51">
        <f t="shared" si="21"/>
        <v>0</v>
      </c>
      <c r="BD52" s="105" t="str">
        <f>IF(OR($B52=0,$B52=""),"",IF(AND($E$3="Nursery"),'Marks Entry Nursery'!AE51,IF(AND($E$3="LKG"),'Marks Entry LKG'!AE51,IF(AND($E$3="UKG"),'Marks Entry UKG'!AE51,""))))</f>
        <v/>
      </c>
      <c r="BE52" s="105" t="str">
        <f>IF(OR($B52=0,$B52=""),"",IF(AND($E$3="Nursery"),'Marks Entry Nursery'!AF51,IF(AND($E$3="LKG"),'Marks Entry LKG'!AF51,IF(AND($E$3="UKG"),'Marks Entry UKG'!AF51,""))))</f>
        <v/>
      </c>
      <c r="BF52" s="55" t="str">
        <f t="shared" si="22"/>
        <v/>
      </c>
      <c r="BG52" s="51" t="str">
        <f t="shared" si="23"/>
        <v/>
      </c>
      <c r="BH52" s="89">
        <f t="shared" si="24"/>
        <v>0</v>
      </c>
      <c r="BI52" s="89" t="str">
        <f t="shared" si="25"/>
        <v/>
      </c>
      <c r="BJ52" s="89" t="str">
        <f t="shared" si="26"/>
        <v/>
      </c>
      <c r="BK52" s="89" t="str">
        <f t="shared" si="27"/>
        <v/>
      </c>
      <c r="BL52" s="89" t="str">
        <f t="shared" si="28"/>
        <v/>
      </c>
      <c r="BM52" s="93" t="str">
        <f t="shared" si="29"/>
        <v/>
      </c>
      <c r="BN52" s="105"/>
      <c r="BO52" s="105"/>
      <c r="BP52" s="105"/>
      <c r="BQ52" s="51"/>
      <c r="BR52" s="105" t="str">
        <f>IF(OR($B52=0,$B52=""),"",IF(AND($E$3="Nursery"),'Marks Entry Nursery'!AJ51,IF(AND($E$3="LKG"),'Marks Entry LKG'!AJ51,IF(AND($E$3="UKG"),'Marks Entry UKG'!AJ51,""))))</f>
        <v/>
      </c>
      <c r="BS52" s="105" t="str">
        <f>IF(OR($B52=0,$B52=""),"",IF(AND($E$3="Nursery"),'Marks Entry Nursery'!AK51,IF(AND($E$3="LKG"),'Marks Entry LKG'!AK51,IF(AND($E$3="UKG"),'Marks Entry UKG'!AK51,""))))</f>
        <v/>
      </c>
      <c r="BT52" s="54" t="str">
        <f t="shared" si="30"/>
        <v/>
      </c>
      <c r="BU52" s="51">
        <f t="shared" si="31"/>
        <v>0</v>
      </c>
      <c r="BV52" s="105" t="str">
        <f>IF(OR($B52=0,$B52=""),"",IF(AND($E$3="Nursery"),'Marks Entry Nursery'!AL51,IF(AND($E$3="LKG"),'Marks Entry LKG'!AL51,IF(AND($E$3="UKG"),'Marks Entry UKG'!AL51,""))))</f>
        <v/>
      </c>
      <c r="BW52" s="105" t="str">
        <f>IF(OR($B52=0,$B52=""),"",IF(AND($E$3="Nursery"),'Marks Entry Nursery'!AM51,IF(AND($E$3="LKG"),'Marks Entry LKG'!AM51,IF(AND($E$3="UKG"),'Marks Entry UKG'!AM51,""))))</f>
        <v/>
      </c>
      <c r="BX52" s="55" t="str">
        <f t="shared" si="32"/>
        <v/>
      </c>
      <c r="BY52" s="51" t="str">
        <f t="shared" si="33"/>
        <v/>
      </c>
      <c r="BZ52" s="89">
        <f t="shared" si="34"/>
        <v>0</v>
      </c>
      <c r="CA52" s="89" t="str">
        <f t="shared" si="35"/>
        <v/>
      </c>
      <c r="CB52" s="89" t="str">
        <f t="shared" si="36"/>
        <v/>
      </c>
      <c r="CC52" s="89" t="str">
        <f t="shared" si="37"/>
        <v/>
      </c>
      <c r="CD52" s="89" t="str">
        <f t="shared" si="38"/>
        <v/>
      </c>
      <c r="CE52" s="93" t="str">
        <f t="shared" si="39"/>
        <v/>
      </c>
      <c r="CF52" s="105" t="str">
        <f>IF(OR($B52=0,$B52=""),"",IF(AND($E$3="Nursery"),'Marks Entry Nursery'!AN51,IF(AND($E$3="LKG"),'Marks Entry LKG'!AN51,IF(AND($E$3="UKG"),'Marks Entry UKG'!AN51,""))))</f>
        <v/>
      </c>
      <c r="CG52" s="105" t="str">
        <f>IF(OR($B52=0,$B52=""),"",IF(AND($E$3="Nursery"),'Marks Entry Nursery'!AO51,IF(AND($E$3="LKG"),'Marks Entry LKG'!AO51,IF(AND($E$3="UKG"),'Marks Entry UKG'!AO51,""))))</f>
        <v/>
      </c>
      <c r="CH52" s="106" t="str">
        <f t="shared" si="40"/>
        <v/>
      </c>
      <c r="CI52" s="107">
        <f t="shared" si="41"/>
        <v>0</v>
      </c>
      <c r="CJ52" s="107" t="str">
        <f t="shared" si="42"/>
        <v/>
      </c>
      <c r="CK52" s="107" t="str">
        <f t="shared" si="43"/>
        <v/>
      </c>
      <c r="CL52" s="92" t="str">
        <f t="shared" si="44"/>
        <v/>
      </c>
      <c r="CM52" s="105" t="str">
        <f>IF(OR($B52=0,$B52=""),"",IF(AND($E$3="Nursery"),'Marks Entry Nursery'!AP51,IF(AND($E$3="LKG"),'Marks Entry LKG'!AP51,IF(AND($E$3="UKG"),'Marks Entry UKG'!AP51,""))))</f>
        <v/>
      </c>
      <c r="CN52" s="105" t="str">
        <f>IF(OR($B52=0,$B52=""),"",IF(AND($E$3="Nursery"),'Marks Entry Nursery'!AQ51,IF(AND($E$3="LKG"),'Marks Entry LKG'!AQ51,IF(AND($E$3="UKG"),'Marks Entry UKG'!AQ51,""))))</f>
        <v/>
      </c>
      <c r="CO52" s="106" t="str">
        <f t="shared" si="45"/>
        <v/>
      </c>
      <c r="CP52" s="107">
        <f t="shared" si="46"/>
        <v>0</v>
      </c>
      <c r="CQ52" s="107" t="str">
        <f t="shared" si="47"/>
        <v/>
      </c>
      <c r="CR52" s="107" t="str">
        <f t="shared" si="48"/>
        <v/>
      </c>
      <c r="CS52" s="92" t="str">
        <f t="shared" si="49"/>
        <v/>
      </c>
      <c r="CT52" s="105" t="str">
        <f>IF(OR($B52=0,$B52=""),"",IF(AND($E$3="Nursery"),'Marks Entry Nursery'!AR51,IF(AND($E$3="LKG"),'Marks Entry LKG'!AR51,IF(AND($E$3="UKG"),'Marks Entry UKG'!AR51,""))))</f>
        <v/>
      </c>
      <c r="CU52" s="105" t="str">
        <f>IF(OR($B52=0,$B52=""),"",IF(AND($E$3="Nursery"),'Marks Entry Nursery'!AS51,IF(AND($E$3="LKG"),'Marks Entry LKG'!AS51,IF(AND($E$3="UKG"),'Marks Entry UKG'!AS51,""))))</f>
        <v/>
      </c>
      <c r="CV52" s="106" t="str">
        <f t="shared" si="50"/>
        <v/>
      </c>
      <c r="CW52" s="107">
        <f t="shared" si="51"/>
        <v>0</v>
      </c>
      <c r="CX52" s="107" t="str">
        <f t="shared" si="52"/>
        <v/>
      </c>
      <c r="CY52" s="107" t="str">
        <f t="shared" si="53"/>
        <v/>
      </c>
      <c r="CZ52" s="92" t="str">
        <f t="shared" si="54"/>
        <v/>
      </c>
      <c r="DA52" s="105" t="str">
        <f>IF(OR($B52=0,$B52=""),"",IF(AND($E$3="Nursery"),'Marks Entry Nursery'!AT51,IF(AND($E$3="LKG"),'Marks Entry LKG'!AT51,IF(AND($E$3="UKG"),'Marks Entry UKG'!AT51,""))))</f>
        <v/>
      </c>
      <c r="DB52" s="105" t="str">
        <f>IF(OR($B52=0,$B52=""),"",IF(AND($E$3="Nursery"),'Marks Entry Nursery'!AU51,IF(AND($E$3="LKG"),'Marks Entry LKG'!AU51,IF(AND($E$3="UKG"),'Marks Entry UKG'!AU51,""))))</f>
        <v/>
      </c>
      <c r="DC52" s="357" t="str">
        <f t="shared" si="55"/>
        <v/>
      </c>
      <c r="DD52" s="93" t="str">
        <f t="shared" si="56"/>
        <v/>
      </c>
      <c r="DE52" s="105" t="str">
        <f>IF(OR($B52=0,$B52=""),"",IF(AND($E$3="Nursery"),'Marks Entry Nursery'!AV51,IF(AND($E$3="LKG"),'Marks Entry LKG'!AV51,IF(AND($E$3="UKG"),'Marks Entry UKG'!AV51,""))))</f>
        <v/>
      </c>
      <c r="DF52" s="105" t="str">
        <f>IF(OR($B52=0,$B52=""),"",IF(AND($E$3="Nursery"),'Marks Entry Nursery'!AW51,IF(AND($E$3="LKG"),'Marks Entry LKG'!AW51,IF(AND($E$3="UKG"),'Marks Entry UKG'!AW51,""))))</f>
        <v/>
      </c>
      <c r="DG52" s="357" t="str">
        <f t="shared" si="57"/>
        <v/>
      </c>
      <c r="DH52" s="93" t="str">
        <f t="shared" si="58"/>
        <v/>
      </c>
      <c r="DI52" s="63" t="str">
        <f t="shared" si="59"/>
        <v/>
      </c>
      <c r="DJ52" s="359" t="str">
        <f t="shared" si="60"/>
        <v/>
      </c>
      <c r="DK52" s="67" t="str">
        <f t="shared" si="61"/>
        <v/>
      </c>
      <c r="DL52" s="68" t="str">
        <f t="shared" si="62"/>
        <v/>
      </c>
      <c r="DM52" s="387" t="str">
        <f>IFERROR(IF(B52="NSO","NSO",IF(OR(D52="",G52="",F52="",B52="",DI52=0),"",IF('Master sheet'!$D$14="Hindi","कक्षोंन्नति","Promoted"))),"")</f>
        <v/>
      </c>
      <c r="DN52" s="42" t="str">
        <f>IF(OR(B52=0,B52=""),"",IF(AND($E$3="Nursery"),'Marks Entry Nursery'!AX51,IF(AND($E$3="LKG"),'Marks Entry LKG'!AX51,IF(AND($E$3="UKG"),'Marks Entry UKG'!AX51,""))))</f>
        <v/>
      </c>
      <c r="DO52" s="42" t="str">
        <f>IF(OR(B52=0,B52=""),"",IF(AND($E$3="Nursery"),'Marks Entry Nursery'!AY51,IF(AND($E$3="LKG"),'Marks Entry LKG'!AY51,IF(AND($E$3="UKG"),'Marks Entry UKG'!AY51,""))))</f>
        <v/>
      </c>
      <c r="DP52" s="214" t="str">
        <f t="shared" si="63"/>
        <v/>
      </c>
      <c r="DQ52" s="43"/>
      <c r="DX52" s="44">
        <f>IF(AND($E$3="Nursery"),'Marks Entry Nursery'!I51,IF(AND($E$3="LKG"),'Marks Entry LKG'!I51,IF(AND($E$3="UKG"),'Marks Entry UKG'!I51,"")))</f>
        <v>0</v>
      </c>
    </row>
    <row r="53" spans="1:128" ht="18.95" customHeight="1">
      <c r="A53" s="56">
        <v>46</v>
      </c>
      <c r="B53" s="261" t="str">
        <f>IF(OR(DX53=0,DX53=""),"",IF(AND($E$3="Nursery"),'Marks Entry Nursery'!I52,IF(AND($E$3="LKG"),'Marks Entry LKG'!I52,IF(AND($E$3="UKG"),'Marks Entry UKG'!I52,""))))</f>
        <v/>
      </c>
      <c r="C53" s="57" t="str">
        <f>IF(OR($B53=0,$B53=""),"",IF(AND($E$3="Nursery"),'Marks Entry Nursery'!B52,IF(AND($E$3="LKG"),'Marks Entry LKG'!B52,IF(AND($E$3="UKG"),'Marks Entry UKG'!B52,""))))</f>
        <v/>
      </c>
      <c r="D53" s="57" t="str">
        <f>IF(OR($B53=0,$B53=""),"",IF(AND($E$3="Nursery"),'Marks Entry Nursery'!C52,IF(AND($E$3="LKG"),'Marks Entry LKG'!C52,IF(AND($E$3="UKG"),'Marks Entry UKG'!C52,""))))</f>
        <v/>
      </c>
      <c r="E53" s="402" t="str">
        <f>IF(OR(B53=0,B53=""),"",IF(AND($E$3="Nursery"),'Marks Entry Nursery'!E52,IF(AND($E$3="LKG"),'Marks Entry LKG'!E52,IF(AND($E$3="UKG"),'Marks Entry UKG'!E52,""))))</f>
        <v/>
      </c>
      <c r="F53" s="260" t="str">
        <f>IF(OR(B53=0,B53=""),"",IF(AND($E$3="Nursery"),'Marks Entry Nursery'!D52,IF(AND($E$3="LKG"),'Marks Entry LKG'!D52,IF(AND($E$3="UKG"),'Marks Entry UKG'!D52,""))))</f>
        <v/>
      </c>
      <c r="G53" s="407" t="str">
        <f>IF(OR($B53=0,$B53=""),"",IF(AND($E$3="Nursery"),'Marks Entry Nursery'!F52,IF(AND($E$3="LKG"),'Marks Entry LKG'!F52,IF(AND($E$3="UKG"),'Marks Entry UKG'!F52,""))))</f>
        <v/>
      </c>
      <c r="H53" s="407" t="str">
        <f>IF(OR($B53=0,$B53=""),"",IF(AND($E$3="Nursery"),'Marks Entry Nursery'!G52,IF(AND($E$3="LKG"),'Marks Entry LKG'!G52,IF(AND($E$3="UKG"),'Marks Entry UKG'!G52,""))))</f>
        <v/>
      </c>
      <c r="I53" s="407" t="str">
        <f>IF(OR($B53=0,$B53=""),"",IF(AND($E$3="Nursery"),'Marks Entry Nursery'!H52,IF(AND($E$3="LKG"),'Marks Entry LKG'!H52,IF(AND($E$3="UKG"),'Marks Entry UKG'!H52,""))))</f>
        <v/>
      </c>
      <c r="J53" s="229" t="str">
        <f>IF(OR($B53=0,$B53=""),"",IF(AND($E$3="Nursery"),'Marks Entry Nursery'!J52,IF(AND($E$3="LKG"),'Marks Entry LKG'!J52,IF(AND($E$3="UKG"),'Marks Entry UKG'!J52,""))))</f>
        <v/>
      </c>
      <c r="K53" s="229" t="str">
        <f>IF(OR($B53=0,$B53=""),"",IF(AND($E$3="Nursery"),'Marks Entry Nursery'!K52,IF(AND($E$3="LKG"),'Marks Entry LKG'!K52,IF(AND($E$3="UKG"),'Marks Entry UKG'!K52,""))))</f>
        <v/>
      </c>
      <c r="L53" s="105"/>
      <c r="M53" s="105"/>
      <c r="N53" s="105"/>
      <c r="O53" s="51"/>
      <c r="P53" s="105" t="str">
        <f>IF(OR($B53=0,$B53=""),"",IF(AND($E$3="Nursery"),'Marks Entry Nursery'!O52,IF(AND($E$3="LKG"),'Marks Entry LKG'!O52,IF(AND($E$3="UKG"),'Marks Entry UKG'!O52,""))))</f>
        <v/>
      </c>
      <c r="Q53" s="105" t="str">
        <f>IF(OR($B53=0,$B53=""),"",IF(AND($E$3="Nursery"),'Marks Entry Nursery'!P52,IF(AND($E$3="LKG"),'Marks Entry LKG'!P52,IF(AND($E$3="UKG"),'Marks Entry UKG'!P52,""))))</f>
        <v/>
      </c>
      <c r="R53" s="54" t="str">
        <f t="shared" si="0"/>
        <v/>
      </c>
      <c r="S53" s="51">
        <f t="shared" si="1"/>
        <v>0</v>
      </c>
      <c r="T53" s="105" t="str">
        <f>IF(OR($B53=0,$B53=""),"",IF(AND($E$3="Nursery"),'Marks Entry Nursery'!Q52,IF(AND($E$3="LKG"),'Marks Entry LKG'!Q52,IF(AND($E$3="UKG"),'Marks Entry UKG'!Q52,""))))</f>
        <v/>
      </c>
      <c r="U53" s="105" t="str">
        <f>IF(OR($B53=0,$B53=""),"",IF(AND($E$3="Nursery"),'Marks Entry Nursery'!R52,IF(AND($E$3="LKG"),'Marks Entry LKG'!R52,IF(AND($E$3="UKG"),'Marks Entry UKG'!R52,""))))</f>
        <v/>
      </c>
      <c r="V53" s="55" t="str">
        <f t="shared" si="2"/>
        <v/>
      </c>
      <c r="W53" s="51" t="str">
        <f t="shared" si="3"/>
        <v/>
      </c>
      <c r="X53" s="89">
        <f t="shared" si="4"/>
        <v>0</v>
      </c>
      <c r="Y53" s="89" t="str">
        <f t="shared" si="5"/>
        <v/>
      </c>
      <c r="Z53" s="89" t="str">
        <f t="shared" si="6"/>
        <v/>
      </c>
      <c r="AA53" s="89" t="str">
        <f t="shared" si="7"/>
        <v/>
      </c>
      <c r="AB53" s="89" t="str">
        <f t="shared" si="8"/>
        <v/>
      </c>
      <c r="AC53" s="93" t="str">
        <f t="shared" si="9"/>
        <v/>
      </c>
      <c r="AD53" s="105"/>
      <c r="AE53" s="105"/>
      <c r="AF53" s="105"/>
      <c r="AG53" s="51"/>
      <c r="AH53" s="105" t="str">
        <f>IF(OR($B53=0,$B53=""),"",IF(AND($E$3="Nursery"),'Marks Entry Nursery'!V52,IF(AND($E$3="LKG"),'Marks Entry LKG'!V52,IF(AND($E$3="UKG"),'Marks Entry UKG'!V52,""))))</f>
        <v/>
      </c>
      <c r="AI53" s="105" t="str">
        <f>IF(OR($B53=0,$B53=""),"",IF(AND($E$3="Nursery"),'Marks Entry Nursery'!W52,IF(AND($E$3="LKG"),'Marks Entry LKG'!W52,IF(AND($E$3="UKG"),'Marks Entry UKG'!W52,""))))</f>
        <v/>
      </c>
      <c r="AJ53" s="54" t="str">
        <f t="shared" si="10"/>
        <v/>
      </c>
      <c r="AK53" s="51">
        <f t="shared" si="11"/>
        <v>0</v>
      </c>
      <c r="AL53" s="105" t="str">
        <f>IF(OR($B53=0,$B53=""),"",IF(AND($E$3="Nursery"),'Marks Entry Nursery'!X52,IF(AND($E$3="LKG"),'Marks Entry LKG'!X52,IF(AND($E$3="UKG"),'Marks Entry UKG'!X52,""))))</f>
        <v/>
      </c>
      <c r="AM53" s="105" t="str">
        <f>IF(OR($B53=0,$B53=""),"",IF(AND($E$3="Nursery"),'Marks Entry Nursery'!Y52,IF(AND($E$3="LKG"),'Marks Entry LKG'!Y52,IF(AND($E$3="UKG"),'Marks Entry UKG'!Y52,""))))</f>
        <v/>
      </c>
      <c r="AN53" s="55" t="str">
        <f t="shared" si="12"/>
        <v/>
      </c>
      <c r="AO53" s="51" t="str">
        <f t="shared" si="13"/>
        <v/>
      </c>
      <c r="AP53" s="89">
        <f t="shared" si="14"/>
        <v>0</v>
      </c>
      <c r="AQ53" s="89" t="str">
        <f t="shared" si="15"/>
        <v/>
      </c>
      <c r="AR53" s="89" t="str">
        <f t="shared" si="16"/>
        <v/>
      </c>
      <c r="AS53" s="89" t="str">
        <f t="shared" si="17"/>
        <v/>
      </c>
      <c r="AT53" s="89" t="str">
        <f t="shared" si="18"/>
        <v/>
      </c>
      <c r="AU53" s="93" t="str">
        <f t="shared" si="19"/>
        <v/>
      </c>
      <c r="AV53" s="105"/>
      <c r="AW53" s="105"/>
      <c r="AX53" s="105"/>
      <c r="AY53" s="51"/>
      <c r="AZ53" s="105" t="str">
        <f>IF(OR($B53=0,$B53=""),"",IF(AND($E$3="Nursery"),'Marks Entry Nursery'!AC52,IF(AND($E$3="LKG"),'Marks Entry LKG'!AC52,IF(AND($E$3="UKG"),'Marks Entry UKG'!AC52,""))))</f>
        <v/>
      </c>
      <c r="BA53" s="105" t="str">
        <f>IF(OR($B53=0,$B53=""),"",IF(AND($E$3="Nursery"),'Marks Entry Nursery'!AD52,IF(AND($E$3="LKG"),'Marks Entry LKG'!AD52,IF(AND($E$3="UKG"),'Marks Entry UKG'!AD52,""))))</f>
        <v/>
      </c>
      <c r="BB53" s="54" t="str">
        <f t="shared" si="20"/>
        <v/>
      </c>
      <c r="BC53" s="51">
        <f t="shared" si="21"/>
        <v>0</v>
      </c>
      <c r="BD53" s="105" t="str">
        <f>IF(OR($B53=0,$B53=""),"",IF(AND($E$3="Nursery"),'Marks Entry Nursery'!AE52,IF(AND($E$3="LKG"),'Marks Entry LKG'!AE52,IF(AND($E$3="UKG"),'Marks Entry UKG'!AE52,""))))</f>
        <v/>
      </c>
      <c r="BE53" s="105" t="str">
        <f>IF(OR($B53=0,$B53=""),"",IF(AND($E$3="Nursery"),'Marks Entry Nursery'!AF52,IF(AND($E$3="LKG"),'Marks Entry LKG'!AF52,IF(AND($E$3="UKG"),'Marks Entry UKG'!AF52,""))))</f>
        <v/>
      </c>
      <c r="BF53" s="55" t="str">
        <f t="shared" si="22"/>
        <v/>
      </c>
      <c r="BG53" s="51" t="str">
        <f t="shared" si="23"/>
        <v/>
      </c>
      <c r="BH53" s="89">
        <f t="shared" si="24"/>
        <v>0</v>
      </c>
      <c r="BI53" s="89" t="str">
        <f t="shared" si="25"/>
        <v/>
      </c>
      <c r="BJ53" s="89" t="str">
        <f t="shared" si="26"/>
        <v/>
      </c>
      <c r="BK53" s="89" t="str">
        <f t="shared" si="27"/>
        <v/>
      </c>
      <c r="BL53" s="89" t="str">
        <f t="shared" si="28"/>
        <v/>
      </c>
      <c r="BM53" s="93" t="str">
        <f t="shared" si="29"/>
        <v/>
      </c>
      <c r="BN53" s="105"/>
      <c r="BO53" s="105"/>
      <c r="BP53" s="105"/>
      <c r="BQ53" s="51"/>
      <c r="BR53" s="105" t="str">
        <f>IF(OR($B53=0,$B53=""),"",IF(AND($E$3="Nursery"),'Marks Entry Nursery'!AJ52,IF(AND($E$3="LKG"),'Marks Entry LKG'!AJ52,IF(AND($E$3="UKG"),'Marks Entry UKG'!AJ52,""))))</f>
        <v/>
      </c>
      <c r="BS53" s="105" t="str">
        <f>IF(OR($B53=0,$B53=""),"",IF(AND($E$3="Nursery"),'Marks Entry Nursery'!AK52,IF(AND($E$3="LKG"),'Marks Entry LKG'!AK52,IF(AND($E$3="UKG"),'Marks Entry UKG'!AK52,""))))</f>
        <v/>
      </c>
      <c r="BT53" s="54" t="str">
        <f t="shared" si="30"/>
        <v/>
      </c>
      <c r="BU53" s="51">
        <f t="shared" si="31"/>
        <v>0</v>
      </c>
      <c r="BV53" s="105" t="str">
        <f>IF(OR($B53=0,$B53=""),"",IF(AND($E$3="Nursery"),'Marks Entry Nursery'!AL52,IF(AND($E$3="LKG"),'Marks Entry LKG'!AL52,IF(AND($E$3="UKG"),'Marks Entry UKG'!AL52,""))))</f>
        <v/>
      </c>
      <c r="BW53" s="105" t="str">
        <f>IF(OR($B53=0,$B53=""),"",IF(AND($E$3="Nursery"),'Marks Entry Nursery'!AM52,IF(AND($E$3="LKG"),'Marks Entry LKG'!AM52,IF(AND($E$3="UKG"),'Marks Entry UKG'!AM52,""))))</f>
        <v/>
      </c>
      <c r="BX53" s="55" t="str">
        <f t="shared" si="32"/>
        <v/>
      </c>
      <c r="BY53" s="51" t="str">
        <f t="shared" si="33"/>
        <v/>
      </c>
      <c r="BZ53" s="89">
        <f t="shared" si="34"/>
        <v>0</v>
      </c>
      <c r="CA53" s="89" t="str">
        <f t="shared" si="35"/>
        <v/>
      </c>
      <c r="CB53" s="89" t="str">
        <f t="shared" si="36"/>
        <v/>
      </c>
      <c r="CC53" s="89" t="str">
        <f t="shared" si="37"/>
        <v/>
      </c>
      <c r="CD53" s="89" t="str">
        <f t="shared" si="38"/>
        <v/>
      </c>
      <c r="CE53" s="93" t="str">
        <f t="shared" si="39"/>
        <v/>
      </c>
      <c r="CF53" s="105" t="str">
        <f>IF(OR($B53=0,$B53=""),"",IF(AND($E$3="Nursery"),'Marks Entry Nursery'!AN52,IF(AND($E$3="LKG"),'Marks Entry LKG'!AN52,IF(AND($E$3="UKG"),'Marks Entry UKG'!AN52,""))))</f>
        <v/>
      </c>
      <c r="CG53" s="105" t="str">
        <f>IF(OR($B53=0,$B53=""),"",IF(AND($E$3="Nursery"),'Marks Entry Nursery'!AO52,IF(AND($E$3="LKG"),'Marks Entry LKG'!AO52,IF(AND($E$3="UKG"),'Marks Entry UKG'!AO52,""))))</f>
        <v/>
      </c>
      <c r="CH53" s="106" t="str">
        <f t="shared" si="40"/>
        <v/>
      </c>
      <c r="CI53" s="107">
        <f t="shared" si="41"/>
        <v>0</v>
      </c>
      <c r="CJ53" s="107" t="str">
        <f t="shared" si="42"/>
        <v/>
      </c>
      <c r="CK53" s="107" t="str">
        <f t="shared" si="43"/>
        <v/>
      </c>
      <c r="CL53" s="92" t="str">
        <f t="shared" si="44"/>
        <v/>
      </c>
      <c r="CM53" s="105" t="str">
        <f>IF(OR($B53=0,$B53=""),"",IF(AND($E$3="Nursery"),'Marks Entry Nursery'!AP52,IF(AND($E$3="LKG"),'Marks Entry LKG'!AP52,IF(AND($E$3="UKG"),'Marks Entry UKG'!AP52,""))))</f>
        <v/>
      </c>
      <c r="CN53" s="105" t="str">
        <f>IF(OR($B53=0,$B53=""),"",IF(AND($E$3="Nursery"),'Marks Entry Nursery'!AQ52,IF(AND($E$3="LKG"),'Marks Entry LKG'!AQ52,IF(AND($E$3="UKG"),'Marks Entry UKG'!AQ52,""))))</f>
        <v/>
      </c>
      <c r="CO53" s="106" t="str">
        <f t="shared" si="45"/>
        <v/>
      </c>
      <c r="CP53" s="107">
        <f t="shared" si="46"/>
        <v>0</v>
      </c>
      <c r="CQ53" s="107" t="str">
        <f t="shared" si="47"/>
        <v/>
      </c>
      <c r="CR53" s="107" t="str">
        <f t="shared" si="48"/>
        <v/>
      </c>
      <c r="CS53" s="92" t="str">
        <f t="shared" si="49"/>
        <v/>
      </c>
      <c r="CT53" s="105" t="str">
        <f>IF(OR($B53=0,$B53=""),"",IF(AND($E$3="Nursery"),'Marks Entry Nursery'!AR52,IF(AND($E$3="LKG"),'Marks Entry LKG'!AR52,IF(AND($E$3="UKG"),'Marks Entry UKG'!AR52,""))))</f>
        <v/>
      </c>
      <c r="CU53" s="105" t="str">
        <f>IF(OR($B53=0,$B53=""),"",IF(AND($E$3="Nursery"),'Marks Entry Nursery'!AS52,IF(AND($E$3="LKG"),'Marks Entry LKG'!AS52,IF(AND($E$3="UKG"),'Marks Entry UKG'!AS52,""))))</f>
        <v/>
      </c>
      <c r="CV53" s="106" t="str">
        <f t="shared" si="50"/>
        <v/>
      </c>
      <c r="CW53" s="107">
        <f t="shared" si="51"/>
        <v>0</v>
      </c>
      <c r="CX53" s="107" t="str">
        <f t="shared" si="52"/>
        <v/>
      </c>
      <c r="CY53" s="107" t="str">
        <f t="shared" si="53"/>
        <v/>
      </c>
      <c r="CZ53" s="92" t="str">
        <f t="shared" si="54"/>
        <v/>
      </c>
      <c r="DA53" s="105" t="str">
        <f>IF(OR($B53=0,$B53=""),"",IF(AND($E$3="Nursery"),'Marks Entry Nursery'!AT52,IF(AND($E$3="LKG"),'Marks Entry LKG'!AT52,IF(AND($E$3="UKG"),'Marks Entry UKG'!AT52,""))))</f>
        <v/>
      </c>
      <c r="DB53" s="105" t="str">
        <f>IF(OR($B53=0,$B53=""),"",IF(AND($E$3="Nursery"),'Marks Entry Nursery'!AU52,IF(AND($E$3="LKG"),'Marks Entry LKG'!AU52,IF(AND($E$3="UKG"),'Marks Entry UKG'!AU52,""))))</f>
        <v/>
      </c>
      <c r="DC53" s="357" t="str">
        <f t="shared" si="55"/>
        <v/>
      </c>
      <c r="DD53" s="93" t="str">
        <f t="shared" si="56"/>
        <v/>
      </c>
      <c r="DE53" s="105" t="str">
        <f>IF(OR($B53=0,$B53=""),"",IF(AND($E$3="Nursery"),'Marks Entry Nursery'!AV52,IF(AND($E$3="LKG"),'Marks Entry LKG'!AV52,IF(AND($E$3="UKG"),'Marks Entry UKG'!AV52,""))))</f>
        <v/>
      </c>
      <c r="DF53" s="105" t="str">
        <f>IF(OR($B53=0,$B53=""),"",IF(AND($E$3="Nursery"),'Marks Entry Nursery'!AW52,IF(AND($E$3="LKG"),'Marks Entry LKG'!AW52,IF(AND($E$3="UKG"),'Marks Entry UKG'!AW52,""))))</f>
        <v/>
      </c>
      <c r="DG53" s="357" t="str">
        <f t="shared" si="57"/>
        <v/>
      </c>
      <c r="DH53" s="93" t="str">
        <f t="shared" si="58"/>
        <v/>
      </c>
      <c r="DI53" s="63" t="str">
        <f t="shared" si="59"/>
        <v/>
      </c>
      <c r="DJ53" s="359" t="str">
        <f t="shared" si="60"/>
        <v/>
      </c>
      <c r="DK53" s="67" t="str">
        <f t="shared" si="61"/>
        <v/>
      </c>
      <c r="DL53" s="68" t="str">
        <f t="shared" si="62"/>
        <v/>
      </c>
      <c r="DM53" s="387" t="str">
        <f>IFERROR(IF(B53="NSO","NSO",IF(OR(D53="",G53="",F53="",B53="",DI53=0),"",IF('Master sheet'!$D$14="Hindi","कक्षोंन्नति","Promoted"))),"")</f>
        <v/>
      </c>
      <c r="DN53" s="42" t="str">
        <f>IF(OR(B53=0,B53=""),"",IF(AND($E$3="Nursery"),'Marks Entry Nursery'!AX52,IF(AND($E$3="LKG"),'Marks Entry LKG'!AX52,IF(AND($E$3="UKG"),'Marks Entry UKG'!AX52,""))))</f>
        <v/>
      </c>
      <c r="DO53" s="42" t="str">
        <f>IF(OR(B53=0,B53=""),"",IF(AND($E$3="Nursery"),'Marks Entry Nursery'!AY52,IF(AND($E$3="LKG"),'Marks Entry LKG'!AY52,IF(AND($E$3="UKG"),'Marks Entry UKG'!AY52,""))))</f>
        <v/>
      </c>
      <c r="DP53" s="214" t="str">
        <f t="shared" si="63"/>
        <v/>
      </c>
      <c r="DQ53" s="43"/>
      <c r="DX53" s="44">
        <f>IF(AND($E$3="Nursery"),'Marks Entry Nursery'!I52,IF(AND($E$3="LKG"),'Marks Entry LKG'!I52,IF(AND($E$3="UKG"),'Marks Entry UKG'!I52,"")))</f>
        <v>0</v>
      </c>
    </row>
    <row r="54" spans="1:128" ht="18.95" customHeight="1">
      <c r="A54" s="56">
        <v>47</v>
      </c>
      <c r="B54" s="261" t="str">
        <f>IF(OR(DX54=0,DX54=""),"",IF(AND($E$3="Nursery"),'Marks Entry Nursery'!I53,IF(AND($E$3="LKG"),'Marks Entry LKG'!I53,IF(AND($E$3="UKG"),'Marks Entry UKG'!I53,""))))</f>
        <v/>
      </c>
      <c r="C54" s="57" t="str">
        <f>IF(OR($B54=0,$B54=""),"",IF(AND($E$3="Nursery"),'Marks Entry Nursery'!B53,IF(AND($E$3="LKG"),'Marks Entry LKG'!B53,IF(AND($E$3="UKG"),'Marks Entry UKG'!B53,""))))</f>
        <v/>
      </c>
      <c r="D54" s="57" t="str">
        <f>IF(OR($B54=0,$B54=""),"",IF(AND($E$3="Nursery"),'Marks Entry Nursery'!C53,IF(AND($E$3="LKG"),'Marks Entry LKG'!C53,IF(AND($E$3="UKG"),'Marks Entry UKG'!C53,""))))</f>
        <v/>
      </c>
      <c r="E54" s="402" t="str">
        <f>IF(OR(B54=0,B54=""),"",IF(AND($E$3="Nursery"),'Marks Entry Nursery'!E53,IF(AND($E$3="LKG"),'Marks Entry LKG'!E53,IF(AND($E$3="UKG"),'Marks Entry UKG'!E53,""))))</f>
        <v/>
      </c>
      <c r="F54" s="260" t="str">
        <f>IF(OR(B54=0,B54=""),"",IF(AND($E$3="Nursery"),'Marks Entry Nursery'!D53,IF(AND($E$3="LKG"),'Marks Entry LKG'!D53,IF(AND($E$3="UKG"),'Marks Entry UKG'!D53,""))))</f>
        <v/>
      </c>
      <c r="G54" s="407" t="str">
        <f>IF(OR($B54=0,$B54=""),"",IF(AND($E$3="Nursery"),'Marks Entry Nursery'!F53,IF(AND($E$3="LKG"),'Marks Entry LKG'!F53,IF(AND($E$3="UKG"),'Marks Entry UKG'!F53,""))))</f>
        <v/>
      </c>
      <c r="H54" s="407" t="str">
        <f>IF(OR($B54=0,$B54=""),"",IF(AND($E$3="Nursery"),'Marks Entry Nursery'!G53,IF(AND($E$3="LKG"),'Marks Entry LKG'!G53,IF(AND($E$3="UKG"),'Marks Entry UKG'!G53,""))))</f>
        <v/>
      </c>
      <c r="I54" s="407" t="str">
        <f>IF(OR($B54=0,$B54=""),"",IF(AND($E$3="Nursery"),'Marks Entry Nursery'!H53,IF(AND($E$3="LKG"),'Marks Entry LKG'!H53,IF(AND($E$3="UKG"),'Marks Entry UKG'!H53,""))))</f>
        <v/>
      </c>
      <c r="J54" s="229" t="str">
        <f>IF(OR($B54=0,$B54=""),"",IF(AND($E$3="Nursery"),'Marks Entry Nursery'!J53,IF(AND($E$3="LKG"),'Marks Entry LKG'!J53,IF(AND($E$3="UKG"),'Marks Entry UKG'!J53,""))))</f>
        <v/>
      </c>
      <c r="K54" s="229" t="str">
        <f>IF(OR($B54=0,$B54=""),"",IF(AND($E$3="Nursery"),'Marks Entry Nursery'!K53,IF(AND($E$3="LKG"),'Marks Entry LKG'!K53,IF(AND($E$3="UKG"),'Marks Entry UKG'!K53,""))))</f>
        <v/>
      </c>
      <c r="L54" s="105"/>
      <c r="M54" s="105"/>
      <c r="N54" s="105"/>
      <c r="O54" s="51"/>
      <c r="P54" s="105" t="str">
        <f>IF(OR($B54=0,$B54=""),"",IF(AND($E$3="Nursery"),'Marks Entry Nursery'!O53,IF(AND($E$3="LKG"),'Marks Entry LKG'!O53,IF(AND($E$3="UKG"),'Marks Entry UKG'!O53,""))))</f>
        <v/>
      </c>
      <c r="Q54" s="105" t="str">
        <f>IF(OR($B54=0,$B54=""),"",IF(AND($E$3="Nursery"),'Marks Entry Nursery'!P53,IF(AND($E$3="LKG"),'Marks Entry LKG'!P53,IF(AND($E$3="UKG"),'Marks Entry UKG'!P53,""))))</f>
        <v/>
      </c>
      <c r="R54" s="54" t="str">
        <f t="shared" si="0"/>
        <v/>
      </c>
      <c r="S54" s="51">
        <f t="shared" si="1"/>
        <v>0</v>
      </c>
      <c r="T54" s="105" t="str">
        <f>IF(OR($B54=0,$B54=""),"",IF(AND($E$3="Nursery"),'Marks Entry Nursery'!Q53,IF(AND($E$3="LKG"),'Marks Entry LKG'!Q53,IF(AND($E$3="UKG"),'Marks Entry UKG'!Q53,""))))</f>
        <v/>
      </c>
      <c r="U54" s="105" t="str">
        <f>IF(OR($B54=0,$B54=""),"",IF(AND($E$3="Nursery"),'Marks Entry Nursery'!R53,IF(AND($E$3="LKG"),'Marks Entry LKG'!R53,IF(AND($E$3="UKG"),'Marks Entry UKG'!R53,""))))</f>
        <v/>
      </c>
      <c r="V54" s="55" t="str">
        <f t="shared" si="2"/>
        <v/>
      </c>
      <c r="W54" s="51" t="str">
        <f t="shared" si="3"/>
        <v/>
      </c>
      <c r="X54" s="89">
        <f t="shared" si="4"/>
        <v>0</v>
      </c>
      <c r="Y54" s="89" t="str">
        <f t="shared" si="5"/>
        <v/>
      </c>
      <c r="Z54" s="89" t="str">
        <f t="shared" si="6"/>
        <v/>
      </c>
      <c r="AA54" s="89" t="str">
        <f t="shared" si="7"/>
        <v/>
      </c>
      <c r="AB54" s="89" t="str">
        <f t="shared" si="8"/>
        <v/>
      </c>
      <c r="AC54" s="93" t="str">
        <f t="shared" si="9"/>
        <v/>
      </c>
      <c r="AD54" s="105"/>
      <c r="AE54" s="105"/>
      <c r="AF54" s="105"/>
      <c r="AG54" s="51"/>
      <c r="AH54" s="105" t="str">
        <f>IF(OR($B54=0,$B54=""),"",IF(AND($E$3="Nursery"),'Marks Entry Nursery'!V53,IF(AND($E$3="LKG"),'Marks Entry LKG'!V53,IF(AND($E$3="UKG"),'Marks Entry UKG'!V53,""))))</f>
        <v/>
      </c>
      <c r="AI54" s="105" t="str">
        <f>IF(OR($B54=0,$B54=""),"",IF(AND($E$3="Nursery"),'Marks Entry Nursery'!W53,IF(AND($E$3="LKG"),'Marks Entry LKG'!W53,IF(AND($E$3="UKG"),'Marks Entry UKG'!W53,""))))</f>
        <v/>
      </c>
      <c r="AJ54" s="54" t="str">
        <f t="shared" si="10"/>
        <v/>
      </c>
      <c r="AK54" s="51">
        <f t="shared" si="11"/>
        <v>0</v>
      </c>
      <c r="AL54" s="105" t="str">
        <f>IF(OR($B54=0,$B54=""),"",IF(AND($E$3="Nursery"),'Marks Entry Nursery'!X53,IF(AND($E$3="LKG"),'Marks Entry LKG'!X53,IF(AND($E$3="UKG"),'Marks Entry UKG'!X53,""))))</f>
        <v/>
      </c>
      <c r="AM54" s="105" t="str">
        <f>IF(OR($B54=0,$B54=""),"",IF(AND($E$3="Nursery"),'Marks Entry Nursery'!Y53,IF(AND($E$3="LKG"),'Marks Entry LKG'!Y53,IF(AND($E$3="UKG"),'Marks Entry UKG'!Y53,""))))</f>
        <v/>
      </c>
      <c r="AN54" s="55" t="str">
        <f t="shared" si="12"/>
        <v/>
      </c>
      <c r="AO54" s="51" t="str">
        <f t="shared" si="13"/>
        <v/>
      </c>
      <c r="AP54" s="89">
        <f t="shared" si="14"/>
        <v>0</v>
      </c>
      <c r="AQ54" s="89" t="str">
        <f t="shared" si="15"/>
        <v/>
      </c>
      <c r="AR54" s="89" t="str">
        <f t="shared" si="16"/>
        <v/>
      </c>
      <c r="AS54" s="89" t="str">
        <f t="shared" si="17"/>
        <v/>
      </c>
      <c r="AT54" s="89" t="str">
        <f t="shared" si="18"/>
        <v/>
      </c>
      <c r="AU54" s="93" t="str">
        <f t="shared" si="19"/>
        <v/>
      </c>
      <c r="AV54" s="105"/>
      <c r="AW54" s="105"/>
      <c r="AX54" s="105"/>
      <c r="AY54" s="51"/>
      <c r="AZ54" s="105" t="str">
        <f>IF(OR($B54=0,$B54=""),"",IF(AND($E$3="Nursery"),'Marks Entry Nursery'!AC53,IF(AND($E$3="LKG"),'Marks Entry LKG'!AC53,IF(AND($E$3="UKG"),'Marks Entry UKG'!AC53,""))))</f>
        <v/>
      </c>
      <c r="BA54" s="105" t="str">
        <f>IF(OR($B54=0,$B54=""),"",IF(AND($E$3="Nursery"),'Marks Entry Nursery'!AD53,IF(AND($E$3="LKG"),'Marks Entry LKG'!AD53,IF(AND($E$3="UKG"),'Marks Entry UKG'!AD53,""))))</f>
        <v/>
      </c>
      <c r="BB54" s="54" t="str">
        <f t="shared" si="20"/>
        <v/>
      </c>
      <c r="BC54" s="51">
        <f t="shared" si="21"/>
        <v>0</v>
      </c>
      <c r="BD54" s="105" t="str">
        <f>IF(OR($B54=0,$B54=""),"",IF(AND($E$3="Nursery"),'Marks Entry Nursery'!AE53,IF(AND($E$3="LKG"),'Marks Entry LKG'!AE53,IF(AND($E$3="UKG"),'Marks Entry UKG'!AE53,""))))</f>
        <v/>
      </c>
      <c r="BE54" s="105" t="str">
        <f>IF(OR($B54=0,$B54=""),"",IF(AND($E$3="Nursery"),'Marks Entry Nursery'!AF53,IF(AND($E$3="LKG"),'Marks Entry LKG'!AF53,IF(AND($E$3="UKG"),'Marks Entry UKG'!AF53,""))))</f>
        <v/>
      </c>
      <c r="BF54" s="55" t="str">
        <f t="shared" si="22"/>
        <v/>
      </c>
      <c r="BG54" s="51" t="str">
        <f t="shared" si="23"/>
        <v/>
      </c>
      <c r="BH54" s="89">
        <f t="shared" si="24"/>
        <v>0</v>
      </c>
      <c r="BI54" s="89" t="str">
        <f t="shared" si="25"/>
        <v/>
      </c>
      <c r="BJ54" s="89" t="str">
        <f t="shared" si="26"/>
        <v/>
      </c>
      <c r="BK54" s="89" t="str">
        <f t="shared" si="27"/>
        <v/>
      </c>
      <c r="BL54" s="89" t="str">
        <f t="shared" si="28"/>
        <v/>
      </c>
      <c r="BM54" s="93" t="str">
        <f t="shared" si="29"/>
        <v/>
      </c>
      <c r="BN54" s="105"/>
      <c r="BO54" s="105"/>
      <c r="BP54" s="105"/>
      <c r="BQ54" s="51"/>
      <c r="BR54" s="105" t="str">
        <f>IF(OR($B54=0,$B54=""),"",IF(AND($E$3="Nursery"),'Marks Entry Nursery'!AJ53,IF(AND($E$3="LKG"),'Marks Entry LKG'!AJ53,IF(AND($E$3="UKG"),'Marks Entry UKG'!AJ53,""))))</f>
        <v/>
      </c>
      <c r="BS54" s="105" t="str">
        <f>IF(OR($B54=0,$B54=""),"",IF(AND($E$3="Nursery"),'Marks Entry Nursery'!AK53,IF(AND($E$3="LKG"),'Marks Entry LKG'!AK53,IF(AND($E$3="UKG"),'Marks Entry UKG'!AK53,""))))</f>
        <v/>
      </c>
      <c r="BT54" s="54" t="str">
        <f t="shared" si="30"/>
        <v/>
      </c>
      <c r="BU54" s="51">
        <f t="shared" si="31"/>
        <v>0</v>
      </c>
      <c r="BV54" s="105" t="str">
        <f>IF(OR($B54=0,$B54=""),"",IF(AND($E$3="Nursery"),'Marks Entry Nursery'!AL53,IF(AND($E$3="LKG"),'Marks Entry LKG'!AL53,IF(AND($E$3="UKG"),'Marks Entry UKG'!AL53,""))))</f>
        <v/>
      </c>
      <c r="BW54" s="105" t="str">
        <f>IF(OR($B54=0,$B54=""),"",IF(AND($E$3="Nursery"),'Marks Entry Nursery'!AM53,IF(AND($E$3="LKG"),'Marks Entry LKG'!AM53,IF(AND($E$3="UKG"),'Marks Entry UKG'!AM53,""))))</f>
        <v/>
      </c>
      <c r="BX54" s="55" t="str">
        <f t="shared" si="32"/>
        <v/>
      </c>
      <c r="BY54" s="51" t="str">
        <f t="shared" si="33"/>
        <v/>
      </c>
      <c r="BZ54" s="89">
        <f t="shared" si="34"/>
        <v>0</v>
      </c>
      <c r="CA54" s="89" t="str">
        <f t="shared" si="35"/>
        <v/>
      </c>
      <c r="CB54" s="89" t="str">
        <f t="shared" si="36"/>
        <v/>
      </c>
      <c r="CC54" s="89" t="str">
        <f t="shared" si="37"/>
        <v/>
      </c>
      <c r="CD54" s="89" t="str">
        <f t="shared" si="38"/>
        <v/>
      </c>
      <c r="CE54" s="93" t="str">
        <f t="shared" si="39"/>
        <v/>
      </c>
      <c r="CF54" s="105" t="str">
        <f>IF(OR($B54=0,$B54=""),"",IF(AND($E$3="Nursery"),'Marks Entry Nursery'!AN53,IF(AND($E$3="LKG"),'Marks Entry LKG'!AN53,IF(AND($E$3="UKG"),'Marks Entry UKG'!AN53,""))))</f>
        <v/>
      </c>
      <c r="CG54" s="105" t="str">
        <f>IF(OR($B54=0,$B54=""),"",IF(AND($E$3="Nursery"),'Marks Entry Nursery'!AO53,IF(AND($E$3="LKG"),'Marks Entry LKG'!AO53,IF(AND($E$3="UKG"),'Marks Entry UKG'!AO53,""))))</f>
        <v/>
      </c>
      <c r="CH54" s="106" t="str">
        <f t="shared" si="40"/>
        <v/>
      </c>
      <c r="CI54" s="107">
        <f t="shared" si="41"/>
        <v>0</v>
      </c>
      <c r="CJ54" s="107" t="str">
        <f t="shared" si="42"/>
        <v/>
      </c>
      <c r="CK54" s="107" t="str">
        <f t="shared" si="43"/>
        <v/>
      </c>
      <c r="CL54" s="92" t="str">
        <f t="shared" si="44"/>
        <v/>
      </c>
      <c r="CM54" s="105" t="str">
        <f>IF(OR($B54=0,$B54=""),"",IF(AND($E$3="Nursery"),'Marks Entry Nursery'!AP53,IF(AND($E$3="LKG"),'Marks Entry LKG'!AP53,IF(AND($E$3="UKG"),'Marks Entry UKG'!AP53,""))))</f>
        <v/>
      </c>
      <c r="CN54" s="105" t="str">
        <f>IF(OR($B54=0,$B54=""),"",IF(AND($E$3="Nursery"),'Marks Entry Nursery'!AQ53,IF(AND($E$3="LKG"),'Marks Entry LKG'!AQ53,IF(AND($E$3="UKG"),'Marks Entry UKG'!AQ53,""))))</f>
        <v/>
      </c>
      <c r="CO54" s="106" t="str">
        <f t="shared" si="45"/>
        <v/>
      </c>
      <c r="CP54" s="107">
        <f t="shared" si="46"/>
        <v>0</v>
      </c>
      <c r="CQ54" s="107" t="str">
        <f t="shared" si="47"/>
        <v/>
      </c>
      <c r="CR54" s="107" t="str">
        <f t="shared" si="48"/>
        <v/>
      </c>
      <c r="CS54" s="92" t="str">
        <f t="shared" si="49"/>
        <v/>
      </c>
      <c r="CT54" s="105" t="str">
        <f>IF(OR($B54=0,$B54=""),"",IF(AND($E$3="Nursery"),'Marks Entry Nursery'!AR53,IF(AND($E$3="LKG"),'Marks Entry LKG'!AR53,IF(AND($E$3="UKG"),'Marks Entry UKG'!AR53,""))))</f>
        <v/>
      </c>
      <c r="CU54" s="105" t="str">
        <f>IF(OR($B54=0,$B54=""),"",IF(AND($E$3="Nursery"),'Marks Entry Nursery'!AS53,IF(AND($E$3="LKG"),'Marks Entry LKG'!AS53,IF(AND($E$3="UKG"),'Marks Entry UKG'!AS53,""))))</f>
        <v/>
      </c>
      <c r="CV54" s="106" t="str">
        <f t="shared" si="50"/>
        <v/>
      </c>
      <c r="CW54" s="107">
        <f t="shared" si="51"/>
        <v>0</v>
      </c>
      <c r="CX54" s="107" t="str">
        <f t="shared" si="52"/>
        <v/>
      </c>
      <c r="CY54" s="107" t="str">
        <f t="shared" si="53"/>
        <v/>
      </c>
      <c r="CZ54" s="92" t="str">
        <f t="shared" si="54"/>
        <v/>
      </c>
      <c r="DA54" s="105" t="str">
        <f>IF(OR($B54=0,$B54=""),"",IF(AND($E$3="Nursery"),'Marks Entry Nursery'!AT53,IF(AND($E$3="LKG"),'Marks Entry LKG'!AT53,IF(AND($E$3="UKG"),'Marks Entry UKG'!AT53,""))))</f>
        <v/>
      </c>
      <c r="DB54" s="105" t="str">
        <f>IF(OR($B54=0,$B54=""),"",IF(AND($E$3="Nursery"),'Marks Entry Nursery'!AU53,IF(AND($E$3="LKG"),'Marks Entry LKG'!AU53,IF(AND($E$3="UKG"),'Marks Entry UKG'!AU53,""))))</f>
        <v/>
      </c>
      <c r="DC54" s="357" t="str">
        <f t="shared" si="55"/>
        <v/>
      </c>
      <c r="DD54" s="93" t="str">
        <f t="shared" si="56"/>
        <v/>
      </c>
      <c r="DE54" s="105" t="str">
        <f>IF(OR($B54=0,$B54=""),"",IF(AND($E$3="Nursery"),'Marks Entry Nursery'!AV53,IF(AND($E$3="LKG"),'Marks Entry LKG'!AV53,IF(AND($E$3="UKG"),'Marks Entry UKG'!AV53,""))))</f>
        <v/>
      </c>
      <c r="DF54" s="105" t="str">
        <f>IF(OR($B54=0,$B54=""),"",IF(AND($E$3="Nursery"),'Marks Entry Nursery'!AW53,IF(AND($E$3="LKG"),'Marks Entry LKG'!AW53,IF(AND($E$3="UKG"),'Marks Entry UKG'!AW53,""))))</f>
        <v/>
      </c>
      <c r="DG54" s="357" t="str">
        <f t="shared" si="57"/>
        <v/>
      </c>
      <c r="DH54" s="93" t="str">
        <f t="shared" si="58"/>
        <v/>
      </c>
      <c r="DI54" s="63" t="str">
        <f t="shared" si="59"/>
        <v/>
      </c>
      <c r="DJ54" s="359" t="str">
        <f t="shared" si="60"/>
        <v/>
      </c>
      <c r="DK54" s="67" t="str">
        <f t="shared" si="61"/>
        <v/>
      </c>
      <c r="DL54" s="68" t="str">
        <f t="shared" si="62"/>
        <v/>
      </c>
      <c r="DM54" s="387" t="str">
        <f>IFERROR(IF(B54="NSO","NSO",IF(OR(D54="",G54="",F54="",B54="",DI54=0),"",IF('Master sheet'!$D$14="Hindi","कक्षोंन्नति","Promoted"))),"")</f>
        <v/>
      </c>
      <c r="DN54" s="42" t="str">
        <f>IF(OR(B54=0,B54=""),"",IF(AND($E$3="Nursery"),'Marks Entry Nursery'!AX53,IF(AND($E$3="LKG"),'Marks Entry LKG'!AX53,IF(AND($E$3="UKG"),'Marks Entry UKG'!AX53,""))))</f>
        <v/>
      </c>
      <c r="DO54" s="42" t="str">
        <f>IF(OR(B54=0,B54=""),"",IF(AND($E$3="Nursery"),'Marks Entry Nursery'!AY53,IF(AND($E$3="LKG"),'Marks Entry LKG'!AY53,IF(AND($E$3="UKG"),'Marks Entry UKG'!AY53,""))))</f>
        <v/>
      </c>
      <c r="DP54" s="214" t="str">
        <f t="shared" si="63"/>
        <v/>
      </c>
      <c r="DQ54" s="43"/>
      <c r="DX54" s="44">
        <f>IF(AND($E$3="Nursery"),'Marks Entry Nursery'!I53,IF(AND($E$3="LKG"),'Marks Entry LKG'!I53,IF(AND($E$3="UKG"),'Marks Entry UKG'!I53,"")))</f>
        <v>0</v>
      </c>
    </row>
    <row r="55" spans="1:128" ht="18.95" customHeight="1">
      <c r="A55" s="56">
        <v>48</v>
      </c>
      <c r="B55" s="261" t="str">
        <f>IF(OR(DX55=0,DX55=""),"",IF(AND($E$3="Nursery"),'Marks Entry Nursery'!I54,IF(AND($E$3="LKG"),'Marks Entry LKG'!I54,IF(AND($E$3="UKG"),'Marks Entry UKG'!I54,""))))</f>
        <v/>
      </c>
      <c r="C55" s="57" t="str">
        <f>IF(OR($B55=0,$B55=""),"",IF(AND($E$3="Nursery"),'Marks Entry Nursery'!B54,IF(AND($E$3="LKG"),'Marks Entry LKG'!B54,IF(AND($E$3="UKG"),'Marks Entry UKG'!B54,""))))</f>
        <v/>
      </c>
      <c r="D55" s="57" t="str">
        <f>IF(OR($B55=0,$B55=""),"",IF(AND($E$3="Nursery"),'Marks Entry Nursery'!C54,IF(AND($E$3="LKG"),'Marks Entry LKG'!C54,IF(AND($E$3="UKG"),'Marks Entry UKG'!C54,""))))</f>
        <v/>
      </c>
      <c r="E55" s="402" t="str">
        <f>IF(OR(B55=0,B55=""),"",IF(AND($E$3="Nursery"),'Marks Entry Nursery'!E54,IF(AND($E$3="LKG"),'Marks Entry LKG'!E54,IF(AND($E$3="UKG"),'Marks Entry UKG'!E54,""))))</f>
        <v/>
      </c>
      <c r="F55" s="260" t="str">
        <f>IF(OR(B55=0,B55=""),"",IF(AND($E$3="Nursery"),'Marks Entry Nursery'!D54,IF(AND($E$3="LKG"),'Marks Entry LKG'!D54,IF(AND($E$3="UKG"),'Marks Entry UKG'!D54,""))))</f>
        <v/>
      </c>
      <c r="G55" s="407" t="str">
        <f>IF(OR($B55=0,$B55=""),"",IF(AND($E$3="Nursery"),'Marks Entry Nursery'!F54,IF(AND($E$3="LKG"),'Marks Entry LKG'!F54,IF(AND($E$3="UKG"),'Marks Entry UKG'!F54,""))))</f>
        <v/>
      </c>
      <c r="H55" s="407" t="str">
        <f>IF(OR($B55=0,$B55=""),"",IF(AND($E$3="Nursery"),'Marks Entry Nursery'!G54,IF(AND($E$3="LKG"),'Marks Entry LKG'!G54,IF(AND($E$3="UKG"),'Marks Entry UKG'!G54,""))))</f>
        <v/>
      </c>
      <c r="I55" s="407" t="str">
        <f>IF(OR($B55=0,$B55=""),"",IF(AND($E$3="Nursery"),'Marks Entry Nursery'!H54,IF(AND($E$3="LKG"),'Marks Entry LKG'!H54,IF(AND($E$3="UKG"),'Marks Entry UKG'!H54,""))))</f>
        <v/>
      </c>
      <c r="J55" s="229" t="str">
        <f>IF(OR($B55=0,$B55=""),"",IF(AND($E$3="Nursery"),'Marks Entry Nursery'!J54,IF(AND($E$3="LKG"),'Marks Entry LKG'!J54,IF(AND($E$3="UKG"),'Marks Entry UKG'!J54,""))))</f>
        <v/>
      </c>
      <c r="K55" s="229" t="str">
        <f>IF(OR($B55=0,$B55=""),"",IF(AND($E$3="Nursery"),'Marks Entry Nursery'!K54,IF(AND($E$3="LKG"),'Marks Entry LKG'!K54,IF(AND($E$3="UKG"),'Marks Entry UKG'!K54,""))))</f>
        <v/>
      </c>
      <c r="L55" s="105"/>
      <c r="M55" s="105"/>
      <c r="N55" s="105"/>
      <c r="O55" s="51"/>
      <c r="P55" s="105" t="str">
        <f>IF(OR($B55=0,$B55=""),"",IF(AND($E$3="Nursery"),'Marks Entry Nursery'!O54,IF(AND($E$3="LKG"),'Marks Entry LKG'!O54,IF(AND($E$3="UKG"),'Marks Entry UKG'!O54,""))))</f>
        <v/>
      </c>
      <c r="Q55" s="105" t="str">
        <f>IF(OR($B55=0,$B55=""),"",IF(AND($E$3="Nursery"),'Marks Entry Nursery'!P54,IF(AND($E$3="LKG"),'Marks Entry LKG'!P54,IF(AND($E$3="UKG"),'Marks Entry UKG'!P54,""))))</f>
        <v/>
      </c>
      <c r="R55" s="54" t="str">
        <f t="shared" si="0"/>
        <v/>
      </c>
      <c r="S55" s="51">
        <f t="shared" si="1"/>
        <v>0</v>
      </c>
      <c r="T55" s="105" t="str">
        <f>IF(OR($B55=0,$B55=""),"",IF(AND($E$3="Nursery"),'Marks Entry Nursery'!Q54,IF(AND($E$3="LKG"),'Marks Entry LKG'!Q54,IF(AND($E$3="UKG"),'Marks Entry UKG'!Q54,""))))</f>
        <v/>
      </c>
      <c r="U55" s="105" t="str">
        <f>IF(OR($B55=0,$B55=""),"",IF(AND($E$3="Nursery"),'Marks Entry Nursery'!R54,IF(AND($E$3="LKG"),'Marks Entry LKG'!R54,IF(AND($E$3="UKG"),'Marks Entry UKG'!R54,""))))</f>
        <v/>
      </c>
      <c r="V55" s="55" t="str">
        <f t="shared" si="2"/>
        <v/>
      </c>
      <c r="W55" s="51" t="str">
        <f t="shared" si="3"/>
        <v/>
      </c>
      <c r="X55" s="89">
        <f t="shared" si="4"/>
        <v>0</v>
      </c>
      <c r="Y55" s="89" t="str">
        <f t="shared" si="5"/>
        <v/>
      </c>
      <c r="Z55" s="89" t="str">
        <f t="shared" si="6"/>
        <v/>
      </c>
      <c r="AA55" s="89" t="str">
        <f t="shared" si="7"/>
        <v/>
      </c>
      <c r="AB55" s="89" t="str">
        <f t="shared" si="8"/>
        <v/>
      </c>
      <c r="AC55" s="93" t="str">
        <f t="shared" si="9"/>
        <v/>
      </c>
      <c r="AD55" s="105"/>
      <c r="AE55" s="105"/>
      <c r="AF55" s="105"/>
      <c r="AG55" s="51"/>
      <c r="AH55" s="105" t="str">
        <f>IF(OR($B55=0,$B55=""),"",IF(AND($E$3="Nursery"),'Marks Entry Nursery'!V54,IF(AND($E$3="LKG"),'Marks Entry LKG'!V54,IF(AND($E$3="UKG"),'Marks Entry UKG'!V54,""))))</f>
        <v/>
      </c>
      <c r="AI55" s="105" t="str">
        <f>IF(OR($B55=0,$B55=""),"",IF(AND($E$3="Nursery"),'Marks Entry Nursery'!W54,IF(AND($E$3="LKG"),'Marks Entry LKG'!W54,IF(AND($E$3="UKG"),'Marks Entry UKG'!W54,""))))</f>
        <v/>
      </c>
      <c r="AJ55" s="54" t="str">
        <f t="shared" si="10"/>
        <v/>
      </c>
      <c r="AK55" s="51">
        <f t="shared" si="11"/>
        <v>0</v>
      </c>
      <c r="AL55" s="105" t="str">
        <f>IF(OR($B55=0,$B55=""),"",IF(AND($E$3="Nursery"),'Marks Entry Nursery'!X54,IF(AND($E$3="LKG"),'Marks Entry LKG'!X54,IF(AND($E$3="UKG"),'Marks Entry UKG'!X54,""))))</f>
        <v/>
      </c>
      <c r="AM55" s="105" t="str">
        <f>IF(OR($B55=0,$B55=""),"",IF(AND($E$3="Nursery"),'Marks Entry Nursery'!Y54,IF(AND($E$3="LKG"),'Marks Entry LKG'!Y54,IF(AND($E$3="UKG"),'Marks Entry UKG'!Y54,""))))</f>
        <v/>
      </c>
      <c r="AN55" s="55" t="str">
        <f t="shared" si="12"/>
        <v/>
      </c>
      <c r="AO55" s="51" t="str">
        <f t="shared" si="13"/>
        <v/>
      </c>
      <c r="AP55" s="89">
        <f t="shared" si="14"/>
        <v>0</v>
      </c>
      <c r="AQ55" s="89" t="str">
        <f t="shared" si="15"/>
        <v/>
      </c>
      <c r="AR55" s="89" t="str">
        <f t="shared" si="16"/>
        <v/>
      </c>
      <c r="AS55" s="89" t="str">
        <f t="shared" si="17"/>
        <v/>
      </c>
      <c r="AT55" s="89" t="str">
        <f t="shared" si="18"/>
        <v/>
      </c>
      <c r="AU55" s="93" t="str">
        <f t="shared" si="19"/>
        <v/>
      </c>
      <c r="AV55" s="105"/>
      <c r="AW55" s="105"/>
      <c r="AX55" s="105"/>
      <c r="AY55" s="51"/>
      <c r="AZ55" s="105" t="str">
        <f>IF(OR($B55=0,$B55=""),"",IF(AND($E$3="Nursery"),'Marks Entry Nursery'!AC54,IF(AND($E$3="LKG"),'Marks Entry LKG'!AC54,IF(AND($E$3="UKG"),'Marks Entry UKG'!AC54,""))))</f>
        <v/>
      </c>
      <c r="BA55" s="105" t="str">
        <f>IF(OR($B55=0,$B55=""),"",IF(AND($E$3="Nursery"),'Marks Entry Nursery'!AD54,IF(AND($E$3="LKG"),'Marks Entry LKG'!AD54,IF(AND($E$3="UKG"),'Marks Entry UKG'!AD54,""))))</f>
        <v/>
      </c>
      <c r="BB55" s="54" t="str">
        <f t="shared" si="20"/>
        <v/>
      </c>
      <c r="BC55" s="51">
        <f t="shared" si="21"/>
        <v>0</v>
      </c>
      <c r="BD55" s="105" t="str">
        <f>IF(OR($B55=0,$B55=""),"",IF(AND($E$3="Nursery"),'Marks Entry Nursery'!AE54,IF(AND($E$3="LKG"),'Marks Entry LKG'!AE54,IF(AND($E$3="UKG"),'Marks Entry UKG'!AE54,""))))</f>
        <v/>
      </c>
      <c r="BE55" s="105" t="str">
        <f>IF(OR($B55=0,$B55=""),"",IF(AND($E$3="Nursery"),'Marks Entry Nursery'!AF54,IF(AND($E$3="LKG"),'Marks Entry LKG'!AF54,IF(AND($E$3="UKG"),'Marks Entry UKG'!AF54,""))))</f>
        <v/>
      </c>
      <c r="BF55" s="55" t="str">
        <f t="shared" si="22"/>
        <v/>
      </c>
      <c r="BG55" s="51" t="str">
        <f t="shared" si="23"/>
        <v/>
      </c>
      <c r="BH55" s="89">
        <f t="shared" si="24"/>
        <v>0</v>
      </c>
      <c r="BI55" s="89" t="str">
        <f t="shared" si="25"/>
        <v/>
      </c>
      <c r="BJ55" s="89" t="str">
        <f t="shared" si="26"/>
        <v/>
      </c>
      <c r="BK55" s="89" t="str">
        <f t="shared" si="27"/>
        <v/>
      </c>
      <c r="BL55" s="89" t="str">
        <f t="shared" si="28"/>
        <v/>
      </c>
      <c r="BM55" s="93" t="str">
        <f t="shared" si="29"/>
        <v/>
      </c>
      <c r="BN55" s="105"/>
      <c r="BO55" s="105"/>
      <c r="BP55" s="105"/>
      <c r="BQ55" s="51"/>
      <c r="BR55" s="105" t="str">
        <f>IF(OR($B55=0,$B55=""),"",IF(AND($E$3="Nursery"),'Marks Entry Nursery'!AJ54,IF(AND($E$3="LKG"),'Marks Entry LKG'!AJ54,IF(AND($E$3="UKG"),'Marks Entry UKG'!AJ54,""))))</f>
        <v/>
      </c>
      <c r="BS55" s="105" t="str">
        <f>IF(OR($B55=0,$B55=""),"",IF(AND($E$3="Nursery"),'Marks Entry Nursery'!AK54,IF(AND($E$3="LKG"),'Marks Entry LKG'!AK54,IF(AND($E$3="UKG"),'Marks Entry UKG'!AK54,""))))</f>
        <v/>
      </c>
      <c r="BT55" s="54" t="str">
        <f t="shared" si="30"/>
        <v/>
      </c>
      <c r="BU55" s="51">
        <f t="shared" si="31"/>
        <v>0</v>
      </c>
      <c r="BV55" s="105" t="str">
        <f>IF(OR($B55=0,$B55=""),"",IF(AND($E$3="Nursery"),'Marks Entry Nursery'!AL54,IF(AND($E$3="LKG"),'Marks Entry LKG'!AL54,IF(AND($E$3="UKG"),'Marks Entry UKG'!AL54,""))))</f>
        <v/>
      </c>
      <c r="BW55" s="105" t="str">
        <f>IF(OR($B55=0,$B55=""),"",IF(AND($E$3="Nursery"),'Marks Entry Nursery'!AM54,IF(AND($E$3="LKG"),'Marks Entry LKG'!AM54,IF(AND($E$3="UKG"),'Marks Entry UKG'!AM54,""))))</f>
        <v/>
      </c>
      <c r="BX55" s="55" t="str">
        <f t="shared" si="32"/>
        <v/>
      </c>
      <c r="BY55" s="51" t="str">
        <f t="shared" si="33"/>
        <v/>
      </c>
      <c r="BZ55" s="89">
        <f t="shared" si="34"/>
        <v>0</v>
      </c>
      <c r="CA55" s="89" t="str">
        <f t="shared" si="35"/>
        <v/>
      </c>
      <c r="CB55" s="89" t="str">
        <f t="shared" si="36"/>
        <v/>
      </c>
      <c r="CC55" s="89" t="str">
        <f t="shared" si="37"/>
        <v/>
      </c>
      <c r="CD55" s="89" t="str">
        <f t="shared" si="38"/>
        <v/>
      </c>
      <c r="CE55" s="93" t="str">
        <f t="shared" si="39"/>
        <v/>
      </c>
      <c r="CF55" s="105" t="str">
        <f>IF(OR($B55=0,$B55=""),"",IF(AND($E$3="Nursery"),'Marks Entry Nursery'!AN54,IF(AND($E$3="LKG"),'Marks Entry LKG'!AN54,IF(AND($E$3="UKG"),'Marks Entry UKG'!AN54,""))))</f>
        <v/>
      </c>
      <c r="CG55" s="105" t="str">
        <f>IF(OR($B55=0,$B55=""),"",IF(AND($E$3="Nursery"),'Marks Entry Nursery'!AO54,IF(AND($E$3="LKG"),'Marks Entry LKG'!AO54,IF(AND($E$3="UKG"),'Marks Entry UKG'!AO54,""))))</f>
        <v/>
      </c>
      <c r="CH55" s="106" t="str">
        <f t="shared" si="40"/>
        <v/>
      </c>
      <c r="CI55" s="107">
        <f t="shared" si="41"/>
        <v>0</v>
      </c>
      <c r="CJ55" s="107" t="str">
        <f t="shared" si="42"/>
        <v/>
      </c>
      <c r="CK55" s="107" t="str">
        <f t="shared" si="43"/>
        <v/>
      </c>
      <c r="CL55" s="92" t="str">
        <f t="shared" si="44"/>
        <v/>
      </c>
      <c r="CM55" s="105" t="str">
        <f>IF(OR($B55=0,$B55=""),"",IF(AND($E$3="Nursery"),'Marks Entry Nursery'!AP54,IF(AND($E$3="LKG"),'Marks Entry LKG'!AP54,IF(AND($E$3="UKG"),'Marks Entry UKG'!AP54,""))))</f>
        <v/>
      </c>
      <c r="CN55" s="105" t="str">
        <f>IF(OR($B55=0,$B55=""),"",IF(AND($E$3="Nursery"),'Marks Entry Nursery'!AQ54,IF(AND($E$3="LKG"),'Marks Entry LKG'!AQ54,IF(AND($E$3="UKG"),'Marks Entry UKG'!AQ54,""))))</f>
        <v/>
      </c>
      <c r="CO55" s="106" t="str">
        <f t="shared" si="45"/>
        <v/>
      </c>
      <c r="CP55" s="107">
        <f t="shared" si="46"/>
        <v>0</v>
      </c>
      <c r="CQ55" s="107" t="str">
        <f t="shared" si="47"/>
        <v/>
      </c>
      <c r="CR55" s="107" t="str">
        <f t="shared" si="48"/>
        <v/>
      </c>
      <c r="CS55" s="92" t="str">
        <f t="shared" si="49"/>
        <v/>
      </c>
      <c r="CT55" s="105" t="str">
        <f>IF(OR($B55=0,$B55=""),"",IF(AND($E$3="Nursery"),'Marks Entry Nursery'!AR54,IF(AND($E$3="LKG"),'Marks Entry LKG'!AR54,IF(AND($E$3="UKG"),'Marks Entry UKG'!AR54,""))))</f>
        <v/>
      </c>
      <c r="CU55" s="105" t="str">
        <f>IF(OR($B55=0,$B55=""),"",IF(AND($E$3="Nursery"),'Marks Entry Nursery'!AS54,IF(AND($E$3="LKG"),'Marks Entry LKG'!AS54,IF(AND($E$3="UKG"),'Marks Entry UKG'!AS54,""))))</f>
        <v/>
      </c>
      <c r="CV55" s="106" t="str">
        <f t="shared" si="50"/>
        <v/>
      </c>
      <c r="CW55" s="107">
        <f t="shared" si="51"/>
        <v>0</v>
      </c>
      <c r="CX55" s="107" t="str">
        <f t="shared" si="52"/>
        <v/>
      </c>
      <c r="CY55" s="107" t="str">
        <f t="shared" si="53"/>
        <v/>
      </c>
      <c r="CZ55" s="92" t="str">
        <f t="shared" si="54"/>
        <v/>
      </c>
      <c r="DA55" s="105" t="str">
        <f>IF(OR($B55=0,$B55=""),"",IF(AND($E$3="Nursery"),'Marks Entry Nursery'!AT54,IF(AND($E$3="LKG"),'Marks Entry LKG'!AT54,IF(AND($E$3="UKG"),'Marks Entry UKG'!AT54,""))))</f>
        <v/>
      </c>
      <c r="DB55" s="105" t="str">
        <f>IF(OR($B55=0,$B55=""),"",IF(AND($E$3="Nursery"),'Marks Entry Nursery'!AU54,IF(AND($E$3="LKG"),'Marks Entry LKG'!AU54,IF(AND($E$3="UKG"),'Marks Entry UKG'!AU54,""))))</f>
        <v/>
      </c>
      <c r="DC55" s="357" t="str">
        <f t="shared" si="55"/>
        <v/>
      </c>
      <c r="DD55" s="93" t="str">
        <f t="shared" si="56"/>
        <v/>
      </c>
      <c r="DE55" s="105" t="str">
        <f>IF(OR($B55=0,$B55=""),"",IF(AND($E$3="Nursery"),'Marks Entry Nursery'!AV54,IF(AND($E$3="LKG"),'Marks Entry LKG'!AV54,IF(AND($E$3="UKG"),'Marks Entry UKG'!AV54,""))))</f>
        <v/>
      </c>
      <c r="DF55" s="105" t="str">
        <f>IF(OR($B55=0,$B55=""),"",IF(AND($E$3="Nursery"),'Marks Entry Nursery'!AW54,IF(AND($E$3="LKG"),'Marks Entry LKG'!AW54,IF(AND($E$3="UKG"),'Marks Entry UKG'!AW54,""))))</f>
        <v/>
      </c>
      <c r="DG55" s="357" t="str">
        <f t="shared" si="57"/>
        <v/>
      </c>
      <c r="DH55" s="93" t="str">
        <f t="shared" si="58"/>
        <v/>
      </c>
      <c r="DI55" s="63" t="str">
        <f t="shared" si="59"/>
        <v/>
      </c>
      <c r="DJ55" s="359" t="str">
        <f t="shared" si="60"/>
        <v/>
      </c>
      <c r="DK55" s="67" t="str">
        <f t="shared" si="61"/>
        <v/>
      </c>
      <c r="DL55" s="68" t="str">
        <f t="shared" si="62"/>
        <v/>
      </c>
      <c r="DM55" s="387" t="str">
        <f>IFERROR(IF(B55="NSO","NSO",IF(OR(D55="",G55="",F55="",B55="",DI55=0),"",IF('Master sheet'!$D$14="Hindi","कक्षोंन्नति","Promoted"))),"")</f>
        <v/>
      </c>
      <c r="DN55" s="42" t="str">
        <f>IF(OR(B55=0,B55=""),"",IF(AND($E$3="Nursery"),'Marks Entry Nursery'!AX54,IF(AND($E$3="LKG"),'Marks Entry LKG'!AX54,IF(AND($E$3="UKG"),'Marks Entry UKG'!AX54,""))))</f>
        <v/>
      </c>
      <c r="DO55" s="42" t="str">
        <f>IF(OR(B55=0,B55=""),"",IF(AND($E$3="Nursery"),'Marks Entry Nursery'!AY54,IF(AND($E$3="LKG"),'Marks Entry LKG'!AY54,IF(AND($E$3="UKG"),'Marks Entry UKG'!AY54,""))))</f>
        <v/>
      </c>
      <c r="DP55" s="214" t="str">
        <f t="shared" si="63"/>
        <v/>
      </c>
      <c r="DQ55" s="43"/>
      <c r="DX55" s="44">
        <f>IF(AND($E$3="Nursery"),'Marks Entry Nursery'!I54,IF(AND($E$3="LKG"),'Marks Entry LKG'!I54,IF(AND($E$3="UKG"),'Marks Entry UKG'!I54,"")))</f>
        <v>0</v>
      </c>
    </row>
    <row r="56" spans="1:128" ht="18.95" customHeight="1">
      <c r="A56" s="56">
        <v>49</v>
      </c>
      <c r="B56" s="261" t="str">
        <f>IF(OR(DX56=0,DX56=""),"",IF(AND($E$3="Nursery"),'Marks Entry Nursery'!I55,IF(AND($E$3="LKG"),'Marks Entry LKG'!I55,IF(AND($E$3="UKG"),'Marks Entry UKG'!I55,""))))</f>
        <v/>
      </c>
      <c r="C56" s="57" t="str">
        <f>IF(OR($B56=0,$B56=""),"",IF(AND($E$3="Nursery"),'Marks Entry Nursery'!B55,IF(AND($E$3="LKG"),'Marks Entry LKG'!B55,IF(AND($E$3="UKG"),'Marks Entry UKG'!B55,""))))</f>
        <v/>
      </c>
      <c r="D56" s="57" t="str">
        <f>IF(OR($B56=0,$B56=""),"",IF(AND($E$3="Nursery"),'Marks Entry Nursery'!C55,IF(AND($E$3="LKG"),'Marks Entry LKG'!C55,IF(AND($E$3="UKG"),'Marks Entry UKG'!C55,""))))</f>
        <v/>
      </c>
      <c r="E56" s="402" t="str">
        <f>IF(OR(B56=0,B56=""),"",IF(AND($E$3="Nursery"),'Marks Entry Nursery'!E55,IF(AND($E$3="LKG"),'Marks Entry LKG'!E55,IF(AND($E$3="UKG"),'Marks Entry UKG'!E55,""))))</f>
        <v/>
      </c>
      <c r="F56" s="260" t="str">
        <f>IF(OR(B56=0,B56=""),"",IF(AND($E$3="Nursery"),'Marks Entry Nursery'!D55,IF(AND($E$3="LKG"),'Marks Entry LKG'!D55,IF(AND($E$3="UKG"),'Marks Entry UKG'!D55,""))))</f>
        <v/>
      </c>
      <c r="G56" s="407" t="str">
        <f>IF(OR($B56=0,$B56=""),"",IF(AND($E$3="Nursery"),'Marks Entry Nursery'!F55,IF(AND($E$3="LKG"),'Marks Entry LKG'!F55,IF(AND($E$3="UKG"),'Marks Entry UKG'!F55,""))))</f>
        <v/>
      </c>
      <c r="H56" s="407" t="str">
        <f>IF(OR($B56=0,$B56=""),"",IF(AND($E$3="Nursery"),'Marks Entry Nursery'!G55,IF(AND($E$3="LKG"),'Marks Entry LKG'!G55,IF(AND($E$3="UKG"),'Marks Entry UKG'!G55,""))))</f>
        <v/>
      </c>
      <c r="I56" s="407" t="str">
        <f>IF(OR($B56=0,$B56=""),"",IF(AND($E$3="Nursery"),'Marks Entry Nursery'!H55,IF(AND($E$3="LKG"),'Marks Entry LKG'!H55,IF(AND($E$3="UKG"),'Marks Entry UKG'!H55,""))))</f>
        <v/>
      </c>
      <c r="J56" s="229" t="str">
        <f>IF(OR($B56=0,$B56=""),"",IF(AND($E$3="Nursery"),'Marks Entry Nursery'!J55,IF(AND($E$3="LKG"),'Marks Entry LKG'!J55,IF(AND($E$3="UKG"),'Marks Entry UKG'!J55,""))))</f>
        <v/>
      </c>
      <c r="K56" s="229" t="str">
        <f>IF(OR($B56=0,$B56=""),"",IF(AND($E$3="Nursery"),'Marks Entry Nursery'!K55,IF(AND($E$3="LKG"),'Marks Entry LKG'!K55,IF(AND($E$3="UKG"),'Marks Entry UKG'!K55,""))))</f>
        <v/>
      </c>
      <c r="L56" s="105"/>
      <c r="M56" s="105"/>
      <c r="N56" s="105"/>
      <c r="O56" s="51"/>
      <c r="P56" s="105" t="str">
        <f>IF(OR($B56=0,$B56=""),"",IF(AND($E$3="Nursery"),'Marks Entry Nursery'!O55,IF(AND($E$3="LKG"),'Marks Entry LKG'!O55,IF(AND($E$3="UKG"),'Marks Entry UKG'!O55,""))))</f>
        <v/>
      </c>
      <c r="Q56" s="105" t="str">
        <f>IF(OR($B56=0,$B56=""),"",IF(AND($E$3="Nursery"),'Marks Entry Nursery'!P55,IF(AND($E$3="LKG"),'Marks Entry LKG'!P55,IF(AND($E$3="UKG"),'Marks Entry UKG'!P55,""))))</f>
        <v/>
      </c>
      <c r="R56" s="54" t="str">
        <f t="shared" si="0"/>
        <v/>
      </c>
      <c r="S56" s="51">
        <f t="shared" si="1"/>
        <v>0</v>
      </c>
      <c r="T56" s="105" t="str">
        <f>IF(OR($B56=0,$B56=""),"",IF(AND($E$3="Nursery"),'Marks Entry Nursery'!Q55,IF(AND($E$3="LKG"),'Marks Entry LKG'!Q55,IF(AND($E$3="UKG"),'Marks Entry UKG'!Q55,""))))</f>
        <v/>
      </c>
      <c r="U56" s="105" t="str">
        <f>IF(OR($B56=0,$B56=""),"",IF(AND($E$3="Nursery"),'Marks Entry Nursery'!R55,IF(AND($E$3="LKG"),'Marks Entry LKG'!R55,IF(AND($E$3="UKG"),'Marks Entry UKG'!R55,""))))</f>
        <v/>
      </c>
      <c r="V56" s="55" t="str">
        <f t="shared" si="2"/>
        <v/>
      </c>
      <c r="W56" s="51" t="str">
        <f t="shared" si="3"/>
        <v/>
      </c>
      <c r="X56" s="89">
        <f t="shared" si="4"/>
        <v>0</v>
      </c>
      <c r="Y56" s="89" t="str">
        <f t="shared" si="5"/>
        <v/>
      </c>
      <c r="Z56" s="89" t="str">
        <f t="shared" si="6"/>
        <v/>
      </c>
      <c r="AA56" s="89" t="str">
        <f t="shared" si="7"/>
        <v/>
      </c>
      <c r="AB56" s="89" t="str">
        <f t="shared" si="8"/>
        <v/>
      </c>
      <c r="AC56" s="93" t="str">
        <f t="shared" si="9"/>
        <v/>
      </c>
      <c r="AD56" s="105"/>
      <c r="AE56" s="105"/>
      <c r="AF56" s="105"/>
      <c r="AG56" s="51"/>
      <c r="AH56" s="105" t="str">
        <f>IF(OR($B56=0,$B56=""),"",IF(AND($E$3="Nursery"),'Marks Entry Nursery'!V55,IF(AND($E$3="LKG"),'Marks Entry LKG'!V55,IF(AND($E$3="UKG"),'Marks Entry UKG'!V55,""))))</f>
        <v/>
      </c>
      <c r="AI56" s="105" t="str">
        <f>IF(OR($B56=0,$B56=""),"",IF(AND($E$3="Nursery"),'Marks Entry Nursery'!W55,IF(AND($E$3="LKG"),'Marks Entry LKG'!W55,IF(AND($E$3="UKG"),'Marks Entry UKG'!W55,""))))</f>
        <v/>
      </c>
      <c r="AJ56" s="54" t="str">
        <f t="shared" si="10"/>
        <v/>
      </c>
      <c r="AK56" s="51">
        <f t="shared" si="11"/>
        <v>0</v>
      </c>
      <c r="AL56" s="105" t="str">
        <f>IF(OR($B56=0,$B56=""),"",IF(AND($E$3="Nursery"),'Marks Entry Nursery'!X55,IF(AND($E$3="LKG"),'Marks Entry LKG'!X55,IF(AND($E$3="UKG"),'Marks Entry UKG'!X55,""))))</f>
        <v/>
      </c>
      <c r="AM56" s="105" t="str">
        <f>IF(OR($B56=0,$B56=""),"",IF(AND($E$3="Nursery"),'Marks Entry Nursery'!Y55,IF(AND($E$3="LKG"),'Marks Entry LKG'!Y55,IF(AND($E$3="UKG"),'Marks Entry UKG'!Y55,""))))</f>
        <v/>
      </c>
      <c r="AN56" s="55" t="str">
        <f t="shared" si="12"/>
        <v/>
      </c>
      <c r="AO56" s="51" t="str">
        <f t="shared" si="13"/>
        <v/>
      </c>
      <c r="AP56" s="89">
        <f t="shared" si="14"/>
        <v>0</v>
      </c>
      <c r="AQ56" s="89" t="str">
        <f t="shared" si="15"/>
        <v/>
      </c>
      <c r="AR56" s="89" t="str">
        <f t="shared" si="16"/>
        <v/>
      </c>
      <c r="AS56" s="89" t="str">
        <f t="shared" si="17"/>
        <v/>
      </c>
      <c r="AT56" s="89" t="str">
        <f t="shared" si="18"/>
        <v/>
      </c>
      <c r="AU56" s="93" t="str">
        <f t="shared" si="19"/>
        <v/>
      </c>
      <c r="AV56" s="105"/>
      <c r="AW56" s="105"/>
      <c r="AX56" s="105"/>
      <c r="AY56" s="51"/>
      <c r="AZ56" s="105" t="str">
        <f>IF(OR($B56=0,$B56=""),"",IF(AND($E$3="Nursery"),'Marks Entry Nursery'!AC55,IF(AND($E$3="LKG"),'Marks Entry LKG'!AC55,IF(AND($E$3="UKG"),'Marks Entry UKG'!AC55,""))))</f>
        <v/>
      </c>
      <c r="BA56" s="105" t="str">
        <f>IF(OR($B56=0,$B56=""),"",IF(AND($E$3="Nursery"),'Marks Entry Nursery'!AD55,IF(AND($E$3="LKG"),'Marks Entry LKG'!AD55,IF(AND($E$3="UKG"),'Marks Entry UKG'!AD55,""))))</f>
        <v/>
      </c>
      <c r="BB56" s="54" t="str">
        <f t="shared" si="20"/>
        <v/>
      </c>
      <c r="BC56" s="51">
        <f t="shared" si="21"/>
        <v>0</v>
      </c>
      <c r="BD56" s="105" t="str">
        <f>IF(OR($B56=0,$B56=""),"",IF(AND($E$3="Nursery"),'Marks Entry Nursery'!AE55,IF(AND($E$3="LKG"),'Marks Entry LKG'!AE55,IF(AND($E$3="UKG"),'Marks Entry UKG'!AE55,""))))</f>
        <v/>
      </c>
      <c r="BE56" s="105" t="str">
        <f>IF(OR($B56=0,$B56=""),"",IF(AND($E$3="Nursery"),'Marks Entry Nursery'!AF55,IF(AND($E$3="LKG"),'Marks Entry LKG'!AF55,IF(AND($E$3="UKG"),'Marks Entry UKG'!AF55,""))))</f>
        <v/>
      </c>
      <c r="BF56" s="55" t="str">
        <f t="shared" si="22"/>
        <v/>
      </c>
      <c r="BG56" s="51" t="str">
        <f t="shared" si="23"/>
        <v/>
      </c>
      <c r="BH56" s="89">
        <f t="shared" si="24"/>
        <v>0</v>
      </c>
      <c r="BI56" s="89" t="str">
        <f t="shared" si="25"/>
        <v/>
      </c>
      <c r="BJ56" s="89" t="str">
        <f t="shared" si="26"/>
        <v/>
      </c>
      <c r="BK56" s="89" t="str">
        <f t="shared" si="27"/>
        <v/>
      </c>
      <c r="BL56" s="89" t="str">
        <f t="shared" si="28"/>
        <v/>
      </c>
      <c r="BM56" s="93" t="str">
        <f t="shared" si="29"/>
        <v/>
      </c>
      <c r="BN56" s="105"/>
      <c r="BO56" s="105"/>
      <c r="BP56" s="105"/>
      <c r="BQ56" s="51"/>
      <c r="BR56" s="105" t="str">
        <f>IF(OR($B56=0,$B56=""),"",IF(AND($E$3="Nursery"),'Marks Entry Nursery'!AJ55,IF(AND($E$3="LKG"),'Marks Entry LKG'!AJ55,IF(AND($E$3="UKG"),'Marks Entry UKG'!AJ55,""))))</f>
        <v/>
      </c>
      <c r="BS56" s="105" t="str">
        <f>IF(OR($B56=0,$B56=""),"",IF(AND($E$3="Nursery"),'Marks Entry Nursery'!AK55,IF(AND($E$3="LKG"),'Marks Entry LKG'!AK55,IF(AND($E$3="UKG"),'Marks Entry UKG'!AK55,""))))</f>
        <v/>
      </c>
      <c r="BT56" s="54" t="str">
        <f t="shared" si="30"/>
        <v/>
      </c>
      <c r="BU56" s="51">
        <f t="shared" si="31"/>
        <v>0</v>
      </c>
      <c r="BV56" s="105" t="str">
        <f>IF(OR($B56=0,$B56=""),"",IF(AND($E$3="Nursery"),'Marks Entry Nursery'!AL55,IF(AND($E$3="LKG"),'Marks Entry LKG'!AL55,IF(AND($E$3="UKG"),'Marks Entry UKG'!AL55,""))))</f>
        <v/>
      </c>
      <c r="BW56" s="105" t="str">
        <f>IF(OR($B56=0,$B56=""),"",IF(AND($E$3="Nursery"),'Marks Entry Nursery'!AM55,IF(AND($E$3="LKG"),'Marks Entry LKG'!AM55,IF(AND($E$3="UKG"),'Marks Entry UKG'!AM55,""))))</f>
        <v/>
      </c>
      <c r="BX56" s="55" t="str">
        <f t="shared" si="32"/>
        <v/>
      </c>
      <c r="BY56" s="51" t="str">
        <f t="shared" si="33"/>
        <v/>
      </c>
      <c r="BZ56" s="89">
        <f t="shared" si="34"/>
        <v>0</v>
      </c>
      <c r="CA56" s="89" t="str">
        <f t="shared" si="35"/>
        <v/>
      </c>
      <c r="CB56" s="89" t="str">
        <f t="shared" si="36"/>
        <v/>
      </c>
      <c r="CC56" s="89" t="str">
        <f t="shared" si="37"/>
        <v/>
      </c>
      <c r="CD56" s="89" t="str">
        <f t="shared" si="38"/>
        <v/>
      </c>
      <c r="CE56" s="93" t="str">
        <f t="shared" si="39"/>
        <v/>
      </c>
      <c r="CF56" s="105" t="str">
        <f>IF(OR($B56=0,$B56=""),"",IF(AND($E$3="Nursery"),'Marks Entry Nursery'!AN55,IF(AND($E$3="LKG"),'Marks Entry LKG'!AN55,IF(AND($E$3="UKG"),'Marks Entry UKG'!AN55,""))))</f>
        <v/>
      </c>
      <c r="CG56" s="105" t="str">
        <f>IF(OR($B56=0,$B56=""),"",IF(AND($E$3="Nursery"),'Marks Entry Nursery'!AO55,IF(AND($E$3="LKG"),'Marks Entry LKG'!AO55,IF(AND($E$3="UKG"),'Marks Entry UKG'!AO55,""))))</f>
        <v/>
      </c>
      <c r="CH56" s="106" t="str">
        <f t="shared" si="40"/>
        <v/>
      </c>
      <c r="CI56" s="107">
        <f t="shared" si="41"/>
        <v>0</v>
      </c>
      <c r="CJ56" s="107" t="str">
        <f t="shared" si="42"/>
        <v/>
      </c>
      <c r="CK56" s="107" t="str">
        <f t="shared" si="43"/>
        <v/>
      </c>
      <c r="CL56" s="92" t="str">
        <f t="shared" si="44"/>
        <v/>
      </c>
      <c r="CM56" s="105" t="str">
        <f>IF(OR($B56=0,$B56=""),"",IF(AND($E$3="Nursery"),'Marks Entry Nursery'!AP55,IF(AND($E$3="LKG"),'Marks Entry LKG'!AP55,IF(AND($E$3="UKG"),'Marks Entry UKG'!AP55,""))))</f>
        <v/>
      </c>
      <c r="CN56" s="105" t="str">
        <f>IF(OR($B56=0,$B56=""),"",IF(AND($E$3="Nursery"),'Marks Entry Nursery'!AQ55,IF(AND($E$3="LKG"),'Marks Entry LKG'!AQ55,IF(AND($E$3="UKG"),'Marks Entry UKG'!AQ55,""))))</f>
        <v/>
      </c>
      <c r="CO56" s="106" t="str">
        <f t="shared" si="45"/>
        <v/>
      </c>
      <c r="CP56" s="107">
        <f t="shared" si="46"/>
        <v>0</v>
      </c>
      <c r="CQ56" s="107" t="str">
        <f t="shared" si="47"/>
        <v/>
      </c>
      <c r="CR56" s="107" t="str">
        <f t="shared" si="48"/>
        <v/>
      </c>
      <c r="CS56" s="92" t="str">
        <f t="shared" si="49"/>
        <v/>
      </c>
      <c r="CT56" s="105" t="str">
        <f>IF(OR($B56=0,$B56=""),"",IF(AND($E$3="Nursery"),'Marks Entry Nursery'!AR55,IF(AND($E$3="LKG"),'Marks Entry LKG'!AR55,IF(AND($E$3="UKG"),'Marks Entry UKG'!AR55,""))))</f>
        <v/>
      </c>
      <c r="CU56" s="105" t="str">
        <f>IF(OR($B56=0,$B56=""),"",IF(AND($E$3="Nursery"),'Marks Entry Nursery'!AS55,IF(AND($E$3="LKG"),'Marks Entry LKG'!AS55,IF(AND($E$3="UKG"),'Marks Entry UKG'!AS55,""))))</f>
        <v/>
      </c>
      <c r="CV56" s="106" t="str">
        <f t="shared" si="50"/>
        <v/>
      </c>
      <c r="CW56" s="107">
        <f t="shared" si="51"/>
        <v>0</v>
      </c>
      <c r="CX56" s="107" t="str">
        <f t="shared" si="52"/>
        <v/>
      </c>
      <c r="CY56" s="107" t="str">
        <f t="shared" si="53"/>
        <v/>
      </c>
      <c r="CZ56" s="92" t="str">
        <f t="shared" si="54"/>
        <v/>
      </c>
      <c r="DA56" s="105" t="str">
        <f>IF(OR($B56=0,$B56=""),"",IF(AND($E$3="Nursery"),'Marks Entry Nursery'!AT55,IF(AND($E$3="LKG"),'Marks Entry LKG'!AT55,IF(AND($E$3="UKG"),'Marks Entry UKG'!AT55,""))))</f>
        <v/>
      </c>
      <c r="DB56" s="105" t="str">
        <f>IF(OR($B56=0,$B56=""),"",IF(AND($E$3="Nursery"),'Marks Entry Nursery'!AU55,IF(AND($E$3="LKG"),'Marks Entry LKG'!AU55,IF(AND($E$3="UKG"),'Marks Entry UKG'!AU55,""))))</f>
        <v/>
      </c>
      <c r="DC56" s="357" t="str">
        <f t="shared" si="55"/>
        <v/>
      </c>
      <c r="DD56" s="93" t="str">
        <f t="shared" si="56"/>
        <v/>
      </c>
      <c r="DE56" s="105" t="str">
        <f>IF(OR($B56=0,$B56=""),"",IF(AND($E$3="Nursery"),'Marks Entry Nursery'!AV55,IF(AND($E$3="LKG"),'Marks Entry LKG'!AV55,IF(AND($E$3="UKG"),'Marks Entry UKG'!AV55,""))))</f>
        <v/>
      </c>
      <c r="DF56" s="105" t="str">
        <f>IF(OR($B56=0,$B56=""),"",IF(AND($E$3="Nursery"),'Marks Entry Nursery'!AW55,IF(AND($E$3="LKG"),'Marks Entry LKG'!AW55,IF(AND($E$3="UKG"),'Marks Entry UKG'!AW55,""))))</f>
        <v/>
      </c>
      <c r="DG56" s="357" t="str">
        <f t="shared" si="57"/>
        <v/>
      </c>
      <c r="DH56" s="93" t="str">
        <f t="shared" si="58"/>
        <v/>
      </c>
      <c r="DI56" s="63" t="str">
        <f t="shared" si="59"/>
        <v/>
      </c>
      <c r="DJ56" s="359" t="str">
        <f t="shared" si="60"/>
        <v/>
      </c>
      <c r="DK56" s="67" t="str">
        <f t="shared" si="61"/>
        <v/>
      </c>
      <c r="DL56" s="68" t="str">
        <f t="shared" si="62"/>
        <v/>
      </c>
      <c r="DM56" s="387" t="str">
        <f>IFERROR(IF(B56="NSO","NSO",IF(OR(D56="",G56="",F56="",B56="",DI56=0),"",IF('Master sheet'!$D$14="Hindi","कक्षोंन्नति","Promoted"))),"")</f>
        <v/>
      </c>
      <c r="DN56" s="42" t="str">
        <f>IF(OR(B56=0,B56=""),"",IF(AND($E$3="Nursery"),'Marks Entry Nursery'!AX55,IF(AND($E$3="LKG"),'Marks Entry LKG'!AX55,IF(AND($E$3="UKG"),'Marks Entry UKG'!AX55,""))))</f>
        <v/>
      </c>
      <c r="DO56" s="42" t="str">
        <f>IF(OR(B56=0,B56=""),"",IF(AND($E$3="Nursery"),'Marks Entry Nursery'!AY55,IF(AND($E$3="LKG"),'Marks Entry LKG'!AY55,IF(AND($E$3="UKG"),'Marks Entry UKG'!AY55,""))))</f>
        <v/>
      </c>
      <c r="DP56" s="214" t="str">
        <f t="shared" si="63"/>
        <v/>
      </c>
      <c r="DQ56" s="43"/>
      <c r="DX56" s="44">
        <f>IF(AND($E$3="Nursery"),'Marks Entry Nursery'!I55,IF(AND($E$3="LKG"),'Marks Entry LKG'!I55,IF(AND($E$3="UKG"),'Marks Entry UKG'!I55,"")))</f>
        <v>0</v>
      </c>
    </row>
    <row r="57" spans="1:128" ht="18.95" customHeight="1">
      <c r="A57" s="56">
        <v>50</v>
      </c>
      <c r="B57" s="261" t="str">
        <f>IF(OR(DX57=0,DX57=""),"",IF(AND($E$3="Nursery"),'Marks Entry Nursery'!I56,IF(AND($E$3="LKG"),'Marks Entry LKG'!I56,IF(AND($E$3="UKG"),'Marks Entry UKG'!I56,""))))</f>
        <v/>
      </c>
      <c r="C57" s="57" t="str">
        <f>IF(OR($B57=0,$B57=""),"",IF(AND($E$3="Nursery"),'Marks Entry Nursery'!B56,IF(AND($E$3="LKG"),'Marks Entry LKG'!B56,IF(AND($E$3="UKG"),'Marks Entry UKG'!B56,""))))</f>
        <v/>
      </c>
      <c r="D57" s="57" t="str">
        <f>IF(OR($B57=0,$B57=""),"",IF(AND($E$3="Nursery"),'Marks Entry Nursery'!C56,IF(AND($E$3="LKG"),'Marks Entry LKG'!C56,IF(AND($E$3="UKG"),'Marks Entry UKG'!C56,""))))</f>
        <v/>
      </c>
      <c r="E57" s="402" t="str">
        <f>IF(OR(B57=0,B57=""),"",IF(AND($E$3="Nursery"),'Marks Entry Nursery'!E56,IF(AND($E$3="LKG"),'Marks Entry LKG'!E56,IF(AND($E$3="UKG"),'Marks Entry UKG'!E56,""))))</f>
        <v/>
      </c>
      <c r="F57" s="260" t="str">
        <f>IF(OR(B57=0,B57=""),"",IF(AND($E$3="Nursery"),'Marks Entry Nursery'!D56,IF(AND($E$3="LKG"),'Marks Entry LKG'!D56,IF(AND($E$3="UKG"),'Marks Entry UKG'!D56,""))))</f>
        <v/>
      </c>
      <c r="G57" s="407" t="str">
        <f>IF(OR($B57=0,$B57=""),"",IF(AND($E$3="Nursery"),'Marks Entry Nursery'!F56,IF(AND($E$3="LKG"),'Marks Entry LKG'!F56,IF(AND($E$3="UKG"),'Marks Entry UKG'!F56,""))))</f>
        <v/>
      </c>
      <c r="H57" s="407" t="str">
        <f>IF(OR($B57=0,$B57=""),"",IF(AND($E$3="Nursery"),'Marks Entry Nursery'!G56,IF(AND($E$3="LKG"),'Marks Entry LKG'!G56,IF(AND($E$3="UKG"),'Marks Entry UKG'!G56,""))))</f>
        <v/>
      </c>
      <c r="I57" s="407" t="str">
        <f>IF(OR($B57=0,$B57=""),"",IF(AND($E$3="Nursery"),'Marks Entry Nursery'!H56,IF(AND($E$3="LKG"),'Marks Entry LKG'!H56,IF(AND($E$3="UKG"),'Marks Entry UKG'!H56,""))))</f>
        <v/>
      </c>
      <c r="J57" s="229" t="str">
        <f>IF(OR($B57=0,$B57=""),"",IF(AND($E$3="Nursery"),'Marks Entry Nursery'!J56,IF(AND($E$3="LKG"),'Marks Entry LKG'!J56,IF(AND($E$3="UKG"),'Marks Entry UKG'!J56,""))))</f>
        <v/>
      </c>
      <c r="K57" s="229" t="str">
        <f>IF(OR($B57=0,$B57=""),"",IF(AND($E$3="Nursery"),'Marks Entry Nursery'!K56,IF(AND($E$3="LKG"),'Marks Entry LKG'!K56,IF(AND($E$3="UKG"),'Marks Entry UKG'!K56,""))))</f>
        <v/>
      </c>
      <c r="L57" s="105"/>
      <c r="M57" s="105"/>
      <c r="N57" s="105"/>
      <c r="O57" s="51"/>
      <c r="P57" s="105" t="str">
        <f>IF(OR($B57=0,$B57=""),"",IF(AND($E$3="Nursery"),'Marks Entry Nursery'!O56,IF(AND($E$3="LKG"),'Marks Entry LKG'!O56,IF(AND($E$3="UKG"),'Marks Entry UKG'!O56,""))))</f>
        <v/>
      </c>
      <c r="Q57" s="105" t="str">
        <f>IF(OR($B57=0,$B57=""),"",IF(AND($E$3="Nursery"),'Marks Entry Nursery'!P56,IF(AND($E$3="LKG"),'Marks Entry LKG'!P56,IF(AND($E$3="UKG"),'Marks Entry UKG'!P56,""))))</f>
        <v/>
      </c>
      <c r="R57" s="54" t="str">
        <f t="shared" si="0"/>
        <v/>
      </c>
      <c r="S57" s="51">
        <f t="shared" si="1"/>
        <v>0</v>
      </c>
      <c r="T57" s="105" t="str">
        <f>IF(OR($B57=0,$B57=""),"",IF(AND($E$3="Nursery"),'Marks Entry Nursery'!Q56,IF(AND($E$3="LKG"),'Marks Entry LKG'!Q56,IF(AND($E$3="UKG"),'Marks Entry UKG'!Q56,""))))</f>
        <v/>
      </c>
      <c r="U57" s="105" t="str">
        <f>IF(OR($B57=0,$B57=""),"",IF(AND($E$3="Nursery"),'Marks Entry Nursery'!R56,IF(AND($E$3="LKG"),'Marks Entry LKG'!R56,IF(AND($E$3="UKG"),'Marks Entry UKG'!R56,""))))</f>
        <v/>
      </c>
      <c r="V57" s="55" t="str">
        <f t="shared" si="2"/>
        <v/>
      </c>
      <c r="W57" s="51" t="str">
        <f t="shared" si="3"/>
        <v/>
      </c>
      <c r="X57" s="89">
        <f t="shared" si="4"/>
        <v>0</v>
      </c>
      <c r="Y57" s="89" t="str">
        <f t="shared" si="5"/>
        <v/>
      </c>
      <c r="Z57" s="89" t="str">
        <f t="shared" si="6"/>
        <v/>
      </c>
      <c r="AA57" s="89" t="str">
        <f t="shared" si="7"/>
        <v/>
      </c>
      <c r="AB57" s="89" t="str">
        <f t="shared" si="8"/>
        <v/>
      </c>
      <c r="AC57" s="93" t="str">
        <f t="shared" si="9"/>
        <v/>
      </c>
      <c r="AD57" s="105"/>
      <c r="AE57" s="105"/>
      <c r="AF57" s="105"/>
      <c r="AG57" s="51"/>
      <c r="AH57" s="105" t="str">
        <f>IF(OR($B57=0,$B57=""),"",IF(AND($E$3="Nursery"),'Marks Entry Nursery'!V56,IF(AND($E$3="LKG"),'Marks Entry LKG'!V56,IF(AND($E$3="UKG"),'Marks Entry UKG'!V56,""))))</f>
        <v/>
      </c>
      <c r="AI57" s="105" t="str">
        <f>IF(OR($B57=0,$B57=""),"",IF(AND($E$3="Nursery"),'Marks Entry Nursery'!W56,IF(AND($E$3="LKG"),'Marks Entry LKG'!W56,IF(AND($E$3="UKG"),'Marks Entry UKG'!W56,""))))</f>
        <v/>
      </c>
      <c r="AJ57" s="54" t="str">
        <f t="shared" si="10"/>
        <v/>
      </c>
      <c r="AK57" s="51">
        <f t="shared" si="11"/>
        <v>0</v>
      </c>
      <c r="AL57" s="105" t="str">
        <f>IF(OR($B57=0,$B57=""),"",IF(AND($E$3="Nursery"),'Marks Entry Nursery'!X56,IF(AND($E$3="LKG"),'Marks Entry LKG'!X56,IF(AND($E$3="UKG"),'Marks Entry UKG'!X56,""))))</f>
        <v/>
      </c>
      <c r="AM57" s="105" t="str">
        <f>IF(OR($B57=0,$B57=""),"",IF(AND($E$3="Nursery"),'Marks Entry Nursery'!Y56,IF(AND($E$3="LKG"),'Marks Entry LKG'!Y56,IF(AND($E$3="UKG"),'Marks Entry UKG'!Y56,""))))</f>
        <v/>
      </c>
      <c r="AN57" s="55" t="str">
        <f t="shared" si="12"/>
        <v/>
      </c>
      <c r="AO57" s="51" t="str">
        <f t="shared" si="13"/>
        <v/>
      </c>
      <c r="AP57" s="89">
        <f t="shared" si="14"/>
        <v>0</v>
      </c>
      <c r="AQ57" s="89" t="str">
        <f t="shared" si="15"/>
        <v/>
      </c>
      <c r="AR57" s="89" t="str">
        <f t="shared" si="16"/>
        <v/>
      </c>
      <c r="AS57" s="89" t="str">
        <f t="shared" si="17"/>
        <v/>
      </c>
      <c r="AT57" s="89" t="str">
        <f t="shared" si="18"/>
        <v/>
      </c>
      <c r="AU57" s="93" t="str">
        <f t="shared" si="19"/>
        <v/>
      </c>
      <c r="AV57" s="105"/>
      <c r="AW57" s="105"/>
      <c r="AX57" s="105"/>
      <c r="AY57" s="51"/>
      <c r="AZ57" s="105" t="str">
        <f>IF(OR($B57=0,$B57=""),"",IF(AND($E$3="Nursery"),'Marks Entry Nursery'!AC56,IF(AND($E$3="LKG"),'Marks Entry LKG'!AC56,IF(AND($E$3="UKG"),'Marks Entry UKG'!AC56,""))))</f>
        <v/>
      </c>
      <c r="BA57" s="105" t="str">
        <f>IF(OR($B57=0,$B57=""),"",IF(AND($E$3="Nursery"),'Marks Entry Nursery'!AD56,IF(AND($E$3="LKG"),'Marks Entry LKG'!AD56,IF(AND($E$3="UKG"),'Marks Entry UKG'!AD56,""))))</f>
        <v/>
      </c>
      <c r="BB57" s="54" t="str">
        <f t="shared" si="20"/>
        <v/>
      </c>
      <c r="BC57" s="51">
        <f t="shared" si="21"/>
        <v>0</v>
      </c>
      <c r="BD57" s="105" t="str">
        <f>IF(OR($B57=0,$B57=""),"",IF(AND($E$3="Nursery"),'Marks Entry Nursery'!AE56,IF(AND($E$3="LKG"),'Marks Entry LKG'!AE56,IF(AND($E$3="UKG"),'Marks Entry UKG'!AE56,""))))</f>
        <v/>
      </c>
      <c r="BE57" s="105" t="str">
        <f>IF(OR($B57=0,$B57=""),"",IF(AND($E$3="Nursery"),'Marks Entry Nursery'!AF56,IF(AND($E$3="LKG"),'Marks Entry LKG'!AF56,IF(AND($E$3="UKG"),'Marks Entry UKG'!AF56,""))))</f>
        <v/>
      </c>
      <c r="BF57" s="55" t="str">
        <f t="shared" si="22"/>
        <v/>
      </c>
      <c r="BG57" s="51" t="str">
        <f t="shared" si="23"/>
        <v/>
      </c>
      <c r="BH57" s="89">
        <f t="shared" si="24"/>
        <v>0</v>
      </c>
      <c r="BI57" s="89" t="str">
        <f t="shared" si="25"/>
        <v/>
      </c>
      <c r="BJ57" s="89" t="str">
        <f t="shared" si="26"/>
        <v/>
      </c>
      <c r="BK57" s="89" t="str">
        <f t="shared" si="27"/>
        <v/>
      </c>
      <c r="BL57" s="89" t="str">
        <f t="shared" si="28"/>
        <v/>
      </c>
      <c r="BM57" s="93" t="str">
        <f t="shared" si="29"/>
        <v/>
      </c>
      <c r="BN57" s="105"/>
      <c r="BO57" s="105"/>
      <c r="BP57" s="105"/>
      <c r="BQ57" s="51"/>
      <c r="BR57" s="105" t="str">
        <f>IF(OR($B57=0,$B57=""),"",IF(AND($E$3="Nursery"),'Marks Entry Nursery'!AJ56,IF(AND($E$3="LKG"),'Marks Entry LKG'!AJ56,IF(AND($E$3="UKG"),'Marks Entry UKG'!AJ56,""))))</f>
        <v/>
      </c>
      <c r="BS57" s="105" t="str">
        <f>IF(OR($B57=0,$B57=""),"",IF(AND($E$3="Nursery"),'Marks Entry Nursery'!AK56,IF(AND($E$3="LKG"),'Marks Entry LKG'!AK56,IF(AND($E$3="UKG"),'Marks Entry UKG'!AK56,""))))</f>
        <v/>
      </c>
      <c r="BT57" s="54" t="str">
        <f t="shared" si="30"/>
        <v/>
      </c>
      <c r="BU57" s="51">
        <f t="shared" si="31"/>
        <v>0</v>
      </c>
      <c r="BV57" s="105" t="str">
        <f>IF(OR($B57=0,$B57=""),"",IF(AND($E$3="Nursery"),'Marks Entry Nursery'!AL56,IF(AND($E$3="LKG"),'Marks Entry LKG'!AL56,IF(AND($E$3="UKG"),'Marks Entry UKG'!AL56,""))))</f>
        <v/>
      </c>
      <c r="BW57" s="105" t="str">
        <f>IF(OR($B57=0,$B57=""),"",IF(AND($E$3="Nursery"),'Marks Entry Nursery'!AM56,IF(AND($E$3="LKG"),'Marks Entry LKG'!AM56,IF(AND($E$3="UKG"),'Marks Entry UKG'!AM56,""))))</f>
        <v/>
      </c>
      <c r="BX57" s="55" t="str">
        <f t="shared" si="32"/>
        <v/>
      </c>
      <c r="BY57" s="51" t="str">
        <f t="shared" si="33"/>
        <v/>
      </c>
      <c r="BZ57" s="89">
        <f t="shared" si="34"/>
        <v>0</v>
      </c>
      <c r="CA57" s="89" t="str">
        <f t="shared" si="35"/>
        <v/>
      </c>
      <c r="CB57" s="89" t="str">
        <f t="shared" si="36"/>
        <v/>
      </c>
      <c r="CC57" s="89" t="str">
        <f t="shared" si="37"/>
        <v/>
      </c>
      <c r="CD57" s="89" t="str">
        <f t="shared" si="38"/>
        <v/>
      </c>
      <c r="CE57" s="93" t="str">
        <f t="shared" si="39"/>
        <v/>
      </c>
      <c r="CF57" s="105" t="str">
        <f>IF(OR($B57=0,$B57=""),"",IF(AND($E$3="Nursery"),'Marks Entry Nursery'!AN56,IF(AND($E$3="LKG"),'Marks Entry LKG'!AN56,IF(AND($E$3="UKG"),'Marks Entry UKG'!AN56,""))))</f>
        <v/>
      </c>
      <c r="CG57" s="105" t="str">
        <f>IF(OR($B57=0,$B57=""),"",IF(AND($E$3="Nursery"),'Marks Entry Nursery'!AO56,IF(AND($E$3="LKG"),'Marks Entry LKG'!AO56,IF(AND($E$3="UKG"),'Marks Entry UKG'!AO56,""))))</f>
        <v/>
      </c>
      <c r="CH57" s="106" t="str">
        <f t="shared" si="40"/>
        <v/>
      </c>
      <c r="CI57" s="107">
        <f t="shared" si="41"/>
        <v>0</v>
      </c>
      <c r="CJ57" s="107" t="str">
        <f t="shared" si="42"/>
        <v/>
      </c>
      <c r="CK57" s="107" t="str">
        <f t="shared" si="43"/>
        <v/>
      </c>
      <c r="CL57" s="92" t="str">
        <f t="shared" si="44"/>
        <v/>
      </c>
      <c r="CM57" s="105" t="str">
        <f>IF(OR($B57=0,$B57=""),"",IF(AND($E$3="Nursery"),'Marks Entry Nursery'!AP56,IF(AND($E$3="LKG"),'Marks Entry LKG'!AP56,IF(AND($E$3="UKG"),'Marks Entry UKG'!AP56,""))))</f>
        <v/>
      </c>
      <c r="CN57" s="105" t="str">
        <f>IF(OR($B57=0,$B57=""),"",IF(AND($E$3="Nursery"),'Marks Entry Nursery'!AQ56,IF(AND($E$3="LKG"),'Marks Entry LKG'!AQ56,IF(AND($E$3="UKG"),'Marks Entry UKG'!AQ56,""))))</f>
        <v/>
      </c>
      <c r="CO57" s="106" t="str">
        <f t="shared" si="45"/>
        <v/>
      </c>
      <c r="CP57" s="107">
        <f t="shared" si="46"/>
        <v>0</v>
      </c>
      <c r="CQ57" s="107" t="str">
        <f t="shared" si="47"/>
        <v/>
      </c>
      <c r="CR57" s="107" t="str">
        <f t="shared" si="48"/>
        <v/>
      </c>
      <c r="CS57" s="92" t="str">
        <f t="shared" si="49"/>
        <v/>
      </c>
      <c r="CT57" s="105" t="str">
        <f>IF(OR($B57=0,$B57=""),"",IF(AND($E$3="Nursery"),'Marks Entry Nursery'!AR56,IF(AND($E$3="LKG"),'Marks Entry LKG'!AR56,IF(AND($E$3="UKG"),'Marks Entry UKG'!AR56,""))))</f>
        <v/>
      </c>
      <c r="CU57" s="105" t="str">
        <f>IF(OR($B57=0,$B57=""),"",IF(AND($E$3="Nursery"),'Marks Entry Nursery'!AS56,IF(AND($E$3="LKG"),'Marks Entry LKG'!AS56,IF(AND($E$3="UKG"),'Marks Entry UKG'!AS56,""))))</f>
        <v/>
      </c>
      <c r="CV57" s="106" t="str">
        <f t="shared" si="50"/>
        <v/>
      </c>
      <c r="CW57" s="107">
        <f t="shared" si="51"/>
        <v>0</v>
      </c>
      <c r="CX57" s="107" t="str">
        <f t="shared" si="52"/>
        <v/>
      </c>
      <c r="CY57" s="107" t="str">
        <f t="shared" si="53"/>
        <v/>
      </c>
      <c r="CZ57" s="92" t="str">
        <f t="shared" si="54"/>
        <v/>
      </c>
      <c r="DA57" s="105" t="str">
        <f>IF(OR($B57=0,$B57=""),"",IF(AND($E$3="Nursery"),'Marks Entry Nursery'!AT56,IF(AND($E$3="LKG"),'Marks Entry LKG'!AT56,IF(AND($E$3="UKG"),'Marks Entry UKG'!AT56,""))))</f>
        <v/>
      </c>
      <c r="DB57" s="105" t="str">
        <f>IF(OR($B57=0,$B57=""),"",IF(AND($E$3="Nursery"),'Marks Entry Nursery'!AU56,IF(AND($E$3="LKG"),'Marks Entry LKG'!AU56,IF(AND($E$3="UKG"),'Marks Entry UKG'!AU56,""))))</f>
        <v/>
      </c>
      <c r="DC57" s="357" t="str">
        <f t="shared" si="55"/>
        <v/>
      </c>
      <c r="DD57" s="93" t="str">
        <f t="shared" si="56"/>
        <v/>
      </c>
      <c r="DE57" s="105" t="str">
        <f>IF(OR($B57=0,$B57=""),"",IF(AND($E$3="Nursery"),'Marks Entry Nursery'!AV56,IF(AND($E$3="LKG"),'Marks Entry LKG'!AV56,IF(AND($E$3="UKG"),'Marks Entry UKG'!AV56,""))))</f>
        <v/>
      </c>
      <c r="DF57" s="105" t="str">
        <f>IF(OR($B57=0,$B57=""),"",IF(AND($E$3="Nursery"),'Marks Entry Nursery'!AW56,IF(AND($E$3="LKG"),'Marks Entry LKG'!AW56,IF(AND($E$3="UKG"),'Marks Entry UKG'!AW56,""))))</f>
        <v/>
      </c>
      <c r="DG57" s="357" t="str">
        <f t="shared" si="57"/>
        <v/>
      </c>
      <c r="DH57" s="93" t="str">
        <f t="shared" si="58"/>
        <v/>
      </c>
      <c r="DI57" s="63" t="str">
        <f t="shared" si="59"/>
        <v/>
      </c>
      <c r="DJ57" s="359" t="str">
        <f t="shared" si="60"/>
        <v/>
      </c>
      <c r="DK57" s="67" t="str">
        <f t="shared" si="61"/>
        <v/>
      </c>
      <c r="DL57" s="68" t="str">
        <f t="shared" si="62"/>
        <v/>
      </c>
      <c r="DM57" s="387" t="str">
        <f>IFERROR(IF(B57="NSO","NSO",IF(OR(D57="",G57="",F57="",B57="",DI57=0),"",IF('Master sheet'!$D$14="Hindi","कक्षोंन्नति","Promoted"))),"")</f>
        <v/>
      </c>
      <c r="DN57" s="42" t="str">
        <f>IF(OR(B57=0,B57=""),"",IF(AND($E$3="Nursery"),'Marks Entry Nursery'!AX56,IF(AND($E$3="LKG"),'Marks Entry LKG'!AX56,IF(AND($E$3="UKG"),'Marks Entry UKG'!AX56,""))))</f>
        <v/>
      </c>
      <c r="DO57" s="42" t="str">
        <f>IF(OR(B57=0,B57=""),"",IF(AND($E$3="Nursery"),'Marks Entry Nursery'!AY56,IF(AND($E$3="LKG"),'Marks Entry LKG'!AY56,IF(AND($E$3="UKG"),'Marks Entry UKG'!AY56,""))))</f>
        <v/>
      </c>
      <c r="DP57" s="214" t="str">
        <f t="shared" si="63"/>
        <v/>
      </c>
      <c r="DQ57" s="43"/>
      <c r="DX57" s="44">
        <f>IF(AND($E$3="Nursery"),'Marks Entry Nursery'!I56,IF(AND($E$3="LKG"),'Marks Entry LKG'!I56,IF(AND($E$3="UKG"),'Marks Entry UKG'!I56,"")))</f>
        <v>0</v>
      </c>
    </row>
    <row r="58" spans="1:128" ht="18.95" customHeight="1">
      <c r="A58" s="56">
        <v>51</v>
      </c>
      <c r="B58" s="261" t="str">
        <f>IF(OR(DX58=0,DX58=""),"",IF(AND($E$3="Nursery"),'Marks Entry Nursery'!I57,IF(AND($E$3="LKG"),'Marks Entry LKG'!I57,IF(AND($E$3="UKG"),'Marks Entry UKG'!I57,""))))</f>
        <v/>
      </c>
      <c r="C58" s="57" t="str">
        <f>IF(OR($B58=0,$B58=""),"",IF(AND($E$3="Nursery"),'Marks Entry Nursery'!B57,IF(AND($E$3="LKG"),'Marks Entry LKG'!B57,IF(AND($E$3="UKG"),'Marks Entry UKG'!B57,""))))</f>
        <v/>
      </c>
      <c r="D58" s="57" t="str">
        <f>IF(OR($B58=0,$B58=""),"",IF(AND($E$3="Nursery"),'Marks Entry Nursery'!C57,IF(AND($E$3="LKG"),'Marks Entry LKG'!C57,IF(AND($E$3="UKG"),'Marks Entry UKG'!C57,""))))</f>
        <v/>
      </c>
      <c r="E58" s="402" t="str">
        <f>IF(OR(B58=0,B58=""),"",IF(AND($E$3="Nursery"),'Marks Entry Nursery'!E57,IF(AND($E$3="LKG"),'Marks Entry LKG'!E57,IF(AND($E$3="UKG"),'Marks Entry UKG'!E57,""))))</f>
        <v/>
      </c>
      <c r="F58" s="260" t="str">
        <f>IF(OR(B58=0,B58=""),"",IF(AND($E$3="Nursery"),'Marks Entry Nursery'!D57,IF(AND($E$3="LKG"),'Marks Entry LKG'!D57,IF(AND($E$3="UKG"),'Marks Entry UKG'!D57,""))))</f>
        <v/>
      </c>
      <c r="G58" s="407" t="str">
        <f>IF(OR($B58=0,$B58=""),"",IF(AND($E$3="Nursery"),'Marks Entry Nursery'!F57,IF(AND($E$3="LKG"),'Marks Entry LKG'!F57,IF(AND($E$3="UKG"),'Marks Entry UKG'!F57,""))))</f>
        <v/>
      </c>
      <c r="H58" s="407" t="str">
        <f>IF(OR($B58=0,$B58=""),"",IF(AND($E$3="Nursery"),'Marks Entry Nursery'!G57,IF(AND($E$3="LKG"),'Marks Entry LKG'!G57,IF(AND($E$3="UKG"),'Marks Entry UKG'!G57,""))))</f>
        <v/>
      </c>
      <c r="I58" s="407" t="str">
        <f>IF(OR($B58=0,$B58=""),"",IF(AND($E$3="Nursery"),'Marks Entry Nursery'!H57,IF(AND($E$3="LKG"),'Marks Entry LKG'!H57,IF(AND($E$3="UKG"),'Marks Entry UKG'!H57,""))))</f>
        <v/>
      </c>
      <c r="J58" s="229" t="str">
        <f>IF(OR($B58=0,$B58=""),"",IF(AND($E$3="Nursery"),'Marks Entry Nursery'!J57,IF(AND($E$3="LKG"),'Marks Entry LKG'!J57,IF(AND($E$3="UKG"),'Marks Entry UKG'!J57,""))))</f>
        <v/>
      </c>
      <c r="K58" s="229" t="str">
        <f>IF(OR($B58=0,$B58=""),"",IF(AND($E$3="Nursery"),'Marks Entry Nursery'!K57,IF(AND($E$3="LKG"),'Marks Entry LKG'!K57,IF(AND($E$3="UKG"),'Marks Entry UKG'!K57,""))))</f>
        <v/>
      </c>
      <c r="L58" s="105"/>
      <c r="M58" s="105"/>
      <c r="N58" s="105"/>
      <c r="O58" s="51"/>
      <c r="P58" s="105" t="str">
        <f>IF(OR($B58=0,$B58=""),"",IF(AND($E$3="Nursery"),'Marks Entry Nursery'!O57,IF(AND($E$3="LKG"),'Marks Entry LKG'!O57,IF(AND($E$3="UKG"),'Marks Entry UKG'!O57,""))))</f>
        <v/>
      </c>
      <c r="Q58" s="105" t="str">
        <f>IF(OR($B58=0,$B58=""),"",IF(AND($E$3="Nursery"),'Marks Entry Nursery'!P57,IF(AND($E$3="LKG"),'Marks Entry LKG'!P57,IF(AND($E$3="UKG"),'Marks Entry UKG'!P57,""))))</f>
        <v/>
      </c>
      <c r="R58" s="54" t="str">
        <f t="shared" si="0"/>
        <v/>
      </c>
      <c r="S58" s="51">
        <f t="shared" si="1"/>
        <v>0</v>
      </c>
      <c r="T58" s="105" t="str">
        <f>IF(OR($B58=0,$B58=""),"",IF(AND($E$3="Nursery"),'Marks Entry Nursery'!Q57,IF(AND($E$3="LKG"),'Marks Entry LKG'!Q57,IF(AND($E$3="UKG"),'Marks Entry UKG'!Q57,""))))</f>
        <v/>
      </c>
      <c r="U58" s="105" t="str">
        <f>IF(OR($B58=0,$B58=""),"",IF(AND($E$3="Nursery"),'Marks Entry Nursery'!R57,IF(AND($E$3="LKG"),'Marks Entry LKG'!R57,IF(AND($E$3="UKG"),'Marks Entry UKG'!R57,""))))</f>
        <v/>
      </c>
      <c r="V58" s="55" t="str">
        <f t="shared" si="2"/>
        <v/>
      </c>
      <c r="W58" s="51" t="str">
        <f t="shared" si="3"/>
        <v/>
      </c>
      <c r="X58" s="89">
        <f t="shared" si="4"/>
        <v>0</v>
      </c>
      <c r="Y58" s="89" t="str">
        <f t="shared" si="5"/>
        <v/>
      </c>
      <c r="Z58" s="89" t="str">
        <f t="shared" si="6"/>
        <v/>
      </c>
      <c r="AA58" s="89" t="str">
        <f t="shared" si="7"/>
        <v/>
      </c>
      <c r="AB58" s="89" t="str">
        <f t="shared" si="8"/>
        <v/>
      </c>
      <c r="AC58" s="93" t="str">
        <f t="shared" si="9"/>
        <v/>
      </c>
      <c r="AD58" s="105"/>
      <c r="AE58" s="105"/>
      <c r="AF58" s="105"/>
      <c r="AG58" s="51"/>
      <c r="AH58" s="105" t="str">
        <f>IF(OR($B58=0,$B58=""),"",IF(AND($E$3="Nursery"),'Marks Entry Nursery'!V57,IF(AND($E$3="LKG"),'Marks Entry LKG'!V57,IF(AND($E$3="UKG"),'Marks Entry UKG'!V57,""))))</f>
        <v/>
      </c>
      <c r="AI58" s="105" t="str">
        <f>IF(OR($B58=0,$B58=""),"",IF(AND($E$3="Nursery"),'Marks Entry Nursery'!W57,IF(AND($E$3="LKG"),'Marks Entry LKG'!W57,IF(AND($E$3="UKG"),'Marks Entry UKG'!W57,""))))</f>
        <v/>
      </c>
      <c r="AJ58" s="54" t="str">
        <f t="shared" si="10"/>
        <v/>
      </c>
      <c r="AK58" s="51">
        <f t="shared" si="11"/>
        <v>0</v>
      </c>
      <c r="AL58" s="105" t="str">
        <f>IF(OR($B58=0,$B58=""),"",IF(AND($E$3="Nursery"),'Marks Entry Nursery'!X57,IF(AND($E$3="LKG"),'Marks Entry LKG'!X57,IF(AND($E$3="UKG"),'Marks Entry UKG'!X57,""))))</f>
        <v/>
      </c>
      <c r="AM58" s="105" t="str">
        <f>IF(OR($B58=0,$B58=""),"",IF(AND($E$3="Nursery"),'Marks Entry Nursery'!Y57,IF(AND($E$3="LKG"),'Marks Entry LKG'!Y57,IF(AND($E$3="UKG"),'Marks Entry UKG'!Y57,""))))</f>
        <v/>
      </c>
      <c r="AN58" s="55" t="str">
        <f t="shared" si="12"/>
        <v/>
      </c>
      <c r="AO58" s="51" t="str">
        <f t="shared" si="13"/>
        <v/>
      </c>
      <c r="AP58" s="89">
        <f t="shared" si="14"/>
        <v>0</v>
      </c>
      <c r="AQ58" s="89" t="str">
        <f t="shared" si="15"/>
        <v/>
      </c>
      <c r="AR58" s="89" t="str">
        <f t="shared" si="16"/>
        <v/>
      </c>
      <c r="AS58" s="89" t="str">
        <f t="shared" si="17"/>
        <v/>
      </c>
      <c r="AT58" s="89" t="str">
        <f t="shared" si="18"/>
        <v/>
      </c>
      <c r="AU58" s="93" t="str">
        <f t="shared" si="19"/>
        <v/>
      </c>
      <c r="AV58" s="105"/>
      <c r="AW58" s="105"/>
      <c r="AX58" s="105"/>
      <c r="AY58" s="51"/>
      <c r="AZ58" s="105" t="str">
        <f>IF(OR($B58=0,$B58=""),"",IF(AND($E$3="Nursery"),'Marks Entry Nursery'!AC57,IF(AND($E$3="LKG"),'Marks Entry LKG'!AC57,IF(AND($E$3="UKG"),'Marks Entry UKG'!AC57,""))))</f>
        <v/>
      </c>
      <c r="BA58" s="105" t="str">
        <f>IF(OR($B58=0,$B58=""),"",IF(AND($E$3="Nursery"),'Marks Entry Nursery'!AD57,IF(AND($E$3="LKG"),'Marks Entry LKG'!AD57,IF(AND($E$3="UKG"),'Marks Entry UKG'!AD57,""))))</f>
        <v/>
      </c>
      <c r="BB58" s="54" t="str">
        <f t="shared" si="20"/>
        <v/>
      </c>
      <c r="BC58" s="51">
        <f t="shared" si="21"/>
        <v>0</v>
      </c>
      <c r="BD58" s="105" t="str">
        <f>IF(OR($B58=0,$B58=""),"",IF(AND($E$3="Nursery"),'Marks Entry Nursery'!AE57,IF(AND($E$3="LKG"),'Marks Entry LKG'!AE57,IF(AND($E$3="UKG"),'Marks Entry UKG'!AE57,""))))</f>
        <v/>
      </c>
      <c r="BE58" s="105" t="str">
        <f>IF(OR($B58=0,$B58=""),"",IF(AND($E$3="Nursery"),'Marks Entry Nursery'!AF57,IF(AND($E$3="LKG"),'Marks Entry LKG'!AF57,IF(AND($E$3="UKG"),'Marks Entry UKG'!AF57,""))))</f>
        <v/>
      </c>
      <c r="BF58" s="55" t="str">
        <f t="shared" si="22"/>
        <v/>
      </c>
      <c r="BG58" s="51" t="str">
        <f t="shared" si="23"/>
        <v/>
      </c>
      <c r="BH58" s="89">
        <f t="shared" si="24"/>
        <v>0</v>
      </c>
      <c r="BI58" s="89" t="str">
        <f t="shared" si="25"/>
        <v/>
      </c>
      <c r="BJ58" s="89" t="str">
        <f t="shared" si="26"/>
        <v/>
      </c>
      <c r="BK58" s="89" t="str">
        <f t="shared" si="27"/>
        <v/>
      </c>
      <c r="BL58" s="89" t="str">
        <f t="shared" si="28"/>
        <v/>
      </c>
      <c r="BM58" s="93" t="str">
        <f t="shared" si="29"/>
        <v/>
      </c>
      <c r="BN58" s="105"/>
      <c r="BO58" s="105"/>
      <c r="BP58" s="105"/>
      <c r="BQ58" s="51"/>
      <c r="BR58" s="105" t="str">
        <f>IF(OR($B58=0,$B58=""),"",IF(AND($E$3="Nursery"),'Marks Entry Nursery'!AJ57,IF(AND($E$3="LKG"),'Marks Entry LKG'!AJ57,IF(AND($E$3="UKG"),'Marks Entry UKG'!AJ57,""))))</f>
        <v/>
      </c>
      <c r="BS58" s="105" t="str">
        <f>IF(OR($B58=0,$B58=""),"",IF(AND($E$3="Nursery"),'Marks Entry Nursery'!AK57,IF(AND($E$3="LKG"),'Marks Entry LKG'!AK57,IF(AND($E$3="UKG"),'Marks Entry UKG'!AK57,""))))</f>
        <v/>
      </c>
      <c r="BT58" s="54" t="str">
        <f t="shared" si="30"/>
        <v/>
      </c>
      <c r="BU58" s="51">
        <f t="shared" si="31"/>
        <v>0</v>
      </c>
      <c r="BV58" s="105" t="str">
        <f>IF(OR($B58=0,$B58=""),"",IF(AND($E$3="Nursery"),'Marks Entry Nursery'!AL57,IF(AND($E$3="LKG"),'Marks Entry LKG'!AL57,IF(AND($E$3="UKG"),'Marks Entry UKG'!AL57,""))))</f>
        <v/>
      </c>
      <c r="BW58" s="105" t="str">
        <f>IF(OR($B58=0,$B58=""),"",IF(AND($E$3="Nursery"),'Marks Entry Nursery'!AM57,IF(AND($E$3="LKG"),'Marks Entry LKG'!AM57,IF(AND($E$3="UKG"),'Marks Entry UKG'!AM57,""))))</f>
        <v/>
      </c>
      <c r="BX58" s="55" t="str">
        <f t="shared" si="32"/>
        <v/>
      </c>
      <c r="BY58" s="51" t="str">
        <f t="shared" si="33"/>
        <v/>
      </c>
      <c r="BZ58" s="89">
        <f t="shared" si="34"/>
        <v>0</v>
      </c>
      <c r="CA58" s="89" t="str">
        <f t="shared" si="35"/>
        <v/>
      </c>
      <c r="CB58" s="89" t="str">
        <f t="shared" si="36"/>
        <v/>
      </c>
      <c r="CC58" s="89" t="str">
        <f t="shared" si="37"/>
        <v/>
      </c>
      <c r="CD58" s="89" t="str">
        <f t="shared" si="38"/>
        <v/>
      </c>
      <c r="CE58" s="93" t="str">
        <f t="shared" si="39"/>
        <v/>
      </c>
      <c r="CF58" s="105" t="str">
        <f>IF(OR($B58=0,$B58=""),"",IF(AND($E$3="Nursery"),'Marks Entry Nursery'!AN57,IF(AND($E$3="LKG"),'Marks Entry LKG'!AN57,IF(AND($E$3="UKG"),'Marks Entry UKG'!AN57,""))))</f>
        <v/>
      </c>
      <c r="CG58" s="105" t="str">
        <f>IF(OR($B58=0,$B58=""),"",IF(AND($E$3="Nursery"),'Marks Entry Nursery'!AO57,IF(AND($E$3="LKG"),'Marks Entry LKG'!AO57,IF(AND($E$3="UKG"),'Marks Entry UKG'!AO57,""))))</f>
        <v/>
      </c>
      <c r="CH58" s="106" t="str">
        <f t="shared" si="40"/>
        <v/>
      </c>
      <c r="CI58" s="107">
        <f t="shared" si="41"/>
        <v>0</v>
      </c>
      <c r="CJ58" s="107" t="str">
        <f t="shared" si="42"/>
        <v/>
      </c>
      <c r="CK58" s="107" t="str">
        <f t="shared" si="43"/>
        <v/>
      </c>
      <c r="CL58" s="92" t="str">
        <f t="shared" si="44"/>
        <v/>
      </c>
      <c r="CM58" s="105" t="str">
        <f>IF(OR($B58=0,$B58=""),"",IF(AND($E$3="Nursery"),'Marks Entry Nursery'!AP57,IF(AND($E$3="LKG"),'Marks Entry LKG'!AP57,IF(AND($E$3="UKG"),'Marks Entry UKG'!AP57,""))))</f>
        <v/>
      </c>
      <c r="CN58" s="105" t="str">
        <f>IF(OR($B58=0,$B58=""),"",IF(AND($E$3="Nursery"),'Marks Entry Nursery'!AQ57,IF(AND($E$3="LKG"),'Marks Entry LKG'!AQ57,IF(AND($E$3="UKG"),'Marks Entry UKG'!AQ57,""))))</f>
        <v/>
      </c>
      <c r="CO58" s="106" t="str">
        <f t="shared" si="45"/>
        <v/>
      </c>
      <c r="CP58" s="107">
        <f t="shared" si="46"/>
        <v>0</v>
      </c>
      <c r="CQ58" s="107" t="str">
        <f t="shared" si="47"/>
        <v/>
      </c>
      <c r="CR58" s="107" t="str">
        <f t="shared" si="48"/>
        <v/>
      </c>
      <c r="CS58" s="92" t="str">
        <f t="shared" si="49"/>
        <v/>
      </c>
      <c r="CT58" s="105" t="str">
        <f>IF(OR($B58=0,$B58=""),"",IF(AND($E$3="Nursery"),'Marks Entry Nursery'!AR57,IF(AND($E$3="LKG"),'Marks Entry LKG'!AR57,IF(AND($E$3="UKG"),'Marks Entry UKG'!AR57,""))))</f>
        <v/>
      </c>
      <c r="CU58" s="105" t="str">
        <f>IF(OR($B58=0,$B58=""),"",IF(AND($E$3="Nursery"),'Marks Entry Nursery'!AS57,IF(AND($E$3="LKG"),'Marks Entry LKG'!AS57,IF(AND($E$3="UKG"),'Marks Entry UKG'!AS57,""))))</f>
        <v/>
      </c>
      <c r="CV58" s="106" t="str">
        <f t="shared" si="50"/>
        <v/>
      </c>
      <c r="CW58" s="107">
        <f t="shared" si="51"/>
        <v>0</v>
      </c>
      <c r="CX58" s="107" t="str">
        <f t="shared" si="52"/>
        <v/>
      </c>
      <c r="CY58" s="107" t="str">
        <f t="shared" si="53"/>
        <v/>
      </c>
      <c r="CZ58" s="92" t="str">
        <f t="shared" si="54"/>
        <v/>
      </c>
      <c r="DA58" s="105" t="str">
        <f>IF(OR($B58=0,$B58=""),"",IF(AND($E$3="Nursery"),'Marks Entry Nursery'!AT57,IF(AND($E$3="LKG"),'Marks Entry LKG'!AT57,IF(AND($E$3="UKG"),'Marks Entry UKG'!AT57,""))))</f>
        <v/>
      </c>
      <c r="DB58" s="105" t="str">
        <f>IF(OR($B58=0,$B58=""),"",IF(AND($E$3="Nursery"),'Marks Entry Nursery'!AU57,IF(AND($E$3="LKG"),'Marks Entry LKG'!AU57,IF(AND($E$3="UKG"),'Marks Entry UKG'!AU57,""))))</f>
        <v/>
      </c>
      <c r="DC58" s="357" t="str">
        <f t="shared" si="55"/>
        <v/>
      </c>
      <c r="DD58" s="93" t="str">
        <f t="shared" si="56"/>
        <v/>
      </c>
      <c r="DE58" s="105" t="str">
        <f>IF(OR($B58=0,$B58=""),"",IF(AND($E$3="Nursery"),'Marks Entry Nursery'!AV57,IF(AND($E$3="LKG"),'Marks Entry LKG'!AV57,IF(AND($E$3="UKG"),'Marks Entry UKG'!AV57,""))))</f>
        <v/>
      </c>
      <c r="DF58" s="105" t="str">
        <f>IF(OR($B58=0,$B58=""),"",IF(AND($E$3="Nursery"),'Marks Entry Nursery'!AW57,IF(AND($E$3="LKG"),'Marks Entry LKG'!AW57,IF(AND($E$3="UKG"),'Marks Entry UKG'!AW57,""))))</f>
        <v/>
      </c>
      <c r="DG58" s="357" t="str">
        <f t="shared" si="57"/>
        <v/>
      </c>
      <c r="DH58" s="93" t="str">
        <f t="shared" si="58"/>
        <v/>
      </c>
      <c r="DI58" s="63" t="str">
        <f t="shared" si="59"/>
        <v/>
      </c>
      <c r="DJ58" s="359" t="str">
        <f t="shared" si="60"/>
        <v/>
      </c>
      <c r="DK58" s="67" t="str">
        <f t="shared" si="61"/>
        <v/>
      </c>
      <c r="DL58" s="68" t="str">
        <f t="shared" si="62"/>
        <v/>
      </c>
      <c r="DM58" s="387" t="str">
        <f>IFERROR(IF(B58="NSO","NSO",IF(OR(D58="",G58="",F58="",B58="",DI58=0),"",IF('Master sheet'!$D$14="Hindi","कक्षोंन्नति","Promoted"))),"")</f>
        <v/>
      </c>
      <c r="DN58" s="42" t="str">
        <f>IF(OR(B58=0,B58=""),"",IF(AND($E$3="Nursery"),'Marks Entry Nursery'!AX57,IF(AND($E$3="LKG"),'Marks Entry LKG'!AX57,IF(AND($E$3="UKG"),'Marks Entry UKG'!AX57,""))))</f>
        <v/>
      </c>
      <c r="DO58" s="42" t="str">
        <f>IF(OR(B58=0,B58=""),"",IF(AND($E$3="Nursery"),'Marks Entry Nursery'!AY57,IF(AND($E$3="LKG"),'Marks Entry LKG'!AY57,IF(AND($E$3="UKG"),'Marks Entry UKG'!AY57,""))))</f>
        <v/>
      </c>
      <c r="DP58" s="214" t="str">
        <f t="shared" si="63"/>
        <v/>
      </c>
      <c r="DQ58" s="43"/>
      <c r="DX58" s="44">
        <f>IF(AND($E$3="Nursery"),'Marks Entry Nursery'!I57,IF(AND($E$3="LKG"),'Marks Entry LKG'!I57,IF(AND($E$3="UKG"),'Marks Entry UKG'!I57,"")))</f>
        <v>0</v>
      </c>
    </row>
    <row r="59" spans="1:128" ht="18.95" customHeight="1">
      <c r="A59" s="56">
        <v>52</v>
      </c>
      <c r="B59" s="261" t="str">
        <f>IF(OR(DX59=0,DX59=""),"",IF(AND($E$3="Nursery"),'Marks Entry Nursery'!I58,IF(AND($E$3="LKG"),'Marks Entry LKG'!I58,IF(AND($E$3="UKG"),'Marks Entry UKG'!I58,""))))</f>
        <v/>
      </c>
      <c r="C59" s="57" t="str">
        <f>IF(OR($B59=0,$B59=""),"",IF(AND($E$3="Nursery"),'Marks Entry Nursery'!B58,IF(AND($E$3="LKG"),'Marks Entry LKG'!B58,IF(AND($E$3="UKG"),'Marks Entry UKG'!B58,""))))</f>
        <v/>
      </c>
      <c r="D59" s="57" t="str">
        <f>IF(OR($B59=0,$B59=""),"",IF(AND($E$3="Nursery"),'Marks Entry Nursery'!C58,IF(AND($E$3="LKG"),'Marks Entry LKG'!C58,IF(AND($E$3="UKG"),'Marks Entry UKG'!C58,""))))</f>
        <v/>
      </c>
      <c r="E59" s="402" t="str">
        <f>IF(OR(B59=0,B59=""),"",IF(AND($E$3="Nursery"),'Marks Entry Nursery'!E58,IF(AND($E$3="LKG"),'Marks Entry LKG'!E58,IF(AND($E$3="UKG"),'Marks Entry UKG'!E58,""))))</f>
        <v/>
      </c>
      <c r="F59" s="260" t="str">
        <f>IF(OR(B59=0,B59=""),"",IF(AND($E$3="Nursery"),'Marks Entry Nursery'!D58,IF(AND($E$3="LKG"),'Marks Entry LKG'!D58,IF(AND($E$3="UKG"),'Marks Entry UKG'!D58,""))))</f>
        <v/>
      </c>
      <c r="G59" s="407" t="str">
        <f>IF(OR($B59=0,$B59=""),"",IF(AND($E$3="Nursery"),'Marks Entry Nursery'!F58,IF(AND($E$3="LKG"),'Marks Entry LKG'!F58,IF(AND($E$3="UKG"),'Marks Entry UKG'!F58,""))))</f>
        <v/>
      </c>
      <c r="H59" s="407" t="str">
        <f>IF(OR($B59=0,$B59=""),"",IF(AND($E$3="Nursery"),'Marks Entry Nursery'!G58,IF(AND($E$3="LKG"),'Marks Entry LKG'!G58,IF(AND($E$3="UKG"),'Marks Entry UKG'!G58,""))))</f>
        <v/>
      </c>
      <c r="I59" s="407" t="str">
        <f>IF(OR($B59=0,$B59=""),"",IF(AND($E$3="Nursery"),'Marks Entry Nursery'!H58,IF(AND($E$3="LKG"),'Marks Entry LKG'!H58,IF(AND($E$3="UKG"),'Marks Entry UKG'!H58,""))))</f>
        <v/>
      </c>
      <c r="J59" s="229" t="str">
        <f>IF(OR($B59=0,$B59=""),"",IF(AND($E$3="Nursery"),'Marks Entry Nursery'!J58,IF(AND($E$3="LKG"),'Marks Entry LKG'!J58,IF(AND($E$3="UKG"),'Marks Entry UKG'!J58,""))))</f>
        <v/>
      </c>
      <c r="K59" s="229" t="str">
        <f>IF(OR($B59=0,$B59=""),"",IF(AND($E$3="Nursery"),'Marks Entry Nursery'!K58,IF(AND($E$3="LKG"),'Marks Entry LKG'!K58,IF(AND($E$3="UKG"),'Marks Entry UKG'!K58,""))))</f>
        <v/>
      </c>
      <c r="L59" s="105"/>
      <c r="M59" s="105"/>
      <c r="N59" s="105"/>
      <c r="O59" s="51"/>
      <c r="P59" s="105" t="str">
        <f>IF(OR($B59=0,$B59=""),"",IF(AND($E$3="Nursery"),'Marks Entry Nursery'!O58,IF(AND($E$3="LKG"),'Marks Entry LKG'!O58,IF(AND($E$3="UKG"),'Marks Entry UKG'!O58,""))))</f>
        <v/>
      </c>
      <c r="Q59" s="105" t="str">
        <f>IF(OR($B59=0,$B59=""),"",IF(AND($E$3="Nursery"),'Marks Entry Nursery'!P58,IF(AND($E$3="LKG"),'Marks Entry LKG'!P58,IF(AND($E$3="UKG"),'Marks Entry UKG'!P58,""))))</f>
        <v/>
      </c>
      <c r="R59" s="54" t="str">
        <f t="shared" si="0"/>
        <v/>
      </c>
      <c r="S59" s="51">
        <f t="shared" si="1"/>
        <v>0</v>
      </c>
      <c r="T59" s="105" t="str">
        <f>IF(OR($B59=0,$B59=""),"",IF(AND($E$3="Nursery"),'Marks Entry Nursery'!Q58,IF(AND($E$3="LKG"),'Marks Entry LKG'!Q58,IF(AND($E$3="UKG"),'Marks Entry UKG'!Q58,""))))</f>
        <v/>
      </c>
      <c r="U59" s="105" t="str">
        <f>IF(OR($B59=0,$B59=""),"",IF(AND($E$3="Nursery"),'Marks Entry Nursery'!R58,IF(AND($E$3="LKG"),'Marks Entry LKG'!R58,IF(AND($E$3="UKG"),'Marks Entry UKG'!R58,""))))</f>
        <v/>
      </c>
      <c r="V59" s="55" t="str">
        <f t="shared" si="2"/>
        <v/>
      </c>
      <c r="W59" s="51" t="str">
        <f t="shared" si="3"/>
        <v/>
      </c>
      <c r="X59" s="89">
        <f t="shared" si="4"/>
        <v>0</v>
      </c>
      <c r="Y59" s="89" t="str">
        <f t="shared" si="5"/>
        <v/>
      </c>
      <c r="Z59" s="89" t="str">
        <f t="shared" si="6"/>
        <v/>
      </c>
      <c r="AA59" s="89" t="str">
        <f t="shared" si="7"/>
        <v/>
      </c>
      <c r="AB59" s="89" t="str">
        <f t="shared" si="8"/>
        <v/>
      </c>
      <c r="AC59" s="93" t="str">
        <f t="shared" si="9"/>
        <v/>
      </c>
      <c r="AD59" s="105"/>
      <c r="AE59" s="105"/>
      <c r="AF59" s="105"/>
      <c r="AG59" s="51"/>
      <c r="AH59" s="105" t="str">
        <f>IF(OR($B59=0,$B59=""),"",IF(AND($E$3="Nursery"),'Marks Entry Nursery'!V58,IF(AND($E$3="LKG"),'Marks Entry LKG'!V58,IF(AND($E$3="UKG"),'Marks Entry UKG'!V58,""))))</f>
        <v/>
      </c>
      <c r="AI59" s="105" t="str">
        <f>IF(OR($B59=0,$B59=""),"",IF(AND($E$3="Nursery"),'Marks Entry Nursery'!W58,IF(AND($E$3="LKG"),'Marks Entry LKG'!W58,IF(AND($E$3="UKG"),'Marks Entry UKG'!W58,""))))</f>
        <v/>
      </c>
      <c r="AJ59" s="54" t="str">
        <f t="shared" si="10"/>
        <v/>
      </c>
      <c r="AK59" s="51">
        <f t="shared" si="11"/>
        <v>0</v>
      </c>
      <c r="AL59" s="105" t="str">
        <f>IF(OR($B59=0,$B59=""),"",IF(AND($E$3="Nursery"),'Marks Entry Nursery'!X58,IF(AND($E$3="LKG"),'Marks Entry LKG'!X58,IF(AND($E$3="UKG"),'Marks Entry UKG'!X58,""))))</f>
        <v/>
      </c>
      <c r="AM59" s="105" t="str">
        <f>IF(OR($B59=0,$B59=""),"",IF(AND($E$3="Nursery"),'Marks Entry Nursery'!Y58,IF(AND($E$3="LKG"),'Marks Entry LKG'!Y58,IF(AND($E$3="UKG"),'Marks Entry UKG'!Y58,""))))</f>
        <v/>
      </c>
      <c r="AN59" s="55" t="str">
        <f t="shared" si="12"/>
        <v/>
      </c>
      <c r="AO59" s="51" t="str">
        <f t="shared" si="13"/>
        <v/>
      </c>
      <c r="AP59" s="89">
        <f t="shared" si="14"/>
        <v>0</v>
      </c>
      <c r="AQ59" s="89" t="str">
        <f t="shared" si="15"/>
        <v/>
      </c>
      <c r="AR59" s="89" t="str">
        <f t="shared" si="16"/>
        <v/>
      </c>
      <c r="AS59" s="89" t="str">
        <f t="shared" si="17"/>
        <v/>
      </c>
      <c r="AT59" s="89" t="str">
        <f t="shared" si="18"/>
        <v/>
      </c>
      <c r="AU59" s="93" t="str">
        <f t="shared" si="19"/>
        <v/>
      </c>
      <c r="AV59" s="105"/>
      <c r="AW59" s="105"/>
      <c r="AX59" s="105"/>
      <c r="AY59" s="51"/>
      <c r="AZ59" s="105" t="str">
        <f>IF(OR($B59=0,$B59=""),"",IF(AND($E$3="Nursery"),'Marks Entry Nursery'!AC58,IF(AND($E$3="LKG"),'Marks Entry LKG'!AC58,IF(AND($E$3="UKG"),'Marks Entry UKG'!AC58,""))))</f>
        <v/>
      </c>
      <c r="BA59" s="105" t="str">
        <f>IF(OR($B59=0,$B59=""),"",IF(AND($E$3="Nursery"),'Marks Entry Nursery'!AD58,IF(AND($E$3="LKG"),'Marks Entry LKG'!AD58,IF(AND($E$3="UKG"),'Marks Entry UKG'!AD58,""))))</f>
        <v/>
      </c>
      <c r="BB59" s="54" t="str">
        <f t="shared" si="20"/>
        <v/>
      </c>
      <c r="BC59" s="51">
        <f t="shared" si="21"/>
        <v>0</v>
      </c>
      <c r="BD59" s="105" t="str">
        <f>IF(OR($B59=0,$B59=""),"",IF(AND($E$3="Nursery"),'Marks Entry Nursery'!AE58,IF(AND($E$3="LKG"),'Marks Entry LKG'!AE58,IF(AND($E$3="UKG"),'Marks Entry UKG'!AE58,""))))</f>
        <v/>
      </c>
      <c r="BE59" s="105" t="str">
        <f>IF(OR($B59=0,$B59=""),"",IF(AND($E$3="Nursery"),'Marks Entry Nursery'!AF58,IF(AND($E$3="LKG"),'Marks Entry LKG'!AF58,IF(AND($E$3="UKG"),'Marks Entry UKG'!AF58,""))))</f>
        <v/>
      </c>
      <c r="BF59" s="55" t="str">
        <f t="shared" si="22"/>
        <v/>
      </c>
      <c r="BG59" s="51" t="str">
        <f t="shared" si="23"/>
        <v/>
      </c>
      <c r="BH59" s="89">
        <f t="shared" si="24"/>
        <v>0</v>
      </c>
      <c r="BI59" s="89" t="str">
        <f t="shared" si="25"/>
        <v/>
      </c>
      <c r="BJ59" s="89" t="str">
        <f t="shared" si="26"/>
        <v/>
      </c>
      <c r="BK59" s="89" t="str">
        <f t="shared" si="27"/>
        <v/>
      </c>
      <c r="BL59" s="89" t="str">
        <f t="shared" si="28"/>
        <v/>
      </c>
      <c r="BM59" s="93" t="str">
        <f t="shared" si="29"/>
        <v/>
      </c>
      <c r="BN59" s="105"/>
      <c r="BO59" s="105"/>
      <c r="BP59" s="105"/>
      <c r="BQ59" s="51"/>
      <c r="BR59" s="105" t="str">
        <f>IF(OR($B59=0,$B59=""),"",IF(AND($E$3="Nursery"),'Marks Entry Nursery'!AJ58,IF(AND($E$3="LKG"),'Marks Entry LKG'!AJ58,IF(AND($E$3="UKG"),'Marks Entry UKG'!AJ58,""))))</f>
        <v/>
      </c>
      <c r="BS59" s="105" t="str">
        <f>IF(OR($B59=0,$B59=""),"",IF(AND($E$3="Nursery"),'Marks Entry Nursery'!AK58,IF(AND($E$3="LKG"),'Marks Entry LKG'!AK58,IF(AND($E$3="UKG"),'Marks Entry UKG'!AK58,""))))</f>
        <v/>
      </c>
      <c r="BT59" s="54" t="str">
        <f t="shared" si="30"/>
        <v/>
      </c>
      <c r="BU59" s="51">
        <f t="shared" si="31"/>
        <v>0</v>
      </c>
      <c r="BV59" s="105" t="str">
        <f>IF(OR($B59=0,$B59=""),"",IF(AND($E$3="Nursery"),'Marks Entry Nursery'!AL58,IF(AND($E$3="LKG"),'Marks Entry LKG'!AL58,IF(AND($E$3="UKG"),'Marks Entry UKG'!AL58,""))))</f>
        <v/>
      </c>
      <c r="BW59" s="105" t="str">
        <f>IF(OR($B59=0,$B59=""),"",IF(AND($E$3="Nursery"),'Marks Entry Nursery'!AM58,IF(AND($E$3="LKG"),'Marks Entry LKG'!AM58,IF(AND($E$3="UKG"),'Marks Entry UKG'!AM58,""))))</f>
        <v/>
      </c>
      <c r="BX59" s="55" t="str">
        <f t="shared" si="32"/>
        <v/>
      </c>
      <c r="BY59" s="51" t="str">
        <f t="shared" si="33"/>
        <v/>
      </c>
      <c r="BZ59" s="89">
        <f t="shared" si="34"/>
        <v>0</v>
      </c>
      <c r="CA59" s="89" t="str">
        <f t="shared" si="35"/>
        <v/>
      </c>
      <c r="CB59" s="89" t="str">
        <f t="shared" si="36"/>
        <v/>
      </c>
      <c r="CC59" s="89" t="str">
        <f t="shared" si="37"/>
        <v/>
      </c>
      <c r="CD59" s="89" t="str">
        <f t="shared" si="38"/>
        <v/>
      </c>
      <c r="CE59" s="93" t="str">
        <f t="shared" si="39"/>
        <v/>
      </c>
      <c r="CF59" s="105" t="str">
        <f>IF(OR($B59=0,$B59=""),"",IF(AND($E$3="Nursery"),'Marks Entry Nursery'!AN58,IF(AND($E$3="LKG"),'Marks Entry LKG'!AN58,IF(AND($E$3="UKG"),'Marks Entry UKG'!AN58,""))))</f>
        <v/>
      </c>
      <c r="CG59" s="105" t="str">
        <f>IF(OR($B59=0,$B59=""),"",IF(AND($E$3="Nursery"),'Marks Entry Nursery'!AO58,IF(AND($E$3="LKG"),'Marks Entry LKG'!AO58,IF(AND($E$3="UKG"),'Marks Entry UKG'!AO58,""))))</f>
        <v/>
      </c>
      <c r="CH59" s="106" t="str">
        <f t="shared" si="40"/>
        <v/>
      </c>
      <c r="CI59" s="107">
        <f t="shared" si="41"/>
        <v>0</v>
      </c>
      <c r="CJ59" s="107" t="str">
        <f t="shared" si="42"/>
        <v/>
      </c>
      <c r="CK59" s="107" t="str">
        <f t="shared" si="43"/>
        <v/>
      </c>
      <c r="CL59" s="92" t="str">
        <f t="shared" si="44"/>
        <v/>
      </c>
      <c r="CM59" s="105" t="str">
        <f>IF(OR($B59=0,$B59=""),"",IF(AND($E$3="Nursery"),'Marks Entry Nursery'!AP58,IF(AND($E$3="LKG"),'Marks Entry LKG'!AP58,IF(AND($E$3="UKG"),'Marks Entry UKG'!AP58,""))))</f>
        <v/>
      </c>
      <c r="CN59" s="105" t="str">
        <f>IF(OR($B59=0,$B59=""),"",IF(AND($E$3="Nursery"),'Marks Entry Nursery'!AQ58,IF(AND($E$3="LKG"),'Marks Entry LKG'!AQ58,IF(AND($E$3="UKG"),'Marks Entry UKG'!AQ58,""))))</f>
        <v/>
      </c>
      <c r="CO59" s="106" t="str">
        <f t="shared" si="45"/>
        <v/>
      </c>
      <c r="CP59" s="107">
        <f t="shared" si="46"/>
        <v>0</v>
      </c>
      <c r="CQ59" s="107" t="str">
        <f t="shared" si="47"/>
        <v/>
      </c>
      <c r="CR59" s="107" t="str">
        <f t="shared" si="48"/>
        <v/>
      </c>
      <c r="CS59" s="92" t="str">
        <f t="shared" si="49"/>
        <v/>
      </c>
      <c r="CT59" s="105" t="str">
        <f>IF(OR($B59=0,$B59=""),"",IF(AND($E$3="Nursery"),'Marks Entry Nursery'!AR58,IF(AND($E$3="LKG"),'Marks Entry LKG'!AR58,IF(AND($E$3="UKG"),'Marks Entry UKG'!AR58,""))))</f>
        <v/>
      </c>
      <c r="CU59" s="105" t="str">
        <f>IF(OR($B59=0,$B59=""),"",IF(AND($E$3="Nursery"),'Marks Entry Nursery'!AS58,IF(AND($E$3="LKG"),'Marks Entry LKG'!AS58,IF(AND($E$3="UKG"),'Marks Entry UKG'!AS58,""))))</f>
        <v/>
      </c>
      <c r="CV59" s="106" t="str">
        <f t="shared" si="50"/>
        <v/>
      </c>
      <c r="CW59" s="107">
        <f t="shared" si="51"/>
        <v>0</v>
      </c>
      <c r="CX59" s="107" t="str">
        <f t="shared" si="52"/>
        <v/>
      </c>
      <c r="CY59" s="107" t="str">
        <f t="shared" si="53"/>
        <v/>
      </c>
      <c r="CZ59" s="92" t="str">
        <f t="shared" si="54"/>
        <v/>
      </c>
      <c r="DA59" s="105" t="str">
        <f>IF(OR($B59=0,$B59=""),"",IF(AND($E$3="Nursery"),'Marks Entry Nursery'!AT58,IF(AND($E$3="LKG"),'Marks Entry LKG'!AT58,IF(AND($E$3="UKG"),'Marks Entry UKG'!AT58,""))))</f>
        <v/>
      </c>
      <c r="DB59" s="105" t="str">
        <f>IF(OR($B59=0,$B59=""),"",IF(AND($E$3="Nursery"),'Marks Entry Nursery'!AU58,IF(AND($E$3="LKG"),'Marks Entry LKG'!AU58,IF(AND($E$3="UKG"),'Marks Entry UKG'!AU58,""))))</f>
        <v/>
      </c>
      <c r="DC59" s="357" t="str">
        <f t="shared" si="55"/>
        <v/>
      </c>
      <c r="DD59" s="93" t="str">
        <f t="shared" si="56"/>
        <v/>
      </c>
      <c r="DE59" s="105" t="str">
        <f>IF(OR($B59=0,$B59=""),"",IF(AND($E$3="Nursery"),'Marks Entry Nursery'!AV58,IF(AND($E$3="LKG"),'Marks Entry LKG'!AV58,IF(AND($E$3="UKG"),'Marks Entry UKG'!AV58,""))))</f>
        <v/>
      </c>
      <c r="DF59" s="105" t="str">
        <f>IF(OR($B59=0,$B59=""),"",IF(AND($E$3="Nursery"),'Marks Entry Nursery'!AW58,IF(AND($E$3="LKG"),'Marks Entry LKG'!AW58,IF(AND($E$3="UKG"),'Marks Entry UKG'!AW58,""))))</f>
        <v/>
      </c>
      <c r="DG59" s="357" t="str">
        <f t="shared" si="57"/>
        <v/>
      </c>
      <c r="DH59" s="93" t="str">
        <f t="shared" si="58"/>
        <v/>
      </c>
      <c r="DI59" s="63" t="str">
        <f t="shared" si="59"/>
        <v/>
      </c>
      <c r="DJ59" s="359" t="str">
        <f t="shared" si="60"/>
        <v/>
      </c>
      <c r="DK59" s="67" t="str">
        <f t="shared" si="61"/>
        <v/>
      </c>
      <c r="DL59" s="68" t="str">
        <f t="shared" si="62"/>
        <v/>
      </c>
      <c r="DM59" s="387" t="str">
        <f>IFERROR(IF(B59="NSO","NSO",IF(OR(D59="",G59="",F59="",B59="",DI59=0),"",IF('Master sheet'!$D$14="Hindi","कक्षोंन्नति","Promoted"))),"")</f>
        <v/>
      </c>
      <c r="DN59" s="42" t="str">
        <f>IF(OR(B59=0,B59=""),"",IF(AND($E$3="Nursery"),'Marks Entry Nursery'!AX58,IF(AND($E$3="LKG"),'Marks Entry LKG'!AX58,IF(AND($E$3="UKG"),'Marks Entry UKG'!AX58,""))))</f>
        <v/>
      </c>
      <c r="DO59" s="42" t="str">
        <f>IF(OR(B59=0,B59=""),"",IF(AND($E$3="Nursery"),'Marks Entry Nursery'!AY58,IF(AND($E$3="LKG"),'Marks Entry LKG'!AY58,IF(AND($E$3="UKG"),'Marks Entry UKG'!AY58,""))))</f>
        <v/>
      </c>
      <c r="DP59" s="214" t="str">
        <f t="shared" si="63"/>
        <v/>
      </c>
      <c r="DQ59" s="43"/>
      <c r="DX59" s="44">
        <f>IF(AND($E$3="Nursery"),'Marks Entry Nursery'!I58,IF(AND($E$3="LKG"),'Marks Entry LKG'!I58,IF(AND($E$3="UKG"),'Marks Entry UKG'!I58,"")))</f>
        <v>0</v>
      </c>
    </row>
    <row r="60" spans="1:128" ht="18.95" customHeight="1">
      <c r="A60" s="56">
        <v>53</v>
      </c>
      <c r="B60" s="261" t="str">
        <f>IF(OR(DX60=0,DX60=""),"",IF(AND($E$3="Nursery"),'Marks Entry Nursery'!I59,IF(AND($E$3="LKG"),'Marks Entry LKG'!I59,IF(AND($E$3="UKG"),'Marks Entry UKG'!I59,""))))</f>
        <v/>
      </c>
      <c r="C60" s="57" t="str">
        <f>IF(OR($B60=0,$B60=""),"",IF(AND($E$3="Nursery"),'Marks Entry Nursery'!B59,IF(AND($E$3="LKG"),'Marks Entry LKG'!B59,IF(AND($E$3="UKG"),'Marks Entry UKG'!B59,""))))</f>
        <v/>
      </c>
      <c r="D60" s="57" t="str">
        <f>IF(OR($B60=0,$B60=""),"",IF(AND($E$3="Nursery"),'Marks Entry Nursery'!C59,IF(AND($E$3="LKG"),'Marks Entry LKG'!C59,IF(AND($E$3="UKG"),'Marks Entry UKG'!C59,""))))</f>
        <v/>
      </c>
      <c r="E60" s="402" t="str">
        <f>IF(OR(B60=0,B60=""),"",IF(AND($E$3="Nursery"),'Marks Entry Nursery'!E59,IF(AND($E$3="LKG"),'Marks Entry LKG'!E59,IF(AND($E$3="UKG"),'Marks Entry UKG'!E59,""))))</f>
        <v/>
      </c>
      <c r="F60" s="260" t="str">
        <f>IF(OR(B60=0,B60=""),"",IF(AND($E$3="Nursery"),'Marks Entry Nursery'!D59,IF(AND($E$3="LKG"),'Marks Entry LKG'!D59,IF(AND($E$3="UKG"),'Marks Entry UKG'!D59,""))))</f>
        <v/>
      </c>
      <c r="G60" s="407" t="str">
        <f>IF(OR($B60=0,$B60=""),"",IF(AND($E$3="Nursery"),'Marks Entry Nursery'!F59,IF(AND($E$3="LKG"),'Marks Entry LKG'!F59,IF(AND($E$3="UKG"),'Marks Entry UKG'!F59,""))))</f>
        <v/>
      </c>
      <c r="H60" s="407" t="str">
        <f>IF(OR($B60=0,$B60=""),"",IF(AND($E$3="Nursery"),'Marks Entry Nursery'!G59,IF(AND($E$3="LKG"),'Marks Entry LKG'!G59,IF(AND($E$3="UKG"),'Marks Entry UKG'!G59,""))))</f>
        <v/>
      </c>
      <c r="I60" s="407" t="str">
        <f>IF(OR($B60=0,$B60=""),"",IF(AND($E$3="Nursery"),'Marks Entry Nursery'!H59,IF(AND($E$3="LKG"),'Marks Entry LKG'!H59,IF(AND($E$3="UKG"),'Marks Entry UKG'!H59,""))))</f>
        <v/>
      </c>
      <c r="J60" s="229" t="str">
        <f>IF(OR($B60=0,$B60=""),"",IF(AND($E$3="Nursery"),'Marks Entry Nursery'!J59,IF(AND($E$3="LKG"),'Marks Entry LKG'!J59,IF(AND($E$3="UKG"),'Marks Entry UKG'!J59,""))))</f>
        <v/>
      </c>
      <c r="K60" s="229" t="str">
        <f>IF(OR($B60=0,$B60=""),"",IF(AND($E$3="Nursery"),'Marks Entry Nursery'!K59,IF(AND($E$3="LKG"),'Marks Entry LKG'!K59,IF(AND($E$3="UKG"),'Marks Entry UKG'!K59,""))))</f>
        <v/>
      </c>
      <c r="L60" s="105"/>
      <c r="M60" s="105"/>
      <c r="N60" s="105"/>
      <c r="O60" s="51"/>
      <c r="P60" s="105" t="str">
        <f>IF(OR($B60=0,$B60=""),"",IF(AND($E$3="Nursery"),'Marks Entry Nursery'!O59,IF(AND($E$3="LKG"),'Marks Entry LKG'!O59,IF(AND($E$3="UKG"),'Marks Entry UKG'!O59,""))))</f>
        <v/>
      </c>
      <c r="Q60" s="105" t="str">
        <f>IF(OR($B60=0,$B60=""),"",IF(AND($E$3="Nursery"),'Marks Entry Nursery'!P59,IF(AND($E$3="LKG"),'Marks Entry LKG'!P59,IF(AND($E$3="UKG"),'Marks Entry UKG'!P59,""))))</f>
        <v/>
      </c>
      <c r="R60" s="54" t="str">
        <f t="shared" si="0"/>
        <v/>
      </c>
      <c r="S60" s="51">
        <f t="shared" si="1"/>
        <v>0</v>
      </c>
      <c r="T60" s="105" t="str">
        <f>IF(OR($B60=0,$B60=""),"",IF(AND($E$3="Nursery"),'Marks Entry Nursery'!Q59,IF(AND($E$3="LKG"),'Marks Entry LKG'!Q59,IF(AND($E$3="UKG"),'Marks Entry UKG'!Q59,""))))</f>
        <v/>
      </c>
      <c r="U60" s="105" t="str">
        <f>IF(OR($B60=0,$B60=""),"",IF(AND($E$3="Nursery"),'Marks Entry Nursery'!R59,IF(AND($E$3="LKG"),'Marks Entry LKG'!R59,IF(AND($E$3="UKG"),'Marks Entry UKG'!R59,""))))</f>
        <v/>
      </c>
      <c r="V60" s="55" t="str">
        <f t="shared" si="2"/>
        <v/>
      </c>
      <c r="W60" s="51" t="str">
        <f t="shared" si="3"/>
        <v/>
      </c>
      <c r="X60" s="89">
        <f t="shared" si="4"/>
        <v>0</v>
      </c>
      <c r="Y60" s="89" t="str">
        <f t="shared" si="5"/>
        <v/>
      </c>
      <c r="Z60" s="89" t="str">
        <f t="shared" si="6"/>
        <v/>
      </c>
      <c r="AA60" s="89" t="str">
        <f t="shared" si="7"/>
        <v/>
      </c>
      <c r="AB60" s="89" t="str">
        <f t="shared" si="8"/>
        <v/>
      </c>
      <c r="AC60" s="93" t="str">
        <f t="shared" si="9"/>
        <v/>
      </c>
      <c r="AD60" s="105"/>
      <c r="AE60" s="105"/>
      <c r="AF60" s="105"/>
      <c r="AG60" s="51"/>
      <c r="AH60" s="105" t="str">
        <f>IF(OR($B60=0,$B60=""),"",IF(AND($E$3="Nursery"),'Marks Entry Nursery'!V59,IF(AND($E$3="LKG"),'Marks Entry LKG'!V59,IF(AND($E$3="UKG"),'Marks Entry UKG'!V59,""))))</f>
        <v/>
      </c>
      <c r="AI60" s="105" t="str">
        <f>IF(OR($B60=0,$B60=""),"",IF(AND($E$3="Nursery"),'Marks Entry Nursery'!W59,IF(AND($E$3="LKG"),'Marks Entry LKG'!W59,IF(AND($E$3="UKG"),'Marks Entry UKG'!W59,""))))</f>
        <v/>
      </c>
      <c r="AJ60" s="54" t="str">
        <f t="shared" si="10"/>
        <v/>
      </c>
      <c r="AK60" s="51">
        <f t="shared" si="11"/>
        <v>0</v>
      </c>
      <c r="AL60" s="105" t="str">
        <f>IF(OR($B60=0,$B60=""),"",IF(AND($E$3="Nursery"),'Marks Entry Nursery'!X59,IF(AND($E$3="LKG"),'Marks Entry LKG'!X59,IF(AND($E$3="UKG"),'Marks Entry UKG'!X59,""))))</f>
        <v/>
      </c>
      <c r="AM60" s="105" t="str">
        <f>IF(OR($B60=0,$B60=""),"",IF(AND($E$3="Nursery"),'Marks Entry Nursery'!Y59,IF(AND($E$3="LKG"),'Marks Entry LKG'!Y59,IF(AND($E$3="UKG"),'Marks Entry UKG'!Y59,""))))</f>
        <v/>
      </c>
      <c r="AN60" s="55" t="str">
        <f t="shared" si="12"/>
        <v/>
      </c>
      <c r="AO60" s="51" t="str">
        <f t="shared" si="13"/>
        <v/>
      </c>
      <c r="AP60" s="89">
        <f t="shared" si="14"/>
        <v>0</v>
      </c>
      <c r="AQ60" s="89" t="str">
        <f t="shared" si="15"/>
        <v/>
      </c>
      <c r="AR60" s="89" t="str">
        <f t="shared" si="16"/>
        <v/>
      </c>
      <c r="AS60" s="89" t="str">
        <f t="shared" si="17"/>
        <v/>
      </c>
      <c r="AT60" s="89" t="str">
        <f t="shared" si="18"/>
        <v/>
      </c>
      <c r="AU60" s="93" t="str">
        <f t="shared" si="19"/>
        <v/>
      </c>
      <c r="AV60" s="105"/>
      <c r="AW60" s="105"/>
      <c r="AX60" s="105"/>
      <c r="AY60" s="51"/>
      <c r="AZ60" s="105" t="str">
        <f>IF(OR($B60=0,$B60=""),"",IF(AND($E$3="Nursery"),'Marks Entry Nursery'!AC59,IF(AND($E$3="LKG"),'Marks Entry LKG'!AC59,IF(AND($E$3="UKG"),'Marks Entry UKG'!AC59,""))))</f>
        <v/>
      </c>
      <c r="BA60" s="105" t="str">
        <f>IF(OR($B60=0,$B60=""),"",IF(AND($E$3="Nursery"),'Marks Entry Nursery'!AD59,IF(AND($E$3="LKG"),'Marks Entry LKG'!AD59,IF(AND($E$3="UKG"),'Marks Entry UKG'!AD59,""))))</f>
        <v/>
      </c>
      <c r="BB60" s="54" t="str">
        <f t="shared" si="20"/>
        <v/>
      </c>
      <c r="BC60" s="51">
        <f t="shared" si="21"/>
        <v>0</v>
      </c>
      <c r="BD60" s="105" t="str">
        <f>IF(OR($B60=0,$B60=""),"",IF(AND($E$3="Nursery"),'Marks Entry Nursery'!AE59,IF(AND($E$3="LKG"),'Marks Entry LKG'!AE59,IF(AND($E$3="UKG"),'Marks Entry UKG'!AE59,""))))</f>
        <v/>
      </c>
      <c r="BE60" s="105" t="str">
        <f>IF(OR($B60=0,$B60=""),"",IF(AND($E$3="Nursery"),'Marks Entry Nursery'!AF59,IF(AND($E$3="LKG"),'Marks Entry LKG'!AF59,IF(AND($E$3="UKG"),'Marks Entry UKG'!AF59,""))))</f>
        <v/>
      </c>
      <c r="BF60" s="55" t="str">
        <f t="shared" si="22"/>
        <v/>
      </c>
      <c r="BG60" s="51" t="str">
        <f t="shared" si="23"/>
        <v/>
      </c>
      <c r="BH60" s="89">
        <f t="shared" si="24"/>
        <v>0</v>
      </c>
      <c r="BI60" s="89" t="str">
        <f t="shared" si="25"/>
        <v/>
      </c>
      <c r="BJ60" s="89" t="str">
        <f t="shared" si="26"/>
        <v/>
      </c>
      <c r="BK60" s="89" t="str">
        <f t="shared" si="27"/>
        <v/>
      </c>
      <c r="BL60" s="89" t="str">
        <f t="shared" si="28"/>
        <v/>
      </c>
      <c r="BM60" s="93" t="str">
        <f t="shared" si="29"/>
        <v/>
      </c>
      <c r="BN60" s="105"/>
      <c r="BO60" s="105"/>
      <c r="BP60" s="105"/>
      <c r="BQ60" s="51"/>
      <c r="BR60" s="105" t="str">
        <f>IF(OR($B60=0,$B60=""),"",IF(AND($E$3="Nursery"),'Marks Entry Nursery'!AJ59,IF(AND($E$3="LKG"),'Marks Entry LKG'!AJ59,IF(AND($E$3="UKG"),'Marks Entry UKG'!AJ59,""))))</f>
        <v/>
      </c>
      <c r="BS60" s="105" t="str">
        <f>IF(OR($B60=0,$B60=""),"",IF(AND($E$3="Nursery"),'Marks Entry Nursery'!AK59,IF(AND($E$3="LKG"),'Marks Entry LKG'!AK59,IF(AND($E$3="UKG"),'Marks Entry UKG'!AK59,""))))</f>
        <v/>
      </c>
      <c r="BT60" s="54" t="str">
        <f t="shared" si="30"/>
        <v/>
      </c>
      <c r="BU60" s="51">
        <f t="shared" si="31"/>
        <v>0</v>
      </c>
      <c r="BV60" s="105" t="str">
        <f>IF(OR($B60=0,$B60=""),"",IF(AND($E$3="Nursery"),'Marks Entry Nursery'!AL59,IF(AND($E$3="LKG"),'Marks Entry LKG'!AL59,IF(AND($E$3="UKG"),'Marks Entry UKG'!AL59,""))))</f>
        <v/>
      </c>
      <c r="BW60" s="105" t="str">
        <f>IF(OR($B60=0,$B60=""),"",IF(AND($E$3="Nursery"),'Marks Entry Nursery'!AM59,IF(AND($E$3="LKG"),'Marks Entry LKG'!AM59,IF(AND($E$3="UKG"),'Marks Entry UKG'!AM59,""))))</f>
        <v/>
      </c>
      <c r="BX60" s="55" t="str">
        <f t="shared" si="32"/>
        <v/>
      </c>
      <c r="BY60" s="51" t="str">
        <f t="shared" si="33"/>
        <v/>
      </c>
      <c r="BZ60" s="89">
        <f t="shared" si="34"/>
        <v>0</v>
      </c>
      <c r="CA60" s="89" t="str">
        <f t="shared" si="35"/>
        <v/>
      </c>
      <c r="CB60" s="89" t="str">
        <f t="shared" si="36"/>
        <v/>
      </c>
      <c r="CC60" s="89" t="str">
        <f t="shared" si="37"/>
        <v/>
      </c>
      <c r="CD60" s="89" t="str">
        <f t="shared" si="38"/>
        <v/>
      </c>
      <c r="CE60" s="93" t="str">
        <f t="shared" si="39"/>
        <v/>
      </c>
      <c r="CF60" s="105" t="str">
        <f>IF(OR($B60=0,$B60=""),"",IF(AND($E$3="Nursery"),'Marks Entry Nursery'!AN59,IF(AND($E$3="LKG"),'Marks Entry LKG'!AN59,IF(AND($E$3="UKG"),'Marks Entry UKG'!AN59,""))))</f>
        <v/>
      </c>
      <c r="CG60" s="105" t="str">
        <f>IF(OR($B60=0,$B60=""),"",IF(AND($E$3="Nursery"),'Marks Entry Nursery'!AO59,IF(AND($E$3="LKG"),'Marks Entry LKG'!AO59,IF(AND($E$3="UKG"),'Marks Entry UKG'!AO59,""))))</f>
        <v/>
      </c>
      <c r="CH60" s="106" t="str">
        <f t="shared" si="40"/>
        <v/>
      </c>
      <c r="CI60" s="107">
        <f t="shared" si="41"/>
        <v>0</v>
      </c>
      <c r="CJ60" s="107" t="str">
        <f t="shared" si="42"/>
        <v/>
      </c>
      <c r="CK60" s="107" t="str">
        <f t="shared" si="43"/>
        <v/>
      </c>
      <c r="CL60" s="92" t="str">
        <f t="shared" si="44"/>
        <v/>
      </c>
      <c r="CM60" s="105" t="str">
        <f>IF(OR($B60=0,$B60=""),"",IF(AND($E$3="Nursery"),'Marks Entry Nursery'!AP59,IF(AND($E$3="LKG"),'Marks Entry LKG'!AP59,IF(AND($E$3="UKG"),'Marks Entry UKG'!AP59,""))))</f>
        <v/>
      </c>
      <c r="CN60" s="105" t="str">
        <f>IF(OR($B60=0,$B60=""),"",IF(AND($E$3="Nursery"),'Marks Entry Nursery'!AQ59,IF(AND($E$3="LKG"),'Marks Entry LKG'!AQ59,IF(AND($E$3="UKG"),'Marks Entry UKG'!AQ59,""))))</f>
        <v/>
      </c>
      <c r="CO60" s="106" t="str">
        <f t="shared" si="45"/>
        <v/>
      </c>
      <c r="CP60" s="107">
        <f t="shared" si="46"/>
        <v>0</v>
      </c>
      <c r="CQ60" s="107" t="str">
        <f t="shared" si="47"/>
        <v/>
      </c>
      <c r="CR60" s="107" t="str">
        <f t="shared" si="48"/>
        <v/>
      </c>
      <c r="CS60" s="92" t="str">
        <f t="shared" si="49"/>
        <v/>
      </c>
      <c r="CT60" s="105" t="str">
        <f>IF(OR($B60=0,$B60=""),"",IF(AND($E$3="Nursery"),'Marks Entry Nursery'!AR59,IF(AND($E$3="LKG"),'Marks Entry LKG'!AR59,IF(AND($E$3="UKG"),'Marks Entry UKG'!AR59,""))))</f>
        <v/>
      </c>
      <c r="CU60" s="105" t="str">
        <f>IF(OR($B60=0,$B60=""),"",IF(AND($E$3="Nursery"),'Marks Entry Nursery'!AS59,IF(AND($E$3="LKG"),'Marks Entry LKG'!AS59,IF(AND($E$3="UKG"),'Marks Entry UKG'!AS59,""))))</f>
        <v/>
      </c>
      <c r="CV60" s="106" t="str">
        <f t="shared" si="50"/>
        <v/>
      </c>
      <c r="CW60" s="107">
        <f t="shared" si="51"/>
        <v>0</v>
      </c>
      <c r="CX60" s="107" t="str">
        <f t="shared" si="52"/>
        <v/>
      </c>
      <c r="CY60" s="107" t="str">
        <f t="shared" si="53"/>
        <v/>
      </c>
      <c r="CZ60" s="92" t="str">
        <f t="shared" si="54"/>
        <v/>
      </c>
      <c r="DA60" s="105" t="str">
        <f>IF(OR($B60=0,$B60=""),"",IF(AND($E$3="Nursery"),'Marks Entry Nursery'!AT59,IF(AND($E$3="LKG"),'Marks Entry LKG'!AT59,IF(AND($E$3="UKG"),'Marks Entry UKG'!AT59,""))))</f>
        <v/>
      </c>
      <c r="DB60" s="105" t="str">
        <f>IF(OR($B60=0,$B60=""),"",IF(AND($E$3="Nursery"),'Marks Entry Nursery'!AU59,IF(AND($E$3="LKG"),'Marks Entry LKG'!AU59,IF(AND($E$3="UKG"),'Marks Entry UKG'!AU59,""))))</f>
        <v/>
      </c>
      <c r="DC60" s="357" t="str">
        <f t="shared" si="55"/>
        <v/>
      </c>
      <c r="DD60" s="93" t="str">
        <f t="shared" si="56"/>
        <v/>
      </c>
      <c r="DE60" s="105" t="str">
        <f>IF(OR($B60=0,$B60=""),"",IF(AND($E$3="Nursery"),'Marks Entry Nursery'!AV59,IF(AND($E$3="LKG"),'Marks Entry LKG'!AV59,IF(AND($E$3="UKG"),'Marks Entry UKG'!AV59,""))))</f>
        <v/>
      </c>
      <c r="DF60" s="105" t="str">
        <f>IF(OR($B60=0,$B60=""),"",IF(AND($E$3="Nursery"),'Marks Entry Nursery'!AW59,IF(AND($E$3="LKG"),'Marks Entry LKG'!AW59,IF(AND($E$3="UKG"),'Marks Entry UKG'!AW59,""))))</f>
        <v/>
      </c>
      <c r="DG60" s="357" t="str">
        <f t="shared" si="57"/>
        <v/>
      </c>
      <c r="DH60" s="93" t="str">
        <f t="shared" si="58"/>
        <v/>
      </c>
      <c r="DI60" s="63" t="str">
        <f t="shared" si="59"/>
        <v/>
      </c>
      <c r="DJ60" s="359" t="str">
        <f t="shared" si="60"/>
        <v/>
      </c>
      <c r="DK60" s="67" t="str">
        <f t="shared" si="61"/>
        <v/>
      </c>
      <c r="DL60" s="68" t="str">
        <f t="shared" si="62"/>
        <v/>
      </c>
      <c r="DM60" s="387" t="str">
        <f>IFERROR(IF(B60="NSO","NSO",IF(OR(D60="",G60="",F60="",B60="",DI60=0),"",IF('Master sheet'!$D$14="Hindi","कक्षोंन्नति","Promoted"))),"")</f>
        <v/>
      </c>
      <c r="DN60" s="42" t="str">
        <f>IF(OR(B60=0,B60=""),"",IF(AND($E$3="Nursery"),'Marks Entry Nursery'!AX59,IF(AND($E$3="LKG"),'Marks Entry LKG'!AX59,IF(AND($E$3="UKG"),'Marks Entry UKG'!AX59,""))))</f>
        <v/>
      </c>
      <c r="DO60" s="42" t="str">
        <f>IF(OR(B60=0,B60=""),"",IF(AND($E$3="Nursery"),'Marks Entry Nursery'!AY59,IF(AND($E$3="LKG"),'Marks Entry LKG'!AY59,IF(AND($E$3="UKG"),'Marks Entry UKG'!AY59,""))))</f>
        <v/>
      </c>
      <c r="DP60" s="214" t="str">
        <f t="shared" si="63"/>
        <v/>
      </c>
      <c r="DQ60" s="43"/>
      <c r="DX60" s="44">
        <f>IF(AND($E$3="Nursery"),'Marks Entry Nursery'!I59,IF(AND($E$3="LKG"),'Marks Entry LKG'!I59,IF(AND($E$3="UKG"),'Marks Entry UKG'!I59,"")))</f>
        <v>0</v>
      </c>
    </row>
    <row r="61" spans="1:128" ht="18.95" customHeight="1">
      <c r="A61" s="56">
        <v>54</v>
      </c>
      <c r="B61" s="261" t="str">
        <f>IF(OR(DX61=0,DX61=""),"",IF(AND($E$3="Nursery"),'Marks Entry Nursery'!I60,IF(AND($E$3="LKG"),'Marks Entry LKG'!I60,IF(AND($E$3="UKG"),'Marks Entry UKG'!I60,""))))</f>
        <v/>
      </c>
      <c r="C61" s="57" t="str">
        <f>IF(OR($B61=0,$B61=""),"",IF(AND($E$3="Nursery"),'Marks Entry Nursery'!B60,IF(AND($E$3="LKG"),'Marks Entry LKG'!B60,IF(AND($E$3="UKG"),'Marks Entry UKG'!B60,""))))</f>
        <v/>
      </c>
      <c r="D61" s="57" t="str">
        <f>IF(OR($B61=0,$B61=""),"",IF(AND($E$3="Nursery"),'Marks Entry Nursery'!C60,IF(AND($E$3="LKG"),'Marks Entry LKG'!C60,IF(AND($E$3="UKG"),'Marks Entry UKG'!C60,""))))</f>
        <v/>
      </c>
      <c r="E61" s="402" t="str">
        <f>IF(OR(B61=0,B61=""),"",IF(AND($E$3="Nursery"),'Marks Entry Nursery'!E60,IF(AND($E$3="LKG"),'Marks Entry LKG'!E60,IF(AND($E$3="UKG"),'Marks Entry UKG'!E60,""))))</f>
        <v/>
      </c>
      <c r="F61" s="260" t="str">
        <f>IF(OR(B61=0,B61=""),"",IF(AND($E$3="Nursery"),'Marks Entry Nursery'!D60,IF(AND($E$3="LKG"),'Marks Entry LKG'!D60,IF(AND($E$3="UKG"),'Marks Entry UKG'!D60,""))))</f>
        <v/>
      </c>
      <c r="G61" s="407" t="str">
        <f>IF(OR($B61=0,$B61=""),"",IF(AND($E$3="Nursery"),'Marks Entry Nursery'!F60,IF(AND($E$3="LKG"),'Marks Entry LKG'!F60,IF(AND($E$3="UKG"),'Marks Entry UKG'!F60,""))))</f>
        <v/>
      </c>
      <c r="H61" s="407" t="str">
        <f>IF(OR($B61=0,$B61=""),"",IF(AND($E$3="Nursery"),'Marks Entry Nursery'!G60,IF(AND($E$3="LKG"),'Marks Entry LKG'!G60,IF(AND($E$3="UKG"),'Marks Entry UKG'!G60,""))))</f>
        <v/>
      </c>
      <c r="I61" s="407" t="str">
        <f>IF(OR($B61=0,$B61=""),"",IF(AND($E$3="Nursery"),'Marks Entry Nursery'!H60,IF(AND($E$3="LKG"),'Marks Entry LKG'!H60,IF(AND($E$3="UKG"),'Marks Entry UKG'!H60,""))))</f>
        <v/>
      </c>
      <c r="J61" s="229" t="str">
        <f>IF(OR($B61=0,$B61=""),"",IF(AND($E$3="Nursery"),'Marks Entry Nursery'!J60,IF(AND($E$3="LKG"),'Marks Entry LKG'!J60,IF(AND($E$3="UKG"),'Marks Entry UKG'!J60,""))))</f>
        <v/>
      </c>
      <c r="K61" s="229" t="str">
        <f>IF(OR($B61=0,$B61=""),"",IF(AND($E$3="Nursery"),'Marks Entry Nursery'!K60,IF(AND($E$3="LKG"),'Marks Entry LKG'!K60,IF(AND($E$3="UKG"),'Marks Entry UKG'!K60,""))))</f>
        <v/>
      </c>
      <c r="L61" s="105"/>
      <c r="M61" s="105"/>
      <c r="N61" s="105"/>
      <c r="O61" s="51"/>
      <c r="P61" s="105" t="str">
        <f>IF(OR($B61=0,$B61=""),"",IF(AND($E$3="Nursery"),'Marks Entry Nursery'!O60,IF(AND($E$3="LKG"),'Marks Entry LKG'!O60,IF(AND($E$3="UKG"),'Marks Entry UKG'!O60,""))))</f>
        <v/>
      </c>
      <c r="Q61" s="105" t="str">
        <f>IF(OR($B61=0,$B61=""),"",IF(AND($E$3="Nursery"),'Marks Entry Nursery'!P60,IF(AND($E$3="LKG"),'Marks Entry LKG'!P60,IF(AND($E$3="UKG"),'Marks Entry UKG'!P60,""))))</f>
        <v/>
      </c>
      <c r="R61" s="54" t="str">
        <f t="shared" si="0"/>
        <v/>
      </c>
      <c r="S61" s="51">
        <f t="shared" si="1"/>
        <v>0</v>
      </c>
      <c r="T61" s="105" t="str">
        <f>IF(OR($B61=0,$B61=""),"",IF(AND($E$3="Nursery"),'Marks Entry Nursery'!Q60,IF(AND($E$3="LKG"),'Marks Entry LKG'!Q60,IF(AND($E$3="UKG"),'Marks Entry UKG'!Q60,""))))</f>
        <v/>
      </c>
      <c r="U61" s="105" t="str">
        <f>IF(OR($B61=0,$B61=""),"",IF(AND($E$3="Nursery"),'Marks Entry Nursery'!R60,IF(AND($E$3="LKG"),'Marks Entry LKG'!R60,IF(AND($E$3="UKG"),'Marks Entry UKG'!R60,""))))</f>
        <v/>
      </c>
      <c r="V61" s="55" t="str">
        <f t="shared" si="2"/>
        <v/>
      </c>
      <c r="W61" s="51" t="str">
        <f t="shared" si="3"/>
        <v/>
      </c>
      <c r="X61" s="89">
        <f t="shared" si="4"/>
        <v>0</v>
      </c>
      <c r="Y61" s="89" t="str">
        <f t="shared" si="5"/>
        <v/>
      </c>
      <c r="Z61" s="89" t="str">
        <f t="shared" si="6"/>
        <v/>
      </c>
      <c r="AA61" s="89" t="str">
        <f t="shared" si="7"/>
        <v/>
      </c>
      <c r="AB61" s="89" t="str">
        <f t="shared" si="8"/>
        <v/>
      </c>
      <c r="AC61" s="93" t="str">
        <f t="shared" si="9"/>
        <v/>
      </c>
      <c r="AD61" s="105"/>
      <c r="AE61" s="105"/>
      <c r="AF61" s="105"/>
      <c r="AG61" s="51"/>
      <c r="AH61" s="105" t="str">
        <f>IF(OR($B61=0,$B61=""),"",IF(AND($E$3="Nursery"),'Marks Entry Nursery'!V60,IF(AND($E$3="LKG"),'Marks Entry LKG'!V60,IF(AND($E$3="UKG"),'Marks Entry UKG'!V60,""))))</f>
        <v/>
      </c>
      <c r="AI61" s="105" t="str">
        <f>IF(OR($B61=0,$B61=""),"",IF(AND($E$3="Nursery"),'Marks Entry Nursery'!W60,IF(AND($E$3="LKG"),'Marks Entry LKG'!W60,IF(AND($E$3="UKG"),'Marks Entry UKG'!W60,""))))</f>
        <v/>
      </c>
      <c r="AJ61" s="54" t="str">
        <f t="shared" si="10"/>
        <v/>
      </c>
      <c r="AK61" s="51">
        <f t="shared" si="11"/>
        <v>0</v>
      </c>
      <c r="AL61" s="105" t="str">
        <f>IF(OR($B61=0,$B61=""),"",IF(AND($E$3="Nursery"),'Marks Entry Nursery'!X60,IF(AND($E$3="LKG"),'Marks Entry LKG'!X60,IF(AND($E$3="UKG"),'Marks Entry UKG'!X60,""))))</f>
        <v/>
      </c>
      <c r="AM61" s="105" t="str">
        <f>IF(OR($B61=0,$B61=""),"",IF(AND($E$3="Nursery"),'Marks Entry Nursery'!Y60,IF(AND($E$3="LKG"),'Marks Entry LKG'!Y60,IF(AND($E$3="UKG"),'Marks Entry UKG'!Y60,""))))</f>
        <v/>
      </c>
      <c r="AN61" s="55" t="str">
        <f t="shared" si="12"/>
        <v/>
      </c>
      <c r="AO61" s="51" t="str">
        <f t="shared" si="13"/>
        <v/>
      </c>
      <c r="AP61" s="89">
        <f t="shared" si="14"/>
        <v>0</v>
      </c>
      <c r="AQ61" s="89" t="str">
        <f t="shared" si="15"/>
        <v/>
      </c>
      <c r="AR61" s="89" t="str">
        <f t="shared" si="16"/>
        <v/>
      </c>
      <c r="AS61" s="89" t="str">
        <f t="shared" si="17"/>
        <v/>
      </c>
      <c r="AT61" s="89" t="str">
        <f t="shared" si="18"/>
        <v/>
      </c>
      <c r="AU61" s="93" t="str">
        <f t="shared" si="19"/>
        <v/>
      </c>
      <c r="AV61" s="105"/>
      <c r="AW61" s="105"/>
      <c r="AX61" s="105"/>
      <c r="AY61" s="51"/>
      <c r="AZ61" s="105" t="str">
        <f>IF(OR($B61=0,$B61=""),"",IF(AND($E$3="Nursery"),'Marks Entry Nursery'!AC60,IF(AND($E$3="LKG"),'Marks Entry LKG'!AC60,IF(AND($E$3="UKG"),'Marks Entry UKG'!AC60,""))))</f>
        <v/>
      </c>
      <c r="BA61" s="105" t="str">
        <f>IF(OR($B61=0,$B61=""),"",IF(AND($E$3="Nursery"),'Marks Entry Nursery'!AD60,IF(AND($E$3="LKG"),'Marks Entry LKG'!AD60,IF(AND($E$3="UKG"),'Marks Entry UKG'!AD60,""))))</f>
        <v/>
      </c>
      <c r="BB61" s="54" t="str">
        <f t="shared" si="20"/>
        <v/>
      </c>
      <c r="BC61" s="51">
        <f t="shared" si="21"/>
        <v>0</v>
      </c>
      <c r="BD61" s="105" t="str">
        <f>IF(OR($B61=0,$B61=""),"",IF(AND($E$3="Nursery"),'Marks Entry Nursery'!AE60,IF(AND($E$3="LKG"),'Marks Entry LKG'!AE60,IF(AND($E$3="UKG"),'Marks Entry UKG'!AE60,""))))</f>
        <v/>
      </c>
      <c r="BE61" s="105" t="str">
        <f>IF(OR($B61=0,$B61=""),"",IF(AND($E$3="Nursery"),'Marks Entry Nursery'!AF60,IF(AND($E$3="LKG"),'Marks Entry LKG'!AF60,IF(AND($E$3="UKG"),'Marks Entry UKG'!AF60,""))))</f>
        <v/>
      </c>
      <c r="BF61" s="55" t="str">
        <f t="shared" si="22"/>
        <v/>
      </c>
      <c r="BG61" s="51" t="str">
        <f t="shared" si="23"/>
        <v/>
      </c>
      <c r="BH61" s="89">
        <f t="shared" si="24"/>
        <v>0</v>
      </c>
      <c r="BI61" s="89" t="str">
        <f t="shared" si="25"/>
        <v/>
      </c>
      <c r="BJ61" s="89" t="str">
        <f t="shared" si="26"/>
        <v/>
      </c>
      <c r="BK61" s="89" t="str">
        <f t="shared" si="27"/>
        <v/>
      </c>
      <c r="BL61" s="89" t="str">
        <f t="shared" si="28"/>
        <v/>
      </c>
      <c r="BM61" s="93" t="str">
        <f t="shared" si="29"/>
        <v/>
      </c>
      <c r="BN61" s="105"/>
      <c r="BO61" s="105"/>
      <c r="BP61" s="105"/>
      <c r="BQ61" s="51"/>
      <c r="BR61" s="105" t="str">
        <f>IF(OR($B61=0,$B61=""),"",IF(AND($E$3="Nursery"),'Marks Entry Nursery'!AJ60,IF(AND($E$3="LKG"),'Marks Entry LKG'!AJ60,IF(AND($E$3="UKG"),'Marks Entry UKG'!AJ60,""))))</f>
        <v/>
      </c>
      <c r="BS61" s="105" t="str">
        <f>IF(OR($B61=0,$B61=""),"",IF(AND($E$3="Nursery"),'Marks Entry Nursery'!AK60,IF(AND($E$3="LKG"),'Marks Entry LKG'!AK60,IF(AND($E$3="UKG"),'Marks Entry UKG'!AK60,""))))</f>
        <v/>
      </c>
      <c r="BT61" s="54" t="str">
        <f t="shared" si="30"/>
        <v/>
      </c>
      <c r="BU61" s="51">
        <f t="shared" si="31"/>
        <v>0</v>
      </c>
      <c r="BV61" s="105" t="str">
        <f>IF(OR($B61=0,$B61=""),"",IF(AND($E$3="Nursery"),'Marks Entry Nursery'!AL60,IF(AND($E$3="LKG"),'Marks Entry LKG'!AL60,IF(AND($E$3="UKG"),'Marks Entry UKG'!AL60,""))))</f>
        <v/>
      </c>
      <c r="BW61" s="105" t="str">
        <f>IF(OR($B61=0,$B61=""),"",IF(AND($E$3="Nursery"),'Marks Entry Nursery'!AM60,IF(AND($E$3="LKG"),'Marks Entry LKG'!AM60,IF(AND($E$3="UKG"),'Marks Entry UKG'!AM60,""))))</f>
        <v/>
      </c>
      <c r="BX61" s="55" t="str">
        <f t="shared" si="32"/>
        <v/>
      </c>
      <c r="BY61" s="51" t="str">
        <f t="shared" si="33"/>
        <v/>
      </c>
      <c r="BZ61" s="89">
        <f t="shared" si="34"/>
        <v>0</v>
      </c>
      <c r="CA61" s="89" t="str">
        <f t="shared" si="35"/>
        <v/>
      </c>
      <c r="CB61" s="89" t="str">
        <f t="shared" si="36"/>
        <v/>
      </c>
      <c r="CC61" s="89" t="str">
        <f t="shared" si="37"/>
        <v/>
      </c>
      <c r="CD61" s="89" t="str">
        <f t="shared" si="38"/>
        <v/>
      </c>
      <c r="CE61" s="93" t="str">
        <f t="shared" si="39"/>
        <v/>
      </c>
      <c r="CF61" s="105" t="str">
        <f>IF(OR($B61=0,$B61=""),"",IF(AND($E$3="Nursery"),'Marks Entry Nursery'!AN60,IF(AND($E$3="LKG"),'Marks Entry LKG'!AN60,IF(AND($E$3="UKG"),'Marks Entry UKG'!AN60,""))))</f>
        <v/>
      </c>
      <c r="CG61" s="105" t="str">
        <f>IF(OR($B61=0,$B61=""),"",IF(AND($E$3="Nursery"),'Marks Entry Nursery'!AO60,IF(AND($E$3="LKG"),'Marks Entry LKG'!AO60,IF(AND($E$3="UKG"),'Marks Entry UKG'!AO60,""))))</f>
        <v/>
      </c>
      <c r="CH61" s="106" t="str">
        <f t="shared" si="40"/>
        <v/>
      </c>
      <c r="CI61" s="107">
        <f t="shared" si="41"/>
        <v>0</v>
      </c>
      <c r="CJ61" s="107" t="str">
        <f t="shared" si="42"/>
        <v/>
      </c>
      <c r="CK61" s="107" t="str">
        <f t="shared" si="43"/>
        <v/>
      </c>
      <c r="CL61" s="92" t="str">
        <f t="shared" si="44"/>
        <v/>
      </c>
      <c r="CM61" s="105" t="str">
        <f>IF(OR($B61=0,$B61=""),"",IF(AND($E$3="Nursery"),'Marks Entry Nursery'!AP60,IF(AND($E$3="LKG"),'Marks Entry LKG'!AP60,IF(AND($E$3="UKG"),'Marks Entry UKG'!AP60,""))))</f>
        <v/>
      </c>
      <c r="CN61" s="105" t="str">
        <f>IF(OR($B61=0,$B61=""),"",IF(AND($E$3="Nursery"),'Marks Entry Nursery'!AQ60,IF(AND($E$3="LKG"),'Marks Entry LKG'!AQ60,IF(AND($E$3="UKG"),'Marks Entry UKG'!AQ60,""))))</f>
        <v/>
      </c>
      <c r="CO61" s="106" t="str">
        <f t="shared" si="45"/>
        <v/>
      </c>
      <c r="CP61" s="107">
        <f t="shared" si="46"/>
        <v>0</v>
      </c>
      <c r="CQ61" s="107" t="str">
        <f t="shared" si="47"/>
        <v/>
      </c>
      <c r="CR61" s="107" t="str">
        <f t="shared" si="48"/>
        <v/>
      </c>
      <c r="CS61" s="92" t="str">
        <f t="shared" si="49"/>
        <v/>
      </c>
      <c r="CT61" s="105" t="str">
        <f>IF(OR($B61=0,$B61=""),"",IF(AND($E$3="Nursery"),'Marks Entry Nursery'!AR60,IF(AND($E$3="LKG"),'Marks Entry LKG'!AR60,IF(AND($E$3="UKG"),'Marks Entry UKG'!AR60,""))))</f>
        <v/>
      </c>
      <c r="CU61" s="105" t="str">
        <f>IF(OR($B61=0,$B61=""),"",IF(AND($E$3="Nursery"),'Marks Entry Nursery'!AS60,IF(AND($E$3="LKG"),'Marks Entry LKG'!AS60,IF(AND($E$3="UKG"),'Marks Entry UKG'!AS60,""))))</f>
        <v/>
      </c>
      <c r="CV61" s="106" t="str">
        <f t="shared" si="50"/>
        <v/>
      </c>
      <c r="CW61" s="107">
        <f t="shared" si="51"/>
        <v>0</v>
      </c>
      <c r="CX61" s="107" t="str">
        <f t="shared" si="52"/>
        <v/>
      </c>
      <c r="CY61" s="107" t="str">
        <f t="shared" si="53"/>
        <v/>
      </c>
      <c r="CZ61" s="92" t="str">
        <f t="shared" si="54"/>
        <v/>
      </c>
      <c r="DA61" s="105" t="str">
        <f>IF(OR($B61=0,$B61=""),"",IF(AND($E$3="Nursery"),'Marks Entry Nursery'!AT60,IF(AND($E$3="LKG"),'Marks Entry LKG'!AT60,IF(AND($E$3="UKG"),'Marks Entry UKG'!AT60,""))))</f>
        <v/>
      </c>
      <c r="DB61" s="105" t="str">
        <f>IF(OR($B61=0,$B61=""),"",IF(AND($E$3="Nursery"),'Marks Entry Nursery'!AU60,IF(AND($E$3="LKG"),'Marks Entry LKG'!AU60,IF(AND($E$3="UKG"),'Marks Entry UKG'!AU60,""))))</f>
        <v/>
      </c>
      <c r="DC61" s="357" t="str">
        <f t="shared" si="55"/>
        <v/>
      </c>
      <c r="DD61" s="93" t="str">
        <f t="shared" si="56"/>
        <v/>
      </c>
      <c r="DE61" s="105" t="str">
        <f>IF(OR($B61=0,$B61=""),"",IF(AND($E$3="Nursery"),'Marks Entry Nursery'!AV60,IF(AND($E$3="LKG"),'Marks Entry LKG'!AV60,IF(AND($E$3="UKG"),'Marks Entry UKG'!AV60,""))))</f>
        <v/>
      </c>
      <c r="DF61" s="105" t="str">
        <f>IF(OR($B61=0,$B61=""),"",IF(AND($E$3="Nursery"),'Marks Entry Nursery'!AW60,IF(AND($E$3="LKG"),'Marks Entry LKG'!AW60,IF(AND($E$3="UKG"),'Marks Entry UKG'!AW60,""))))</f>
        <v/>
      </c>
      <c r="DG61" s="357" t="str">
        <f t="shared" si="57"/>
        <v/>
      </c>
      <c r="DH61" s="93" t="str">
        <f t="shared" si="58"/>
        <v/>
      </c>
      <c r="DI61" s="63" t="str">
        <f t="shared" si="59"/>
        <v/>
      </c>
      <c r="DJ61" s="359" t="str">
        <f t="shared" si="60"/>
        <v/>
      </c>
      <c r="DK61" s="67" t="str">
        <f t="shared" si="61"/>
        <v/>
      </c>
      <c r="DL61" s="68" t="str">
        <f t="shared" si="62"/>
        <v/>
      </c>
      <c r="DM61" s="387" t="str">
        <f>IFERROR(IF(B61="NSO","NSO",IF(OR(D61="",G61="",F61="",B61="",DI61=0),"",IF('Master sheet'!$D$14="Hindi","कक्षोंन्नति","Promoted"))),"")</f>
        <v/>
      </c>
      <c r="DN61" s="42" t="str">
        <f>IF(OR(B61=0,B61=""),"",IF(AND($E$3="Nursery"),'Marks Entry Nursery'!AX60,IF(AND($E$3="LKG"),'Marks Entry LKG'!AX60,IF(AND($E$3="UKG"),'Marks Entry UKG'!AX60,""))))</f>
        <v/>
      </c>
      <c r="DO61" s="42" t="str">
        <f>IF(OR(B61=0,B61=""),"",IF(AND($E$3="Nursery"),'Marks Entry Nursery'!AY60,IF(AND($E$3="LKG"),'Marks Entry LKG'!AY60,IF(AND($E$3="UKG"),'Marks Entry UKG'!AY60,""))))</f>
        <v/>
      </c>
      <c r="DP61" s="214" t="str">
        <f t="shared" si="63"/>
        <v/>
      </c>
      <c r="DQ61" s="43"/>
      <c r="DX61" s="44">
        <f>IF(AND($E$3="Nursery"),'Marks Entry Nursery'!I60,IF(AND($E$3="LKG"),'Marks Entry LKG'!I60,IF(AND($E$3="UKG"),'Marks Entry UKG'!I60,"")))</f>
        <v>0</v>
      </c>
    </row>
    <row r="62" spans="1:128" ht="18.95" customHeight="1">
      <c r="A62" s="56">
        <v>55</v>
      </c>
      <c r="B62" s="261" t="str">
        <f>IF(OR(DX62=0,DX62=""),"",IF(AND($E$3="Nursery"),'Marks Entry Nursery'!I61,IF(AND($E$3="LKG"),'Marks Entry LKG'!I61,IF(AND($E$3="UKG"),'Marks Entry UKG'!I61,""))))</f>
        <v/>
      </c>
      <c r="C62" s="57" t="str">
        <f>IF(OR($B62=0,$B62=""),"",IF(AND($E$3="Nursery"),'Marks Entry Nursery'!B61,IF(AND($E$3="LKG"),'Marks Entry LKG'!B61,IF(AND($E$3="UKG"),'Marks Entry UKG'!B61,""))))</f>
        <v/>
      </c>
      <c r="D62" s="57" t="str">
        <f>IF(OR($B62=0,$B62=""),"",IF(AND($E$3="Nursery"),'Marks Entry Nursery'!C61,IF(AND($E$3="LKG"),'Marks Entry LKG'!C61,IF(AND($E$3="UKG"),'Marks Entry UKG'!C61,""))))</f>
        <v/>
      </c>
      <c r="E62" s="402" t="str">
        <f>IF(OR(B62=0,B62=""),"",IF(AND($E$3="Nursery"),'Marks Entry Nursery'!E61,IF(AND($E$3="LKG"),'Marks Entry LKG'!E61,IF(AND($E$3="UKG"),'Marks Entry UKG'!E61,""))))</f>
        <v/>
      </c>
      <c r="F62" s="260" t="str">
        <f>IF(OR(B62=0,B62=""),"",IF(AND($E$3="Nursery"),'Marks Entry Nursery'!D61,IF(AND($E$3="LKG"),'Marks Entry LKG'!D61,IF(AND($E$3="UKG"),'Marks Entry UKG'!D61,""))))</f>
        <v/>
      </c>
      <c r="G62" s="407" t="str">
        <f>IF(OR($B62=0,$B62=""),"",IF(AND($E$3="Nursery"),'Marks Entry Nursery'!F61,IF(AND($E$3="LKG"),'Marks Entry LKG'!F61,IF(AND($E$3="UKG"),'Marks Entry UKG'!F61,""))))</f>
        <v/>
      </c>
      <c r="H62" s="407" t="str">
        <f>IF(OR($B62=0,$B62=""),"",IF(AND($E$3="Nursery"),'Marks Entry Nursery'!G61,IF(AND($E$3="LKG"),'Marks Entry LKG'!G61,IF(AND($E$3="UKG"),'Marks Entry UKG'!G61,""))))</f>
        <v/>
      </c>
      <c r="I62" s="407" t="str">
        <f>IF(OR($B62=0,$B62=""),"",IF(AND($E$3="Nursery"),'Marks Entry Nursery'!H61,IF(AND($E$3="LKG"),'Marks Entry LKG'!H61,IF(AND($E$3="UKG"),'Marks Entry UKG'!H61,""))))</f>
        <v/>
      </c>
      <c r="J62" s="229" t="str">
        <f>IF(OR($B62=0,$B62=""),"",IF(AND($E$3="Nursery"),'Marks Entry Nursery'!J61,IF(AND($E$3="LKG"),'Marks Entry LKG'!J61,IF(AND($E$3="UKG"),'Marks Entry UKG'!J61,""))))</f>
        <v/>
      </c>
      <c r="K62" s="229" t="str">
        <f>IF(OR($B62=0,$B62=""),"",IF(AND($E$3="Nursery"),'Marks Entry Nursery'!K61,IF(AND($E$3="LKG"),'Marks Entry LKG'!K61,IF(AND($E$3="UKG"),'Marks Entry UKG'!K61,""))))</f>
        <v/>
      </c>
      <c r="L62" s="105"/>
      <c r="M62" s="105"/>
      <c r="N62" s="105"/>
      <c r="O62" s="51"/>
      <c r="P62" s="105" t="str">
        <f>IF(OR($B62=0,$B62=""),"",IF(AND($E$3="Nursery"),'Marks Entry Nursery'!O61,IF(AND($E$3="LKG"),'Marks Entry LKG'!O61,IF(AND($E$3="UKG"),'Marks Entry UKG'!O61,""))))</f>
        <v/>
      </c>
      <c r="Q62" s="105" t="str">
        <f>IF(OR($B62=0,$B62=""),"",IF(AND($E$3="Nursery"),'Marks Entry Nursery'!P61,IF(AND($E$3="LKG"),'Marks Entry LKG'!P61,IF(AND($E$3="UKG"),'Marks Entry UKG'!P61,""))))</f>
        <v/>
      </c>
      <c r="R62" s="54" t="str">
        <f t="shared" si="0"/>
        <v/>
      </c>
      <c r="S62" s="51">
        <f t="shared" si="1"/>
        <v>0</v>
      </c>
      <c r="T62" s="105" t="str">
        <f>IF(OR($B62=0,$B62=""),"",IF(AND($E$3="Nursery"),'Marks Entry Nursery'!Q61,IF(AND($E$3="LKG"),'Marks Entry LKG'!Q61,IF(AND($E$3="UKG"),'Marks Entry UKG'!Q61,""))))</f>
        <v/>
      </c>
      <c r="U62" s="105" t="str">
        <f>IF(OR($B62=0,$B62=""),"",IF(AND($E$3="Nursery"),'Marks Entry Nursery'!R61,IF(AND($E$3="LKG"),'Marks Entry LKG'!R61,IF(AND($E$3="UKG"),'Marks Entry UKG'!R61,""))))</f>
        <v/>
      </c>
      <c r="V62" s="55" t="str">
        <f t="shared" si="2"/>
        <v/>
      </c>
      <c r="W62" s="51" t="str">
        <f t="shared" si="3"/>
        <v/>
      </c>
      <c r="X62" s="89">
        <f t="shared" si="4"/>
        <v>0</v>
      </c>
      <c r="Y62" s="89" t="str">
        <f t="shared" si="5"/>
        <v/>
      </c>
      <c r="Z62" s="89" t="str">
        <f t="shared" si="6"/>
        <v/>
      </c>
      <c r="AA62" s="89" t="str">
        <f t="shared" si="7"/>
        <v/>
      </c>
      <c r="AB62" s="89" t="str">
        <f t="shared" si="8"/>
        <v/>
      </c>
      <c r="AC62" s="93" t="str">
        <f t="shared" si="9"/>
        <v/>
      </c>
      <c r="AD62" s="105"/>
      <c r="AE62" s="105"/>
      <c r="AF62" s="105"/>
      <c r="AG62" s="51"/>
      <c r="AH62" s="105" t="str">
        <f>IF(OR($B62=0,$B62=""),"",IF(AND($E$3="Nursery"),'Marks Entry Nursery'!V61,IF(AND($E$3="LKG"),'Marks Entry LKG'!V61,IF(AND($E$3="UKG"),'Marks Entry UKG'!V61,""))))</f>
        <v/>
      </c>
      <c r="AI62" s="105" t="str">
        <f>IF(OR($B62=0,$B62=""),"",IF(AND($E$3="Nursery"),'Marks Entry Nursery'!W61,IF(AND($E$3="LKG"),'Marks Entry LKG'!W61,IF(AND($E$3="UKG"),'Marks Entry UKG'!W61,""))))</f>
        <v/>
      </c>
      <c r="AJ62" s="54" t="str">
        <f t="shared" si="10"/>
        <v/>
      </c>
      <c r="AK62" s="51">
        <f t="shared" si="11"/>
        <v>0</v>
      </c>
      <c r="AL62" s="105" t="str">
        <f>IF(OR($B62=0,$B62=""),"",IF(AND($E$3="Nursery"),'Marks Entry Nursery'!X61,IF(AND($E$3="LKG"),'Marks Entry LKG'!X61,IF(AND($E$3="UKG"),'Marks Entry UKG'!X61,""))))</f>
        <v/>
      </c>
      <c r="AM62" s="105" t="str">
        <f>IF(OR($B62=0,$B62=""),"",IF(AND($E$3="Nursery"),'Marks Entry Nursery'!Y61,IF(AND($E$3="LKG"),'Marks Entry LKG'!Y61,IF(AND($E$3="UKG"),'Marks Entry UKG'!Y61,""))))</f>
        <v/>
      </c>
      <c r="AN62" s="55" t="str">
        <f t="shared" si="12"/>
        <v/>
      </c>
      <c r="AO62" s="51" t="str">
        <f t="shared" si="13"/>
        <v/>
      </c>
      <c r="AP62" s="89">
        <f t="shared" si="14"/>
        <v>0</v>
      </c>
      <c r="AQ62" s="89" t="str">
        <f t="shared" si="15"/>
        <v/>
      </c>
      <c r="AR62" s="89" t="str">
        <f t="shared" si="16"/>
        <v/>
      </c>
      <c r="AS62" s="89" t="str">
        <f t="shared" si="17"/>
        <v/>
      </c>
      <c r="AT62" s="89" t="str">
        <f t="shared" si="18"/>
        <v/>
      </c>
      <c r="AU62" s="93" t="str">
        <f t="shared" si="19"/>
        <v/>
      </c>
      <c r="AV62" s="105"/>
      <c r="AW62" s="105"/>
      <c r="AX62" s="105"/>
      <c r="AY62" s="51"/>
      <c r="AZ62" s="105" t="str">
        <f>IF(OR($B62=0,$B62=""),"",IF(AND($E$3="Nursery"),'Marks Entry Nursery'!AC61,IF(AND($E$3="LKG"),'Marks Entry LKG'!AC61,IF(AND($E$3="UKG"),'Marks Entry UKG'!AC61,""))))</f>
        <v/>
      </c>
      <c r="BA62" s="105" t="str">
        <f>IF(OR($B62=0,$B62=""),"",IF(AND($E$3="Nursery"),'Marks Entry Nursery'!AD61,IF(AND($E$3="LKG"),'Marks Entry LKG'!AD61,IF(AND($E$3="UKG"),'Marks Entry UKG'!AD61,""))))</f>
        <v/>
      </c>
      <c r="BB62" s="54" t="str">
        <f t="shared" si="20"/>
        <v/>
      </c>
      <c r="BC62" s="51">
        <f t="shared" si="21"/>
        <v>0</v>
      </c>
      <c r="BD62" s="105" t="str">
        <f>IF(OR($B62=0,$B62=""),"",IF(AND($E$3="Nursery"),'Marks Entry Nursery'!AE61,IF(AND($E$3="LKG"),'Marks Entry LKG'!AE61,IF(AND($E$3="UKG"),'Marks Entry UKG'!AE61,""))))</f>
        <v/>
      </c>
      <c r="BE62" s="105" t="str">
        <f>IF(OR($B62=0,$B62=""),"",IF(AND($E$3="Nursery"),'Marks Entry Nursery'!AF61,IF(AND($E$3="LKG"),'Marks Entry LKG'!AF61,IF(AND($E$3="UKG"),'Marks Entry UKG'!AF61,""))))</f>
        <v/>
      </c>
      <c r="BF62" s="55" t="str">
        <f t="shared" si="22"/>
        <v/>
      </c>
      <c r="BG62" s="51" t="str">
        <f t="shared" si="23"/>
        <v/>
      </c>
      <c r="BH62" s="89">
        <f t="shared" si="24"/>
        <v>0</v>
      </c>
      <c r="BI62" s="89" t="str">
        <f t="shared" si="25"/>
        <v/>
      </c>
      <c r="BJ62" s="89" t="str">
        <f t="shared" si="26"/>
        <v/>
      </c>
      <c r="BK62" s="89" t="str">
        <f t="shared" si="27"/>
        <v/>
      </c>
      <c r="BL62" s="89" t="str">
        <f t="shared" si="28"/>
        <v/>
      </c>
      <c r="BM62" s="93" t="str">
        <f t="shared" si="29"/>
        <v/>
      </c>
      <c r="BN62" s="105"/>
      <c r="BO62" s="105"/>
      <c r="BP62" s="105"/>
      <c r="BQ62" s="51"/>
      <c r="BR62" s="105" t="str">
        <f>IF(OR($B62=0,$B62=""),"",IF(AND($E$3="Nursery"),'Marks Entry Nursery'!AJ61,IF(AND($E$3="LKG"),'Marks Entry LKG'!AJ61,IF(AND($E$3="UKG"),'Marks Entry UKG'!AJ61,""))))</f>
        <v/>
      </c>
      <c r="BS62" s="105" t="str">
        <f>IF(OR($B62=0,$B62=""),"",IF(AND($E$3="Nursery"),'Marks Entry Nursery'!AK61,IF(AND($E$3="LKG"),'Marks Entry LKG'!AK61,IF(AND($E$3="UKG"),'Marks Entry UKG'!AK61,""))))</f>
        <v/>
      </c>
      <c r="BT62" s="54" t="str">
        <f t="shared" si="30"/>
        <v/>
      </c>
      <c r="BU62" s="51">
        <f t="shared" si="31"/>
        <v>0</v>
      </c>
      <c r="BV62" s="105" t="str">
        <f>IF(OR($B62=0,$B62=""),"",IF(AND($E$3="Nursery"),'Marks Entry Nursery'!AL61,IF(AND($E$3="LKG"),'Marks Entry LKG'!AL61,IF(AND($E$3="UKG"),'Marks Entry UKG'!AL61,""))))</f>
        <v/>
      </c>
      <c r="BW62" s="105" t="str">
        <f>IF(OR($B62=0,$B62=""),"",IF(AND($E$3="Nursery"),'Marks Entry Nursery'!AM61,IF(AND($E$3="LKG"),'Marks Entry LKG'!AM61,IF(AND($E$3="UKG"),'Marks Entry UKG'!AM61,""))))</f>
        <v/>
      </c>
      <c r="BX62" s="55" t="str">
        <f t="shared" si="32"/>
        <v/>
      </c>
      <c r="BY62" s="51" t="str">
        <f t="shared" si="33"/>
        <v/>
      </c>
      <c r="BZ62" s="89">
        <f t="shared" si="34"/>
        <v>0</v>
      </c>
      <c r="CA62" s="89" t="str">
        <f t="shared" si="35"/>
        <v/>
      </c>
      <c r="CB62" s="89" t="str">
        <f t="shared" si="36"/>
        <v/>
      </c>
      <c r="CC62" s="89" t="str">
        <f t="shared" si="37"/>
        <v/>
      </c>
      <c r="CD62" s="89" t="str">
        <f t="shared" si="38"/>
        <v/>
      </c>
      <c r="CE62" s="93" t="str">
        <f t="shared" si="39"/>
        <v/>
      </c>
      <c r="CF62" s="105" t="str">
        <f>IF(OR($B62=0,$B62=""),"",IF(AND($E$3="Nursery"),'Marks Entry Nursery'!AN61,IF(AND($E$3="LKG"),'Marks Entry LKG'!AN61,IF(AND($E$3="UKG"),'Marks Entry UKG'!AN61,""))))</f>
        <v/>
      </c>
      <c r="CG62" s="105" t="str">
        <f>IF(OR($B62=0,$B62=""),"",IF(AND($E$3="Nursery"),'Marks Entry Nursery'!AO61,IF(AND($E$3="LKG"),'Marks Entry LKG'!AO61,IF(AND($E$3="UKG"),'Marks Entry UKG'!AO61,""))))</f>
        <v/>
      </c>
      <c r="CH62" s="106" t="str">
        <f t="shared" si="40"/>
        <v/>
      </c>
      <c r="CI62" s="107">
        <f t="shared" si="41"/>
        <v>0</v>
      </c>
      <c r="CJ62" s="107" t="str">
        <f t="shared" si="42"/>
        <v/>
      </c>
      <c r="CK62" s="107" t="str">
        <f t="shared" si="43"/>
        <v/>
      </c>
      <c r="CL62" s="92" t="str">
        <f t="shared" si="44"/>
        <v/>
      </c>
      <c r="CM62" s="105" t="str">
        <f>IF(OR($B62=0,$B62=""),"",IF(AND($E$3="Nursery"),'Marks Entry Nursery'!AP61,IF(AND($E$3="LKG"),'Marks Entry LKG'!AP61,IF(AND($E$3="UKG"),'Marks Entry UKG'!AP61,""))))</f>
        <v/>
      </c>
      <c r="CN62" s="105" t="str">
        <f>IF(OR($B62=0,$B62=""),"",IF(AND($E$3="Nursery"),'Marks Entry Nursery'!AQ61,IF(AND($E$3="LKG"),'Marks Entry LKG'!AQ61,IF(AND($E$3="UKG"),'Marks Entry UKG'!AQ61,""))))</f>
        <v/>
      </c>
      <c r="CO62" s="106" t="str">
        <f t="shared" si="45"/>
        <v/>
      </c>
      <c r="CP62" s="107">
        <f t="shared" si="46"/>
        <v>0</v>
      </c>
      <c r="CQ62" s="107" t="str">
        <f t="shared" si="47"/>
        <v/>
      </c>
      <c r="CR62" s="107" t="str">
        <f t="shared" si="48"/>
        <v/>
      </c>
      <c r="CS62" s="92" t="str">
        <f t="shared" si="49"/>
        <v/>
      </c>
      <c r="CT62" s="105" t="str">
        <f>IF(OR($B62=0,$B62=""),"",IF(AND($E$3="Nursery"),'Marks Entry Nursery'!AR61,IF(AND($E$3="LKG"),'Marks Entry LKG'!AR61,IF(AND($E$3="UKG"),'Marks Entry UKG'!AR61,""))))</f>
        <v/>
      </c>
      <c r="CU62" s="105" t="str">
        <f>IF(OR($B62=0,$B62=""),"",IF(AND($E$3="Nursery"),'Marks Entry Nursery'!AS61,IF(AND($E$3="LKG"),'Marks Entry LKG'!AS61,IF(AND($E$3="UKG"),'Marks Entry UKG'!AS61,""))))</f>
        <v/>
      </c>
      <c r="CV62" s="106" t="str">
        <f t="shared" si="50"/>
        <v/>
      </c>
      <c r="CW62" s="107">
        <f t="shared" si="51"/>
        <v>0</v>
      </c>
      <c r="CX62" s="107" t="str">
        <f t="shared" si="52"/>
        <v/>
      </c>
      <c r="CY62" s="107" t="str">
        <f t="shared" si="53"/>
        <v/>
      </c>
      <c r="CZ62" s="92" t="str">
        <f t="shared" si="54"/>
        <v/>
      </c>
      <c r="DA62" s="105" t="str">
        <f>IF(OR($B62=0,$B62=""),"",IF(AND($E$3="Nursery"),'Marks Entry Nursery'!AT61,IF(AND($E$3="LKG"),'Marks Entry LKG'!AT61,IF(AND($E$3="UKG"),'Marks Entry UKG'!AT61,""))))</f>
        <v/>
      </c>
      <c r="DB62" s="105" t="str">
        <f>IF(OR($B62=0,$B62=""),"",IF(AND($E$3="Nursery"),'Marks Entry Nursery'!AU61,IF(AND($E$3="LKG"),'Marks Entry LKG'!AU61,IF(AND($E$3="UKG"),'Marks Entry UKG'!AU61,""))))</f>
        <v/>
      </c>
      <c r="DC62" s="357" t="str">
        <f t="shared" si="55"/>
        <v/>
      </c>
      <c r="DD62" s="93" t="str">
        <f t="shared" si="56"/>
        <v/>
      </c>
      <c r="DE62" s="105" t="str">
        <f>IF(OR($B62=0,$B62=""),"",IF(AND($E$3="Nursery"),'Marks Entry Nursery'!AV61,IF(AND($E$3="LKG"),'Marks Entry LKG'!AV61,IF(AND($E$3="UKG"),'Marks Entry UKG'!AV61,""))))</f>
        <v/>
      </c>
      <c r="DF62" s="105" t="str">
        <f>IF(OR($B62=0,$B62=""),"",IF(AND($E$3="Nursery"),'Marks Entry Nursery'!AW61,IF(AND($E$3="LKG"),'Marks Entry LKG'!AW61,IF(AND($E$3="UKG"),'Marks Entry UKG'!AW61,""))))</f>
        <v/>
      </c>
      <c r="DG62" s="357" t="str">
        <f t="shared" si="57"/>
        <v/>
      </c>
      <c r="DH62" s="93" t="str">
        <f t="shared" si="58"/>
        <v/>
      </c>
      <c r="DI62" s="63" t="str">
        <f t="shared" si="59"/>
        <v/>
      </c>
      <c r="DJ62" s="359" t="str">
        <f t="shared" si="60"/>
        <v/>
      </c>
      <c r="DK62" s="67" t="str">
        <f t="shared" si="61"/>
        <v/>
      </c>
      <c r="DL62" s="68" t="str">
        <f t="shared" si="62"/>
        <v/>
      </c>
      <c r="DM62" s="387" t="str">
        <f>IFERROR(IF(B62="NSO","NSO",IF(OR(D62="",G62="",F62="",B62="",DI62=0),"",IF('Master sheet'!$D$14="Hindi","कक्षोंन्नति","Promoted"))),"")</f>
        <v/>
      </c>
      <c r="DN62" s="42" t="str">
        <f>IF(OR(B62=0,B62=""),"",IF(AND($E$3="Nursery"),'Marks Entry Nursery'!AX61,IF(AND($E$3="LKG"),'Marks Entry LKG'!AX61,IF(AND($E$3="UKG"),'Marks Entry UKG'!AX61,""))))</f>
        <v/>
      </c>
      <c r="DO62" s="42" t="str">
        <f>IF(OR(B62=0,B62=""),"",IF(AND($E$3="Nursery"),'Marks Entry Nursery'!AY61,IF(AND($E$3="LKG"),'Marks Entry LKG'!AY61,IF(AND($E$3="UKG"),'Marks Entry UKG'!AY61,""))))</f>
        <v/>
      </c>
      <c r="DP62" s="214" t="str">
        <f t="shared" si="63"/>
        <v/>
      </c>
      <c r="DQ62" s="43"/>
      <c r="DX62" s="44">
        <f>IF(AND($E$3="Nursery"),'Marks Entry Nursery'!I61,IF(AND($E$3="LKG"),'Marks Entry LKG'!I61,IF(AND($E$3="UKG"),'Marks Entry UKG'!I61,"")))</f>
        <v>0</v>
      </c>
    </row>
    <row r="63" spans="1:128" ht="18.95" customHeight="1">
      <c r="A63" s="56">
        <v>56</v>
      </c>
      <c r="B63" s="261" t="str">
        <f>IF(OR(DX63=0,DX63=""),"",IF(AND($E$3="Nursery"),'Marks Entry Nursery'!I62,IF(AND($E$3="LKG"),'Marks Entry LKG'!I62,IF(AND($E$3="UKG"),'Marks Entry UKG'!I62,""))))</f>
        <v/>
      </c>
      <c r="C63" s="57" t="str">
        <f>IF(OR($B63=0,$B63=""),"",IF(AND($E$3="Nursery"),'Marks Entry Nursery'!B62,IF(AND($E$3="LKG"),'Marks Entry LKG'!B62,IF(AND($E$3="UKG"),'Marks Entry UKG'!B62,""))))</f>
        <v/>
      </c>
      <c r="D63" s="57" t="str">
        <f>IF(OR($B63=0,$B63=""),"",IF(AND($E$3="Nursery"),'Marks Entry Nursery'!C62,IF(AND($E$3="LKG"),'Marks Entry LKG'!C62,IF(AND($E$3="UKG"),'Marks Entry UKG'!C62,""))))</f>
        <v/>
      </c>
      <c r="E63" s="402" t="str">
        <f>IF(OR(B63=0,B63=""),"",IF(AND($E$3="Nursery"),'Marks Entry Nursery'!E62,IF(AND($E$3="LKG"),'Marks Entry LKG'!E62,IF(AND($E$3="UKG"),'Marks Entry UKG'!E62,""))))</f>
        <v/>
      </c>
      <c r="F63" s="260" t="str">
        <f>IF(OR(B63=0,B63=""),"",IF(AND($E$3="Nursery"),'Marks Entry Nursery'!D62,IF(AND($E$3="LKG"),'Marks Entry LKG'!D62,IF(AND($E$3="UKG"),'Marks Entry UKG'!D62,""))))</f>
        <v/>
      </c>
      <c r="G63" s="407" t="str">
        <f>IF(OR($B63=0,$B63=""),"",IF(AND($E$3="Nursery"),'Marks Entry Nursery'!F62,IF(AND($E$3="LKG"),'Marks Entry LKG'!F62,IF(AND($E$3="UKG"),'Marks Entry UKG'!F62,""))))</f>
        <v/>
      </c>
      <c r="H63" s="407" t="str">
        <f>IF(OR($B63=0,$B63=""),"",IF(AND($E$3="Nursery"),'Marks Entry Nursery'!G62,IF(AND($E$3="LKG"),'Marks Entry LKG'!G62,IF(AND($E$3="UKG"),'Marks Entry UKG'!G62,""))))</f>
        <v/>
      </c>
      <c r="I63" s="407" t="str">
        <f>IF(OR($B63=0,$B63=""),"",IF(AND($E$3="Nursery"),'Marks Entry Nursery'!H62,IF(AND($E$3="LKG"),'Marks Entry LKG'!H62,IF(AND($E$3="UKG"),'Marks Entry UKG'!H62,""))))</f>
        <v/>
      </c>
      <c r="J63" s="229" t="str">
        <f>IF(OR($B63=0,$B63=""),"",IF(AND($E$3="Nursery"),'Marks Entry Nursery'!J62,IF(AND($E$3="LKG"),'Marks Entry LKG'!J62,IF(AND($E$3="UKG"),'Marks Entry UKG'!J62,""))))</f>
        <v/>
      </c>
      <c r="K63" s="229" t="str">
        <f>IF(OR($B63=0,$B63=""),"",IF(AND($E$3="Nursery"),'Marks Entry Nursery'!K62,IF(AND($E$3="LKG"),'Marks Entry LKG'!K62,IF(AND($E$3="UKG"),'Marks Entry UKG'!K62,""))))</f>
        <v/>
      </c>
      <c r="L63" s="105"/>
      <c r="M63" s="105"/>
      <c r="N63" s="105"/>
      <c r="O63" s="51"/>
      <c r="P63" s="105" t="str">
        <f>IF(OR($B63=0,$B63=""),"",IF(AND($E$3="Nursery"),'Marks Entry Nursery'!O62,IF(AND($E$3="LKG"),'Marks Entry LKG'!O62,IF(AND($E$3="UKG"),'Marks Entry UKG'!O62,""))))</f>
        <v/>
      </c>
      <c r="Q63" s="105" t="str">
        <f>IF(OR($B63=0,$B63=""),"",IF(AND($E$3="Nursery"),'Marks Entry Nursery'!P62,IF(AND($E$3="LKG"),'Marks Entry LKG'!P62,IF(AND($E$3="UKG"),'Marks Entry UKG'!P62,""))))</f>
        <v/>
      </c>
      <c r="R63" s="54" t="str">
        <f t="shared" si="0"/>
        <v/>
      </c>
      <c r="S63" s="51">
        <f t="shared" si="1"/>
        <v>0</v>
      </c>
      <c r="T63" s="105" t="str">
        <f>IF(OR($B63=0,$B63=""),"",IF(AND($E$3="Nursery"),'Marks Entry Nursery'!Q62,IF(AND($E$3="LKG"),'Marks Entry LKG'!Q62,IF(AND($E$3="UKG"),'Marks Entry UKG'!Q62,""))))</f>
        <v/>
      </c>
      <c r="U63" s="105" t="str">
        <f>IF(OR($B63=0,$B63=""),"",IF(AND($E$3="Nursery"),'Marks Entry Nursery'!R62,IF(AND($E$3="LKG"),'Marks Entry LKG'!R62,IF(AND($E$3="UKG"),'Marks Entry UKG'!R62,""))))</f>
        <v/>
      </c>
      <c r="V63" s="55" t="str">
        <f t="shared" si="2"/>
        <v/>
      </c>
      <c r="W63" s="51" t="str">
        <f t="shared" si="3"/>
        <v/>
      </c>
      <c r="X63" s="89">
        <f t="shared" si="4"/>
        <v>0</v>
      </c>
      <c r="Y63" s="89" t="str">
        <f t="shared" si="5"/>
        <v/>
      </c>
      <c r="Z63" s="89" t="str">
        <f t="shared" si="6"/>
        <v/>
      </c>
      <c r="AA63" s="89" t="str">
        <f t="shared" si="7"/>
        <v/>
      </c>
      <c r="AB63" s="89" t="str">
        <f t="shared" si="8"/>
        <v/>
      </c>
      <c r="AC63" s="93" t="str">
        <f t="shared" si="9"/>
        <v/>
      </c>
      <c r="AD63" s="105"/>
      <c r="AE63" s="105"/>
      <c r="AF63" s="105"/>
      <c r="AG63" s="51"/>
      <c r="AH63" s="105" t="str">
        <f>IF(OR($B63=0,$B63=""),"",IF(AND($E$3="Nursery"),'Marks Entry Nursery'!V62,IF(AND($E$3="LKG"),'Marks Entry LKG'!V62,IF(AND($E$3="UKG"),'Marks Entry UKG'!V62,""))))</f>
        <v/>
      </c>
      <c r="AI63" s="105" t="str">
        <f>IF(OR($B63=0,$B63=""),"",IF(AND($E$3="Nursery"),'Marks Entry Nursery'!W62,IF(AND($E$3="LKG"),'Marks Entry LKG'!W62,IF(AND($E$3="UKG"),'Marks Entry UKG'!W62,""))))</f>
        <v/>
      </c>
      <c r="AJ63" s="54" t="str">
        <f t="shared" si="10"/>
        <v/>
      </c>
      <c r="AK63" s="51">
        <f t="shared" si="11"/>
        <v>0</v>
      </c>
      <c r="AL63" s="105" t="str">
        <f>IF(OR($B63=0,$B63=""),"",IF(AND($E$3="Nursery"),'Marks Entry Nursery'!X62,IF(AND($E$3="LKG"),'Marks Entry LKG'!X62,IF(AND($E$3="UKG"),'Marks Entry UKG'!X62,""))))</f>
        <v/>
      </c>
      <c r="AM63" s="105" t="str">
        <f>IF(OR($B63=0,$B63=""),"",IF(AND($E$3="Nursery"),'Marks Entry Nursery'!Y62,IF(AND($E$3="LKG"),'Marks Entry LKG'!Y62,IF(AND($E$3="UKG"),'Marks Entry UKG'!Y62,""))))</f>
        <v/>
      </c>
      <c r="AN63" s="55" t="str">
        <f t="shared" si="12"/>
        <v/>
      </c>
      <c r="AO63" s="51" t="str">
        <f t="shared" si="13"/>
        <v/>
      </c>
      <c r="AP63" s="89">
        <f t="shared" si="14"/>
        <v>0</v>
      </c>
      <c r="AQ63" s="89" t="str">
        <f t="shared" si="15"/>
        <v/>
      </c>
      <c r="AR63" s="89" t="str">
        <f t="shared" si="16"/>
        <v/>
      </c>
      <c r="AS63" s="89" t="str">
        <f t="shared" si="17"/>
        <v/>
      </c>
      <c r="AT63" s="89" t="str">
        <f t="shared" si="18"/>
        <v/>
      </c>
      <c r="AU63" s="93" t="str">
        <f t="shared" si="19"/>
        <v/>
      </c>
      <c r="AV63" s="105"/>
      <c r="AW63" s="105"/>
      <c r="AX63" s="105"/>
      <c r="AY63" s="51"/>
      <c r="AZ63" s="105" t="str">
        <f>IF(OR($B63=0,$B63=""),"",IF(AND($E$3="Nursery"),'Marks Entry Nursery'!AC62,IF(AND($E$3="LKG"),'Marks Entry LKG'!AC62,IF(AND($E$3="UKG"),'Marks Entry UKG'!AC62,""))))</f>
        <v/>
      </c>
      <c r="BA63" s="105" t="str">
        <f>IF(OR($B63=0,$B63=""),"",IF(AND($E$3="Nursery"),'Marks Entry Nursery'!AD62,IF(AND($E$3="LKG"),'Marks Entry LKG'!AD62,IF(AND($E$3="UKG"),'Marks Entry UKG'!AD62,""))))</f>
        <v/>
      </c>
      <c r="BB63" s="54" t="str">
        <f t="shared" si="20"/>
        <v/>
      </c>
      <c r="BC63" s="51">
        <f t="shared" si="21"/>
        <v>0</v>
      </c>
      <c r="BD63" s="105" t="str">
        <f>IF(OR($B63=0,$B63=""),"",IF(AND($E$3="Nursery"),'Marks Entry Nursery'!AE62,IF(AND($E$3="LKG"),'Marks Entry LKG'!AE62,IF(AND($E$3="UKG"),'Marks Entry UKG'!AE62,""))))</f>
        <v/>
      </c>
      <c r="BE63" s="105" t="str">
        <f>IF(OR($B63=0,$B63=""),"",IF(AND($E$3="Nursery"),'Marks Entry Nursery'!AF62,IF(AND($E$3="LKG"),'Marks Entry LKG'!AF62,IF(AND($E$3="UKG"),'Marks Entry UKG'!AF62,""))))</f>
        <v/>
      </c>
      <c r="BF63" s="55" t="str">
        <f t="shared" si="22"/>
        <v/>
      </c>
      <c r="BG63" s="51" t="str">
        <f t="shared" si="23"/>
        <v/>
      </c>
      <c r="BH63" s="89">
        <f t="shared" si="24"/>
        <v>0</v>
      </c>
      <c r="BI63" s="89" t="str">
        <f t="shared" si="25"/>
        <v/>
      </c>
      <c r="BJ63" s="89" t="str">
        <f t="shared" si="26"/>
        <v/>
      </c>
      <c r="BK63" s="89" t="str">
        <f t="shared" si="27"/>
        <v/>
      </c>
      <c r="BL63" s="89" t="str">
        <f t="shared" si="28"/>
        <v/>
      </c>
      <c r="BM63" s="93" t="str">
        <f t="shared" si="29"/>
        <v/>
      </c>
      <c r="BN63" s="105"/>
      <c r="BO63" s="105"/>
      <c r="BP63" s="105"/>
      <c r="BQ63" s="51"/>
      <c r="BR63" s="105" t="str">
        <f>IF(OR($B63=0,$B63=""),"",IF(AND($E$3="Nursery"),'Marks Entry Nursery'!AJ62,IF(AND($E$3="LKG"),'Marks Entry LKG'!AJ62,IF(AND($E$3="UKG"),'Marks Entry UKG'!AJ62,""))))</f>
        <v/>
      </c>
      <c r="BS63" s="105" t="str">
        <f>IF(OR($B63=0,$B63=""),"",IF(AND($E$3="Nursery"),'Marks Entry Nursery'!AK62,IF(AND($E$3="LKG"),'Marks Entry LKG'!AK62,IF(AND($E$3="UKG"),'Marks Entry UKG'!AK62,""))))</f>
        <v/>
      </c>
      <c r="BT63" s="54" t="str">
        <f t="shared" si="30"/>
        <v/>
      </c>
      <c r="BU63" s="51">
        <f t="shared" si="31"/>
        <v>0</v>
      </c>
      <c r="BV63" s="105" t="str">
        <f>IF(OR($B63=0,$B63=""),"",IF(AND($E$3="Nursery"),'Marks Entry Nursery'!AL62,IF(AND($E$3="LKG"),'Marks Entry LKG'!AL62,IF(AND($E$3="UKG"),'Marks Entry UKG'!AL62,""))))</f>
        <v/>
      </c>
      <c r="BW63" s="105" t="str">
        <f>IF(OR($B63=0,$B63=""),"",IF(AND($E$3="Nursery"),'Marks Entry Nursery'!AM62,IF(AND($E$3="LKG"),'Marks Entry LKG'!AM62,IF(AND($E$3="UKG"),'Marks Entry UKG'!AM62,""))))</f>
        <v/>
      </c>
      <c r="BX63" s="55" t="str">
        <f t="shared" si="32"/>
        <v/>
      </c>
      <c r="BY63" s="51" t="str">
        <f t="shared" si="33"/>
        <v/>
      </c>
      <c r="BZ63" s="89">
        <f t="shared" si="34"/>
        <v>0</v>
      </c>
      <c r="CA63" s="89" t="str">
        <f t="shared" si="35"/>
        <v/>
      </c>
      <c r="CB63" s="89" t="str">
        <f t="shared" si="36"/>
        <v/>
      </c>
      <c r="CC63" s="89" t="str">
        <f t="shared" si="37"/>
        <v/>
      </c>
      <c r="CD63" s="89" t="str">
        <f t="shared" si="38"/>
        <v/>
      </c>
      <c r="CE63" s="93" t="str">
        <f t="shared" si="39"/>
        <v/>
      </c>
      <c r="CF63" s="105" t="str">
        <f>IF(OR($B63=0,$B63=""),"",IF(AND($E$3="Nursery"),'Marks Entry Nursery'!AN62,IF(AND($E$3="LKG"),'Marks Entry LKG'!AN62,IF(AND($E$3="UKG"),'Marks Entry UKG'!AN62,""))))</f>
        <v/>
      </c>
      <c r="CG63" s="105" t="str">
        <f>IF(OR($B63=0,$B63=""),"",IF(AND($E$3="Nursery"),'Marks Entry Nursery'!AO62,IF(AND($E$3="LKG"),'Marks Entry LKG'!AO62,IF(AND($E$3="UKG"),'Marks Entry UKG'!AO62,""))))</f>
        <v/>
      </c>
      <c r="CH63" s="106" t="str">
        <f t="shared" si="40"/>
        <v/>
      </c>
      <c r="CI63" s="107">
        <f t="shared" si="41"/>
        <v>0</v>
      </c>
      <c r="CJ63" s="107" t="str">
        <f t="shared" si="42"/>
        <v/>
      </c>
      <c r="CK63" s="107" t="str">
        <f t="shared" si="43"/>
        <v/>
      </c>
      <c r="CL63" s="92" t="str">
        <f t="shared" si="44"/>
        <v/>
      </c>
      <c r="CM63" s="105" t="str">
        <f>IF(OR($B63=0,$B63=""),"",IF(AND($E$3="Nursery"),'Marks Entry Nursery'!AP62,IF(AND($E$3="LKG"),'Marks Entry LKG'!AP62,IF(AND($E$3="UKG"),'Marks Entry UKG'!AP62,""))))</f>
        <v/>
      </c>
      <c r="CN63" s="105" t="str">
        <f>IF(OR($B63=0,$B63=""),"",IF(AND($E$3="Nursery"),'Marks Entry Nursery'!AQ62,IF(AND($E$3="LKG"),'Marks Entry LKG'!AQ62,IF(AND($E$3="UKG"),'Marks Entry UKG'!AQ62,""))))</f>
        <v/>
      </c>
      <c r="CO63" s="106" t="str">
        <f t="shared" si="45"/>
        <v/>
      </c>
      <c r="CP63" s="107">
        <f t="shared" si="46"/>
        <v>0</v>
      </c>
      <c r="CQ63" s="107" t="str">
        <f t="shared" si="47"/>
        <v/>
      </c>
      <c r="CR63" s="107" t="str">
        <f t="shared" si="48"/>
        <v/>
      </c>
      <c r="CS63" s="92" t="str">
        <f t="shared" si="49"/>
        <v/>
      </c>
      <c r="CT63" s="105" t="str">
        <f>IF(OR($B63=0,$B63=""),"",IF(AND($E$3="Nursery"),'Marks Entry Nursery'!AR62,IF(AND($E$3="LKG"),'Marks Entry LKG'!AR62,IF(AND($E$3="UKG"),'Marks Entry UKG'!AR62,""))))</f>
        <v/>
      </c>
      <c r="CU63" s="105" t="str">
        <f>IF(OR($B63=0,$B63=""),"",IF(AND($E$3="Nursery"),'Marks Entry Nursery'!AS62,IF(AND($E$3="LKG"),'Marks Entry LKG'!AS62,IF(AND($E$3="UKG"),'Marks Entry UKG'!AS62,""))))</f>
        <v/>
      </c>
      <c r="CV63" s="106" t="str">
        <f t="shared" si="50"/>
        <v/>
      </c>
      <c r="CW63" s="107">
        <f t="shared" si="51"/>
        <v>0</v>
      </c>
      <c r="CX63" s="107" t="str">
        <f t="shared" si="52"/>
        <v/>
      </c>
      <c r="CY63" s="107" t="str">
        <f t="shared" si="53"/>
        <v/>
      </c>
      <c r="CZ63" s="92" t="str">
        <f t="shared" si="54"/>
        <v/>
      </c>
      <c r="DA63" s="105" t="str">
        <f>IF(OR($B63=0,$B63=""),"",IF(AND($E$3="Nursery"),'Marks Entry Nursery'!AT62,IF(AND($E$3="LKG"),'Marks Entry LKG'!AT62,IF(AND($E$3="UKG"),'Marks Entry UKG'!AT62,""))))</f>
        <v/>
      </c>
      <c r="DB63" s="105" t="str">
        <f>IF(OR($B63=0,$B63=""),"",IF(AND($E$3="Nursery"),'Marks Entry Nursery'!AU62,IF(AND($E$3="LKG"),'Marks Entry LKG'!AU62,IF(AND($E$3="UKG"),'Marks Entry UKG'!AU62,""))))</f>
        <v/>
      </c>
      <c r="DC63" s="357" t="str">
        <f t="shared" si="55"/>
        <v/>
      </c>
      <c r="DD63" s="93" t="str">
        <f t="shared" si="56"/>
        <v/>
      </c>
      <c r="DE63" s="105" t="str">
        <f>IF(OR($B63=0,$B63=""),"",IF(AND($E$3="Nursery"),'Marks Entry Nursery'!AV62,IF(AND($E$3="LKG"),'Marks Entry LKG'!AV62,IF(AND($E$3="UKG"),'Marks Entry UKG'!AV62,""))))</f>
        <v/>
      </c>
      <c r="DF63" s="105" t="str">
        <f>IF(OR($B63=0,$B63=""),"",IF(AND($E$3="Nursery"),'Marks Entry Nursery'!AW62,IF(AND($E$3="LKG"),'Marks Entry LKG'!AW62,IF(AND($E$3="UKG"),'Marks Entry UKG'!AW62,""))))</f>
        <v/>
      </c>
      <c r="DG63" s="357" t="str">
        <f t="shared" si="57"/>
        <v/>
      </c>
      <c r="DH63" s="93" t="str">
        <f t="shared" si="58"/>
        <v/>
      </c>
      <c r="DI63" s="63" t="str">
        <f t="shared" si="59"/>
        <v/>
      </c>
      <c r="DJ63" s="359" t="str">
        <f t="shared" si="60"/>
        <v/>
      </c>
      <c r="DK63" s="67" t="str">
        <f t="shared" si="61"/>
        <v/>
      </c>
      <c r="DL63" s="68" t="str">
        <f t="shared" si="62"/>
        <v/>
      </c>
      <c r="DM63" s="387" t="str">
        <f>IFERROR(IF(B63="NSO","NSO",IF(OR(D63="",G63="",F63="",B63="",DI63=0),"",IF('Master sheet'!$D$14="Hindi","कक्षोंन्नति","Promoted"))),"")</f>
        <v/>
      </c>
      <c r="DN63" s="42" t="str">
        <f>IF(OR(B63=0,B63=""),"",IF(AND($E$3="Nursery"),'Marks Entry Nursery'!AX62,IF(AND($E$3="LKG"),'Marks Entry LKG'!AX62,IF(AND($E$3="UKG"),'Marks Entry UKG'!AX62,""))))</f>
        <v/>
      </c>
      <c r="DO63" s="42" t="str">
        <f>IF(OR(B63=0,B63=""),"",IF(AND($E$3="Nursery"),'Marks Entry Nursery'!AY62,IF(AND($E$3="LKG"),'Marks Entry LKG'!AY62,IF(AND($E$3="UKG"),'Marks Entry UKG'!AY62,""))))</f>
        <v/>
      </c>
      <c r="DP63" s="214" t="str">
        <f t="shared" si="63"/>
        <v/>
      </c>
      <c r="DQ63" s="43"/>
      <c r="DX63" s="44">
        <f>IF(AND($E$3="Nursery"),'Marks Entry Nursery'!I62,IF(AND($E$3="LKG"),'Marks Entry LKG'!I62,IF(AND($E$3="UKG"),'Marks Entry UKG'!I62,"")))</f>
        <v>0</v>
      </c>
    </row>
    <row r="64" spans="1:128" ht="18.95" customHeight="1">
      <c r="A64" s="56">
        <v>57</v>
      </c>
      <c r="B64" s="261" t="str">
        <f>IF(OR(DX64=0,DX64=""),"",IF(AND($E$3="Nursery"),'Marks Entry Nursery'!I63,IF(AND($E$3="LKG"),'Marks Entry LKG'!I63,IF(AND($E$3="UKG"),'Marks Entry UKG'!I63,""))))</f>
        <v/>
      </c>
      <c r="C64" s="57" t="str">
        <f>IF(OR($B64=0,$B64=""),"",IF(AND($E$3="Nursery"),'Marks Entry Nursery'!B63,IF(AND($E$3="LKG"),'Marks Entry LKG'!B63,IF(AND($E$3="UKG"),'Marks Entry UKG'!B63,""))))</f>
        <v/>
      </c>
      <c r="D64" s="57" t="str">
        <f>IF(OR($B64=0,$B64=""),"",IF(AND($E$3="Nursery"),'Marks Entry Nursery'!C63,IF(AND($E$3="LKG"),'Marks Entry LKG'!C63,IF(AND($E$3="UKG"),'Marks Entry UKG'!C63,""))))</f>
        <v/>
      </c>
      <c r="E64" s="402" t="str">
        <f>IF(OR(B64=0,B64=""),"",IF(AND($E$3="Nursery"),'Marks Entry Nursery'!E63,IF(AND($E$3="LKG"),'Marks Entry LKG'!E63,IF(AND($E$3="UKG"),'Marks Entry UKG'!E63,""))))</f>
        <v/>
      </c>
      <c r="F64" s="260" t="str">
        <f>IF(OR(B64=0,B64=""),"",IF(AND($E$3="Nursery"),'Marks Entry Nursery'!D63,IF(AND($E$3="LKG"),'Marks Entry LKG'!D63,IF(AND($E$3="UKG"),'Marks Entry UKG'!D63,""))))</f>
        <v/>
      </c>
      <c r="G64" s="407" t="str">
        <f>IF(OR($B64=0,$B64=""),"",IF(AND($E$3="Nursery"),'Marks Entry Nursery'!F63,IF(AND($E$3="LKG"),'Marks Entry LKG'!F63,IF(AND($E$3="UKG"),'Marks Entry UKG'!F63,""))))</f>
        <v/>
      </c>
      <c r="H64" s="407" t="str">
        <f>IF(OR($B64=0,$B64=""),"",IF(AND($E$3="Nursery"),'Marks Entry Nursery'!G63,IF(AND($E$3="LKG"),'Marks Entry LKG'!G63,IF(AND($E$3="UKG"),'Marks Entry UKG'!G63,""))))</f>
        <v/>
      </c>
      <c r="I64" s="407" t="str">
        <f>IF(OR($B64=0,$B64=""),"",IF(AND($E$3="Nursery"),'Marks Entry Nursery'!H63,IF(AND($E$3="LKG"),'Marks Entry LKG'!H63,IF(AND($E$3="UKG"),'Marks Entry UKG'!H63,""))))</f>
        <v/>
      </c>
      <c r="J64" s="229" t="str">
        <f>IF(OR($B64=0,$B64=""),"",IF(AND($E$3="Nursery"),'Marks Entry Nursery'!J63,IF(AND($E$3="LKG"),'Marks Entry LKG'!J63,IF(AND($E$3="UKG"),'Marks Entry UKG'!J63,""))))</f>
        <v/>
      </c>
      <c r="K64" s="229" t="str">
        <f>IF(OR($B64=0,$B64=""),"",IF(AND($E$3="Nursery"),'Marks Entry Nursery'!K63,IF(AND($E$3="LKG"),'Marks Entry LKG'!K63,IF(AND($E$3="UKG"),'Marks Entry UKG'!K63,""))))</f>
        <v/>
      </c>
      <c r="L64" s="105"/>
      <c r="M64" s="105"/>
      <c r="N64" s="105"/>
      <c r="O64" s="51"/>
      <c r="P64" s="105" t="str">
        <f>IF(OR($B64=0,$B64=""),"",IF(AND($E$3="Nursery"),'Marks Entry Nursery'!O63,IF(AND($E$3="LKG"),'Marks Entry LKG'!O63,IF(AND($E$3="UKG"),'Marks Entry UKG'!O63,""))))</f>
        <v/>
      </c>
      <c r="Q64" s="105" t="str">
        <f>IF(OR($B64=0,$B64=""),"",IF(AND($E$3="Nursery"),'Marks Entry Nursery'!P63,IF(AND($E$3="LKG"),'Marks Entry LKG'!P63,IF(AND($E$3="UKG"),'Marks Entry UKG'!P63,""))))</f>
        <v/>
      </c>
      <c r="R64" s="54" t="str">
        <f t="shared" si="0"/>
        <v/>
      </c>
      <c r="S64" s="51">
        <f t="shared" si="1"/>
        <v>0</v>
      </c>
      <c r="T64" s="105" t="str">
        <f>IF(OR($B64=0,$B64=""),"",IF(AND($E$3="Nursery"),'Marks Entry Nursery'!Q63,IF(AND($E$3="LKG"),'Marks Entry LKG'!Q63,IF(AND($E$3="UKG"),'Marks Entry UKG'!Q63,""))))</f>
        <v/>
      </c>
      <c r="U64" s="105" t="str">
        <f>IF(OR($B64=0,$B64=""),"",IF(AND($E$3="Nursery"),'Marks Entry Nursery'!R63,IF(AND($E$3="LKG"),'Marks Entry LKG'!R63,IF(AND($E$3="UKG"),'Marks Entry UKG'!R63,""))))</f>
        <v/>
      </c>
      <c r="V64" s="55" t="str">
        <f t="shared" si="2"/>
        <v/>
      </c>
      <c r="W64" s="51" t="str">
        <f t="shared" si="3"/>
        <v/>
      </c>
      <c r="X64" s="89">
        <f t="shared" si="4"/>
        <v>0</v>
      </c>
      <c r="Y64" s="89" t="str">
        <f t="shared" si="5"/>
        <v/>
      </c>
      <c r="Z64" s="89" t="str">
        <f t="shared" si="6"/>
        <v/>
      </c>
      <c r="AA64" s="89" t="str">
        <f t="shared" si="7"/>
        <v/>
      </c>
      <c r="AB64" s="89" t="str">
        <f t="shared" si="8"/>
        <v/>
      </c>
      <c r="AC64" s="93" t="str">
        <f t="shared" si="9"/>
        <v/>
      </c>
      <c r="AD64" s="105"/>
      <c r="AE64" s="105"/>
      <c r="AF64" s="105"/>
      <c r="AG64" s="51"/>
      <c r="AH64" s="105" t="str">
        <f>IF(OR($B64=0,$B64=""),"",IF(AND($E$3="Nursery"),'Marks Entry Nursery'!V63,IF(AND($E$3="LKG"),'Marks Entry LKG'!V63,IF(AND($E$3="UKG"),'Marks Entry UKG'!V63,""))))</f>
        <v/>
      </c>
      <c r="AI64" s="105" t="str">
        <f>IF(OR($B64=0,$B64=""),"",IF(AND($E$3="Nursery"),'Marks Entry Nursery'!W63,IF(AND($E$3="LKG"),'Marks Entry LKG'!W63,IF(AND($E$3="UKG"),'Marks Entry UKG'!W63,""))))</f>
        <v/>
      </c>
      <c r="AJ64" s="54" t="str">
        <f t="shared" si="10"/>
        <v/>
      </c>
      <c r="AK64" s="51">
        <f t="shared" si="11"/>
        <v>0</v>
      </c>
      <c r="AL64" s="105" t="str">
        <f>IF(OR($B64=0,$B64=""),"",IF(AND($E$3="Nursery"),'Marks Entry Nursery'!X63,IF(AND($E$3="LKG"),'Marks Entry LKG'!X63,IF(AND($E$3="UKG"),'Marks Entry UKG'!X63,""))))</f>
        <v/>
      </c>
      <c r="AM64" s="105" t="str">
        <f>IF(OR($B64=0,$B64=""),"",IF(AND($E$3="Nursery"),'Marks Entry Nursery'!Y63,IF(AND($E$3="LKG"),'Marks Entry LKG'!Y63,IF(AND($E$3="UKG"),'Marks Entry UKG'!Y63,""))))</f>
        <v/>
      </c>
      <c r="AN64" s="55" t="str">
        <f t="shared" si="12"/>
        <v/>
      </c>
      <c r="AO64" s="51" t="str">
        <f t="shared" si="13"/>
        <v/>
      </c>
      <c r="AP64" s="89">
        <f t="shared" si="14"/>
        <v>0</v>
      </c>
      <c r="AQ64" s="89" t="str">
        <f t="shared" si="15"/>
        <v/>
      </c>
      <c r="AR64" s="89" t="str">
        <f t="shared" si="16"/>
        <v/>
      </c>
      <c r="AS64" s="89" t="str">
        <f t="shared" si="17"/>
        <v/>
      </c>
      <c r="AT64" s="89" t="str">
        <f t="shared" si="18"/>
        <v/>
      </c>
      <c r="AU64" s="93" t="str">
        <f t="shared" si="19"/>
        <v/>
      </c>
      <c r="AV64" s="105"/>
      <c r="AW64" s="105"/>
      <c r="AX64" s="105"/>
      <c r="AY64" s="51"/>
      <c r="AZ64" s="105" t="str">
        <f>IF(OR($B64=0,$B64=""),"",IF(AND($E$3="Nursery"),'Marks Entry Nursery'!AC63,IF(AND($E$3="LKG"),'Marks Entry LKG'!AC63,IF(AND($E$3="UKG"),'Marks Entry UKG'!AC63,""))))</f>
        <v/>
      </c>
      <c r="BA64" s="105" t="str">
        <f>IF(OR($B64=0,$B64=""),"",IF(AND($E$3="Nursery"),'Marks Entry Nursery'!AD63,IF(AND($E$3="LKG"),'Marks Entry LKG'!AD63,IF(AND($E$3="UKG"),'Marks Entry UKG'!AD63,""))))</f>
        <v/>
      </c>
      <c r="BB64" s="54" t="str">
        <f t="shared" si="20"/>
        <v/>
      </c>
      <c r="BC64" s="51">
        <f t="shared" si="21"/>
        <v>0</v>
      </c>
      <c r="BD64" s="105" t="str">
        <f>IF(OR($B64=0,$B64=""),"",IF(AND($E$3="Nursery"),'Marks Entry Nursery'!AE63,IF(AND($E$3="LKG"),'Marks Entry LKG'!AE63,IF(AND($E$3="UKG"),'Marks Entry UKG'!AE63,""))))</f>
        <v/>
      </c>
      <c r="BE64" s="105" t="str">
        <f>IF(OR($B64=0,$B64=""),"",IF(AND($E$3="Nursery"),'Marks Entry Nursery'!AF63,IF(AND($E$3="LKG"),'Marks Entry LKG'!AF63,IF(AND($E$3="UKG"),'Marks Entry UKG'!AF63,""))))</f>
        <v/>
      </c>
      <c r="BF64" s="55" t="str">
        <f t="shared" si="22"/>
        <v/>
      </c>
      <c r="BG64" s="51" t="str">
        <f t="shared" si="23"/>
        <v/>
      </c>
      <c r="BH64" s="89">
        <f t="shared" si="24"/>
        <v>0</v>
      </c>
      <c r="BI64" s="89" t="str">
        <f t="shared" si="25"/>
        <v/>
      </c>
      <c r="BJ64" s="89" t="str">
        <f t="shared" si="26"/>
        <v/>
      </c>
      <c r="BK64" s="89" t="str">
        <f t="shared" si="27"/>
        <v/>
      </c>
      <c r="BL64" s="89" t="str">
        <f t="shared" si="28"/>
        <v/>
      </c>
      <c r="BM64" s="93" t="str">
        <f t="shared" si="29"/>
        <v/>
      </c>
      <c r="BN64" s="105"/>
      <c r="BO64" s="105"/>
      <c r="BP64" s="105"/>
      <c r="BQ64" s="51"/>
      <c r="BR64" s="105" t="str">
        <f>IF(OR($B64=0,$B64=""),"",IF(AND($E$3="Nursery"),'Marks Entry Nursery'!AJ63,IF(AND($E$3="LKG"),'Marks Entry LKG'!AJ63,IF(AND($E$3="UKG"),'Marks Entry UKG'!AJ63,""))))</f>
        <v/>
      </c>
      <c r="BS64" s="105" t="str">
        <f>IF(OR($B64=0,$B64=""),"",IF(AND($E$3="Nursery"),'Marks Entry Nursery'!AK63,IF(AND($E$3="LKG"),'Marks Entry LKG'!AK63,IF(AND($E$3="UKG"),'Marks Entry UKG'!AK63,""))))</f>
        <v/>
      </c>
      <c r="BT64" s="54" t="str">
        <f t="shared" si="30"/>
        <v/>
      </c>
      <c r="BU64" s="51">
        <f t="shared" si="31"/>
        <v>0</v>
      </c>
      <c r="BV64" s="105" t="str">
        <f>IF(OR($B64=0,$B64=""),"",IF(AND($E$3="Nursery"),'Marks Entry Nursery'!AL63,IF(AND($E$3="LKG"),'Marks Entry LKG'!AL63,IF(AND($E$3="UKG"),'Marks Entry UKG'!AL63,""))))</f>
        <v/>
      </c>
      <c r="BW64" s="105" t="str">
        <f>IF(OR($B64=0,$B64=""),"",IF(AND($E$3="Nursery"),'Marks Entry Nursery'!AM63,IF(AND($E$3="LKG"),'Marks Entry LKG'!AM63,IF(AND($E$3="UKG"),'Marks Entry UKG'!AM63,""))))</f>
        <v/>
      </c>
      <c r="BX64" s="55" t="str">
        <f t="shared" si="32"/>
        <v/>
      </c>
      <c r="BY64" s="51" t="str">
        <f t="shared" si="33"/>
        <v/>
      </c>
      <c r="BZ64" s="89">
        <f t="shared" si="34"/>
        <v>0</v>
      </c>
      <c r="CA64" s="89" t="str">
        <f t="shared" si="35"/>
        <v/>
      </c>
      <c r="CB64" s="89" t="str">
        <f t="shared" si="36"/>
        <v/>
      </c>
      <c r="CC64" s="89" t="str">
        <f t="shared" si="37"/>
        <v/>
      </c>
      <c r="CD64" s="89" t="str">
        <f t="shared" si="38"/>
        <v/>
      </c>
      <c r="CE64" s="93" t="str">
        <f t="shared" si="39"/>
        <v/>
      </c>
      <c r="CF64" s="105" t="str">
        <f>IF(OR($B64=0,$B64=""),"",IF(AND($E$3="Nursery"),'Marks Entry Nursery'!AN63,IF(AND($E$3="LKG"),'Marks Entry LKG'!AN63,IF(AND($E$3="UKG"),'Marks Entry UKG'!AN63,""))))</f>
        <v/>
      </c>
      <c r="CG64" s="105" t="str">
        <f>IF(OR($B64=0,$B64=""),"",IF(AND($E$3="Nursery"),'Marks Entry Nursery'!AO63,IF(AND($E$3="LKG"),'Marks Entry LKG'!AO63,IF(AND($E$3="UKG"),'Marks Entry UKG'!AO63,""))))</f>
        <v/>
      </c>
      <c r="CH64" s="106" t="str">
        <f t="shared" si="40"/>
        <v/>
      </c>
      <c r="CI64" s="107">
        <f t="shared" si="41"/>
        <v>0</v>
      </c>
      <c r="CJ64" s="107" t="str">
        <f t="shared" si="42"/>
        <v/>
      </c>
      <c r="CK64" s="107" t="str">
        <f t="shared" si="43"/>
        <v/>
      </c>
      <c r="CL64" s="92" t="str">
        <f t="shared" si="44"/>
        <v/>
      </c>
      <c r="CM64" s="105" t="str">
        <f>IF(OR($B64=0,$B64=""),"",IF(AND($E$3="Nursery"),'Marks Entry Nursery'!AP63,IF(AND($E$3="LKG"),'Marks Entry LKG'!AP63,IF(AND($E$3="UKG"),'Marks Entry UKG'!AP63,""))))</f>
        <v/>
      </c>
      <c r="CN64" s="105" t="str">
        <f>IF(OR($B64=0,$B64=""),"",IF(AND($E$3="Nursery"),'Marks Entry Nursery'!AQ63,IF(AND($E$3="LKG"),'Marks Entry LKG'!AQ63,IF(AND($E$3="UKG"),'Marks Entry UKG'!AQ63,""))))</f>
        <v/>
      </c>
      <c r="CO64" s="106" t="str">
        <f t="shared" si="45"/>
        <v/>
      </c>
      <c r="CP64" s="107">
        <f t="shared" si="46"/>
        <v>0</v>
      </c>
      <c r="CQ64" s="107" t="str">
        <f t="shared" si="47"/>
        <v/>
      </c>
      <c r="CR64" s="107" t="str">
        <f t="shared" si="48"/>
        <v/>
      </c>
      <c r="CS64" s="92" t="str">
        <f t="shared" si="49"/>
        <v/>
      </c>
      <c r="CT64" s="105" t="str">
        <f>IF(OR($B64=0,$B64=""),"",IF(AND($E$3="Nursery"),'Marks Entry Nursery'!AR63,IF(AND($E$3="LKG"),'Marks Entry LKG'!AR63,IF(AND($E$3="UKG"),'Marks Entry UKG'!AR63,""))))</f>
        <v/>
      </c>
      <c r="CU64" s="105" t="str">
        <f>IF(OR($B64=0,$B64=""),"",IF(AND($E$3="Nursery"),'Marks Entry Nursery'!AS63,IF(AND($E$3="LKG"),'Marks Entry LKG'!AS63,IF(AND($E$3="UKG"),'Marks Entry UKG'!AS63,""))))</f>
        <v/>
      </c>
      <c r="CV64" s="106" t="str">
        <f t="shared" si="50"/>
        <v/>
      </c>
      <c r="CW64" s="107">
        <f t="shared" si="51"/>
        <v>0</v>
      </c>
      <c r="CX64" s="107" t="str">
        <f t="shared" si="52"/>
        <v/>
      </c>
      <c r="CY64" s="107" t="str">
        <f t="shared" si="53"/>
        <v/>
      </c>
      <c r="CZ64" s="92" t="str">
        <f t="shared" si="54"/>
        <v/>
      </c>
      <c r="DA64" s="105" t="str">
        <f>IF(OR($B64=0,$B64=""),"",IF(AND($E$3="Nursery"),'Marks Entry Nursery'!AT63,IF(AND($E$3="LKG"),'Marks Entry LKG'!AT63,IF(AND($E$3="UKG"),'Marks Entry UKG'!AT63,""))))</f>
        <v/>
      </c>
      <c r="DB64" s="105" t="str">
        <f>IF(OR($B64=0,$B64=""),"",IF(AND($E$3="Nursery"),'Marks Entry Nursery'!AU63,IF(AND($E$3="LKG"),'Marks Entry LKG'!AU63,IF(AND($E$3="UKG"),'Marks Entry UKG'!AU63,""))))</f>
        <v/>
      </c>
      <c r="DC64" s="357" t="str">
        <f t="shared" si="55"/>
        <v/>
      </c>
      <c r="DD64" s="93" t="str">
        <f t="shared" si="56"/>
        <v/>
      </c>
      <c r="DE64" s="105" t="str">
        <f>IF(OR($B64=0,$B64=""),"",IF(AND($E$3="Nursery"),'Marks Entry Nursery'!AV63,IF(AND($E$3="LKG"),'Marks Entry LKG'!AV63,IF(AND($E$3="UKG"),'Marks Entry UKG'!AV63,""))))</f>
        <v/>
      </c>
      <c r="DF64" s="105" t="str">
        <f>IF(OR($B64=0,$B64=""),"",IF(AND($E$3="Nursery"),'Marks Entry Nursery'!AW63,IF(AND($E$3="LKG"),'Marks Entry LKG'!AW63,IF(AND($E$3="UKG"),'Marks Entry UKG'!AW63,""))))</f>
        <v/>
      </c>
      <c r="DG64" s="357" t="str">
        <f t="shared" si="57"/>
        <v/>
      </c>
      <c r="DH64" s="93" t="str">
        <f t="shared" si="58"/>
        <v/>
      </c>
      <c r="DI64" s="63" t="str">
        <f t="shared" si="59"/>
        <v/>
      </c>
      <c r="DJ64" s="359" t="str">
        <f t="shared" si="60"/>
        <v/>
      </c>
      <c r="DK64" s="67" t="str">
        <f t="shared" si="61"/>
        <v/>
      </c>
      <c r="DL64" s="68" t="str">
        <f t="shared" si="62"/>
        <v/>
      </c>
      <c r="DM64" s="387" t="str">
        <f>IFERROR(IF(B64="NSO","NSO",IF(OR(D64="",G64="",F64="",B64="",DI64=0),"",IF('Master sheet'!$D$14="Hindi","कक्षोंन्नति","Promoted"))),"")</f>
        <v/>
      </c>
      <c r="DN64" s="42" t="str">
        <f>IF(OR(B64=0,B64=""),"",IF(AND($E$3="Nursery"),'Marks Entry Nursery'!AX63,IF(AND($E$3="LKG"),'Marks Entry LKG'!AX63,IF(AND($E$3="UKG"),'Marks Entry UKG'!AX63,""))))</f>
        <v/>
      </c>
      <c r="DO64" s="42" t="str">
        <f>IF(OR(B64=0,B64=""),"",IF(AND($E$3="Nursery"),'Marks Entry Nursery'!AY63,IF(AND($E$3="LKG"),'Marks Entry LKG'!AY63,IF(AND($E$3="UKG"),'Marks Entry UKG'!AY63,""))))</f>
        <v/>
      </c>
      <c r="DP64" s="214" t="str">
        <f t="shared" si="63"/>
        <v/>
      </c>
      <c r="DQ64" s="43"/>
      <c r="DX64" s="44">
        <f>IF(AND($E$3="Nursery"),'Marks Entry Nursery'!I63,IF(AND($E$3="LKG"),'Marks Entry LKG'!I63,IF(AND($E$3="UKG"),'Marks Entry UKG'!I63,"")))</f>
        <v>0</v>
      </c>
    </row>
    <row r="65" spans="1:128" ht="18.95" customHeight="1">
      <c r="A65" s="56">
        <v>58</v>
      </c>
      <c r="B65" s="261" t="str">
        <f>IF(OR(DX65=0,DX65=""),"",IF(AND($E$3="Nursery"),'Marks Entry Nursery'!I64,IF(AND($E$3="LKG"),'Marks Entry LKG'!I64,IF(AND($E$3="UKG"),'Marks Entry UKG'!I64,""))))</f>
        <v/>
      </c>
      <c r="C65" s="57" t="str">
        <f>IF(OR($B65=0,$B65=""),"",IF(AND($E$3="Nursery"),'Marks Entry Nursery'!B64,IF(AND($E$3="LKG"),'Marks Entry LKG'!B64,IF(AND($E$3="UKG"),'Marks Entry UKG'!B64,""))))</f>
        <v/>
      </c>
      <c r="D65" s="57" t="str">
        <f>IF(OR($B65=0,$B65=""),"",IF(AND($E$3="Nursery"),'Marks Entry Nursery'!C64,IF(AND($E$3="LKG"),'Marks Entry LKG'!C64,IF(AND($E$3="UKG"),'Marks Entry UKG'!C64,""))))</f>
        <v/>
      </c>
      <c r="E65" s="402" t="str">
        <f>IF(OR(B65=0,B65=""),"",IF(AND($E$3="Nursery"),'Marks Entry Nursery'!E64,IF(AND($E$3="LKG"),'Marks Entry LKG'!E64,IF(AND($E$3="UKG"),'Marks Entry UKG'!E64,""))))</f>
        <v/>
      </c>
      <c r="F65" s="260" t="str">
        <f>IF(OR(B65=0,B65=""),"",IF(AND($E$3="Nursery"),'Marks Entry Nursery'!D64,IF(AND($E$3="LKG"),'Marks Entry LKG'!D64,IF(AND($E$3="UKG"),'Marks Entry UKG'!D64,""))))</f>
        <v/>
      </c>
      <c r="G65" s="407" t="str">
        <f>IF(OR($B65=0,$B65=""),"",IF(AND($E$3="Nursery"),'Marks Entry Nursery'!F64,IF(AND($E$3="LKG"),'Marks Entry LKG'!F64,IF(AND($E$3="UKG"),'Marks Entry UKG'!F64,""))))</f>
        <v/>
      </c>
      <c r="H65" s="407" t="str">
        <f>IF(OR($B65=0,$B65=""),"",IF(AND($E$3="Nursery"),'Marks Entry Nursery'!G64,IF(AND($E$3="LKG"),'Marks Entry LKG'!G64,IF(AND($E$3="UKG"),'Marks Entry UKG'!G64,""))))</f>
        <v/>
      </c>
      <c r="I65" s="407" t="str">
        <f>IF(OR($B65=0,$B65=""),"",IF(AND($E$3="Nursery"),'Marks Entry Nursery'!H64,IF(AND($E$3="LKG"),'Marks Entry LKG'!H64,IF(AND($E$3="UKG"),'Marks Entry UKG'!H64,""))))</f>
        <v/>
      </c>
      <c r="J65" s="229" t="str">
        <f>IF(OR($B65=0,$B65=""),"",IF(AND($E$3="Nursery"),'Marks Entry Nursery'!J64,IF(AND($E$3="LKG"),'Marks Entry LKG'!J64,IF(AND($E$3="UKG"),'Marks Entry UKG'!J64,""))))</f>
        <v/>
      </c>
      <c r="K65" s="229" t="str">
        <f>IF(OR($B65=0,$B65=""),"",IF(AND($E$3="Nursery"),'Marks Entry Nursery'!K64,IF(AND($E$3="LKG"),'Marks Entry LKG'!K64,IF(AND($E$3="UKG"),'Marks Entry UKG'!K64,""))))</f>
        <v/>
      </c>
      <c r="L65" s="105"/>
      <c r="M65" s="105"/>
      <c r="N65" s="105"/>
      <c r="O65" s="51"/>
      <c r="P65" s="105" t="str">
        <f>IF(OR($B65=0,$B65=""),"",IF(AND($E$3="Nursery"),'Marks Entry Nursery'!O64,IF(AND($E$3="LKG"),'Marks Entry LKG'!O64,IF(AND($E$3="UKG"),'Marks Entry UKG'!O64,""))))</f>
        <v/>
      </c>
      <c r="Q65" s="105" t="str">
        <f>IF(OR($B65=0,$B65=""),"",IF(AND($E$3="Nursery"),'Marks Entry Nursery'!P64,IF(AND($E$3="LKG"),'Marks Entry LKG'!P64,IF(AND($E$3="UKG"),'Marks Entry UKG'!P64,""))))</f>
        <v/>
      </c>
      <c r="R65" s="54" t="str">
        <f t="shared" si="0"/>
        <v/>
      </c>
      <c r="S65" s="51">
        <f t="shared" si="1"/>
        <v>0</v>
      </c>
      <c r="T65" s="105" t="str">
        <f>IF(OR($B65=0,$B65=""),"",IF(AND($E$3="Nursery"),'Marks Entry Nursery'!Q64,IF(AND($E$3="LKG"),'Marks Entry LKG'!Q64,IF(AND($E$3="UKG"),'Marks Entry UKG'!Q64,""))))</f>
        <v/>
      </c>
      <c r="U65" s="105" t="str">
        <f>IF(OR($B65=0,$B65=""),"",IF(AND($E$3="Nursery"),'Marks Entry Nursery'!R64,IF(AND($E$3="LKG"),'Marks Entry LKG'!R64,IF(AND($E$3="UKG"),'Marks Entry UKG'!R64,""))))</f>
        <v/>
      </c>
      <c r="V65" s="55" t="str">
        <f t="shared" si="2"/>
        <v/>
      </c>
      <c r="W65" s="51" t="str">
        <f t="shared" si="3"/>
        <v/>
      </c>
      <c r="X65" s="89">
        <f t="shared" si="4"/>
        <v>0</v>
      </c>
      <c r="Y65" s="89" t="str">
        <f t="shared" si="5"/>
        <v/>
      </c>
      <c r="Z65" s="89" t="str">
        <f t="shared" si="6"/>
        <v/>
      </c>
      <c r="AA65" s="89" t="str">
        <f t="shared" si="7"/>
        <v/>
      </c>
      <c r="AB65" s="89" t="str">
        <f t="shared" si="8"/>
        <v/>
      </c>
      <c r="AC65" s="93" t="str">
        <f t="shared" si="9"/>
        <v/>
      </c>
      <c r="AD65" s="105"/>
      <c r="AE65" s="105"/>
      <c r="AF65" s="105"/>
      <c r="AG65" s="51"/>
      <c r="AH65" s="105" t="str">
        <f>IF(OR($B65=0,$B65=""),"",IF(AND($E$3="Nursery"),'Marks Entry Nursery'!V64,IF(AND($E$3="LKG"),'Marks Entry LKG'!V64,IF(AND($E$3="UKG"),'Marks Entry UKG'!V64,""))))</f>
        <v/>
      </c>
      <c r="AI65" s="105" t="str">
        <f>IF(OR($B65=0,$B65=""),"",IF(AND($E$3="Nursery"),'Marks Entry Nursery'!W64,IF(AND($E$3="LKG"),'Marks Entry LKG'!W64,IF(AND($E$3="UKG"),'Marks Entry UKG'!W64,""))))</f>
        <v/>
      </c>
      <c r="AJ65" s="54" t="str">
        <f t="shared" si="10"/>
        <v/>
      </c>
      <c r="AK65" s="51">
        <f t="shared" si="11"/>
        <v>0</v>
      </c>
      <c r="AL65" s="105" t="str">
        <f>IF(OR($B65=0,$B65=""),"",IF(AND($E$3="Nursery"),'Marks Entry Nursery'!X64,IF(AND($E$3="LKG"),'Marks Entry LKG'!X64,IF(AND($E$3="UKG"),'Marks Entry UKG'!X64,""))))</f>
        <v/>
      </c>
      <c r="AM65" s="105" t="str">
        <f>IF(OR($B65=0,$B65=""),"",IF(AND($E$3="Nursery"),'Marks Entry Nursery'!Y64,IF(AND($E$3="LKG"),'Marks Entry LKG'!Y64,IF(AND($E$3="UKG"),'Marks Entry UKG'!Y64,""))))</f>
        <v/>
      </c>
      <c r="AN65" s="55" t="str">
        <f t="shared" si="12"/>
        <v/>
      </c>
      <c r="AO65" s="51" t="str">
        <f t="shared" si="13"/>
        <v/>
      </c>
      <c r="AP65" s="89">
        <f t="shared" si="14"/>
        <v>0</v>
      </c>
      <c r="AQ65" s="89" t="str">
        <f t="shared" si="15"/>
        <v/>
      </c>
      <c r="AR65" s="89" t="str">
        <f t="shared" si="16"/>
        <v/>
      </c>
      <c r="AS65" s="89" t="str">
        <f t="shared" si="17"/>
        <v/>
      </c>
      <c r="AT65" s="89" t="str">
        <f t="shared" si="18"/>
        <v/>
      </c>
      <c r="AU65" s="93" t="str">
        <f t="shared" si="19"/>
        <v/>
      </c>
      <c r="AV65" s="105"/>
      <c r="AW65" s="105"/>
      <c r="AX65" s="105"/>
      <c r="AY65" s="51"/>
      <c r="AZ65" s="105" t="str">
        <f>IF(OR($B65=0,$B65=""),"",IF(AND($E$3="Nursery"),'Marks Entry Nursery'!AC64,IF(AND($E$3="LKG"),'Marks Entry LKG'!AC64,IF(AND($E$3="UKG"),'Marks Entry UKG'!AC64,""))))</f>
        <v/>
      </c>
      <c r="BA65" s="105" t="str">
        <f>IF(OR($B65=0,$B65=""),"",IF(AND($E$3="Nursery"),'Marks Entry Nursery'!AD64,IF(AND($E$3="LKG"),'Marks Entry LKG'!AD64,IF(AND($E$3="UKG"),'Marks Entry UKG'!AD64,""))))</f>
        <v/>
      </c>
      <c r="BB65" s="54" t="str">
        <f t="shared" si="20"/>
        <v/>
      </c>
      <c r="BC65" s="51">
        <f t="shared" si="21"/>
        <v>0</v>
      </c>
      <c r="BD65" s="105" t="str">
        <f>IF(OR($B65=0,$B65=""),"",IF(AND($E$3="Nursery"),'Marks Entry Nursery'!AE64,IF(AND($E$3="LKG"),'Marks Entry LKG'!AE64,IF(AND($E$3="UKG"),'Marks Entry UKG'!AE64,""))))</f>
        <v/>
      </c>
      <c r="BE65" s="105" t="str">
        <f>IF(OR($B65=0,$B65=""),"",IF(AND($E$3="Nursery"),'Marks Entry Nursery'!AF64,IF(AND($E$3="LKG"),'Marks Entry LKG'!AF64,IF(AND($E$3="UKG"),'Marks Entry UKG'!AF64,""))))</f>
        <v/>
      </c>
      <c r="BF65" s="55" t="str">
        <f t="shared" si="22"/>
        <v/>
      </c>
      <c r="BG65" s="51" t="str">
        <f t="shared" si="23"/>
        <v/>
      </c>
      <c r="BH65" s="89">
        <f t="shared" si="24"/>
        <v>0</v>
      </c>
      <c r="BI65" s="89" t="str">
        <f t="shared" si="25"/>
        <v/>
      </c>
      <c r="BJ65" s="89" t="str">
        <f t="shared" si="26"/>
        <v/>
      </c>
      <c r="BK65" s="89" t="str">
        <f t="shared" si="27"/>
        <v/>
      </c>
      <c r="BL65" s="89" t="str">
        <f t="shared" si="28"/>
        <v/>
      </c>
      <c r="BM65" s="93" t="str">
        <f t="shared" si="29"/>
        <v/>
      </c>
      <c r="BN65" s="105"/>
      <c r="BO65" s="105"/>
      <c r="BP65" s="105"/>
      <c r="BQ65" s="51"/>
      <c r="BR65" s="105" t="str">
        <f>IF(OR($B65=0,$B65=""),"",IF(AND($E$3="Nursery"),'Marks Entry Nursery'!AJ64,IF(AND($E$3="LKG"),'Marks Entry LKG'!AJ64,IF(AND($E$3="UKG"),'Marks Entry UKG'!AJ64,""))))</f>
        <v/>
      </c>
      <c r="BS65" s="105" t="str">
        <f>IF(OR($B65=0,$B65=""),"",IF(AND($E$3="Nursery"),'Marks Entry Nursery'!AK64,IF(AND($E$3="LKG"),'Marks Entry LKG'!AK64,IF(AND($E$3="UKG"),'Marks Entry UKG'!AK64,""))))</f>
        <v/>
      </c>
      <c r="BT65" s="54" t="str">
        <f t="shared" si="30"/>
        <v/>
      </c>
      <c r="BU65" s="51">
        <f t="shared" si="31"/>
        <v>0</v>
      </c>
      <c r="BV65" s="105" t="str">
        <f>IF(OR($B65=0,$B65=""),"",IF(AND($E$3="Nursery"),'Marks Entry Nursery'!AL64,IF(AND($E$3="LKG"),'Marks Entry LKG'!AL64,IF(AND($E$3="UKG"),'Marks Entry UKG'!AL64,""))))</f>
        <v/>
      </c>
      <c r="BW65" s="105" t="str">
        <f>IF(OR($B65=0,$B65=""),"",IF(AND($E$3="Nursery"),'Marks Entry Nursery'!AM64,IF(AND($E$3="LKG"),'Marks Entry LKG'!AM64,IF(AND($E$3="UKG"),'Marks Entry UKG'!AM64,""))))</f>
        <v/>
      </c>
      <c r="BX65" s="55" t="str">
        <f t="shared" si="32"/>
        <v/>
      </c>
      <c r="BY65" s="51" t="str">
        <f t="shared" si="33"/>
        <v/>
      </c>
      <c r="BZ65" s="89">
        <f t="shared" si="34"/>
        <v>0</v>
      </c>
      <c r="CA65" s="89" t="str">
        <f t="shared" si="35"/>
        <v/>
      </c>
      <c r="CB65" s="89" t="str">
        <f t="shared" si="36"/>
        <v/>
      </c>
      <c r="CC65" s="89" t="str">
        <f t="shared" si="37"/>
        <v/>
      </c>
      <c r="CD65" s="89" t="str">
        <f t="shared" si="38"/>
        <v/>
      </c>
      <c r="CE65" s="93" t="str">
        <f t="shared" si="39"/>
        <v/>
      </c>
      <c r="CF65" s="105" t="str">
        <f>IF(OR($B65=0,$B65=""),"",IF(AND($E$3="Nursery"),'Marks Entry Nursery'!AN64,IF(AND($E$3="LKG"),'Marks Entry LKG'!AN64,IF(AND($E$3="UKG"),'Marks Entry UKG'!AN64,""))))</f>
        <v/>
      </c>
      <c r="CG65" s="105" t="str">
        <f>IF(OR($B65=0,$B65=""),"",IF(AND($E$3="Nursery"),'Marks Entry Nursery'!AO64,IF(AND($E$3="LKG"),'Marks Entry LKG'!AO64,IF(AND($E$3="UKG"),'Marks Entry UKG'!AO64,""))))</f>
        <v/>
      </c>
      <c r="CH65" s="106" t="str">
        <f t="shared" si="40"/>
        <v/>
      </c>
      <c r="CI65" s="107">
        <f t="shared" si="41"/>
        <v>0</v>
      </c>
      <c r="CJ65" s="107" t="str">
        <f t="shared" si="42"/>
        <v/>
      </c>
      <c r="CK65" s="107" t="str">
        <f t="shared" si="43"/>
        <v/>
      </c>
      <c r="CL65" s="92" t="str">
        <f t="shared" si="44"/>
        <v/>
      </c>
      <c r="CM65" s="105" t="str">
        <f>IF(OR($B65=0,$B65=""),"",IF(AND($E$3="Nursery"),'Marks Entry Nursery'!AP64,IF(AND($E$3="LKG"),'Marks Entry LKG'!AP64,IF(AND($E$3="UKG"),'Marks Entry UKG'!AP64,""))))</f>
        <v/>
      </c>
      <c r="CN65" s="105" t="str">
        <f>IF(OR($B65=0,$B65=""),"",IF(AND($E$3="Nursery"),'Marks Entry Nursery'!AQ64,IF(AND($E$3="LKG"),'Marks Entry LKG'!AQ64,IF(AND($E$3="UKG"),'Marks Entry UKG'!AQ64,""))))</f>
        <v/>
      </c>
      <c r="CO65" s="106" t="str">
        <f t="shared" si="45"/>
        <v/>
      </c>
      <c r="CP65" s="107">
        <f t="shared" si="46"/>
        <v>0</v>
      </c>
      <c r="CQ65" s="107" t="str">
        <f t="shared" si="47"/>
        <v/>
      </c>
      <c r="CR65" s="107" t="str">
        <f t="shared" si="48"/>
        <v/>
      </c>
      <c r="CS65" s="92" t="str">
        <f t="shared" si="49"/>
        <v/>
      </c>
      <c r="CT65" s="105" t="str">
        <f>IF(OR($B65=0,$B65=""),"",IF(AND($E$3="Nursery"),'Marks Entry Nursery'!AR64,IF(AND($E$3="LKG"),'Marks Entry LKG'!AR64,IF(AND($E$3="UKG"),'Marks Entry UKG'!AR64,""))))</f>
        <v/>
      </c>
      <c r="CU65" s="105" t="str">
        <f>IF(OR($B65=0,$B65=""),"",IF(AND($E$3="Nursery"),'Marks Entry Nursery'!AS64,IF(AND($E$3="LKG"),'Marks Entry LKG'!AS64,IF(AND($E$3="UKG"),'Marks Entry UKG'!AS64,""))))</f>
        <v/>
      </c>
      <c r="CV65" s="106" t="str">
        <f t="shared" si="50"/>
        <v/>
      </c>
      <c r="CW65" s="107">
        <f t="shared" si="51"/>
        <v>0</v>
      </c>
      <c r="CX65" s="107" t="str">
        <f t="shared" si="52"/>
        <v/>
      </c>
      <c r="CY65" s="107" t="str">
        <f t="shared" si="53"/>
        <v/>
      </c>
      <c r="CZ65" s="92" t="str">
        <f t="shared" si="54"/>
        <v/>
      </c>
      <c r="DA65" s="105" t="str">
        <f>IF(OR($B65=0,$B65=""),"",IF(AND($E$3="Nursery"),'Marks Entry Nursery'!AT64,IF(AND($E$3="LKG"),'Marks Entry LKG'!AT64,IF(AND($E$3="UKG"),'Marks Entry UKG'!AT64,""))))</f>
        <v/>
      </c>
      <c r="DB65" s="105" t="str">
        <f>IF(OR($B65=0,$B65=""),"",IF(AND($E$3="Nursery"),'Marks Entry Nursery'!AU64,IF(AND($E$3="LKG"),'Marks Entry LKG'!AU64,IF(AND($E$3="UKG"),'Marks Entry UKG'!AU64,""))))</f>
        <v/>
      </c>
      <c r="DC65" s="357" t="str">
        <f t="shared" si="55"/>
        <v/>
      </c>
      <c r="DD65" s="93" t="str">
        <f t="shared" si="56"/>
        <v/>
      </c>
      <c r="DE65" s="105" t="str">
        <f>IF(OR($B65=0,$B65=""),"",IF(AND($E$3="Nursery"),'Marks Entry Nursery'!AV64,IF(AND($E$3="LKG"),'Marks Entry LKG'!AV64,IF(AND($E$3="UKG"),'Marks Entry UKG'!AV64,""))))</f>
        <v/>
      </c>
      <c r="DF65" s="105" t="str">
        <f>IF(OR($B65=0,$B65=""),"",IF(AND($E$3="Nursery"),'Marks Entry Nursery'!AW64,IF(AND($E$3="LKG"),'Marks Entry LKG'!AW64,IF(AND($E$3="UKG"),'Marks Entry UKG'!AW64,""))))</f>
        <v/>
      </c>
      <c r="DG65" s="357" t="str">
        <f t="shared" si="57"/>
        <v/>
      </c>
      <c r="DH65" s="93" t="str">
        <f t="shared" si="58"/>
        <v/>
      </c>
      <c r="DI65" s="63" t="str">
        <f t="shared" si="59"/>
        <v/>
      </c>
      <c r="DJ65" s="359" t="str">
        <f t="shared" si="60"/>
        <v/>
      </c>
      <c r="DK65" s="67" t="str">
        <f t="shared" si="61"/>
        <v/>
      </c>
      <c r="DL65" s="68" t="str">
        <f t="shared" si="62"/>
        <v/>
      </c>
      <c r="DM65" s="387" t="str">
        <f>IFERROR(IF(B65="NSO","NSO",IF(OR(D65="",G65="",F65="",B65="",DI65=0),"",IF('Master sheet'!$D$14="Hindi","कक्षोंन्नति","Promoted"))),"")</f>
        <v/>
      </c>
      <c r="DN65" s="42" t="str">
        <f>IF(OR(B65=0,B65=""),"",IF(AND($E$3="Nursery"),'Marks Entry Nursery'!AX64,IF(AND($E$3="LKG"),'Marks Entry LKG'!AX64,IF(AND($E$3="UKG"),'Marks Entry UKG'!AX64,""))))</f>
        <v/>
      </c>
      <c r="DO65" s="42" t="str">
        <f>IF(OR(B65=0,B65=""),"",IF(AND($E$3="Nursery"),'Marks Entry Nursery'!AY64,IF(AND($E$3="LKG"),'Marks Entry LKG'!AY64,IF(AND($E$3="UKG"),'Marks Entry UKG'!AY64,""))))</f>
        <v/>
      </c>
      <c r="DP65" s="214" t="str">
        <f t="shared" si="63"/>
        <v/>
      </c>
      <c r="DQ65" s="43"/>
      <c r="DX65" s="44">
        <f>IF(AND($E$3="Nursery"),'Marks Entry Nursery'!I64,IF(AND($E$3="LKG"),'Marks Entry LKG'!I64,IF(AND($E$3="UKG"),'Marks Entry UKG'!I64,"")))</f>
        <v>0</v>
      </c>
    </row>
    <row r="66" spans="1:128" ht="18.95" customHeight="1">
      <c r="A66" s="56">
        <v>59</v>
      </c>
      <c r="B66" s="261" t="str">
        <f>IF(OR(DX66=0,DX66=""),"",IF(AND($E$3="Nursery"),'Marks Entry Nursery'!I65,IF(AND($E$3="LKG"),'Marks Entry LKG'!I65,IF(AND($E$3="UKG"),'Marks Entry UKG'!I65,""))))</f>
        <v/>
      </c>
      <c r="C66" s="57" t="str">
        <f>IF(OR($B66=0,$B66=""),"",IF(AND($E$3="Nursery"),'Marks Entry Nursery'!B65,IF(AND($E$3="LKG"),'Marks Entry LKG'!B65,IF(AND($E$3="UKG"),'Marks Entry UKG'!B65,""))))</f>
        <v/>
      </c>
      <c r="D66" s="57" t="str">
        <f>IF(OR($B66=0,$B66=""),"",IF(AND($E$3="Nursery"),'Marks Entry Nursery'!C65,IF(AND($E$3="LKG"),'Marks Entry LKG'!C65,IF(AND($E$3="UKG"),'Marks Entry UKG'!C65,""))))</f>
        <v/>
      </c>
      <c r="E66" s="402" t="str">
        <f>IF(OR(B66=0,B66=""),"",IF(AND($E$3="Nursery"),'Marks Entry Nursery'!E65,IF(AND($E$3="LKG"),'Marks Entry LKG'!E65,IF(AND($E$3="UKG"),'Marks Entry UKG'!E65,""))))</f>
        <v/>
      </c>
      <c r="F66" s="260" t="str">
        <f>IF(OR(B66=0,B66=""),"",IF(AND($E$3="Nursery"),'Marks Entry Nursery'!D65,IF(AND($E$3="LKG"),'Marks Entry LKG'!D65,IF(AND($E$3="UKG"),'Marks Entry UKG'!D65,""))))</f>
        <v/>
      </c>
      <c r="G66" s="407" t="str">
        <f>IF(OR($B66=0,$B66=""),"",IF(AND($E$3="Nursery"),'Marks Entry Nursery'!F65,IF(AND($E$3="LKG"),'Marks Entry LKG'!F65,IF(AND($E$3="UKG"),'Marks Entry UKG'!F65,""))))</f>
        <v/>
      </c>
      <c r="H66" s="407" t="str">
        <f>IF(OR($B66=0,$B66=""),"",IF(AND($E$3="Nursery"),'Marks Entry Nursery'!G65,IF(AND($E$3="LKG"),'Marks Entry LKG'!G65,IF(AND($E$3="UKG"),'Marks Entry UKG'!G65,""))))</f>
        <v/>
      </c>
      <c r="I66" s="407" t="str">
        <f>IF(OR($B66=0,$B66=""),"",IF(AND($E$3="Nursery"),'Marks Entry Nursery'!H65,IF(AND($E$3="LKG"),'Marks Entry LKG'!H65,IF(AND($E$3="UKG"),'Marks Entry UKG'!H65,""))))</f>
        <v/>
      </c>
      <c r="J66" s="229" t="str">
        <f>IF(OR($B66=0,$B66=""),"",IF(AND($E$3="Nursery"),'Marks Entry Nursery'!J65,IF(AND($E$3="LKG"),'Marks Entry LKG'!J65,IF(AND($E$3="UKG"),'Marks Entry UKG'!J65,""))))</f>
        <v/>
      </c>
      <c r="K66" s="229" t="str">
        <f>IF(OR($B66=0,$B66=""),"",IF(AND($E$3="Nursery"),'Marks Entry Nursery'!K65,IF(AND($E$3="LKG"),'Marks Entry LKG'!K65,IF(AND($E$3="UKG"),'Marks Entry UKG'!K65,""))))</f>
        <v/>
      </c>
      <c r="L66" s="105"/>
      <c r="M66" s="105"/>
      <c r="N66" s="105"/>
      <c r="O66" s="51"/>
      <c r="P66" s="105" t="str">
        <f>IF(OR($B66=0,$B66=""),"",IF(AND($E$3="Nursery"),'Marks Entry Nursery'!O65,IF(AND($E$3="LKG"),'Marks Entry LKG'!O65,IF(AND($E$3="UKG"),'Marks Entry UKG'!O65,""))))</f>
        <v/>
      </c>
      <c r="Q66" s="105" t="str">
        <f>IF(OR($B66=0,$B66=""),"",IF(AND($E$3="Nursery"),'Marks Entry Nursery'!P65,IF(AND($E$3="LKG"),'Marks Entry LKG'!P65,IF(AND($E$3="UKG"),'Marks Entry UKG'!P65,""))))</f>
        <v/>
      </c>
      <c r="R66" s="54" t="str">
        <f t="shared" si="0"/>
        <v/>
      </c>
      <c r="S66" s="51">
        <f t="shared" si="1"/>
        <v>0</v>
      </c>
      <c r="T66" s="105" t="str">
        <f>IF(OR($B66=0,$B66=""),"",IF(AND($E$3="Nursery"),'Marks Entry Nursery'!Q65,IF(AND($E$3="LKG"),'Marks Entry LKG'!Q65,IF(AND($E$3="UKG"),'Marks Entry UKG'!Q65,""))))</f>
        <v/>
      </c>
      <c r="U66" s="105" t="str">
        <f>IF(OR($B66=0,$B66=""),"",IF(AND($E$3="Nursery"),'Marks Entry Nursery'!R65,IF(AND($E$3="LKG"),'Marks Entry LKG'!R65,IF(AND($E$3="UKG"),'Marks Entry UKG'!R65,""))))</f>
        <v/>
      </c>
      <c r="V66" s="55" t="str">
        <f t="shared" si="2"/>
        <v/>
      </c>
      <c r="W66" s="51" t="str">
        <f t="shared" si="3"/>
        <v/>
      </c>
      <c r="X66" s="89">
        <f t="shared" si="4"/>
        <v>0</v>
      </c>
      <c r="Y66" s="89" t="str">
        <f t="shared" si="5"/>
        <v/>
      </c>
      <c r="Z66" s="89" t="str">
        <f t="shared" si="6"/>
        <v/>
      </c>
      <c r="AA66" s="89" t="str">
        <f t="shared" si="7"/>
        <v/>
      </c>
      <c r="AB66" s="89" t="str">
        <f t="shared" si="8"/>
        <v/>
      </c>
      <c r="AC66" s="93" t="str">
        <f t="shared" si="9"/>
        <v/>
      </c>
      <c r="AD66" s="105"/>
      <c r="AE66" s="105"/>
      <c r="AF66" s="105"/>
      <c r="AG66" s="51"/>
      <c r="AH66" s="105" t="str">
        <f>IF(OR($B66=0,$B66=""),"",IF(AND($E$3="Nursery"),'Marks Entry Nursery'!V65,IF(AND($E$3="LKG"),'Marks Entry LKG'!V65,IF(AND($E$3="UKG"),'Marks Entry UKG'!V65,""))))</f>
        <v/>
      </c>
      <c r="AI66" s="105" t="str">
        <f>IF(OR($B66=0,$B66=""),"",IF(AND($E$3="Nursery"),'Marks Entry Nursery'!W65,IF(AND($E$3="LKG"),'Marks Entry LKG'!W65,IF(AND($E$3="UKG"),'Marks Entry UKG'!W65,""))))</f>
        <v/>
      </c>
      <c r="AJ66" s="54" t="str">
        <f t="shared" si="10"/>
        <v/>
      </c>
      <c r="AK66" s="51">
        <f t="shared" si="11"/>
        <v>0</v>
      </c>
      <c r="AL66" s="105" t="str">
        <f>IF(OR($B66=0,$B66=""),"",IF(AND($E$3="Nursery"),'Marks Entry Nursery'!X65,IF(AND($E$3="LKG"),'Marks Entry LKG'!X65,IF(AND($E$3="UKG"),'Marks Entry UKG'!X65,""))))</f>
        <v/>
      </c>
      <c r="AM66" s="105" t="str">
        <f>IF(OR($B66=0,$B66=""),"",IF(AND($E$3="Nursery"),'Marks Entry Nursery'!Y65,IF(AND($E$3="LKG"),'Marks Entry LKG'!Y65,IF(AND($E$3="UKG"),'Marks Entry UKG'!Y65,""))))</f>
        <v/>
      </c>
      <c r="AN66" s="55" t="str">
        <f t="shared" si="12"/>
        <v/>
      </c>
      <c r="AO66" s="51" t="str">
        <f t="shared" si="13"/>
        <v/>
      </c>
      <c r="AP66" s="89">
        <f t="shared" si="14"/>
        <v>0</v>
      </c>
      <c r="AQ66" s="89" t="str">
        <f t="shared" si="15"/>
        <v/>
      </c>
      <c r="AR66" s="89" t="str">
        <f t="shared" si="16"/>
        <v/>
      </c>
      <c r="AS66" s="89" t="str">
        <f t="shared" si="17"/>
        <v/>
      </c>
      <c r="AT66" s="89" t="str">
        <f t="shared" si="18"/>
        <v/>
      </c>
      <c r="AU66" s="93" t="str">
        <f t="shared" si="19"/>
        <v/>
      </c>
      <c r="AV66" s="105"/>
      <c r="AW66" s="105"/>
      <c r="AX66" s="105"/>
      <c r="AY66" s="51"/>
      <c r="AZ66" s="105" t="str">
        <f>IF(OR($B66=0,$B66=""),"",IF(AND($E$3="Nursery"),'Marks Entry Nursery'!AC65,IF(AND($E$3="LKG"),'Marks Entry LKG'!AC65,IF(AND($E$3="UKG"),'Marks Entry UKG'!AC65,""))))</f>
        <v/>
      </c>
      <c r="BA66" s="105" t="str">
        <f>IF(OR($B66=0,$B66=""),"",IF(AND($E$3="Nursery"),'Marks Entry Nursery'!AD65,IF(AND($E$3="LKG"),'Marks Entry LKG'!AD65,IF(AND($E$3="UKG"),'Marks Entry UKG'!AD65,""))))</f>
        <v/>
      </c>
      <c r="BB66" s="54" t="str">
        <f t="shared" si="20"/>
        <v/>
      </c>
      <c r="BC66" s="51">
        <f t="shared" si="21"/>
        <v>0</v>
      </c>
      <c r="BD66" s="105" t="str">
        <f>IF(OR($B66=0,$B66=""),"",IF(AND($E$3="Nursery"),'Marks Entry Nursery'!AE65,IF(AND($E$3="LKG"),'Marks Entry LKG'!AE65,IF(AND($E$3="UKG"),'Marks Entry UKG'!AE65,""))))</f>
        <v/>
      </c>
      <c r="BE66" s="105" t="str">
        <f>IF(OR($B66=0,$B66=""),"",IF(AND($E$3="Nursery"),'Marks Entry Nursery'!AF65,IF(AND($E$3="LKG"),'Marks Entry LKG'!AF65,IF(AND($E$3="UKG"),'Marks Entry UKG'!AF65,""))))</f>
        <v/>
      </c>
      <c r="BF66" s="55" t="str">
        <f t="shared" si="22"/>
        <v/>
      </c>
      <c r="BG66" s="51" t="str">
        <f t="shared" si="23"/>
        <v/>
      </c>
      <c r="BH66" s="89">
        <f t="shared" si="24"/>
        <v>0</v>
      </c>
      <c r="BI66" s="89" t="str">
        <f t="shared" si="25"/>
        <v/>
      </c>
      <c r="BJ66" s="89" t="str">
        <f t="shared" si="26"/>
        <v/>
      </c>
      <c r="BK66" s="89" t="str">
        <f t="shared" si="27"/>
        <v/>
      </c>
      <c r="BL66" s="89" t="str">
        <f t="shared" si="28"/>
        <v/>
      </c>
      <c r="BM66" s="93" t="str">
        <f t="shared" si="29"/>
        <v/>
      </c>
      <c r="BN66" s="105"/>
      <c r="BO66" s="105"/>
      <c r="BP66" s="105"/>
      <c r="BQ66" s="51"/>
      <c r="BR66" s="105" t="str">
        <f>IF(OR($B66=0,$B66=""),"",IF(AND($E$3="Nursery"),'Marks Entry Nursery'!AJ65,IF(AND($E$3="LKG"),'Marks Entry LKG'!AJ65,IF(AND($E$3="UKG"),'Marks Entry UKG'!AJ65,""))))</f>
        <v/>
      </c>
      <c r="BS66" s="105" t="str">
        <f>IF(OR($B66=0,$B66=""),"",IF(AND($E$3="Nursery"),'Marks Entry Nursery'!AK65,IF(AND($E$3="LKG"),'Marks Entry LKG'!AK65,IF(AND($E$3="UKG"),'Marks Entry UKG'!AK65,""))))</f>
        <v/>
      </c>
      <c r="BT66" s="54" t="str">
        <f t="shared" si="30"/>
        <v/>
      </c>
      <c r="BU66" s="51">
        <f t="shared" si="31"/>
        <v>0</v>
      </c>
      <c r="BV66" s="105" t="str">
        <f>IF(OR($B66=0,$B66=""),"",IF(AND($E$3="Nursery"),'Marks Entry Nursery'!AL65,IF(AND($E$3="LKG"),'Marks Entry LKG'!AL65,IF(AND($E$3="UKG"),'Marks Entry UKG'!AL65,""))))</f>
        <v/>
      </c>
      <c r="BW66" s="105" t="str">
        <f>IF(OR($B66=0,$B66=""),"",IF(AND($E$3="Nursery"),'Marks Entry Nursery'!AM65,IF(AND($E$3="LKG"),'Marks Entry LKG'!AM65,IF(AND($E$3="UKG"),'Marks Entry UKG'!AM65,""))))</f>
        <v/>
      </c>
      <c r="BX66" s="55" t="str">
        <f t="shared" si="32"/>
        <v/>
      </c>
      <c r="BY66" s="51" t="str">
        <f t="shared" si="33"/>
        <v/>
      </c>
      <c r="BZ66" s="89">
        <f t="shared" si="34"/>
        <v>0</v>
      </c>
      <c r="CA66" s="89" t="str">
        <f t="shared" si="35"/>
        <v/>
      </c>
      <c r="CB66" s="89" t="str">
        <f t="shared" si="36"/>
        <v/>
      </c>
      <c r="CC66" s="89" t="str">
        <f t="shared" si="37"/>
        <v/>
      </c>
      <c r="CD66" s="89" t="str">
        <f t="shared" si="38"/>
        <v/>
      </c>
      <c r="CE66" s="93" t="str">
        <f t="shared" si="39"/>
        <v/>
      </c>
      <c r="CF66" s="105" t="str">
        <f>IF(OR($B66=0,$B66=""),"",IF(AND($E$3="Nursery"),'Marks Entry Nursery'!AN65,IF(AND($E$3="LKG"),'Marks Entry LKG'!AN65,IF(AND($E$3="UKG"),'Marks Entry UKG'!AN65,""))))</f>
        <v/>
      </c>
      <c r="CG66" s="105" t="str">
        <f>IF(OR($B66=0,$B66=""),"",IF(AND($E$3="Nursery"),'Marks Entry Nursery'!AO65,IF(AND($E$3="LKG"),'Marks Entry LKG'!AO65,IF(AND($E$3="UKG"),'Marks Entry UKG'!AO65,""))))</f>
        <v/>
      </c>
      <c r="CH66" s="106" t="str">
        <f t="shared" si="40"/>
        <v/>
      </c>
      <c r="CI66" s="107">
        <f t="shared" si="41"/>
        <v>0</v>
      </c>
      <c r="CJ66" s="107" t="str">
        <f t="shared" si="42"/>
        <v/>
      </c>
      <c r="CK66" s="107" t="str">
        <f t="shared" si="43"/>
        <v/>
      </c>
      <c r="CL66" s="92" t="str">
        <f t="shared" si="44"/>
        <v/>
      </c>
      <c r="CM66" s="105" t="str">
        <f>IF(OR($B66=0,$B66=""),"",IF(AND($E$3="Nursery"),'Marks Entry Nursery'!AP65,IF(AND($E$3="LKG"),'Marks Entry LKG'!AP65,IF(AND($E$3="UKG"),'Marks Entry UKG'!AP65,""))))</f>
        <v/>
      </c>
      <c r="CN66" s="105" t="str">
        <f>IF(OR($B66=0,$B66=""),"",IF(AND($E$3="Nursery"),'Marks Entry Nursery'!AQ65,IF(AND($E$3="LKG"),'Marks Entry LKG'!AQ65,IF(AND($E$3="UKG"),'Marks Entry UKG'!AQ65,""))))</f>
        <v/>
      </c>
      <c r="CO66" s="106" t="str">
        <f t="shared" si="45"/>
        <v/>
      </c>
      <c r="CP66" s="107">
        <f t="shared" si="46"/>
        <v>0</v>
      </c>
      <c r="CQ66" s="107" t="str">
        <f t="shared" si="47"/>
        <v/>
      </c>
      <c r="CR66" s="107" t="str">
        <f t="shared" si="48"/>
        <v/>
      </c>
      <c r="CS66" s="92" t="str">
        <f t="shared" si="49"/>
        <v/>
      </c>
      <c r="CT66" s="105" t="str">
        <f>IF(OR($B66=0,$B66=""),"",IF(AND($E$3="Nursery"),'Marks Entry Nursery'!AR65,IF(AND($E$3="LKG"),'Marks Entry LKG'!AR65,IF(AND($E$3="UKG"),'Marks Entry UKG'!AR65,""))))</f>
        <v/>
      </c>
      <c r="CU66" s="105" t="str">
        <f>IF(OR($B66=0,$B66=""),"",IF(AND($E$3="Nursery"),'Marks Entry Nursery'!AS65,IF(AND($E$3="LKG"),'Marks Entry LKG'!AS65,IF(AND($E$3="UKG"),'Marks Entry UKG'!AS65,""))))</f>
        <v/>
      </c>
      <c r="CV66" s="106" t="str">
        <f t="shared" si="50"/>
        <v/>
      </c>
      <c r="CW66" s="107">
        <f t="shared" si="51"/>
        <v>0</v>
      </c>
      <c r="CX66" s="107" t="str">
        <f t="shared" si="52"/>
        <v/>
      </c>
      <c r="CY66" s="107" t="str">
        <f t="shared" si="53"/>
        <v/>
      </c>
      <c r="CZ66" s="92" t="str">
        <f t="shared" si="54"/>
        <v/>
      </c>
      <c r="DA66" s="105" t="str">
        <f>IF(OR($B66=0,$B66=""),"",IF(AND($E$3="Nursery"),'Marks Entry Nursery'!AT65,IF(AND($E$3="LKG"),'Marks Entry LKG'!AT65,IF(AND($E$3="UKG"),'Marks Entry UKG'!AT65,""))))</f>
        <v/>
      </c>
      <c r="DB66" s="105" t="str">
        <f>IF(OR($B66=0,$B66=""),"",IF(AND($E$3="Nursery"),'Marks Entry Nursery'!AU65,IF(AND($E$3="LKG"),'Marks Entry LKG'!AU65,IF(AND($E$3="UKG"),'Marks Entry UKG'!AU65,""))))</f>
        <v/>
      </c>
      <c r="DC66" s="357" t="str">
        <f t="shared" si="55"/>
        <v/>
      </c>
      <c r="DD66" s="93" t="str">
        <f t="shared" si="56"/>
        <v/>
      </c>
      <c r="DE66" s="105" t="str">
        <f>IF(OR($B66=0,$B66=""),"",IF(AND($E$3="Nursery"),'Marks Entry Nursery'!AV65,IF(AND($E$3="LKG"),'Marks Entry LKG'!AV65,IF(AND($E$3="UKG"),'Marks Entry UKG'!AV65,""))))</f>
        <v/>
      </c>
      <c r="DF66" s="105" t="str">
        <f>IF(OR($B66=0,$B66=""),"",IF(AND($E$3="Nursery"),'Marks Entry Nursery'!AW65,IF(AND($E$3="LKG"),'Marks Entry LKG'!AW65,IF(AND($E$3="UKG"),'Marks Entry UKG'!AW65,""))))</f>
        <v/>
      </c>
      <c r="DG66" s="357" t="str">
        <f t="shared" si="57"/>
        <v/>
      </c>
      <c r="DH66" s="93" t="str">
        <f t="shared" si="58"/>
        <v/>
      </c>
      <c r="DI66" s="63" t="str">
        <f t="shared" si="59"/>
        <v/>
      </c>
      <c r="DJ66" s="359" t="str">
        <f t="shared" si="60"/>
        <v/>
      </c>
      <c r="DK66" s="67" t="str">
        <f t="shared" si="61"/>
        <v/>
      </c>
      <c r="DL66" s="68" t="str">
        <f t="shared" si="62"/>
        <v/>
      </c>
      <c r="DM66" s="387" t="str">
        <f>IFERROR(IF(B66="NSO","NSO",IF(OR(D66="",G66="",F66="",B66="",DI66=0),"",IF('Master sheet'!$D$14="Hindi","कक्षोंन्नति","Promoted"))),"")</f>
        <v/>
      </c>
      <c r="DN66" s="42" t="str">
        <f>IF(OR(B66=0,B66=""),"",IF(AND($E$3="Nursery"),'Marks Entry Nursery'!AX65,IF(AND($E$3="LKG"),'Marks Entry LKG'!AX65,IF(AND($E$3="UKG"),'Marks Entry UKG'!AX65,""))))</f>
        <v/>
      </c>
      <c r="DO66" s="42" t="str">
        <f>IF(OR(B66=0,B66=""),"",IF(AND($E$3="Nursery"),'Marks Entry Nursery'!AY65,IF(AND($E$3="LKG"),'Marks Entry LKG'!AY65,IF(AND($E$3="UKG"),'Marks Entry UKG'!AY65,""))))</f>
        <v/>
      </c>
      <c r="DP66" s="214" t="str">
        <f t="shared" si="63"/>
        <v/>
      </c>
      <c r="DQ66" s="43"/>
      <c r="DX66" s="44">
        <f>IF(AND($E$3="Nursery"),'Marks Entry Nursery'!I65,IF(AND($E$3="LKG"),'Marks Entry LKG'!I65,IF(AND($E$3="UKG"),'Marks Entry UKG'!I65,"")))</f>
        <v>0</v>
      </c>
    </row>
    <row r="67" spans="1:128" ht="18.95" customHeight="1">
      <c r="A67" s="56">
        <v>60</v>
      </c>
      <c r="B67" s="261" t="str">
        <f>IF(OR(DX67=0,DX67=""),"",IF(AND($E$3="Nursery"),'Marks Entry Nursery'!I66,IF(AND($E$3="LKG"),'Marks Entry LKG'!I66,IF(AND($E$3="UKG"),'Marks Entry UKG'!I66,""))))</f>
        <v/>
      </c>
      <c r="C67" s="57" t="str">
        <f>IF(OR($B67=0,$B67=""),"",IF(AND($E$3="Nursery"),'Marks Entry Nursery'!B66,IF(AND($E$3="LKG"),'Marks Entry LKG'!B66,IF(AND($E$3="UKG"),'Marks Entry UKG'!B66,""))))</f>
        <v/>
      </c>
      <c r="D67" s="57" t="str">
        <f>IF(OR($B67=0,$B67=""),"",IF(AND($E$3="Nursery"),'Marks Entry Nursery'!C66,IF(AND($E$3="LKG"),'Marks Entry LKG'!C66,IF(AND($E$3="UKG"),'Marks Entry UKG'!C66,""))))</f>
        <v/>
      </c>
      <c r="E67" s="402" t="str">
        <f>IF(OR(B67=0,B67=""),"",IF(AND($E$3="Nursery"),'Marks Entry Nursery'!E66,IF(AND($E$3="LKG"),'Marks Entry LKG'!E66,IF(AND($E$3="UKG"),'Marks Entry UKG'!E66,""))))</f>
        <v/>
      </c>
      <c r="F67" s="260" t="str">
        <f>IF(OR(B67=0,B67=""),"",IF(AND($E$3="Nursery"),'Marks Entry Nursery'!D66,IF(AND($E$3="LKG"),'Marks Entry LKG'!D66,IF(AND($E$3="UKG"),'Marks Entry UKG'!D66,""))))</f>
        <v/>
      </c>
      <c r="G67" s="407" t="str">
        <f>IF(OR($B67=0,$B67=""),"",IF(AND($E$3="Nursery"),'Marks Entry Nursery'!F66,IF(AND($E$3="LKG"),'Marks Entry LKG'!F66,IF(AND($E$3="UKG"),'Marks Entry UKG'!F66,""))))</f>
        <v/>
      </c>
      <c r="H67" s="407" t="str">
        <f>IF(OR($B67=0,$B67=""),"",IF(AND($E$3="Nursery"),'Marks Entry Nursery'!G66,IF(AND($E$3="LKG"),'Marks Entry LKG'!G66,IF(AND($E$3="UKG"),'Marks Entry UKG'!G66,""))))</f>
        <v/>
      </c>
      <c r="I67" s="407" t="str">
        <f>IF(OR($B67=0,$B67=""),"",IF(AND($E$3="Nursery"),'Marks Entry Nursery'!H66,IF(AND($E$3="LKG"),'Marks Entry LKG'!H66,IF(AND($E$3="UKG"),'Marks Entry UKG'!H66,""))))</f>
        <v/>
      </c>
      <c r="J67" s="229" t="str">
        <f>IF(OR($B67=0,$B67=""),"",IF(AND($E$3="Nursery"),'Marks Entry Nursery'!J66,IF(AND($E$3="LKG"),'Marks Entry LKG'!J66,IF(AND($E$3="UKG"),'Marks Entry UKG'!J66,""))))</f>
        <v/>
      </c>
      <c r="K67" s="229" t="str">
        <f>IF(OR($B67=0,$B67=""),"",IF(AND($E$3="Nursery"),'Marks Entry Nursery'!K66,IF(AND($E$3="LKG"),'Marks Entry LKG'!K66,IF(AND($E$3="UKG"),'Marks Entry UKG'!K66,""))))</f>
        <v/>
      </c>
      <c r="L67" s="105"/>
      <c r="M67" s="105"/>
      <c r="N67" s="105"/>
      <c r="O67" s="51"/>
      <c r="P67" s="105" t="str">
        <f>IF(OR($B67=0,$B67=""),"",IF(AND($E$3="Nursery"),'Marks Entry Nursery'!O66,IF(AND($E$3="LKG"),'Marks Entry LKG'!O66,IF(AND($E$3="UKG"),'Marks Entry UKG'!O66,""))))</f>
        <v/>
      </c>
      <c r="Q67" s="105" t="str">
        <f>IF(OR($B67=0,$B67=""),"",IF(AND($E$3="Nursery"),'Marks Entry Nursery'!P66,IF(AND($E$3="LKG"),'Marks Entry LKG'!P66,IF(AND($E$3="UKG"),'Marks Entry UKG'!P66,""))))</f>
        <v/>
      </c>
      <c r="R67" s="54" t="str">
        <f t="shared" si="0"/>
        <v/>
      </c>
      <c r="S67" s="51">
        <f t="shared" si="1"/>
        <v>0</v>
      </c>
      <c r="T67" s="105" t="str">
        <f>IF(OR($B67=0,$B67=""),"",IF(AND($E$3="Nursery"),'Marks Entry Nursery'!Q66,IF(AND($E$3="LKG"),'Marks Entry LKG'!Q66,IF(AND($E$3="UKG"),'Marks Entry UKG'!Q66,""))))</f>
        <v/>
      </c>
      <c r="U67" s="105" t="str">
        <f>IF(OR($B67=0,$B67=""),"",IF(AND($E$3="Nursery"),'Marks Entry Nursery'!R66,IF(AND($E$3="LKG"),'Marks Entry LKG'!R66,IF(AND($E$3="UKG"),'Marks Entry UKG'!R66,""))))</f>
        <v/>
      </c>
      <c r="V67" s="55" t="str">
        <f t="shared" si="2"/>
        <v/>
      </c>
      <c r="W67" s="51" t="str">
        <f t="shared" si="3"/>
        <v/>
      </c>
      <c r="X67" s="89">
        <f t="shared" si="4"/>
        <v>0</v>
      </c>
      <c r="Y67" s="89" t="str">
        <f t="shared" si="5"/>
        <v/>
      </c>
      <c r="Z67" s="89" t="str">
        <f t="shared" si="6"/>
        <v/>
      </c>
      <c r="AA67" s="89" t="str">
        <f t="shared" si="7"/>
        <v/>
      </c>
      <c r="AB67" s="89" t="str">
        <f t="shared" si="8"/>
        <v/>
      </c>
      <c r="AC67" s="93" t="str">
        <f t="shared" si="9"/>
        <v/>
      </c>
      <c r="AD67" s="105"/>
      <c r="AE67" s="105"/>
      <c r="AF67" s="105"/>
      <c r="AG67" s="51"/>
      <c r="AH67" s="105" t="str">
        <f>IF(OR($B67=0,$B67=""),"",IF(AND($E$3="Nursery"),'Marks Entry Nursery'!V66,IF(AND($E$3="LKG"),'Marks Entry LKG'!V66,IF(AND($E$3="UKG"),'Marks Entry UKG'!V66,""))))</f>
        <v/>
      </c>
      <c r="AI67" s="105" t="str">
        <f>IF(OR($B67=0,$B67=""),"",IF(AND($E$3="Nursery"),'Marks Entry Nursery'!W66,IF(AND($E$3="LKG"),'Marks Entry LKG'!W66,IF(AND($E$3="UKG"),'Marks Entry UKG'!W66,""))))</f>
        <v/>
      </c>
      <c r="AJ67" s="54" t="str">
        <f t="shared" si="10"/>
        <v/>
      </c>
      <c r="AK67" s="51">
        <f t="shared" si="11"/>
        <v>0</v>
      </c>
      <c r="AL67" s="105" t="str">
        <f>IF(OR($B67=0,$B67=""),"",IF(AND($E$3="Nursery"),'Marks Entry Nursery'!X66,IF(AND($E$3="LKG"),'Marks Entry LKG'!X66,IF(AND($E$3="UKG"),'Marks Entry UKG'!X66,""))))</f>
        <v/>
      </c>
      <c r="AM67" s="105" t="str">
        <f>IF(OR($B67=0,$B67=""),"",IF(AND($E$3="Nursery"),'Marks Entry Nursery'!Y66,IF(AND($E$3="LKG"),'Marks Entry LKG'!Y66,IF(AND($E$3="UKG"),'Marks Entry UKG'!Y66,""))))</f>
        <v/>
      </c>
      <c r="AN67" s="55" t="str">
        <f t="shared" si="12"/>
        <v/>
      </c>
      <c r="AO67" s="51" t="str">
        <f t="shared" si="13"/>
        <v/>
      </c>
      <c r="AP67" s="89">
        <f t="shared" si="14"/>
        <v>0</v>
      </c>
      <c r="AQ67" s="89" t="str">
        <f t="shared" si="15"/>
        <v/>
      </c>
      <c r="AR67" s="89" t="str">
        <f t="shared" si="16"/>
        <v/>
      </c>
      <c r="AS67" s="89" t="str">
        <f t="shared" si="17"/>
        <v/>
      </c>
      <c r="AT67" s="89" t="str">
        <f t="shared" si="18"/>
        <v/>
      </c>
      <c r="AU67" s="93" t="str">
        <f t="shared" si="19"/>
        <v/>
      </c>
      <c r="AV67" s="105"/>
      <c r="AW67" s="105"/>
      <c r="AX67" s="105"/>
      <c r="AY67" s="51"/>
      <c r="AZ67" s="105" t="str">
        <f>IF(OR($B67=0,$B67=""),"",IF(AND($E$3="Nursery"),'Marks Entry Nursery'!AC66,IF(AND($E$3="LKG"),'Marks Entry LKG'!AC66,IF(AND($E$3="UKG"),'Marks Entry UKG'!AC66,""))))</f>
        <v/>
      </c>
      <c r="BA67" s="105" t="str">
        <f>IF(OR($B67=0,$B67=""),"",IF(AND($E$3="Nursery"),'Marks Entry Nursery'!AD66,IF(AND($E$3="LKG"),'Marks Entry LKG'!AD66,IF(AND($E$3="UKG"),'Marks Entry UKG'!AD66,""))))</f>
        <v/>
      </c>
      <c r="BB67" s="54" t="str">
        <f t="shared" si="20"/>
        <v/>
      </c>
      <c r="BC67" s="51">
        <f t="shared" si="21"/>
        <v>0</v>
      </c>
      <c r="BD67" s="105" t="str">
        <f>IF(OR($B67=0,$B67=""),"",IF(AND($E$3="Nursery"),'Marks Entry Nursery'!AE66,IF(AND($E$3="LKG"),'Marks Entry LKG'!AE66,IF(AND($E$3="UKG"),'Marks Entry UKG'!AE66,""))))</f>
        <v/>
      </c>
      <c r="BE67" s="105" t="str">
        <f>IF(OR($B67=0,$B67=""),"",IF(AND($E$3="Nursery"),'Marks Entry Nursery'!AF66,IF(AND($E$3="LKG"),'Marks Entry LKG'!AF66,IF(AND($E$3="UKG"),'Marks Entry UKG'!AF66,""))))</f>
        <v/>
      </c>
      <c r="BF67" s="55" t="str">
        <f t="shared" si="22"/>
        <v/>
      </c>
      <c r="BG67" s="51" t="str">
        <f t="shared" si="23"/>
        <v/>
      </c>
      <c r="BH67" s="89">
        <f t="shared" si="24"/>
        <v>0</v>
      </c>
      <c r="BI67" s="89" t="str">
        <f t="shared" si="25"/>
        <v/>
      </c>
      <c r="BJ67" s="89" t="str">
        <f t="shared" si="26"/>
        <v/>
      </c>
      <c r="BK67" s="89" t="str">
        <f t="shared" si="27"/>
        <v/>
      </c>
      <c r="BL67" s="89" t="str">
        <f t="shared" si="28"/>
        <v/>
      </c>
      <c r="BM67" s="93" t="str">
        <f t="shared" si="29"/>
        <v/>
      </c>
      <c r="BN67" s="105"/>
      <c r="BO67" s="105"/>
      <c r="BP67" s="105"/>
      <c r="BQ67" s="51"/>
      <c r="BR67" s="105" t="str">
        <f>IF(OR($B67=0,$B67=""),"",IF(AND($E$3="Nursery"),'Marks Entry Nursery'!AJ66,IF(AND($E$3="LKG"),'Marks Entry LKG'!AJ66,IF(AND($E$3="UKG"),'Marks Entry UKG'!AJ66,""))))</f>
        <v/>
      </c>
      <c r="BS67" s="105" t="str">
        <f>IF(OR($B67=0,$B67=""),"",IF(AND($E$3="Nursery"),'Marks Entry Nursery'!AK66,IF(AND($E$3="LKG"),'Marks Entry LKG'!AK66,IF(AND($E$3="UKG"),'Marks Entry UKG'!AK66,""))))</f>
        <v/>
      </c>
      <c r="BT67" s="54" t="str">
        <f t="shared" si="30"/>
        <v/>
      </c>
      <c r="BU67" s="51">
        <f t="shared" si="31"/>
        <v>0</v>
      </c>
      <c r="BV67" s="105" t="str">
        <f>IF(OR($B67=0,$B67=""),"",IF(AND($E$3="Nursery"),'Marks Entry Nursery'!AL66,IF(AND($E$3="LKG"),'Marks Entry LKG'!AL66,IF(AND($E$3="UKG"),'Marks Entry UKG'!AL66,""))))</f>
        <v/>
      </c>
      <c r="BW67" s="105" t="str">
        <f>IF(OR($B67=0,$B67=""),"",IF(AND($E$3="Nursery"),'Marks Entry Nursery'!AM66,IF(AND($E$3="LKG"),'Marks Entry LKG'!AM66,IF(AND($E$3="UKG"),'Marks Entry UKG'!AM66,""))))</f>
        <v/>
      </c>
      <c r="BX67" s="55" t="str">
        <f t="shared" si="32"/>
        <v/>
      </c>
      <c r="BY67" s="51" t="str">
        <f t="shared" si="33"/>
        <v/>
      </c>
      <c r="BZ67" s="89">
        <f t="shared" si="34"/>
        <v>0</v>
      </c>
      <c r="CA67" s="89" t="str">
        <f t="shared" si="35"/>
        <v/>
      </c>
      <c r="CB67" s="89" t="str">
        <f t="shared" si="36"/>
        <v/>
      </c>
      <c r="CC67" s="89" t="str">
        <f t="shared" si="37"/>
        <v/>
      </c>
      <c r="CD67" s="89" t="str">
        <f t="shared" si="38"/>
        <v/>
      </c>
      <c r="CE67" s="93" t="str">
        <f t="shared" si="39"/>
        <v/>
      </c>
      <c r="CF67" s="105" t="str">
        <f>IF(OR($B67=0,$B67=""),"",IF(AND($E$3="Nursery"),'Marks Entry Nursery'!AN66,IF(AND($E$3="LKG"),'Marks Entry LKG'!AN66,IF(AND($E$3="UKG"),'Marks Entry UKG'!AN66,""))))</f>
        <v/>
      </c>
      <c r="CG67" s="105" t="str">
        <f>IF(OR($B67=0,$B67=""),"",IF(AND($E$3="Nursery"),'Marks Entry Nursery'!AO66,IF(AND($E$3="LKG"),'Marks Entry LKG'!AO66,IF(AND($E$3="UKG"),'Marks Entry UKG'!AO66,""))))</f>
        <v/>
      </c>
      <c r="CH67" s="106" t="str">
        <f t="shared" si="40"/>
        <v/>
      </c>
      <c r="CI67" s="107">
        <f t="shared" si="41"/>
        <v>0</v>
      </c>
      <c r="CJ67" s="107" t="str">
        <f t="shared" si="42"/>
        <v/>
      </c>
      <c r="CK67" s="107" t="str">
        <f t="shared" si="43"/>
        <v/>
      </c>
      <c r="CL67" s="92" t="str">
        <f t="shared" si="44"/>
        <v/>
      </c>
      <c r="CM67" s="105" t="str">
        <f>IF(OR($B67=0,$B67=""),"",IF(AND($E$3="Nursery"),'Marks Entry Nursery'!AP66,IF(AND($E$3="LKG"),'Marks Entry LKG'!AP66,IF(AND($E$3="UKG"),'Marks Entry UKG'!AP66,""))))</f>
        <v/>
      </c>
      <c r="CN67" s="105" t="str">
        <f>IF(OR($B67=0,$B67=""),"",IF(AND($E$3="Nursery"),'Marks Entry Nursery'!AQ66,IF(AND($E$3="LKG"),'Marks Entry LKG'!AQ66,IF(AND($E$3="UKG"),'Marks Entry UKG'!AQ66,""))))</f>
        <v/>
      </c>
      <c r="CO67" s="106" t="str">
        <f t="shared" si="45"/>
        <v/>
      </c>
      <c r="CP67" s="107">
        <f t="shared" si="46"/>
        <v>0</v>
      </c>
      <c r="CQ67" s="107" t="str">
        <f t="shared" si="47"/>
        <v/>
      </c>
      <c r="CR67" s="107" t="str">
        <f t="shared" si="48"/>
        <v/>
      </c>
      <c r="CS67" s="92" t="str">
        <f t="shared" si="49"/>
        <v/>
      </c>
      <c r="CT67" s="105" t="str">
        <f>IF(OR($B67=0,$B67=""),"",IF(AND($E$3="Nursery"),'Marks Entry Nursery'!AR66,IF(AND($E$3="LKG"),'Marks Entry LKG'!AR66,IF(AND($E$3="UKG"),'Marks Entry UKG'!AR66,""))))</f>
        <v/>
      </c>
      <c r="CU67" s="105" t="str">
        <f>IF(OR($B67=0,$B67=""),"",IF(AND($E$3="Nursery"),'Marks Entry Nursery'!AS66,IF(AND($E$3="LKG"),'Marks Entry LKG'!AS66,IF(AND($E$3="UKG"),'Marks Entry UKG'!AS66,""))))</f>
        <v/>
      </c>
      <c r="CV67" s="106" t="str">
        <f t="shared" si="50"/>
        <v/>
      </c>
      <c r="CW67" s="107">
        <f t="shared" si="51"/>
        <v>0</v>
      </c>
      <c r="CX67" s="107" t="str">
        <f t="shared" si="52"/>
        <v/>
      </c>
      <c r="CY67" s="107" t="str">
        <f t="shared" si="53"/>
        <v/>
      </c>
      <c r="CZ67" s="92" t="str">
        <f t="shared" si="54"/>
        <v/>
      </c>
      <c r="DA67" s="105" t="str">
        <f>IF(OR($B67=0,$B67=""),"",IF(AND($E$3="Nursery"),'Marks Entry Nursery'!AT66,IF(AND($E$3="LKG"),'Marks Entry LKG'!AT66,IF(AND($E$3="UKG"),'Marks Entry UKG'!AT66,""))))</f>
        <v/>
      </c>
      <c r="DB67" s="105" t="str">
        <f>IF(OR($B67=0,$B67=""),"",IF(AND($E$3="Nursery"),'Marks Entry Nursery'!AU66,IF(AND($E$3="LKG"),'Marks Entry LKG'!AU66,IF(AND($E$3="UKG"),'Marks Entry UKG'!AU66,""))))</f>
        <v/>
      </c>
      <c r="DC67" s="357" t="str">
        <f t="shared" si="55"/>
        <v/>
      </c>
      <c r="DD67" s="93" t="str">
        <f t="shared" si="56"/>
        <v/>
      </c>
      <c r="DE67" s="105" t="str">
        <f>IF(OR($B67=0,$B67=""),"",IF(AND($E$3="Nursery"),'Marks Entry Nursery'!AV66,IF(AND($E$3="LKG"),'Marks Entry LKG'!AV66,IF(AND($E$3="UKG"),'Marks Entry UKG'!AV66,""))))</f>
        <v/>
      </c>
      <c r="DF67" s="105" t="str">
        <f>IF(OR($B67=0,$B67=""),"",IF(AND($E$3="Nursery"),'Marks Entry Nursery'!AW66,IF(AND($E$3="LKG"),'Marks Entry LKG'!AW66,IF(AND($E$3="UKG"),'Marks Entry UKG'!AW66,""))))</f>
        <v/>
      </c>
      <c r="DG67" s="357" t="str">
        <f t="shared" si="57"/>
        <v/>
      </c>
      <c r="DH67" s="93" t="str">
        <f t="shared" si="58"/>
        <v/>
      </c>
      <c r="DI67" s="63" t="str">
        <f t="shared" si="59"/>
        <v/>
      </c>
      <c r="DJ67" s="359" t="str">
        <f t="shared" si="60"/>
        <v/>
      </c>
      <c r="DK67" s="67" t="str">
        <f t="shared" si="61"/>
        <v/>
      </c>
      <c r="DL67" s="68" t="str">
        <f t="shared" si="62"/>
        <v/>
      </c>
      <c r="DM67" s="387" t="str">
        <f>IFERROR(IF(B67="NSO","NSO",IF(OR(D67="",G67="",F67="",B67="",DI67=0),"",IF('Master sheet'!$D$14="Hindi","कक्षोंन्नति","Promoted"))),"")</f>
        <v/>
      </c>
      <c r="DN67" s="42" t="str">
        <f>IF(OR(B67=0,B67=""),"",IF(AND($E$3="Nursery"),'Marks Entry Nursery'!AX66,IF(AND($E$3="LKG"),'Marks Entry LKG'!AX66,IF(AND($E$3="UKG"),'Marks Entry UKG'!AX66,""))))</f>
        <v/>
      </c>
      <c r="DO67" s="42" t="str">
        <f>IF(OR(B67=0,B67=""),"",IF(AND($E$3="Nursery"),'Marks Entry Nursery'!AY66,IF(AND($E$3="LKG"),'Marks Entry LKG'!AY66,IF(AND($E$3="UKG"),'Marks Entry UKG'!AY66,""))))</f>
        <v/>
      </c>
      <c r="DP67" s="214" t="str">
        <f t="shared" si="63"/>
        <v/>
      </c>
      <c r="DQ67" s="43"/>
      <c r="DX67" s="44">
        <f>IF(AND($E$3="Nursery"),'Marks Entry Nursery'!I66,IF(AND($E$3="LKG"),'Marks Entry LKG'!I66,IF(AND($E$3="UKG"),'Marks Entry UKG'!I66,"")))</f>
        <v>0</v>
      </c>
    </row>
    <row r="68" spans="1:128" ht="18.95" customHeight="1">
      <c r="A68" s="56">
        <v>61</v>
      </c>
      <c r="B68" s="261" t="str">
        <f>IF(OR(DX68=0,DX68=""),"",IF(AND($E$3="Nursery"),'Marks Entry Nursery'!I67,IF(AND($E$3="LKG"),'Marks Entry LKG'!I67,IF(AND($E$3="UKG"),'Marks Entry UKG'!I67,""))))</f>
        <v/>
      </c>
      <c r="C68" s="57" t="str">
        <f>IF(OR($B68=0,$B68=""),"",IF(AND($E$3="Nursery"),'Marks Entry Nursery'!B67,IF(AND($E$3="LKG"),'Marks Entry LKG'!B67,IF(AND($E$3="UKG"),'Marks Entry UKG'!B67,""))))</f>
        <v/>
      </c>
      <c r="D68" s="57" t="str">
        <f>IF(OR($B68=0,$B68=""),"",IF(AND($E$3="Nursery"),'Marks Entry Nursery'!C67,IF(AND($E$3="LKG"),'Marks Entry LKG'!C67,IF(AND($E$3="UKG"),'Marks Entry UKG'!C67,""))))</f>
        <v/>
      </c>
      <c r="E68" s="402" t="str">
        <f>IF(OR(B68=0,B68=""),"",IF(AND($E$3="Nursery"),'Marks Entry Nursery'!E67,IF(AND($E$3="LKG"),'Marks Entry LKG'!E67,IF(AND($E$3="UKG"),'Marks Entry UKG'!E67,""))))</f>
        <v/>
      </c>
      <c r="F68" s="260" t="str">
        <f>IF(OR(B68=0,B68=""),"",IF(AND($E$3="Nursery"),'Marks Entry Nursery'!D67,IF(AND($E$3="LKG"),'Marks Entry LKG'!D67,IF(AND($E$3="UKG"),'Marks Entry UKG'!D67,""))))</f>
        <v/>
      </c>
      <c r="G68" s="407" t="str">
        <f>IF(OR($B68=0,$B68=""),"",IF(AND($E$3="Nursery"),'Marks Entry Nursery'!F67,IF(AND($E$3="LKG"),'Marks Entry LKG'!F67,IF(AND($E$3="UKG"),'Marks Entry UKG'!F67,""))))</f>
        <v/>
      </c>
      <c r="H68" s="407" t="str">
        <f>IF(OR($B68=0,$B68=""),"",IF(AND($E$3="Nursery"),'Marks Entry Nursery'!G67,IF(AND($E$3="LKG"),'Marks Entry LKG'!G67,IF(AND($E$3="UKG"),'Marks Entry UKG'!G67,""))))</f>
        <v/>
      </c>
      <c r="I68" s="407" t="str">
        <f>IF(OR($B68=0,$B68=""),"",IF(AND($E$3="Nursery"),'Marks Entry Nursery'!H67,IF(AND($E$3="LKG"),'Marks Entry LKG'!H67,IF(AND($E$3="UKG"),'Marks Entry UKG'!H67,""))))</f>
        <v/>
      </c>
      <c r="J68" s="229" t="str">
        <f>IF(OR($B68=0,$B68=""),"",IF(AND($E$3="Nursery"),'Marks Entry Nursery'!J67,IF(AND($E$3="LKG"),'Marks Entry LKG'!J67,IF(AND($E$3="UKG"),'Marks Entry UKG'!J67,""))))</f>
        <v/>
      </c>
      <c r="K68" s="229" t="str">
        <f>IF(OR($B68=0,$B68=""),"",IF(AND($E$3="Nursery"),'Marks Entry Nursery'!K67,IF(AND($E$3="LKG"),'Marks Entry LKG'!K67,IF(AND($E$3="UKG"),'Marks Entry UKG'!K67,""))))</f>
        <v/>
      </c>
      <c r="L68" s="105"/>
      <c r="M68" s="105"/>
      <c r="N68" s="105"/>
      <c r="O68" s="51"/>
      <c r="P68" s="105" t="str">
        <f>IF(OR($B68=0,$B68=""),"",IF(AND($E$3="Nursery"),'Marks Entry Nursery'!O67,IF(AND($E$3="LKG"),'Marks Entry LKG'!O67,IF(AND($E$3="UKG"),'Marks Entry UKG'!O67,""))))</f>
        <v/>
      </c>
      <c r="Q68" s="105" t="str">
        <f>IF(OR($B68=0,$B68=""),"",IF(AND($E$3="Nursery"),'Marks Entry Nursery'!P67,IF(AND($E$3="LKG"),'Marks Entry LKG'!P67,IF(AND($E$3="UKG"),'Marks Entry UKG'!P67,""))))</f>
        <v/>
      </c>
      <c r="R68" s="54" t="str">
        <f t="shared" si="0"/>
        <v/>
      </c>
      <c r="S68" s="51">
        <f t="shared" si="1"/>
        <v>0</v>
      </c>
      <c r="T68" s="105" t="str">
        <f>IF(OR($B68=0,$B68=""),"",IF(AND($E$3="Nursery"),'Marks Entry Nursery'!Q67,IF(AND($E$3="LKG"),'Marks Entry LKG'!Q67,IF(AND($E$3="UKG"),'Marks Entry UKG'!Q67,""))))</f>
        <v/>
      </c>
      <c r="U68" s="105" t="str">
        <f>IF(OR($B68=0,$B68=""),"",IF(AND($E$3="Nursery"),'Marks Entry Nursery'!R67,IF(AND($E$3="LKG"),'Marks Entry LKG'!R67,IF(AND($E$3="UKG"),'Marks Entry UKG'!R67,""))))</f>
        <v/>
      </c>
      <c r="V68" s="55" t="str">
        <f t="shared" si="2"/>
        <v/>
      </c>
      <c r="W68" s="51" t="str">
        <f t="shared" si="3"/>
        <v/>
      </c>
      <c r="X68" s="89">
        <f t="shared" si="4"/>
        <v>0</v>
      </c>
      <c r="Y68" s="89" t="str">
        <f t="shared" si="5"/>
        <v/>
      </c>
      <c r="Z68" s="89" t="str">
        <f t="shared" si="6"/>
        <v/>
      </c>
      <c r="AA68" s="89" t="str">
        <f t="shared" si="7"/>
        <v/>
      </c>
      <c r="AB68" s="89" t="str">
        <f t="shared" si="8"/>
        <v/>
      </c>
      <c r="AC68" s="93" t="str">
        <f t="shared" si="9"/>
        <v/>
      </c>
      <c r="AD68" s="105"/>
      <c r="AE68" s="105"/>
      <c r="AF68" s="105"/>
      <c r="AG68" s="51"/>
      <c r="AH68" s="105" t="str">
        <f>IF(OR($B68=0,$B68=""),"",IF(AND($E$3="Nursery"),'Marks Entry Nursery'!V67,IF(AND($E$3="LKG"),'Marks Entry LKG'!V67,IF(AND($E$3="UKG"),'Marks Entry UKG'!V67,""))))</f>
        <v/>
      </c>
      <c r="AI68" s="105" t="str">
        <f>IF(OR($B68=0,$B68=""),"",IF(AND($E$3="Nursery"),'Marks Entry Nursery'!W67,IF(AND($E$3="LKG"),'Marks Entry LKG'!W67,IF(AND($E$3="UKG"),'Marks Entry UKG'!W67,""))))</f>
        <v/>
      </c>
      <c r="AJ68" s="54" t="str">
        <f t="shared" si="10"/>
        <v/>
      </c>
      <c r="AK68" s="51">
        <f t="shared" si="11"/>
        <v>0</v>
      </c>
      <c r="AL68" s="105" t="str">
        <f>IF(OR($B68=0,$B68=""),"",IF(AND($E$3="Nursery"),'Marks Entry Nursery'!X67,IF(AND($E$3="LKG"),'Marks Entry LKG'!X67,IF(AND($E$3="UKG"),'Marks Entry UKG'!X67,""))))</f>
        <v/>
      </c>
      <c r="AM68" s="105" t="str">
        <f>IF(OR($B68=0,$B68=""),"",IF(AND($E$3="Nursery"),'Marks Entry Nursery'!Y67,IF(AND($E$3="LKG"),'Marks Entry LKG'!Y67,IF(AND($E$3="UKG"),'Marks Entry UKG'!Y67,""))))</f>
        <v/>
      </c>
      <c r="AN68" s="55" t="str">
        <f t="shared" si="12"/>
        <v/>
      </c>
      <c r="AO68" s="51" t="str">
        <f t="shared" si="13"/>
        <v/>
      </c>
      <c r="AP68" s="89">
        <f t="shared" si="14"/>
        <v>0</v>
      </c>
      <c r="AQ68" s="89" t="str">
        <f t="shared" si="15"/>
        <v/>
      </c>
      <c r="AR68" s="89" t="str">
        <f t="shared" si="16"/>
        <v/>
      </c>
      <c r="AS68" s="89" t="str">
        <f t="shared" si="17"/>
        <v/>
      </c>
      <c r="AT68" s="89" t="str">
        <f t="shared" si="18"/>
        <v/>
      </c>
      <c r="AU68" s="93" t="str">
        <f t="shared" si="19"/>
        <v/>
      </c>
      <c r="AV68" s="105"/>
      <c r="AW68" s="105"/>
      <c r="AX68" s="105"/>
      <c r="AY68" s="51"/>
      <c r="AZ68" s="105" t="str">
        <f>IF(OR($B68=0,$B68=""),"",IF(AND($E$3="Nursery"),'Marks Entry Nursery'!AC67,IF(AND($E$3="LKG"),'Marks Entry LKG'!AC67,IF(AND($E$3="UKG"),'Marks Entry UKG'!AC67,""))))</f>
        <v/>
      </c>
      <c r="BA68" s="105" t="str">
        <f>IF(OR($B68=0,$B68=""),"",IF(AND($E$3="Nursery"),'Marks Entry Nursery'!AD67,IF(AND($E$3="LKG"),'Marks Entry LKG'!AD67,IF(AND($E$3="UKG"),'Marks Entry UKG'!AD67,""))))</f>
        <v/>
      </c>
      <c r="BB68" s="54" t="str">
        <f t="shared" si="20"/>
        <v/>
      </c>
      <c r="BC68" s="51">
        <f t="shared" si="21"/>
        <v>0</v>
      </c>
      <c r="BD68" s="105" t="str">
        <f>IF(OR($B68=0,$B68=""),"",IF(AND($E$3="Nursery"),'Marks Entry Nursery'!AE67,IF(AND($E$3="LKG"),'Marks Entry LKG'!AE67,IF(AND($E$3="UKG"),'Marks Entry UKG'!AE67,""))))</f>
        <v/>
      </c>
      <c r="BE68" s="105" t="str">
        <f>IF(OR($B68=0,$B68=""),"",IF(AND($E$3="Nursery"),'Marks Entry Nursery'!AF67,IF(AND($E$3="LKG"),'Marks Entry LKG'!AF67,IF(AND($E$3="UKG"),'Marks Entry UKG'!AF67,""))))</f>
        <v/>
      </c>
      <c r="BF68" s="55" t="str">
        <f t="shared" si="22"/>
        <v/>
      </c>
      <c r="BG68" s="51" t="str">
        <f t="shared" si="23"/>
        <v/>
      </c>
      <c r="BH68" s="89">
        <f t="shared" si="24"/>
        <v>0</v>
      </c>
      <c r="BI68" s="89" t="str">
        <f t="shared" si="25"/>
        <v/>
      </c>
      <c r="BJ68" s="89" t="str">
        <f t="shared" si="26"/>
        <v/>
      </c>
      <c r="BK68" s="89" t="str">
        <f t="shared" si="27"/>
        <v/>
      </c>
      <c r="BL68" s="89" t="str">
        <f t="shared" si="28"/>
        <v/>
      </c>
      <c r="BM68" s="93" t="str">
        <f t="shared" si="29"/>
        <v/>
      </c>
      <c r="BN68" s="105"/>
      <c r="BO68" s="105"/>
      <c r="BP68" s="105"/>
      <c r="BQ68" s="51"/>
      <c r="BR68" s="105" t="str">
        <f>IF(OR($B68=0,$B68=""),"",IF(AND($E$3="Nursery"),'Marks Entry Nursery'!AJ67,IF(AND($E$3="LKG"),'Marks Entry LKG'!AJ67,IF(AND($E$3="UKG"),'Marks Entry UKG'!AJ67,""))))</f>
        <v/>
      </c>
      <c r="BS68" s="105" t="str">
        <f>IF(OR($B68=0,$B68=""),"",IF(AND($E$3="Nursery"),'Marks Entry Nursery'!AK67,IF(AND($E$3="LKG"),'Marks Entry LKG'!AK67,IF(AND($E$3="UKG"),'Marks Entry UKG'!AK67,""))))</f>
        <v/>
      </c>
      <c r="BT68" s="54" t="str">
        <f t="shared" si="30"/>
        <v/>
      </c>
      <c r="BU68" s="51">
        <f t="shared" si="31"/>
        <v>0</v>
      </c>
      <c r="BV68" s="105" t="str">
        <f>IF(OR($B68=0,$B68=""),"",IF(AND($E$3="Nursery"),'Marks Entry Nursery'!AL67,IF(AND($E$3="LKG"),'Marks Entry LKG'!AL67,IF(AND($E$3="UKG"),'Marks Entry UKG'!AL67,""))))</f>
        <v/>
      </c>
      <c r="BW68" s="105" t="str">
        <f>IF(OR($B68=0,$B68=""),"",IF(AND($E$3="Nursery"),'Marks Entry Nursery'!AM67,IF(AND($E$3="LKG"),'Marks Entry LKG'!AM67,IF(AND($E$3="UKG"),'Marks Entry UKG'!AM67,""))))</f>
        <v/>
      </c>
      <c r="BX68" s="55" t="str">
        <f t="shared" si="32"/>
        <v/>
      </c>
      <c r="BY68" s="51" t="str">
        <f t="shared" si="33"/>
        <v/>
      </c>
      <c r="BZ68" s="89">
        <f t="shared" si="34"/>
        <v>0</v>
      </c>
      <c r="CA68" s="89" t="str">
        <f t="shared" si="35"/>
        <v/>
      </c>
      <c r="CB68" s="89" t="str">
        <f t="shared" si="36"/>
        <v/>
      </c>
      <c r="CC68" s="89" t="str">
        <f t="shared" si="37"/>
        <v/>
      </c>
      <c r="CD68" s="89" t="str">
        <f t="shared" si="38"/>
        <v/>
      </c>
      <c r="CE68" s="93" t="str">
        <f t="shared" si="39"/>
        <v/>
      </c>
      <c r="CF68" s="105" t="str">
        <f>IF(OR($B68=0,$B68=""),"",IF(AND($E$3="Nursery"),'Marks Entry Nursery'!AN67,IF(AND($E$3="LKG"),'Marks Entry LKG'!AN67,IF(AND($E$3="UKG"),'Marks Entry UKG'!AN67,""))))</f>
        <v/>
      </c>
      <c r="CG68" s="105" t="str">
        <f>IF(OR($B68=0,$B68=""),"",IF(AND($E$3="Nursery"),'Marks Entry Nursery'!AO67,IF(AND($E$3="LKG"),'Marks Entry LKG'!AO67,IF(AND($E$3="UKG"),'Marks Entry UKG'!AO67,""))))</f>
        <v/>
      </c>
      <c r="CH68" s="106" t="str">
        <f t="shared" si="40"/>
        <v/>
      </c>
      <c r="CI68" s="107">
        <f t="shared" si="41"/>
        <v>0</v>
      </c>
      <c r="CJ68" s="107" t="str">
        <f t="shared" si="42"/>
        <v/>
      </c>
      <c r="CK68" s="107" t="str">
        <f t="shared" si="43"/>
        <v/>
      </c>
      <c r="CL68" s="92" t="str">
        <f t="shared" si="44"/>
        <v/>
      </c>
      <c r="CM68" s="105" t="str">
        <f>IF(OR($B68=0,$B68=""),"",IF(AND($E$3="Nursery"),'Marks Entry Nursery'!AP67,IF(AND($E$3="LKG"),'Marks Entry LKG'!AP67,IF(AND($E$3="UKG"),'Marks Entry UKG'!AP67,""))))</f>
        <v/>
      </c>
      <c r="CN68" s="105" t="str">
        <f>IF(OR($B68=0,$B68=""),"",IF(AND($E$3="Nursery"),'Marks Entry Nursery'!AQ67,IF(AND($E$3="LKG"),'Marks Entry LKG'!AQ67,IF(AND($E$3="UKG"),'Marks Entry UKG'!AQ67,""))))</f>
        <v/>
      </c>
      <c r="CO68" s="106" t="str">
        <f t="shared" si="45"/>
        <v/>
      </c>
      <c r="CP68" s="107">
        <f t="shared" si="46"/>
        <v>0</v>
      </c>
      <c r="CQ68" s="107" t="str">
        <f t="shared" si="47"/>
        <v/>
      </c>
      <c r="CR68" s="107" t="str">
        <f t="shared" si="48"/>
        <v/>
      </c>
      <c r="CS68" s="92" t="str">
        <f t="shared" si="49"/>
        <v/>
      </c>
      <c r="CT68" s="105" t="str">
        <f>IF(OR($B68=0,$B68=""),"",IF(AND($E$3="Nursery"),'Marks Entry Nursery'!AR67,IF(AND($E$3="LKG"),'Marks Entry LKG'!AR67,IF(AND($E$3="UKG"),'Marks Entry UKG'!AR67,""))))</f>
        <v/>
      </c>
      <c r="CU68" s="105" t="str">
        <f>IF(OR($B68=0,$B68=""),"",IF(AND($E$3="Nursery"),'Marks Entry Nursery'!AS67,IF(AND($E$3="LKG"),'Marks Entry LKG'!AS67,IF(AND($E$3="UKG"),'Marks Entry UKG'!AS67,""))))</f>
        <v/>
      </c>
      <c r="CV68" s="106" t="str">
        <f t="shared" si="50"/>
        <v/>
      </c>
      <c r="CW68" s="107">
        <f t="shared" si="51"/>
        <v>0</v>
      </c>
      <c r="CX68" s="107" t="str">
        <f t="shared" si="52"/>
        <v/>
      </c>
      <c r="CY68" s="107" t="str">
        <f t="shared" si="53"/>
        <v/>
      </c>
      <c r="CZ68" s="92" t="str">
        <f t="shared" si="54"/>
        <v/>
      </c>
      <c r="DA68" s="105" t="str">
        <f>IF(OR($B68=0,$B68=""),"",IF(AND($E$3="Nursery"),'Marks Entry Nursery'!AT67,IF(AND($E$3="LKG"),'Marks Entry LKG'!AT67,IF(AND($E$3="UKG"),'Marks Entry UKG'!AT67,""))))</f>
        <v/>
      </c>
      <c r="DB68" s="105" t="str">
        <f>IF(OR($B68=0,$B68=""),"",IF(AND($E$3="Nursery"),'Marks Entry Nursery'!AU67,IF(AND($E$3="LKG"),'Marks Entry LKG'!AU67,IF(AND($E$3="UKG"),'Marks Entry UKG'!AU67,""))))</f>
        <v/>
      </c>
      <c r="DC68" s="357" t="str">
        <f t="shared" si="55"/>
        <v/>
      </c>
      <c r="DD68" s="93" t="str">
        <f t="shared" si="56"/>
        <v/>
      </c>
      <c r="DE68" s="105" t="str">
        <f>IF(OR($B68=0,$B68=""),"",IF(AND($E$3="Nursery"),'Marks Entry Nursery'!AV67,IF(AND($E$3="LKG"),'Marks Entry LKG'!AV67,IF(AND($E$3="UKG"),'Marks Entry UKG'!AV67,""))))</f>
        <v/>
      </c>
      <c r="DF68" s="105" t="str">
        <f>IF(OR($B68=0,$B68=""),"",IF(AND($E$3="Nursery"),'Marks Entry Nursery'!AW67,IF(AND($E$3="LKG"),'Marks Entry LKG'!AW67,IF(AND($E$3="UKG"),'Marks Entry UKG'!AW67,""))))</f>
        <v/>
      </c>
      <c r="DG68" s="357" t="str">
        <f t="shared" si="57"/>
        <v/>
      </c>
      <c r="DH68" s="93" t="str">
        <f t="shared" si="58"/>
        <v/>
      </c>
      <c r="DI68" s="63" t="str">
        <f t="shared" si="59"/>
        <v/>
      </c>
      <c r="DJ68" s="359" t="str">
        <f t="shared" si="60"/>
        <v/>
      </c>
      <c r="DK68" s="67" t="str">
        <f t="shared" si="61"/>
        <v/>
      </c>
      <c r="DL68" s="68" t="str">
        <f t="shared" si="62"/>
        <v/>
      </c>
      <c r="DM68" s="387" t="str">
        <f>IFERROR(IF(B68="NSO","NSO",IF(OR(D68="",G68="",F68="",B68="",DI68=0),"",IF('Master sheet'!$D$14="Hindi","कक्षोंन्नति","Promoted"))),"")</f>
        <v/>
      </c>
      <c r="DN68" s="42" t="str">
        <f>IF(OR(B68=0,B68=""),"",IF(AND($E$3="Nursery"),'Marks Entry Nursery'!AX67,IF(AND($E$3="LKG"),'Marks Entry LKG'!AX67,IF(AND($E$3="UKG"),'Marks Entry UKG'!AX67,""))))</f>
        <v/>
      </c>
      <c r="DO68" s="42" t="str">
        <f>IF(OR(B68=0,B68=""),"",IF(AND($E$3="Nursery"),'Marks Entry Nursery'!AY67,IF(AND($E$3="LKG"),'Marks Entry LKG'!AY67,IF(AND($E$3="UKG"),'Marks Entry UKG'!AY67,""))))</f>
        <v/>
      </c>
      <c r="DP68" s="214" t="str">
        <f t="shared" si="63"/>
        <v/>
      </c>
      <c r="DQ68" s="43"/>
      <c r="DX68" s="44">
        <f>IF(AND($E$3="Nursery"),'Marks Entry Nursery'!I67,IF(AND($E$3="LKG"),'Marks Entry LKG'!I67,IF(AND($E$3="UKG"),'Marks Entry UKG'!I67,"")))</f>
        <v>0</v>
      </c>
    </row>
    <row r="69" spans="1:128" ht="18.95" customHeight="1">
      <c r="A69" s="56">
        <v>62</v>
      </c>
      <c r="B69" s="261" t="str">
        <f>IF(OR(DX69=0,DX69=""),"",IF(AND($E$3="Nursery"),'Marks Entry Nursery'!I68,IF(AND($E$3="LKG"),'Marks Entry LKG'!I68,IF(AND($E$3="UKG"),'Marks Entry UKG'!I68,""))))</f>
        <v/>
      </c>
      <c r="C69" s="57" t="str">
        <f>IF(OR($B69=0,$B69=""),"",IF(AND($E$3="Nursery"),'Marks Entry Nursery'!B68,IF(AND($E$3="LKG"),'Marks Entry LKG'!B68,IF(AND($E$3="UKG"),'Marks Entry UKG'!B68,""))))</f>
        <v/>
      </c>
      <c r="D69" s="57" t="str">
        <f>IF(OR($B69=0,$B69=""),"",IF(AND($E$3="Nursery"),'Marks Entry Nursery'!C68,IF(AND($E$3="LKG"),'Marks Entry LKG'!C68,IF(AND($E$3="UKG"),'Marks Entry UKG'!C68,""))))</f>
        <v/>
      </c>
      <c r="E69" s="402" t="str">
        <f>IF(OR(B69=0,B69=""),"",IF(AND($E$3="Nursery"),'Marks Entry Nursery'!E68,IF(AND($E$3="LKG"),'Marks Entry LKG'!E68,IF(AND($E$3="UKG"),'Marks Entry UKG'!E68,""))))</f>
        <v/>
      </c>
      <c r="F69" s="260" t="str">
        <f>IF(OR(B69=0,B69=""),"",IF(AND($E$3="Nursery"),'Marks Entry Nursery'!D68,IF(AND($E$3="LKG"),'Marks Entry LKG'!D68,IF(AND($E$3="UKG"),'Marks Entry UKG'!D68,""))))</f>
        <v/>
      </c>
      <c r="G69" s="407" t="str">
        <f>IF(OR($B69=0,$B69=""),"",IF(AND($E$3="Nursery"),'Marks Entry Nursery'!F68,IF(AND($E$3="LKG"),'Marks Entry LKG'!F68,IF(AND($E$3="UKG"),'Marks Entry UKG'!F68,""))))</f>
        <v/>
      </c>
      <c r="H69" s="407" t="str">
        <f>IF(OR($B69=0,$B69=""),"",IF(AND($E$3="Nursery"),'Marks Entry Nursery'!G68,IF(AND($E$3="LKG"),'Marks Entry LKG'!G68,IF(AND($E$3="UKG"),'Marks Entry UKG'!G68,""))))</f>
        <v/>
      </c>
      <c r="I69" s="407" t="str">
        <f>IF(OR($B69=0,$B69=""),"",IF(AND($E$3="Nursery"),'Marks Entry Nursery'!H68,IF(AND($E$3="LKG"),'Marks Entry LKG'!H68,IF(AND($E$3="UKG"),'Marks Entry UKG'!H68,""))))</f>
        <v/>
      </c>
      <c r="J69" s="229" t="str">
        <f>IF(OR($B69=0,$B69=""),"",IF(AND($E$3="Nursery"),'Marks Entry Nursery'!J68,IF(AND($E$3="LKG"),'Marks Entry LKG'!J68,IF(AND($E$3="UKG"),'Marks Entry UKG'!J68,""))))</f>
        <v/>
      </c>
      <c r="K69" s="229" t="str">
        <f>IF(OR($B69=0,$B69=""),"",IF(AND($E$3="Nursery"),'Marks Entry Nursery'!K68,IF(AND($E$3="LKG"),'Marks Entry LKG'!K68,IF(AND($E$3="UKG"),'Marks Entry UKG'!K68,""))))</f>
        <v/>
      </c>
      <c r="L69" s="105"/>
      <c r="M69" s="105"/>
      <c r="N69" s="105"/>
      <c r="O69" s="51"/>
      <c r="P69" s="105" t="str">
        <f>IF(OR($B69=0,$B69=""),"",IF(AND($E$3="Nursery"),'Marks Entry Nursery'!O68,IF(AND($E$3="LKG"),'Marks Entry LKG'!O68,IF(AND($E$3="UKG"),'Marks Entry UKG'!O68,""))))</f>
        <v/>
      </c>
      <c r="Q69" s="105" t="str">
        <f>IF(OR($B69=0,$B69=""),"",IF(AND($E$3="Nursery"),'Marks Entry Nursery'!P68,IF(AND($E$3="LKG"),'Marks Entry LKG'!P68,IF(AND($E$3="UKG"),'Marks Entry UKG'!P68,""))))</f>
        <v/>
      </c>
      <c r="R69" s="54" t="str">
        <f t="shared" si="0"/>
        <v/>
      </c>
      <c r="S69" s="51">
        <f t="shared" si="1"/>
        <v>0</v>
      </c>
      <c r="T69" s="105" t="str">
        <f>IF(OR($B69=0,$B69=""),"",IF(AND($E$3="Nursery"),'Marks Entry Nursery'!Q68,IF(AND($E$3="LKG"),'Marks Entry LKG'!Q68,IF(AND($E$3="UKG"),'Marks Entry UKG'!Q68,""))))</f>
        <v/>
      </c>
      <c r="U69" s="105" t="str">
        <f>IF(OR($B69=0,$B69=""),"",IF(AND($E$3="Nursery"),'Marks Entry Nursery'!R68,IF(AND($E$3="LKG"),'Marks Entry LKG'!R68,IF(AND($E$3="UKG"),'Marks Entry UKG'!R68,""))))</f>
        <v/>
      </c>
      <c r="V69" s="55" t="str">
        <f t="shared" si="2"/>
        <v/>
      </c>
      <c r="W69" s="51" t="str">
        <f t="shared" si="3"/>
        <v/>
      </c>
      <c r="X69" s="89">
        <f t="shared" si="4"/>
        <v>0</v>
      </c>
      <c r="Y69" s="89" t="str">
        <f t="shared" si="5"/>
        <v/>
      </c>
      <c r="Z69" s="89" t="str">
        <f t="shared" si="6"/>
        <v/>
      </c>
      <c r="AA69" s="89" t="str">
        <f t="shared" si="7"/>
        <v/>
      </c>
      <c r="AB69" s="89" t="str">
        <f t="shared" si="8"/>
        <v/>
      </c>
      <c r="AC69" s="93" t="str">
        <f t="shared" si="9"/>
        <v/>
      </c>
      <c r="AD69" s="105"/>
      <c r="AE69" s="105"/>
      <c r="AF69" s="105"/>
      <c r="AG69" s="51"/>
      <c r="AH69" s="105" t="str">
        <f>IF(OR($B69=0,$B69=""),"",IF(AND($E$3="Nursery"),'Marks Entry Nursery'!V68,IF(AND($E$3="LKG"),'Marks Entry LKG'!V68,IF(AND($E$3="UKG"),'Marks Entry UKG'!V68,""))))</f>
        <v/>
      </c>
      <c r="AI69" s="105" t="str">
        <f>IF(OR($B69=0,$B69=""),"",IF(AND($E$3="Nursery"),'Marks Entry Nursery'!W68,IF(AND($E$3="LKG"),'Marks Entry LKG'!W68,IF(AND($E$3="UKG"),'Marks Entry UKG'!W68,""))))</f>
        <v/>
      </c>
      <c r="AJ69" s="54" t="str">
        <f t="shared" si="10"/>
        <v/>
      </c>
      <c r="AK69" s="51">
        <f t="shared" si="11"/>
        <v>0</v>
      </c>
      <c r="AL69" s="105" t="str">
        <f>IF(OR($B69=0,$B69=""),"",IF(AND($E$3="Nursery"),'Marks Entry Nursery'!X68,IF(AND($E$3="LKG"),'Marks Entry LKG'!X68,IF(AND($E$3="UKG"),'Marks Entry UKG'!X68,""))))</f>
        <v/>
      </c>
      <c r="AM69" s="105" t="str">
        <f>IF(OR($B69=0,$B69=""),"",IF(AND($E$3="Nursery"),'Marks Entry Nursery'!Y68,IF(AND($E$3="LKG"),'Marks Entry LKG'!Y68,IF(AND($E$3="UKG"),'Marks Entry UKG'!Y68,""))))</f>
        <v/>
      </c>
      <c r="AN69" s="55" t="str">
        <f t="shared" si="12"/>
        <v/>
      </c>
      <c r="AO69" s="51" t="str">
        <f t="shared" si="13"/>
        <v/>
      </c>
      <c r="AP69" s="89">
        <f t="shared" si="14"/>
        <v>0</v>
      </c>
      <c r="AQ69" s="89" t="str">
        <f t="shared" si="15"/>
        <v/>
      </c>
      <c r="AR69" s="89" t="str">
        <f t="shared" si="16"/>
        <v/>
      </c>
      <c r="AS69" s="89" t="str">
        <f t="shared" si="17"/>
        <v/>
      </c>
      <c r="AT69" s="89" t="str">
        <f t="shared" si="18"/>
        <v/>
      </c>
      <c r="AU69" s="93" t="str">
        <f t="shared" si="19"/>
        <v/>
      </c>
      <c r="AV69" s="105"/>
      <c r="AW69" s="105"/>
      <c r="AX69" s="105"/>
      <c r="AY69" s="51"/>
      <c r="AZ69" s="105" t="str">
        <f>IF(OR($B69=0,$B69=""),"",IF(AND($E$3="Nursery"),'Marks Entry Nursery'!AC68,IF(AND($E$3="LKG"),'Marks Entry LKG'!AC68,IF(AND($E$3="UKG"),'Marks Entry UKG'!AC68,""))))</f>
        <v/>
      </c>
      <c r="BA69" s="105" t="str">
        <f>IF(OR($B69=0,$B69=""),"",IF(AND($E$3="Nursery"),'Marks Entry Nursery'!AD68,IF(AND($E$3="LKG"),'Marks Entry LKG'!AD68,IF(AND($E$3="UKG"),'Marks Entry UKG'!AD68,""))))</f>
        <v/>
      </c>
      <c r="BB69" s="54" t="str">
        <f t="shared" si="20"/>
        <v/>
      </c>
      <c r="BC69" s="51">
        <f t="shared" si="21"/>
        <v>0</v>
      </c>
      <c r="BD69" s="105" t="str">
        <f>IF(OR($B69=0,$B69=""),"",IF(AND($E$3="Nursery"),'Marks Entry Nursery'!AE68,IF(AND($E$3="LKG"),'Marks Entry LKG'!AE68,IF(AND($E$3="UKG"),'Marks Entry UKG'!AE68,""))))</f>
        <v/>
      </c>
      <c r="BE69" s="105" t="str">
        <f>IF(OR($B69=0,$B69=""),"",IF(AND($E$3="Nursery"),'Marks Entry Nursery'!AF68,IF(AND($E$3="LKG"),'Marks Entry LKG'!AF68,IF(AND($E$3="UKG"),'Marks Entry UKG'!AF68,""))))</f>
        <v/>
      </c>
      <c r="BF69" s="55" t="str">
        <f t="shared" si="22"/>
        <v/>
      </c>
      <c r="BG69" s="51" t="str">
        <f t="shared" si="23"/>
        <v/>
      </c>
      <c r="BH69" s="89">
        <f t="shared" si="24"/>
        <v>0</v>
      </c>
      <c r="BI69" s="89" t="str">
        <f t="shared" si="25"/>
        <v/>
      </c>
      <c r="BJ69" s="89" t="str">
        <f t="shared" si="26"/>
        <v/>
      </c>
      <c r="BK69" s="89" t="str">
        <f t="shared" si="27"/>
        <v/>
      </c>
      <c r="BL69" s="89" t="str">
        <f t="shared" si="28"/>
        <v/>
      </c>
      <c r="BM69" s="93" t="str">
        <f t="shared" si="29"/>
        <v/>
      </c>
      <c r="BN69" s="105"/>
      <c r="BO69" s="105"/>
      <c r="BP69" s="105"/>
      <c r="BQ69" s="51"/>
      <c r="BR69" s="105" t="str">
        <f>IF(OR($B69=0,$B69=""),"",IF(AND($E$3="Nursery"),'Marks Entry Nursery'!AJ68,IF(AND($E$3="LKG"),'Marks Entry LKG'!AJ68,IF(AND($E$3="UKG"),'Marks Entry UKG'!AJ68,""))))</f>
        <v/>
      </c>
      <c r="BS69" s="105" t="str">
        <f>IF(OR($B69=0,$B69=""),"",IF(AND($E$3="Nursery"),'Marks Entry Nursery'!AK68,IF(AND($E$3="LKG"),'Marks Entry LKG'!AK68,IF(AND($E$3="UKG"),'Marks Entry UKG'!AK68,""))))</f>
        <v/>
      </c>
      <c r="BT69" s="54" t="str">
        <f t="shared" si="30"/>
        <v/>
      </c>
      <c r="BU69" s="51">
        <f t="shared" si="31"/>
        <v>0</v>
      </c>
      <c r="BV69" s="105" t="str">
        <f>IF(OR($B69=0,$B69=""),"",IF(AND($E$3="Nursery"),'Marks Entry Nursery'!AL68,IF(AND($E$3="LKG"),'Marks Entry LKG'!AL68,IF(AND($E$3="UKG"),'Marks Entry UKG'!AL68,""))))</f>
        <v/>
      </c>
      <c r="BW69" s="105" t="str">
        <f>IF(OR($B69=0,$B69=""),"",IF(AND($E$3="Nursery"),'Marks Entry Nursery'!AM68,IF(AND($E$3="LKG"),'Marks Entry LKG'!AM68,IF(AND($E$3="UKG"),'Marks Entry UKG'!AM68,""))))</f>
        <v/>
      </c>
      <c r="BX69" s="55" t="str">
        <f t="shared" si="32"/>
        <v/>
      </c>
      <c r="BY69" s="51" t="str">
        <f t="shared" si="33"/>
        <v/>
      </c>
      <c r="BZ69" s="89">
        <f t="shared" si="34"/>
        <v>0</v>
      </c>
      <c r="CA69" s="89" t="str">
        <f t="shared" si="35"/>
        <v/>
      </c>
      <c r="CB69" s="89" t="str">
        <f t="shared" si="36"/>
        <v/>
      </c>
      <c r="CC69" s="89" t="str">
        <f t="shared" si="37"/>
        <v/>
      </c>
      <c r="CD69" s="89" t="str">
        <f t="shared" si="38"/>
        <v/>
      </c>
      <c r="CE69" s="93" t="str">
        <f t="shared" si="39"/>
        <v/>
      </c>
      <c r="CF69" s="105" t="str">
        <f>IF(OR($B69=0,$B69=""),"",IF(AND($E$3="Nursery"),'Marks Entry Nursery'!AN68,IF(AND($E$3="LKG"),'Marks Entry LKG'!AN68,IF(AND($E$3="UKG"),'Marks Entry UKG'!AN68,""))))</f>
        <v/>
      </c>
      <c r="CG69" s="105" t="str">
        <f>IF(OR($B69=0,$B69=""),"",IF(AND($E$3="Nursery"),'Marks Entry Nursery'!AO68,IF(AND($E$3="LKG"),'Marks Entry LKG'!AO68,IF(AND($E$3="UKG"),'Marks Entry UKG'!AO68,""))))</f>
        <v/>
      </c>
      <c r="CH69" s="106" t="str">
        <f t="shared" si="40"/>
        <v/>
      </c>
      <c r="CI69" s="107">
        <f t="shared" si="41"/>
        <v>0</v>
      </c>
      <c r="CJ69" s="107" t="str">
        <f t="shared" si="42"/>
        <v/>
      </c>
      <c r="CK69" s="107" t="str">
        <f t="shared" si="43"/>
        <v/>
      </c>
      <c r="CL69" s="92" t="str">
        <f t="shared" si="44"/>
        <v/>
      </c>
      <c r="CM69" s="105" t="str">
        <f>IF(OR($B69=0,$B69=""),"",IF(AND($E$3="Nursery"),'Marks Entry Nursery'!AP68,IF(AND($E$3="LKG"),'Marks Entry LKG'!AP68,IF(AND($E$3="UKG"),'Marks Entry UKG'!AP68,""))))</f>
        <v/>
      </c>
      <c r="CN69" s="105" t="str">
        <f>IF(OR($B69=0,$B69=""),"",IF(AND($E$3="Nursery"),'Marks Entry Nursery'!AQ68,IF(AND($E$3="LKG"),'Marks Entry LKG'!AQ68,IF(AND($E$3="UKG"),'Marks Entry UKG'!AQ68,""))))</f>
        <v/>
      </c>
      <c r="CO69" s="106" t="str">
        <f t="shared" si="45"/>
        <v/>
      </c>
      <c r="CP69" s="107">
        <f t="shared" si="46"/>
        <v>0</v>
      </c>
      <c r="CQ69" s="107" t="str">
        <f t="shared" si="47"/>
        <v/>
      </c>
      <c r="CR69" s="107" t="str">
        <f t="shared" si="48"/>
        <v/>
      </c>
      <c r="CS69" s="92" t="str">
        <f t="shared" si="49"/>
        <v/>
      </c>
      <c r="CT69" s="105" t="str">
        <f>IF(OR($B69=0,$B69=""),"",IF(AND($E$3="Nursery"),'Marks Entry Nursery'!AR68,IF(AND($E$3="LKG"),'Marks Entry LKG'!AR68,IF(AND($E$3="UKG"),'Marks Entry UKG'!AR68,""))))</f>
        <v/>
      </c>
      <c r="CU69" s="105" t="str">
        <f>IF(OR($B69=0,$B69=""),"",IF(AND($E$3="Nursery"),'Marks Entry Nursery'!AS68,IF(AND($E$3="LKG"),'Marks Entry LKG'!AS68,IF(AND($E$3="UKG"),'Marks Entry UKG'!AS68,""))))</f>
        <v/>
      </c>
      <c r="CV69" s="106" t="str">
        <f t="shared" si="50"/>
        <v/>
      </c>
      <c r="CW69" s="107">
        <f t="shared" si="51"/>
        <v>0</v>
      </c>
      <c r="CX69" s="107" t="str">
        <f t="shared" si="52"/>
        <v/>
      </c>
      <c r="CY69" s="107" t="str">
        <f t="shared" si="53"/>
        <v/>
      </c>
      <c r="CZ69" s="92" t="str">
        <f t="shared" si="54"/>
        <v/>
      </c>
      <c r="DA69" s="105" t="str">
        <f>IF(OR($B69=0,$B69=""),"",IF(AND($E$3="Nursery"),'Marks Entry Nursery'!AT68,IF(AND($E$3="LKG"),'Marks Entry LKG'!AT68,IF(AND($E$3="UKG"),'Marks Entry UKG'!AT68,""))))</f>
        <v/>
      </c>
      <c r="DB69" s="105" t="str">
        <f>IF(OR($B69=0,$B69=""),"",IF(AND($E$3="Nursery"),'Marks Entry Nursery'!AU68,IF(AND($E$3="LKG"),'Marks Entry LKG'!AU68,IF(AND($E$3="UKG"),'Marks Entry UKG'!AU68,""))))</f>
        <v/>
      </c>
      <c r="DC69" s="357" t="str">
        <f t="shared" si="55"/>
        <v/>
      </c>
      <c r="DD69" s="93" t="str">
        <f t="shared" si="56"/>
        <v/>
      </c>
      <c r="DE69" s="105" t="str">
        <f>IF(OR($B69=0,$B69=""),"",IF(AND($E$3="Nursery"),'Marks Entry Nursery'!AV68,IF(AND($E$3="LKG"),'Marks Entry LKG'!AV68,IF(AND($E$3="UKG"),'Marks Entry UKG'!AV68,""))))</f>
        <v/>
      </c>
      <c r="DF69" s="105" t="str">
        <f>IF(OR($B69=0,$B69=""),"",IF(AND($E$3="Nursery"),'Marks Entry Nursery'!AW68,IF(AND($E$3="LKG"),'Marks Entry LKG'!AW68,IF(AND($E$3="UKG"),'Marks Entry UKG'!AW68,""))))</f>
        <v/>
      </c>
      <c r="DG69" s="357" t="str">
        <f t="shared" si="57"/>
        <v/>
      </c>
      <c r="DH69" s="93" t="str">
        <f t="shared" si="58"/>
        <v/>
      </c>
      <c r="DI69" s="63" t="str">
        <f t="shared" si="59"/>
        <v/>
      </c>
      <c r="DJ69" s="359" t="str">
        <f t="shared" si="60"/>
        <v/>
      </c>
      <c r="DK69" s="67" t="str">
        <f t="shared" si="61"/>
        <v/>
      </c>
      <c r="DL69" s="68" t="str">
        <f t="shared" si="62"/>
        <v/>
      </c>
      <c r="DM69" s="387" t="str">
        <f>IFERROR(IF(B69="NSO","NSO",IF(OR(D69="",G69="",F69="",B69="",DI69=0),"",IF('Master sheet'!$D$14="Hindi","कक्षोंन्नति","Promoted"))),"")</f>
        <v/>
      </c>
      <c r="DN69" s="42" t="str">
        <f>IF(OR(B69=0,B69=""),"",IF(AND($E$3="Nursery"),'Marks Entry Nursery'!AX68,IF(AND($E$3="LKG"),'Marks Entry LKG'!AX68,IF(AND($E$3="UKG"),'Marks Entry UKG'!AX68,""))))</f>
        <v/>
      </c>
      <c r="DO69" s="42" t="str">
        <f>IF(OR(B69=0,B69=""),"",IF(AND($E$3="Nursery"),'Marks Entry Nursery'!AY68,IF(AND($E$3="LKG"),'Marks Entry LKG'!AY68,IF(AND($E$3="UKG"),'Marks Entry UKG'!AY68,""))))</f>
        <v/>
      </c>
      <c r="DP69" s="214" t="str">
        <f t="shared" si="63"/>
        <v/>
      </c>
      <c r="DQ69" s="43"/>
      <c r="DX69" s="44">
        <f>IF(AND($E$3="Nursery"),'Marks Entry Nursery'!I68,IF(AND($E$3="LKG"),'Marks Entry LKG'!I68,IF(AND($E$3="UKG"),'Marks Entry UKG'!I68,"")))</f>
        <v>0</v>
      </c>
    </row>
    <row r="70" spans="1:128" ht="18.95" customHeight="1">
      <c r="A70" s="56">
        <v>63</v>
      </c>
      <c r="B70" s="261" t="str">
        <f>IF(OR(DX70=0,DX70=""),"",IF(AND($E$3="Nursery"),'Marks Entry Nursery'!I69,IF(AND($E$3="LKG"),'Marks Entry LKG'!I69,IF(AND($E$3="UKG"),'Marks Entry UKG'!I69,""))))</f>
        <v/>
      </c>
      <c r="C70" s="57" t="str">
        <f>IF(OR($B70=0,$B70=""),"",IF(AND($E$3="Nursery"),'Marks Entry Nursery'!B69,IF(AND($E$3="LKG"),'Marks Entry LKG'!B69,IF(AND($E$3="UKG"),'Marks Entry UKG'!B69,""))))</f>
        <v/>
      </c>
      <c r="D70" s="57" t="str">
        <f>IF(OR($B70=0,$B70=""),"",IF(AND($E$3="Nursery"),'Marks Entry Nursery'!C69,IF(AND($E$3="LKG"),'Marks Entry LKG'!C69,IF(AND($E$3="UKG"),'Marks Entry UKG'!C69,""))))</f>
        <v/>
      </c>
      <c r="E70" s="402" t="str">
        <f>IF(OR(B70=0,B70=""),"",IF(AND($E$3="Nursery"),'Marks Entry Nursery'!E69,IF(AND($E$3="LKG"),'Marks Entry LKG'!E69,IF(AND($E$3="UKG"),'Marks Entry UKG'!E69,""))))</f>
        <v/>
      </c>
      <c r="F70" s="260" t="str">
        <f>IF(OR(B70=0,B70=""),"",IF(AND($E$3="Nursery"),'Marks Entry Nursery'!D69,IF(AND($E$3="LKG"),'Marks Entry LKG'!D69,IF(AND($E$3="UKG"),'Marks Entry UKG'!D69,""))))</f>
        <v/>
      </c>
      <c r="G70" s="407" t="str">
        <f>IF(OR($B70=0,$B70=""),"",IF(AND($E$3="Nursery"),'Marks Entry Nursery'!F69,IF(AND($E$3="LKG"),'Marks Entry LKG'!F69,IF(AND($E$3="UKG"),'Marks Entry UKG'!F69,""))))</f>
        <v/>
      </c>
      <c r="H70" s="407" t="str">
        <f>IF(OR($B70=0,$B70=""),"",IF(AND($E$3="Nursery"),'Marks Entry Nursery'!G69,IF(AND($E$3="LKG"),'Marks Entry LKG'!G69,IF(AND($E$3="UKG"),'Marks Entry UKG'!G69,""))))</f>
        <v/>
      </c>
      <c r="I70" s="407" t="str">
        <f>IF(OR($B70=0,$B70=""),"",IF(AND($E$3="Nursery"),'Marks Entry Nursery'!H69,IF(AND($E$3="LKG"),'Marks Entry LKG'!H69,IF(AND($E$3="UKG"),'Marks Entry UKG'!H69,""))))</f>
        <v/>
      </c>
      <c r="J70" s="229" t="str">
        <f>IF(OR($B70=0,$B70=""),"",IF(AND($E$3="Nursery"),'Marks Entry Nursery'!J69,IF(AND($E$3="LKG"),'Marks Entry LKG'!J69,IF(AND($E$3="UKG"),'Marks Entry UKG'!J69,""))))</f>
        <v/>
      </c>
      <c r="K70" s="229" t="str">
        <f>IF(OR($B70=0,$B70=""),"",IF(AND($E$3="Nursery"),'Marks Entry Nursery'!K69,IF(AND($E$3="LKG"),'Marks Entry LKG'!K69,IF(AND($E$3="UKG"),'Marks Entry UKG'!K69,""))))</f>
        <v/>
      </c>
      <c r="L70" s="105"/>
      <c r="M70" s="105"/>
      <c r="N70" s="105"/>
      <c r="O70" s="51"/>
      <c r="P70" s="105" t="str">
        <f>IF(OR($B70=0,$B70=""),"",IF(AND($E$3="Nursery"),'Marks Entry Nursery'!O69,IF(AND($E$3="LKG"),'Marks Entry LKG'!O69,IF(AND($E$3="UKG"),'Marks Entry UKG'!O69,""))))</f>
        <v/>
      </c>
      <c r="Q70" s="105" t="str">
        <f>IF(OR($B70=0,$B70=""),"",IF(AND($E$3="Nursery"),'Marks Entry Nursery'!P69,IF(AND($E$3="LKG"),'Marks Entry LKG'!P69,IF(AND($E$3="UKG"),'Marks Entry UKG'!P69,""))))</f>
        <v/>
      </c>
      <c r="R70" s="54" t="str">
        <f t="shared" si="0"/>
        <v/>
      </c>
      <c r="S70" s="51">
        <f t="shared" si="1"/>
        <v>0</v>
      </c>
      <c r="T70" s="105" t="str">
        <f>IF(OR($B70=0,$B70=""),"",IF(AND($E$3="Nursery"),'Marks Entry Nursery'!Q69,IF(AND($E$3="LKG"),'Marks Entry LKG'!Q69,IF(AND($E$3="UKG"),'Marks Entry UKG'!Q69,""))))</f>
        <v/>
      </c>
      <c r="U70" s="105" t="str">
        <f>IF(OR($B70=0,$B70=""),"",IF(AND($E$3="Nursery"),'Marks Entry Nursery'!R69,IF(AND($E$3="LKG"),'Marks Entry LKG'!R69,IF(AND($E$3="UKG"),'Marks Entry UKG'!R69,""))))</f>
        <v/>
      </c>
      <c r="V70" s="55" t="str">
        <f t="shared" si="2"/>
        <v/>
      </c>
      <c r="W70" s="51" t="str">
        <f t="shared" si="3"/>
        <v/>
      </c>
      <c r="X70" s="89">
        <f t="shared" si="4"/>
        <v>0</v>
      </c>
      <c r="Y70" s="89" t="str">
        <f t="shared" si="5"/>
        <v/>
      </c>
      <c r="Z70" s="89" t="str">
        <f t="shared" si="6"/>
        <v/>
      </c>
      <c r="AA70" s="89" t="str">
        <f t="shared" si="7"/>
        <v/>
      </c>
      <c r="AB70" s="89" t="str">
        <f t="shared" si="8"/>
        <v/>
      </c>
      <c r="AC70" s="93" t="str">
        <f t="shared" si="9"/>
        <v/>
      </c>
      <c r="AD70" s="105"/>
      <c r="AE70" s="105"/>
      <c r="AF70" s="105"/>
      <c r="AG70" s="51"/>
      <c r="AH70" s="105" t="str">
        <f>IF(OR($B70=0,$B70=""),"",IF(AND($E$3="Nursery"),'Marks Entry Nursery'!V69,IF(AND($E$3="LKG"),'Marks Entry LKG'!V69,IF(AND($E$3="UKG"),'Marks Entry UKG'!V69,""))))</f>
        <v/>
      </c>
      <c r="AI70" s="105" t="str">
        <f>IF(OR($B70=0,$B70=""),"",IF(AND($E$3="Nursery"),'Marks Entry Nursery'!W69,IF(AND($E$3="LKG"),'Marks Entry LKG'!W69,IF(AND($E$3="UKG"),'Marks Entry UKG'!W69,""))))</f>
        <v/>
      </c>
      <c r="AJ70" s="54" t="str">
        <f t="shared" si="10"/>
        <v/>
      </c>
      <c r="AK70" s="51">
        <f t="shared" si="11"/>
        <v>0</v>
      </c>
      <c r="AL70" s="105" t="str">
        <f>IF(OR($B70=0,$B70=""),"",IF(AND($E$3="Nursery"),'Marks Entry Nursery'!X69,IF(AND($E$3="LKG"),'Marks Entry LKG'!X69,IF(AND($E$3="UKG"),'Marks Entry UKG'!X69,""))))</f>
        <v/>
      </c>
      <c r="AM70" s="105" t="str">
        <f>IF(OR($B70=0,$B70=""),"",IF(AND($E$3="Nursery"),'Marks Entry Nursery'!Y69,IF(AND($E$3="LKG"),'Marks Entry LKG'!Y69,IF(AND($E$3="UKG"),'Marks Entry UKG'!Y69,""))))</f>
        <v/>
      </c>
      <c r="AN70" s="55" t="str">
        <f t="shared" si="12"/>
        <v/>
      </c>
      <c r="AO70" s="51" t="str">
        <f t="shared" si="13"/>
        <v/>
      </c>
      <c r="AP70" s="89">
        <f t="shared" si="14"/>
        <v>0</v>
      </c>
      <c r="AQ70" s="89" t="str">
        <f t="shared" si="15"/>
        <v/>
      </c>
      <c r="AR70" s="89" t="str">
        <f t="shared" si="16"/>
        <v/>
      </c>
      <c r="AS70" s="89" t="str">
        <f t="shared" si="17"/>
        <v/>
      </c>
      <c r="AT70" s="89" t="str">
        <f t="shared" si="18"/>
        <v/>
      </c>
      <c r="AU70" s="93" t="str">
        <f t="shared" si="19"/>
        <v/>
      </c>
      <c r="AV70" s="105"/>
      <c r="AW70" s="105"/>
      <c r="AX70" s="105"/>
      <c r="AY70" s="51"/>
      <c r="AZ70" s="105" t="str">
        <f>IF(OR($B70=0,$B70=""),"",IF(AND($E$3="Nursery"),'Marks Entry Nursery'!AC69,IF(AND($E$3="LKG"),'Marks Entry LKG'!AC69,IF(AND($E$3="UKG"),'Marks Entry UKG'!AC69,""))))</f>
        <v/>
      </c>
      <c r="BA70" s="105" t="str">
        <f>IF(OR($B70=0,$B70=""),"",IF(AND($E$3="Nursery"),'Marks Entry Nursery'!AD69,IF(AND($E$3="LKG"),'Marks Entry LKG'!AD69,IF(AND($E$3="UKG"),'Marks Entry UKG'!AD69,""))))</f>
        <v/>
      </c>
      <c r="BB70" s="54" t="str">
        <f t="shared" si="20"/>
        <v/>
      </c>
      <c r="BC70" s="51">
        <f t="shared" si="21"/>
        <v>0</v>
      </c>
      <c r="BD70" s="105" t="str">
        <f>IF(OR($B70=0,$B70=""),"",IF(AND($E$3="Nursery"),'Marks Entry Nursery'!AE69,IF(AND($E$3="LKG"),'Marks Entry LKG'!AE69,IF(AND($E$3="UKG"),'Marks Entry UKG'!AE69,""))))</f>
        <v/>
      </c>
      <c r="BE70" s="105" t="str">
        <f>IF(OR($B70=0,$B70=""),"",IF(AND($E$3="Nursery"),'Marks Entry Nursery'!AF69,IF(AND($E$3="LKG"),'Marks Entry LKG'!AF69,IF(AND($E$3="UKG"),'Marks Entry UKG'!AF69,""))))</f>
        <v/>
      </c>
      <c r="BF70" s="55" t="str">
        <f t="shared" si="22"/>
        <v/>
      </c>
      <c r="BG70" s="51" t="str">
        <f t="shared" si="23"/>
        <v/>
      </c>
      <c r="BH70" s="89">
        <f t="shared" si="24"/>
        <v>0</v>
      </c>
      <c r="BI70" s="89" t="str">
        <f t="shared" si="25"/>
        <v/>
      </c>
      <c r="BJ70" s="89" t="str">
        <f t="shared" si="26"/>
        <v/>
      </c>
      <c r="BK70" s="89" t="str">
        <f t="shared" si="27"/>
        <v/>
      </c>
      <c r="BL70" s="89" t="str">
        <f t="shared" si="28"/>
        <v/>
      </c>
      <c r="BM70" s="93" t="str">
        <f t="shared" si="29"/>
        <v/>
      </c>
      <c r="BN70" s="105"/>
      <c r="BO70" s="105"/>
      <c r="BP70" s="105"/>
      <c r="BQ70" s="51"/>
      <c r="BR70" s="105" t="str">
        <f>IF(OR($B70=0,$B70=""),"",IF(AND($E$3="Nursery"),'Marks Entry Nursery'!AJ69,IF(AND($E$3="LKG"),'Marks Entry LKG'!AJ69,IF(AND($E$3="UKG"),'Marks Entry UKG'!AJ69,""))))</f>
        <v/>
      </c>
      <c r="BS70" s="105" t="str">
        <f>IF(OR($B70=0,$B70=""),"",IF(AND($E$3="Nursery"),'Marks Entry Nursery'!AK69,IF(AND($E$3="LKG"),'Marks Entry LKG'!AK69,IF(AND($E$3="UKG"),'Marks Entry UKG'!AK69,""))))</f>
        <v/>
      </c>
      <c r="BT70" s="54" t="str">
        <f t="shared" si="30"/>
        <v/>
      </c>
      <c r="BU70" s="51">
        <f t="shared" si="31"/>
        <v>0</v>
      </c>
      <c r="BV70" s="105" t="str">
        <f>IF(OR($B70=0,$B70=""),"",IF(AND($E$3="Nursery"),'Marks Entry Nursery'!AL69,IF(AND($E$3="LKG"),'Marks Entry LKG'!AL69,IF(AND($E$3="UKG"),'Marks Entry UKG'!AL69,""))))</f>
        <v/>
      </c>
      <c r="BW70" s="105" t="str">
        <f>IF(OR($B70=0,$B70=""),"",IF(AND($E$3="Nursery"),'Marks Entry Nursery'!AM69,IF(AND($E$3="LKG"),'Marks Entry LKG'!AM69,IF(AND($E$3="UKG"),'Marks Entry UKG'!AM69,""))))</f>
        <v/>
      </c>
      <c r="BX70" s="55" t="str">
        <f t="shared" si="32"/>
        <v/>
      </c>
      <c r="BY70" s="51" t="str">
        <f t="shared" si="33"/>
        <v/>
      </c>
      <c r="BZ70" s="89">
        <f t="shared" si="34"/>
        <v>0</v>
      </c>
      <c r="CA70" s="89" t="str">
        <f t="shared" si="35"/>
        <v/>
      </c>
      <c r="CB70" s="89" t="str">
        <f t="shared" si="36"/>
        <v/>
      </c>
      <c r="CC70" s="89" t="str">
        <f t="shared" si="37"/>
        <v/>
      </c>
      <c r="CD70" s="89" t="str">
        <f t="shared" si="38"/>
        <v/>
      </c>
      <c r="CE70" s="93" t="str">
        <f t="shared" si="39"/>
        <v/>
      </c>
      <c r="CF70" s="105" t="str">
        <f>IF(OR($B70=0,$B70=""),"",IF(AND($E$3="Nursery"),'Marks Entry Nursery'!AN69,IF(AND($E$3="LKG"),'Marks Entry LKG'!AN69,IF(AND($E$3="UKG"),'Marks Entry UKG'!AN69,""))))</f>
        <v/>
      </c>
      <c r="CG70" s="105" t="str">
        <f>IF(OR($B70=0,$B70=""),"",IF(AND($E$3="Nursery"),'Marks Entry Nursery'!AO69,IF(AND($E$3="LKG"),'Marks Entry LKG'!AO69,IF(AND($E$3="UKG"),'Marks Entry UKG'!AO69,""))))</f>
        <v/>
      </c>
      <c r="CH70" s="106" t="str">
        <f t="shared" si="40"/>
        <v/>
      </c>
      <c r="CI70" s="107">
        <f t="shared" si="41"/>
        <v>0</v>
      </c>
      <c r="CJ70" s="107" t="str">
        <f t="shared" si="42"/>
        <v/>
      </c>
      <c r="CK70" s="107" t="str">
        <f t="shared" si="43"/>
        <v/>
      </c>
      <c r="CL70" s="92" t="str">
        <f t="shared" si="44"/>
        <v/>
      </c>
      <c r="CM70" s="105" t="str">
        <f>IF(OR($B70=0,$B70=""),"",IF(AND($E$3="Nursery"),'Marks Entry Nursery'!AP69,IF(AND($E$3="LKG"),'Marks Entry LKG'!AP69,IF(AND($E$3="UKG"),'Marks Entry UKG'!AP69,""))))</f>
        <v/>
      </c>
      <c r="CN70" s="105" t="str">
        <f>IF(OR($B70=0,$B70=""),"",IF(AND($E$3="Nursery"),'Marks Entry Nursery'!AQ69,IF(AND($E$3="LKG"),'Marks Entry LKG'!AQ69,IF(AND($E$3="UKG"),'Marks Entry UKG'!AQ69,""))))</f>
        <v/>
      </c>
      <c r="CO70" s="106" t="str">
        <f t="shared" si="45"/>
        <v/>
      </c>
      <c r="CP70" s="107">
        <f t="shared" si="46"/>
        <v>0</v>
      </c>
      <c r="CQ70" s="107" t="str">
        <f t="shared" si="47"/>
        <v/>
      </c>
      <c r="CR70" s="107" t="str">
        <f t="shared" si="48"/>
        <v/>
      </c>
      <c r="CS70" s="92" t="str">
        <f t="shared" si="49"/>
        <v/>
      </c>
      <c r="CT70" s="105" t="str">
        <f>IF(OR($B70=0,$B70=""),"",IF(AND($E$3="Nursery"),'Marks Entry Nursery'!AR69,IF(AND($E$3="LKG"),'Marks Entry LKG'!AR69,IF(AND($E$3="UKG"),'Marks Entry UKG'!AR69,""))))</f>
        <v/>
      </c>
      <c r="CU70" s="105" t="str">
        <f>IF(OR($B70=0,$B70=""),"",IF(AND($E$3="Nursery"),'Marks Entry Nursery'!AS69,IF(AND($E$3="LKG"),'Marks Entry LKG'!AS69,IF(AND($E$3="UKG"),'Marks Entry UKG'!AS69,""))))</f>
        <v/>
      </c>
      <c r="CV70" s="106" t="str">
        <f t="shared" si="50"/>
        <v/>
      </c>
      <c r="CW70" s="107">
        <f t="shared" si="51"/>
        <v>0</v>
      </c>
      <c r="CX70" s="107" t="str">
        <f t="shared" si="52"/>
        <v/>
      </c>
      <c r="CY70" s="107" t="str">
        <f t="shared" si="53"/>
        <v/>
      </c>
      <c r="CZ70" s="92" t="str">
        <f t="shared" si="54"/>
        <v/>
      </c>
      <c r="DA70" s="105" t="str">
        <f>IF(OR($B70=0,$B70=""),"",IF(AND($E$3="Nursery"),'Marks Entry Nursery'!AT69,IF(AND($E$3="LKG"),'Marks Entry LKG'!AT69,IF(AND($E$3="UKG"),'Marks Entry UKG'!AT69,""))))</f>
        <v/>
      </c>
      <c r="DB70" s="105" t="str">
        <f>IF(OR($B70=0,$B70=""),"",IF(AND($E$3="Nursery"),'Marks Entry Nursery'!AU69,IF(AND($E$3="LKG"),'Marks Entry LKG'!AU69,IF(AND($E$3="UKG"),'Marks Entry UKG'!AU69,""))))</f>
        <v/>
      </c>
      <c r="DC70" s="357" t="str">
        <f t="shared" si="55"/>
        <v/>
      </c>
      <c r="DD70" s="93" t="str">
        <f t="shared" si="56"/>
        <v/>
      </c>
      <c r="DE70" s="105" t="str">
        <f>IF(OR($B70=0,$B70=""),"",IF(AND($E$3="Nursery"),'Marks Entry Nursery'!AV69,IF(AND($E$3="LKG"),'Marks Entry LKG'!AV69,IF(AND($E$3="UKG"),'Marks Entry UKG'!AV69,""))))</f>
        <v/>
      </c>
      <c r="DF70" s="105" t="str">
        <f>IF(OR($B70=0,$B70=""),"",IF(AND($E$3="Nursery"),'Marks Entry Nursery'!AW69,IF(AND($E$3="LKG"),'Marks Entry LKG'!AW69,IF(AND($E$3="UKG"),'Marks Entry UKG'!AW69,""))))</f>
        <v/>
      </c>
      <c r="DG70" s="357" t="str">
        <f t="shared" si="57"/>
        <v/>
      </c>
      <c r="DH70" s="93" t="str">
        <f t="shared" si="58"/>
        <v/>
      </c>
      <c r="DI70" s="63" t="str">
        <f t="shared" si="59"/>
        <v/>
      </c>
      <c r="DJ70" s="359" t="str">
        <f t="shared" si="60"/>
        <v/>
      </c>
      <c r="DK70" s="67" t="str">
        <f t="shared" si="61"/>
        <v/>
      </c>
      <c r="DL70" s="68" t="str">
        <f t="shared" si="62"/>
        <v/>
      </c>
      <c r="DM70" s="387" t="str">
        <f>IFERROR(IF(B70="NSO","NSO",IF(OR(D70="",G70="",F70="",B70="",DI70=0),"",IF('Master sheet'!$D$14="Hindi","कक्षोंन्नति","Promoted"))),"")</f>
        <v/>
      </c>
      <c r="DN70" s="42" t="str">
        <f>IF(OR(B70=0,B70=""),"",IF(AND($E$3="Nursery"),'Marks Entry Nursery'!AX69,IF(AND($E$3="LKG"),'Marks Entry LKG'!AX69,IF(AND($E$3="UKG"),'Marks Entry UKG'!AX69,""))))</f>
        <v/>
      </c>
      <c r="DO70" s="42" t="str">
        <f>IF(OR(B70=0,B70=""),"",IF(AND($E$3="Nursery"),'Marks Entry Nursery'!AY69,IF(AND($E$3="LKG"),'Marks Entry LKG'!AY69,IF(AND($E$3="UKG"),'Marks Entry UKG'!AY69,""))))</f>
        <v/>
      </c>
      <c r="DP70" s="214" t="str">
        <f t="shared" si="63"/>
        <v/>
      </c>
      <c r="DQ70" s="43"/>
      <c r="DX70" s="44">
        <f>IF(AND($E$3="Nursery"),'Marks Entry Nursery'!I69,IF(AND($E$3="LKG"),'Marks Entry LKG'!I69,IF(AND($E$3="UKG"),'Marks Entry UKG'!I69,"")))</f>
        <v>0</v>
      </c>
    </row>
    <row r="71" spans="1:128" ht="18.95" customHeight="1">
      <c r="A71" s="56">
        <v>64</v>
      </c>
      <c r="B71" s="261" t="str">
        <f>IF(OR(DX71=0,DX71=""),"",IF(AND($E$3="Nursery"),'Marks Entry Nursery'!I70,IF(AND($E$3="LKG"),'Marks Entry LKG'!I70,IF(AND($E$3="UKG"),'Marks Entry UKG'!I70,""))))</f>
        <v/>
      </c>
      <c r="C71" s="57" t="str">
        <f>IF(OR($B71=0,$B71=""),"",IF(AND($E$3="Nursery"),'Marks Entry Nursery'!B70,IF(AND($E$3="LKG"),'Marks Entry LKG'!B70,IF(AND($E$3="UKG"),'Marks Entry UKG'!B70,""))))</f>
        <v/>
      </c>
      <c r="D71" s="57" t="str">
        <f>IF(OR($B71=0,$B71=""),"",IF(AND($E$3="Nursery"),'Marks Entry Nursery'!C70,IF(AND($E$3="LKG"),'Marks Entry LKG'!C70,IF(AND($E$3="UKG"),'Marks Entry UKG'!C70,""))))</f>
        <v/>
      </c>
      <c r="E71" s="402" t="str">
        <f>IF(OR(B71=0,B71=""),"",IF(AND($E$3="Nursery"),'Marks Entry Nursery'!E70,IF(AND($E$3="LKG"),'Marks Entry LKG'!E70,IF(AND($E$3="UKG"),'Marks Entry UKG'!E70,""))))</f>
        <v/>
      </c>
      <c r="F71" s="260" t="str">
        <f>IF(OR(B71=0,B71=""),"",IF(AND($E$3="Nursery"),'Marks Entry Nursery'!D70,IF(AND($E$3="LKG"),'Marks Entry LKG'!D70,IF(AND($E$3="UKG"),'Marks Entry UKG'!D70,""))))</f>
        <v/>
      </c>
      <c r="G71" s="407" t="str">
        <f>IF(OR($B71=0,$B71=""),"",IF(AND($E$3="Nursery"),'Marks Entry Nursery'!F70,IF(AND($E$3="LKG"),'Marks Entry LKG'!F70,IF(AND($E$3="UKG"),'Marks Entry UKG'!F70,""))))</f>
        <v/>
      </c>
      <c r="H71" s="407" t="str">
        <f>IF(OR($B71=0,$B71=""),"",IF(AND($E$3="Nursery"),'Marks Entry Nursery'!G70,IF(AND($E$3="LKG"),'Marks Entry LKG'!G70,IF(AND($E$3="UKG"),'Marks Entry UKG'!G70,""))))</f>
        <v/>
      </c>
      <c r="I71" s="407" t="str">
        <f>IF(OR($B71=0,$B71=""),"",IF(AND($E$3="Nursery"),'Marks Entry Nursery'!H70,IF(AND($E$3="LKG"),'Marks Entry LKG'!H70,IF(AND($E$3="UKG"),'Marks Entry UKG'!H70,""))))</f>
        <v/>
      </c>
      <c r="J71" s="229" t="str">
        <f>IF(OR($B71=0,$B71=""),"",IF(AND($E$3="Nursery"),'Marks Entry Nursery'!J70,IF(AND($E$3="LKG"),'Marks Entry LKG'!J70,IF(AND($E$3="UKG"),'Marks Entry UKG'!J70,""))))</f>
        <v/>
      </c>
      <c r="K71" s="229" t="str">
        <f>IF(OR($B71=0,$B71=""),"",IF(AND($E$3="Nursery"),'Marks Entry Nursery'!K70,IF(AND($E$3="LKG"),'Marks Entry LKG'!K70,IF(AND($E$3="UKG"),'Marks Entry UKG'!K70,""))))</f>
        <v/>
      </c>
      <c r="L71" s="105"/>
      <c r="M71" s="105"/>
      <c r="N71" s="105"/>
      <c r="O71" s="51"/>
      <c r="P71" s="105" t="str">
        <f>IF(OR($B71=0,$B71=""),"",IF(AND($E$3="Nursery"),'Marks Entry Nursery'!O70,IF(AND($E$3="LKG"),'Marks Entry LKG'!O70,IF(AND($E$3="UKG"),'Marks Entry UKG'!O70,""))))</f>
        <v/>
      </c>
      <c r="Q71" s="105" t="str">
        <f>IF(OR($B71=0,$B71=""),"",IF(AND($E$3="Nursery"),'Marks Entry Nursery'!P70,IF(AND($E$3="LKG"),'Marks Entry LKG'!P70,IF(AND($E$3="UKG"),'Marks Entry UKG'!P70,""))))</f>
        <v/>
      </c>
      <c r="R71" s="54" t="str">
        <f t="shared" si="0"/>
        <v/>
      </c>
      <c r="S71" s="51">
        <f t="shared" si="1"/>
        <v>0</v>
      </c>
      <c r="T71" s="105" t="str">
        <f>IF(OR($B71=0,$B71=""),"",IF(AND($E$3="Nursery"),'Marks Entry Nursery'!Q70,IF(AND($E$3="LKG"),'Marks Entry LKG'!Q70,IF(AND($E$3="UKG"),'Marks Entry UKG'!Q70,""))))</f>
        <v/>
      </c>
      <c r="U71" s="105" t="str">
        <f>IF(OR($B71=0,$B71=""),"",IF(AND($E$3="Nursery"),'Marks Entry Nursery'!R70,IF(AND($E$3="LKG"),'Marks Entry LKG'!R70,IF(AND($E$3="UKG"),'Marks Entry UKG'!R70,""))))</f>
        <v/>
      </c>
      <c r="V71" s="55" t="str">
        <f t="shared" si="2"/>
        <v/>
      </c>
      <c r="W71" s="51" t="str">
        <f t="shared" si="3"/>
        <v/>
      </c>
      <c r="X71" s="89">
        <f t="shared" si="4"/>
        <v>0</v>
      </c>
      <c r="Y71" s="89" t="str">
        <f t="shared" si="5"/>
        <v/>
      </c>
      <c r="Z71" s="89" t="str">
        <f t="shared" si="6"/>
        <v/>
      </c>
      <c r="AA71" s="89" t="str">
        <f t="shared" si="7"/>
        <v/>
      </c>
      <c r="AB71" s="89" t="str">
        <f t="shared" si="8"/>
        <v/>
      </c>
      <c r="AC71" s="93" t="str">
        <f t="shared" si="9"/>
        <v/>
      </c>
      <c r="AD71" s="105"/>
      <c r="AE71" s="105"/>
      <c r="AF71" s="105"/>
      <c r="AG71" s="51"/>
      <c r="AH71" s="105" t="str">
        <f>IF(OR($B71=0,$B71=""),"",IF(AND($E$3="Nursery"),'Marks Entry Nursery'!V70,IF(AND($E$3="LKG"),'Marks Entry LKG'!V70,IF(AND($E$3="UKG"),'Marks Entry UKG'!V70,""))))</f>
        <v/>
      </c>
      <c r="AI71" s="105" t="str">
        <f>IF(OR($B71=0,$B71=""),"",IF(AND($E$3="Nursery"),'Marks Entry Nursery'!W70,IF(AND($E$3="LKG"),'Marks Entry LKG'!W70,IF(AND($E$3="UKG"),'Marks Entry UKG'!W70,""))))</f>
        <v/>
      </c>
      <c r="AJ71" s="54" t="str">
        <f t="shared" si="10"/>
        <v/>
      </c>
      <c r="AK71" s="51">
        <f t="shared" si="11"/>
        <v>0</v>
      </c>
      <c r="AL71" s="105" t="str">
        <f>IF(OR($B71=0,$B71=""),"",IF(AND($E$3="Nursery"),'Marks Entry Nursery'!X70,IF(AND($E$3="LKG"),'Marks Entry LKG'!X70,IF(AND($E$3="UKG"),'Marks Entry UKG'!X70,""))))</f>
        <v/>
      </c>
      <c r="AM71" s="105" t="str">
        <f>IF(OR($B71=0,$B71=""),"",IF(AND($E$3="Nursery"),'Marks Entry Nursery'!Y70,IF(AND($E$3="LKG"),'Marks Entry LKG'!Y70,IF(AND($E$3="UKG"),'Marks Entry UKG'!Y70,""))))</f>
        <v/>
      </c>
      <c r="AN71" s="55" t="str">
        <f t="shared" si="12"/>
        <v/>
      </c>
      <c r="AO71" s="51" t="str">
        <f t="shared" si="13"/>
        <v/>
      </c>
      <c r="AP71" s="89">
        <f t="shared" si="14"/>
        <v>0</v>
      </c>
      <c r="AQ71" s="89" t="str">
        <f t="shared" si="15"/>
        <v/>
      </c>
      <c r="AR71" s="89" t="str">
        <f t="shared" si="16"/>
        <v/>
      </c>
      <c r="AS71" s="89" t="str">
        <f t="shared" si="17"/>
        <v/>
      </c>
      <c r="AT71" s="89" t="str">
        <f t="shared" si="18"/>
        <v/>
      </c>
      <c r="AU71" s="93" t="str">
        <f t="shared" si="19"/>
        <v/>
      </c>
      <c r="AV71" s="105"/>
      <c r="AW71" s="105"/>
      <c r="AX71" s="105"/>
      <c r="AY71" s="51"/>
      <c r="AZ71" s="105" t="str">
        <f>IF(OR($B71=0,$B71=""),"",IF(AND($E$3="Nursery"),'Marks Entry Nursery'!AC70,IF(AND($E$3="LKG"),'Marks Entry LKG'!AC70,IF(AND($E$3="UKG"),'Marks Entry UKG'!AC70,""))))</f>
        <v/>
      </c>
      <c r="BA71" s="105" t="str">
        <f>IF(OR($B71=0,$B71=""),"",IF(AND($E$3="Nursery"),'Marks Entry Nursery'!AD70,IF(AND($E$3="LKG"),'Marks Entry LKG'!AD70,IF(AND($E$3="UKG"),'Marks Entry UKG'!AD70,""))))</f>
        <v/>
      </c>
      <c r="BB71" s="54" t="str">
        <f t="shared" si="20"/>
        <v/>
      </c>
      <c r="BC71" s="51">
        <f t="shared" si="21"/>
        <v>0</v>
      </c>
      <c r="BD71" s="105" t="str">
        <f>IF(OR($B71=0,$B71=""),"",IF(AND($E$3="Nursery"),'Marks Entry Nursery'!AE70,IF(AND($E$3="LKG"),'Marks Entry LKG'!AE70,IF(AND($E$3="UKG"),'Marks Entry UKG'!AE70,""))))</f>
        <v/>
      </c>
      <c r="BE71" s="105" t="str">
        <f>IF(OR($B71=0,$B71=""),"",IF(AND($E$3="Nursery"),'Marks Entry Nursery'!AF70,IF(AND($E$3="LKG"),'Marks Entry LKG'!AF70,IF(AND($E$3="UKG"),'Marks Entry UKG'!AF70,""))))</f>
        <v/>
      </c>
      <c r="BF71" s="55" t="str">
        <f t="shared" si="22"/>
        <v/>
      </c>
      <c r="BG71" s="51" t="str">
        <f t="shared" si="23"/>
        <v/>
      </c>
      <c r="BH71" s="89">
        <f t="shared" si="24"/>
        <v>0</v>
      </c>
      <c r="BI71" s="89" t="str">
        <f t="shared" si="25"/>
        <v/>
      </c>
      <c r="BJ71" s="89" t="str">
        <f t="shared" si="26"/>
        <v/>
      </c>
      <c r="BK71" s="89" t="str">
        <f t="shared" si="27"/>
        <v/>
      </c>
      <c r="BL71" s="89" t="str">
        <f t="shared" si="28"/>
        <v/>
      </c>
      <c r="BM71" s="93" t="str">
        <f t="shared" si="29"/>
        <v/>
      </c>
      <c r="BN71" s="105"/>
      <c r="BO71" s="105"/>
      <c r="BP71" s="105"/>
      <c r="BQ71" s="51"/>
      <c r="BR71" s="105" t="str">
        <f>IF(OR($B71=0,$B71=""),"",IF(AND($E$3="Nursery"),'Marks Entry Nursery'!AJ70,IF(AND($E$3="LKG"),'Marks Entry LKG'!AJ70,IF(AND($E$3="UKG"),'Marks Entry UKG'!AJ70,""))))</f>
        <v/>
      </c>
      <c r="BS71" s="105" t="str">
        <f>IF(OR($B71=0,$B71=""),"",IF(AND($E$3="Nursery"),'Marks Entry Nursery'!AK70,IF(AND($E$3="LKG"),'Marks Entry LKG'!AK70,IF(AND($E$3="UKG"),'Marks Entry UKG'!AK70,""))))</f>
        <v/>
      </c>
      <c r="BT71" s="54" t="str">
        <f t="shared" si="30"/>
        <v/>
      </c>
      <c r="BU71" s="51">
        <f t="shared" si="31"/>
        <v>0</v>
      </c>
      <c r="BV71" s="105" t="str">
        <f>IF(OR($B71=0,$B71=""),"",IF(AND($E$3="Nursery"),'Marks Entry Nursery'!AL70,IF(AND($E$3="LKG"),'Marks Entry LKG'!AL70,IF(AND($E$3="UKG"),'Marks Entry UKG'!AL70,""))))</f>
        <v/>
      </c>
      <c r="BW71" s="105" t="str">
        <f>IF(OR($B71=0,$B71=""),"",IF(AND($E$3="Nursery"),'Marks Entry Nursery'!AM70,IF(AND($E$3="LKG"),'Marks Entry LKG'!AM70,IF(AND($E$3="UKG"),'Marks Entry UKG'!AM70,""))))</f>
        <v/>
      </c>
      <c r="BX71" s="55" t="str">
        <f t="shared" si="32"/>
        <v/>
      </c>
      <c r="BY71" s="51" t="str">
        <f t="shared" si="33"/>
        <v/>
      </c>
      <c r="BZ71" s="89">
        <f t="shared" si="34"/>
        <v>0</v>
      </c>
      <c r="CA71" s="89" t="str">
        <f t="shared" si="35"/>
        <v/>
      </c>
      <c r="CB71" s="89" t="str">
        <f t="shared" si="36"/>
        <v/>
      </c>
      <c r="CC71" s="89" t="str">
        <f t="shared" si="37"/>
        <v/>
      </c>
      <c r="CD71" s="89" t="str">
        <f t="shared" si="38"/>
        <v/>
      </c>
      <c r="CE71" s="93" t="str">
        <f t="shared" si="39"/>
        <v/>
      </c>
      <c r="CF71" s="105" t="str">
        <f>IF(OR($B71=0,$B71=""),"",IF(AND($E$3="Nursery"),'Marks Entry Nursery'!AN70,IF(AND($E$3="LKG"),'Marks Entry LKG'!AN70,IF(AND($E$3="UKG"),'Marks Entry UKG'!AN70,""))))</f>
        <v/>
      </c>
      <c r="CG71" s="105" t="str">
        <f>IF(OR($B71=0,$B71=""),"",IF(AND($E$3="Nursery"),'Marks Entry Nursery'!AO70,IF(AND($E$3="LKG"),'Marks Entry LKG'!AO70,IF(AND($E$3="UKG"),'Marks Entry UKG'!AO70,""))))</f>
        <v/>
      </c>
      <c r="CH71" s="106" t="str">
        <f t="shared" si="40"/>
        <v/>
      </c>
      <c r="CI71" s="107">
        <f t="shared" si="41"/>
        <v>0</v>
      </c>
      <c r="CJ71" s="107" t="str">
        <f t="shared" si="42"/>
        <v/>
      </c>
      <c r="CK71" s="107" t="str">
        <f t="shared" si="43"/>
        <v/>
      </c>
      <c r="CL71" s="92" t="str">
        <f t="shared" si="44"/>
        <v/>
      </c>
      <c r="CM71" s="105" t="str">
        <f>IF(OR($B71=0,$B71=""),"",IF(AND($E$3="Nursery"),'Marks Entry Nursery'!AP70,IF(AND($E$3="LKG"),'Marks Entry LKG'!AP70,IF(AND($E$3="UKG"),'Marks Entry UKG'!AP70,""))))</f>
        <v/>
      </c>
      <c r="CN71" s="105" t="str">
        <f>IF(OR($B71=0,$B71=""),"",IF(AND($E$3="Nursery"),'Marks Entry Nursery'!AQ70,IF(AND($E$3="LKG"),'Marks Entry LKG'!AQ70,IF(AND($E$3="UKG"),'Marks Entry UKG'!AQ70,""))))</f>
        <v/>
      </c>
      <c r="CO71" s="106" t="str">
        <f t="shared" si="45"/>
        <v/>
      </c>
      <c r="CP71" s="107">
        <f t="shared" si="46"/>
        <v>0</v>
      </c>
      <c r="CQ71" s="107" t="str">
        <f t="shared" si="47"/>
        <v/>
      </c>
      <c r="CR71" s="107" t="str">
        <f t="shared" si="48"/>
        <v/>
      </c>
      <c r="CS71" s="92" t="str">
        <f t="shared" si="49"/>
        <v/>
      </c>
      <c r="CT71" s="105" t="str">
        <f>IF(OR($B71=0,$B71=""),"",IF(AND($E$3="Nursery"),'Marks Entry Nursery'!AR70,IF(AND($E$3="LKG"),'Marks Entry LKG'!AR70,IF(AND($E$3="UKG"),'Marks Entry UKG'!AR70,""))))</f>
        <v/>
      </c>
      <c r="CU71" s="105" t="str">
        <f>IF(OR($B71=0,$B71=""),"",IF(AND($E$3="Nursery"),'Marks Entry Nursery'!AS70,IF(AND($E$3="LKG"),'Marks Entry LKG'!AS70,IF(AND($E$3="UKG"),'Marks Entry UKG'!AS70,""))))</f>
        <v/>
      </c>
      <c r="CV71" s="106" t="str">
        <f t="shared" si="50"/>
        <v/>
      </c>
      <c r="CW71" s="107">
        <f t="shared" si="51"/>
        <v>0</v>
      </c>
      <c r="CX71" s="107" t="str">
        <f t="shared" si="52"/>
        <v/>
      </c>
      <c r="CY71" s="107" t="str">
        <f t="shared" si="53"/>
        <v/>
      </c>
      <c r="CZ71" s="92" t="str">
        <f t="shared" si="54"/>
        <v/>
      </c>
      <c r="DA71" s="105" t="str">
        <f>IF(OR($B71=0,$B71=""),"",IF(AND($E$3="Nursery"),'Marks Entry Nursery'!AT70,IF(AND($E$3="LKG"),'Marks Entry LKG'!AT70,IF(AND($E$3="UKG"),'Marks Entry UKG'!AT70,""))))</f>
        <v/>
      </c>
      <c r="DB71" s="105" t="str">
        <f>IF(OR($B71=0,$B71=""),"",IF(AND($E$3="Nursery"),'Marks Entry Nursery'!AU70,IF(AND($E$3="LKG"),'Marks Entry LKG'!AU70,IF(AND($E$3="UKG"),'Marks Entry UKG'!AU70,""))))</f>
        <v/>
      </c>
      <c r="DC71" s="357" t="str">
        <f t="shared" si="55"/>
        <v/>
      </c>
      <c r="DD71" s="93" t="str">
        <f t="shared" si="56"/>
        <v/>
      </c>
      <c r="DE71" s="105" t="str">
        <f>IF(OR($B71=0,$B71=""),"",IF(AND($E$3="Nursery"),'Marks Entry Nursery'!AV70,IF(AND($E$3="LKG"),'Marks Entry LKG'!AV70,IF(AND($E$3="UKG"),'Marks Entry UKG'!AV70,""))))</f>
        <v/>
      </c>
      <c r="DF71" s="105" t="str">
        <f>IF(OR($B71=0,$B71=""),"",IF(AND($E$3="Nursery"),'Marks Entry Nursery'!AW70,IF(AND($E$3="LKG"),'Marks Entry LKG'!AW70,IF(AND($E$3="UKG"),'Marks Entry UKG'!AW70,""))))</f>
        <v/>
      </c>
      <c r="DG71" s="357" t="str">
        <f t="shared" si="57"/>
        <v/>
      </c>
      <c r="DH71" s="93" t="str">
        <f t="shared" si="58"/>
        <v/>
      </c>
      <c r="DI71" s="63" t="str">
        <f t="shared" si="59"/>
        <v/>
      </c>
      <c r="DJ71" s="359" t="str">
        <f t="shared" si="60"/>
        <v/>
      </c>
      <c r="DK71" s="67" t="str">
        <f t="shared" si="61"/>
        <v/>
      </c>
      <c r="DL71" s="68" t="str">
        <f t="shared" si="62"/>
        <v/>
      </c>
      <c r="DM71" s="387" t="str">
        <f>IFERROR(IF(B71="NSO","NSO",IF(OR(D71="",G71="",F71="",B71="",DI71=0),"",IF('Master sheet'!$D$14="Hindi","कक्षोंन्नति","Promoted"))),"")</f>
        <v/>
      </c>
      <c r="DN71" s="42" t="str">
        <f>IF(OR(B71=0,B71=""),"",IF(AND($E$3="Nursery"),'Marks Entry Nursery'!AX70,IF(AND($E$3="LKG"),'Marks Entry LKG'!AX70,IF(AND($E$3="UKG"),'Marks Entry UKG'!AX70,""))))</f>
        <v/>
      </c>
      <c r="DO71" s="42" t="str">
        <f>IF(OR(B71=0,B71=""),"",IF(AND($E$3="Nursery"),'Marks Entry Nursery'!AY70,IF(AND($E$3="LKG"),'Marks Entry LKG'!AY70,IF(AND($E$3="UKG"),'Marks Entry UKG'!AY70,""))))</f>
        <v/>
      </c>
      <c r="DP71" s="214" t="str">
        <f t="shared" si="63"/>
        <v/>
      </c>
      <c r="DQ71" s="43"/>
      <c r="DX71" s="44">
        <f>IF(AND($E$3="Nursery"),'Marks Entry Nursery'!I70,IF(AND($E$3="LKG"),'Marks Entry LKG'!I70,IF(AND($E$3="UKG"),'Marks Entry UKG'!I70,"")))</f>
        <v>0</v>
      </c>
    </row>
    <row r="72" spans="1:128" ht="18.95" customHeight="1">
      <c r="A72" s="56">
        <v>65</v>
      </c>
      <c r="B72" s="261" t="str">
        <f>IF(OR(DX72=0,DX72=""),"",IF(AND($E$3="Nursery"),'Marks Entry Nursery'!I71,IF(AND($E$3="LKG"),'Marks Entry LKG'!I71,IF(AND($E$3="UKG"),'Marks Entry UKG'!I71,""))))</f>
        <v/>
      </c>
      <c r="C72" s="57" t="str">
        <f>IF(OR($B72=0,$B72=""),"",IF(AND($E$3="Nursery"),'Marks Entry Nursery'!B71,IF(AND($E$3="LKG"),'Marks Entry LKG'!B71,IF(AND($E$3="UKG"),'Marks Entry UKG'!B71,""))))</f>
        <v/>
      </c>
      <c r="D72" s="57" t="str">
        <f>IF(OR($B72=0,$B72=""),"",IF(AND($E$3="Nursery"),'Marks Entry Nursery'!C71,IF(AND($E$3="LKG"),'Marks Entry LKG'!C71,IF(AND($E$3="UKG"),'Marks Entry UKG'!C71,""))))</f>
        <v/>
      </c>
      <c r="E72" s="402" t="str">
        <f>IF(OR(B72=0,B72=""),"",IF(AND($E$3="Nursery"),'Marks Entry Nursery'!E71,IF(AND($E$3="LKG"),'Marks Entry LKG'!E71,IF(AND($E$3="UKG"),'Marks Entry UKG'!E71,""))))</f>
        <v/>
      </c>
      <c r="F72" s="260" t="str">
        <f>IF(OR(B72=0,B72=""),"",IF(AND($E$3="Nursery"),'Marks Entry Nursery'!D71,IF(AND($E$3="LKG"),'Marks Entry LKG'!D71,IF(AND($E$3="UKG"),'Marks Entry UKG'!D71,""))))</f>
        <v/>
      </c>
      <c r="G72" s="407" t="str">
        <f>IF(OR($B72=0,$B72=""),"",IF(AND($E$3="Nursery"),'Marks Entry Nursery'!F71,IF(AND($E$3="LKG"),'Marks Entry LKG'!F71,IF(AND($E$3="UKG"),'Marks Entry UKG'!F71,""))))</f>
        <v/>
      </c>
      <c r="H72" s="407" t="str">
        <f>IF(OR($B72=0,$B72=""),"",IF(AND($E$3="Nursery"),'Marks Entry Nursery'!G71,IF(AND($E$3="LKG"),'Marks Entry LKG'!G71,IF(AND($E$3="UKG"),'Marks Entry UKG'!G71,""))))</f>
        <v/>
      </c>
      <c r="I72" s="407" t="str">
        <f>IF(OR($B72=0,$B72=""),"",IF(AND($E$3="Nursery"),'Marks Entry Nursery'!H71,IF(AND($E$3="LKG"),'Marks Entry LKG'!H71,IF(AND($E$3="UKG"),'Marks Entry UKG'!H71,""))))</f>
        <v/>
      </c>
      <c r="J72" s="229" t="str">
        <f>IF(OR($B72=0,$B72=""),"",IF(AND($E$3="Nursery"),'Marks Entry Nursery'!J71,IF(AND($E$3="LKG"),'Marks Entry LKG'!J71,IF(AND($E$3="UKG"),'Marks Entry UKG'!J71,""))))</f>
        <v/>
      </c>
      <c r="K72" s="229" t="str">
        <f>IF(OR($B72=0,$B72=""),"",IF(AND($E$3="Nursery"),'Marks Entry Nursery'!K71,IF(AND($E$3="LKG"),'Marks Entry LKG'!K71,IF(AND($E$3="UKG"),'Marks Entry UKG'!K71,""))))</f>
        <v/>
      </c>
      <c r="L72" s="105"/>
      <c r="M72" s="105"/>
      <c r="N72" s="105"/>
      <c r="O72" s="51"/>
      <c r="P72" s="105" t="str">
        <f>IF(OR($B72=0,$B72=""),"",IF(AND($E$3="Nursery"),'Marks Entry Nursery'!O71,IF(AND($E$3="LKG"),'Marks Entry LKG'!O71,IF(AND($E$3="UKG"),'Marks Entry UKG'!O71,""))))</f>
        <v/>
      </c>
      <c r="Q72" s="105" t="str">
        <f>IF(OR($B72=0,$B72=""),"",IF(AND($E$3="Nursery"),'Marks Entry Nursery'!P71,IF(AND($E$3="LKG"),'Marks Entry LKG'!P71,IF(AND($E$3="UKG"),'Marks Entry UKG'!P71,""))))</f>
        <v/>
      </c>
      <c r="R72" s="54" t="str">
        <f t="shared" si="0"/>
        <v/>
      </c>
      <c r="S72" s="51">
        <f t="shared" si="1"/>
        <v>0</v>
      </c>
      <c r="T72" s="105" t="str">
        <f>IF(OR($B72=0,$B72=""),"",IF(AND($E$3="Nursery"),'Marks Entry Nursery'!Q71,IF(AND($E$3="LKG"),'Marks Entry LKG'!Q71,IF(AND($E$3="UKG"),'Marks Entry UKG'!Q71,""))))</f>
        <v/>
      </c>
      <c r="U72" s="105" t="str">
        <f>IF(OR($B72=0,$B72=""),"",IF(AND($E$3="Nursery"),'Marks Entry Nursery'!R71,IF(AND($E$3="LKG"),'Marks Entry LKG'!R71,IF(AND($E$3="UKG"),'Marks Entry UKG'!R71,""))))</f>
        <v/>
      </c>
      <c r="V72" s="55" t="str">
        <f t="shared" si="2"/>
        <v/>
      </c>
      <c r="W72" s="51" t="str">
        <f t="shared" si="3"/>
        <v/>
      </c>
      <c r="X72" s="89">
        <f t="shared" si="4"/>
        <v>0</v>
      </c>
      <c r="Y72" s="89" t="str">
        <f t="shared" si="5"/>
        <v/>
      </c>
      <c r="Z72" s="89" t="str">
        <f t="shared" si="6"/>
        <v/>
      </c>
      <c r="AA72" s="89" t="str">
        <f t="shared" si="7"/>
        <v/>
      </c>
      <c r="AB72" s="89" t="str">
        <f t="shared" si="8"/>
        <v/>
      </c>
      <c r="AC72" s="93" t="str">
        <f t="shared" si="9"/>
        <v/>
      </c>
      <c r="AD72" s="105"/>
      <c r="AE72" s="105"/>
      <c r="AF72" s="105"/>
      <c r="AG72" s="51"/>
      <c r="AH72" s="105" t="str">
        <f>IF(OR($B72=0,$B72=""),"",IF(AND($E$3="Nursery"),'Marks Entry Nursery'!V71,IF(AND($E$3="LKG"),'Marks Entry LKG'!V71,IF(AND($E$3="UKG"),'Marks Entry UKG'!V71,""))))</f>
        <v/>
      </c>
      <c r="AI72" s="105" t="str">
        <f>IF(OR($B72=0,$B72=""),"",IF(AND($E$3="Nursery"),'Marks Entry Nursery'!W71,IF(AND($E$3="LKG"),'Marks Entry LKG'!W71,IF(AND($E$3="UKG"),'Marks Entry UKG'!W71,""))))</f>
        <v/>
      </c>
      <c r="AJ72" s="54" t="str">
        <f t="shared" si="10"/>
        <v/>
      </c>
      <c r="AK72" s="51">
        <f t="shared" si="11"/>
        <v>0</v>
      </c>
      <c r="AL72" s="105" t="str">
        <f>IF(OR($B72=0,$B72=""),"",IF(AND($E$3="Nursery"),'Marks Entry Nursery'!X71,IF(AND($E$3="LKG"),'Marks Entry LKG'!X71,IF(AND($E$3="UKG"),'Marks Entry UKG'!X71,""))))</f>
        <v/>
      </c>
      <c r="AM72" s="105" t="str">
        <f>IF(OR($B72=0,$B72=""),"",IF(AND($E$3="Nursery"),'Marks Entry Nursery'!Y71,IF(AND($E$3="LKG"),'Marks Entry LKG'!Y71,IF(AND($E$3="UKG"),'Marks Entry UKG'!Y71,""))))</f>
        <v/>
      </c>
      <c r="AN72" s="55" t="str">
        <f t="shared" si="12"/>
        <v/>
      </c>
      <c r="AO72" s="51" t="str">
        <f t="shared" si="13"/>
        <v/>
      </c>
      <c r="AP72" s="89">
        <f t="shared" si="14"/>
        <v>0</v>
      </c>
      <c r="AQ72" s="89" t="str">
        <f t="shared" si="15"/>
        <v/>
      </c>
      <c r="AR72" s="89" t="str">
        <f t="shared" si="16"/>
        <v/>
      </c>
      <c r="AS72" s="89" t="str">
        <f t="shared" si="17"/>
        <v/>
      </c>
      <c r="AT72" s="89" t="str">
        <f t="shared" si="18"/>
        <v/>
      </c>
      <c r="AU72" s="93" t="str">
        <f t="shared" si="19"/>
        <v/>
      </c>
      <c r="AV72" s="105"/>
      <c r="AW72" s="105"/>
      <c r="AX72" s="105"/>
      <c r="AY72" s="51"/>
      <c r="AZ72" s="105" t="str">
        <f>IF(OR($B72=0,$B72=""),"",IF(AND($E$3="Nursery"),'Marks Entry Nursery'!AC71,IF(AND($E$3="LKG"),'Marks Entry LKG'!AC71,IF(AND($E$3="UKG"),'Marks Entry UKG'!AC71,""))))</f>
        <v/>
      </c>
      <c r="BA72" s="105" t="str">
        <f>IF(OR($B72=0,$B72=""),"",IF(AND($E$3="Nursery"),'Marks Entry Nursery'!AD71,IF(AND($E$3="LKG"),'Marks Entry LKG'!AD71,IF(AND($E$3="UKG"),'Marks Entry UKG'!AD71,""))))</f>
        <v/>
      </c>
      <c r="BB72" s="54" t="str">
        <f t="shared" si="20"/>
        <v/>
      </c>
      <c r="BC72" s="51">
        <f t="shared" si="21"/>
        <v>0</v>
      </c>
      <c r="BD72" s="105" t="str">
        <f>IF(OR($B72=0,$B72=""),"",IF(AND($E$3="Nursery"),'Marks Entry Nursery'!AE71,IF(AND($E$3="LKG"),'Marks Entry LKG'!AE71,IF(AND($E$3="UKG"),'Marks Entry UKG'!AE71,""))))</f>
        <v/>
      </c>
      <c r="BE72" s="105" t="str">
        <f>IF(OR($B72=0,$B72=""),"",IF(AND($E$3="Nursery"),'Marks Entry Nursery'!AF71,IF(AND($E$3="LKG"),'Marks Entry LKG'!AF71,IF(AND($E$3="UKG"),'Marks Entry UKG'!AF71,""))))</f>
        <v/>
      </c>
      <c r="BF72" s="55" t="str">
        <f t="shared" si="22"/>
        <v/>
      </c>
      <c r="BG72" s="51" t="str">
        <f t="shared" si="23"/>
        <v/>
      </c>
      <c r="BH72" s="89">
        <f t="shared" si="24"/>
        <v>0</v>
      </c>
      <c r="BI72" s="89" t="str">
        <f t="shared" si="25"/>
        <v/>
      </c>
      <c r="BJ72" s="89" t="str">
        <f t="shared" si="26"/>
        <v/>
      </c>
      <c r="BK72" s="89" t="str">
        <f t="shared" si="27"/>
        <v/>
      </c>
      <c r="BL72" s="89" t="str">
        <f t="shared" si="28"/>
        <v/>
      </c>
      <c r="BM72" s="93" t="str">
        <f t="shared" si="29"/>
        <v/>
      </c>
      <c r="BN72" s="105"/>
      <c r="BO72" s="105"/>
      <c r="BP72" s="105"/>
      <c r="BQ72" s="51"/>
      <c r="BR72" s="105" t="str">
        <f>IF(OR($B72=0,$B72=""),"",IF(AND($E$3="Nursery"),'Marks Entry Nursery'!AJ71,IF(AND($E$3="LKG"),'Marks Entry LKG'!AJ71,IF(AND($E$3="UKG"),'Marks Entry UKG'!AJ71,""))))</f>
        <v/>
      </c>
      <c r="BS72" s="105" t="str">
        <f>IF(OR($B72=0,$B72=""),"",IF(AND($E$3="Nursery"),'Marks Entry Nursery'!AK71,IF(AND($E$3="LKG"),'Marks Entry LKG'!AK71,IF(AND($E$3="UKG"),'Marks Entry UKG'!AK71,""))))</f>
        <v/>
      </c>
      <c r="BT72" s="54" t="str">
        <f t="shared" si="30"/>
        <v/>
      </c>
      <c r="BU72" s="51">
        <f t="shared" si="31"/>
        <v>0</v>
      </c>
      <c r="BV72" s="105" t="str">
        <f>IF(OR($B72=0,$B72=""),"",IF(AND($E$3="Nursery"),'Marks Entry Nursery'!AL71,IF(AND($E$3="LKG"),'Marks Entry LKG'!AL71,IF(AND($E$3="UKG"),'Marks Entry UKG'!AL71,""))))</f>
        <v/>
      </c>
      <c r="BW72" s="105" t="str">
        <f>IF(OR($B72=0,$B72=""),"",IF(AND($E$3="Nursery"),'Marks Entry Nursery'!AM71,IF(AND($E$3="LKG"),'Marks Entry LKG'!AM71,IF(AND($E$3="UKG"),'Marks Entry UKG'!AM71,""))))</f>
        <v/>
      </c>
      <c r="BX72" s="55" t="str">
        <f t="shared" si="32"/>
        <v/>
      </c>
      <c r="BY72" s="51" t="str">
        <f t="shared" si="33"/>
        <v/>
      </c>
      <c r="BZ72" s="89">
        <f t="shared" si="34"/>
        <v>0</v>
      </c>
      <c r="CA72" s="89" t="str">
        <f t="shared" si="35"/>
        <v/>
      </c>
      <c r="CB72" s="89" t="str">
        <f t="shared" si="36"/>
        <v/>
      </c>
      <c r="CC72" s="89" t="str">
        <f t="shared" si="37"/>
        <v/>
      </c>
      <c r="CD72" s="89" t="str">
        <f t="shared" si="38"/>
        <v/>
      </c>
      <c r="CE72" s="93" t="str">
        <f t="shared" si="39"/>
        <v/>
      </c>
      <c r="CF72" s="105" t="str">
        <f>IF(OR($B72=0,$B72=""),"",IF(AND($E$3="Nursery"),'Marks Entry Nursery'!AN71,IF(AND($E$3="LKG"),'Marks Entry LKG'!AN71,IF(AND($E$3="UKG"),'Marks Entry UKG'!AN71,""))))</f>
        <v/>
      </c>
      <c r="CG72" s="105" t="str">
        <f>IF(OR($B72=0,$B72=""),"",IF(AND($E$3="Nursery"),'Marks Entry Nursery'!AO71,IF(AND($E$3="LKG"),'Marks Entry LKG'!AO71,IF(AND($E$3="UKG"),'Marks Entry UKG'!AO71,""))))</f>
        <v/>
      </c>
      <c r="CH72" s="106" t="str">
        <f t="shared" si="40"/>
        <v/>
      </c>
      <c r="CI72" s="107">
        <f t="shared" si="41"/>
        <v>0</v>
      </c>
      <c r="CJ72" s="107" t="str">
        <f t="shared" si="42"/>
        <v/>
      </c>
      <c r="CK72" s="107" t="str">
        <f t="shared" si="43"/>
        <v/>
      </c>
      <c r="CL72" s="92" t="str">
        <f t="shared" si="44"/>
        <v/>
      </c>
      <c r="CM72" s="105" t="str">
        <f>IF(OR($B72=0,$B72=""),"",IF(AND($E$3="Nursery"),'Marks Entry Nursery'!AP71,IF(AND($E$3="LKG"),'Marks Entry LKG'!AP71,IF(AND($E$3="UKG"),'Marks Entry UKG'!AP71,""))))</f>
        <v/>
      </c>
      <c r="CN72" s="105" t="str">
        <f>IF(OR($B72=0,$B72=""),"",IF(AND($E$3="Nursery"),'Marks Entry Nursery'!AQ71,IF(AND($E$3="LKG"),'Marks Entry LKG'!AQ71,IF(AND($E$3="UKG"),'Marks Entry UKG'!AQ71,""))))</f>
        <v/>
      </c>
      <c r="CO72" s="106" t="str">
        <f t="shared" si="45"/>
        <v/>
      </c>
      <c r="CP72" s="107">
        <f t="shared" si="46"/>
        <v>0</v>
      </c>
      <c r="CQ72" s="107" t="str">
        <f t="shared" si="47"/>
        <v/>
      </c>
      <c r="CR72" s="107" t="str">
        <f t="shared" si="48"/>
        <v/>
      </c>
      <c r="CS72" s="92" t="str">
        <f t="shared" si="49"/>
        <v/>
      </c>
      <c r="CT72" s="105" t="str">
        <f>IF(OR($B72=0,$B72=""),"",IF(AND($E$3="Nursery"),'Marks Entry Nursery'!AR71,IF(AND($E$3="LKG"),'Marks Entry LKG'!AR71,IF(AND($E$3="UKG"),'Marks Entry UKG'!AR71,""))))</f>
        <v/>
      </c>
      <c r="CU72" s="105" t="str">
        <f>IF(OR($B72=0,$B72=""),"",IF(AND($E$3="Nursery"),'Marks Entry Nursery'!AS71,IF(AND($E$3="LKG"),'Marks Entry LKG'!AS71,IF(AND($E$3="UKG"),'Marks Entry UKG'!AS71,""))))</f>
        <v/>
      </c>
      <c r="CV72" s="106" t="str">
        <f t="shared" si="50"/>
        <v/>
      </c>
      <c r="CW72" s="107">
        <f t="shared" si="51"/>
        <v>0</v>
      </c>
      <c r="CX72" s="107" t="str">
        <f t="shared" si="52"/>
        <v/>
      </c>
      <c r="CY72" s="107" t="str">
        <f t="shared" si="53"/>
        <v/>
      </c>
      <c r="CZ72" s="92" t="str">
        <f t="shared" si="54"/>
        <v/>
      </c>
      <c r="DA72" s="105" t="str">
        <f>IF(OR($B72=0,$B72=""),"",IF(AND($E$3="Nursery"),'Marks Entry Nursery'!AT71,IF(AND($E$3="LKG"),'Marks Entry LKG'!AT71,IF(AND($E$3="UKG"),'Marks Entry UKG'!AT71,""))))</f>
        <v/>
      </c>
      <c r="DB72" s="105" t="str">
        <f>IF(OR($B72=0,$B72=""),"",IF(AND($E$3="Nursery"),'Marks Entry Nursery'!AU71,IF(AND($E$3="LKG"),'Marks Entry LKG'!AU71,IF(AND($E$3="UKG"),'Marks Entry UKG'!AU71,""))))</f>
        <v/>
      </c>
      <c r="DC72" s="357" t="str">
        <f t="shared" si="55"/>
        <v/>
      </c>
      <c r="DD72" s="93" t="str">
        <f t="shared" si="56"/>
        <v/>
      </c>
      <c r="DE72" s="105" t="str">
        <f>IF(OR($B72=0,$B72=""),"",IF(AND($E$3="Nursery"),'Marks Entry Nursery'!AV71,IF(AND($E$3="LKG"),'Marks Entry LKG'!AV71,IF(AND($E$3="UKG"),'Marks Entry UKG'!AV71,""))))</f>
        <v/>
      </c>
      <c r="DF72" s="105" t="str">
        <f>IF(OR($B72=0,$B72=""),"",IF(AND($E$3="Nursery"),'Marks Entry Nursery'!AW71,IF(AND($E$3="LKG"),'Marks Entry LKG'!AW71,IF(AND($E$3="UKG"),'Marks Entry UKG'!AW71,""))))</f>
        <v/>
      </c>
      <c r="DG72" s="357" t="str">
        <f t="shared" si="57"/>
        <v/>
      </c>
      <c r="DH72" s="93" t="str">
        <f t="shared" si="58"/>
        <v/>
      </c>
      <c r="DI72" s="63" t="str">
        <f t="shared" si="59"/>
        <v/>
      </c>
      <c r="DJ72" s="359" t="str">
        <f t="shared" si="60"/>
        <v/>
      </c>
      <c r="DK72" s="67" t="str">
        <f t="shared" si="61"/>
        <v/>
      </c>
      <c r="DL72" s="68" t="str">
        <f t="shared" si="62"/>
        <v/>
      </c>
      <c r="DM72" s="387" t="str">
        <f>IFERROR(IF(B72="NSO","NSO",IF(OR(D72="",G72="",F72="",B72="",DI72=0),"",IF('Master sheet'!$D$14="Hindi","कक्षोंन्नति","Promoted"))),"")</f>
        <v/>
      </c>
      <c r="DN72" s="42" t="str">
        <f>IF(OR(B72=0,B72=""),"",IF(AND($E$3="Nursery"),'Marks Entry Nursery'!AX71,IF(AND($E$3="LKG"),'Marks Entry LKG'!AX71,IF(AND($E$3="UKG"),'Marks Entry UKG'!AX71,""))))</f>
        <v/>
      </c>
      <c r="DO72" s="42" t="str">
        <f>IF(OR(B72=0,B72=""),"",IF(AND($E$3="Nursery"),'Marks Entry Nursery'!AY71,IF(AND($E$3="LKG"),'Marks Entry LKG'!AY71,IF(AND($E$3="UKG"),'Marks Entry UKG'!AY71,""))))</f>
        <v/>
      </c>
      <c r="DP72" s="214" t="str">
        <f t="shared" si="63"/>
        <v/>
      </c>
      <c r="DQ72" s="43"/>
      <c r="DX72" s="44">
        <f>IF(AND($E$3="Nursery"),'Marks Entry Nursery'!I71,IF(AND($E$3="LKG"),'Marks Entry LKG'!I71,IF(AND($E$3="UKG"),'Marks Entry UKG'!I71,"")))</f>
        <v>0</v>
      </c>
    </row>
    <row r="73" spans="1:128" ht="18.95" customHeight="1">
      <c r="A73" s="56">
        <v>66</v>
      </c>
      <c r="B73" s="261" t="str">
        <f>IF(OR(DX73=0,DX73=""),"",IF(AND($E$3="Nursery"),'Marks Entry Nursery'!I72,IF(AND($E$3="LKG"),'Marks Entry LKG'!I72,IF(AND($E$3="UKG"),'Marks Entry UKG'!I72,""))))</f>
        <v/>
      </c>
      <c r="C73" s="57" t="str">
        <f>IF(OR($B73=0,$B73=""),"",IF(AND($E$3="Nursery"),'Marks Entry Nursery'!B72,IF(AND($E$3="LKG"),'Marks Entry LKG'!B72,IF(AND($E$3="UKG"),'Marks Entry UKG'!B72,""))))</f>
        <v/>
      </c>
      <c r="D73" s="57" t="str">
        <f>IF(OR($B73=0,$B73=""),"",IF(AND($E$3="Nursery"),'Marks Entry Nursery'!C72,IF(AND($E$3="LKG"),'Marks Entry LKG'!C72,IF(AND($E$3="UKG"),'Marks Entry UKG'!C72,""))))</f>
        <v/>
      </c>
      <c r="E73" s="402" t="str">
        <f>IF(OR(B73=0,B73=""),"",IF(AND($E$3="Nursery"),'Marks Entry Nursery'!E72,IF(AND($E$3="LKG"),'Marks Entry LKG'!E72,IF(AND($E$3="UKG"),'Marks Entry UKG'!E72,""))))</f>
        <v/>
      </c>
      <c r="F73" s="260" t="str">
        <f>IF(OR(B73=0,B73=""),"",IF(AND($E$3="Nursery"),'Marks Entry Nursery'!D72,IF(AND($E$3="LKG"),'Marks Entry LKG'!D72,IF(AND($E$3="UKG"),'Marks Entry UKG'!D72,""))))</f>
        <v/>
      </c>
      <c r="G73" s="407" t="str">
        <f>IF(OR($B73=0,$B73=""),"",IF(AND($E$3="Nursery"),'Marks Entry Nursery'!F72,IF(AND($E$3="LKG"),'Marks Entry LKG'!F72,IF(AND($E$3="UKG"),'Marks Entry UKG'!F72,""))))</f>
        <v/>
      </c>
      <c r="H73" s="407" t="str">
        <f>IF(OR($B73=0,$B73=""),"",IF(AND($E$3="Nursery"),'Marks Entry Nursery'!G72,IF(AND($E$3="LKG"),'Marks Entry LKG'!G72,IF(AND($E$3="UKG"),'Marks Entry UKG'!G72,""))))</f>
        <v/>
      </c>
      <c r="I73" s="407" t="str">
        <f>IF(OR($B73=0,$B73=""),"",IF(AND($E$3="Nursery"),'Marks Entry Nursery'!H72,IF(AND($E$3="LKG"),'Marks Entry LKG'!H72,IF(AND($E$3="UKG"),'Marks Entry UKG'!H72,""))))</f>
        <v/>
      </c>
      <c r="J73" s="229" t="str">
        <f>IF(OR($B73=0,$B73=""),"",IF(AND($E$3="Nursery"),'Marks Entry Nursery'!J72,IF(AND($E$3="LKG"),'Marks Entry LKG'!J72,IF(AND($E$3="UKG"),'Marks Entry UKG'!J72,""))))</f>
        <v/>
      </c>
      <c r="K73" s="229" t="str">
        <f>IF(OR($B73=0,$B73=""),"",IF(AND($E$3="Nursery"),'Marks Entry Nursery'!K72,IF(AND($E$3="LKG"),'Marks Entry LKG'!K72,IF(AND($E$3="UKG"),'Marks Entry UKG'!K72,""))))</f>
        <v/>
      </c>
      <c r="L73" s="105"/>
      <c r="M73" s="105"/>
      <c r="N73" s="105"/>
      <c r="O73" s="51"/>
      <c r="P73" s="105" t="str">
        <f>IF(OR($B73=0,$B73=""),"",IF(AND($E$3="Nursery"),'Marks Entry Nursery'!O72,IF(AND($E$3="LKG"),'Marks Entry LKG'!O72,IF(AND($E$3="UKG"),'Marks Entry UKG'!O72,""))))</f>
        <v/>
      </c>
      <c r="Q73" s="105" t="str">
        <f>IF(OR($B73=0,$B73=""),"",IF(AND($E$3="Nursery"),'Marks Entry Nursery'!P72,IF(AND($E$3="LKG"),'Marks Entry LKG'!P72,IF(AND($E$3="UKG"),'Marks Entry UKG'!P72,""))))</f>
        <v/>
      </c>
      <c r="R73" s="54" t="str">
        <f t="shared" ref="R73:R136" si="64">IF(AND(P73="",Q73=""),"",IF(AND(P73="NA",Q73="NA"),"NA",IF(AND(P73="AB",Q73="AB"),"AB",SUM(P73:Q73))))</f>
        <v/>
      </c>
      <c r="S73" s="51">
        <f t="shared" ref="S73:S136" si="65">IF(AND(O73="NA",R73="NA"),"NA",IF(AND(O73="AB",R73="AB"),"AB",SUM(O73,R73)))</f>
        <v>0</v>
      </c>
      <c r="T73" s="105" t="str">
        <f>IF(OR($B73=0,$B73=""),"",IF(AND($E$3="Nursery"),'Marks Entry Nursery'!Q72,IF(AND($E$3="LKG"),'Marks Entry LKG'!Q72,IF(AND($E$3="UKG"),'Marks Entry UKG'!Q72,""))))</f>
        <v/>
      </c>
      <c r="U73" s="105" t="str">
        <f>IF(OR($B73=0,$B73=""),"",IF(AND($E$3="Nursery"),'Marks Entry Nursery'!R72,IF(AND($E$3="LKG"),'Marks Entry LKG'!R72,IF(AND($E$3="UKG"),'Marks Entry UKG'!R72,""))))</f>
        <v/>
      </c>
      <c r="V73" s="55" t="str">
        <f t="shared" ref="V73:V136" si="66">IF(AND(T73="",U73=""),"",IF(AND(T73="AB",U73="AB"),"AB",SUM(T73:U73)))</f>
        <v/>
      </c>
      <c r="W73" s="51" t="str">
        <f t="shared" ref="W73:W136" si="67">IF(V73="","",IF(AND(S73="AB",V73="AB"),"AB",SUM(S73,V73)))</f>
        <v/>
      </c>
      <c r="X73" s="89">
        <f t="shared" ref="X73:X136" si="68">COUNTIF(L73:N73,"NA")*10+(COUNTIF(L73:N73,"ML")*10)+(COUNTIF(P73,"ML")*50)+(COUNTIF(Q73,"ML")*20)+(COUNTIF(T73,"ML")*70)+(COUNTIF(U73,"ML")*30)</f>
        <v>0</v>
      </c>
      <c r="Y73" s="89" t="str">
        <f t="shared" ref="Y73:Y136" si="69">IF(OR(B73="NSO",B73=0,B73=""),"",IF(AND(P73="",T73=""),"",IF(AND(P73="",Q73=""),70-X73,IF(AND(T73="",U73=""),100-X73,200-X73))))</f>
        <v/>
      </c>
      <c r="Z73" s="89" t="str">
        <f t="shared" ref="Z73:Z136" si="70">IF(AND(OR(L73="ab",L73="ml"),OR(M73="ab",M73="ml"),OR(P73="ab",P73="ml")),"AB",IF(AND(OR(L73="ab",L73="ml"),OR(P73="ab",P73="ml"),OR(T73="ab",T73="ml")),"AB",IF(AND(OR(M73="ab",M73="ml"),OR(N73="ab",N73="ml"),OR(P73="ab",P73="ml")),"AB",IF(AND(OR(M73="ab",M73="ml"),OR(N73="ab",N73="ml"),OR(T73="ab",T73="ml")),"AB",""))))</f>
        <v/>
      </c>
      <c r="AA73" s="89" t="str">
        <f t="shared" ref="AA73:AA136" si="71">IF(OR(B73="NSO",B73="",T73=""),"",IF(OR(Z73="AB",T73="ab"),"AB",IF(T73="ML","RE",IF(AND(W73&gt;=36%*Y73,T73&gt;=14),"P",IF(AND(W73&gt;=34%*Y73,T73&gt;=14),"G2",IF(AND(W73&gt;=31%*Y73,T73&gt;=14),"G1",IF(AND(W73&gt;=25%*Y73,T73&gt;=14),"S","F")))))))</f>
        <v/>
      </c>
      <c r="AB73" s="89" t="str">
        <f t="shared" ref="AB73:AB136" si="72">IF(OR(AA73="",AA73=0,AA73="S",AA73="RE",AA73="F",AA73="AB"),"",IF(W73&gt;=75%*Y73,"D",IF(W73&gt;=60%*Y73,"I",IF(W73&gt;=48%*Y73,"II",IF(W73&gt;=36%*Y73,"III","")))))</f>
        <v/>
      </c>
      <c r="AC73" s="93" t="str">
        <f t="shared" ref="AC73:AC136" si="73">IF(W73="","",IF(OR(AA73="",AA73=0,AA73="RE",AA73="AB"),"",IF(W73&gt;85%*Y73,"A",IF(W73&gt;70%*Y73,"B",IF(W73&gt;50%*Y73,"C",IF(W73&gt;30%*Y73,"D","E"))))))</f>
        <v/>
      </c>
      <c r="AD73" s="105"/>
      <c r="AE73" s="105"/>
      <c r="AF73" s="105"/>
      <c r="AG73" s="51"/>
      <c r="AH73" s="105" t="str">
        <f>IF(OR($B73=0,$B73=""),"",IF(AND($E$3="Nursery"),'Marks Entry Nursery'!V72,IF(AND($E$3="LKG"),'Marks Entry LKG'!V72,IF(AND($E$3="UKG"),'Marks Entry UKG'!V72,""))))</f>
        <v/>
      </c>
      <c r="AI73" s="105" t="str">
        <f>IF(OR($B73=0,$B73=""),"",IF(AND($E$3="Nursery"),'Marks Entry Nursery'!W72,IF(AND($E$3="LKG"),'Marks Entry LKG'!W72,IF(AND($E$3="UKG"),'Marks Entry UKG'!W72,""))))</f>
        <v/>
      </c>
      <c r="AJ73" s="54" t="str">
        <f t="shared" ref="AJ73:AJ136" si="74">IF(AND(AH73="",AI73=""),"",IF(AND(AH73="NA",AI73="NA"),"NA",IF(AND(AH73="AB",AI73="AB"),"AB",SUM(AH73:AI73))))</f>
        <v/>
      </c>
      <c r="AK73" s="51">
        <f t="shared" ref="AK73:AK136" si="75">IF(AND(AG73="NA",AJ73="NA"),"NA",IF(AND(AG73="AB",AJ73="AB"),"AB",SUM(AG73,AJ73)))</f>
        <v>0</v>
      </c>
      <c r="AL73" s="105" t="str">
        <f>IF(OR($B73=0,$B73=""),"",IF(AND($E$3="Nursery"),'Marks Entry Nursery'!X72,IF(AND($E$3="LKG"),'Marks Entry LKG'!X72,IF(AND($E$3="UKG"),'Marks Entry UKG'!X72,""))))</f>
        <v/>
      </c>
      <c r="AM73" s="105" t="str">
        <f>IF(OR($B73=0,$B73=""),"",IF(AND($E$3="Nursery"),'Marks Entry Nursery'!Y72,IF(AND($E$3="LKG"),'Marks Entry LKG'!Y72,IF(AND($E$3="UKG"),'Marks Entry UKG'!Y72,""))))</f>
        <v/>
      </c>
      <c r="AN73" s="55" t="str">
        <f t="shared" ref="AN73:AN136" si="76">IF(AND(AL73="",AM73=""),"",IF(AND(AL73="AB",AM73="AB"),"AB",SUM(AL73:AM73)))</f>
        <v/>
      </c>
      <c r="AO73" s="51" t="str">
        <f t="shared" ref="AO73:AO136" si="77">IF(AN73="","",IF(AND(AK73="AB",AN73="AB"),"AB",SUM(AK73,AN73)))</f>
        <v/>
      </c>
      <c r="AP73" s="89">
        <f t="shared" ref="AP73:AP136" si="78">COUNTIF(AD73:AF73,"NA")*10+(COUNTIF(AD73:AF73,"ML")*10)+(COUNTIF(AH73,"ML")*50)+(COUNTIF(AI73,"ML")*20)+(COUNTIF(AL73,"ML")*70)+(COUNTIF(AM73,"ML")*30)</f>
        <v>0</v>
      </c>
      <c r="AQ73" s="89" t="str">
        <f t="shared" ref="AQ73:AQ136" si="79">IF(OR(B73="NSO",B73=0,B73=""),"",IF(AND(AH73="",AL73=""),"",IF(AND(AH73="",AI73=""),500-AP73,IF(AND(AL73="",AM73=""),50-AP73,100-AP73))))</f>
        <v/>
      </c>
      <c r="AR73" s="89" t="str">
        <f t="shared" ref="AR73:AR136" si="80">IF(AND(OR(AD73="ab",AD73="ml"),OR(AE73="ab",AE73="ml"),OR(AH73="ab",AH73="ml")),"AB",IF(AND(OR(AD73="ab",AD73="ml"),OR(AH73="ab",AH73="ml"),OR(AL73="ab",AL73="ml")),"AB",IF(AND(OR(AE73="ab",AE73="ml"),OR(AF73="ab",AF73="ml"),OR(AH73="ab",AH73="ml")),"AB",IF(AND(OR(AE73="ab",AE73="ml"),OR(AF73="ab",AF73="ml"),OR(AL73="ab",AL73="ml")),"AB",""))))</f>
        <v/>
      </c>
      <c r="AS73" s="89" t="str">
        <f t="shared" ref="AS73:AS136" si="81">IF(OR(B73="NSO",B73="",AL73=""),"",IF(OR(AR73="AB",AL73="ab"),"AB",IF(AL73="ML","RE",IF(AND(AO73&gt;=36%*AQ73,AL73&gt;=$AL$7*20%),"P",IF(AND(AO73&gt;=34%*AQ73,AL73&gt;=$AL$7*20%),"G2",IF(AND(AO73&gt;=31%*AQ73,AL73&gt;=$AL$7*20%),"G1",IF(AND(AO73&gt;=25%*AQ73,AL73&gt;=$AL$7*20%),"S","F")))))))</f>
        <v/>
      </c>
      <c r="AT73" s="89" t="str">
        <f t="shared" ref="AT73:AT136" si="82">IF(OR(AS73="",AS73=0,AS73="S",AS73="RE",AS73="F",AS73="AB"),"",IF(AO73&gt;=75%*AQ73,"D",IF(AO73&gt;=60%*AQ73,"I",IF(AO73&gt;=48%*AQ73,"II",IF(AO73&gt;=36%*AQ73,"III","")))))</f>
        <v/>
      </c>
      <c r="AU73" s="93" t="str">
        <f t="shared" ref="AU73:AU136" si="83">IF(AO73="","",IF(OR(AS73="",AS73=0,AS73="RE",AS73="AB"),"",IF(AO73&gt;85%*AQ73,"A",IF(AO73&gt;70%*AQ73,"B",IF(AO73&gt;50%*AQ73,"C",IF(AO73&gt;30%*AQ73,"D","E"))))))</f>
        <v/>
      </c>
      <c r="AV73" s="105"/>
      <c r="AW73" s="105"/>
      <c r="AX73" s="105"/>
      <c r="AY73" s="51"/>
      <c r="AZ73" s="105" t="str">
        <f>IF(OR($B73=0,$B73=""),"",IF(AND($E$3="Nursery"),'Marks Entry Nursery'!AC72,IF(AND($E$3="LKG"),'Marks Entry LKG'!AC72,IF(AND($E$3="UKG"),'Marks Entry UKG'!AC72,""))))</f>
        <v/>
      </c>
      <c r="BA73" s="105" t="str">
        <f>IF(OR($B73=0,$B73=""),"",IF(AND($E$3="Nursery"),'Marks Entry Nursery'!AD72,IF(AND($E$3="LKG"),'Marks Entry LKG'!AD72,IF(AND($E$3="UKG"),'Marks Entry UKG'!AD72,""))))</f>
        <v/>
      </c>
      <c r="BB73" s="54" t="str">
        <f t="shared" ref="BB73:BB136" si="84">IF(AND(AZ73="",BA73=""),"",IF(AND(AZ73="NA",BA73="NA"),"NA",IF(AND(AZ73="AB",BA73="AB"),"AB",SUM(AZ73:BA73))))</f>
        <v/>
      </c>
      <c r="BC73" s="51">
        <f t="shared" ref="BC73:BC136" si="85">IF(AND(AY73="NA",BB73="NA"),"NA",IF(AND(AY73="AB",BB73="AB"),"AB",SUM(AY73,BB73)))</f>
        <v>0</v>
      </c>
      <c r="BD73" s="105" t="str">
        <f>IF(OR($B73=0,$B73=""),"",IF(AND($E$3="Nursery"),'Marks Entry Nursery'!AE72,IF(AND($E$3="LKG"),'Marks Entry LKG'!AE72,IF(AND($E$3="UKG"),'Marks Entry UKG'!AE72,""))))</f>
        <v/>
      </c>
      <c r="BE73" s="105" t="str">
        <f>IF(OR($B73=0,$B73=""),"",IF(AND($E$3="Nursery"),'Marks Entry Nursery'!AF72,IF(AND($E$3="LKG"),'Marks Entry LKG'!AF72,IF(AND($E$3="UKG"),'Marks Entry UKG'!AF72,""))))</f>
        <v/>
      </c>
      <c r="BF73" s="55" t="str">
        <f t="shared" ref="BF73:BF136" si="86">IF(AND(BD73="",BE73=""),"",IF(AND(BD73="AB",BE73="AB"),"AB",SUM(BD73:BE73)))</f>
        <v/>
      </c>
      <c r="BG73" s="51" t="str">
        <f t="shared" ref="BG73:BG136" si="87">IF(BF73="","",IF(AND(BC73="AB",BF73="AB"),"AB",SUM(BC73,BF73)))</f>
        <v/>
      </c>
      <c r="BH73" s="89">
        <f t="shared" ref="BH73:BH136" si="88">COUNTIF(AV73:AX73,"NA")*10+(COUNTIF(AV73:AX73,"ML")*10)+(COUNTIF(AZ73,"ML")*50)+(COUNTIF(BA73,"ML")*20)+(COUNTIF(BD73,"ML")*70)+(COUNTIF(BE73,"ML")*30)</f>
        <v>0</v>
      </c>
      <c r="BI73" s="89" t="str">
        <f t="shared" ref="BI73:BI136" si="89">IF(OR(B73="NSO",B73=0,B73=""),"",IF(AND(AZ73="",BD73=""),"",IF(AND(AZ73="",BA73=""),70-BH73,IF(AND(BD73="",BE73=""),100-BH73,200-BH73))))</f>
        <v/>
      </c>
      <c r="BJ73" s="89" t="str">
        <f t="shared" ref="BJ73:BJ136" si="90">IF(AND(OR(AV73="ab",AV73="ml"),OR(AW73="ab",AW73="ml"),OR(AZ73="ab",AZ73="ml")),"AB",IF(AND(OR(AV73="ab",AV73="ml"),OR(AZ73="ab",AZ73="ml"),OR(BD73="ab",BD73="ml")),"AB",IF(AND(OR(AW73="ab",AW73="ml"),OR(AX73="ab",AX73="ml"),OR(AZ73="ab",AZ73="ml")),"AB",IF(AND(OR(AW73="ab",AW73="ml"),OR(AX73="ab",AX73="ml"),OR(BD73="ab",BD73="ml")),"AB",""))))</f>
        <v/>
      </c>
      <c r="BK73" s="89" t="str">
        <f t="shared" ref="BK73:BK136" si="91">IF(OR(B73="NSO",B73="",BD73=""),"",IF(OR(BJ73="AB",BD73="ab"),"AB",IF(BD73="ML","RE",IF(AND(BG73&gt;=36%*BI73,BD73&gt;=14),"P",IF(AND(BG73&gt;=34%*BI73,BD73&gt;=14),"G2",IF(AND(BG73&gt;=31%*BI73,BD73&gt;=14),"G1",IF(AND(BG73&gt;=25%*BI73,BD73&gt;=14),"S","F")))))))</f>
        <v/>
      </c>
      <c r="BL73" s="89" t="str">
        <f t="shared" ref="BL73:BL136" si="92">IF(OR(BK73="",BK73=0,BK73="S",BK73="RE",BK73="F",BK73="AB"),"",IF(BG73&gt;=75%*BI73,"D",IF(BG73&gt;=60%*BI73,"I",IF(BG73&gt;=48%*BI73,"II",IF(BG73&gt;=36%*BI73,"III","")))))</f>
        <v/>
      </c>
      <c r="BM73" s="93" t="str">
        <f t="shared" ref="BM73:BM136" si="93">IF(BG73="","",IF(OR(BK73="",BK73=0,BK73="RE",BK73="AB"),"",IF(BG73&gt;85%*BI73,"A",IF(BG73&gt;70%*BI73,"B",IF(BG73&gt;50%*BI73,"C",IF(BG73&gt;30%*BI73,"D","E"))))))</f>
        <v/>
      </c>
      <c r="BN73" s="105"/>
      <c r="BO73" s="105"/>
      <c r="BP73" s="105"/>
      <c r="BQ73" s="51"/>
      <c r="BR73" s="105" t="str">
        <f>IF(OR($B73=0,$B73=""),"",IF(AND($E$3="Nursery"),'Marks Entry Nursery'!AJ72,IF(AND($E$3="LKG"),'Marks Entry LKG'!AJ72,IF(AND($E$3="UKG"),'Marks Entry UKG'!AJ72,""))))</f>
        <v/>
      </c>
      <c r="BS73" s="105" t="str">
        <f>IF(OR($B73=0,$B73=""),"",IF(AND($E$3="Nursery"),'Marks Entry Nursery'!AK72,IF(AND($E$3="LKG"),'Marks Entry LKG'!AK72,IF(AND($E$3="UKG"),'Marks Entry UKG'!AK72,""))))</f>
        <v/>
      </c>
      <c r="BT73" s="54" t="str">
        <f t="shared" ref="BT73:BT136" si="94">IF(AND(BR73="",BS73=""),"",IF(AND(BR73="NA",BS73="NA"),"NA",IF(AND(BR73="AB",BS73="AB"),"AB",SUM(BR73:BS73))))</f>
        <v/>
      </c>
      <c r="BU73" s="51">
        <f t="shared" ref="BU73:BU136" si="95">IF(AND(BQ73="NA",BT73="NA"),"NA",IF(AND(BQ73="AB",BT73="AB"),"AB",SUM(BQ73,BT73)))</f>
        <v>0</v>
      </c>
      <c r="BV73" s="105" t="str">
        <f>IF(OR($B73=0,$B73=""),"",IF(AND($E$3="Nursery"),'Marks Entry Nursery'!AL72,IF(AND($E$3="LKG"),'Marks Entry LKG'!AL72,IF(AND($E$3="UKG"),'Marks Entry UKG'!AL72,""))))</f>
        <v/>
      </c>
      <c r="BW73" s="105" t="str">
        <f>IF(OR($B73=0,$B73=""),"",IF(AND($E$3="Nursery"),'Marks Entry Nursery'!AM72,IF(AND($E$3="LKG"),'Marks Entry LKG'!AM72,IF(AND($E$3="UKG"),'Marks Entry UKG'!AM72,""))))</f>
        <v/>
      </c>
      <c r="BX73" s="55" t="str">
        <f t="shared" ref="BX73:BX136" si="96">IF(AND(BV73="",BW73=""),"",IF(AND(BV73="AB",BW73="AB"),"AB",SUM(BV73:BW73)))</f>
        <v/>
      </c>
      <c r="BY73" s="51" t="str">
        <f t="shared" ref="BY73:BY136" si="97">IF(BX73="","",IF(AND(BU73="AB",BX73="AB"),"AB",SUM(BU73,BX73)))</f>
        <v/>
      </c>
      <c r="BZ73" s="89">
        <f t="shared" ref="BZ73:BZ136" si="98">COUNTIF(BN73:BP73,"NA")*10+(COUNTIF(BN73:BP73,"ML")*10)+(COUNTIF(BR73,"ML")*50)+(COUNTIF(BS73,"ML")*20)+(COUNTIF(BV73,"ML")*70)+(COUNTIF(BW73,"ML")*30)</f>
        <v>0</v>
      </c>
      <c r="CA73" s="89" t="str">
        <f t="shared" ref="CA73:CA136" si="99">IF(OR(B73="NSO",B73=0,B73=""),"",IF(AND(BR73="",BV73=""),"",IF(AND(BR73="",BS73=""),50-BZ73,IF(AND(BV73="",BW73=""),50-BZ73,100-BZ73))))</f>
        <v/>
      </c>
      <c r="CB73" s="89" t="str">
        <f t="shared" ref="CB73:CB136" si="100">IF(AND(OR(BN73="ab",BN73="ml"),OR(BO73="ab",BO73="ml"),OR(BR73="ab",BR73="ml")),"AB",IF(AND(OR(BN73="ab",BN73="ml"),OR(BR73="ab",BR73="ml"),OR(BV73="ab",BV73="ml")),"AB",IF(AND(OR(BO73="ab",BO73="ml"),OR(BP73="ab",BP73="ml"),OR(BR73="ab",BR73="ml")),"AB",IF(AND(OR(BO73="ab",BO73="ml"),OR(BP73="ab",BP73="ml"),OR(BV73="ab",BV73="ml")),"AB",""))))</f>
        <v/>
      </c>
      <c r="CC73" s="89" t="str">
        <f t="shared" ref="CC73:CC136" si="101">IF(OR(B73="NSO",B73="",BV73=""),"",IF(OR(CB73="AB",BV73="ab"),"AB",IF(BV73="ML","RE",IF(AND(BY73&gt;=36%*CA73,BV73&gt;=14),"P",IF(AND(BY73&gt;=34%*CA73,BV73&gt;=14),"G2",IF(AND(BY73&gt;=31%*CA73,BV73&gt;=14),"G1",IF(AND(BY73&gt;=25%*CA73,BV73&gt;=14),"S","F")))))))</f>
        <v/>
      </c>
      <c r="CD73" s="89" t="str">
        <f t="shared" ref="CD73:CD136" si="102">IF(OR(CC73="",CC73=0,CC73="S",CC73="RE",CC73="F",CC73="AB"),"",IF(BY73&gt;=75%*CA73,"D",IF(BY73&gt;=60%*CA73,"I",IF(BY73&gt;=48%*CA73,"II",IF(BY73&gt;=36%*CA73,"III","")))))</f>
        <v/>
      </c>
      <c r="CE73" s="93" t="str">
        <f t="shared" ref="CE73:CE136" si="103">IF(BY73="","",IF(OR(CC73="",CC73=0,CC73="RE",CC73="AB"),"",IF(BY73&gt;85%*CA73,"A",IF(BY73&gt;70%*CA73,"B",IF(BY73&gt;50%*CA73,"C",IF(BY73&gt;30%*CA73,"D","E"))))))</f>
        <v/>
      </c>
      <c r="CF73" s="105" t="str">
        <f>IF(OR($B73=0,$B73=""),"",IF(AND($E$3="Nursery"),'Marks Entry Nursery'!AN72,IF(AND($E$3="LKG"),'Marks Entry LKG'!AN72,IF(AND($E$3="UKG"),'Marks Entry UKG'!AN72,""))))</f>
        <v/>
      </c>
      <c r="CG73" s="105" t="str">
        <f>IF(OR($B73=0,$B73=""),"",IF(AND($E$3="Nursery"),'Marks Entry Nursery'!AO72,IF(AND($E$3="LKG"),'Marks Entry LKG'!AO72,IF(AND($E$3="UKG"),'Marks Entry UKG'!AO72,""))))</f>
        <v/>
      </c>
      <c r="CH73" s="106" t="str">
        <f t="shared" ref="CH73:CH136" si="104">IF(AND(CF73="",CG73=""),"",IF(AND(CF73="AB",CG73="AB"),"AB",SUM(CF73:CG73)))</f>
        <v/>
      </c>
      <c r="CI73" s="107">
        <f t="shared" ref="CI73:CI136" si="105">COUNTIF(CF73,"ML")*$CF$7+COUNTIF(CG73,"ML")*$CG$7</f>
        <v>0</v>
      </c>
      <c r="CJ73" s="107" t="str">
        <f t="shared" ref="CJ73:CJ136" si="106">IF(OR(B73="NSO",B73="",CH73="",CH73=0),"",IF(AND(CF73="",CG73=""),"",IF(AND(CF73=""),$CF$7-CI73,IF(CG73="",($CF$7+$CG$7)-CI73,$CH$7-CI73))))</f>
        <v/>
      </c>
      <c r="CK73" s="107" t="str">
        <f t="shared" ref="CK73:CK136" si="107">IF(OR(B73="NSO",B73="",CH73="",CH73=0),"",IF(OR(CF73="AB",CG73="AB"),"AB",IF(CH73&gt;=36%*CJ73,"P","S")))</f>
        <v/>
      </c>
      <c r="CL73" s="92" t="str">
        <f t="shared" ref="CL73:CL136" si="108">IF(CH73="","",IF(OR(CK73="",CK73=0,CK73="S",CK73="RE",CK73="F",CK73="AB"),"",IF(CH73&gt;90%*CJ73,"A+",IF(CH73&gt;75%*CJ73,"A",IF(CH73&gt;60%*CJ73,"B",IF(CH73&gt;40%*CJ73,"C","D"))))))</f>
        <v/>
      </c>
      <c r="CM73" s="105" t="str">
        <f>IF(OR($B73=0,$B73=""),"",IF(AND($E$3="Nursery"),'Marks Entry Nursery'!AP72,IF(AND($E$3="LKG"),'Marks Entry LKG'!AP72,IF(AND($E$3="UKG"),'Marks Entry UKG'!AP72,""))))</f>
        <v/>
      </c>
      <c r="CN73" s="105" t="str">
        <f>IF(OR($B73=0,$B73=""),"",IF(AND($E$3="Nursery"),'Marks Entry Nursery'!AQ72,IF(AND($E$3="LKG"),'Marks Entry LKG'!AQ72,IF(AND($E$3="UKG"),'Marks Entry UKG'!AQ72,""))))</f>
        <v/>
      </c>
      <c r="CO73" s="106" t="str">
        <f t="shared" ref="CO73:CO136" si="109">IF(AND(CM73="",CN73=""),"",IF(AND(CM73="AB",CN73="AB"),"AB",SUM(CM73:CN73)))</f>
        <v/>
      </c>
      <c r="CP73" s="107">
        <f t="shared" ref="CP73:CP136" si="110">COUNTIF(CM73,"ML")*$CM$7+COUNTIF(CN73,"ML")*$CN$7</f>
        <v>0</v>
      </c>
      <c r="CQ73" s="107" t="str">
        <f t="shared" ref="CQ73:CQ136" si="111">IF(OR(B73="NSO",B73="",CO73="",CO73=0),"",IF(AND(CM73="",CN73=""),"",IF(AND(CM73=""),$CM$7-CP73,IF(CN73="",($CM$7+$CN$7)-CP73,$CO$7-CP73))))</f>
        <v/>
      </c>
      <c r="CR73" s="107" t="str">
        <f t="shared" ref="CR73:CR136" si="112">IF(OR(B73="NSO",B73="",CO73="",CO73=0),"",IF(OR(CM73="AB",CN73="AB"),"AB",IF(CO73&gt;=36%*CQ73,"P","S")))</f>
        <v/>
      </c>
      <c r="CS73" s="92" t="str">
        <f t="shared" ref="CS73:CS136" si="113">IF(CO73="","",IF(OR(CR73="",CR73=0,CR73="S",CR73="RE",CR73="F",CR73="AB"),"",IF(CO73&gt;90%*CQ73,"A+",IF(CO73&gt;75%*CQ73,"A",IF(CO73&gt;60%*CQ73,"B",IF(CO73&gt;40%*CQ73,"C","D"))))))</f>
        <v/>
      </c>
      <c r="CT73" s="105" t="str">
        <f>IF(OR($B73=0,$B73=""),"",IF(AND($E$3="Nursery"),'Marks Entry Nursery'!AR72,IF(AND($E$3="LKG"),'Marks Entry LKG'!AR72,IF(AND($E$3="UKG"),'Marks Entry UKG'!AR72,""))))</f>
        <v/>
      </c>
      <c r="CU73" s="105" t="str">
        <f>IF(OR($B73=0,$B73=""),"",IF(AND($E$3="Nursery"),'Marks Entry Nursery'!AS72,IF(AND($E$3="LKG"),'Marks Entry LKG'!AS72,IF(AND($E$3="UKG"),'Marks Entry UKG'!AS72,""))))</f>
        <v/>
      </c>
      <c r="CV73" s="106" t="str">
        <f t="shared" ref="CV73:CV136" si="114">IF(AND(CT73="",CU73=""),"",IF(AND(CT73="AB",CU73="AB"),"AB",SUM(CT73:CU73)))</f>
        <v/>
      </c>
      <c r="CW73" s="107">
        <f t="shared" ref="CW73:CW136" si="115">COUNTIF(CT73,"ML")*$CT$7+COUNTIF(CU73,"ML")*$CU$7</f>
        <v>0</v>
      </c>
      <c r="CX73" s="107" t="str">
        <f t="shared" ref="CX73:CX136" si="116">IF(OR(B73="NSO",B73="",CV73="",CV73=0),"",IF(AND(CT73="",CU73=""),"",IF(AND(CT73=""),$CT$7-CW73,IF(CU73="",($CT$7+$CU$7)-CW73,$CV$7-CW73))))</f>
        <v/>
      </c>
      <c r="CY73" s="107" t="str">
        <f t="shared" ref="CY73:CY136" si="117">IF(OR(B73="NSO",B73="",CV73="",CV73=0),"",IF(OR(CT73="AB",CU73="AB"),"AB",IF(CV73&gt;=36%*CX73,"P","S")))</f>
        <v/>
      </c>
      <c r="CZ73" s="92" t="str">
        <f t="shared" ref="CZ73:CZ136" si="118">IF(CV73="","",IF(OR(CY73="",CY73=0,CY73="S",CY73="RE",CY73="F",CY73="AB"),"",IF(CV73&gt;90%*CX73,"A+",IF(CV73&gt;75%*CX73,"A",IF(CV73&gt;60%*CX73,"B",IF(CV73&gt;40%*CX73,"C","D"))))))</f>
        <v/>
      </c>
      <c r="DA73" s="105" t="str">
        <f>IF(OR($B73=0,$B73=""),"",IF(AND($E$3="Nursery"),'Marks Entry Nursery'!AT72,IF(AND($E$3="LKG"),'Marks Entry LKG'!AT72,IF(AND($E$3="UKG"),'Marks Entry UKG'!AT72,""))))</f>
        <v/>
      </c>
      <c r="DB73" s="105" t="str">
        <f>IF(OR($B73=0,$B73=""),"",IF(AND($E$3="Nursery"),'Marks Entry Nursery'!AU72,IF(AND($E$3="LKG"),'Marks Entry LKG'!AU72,IF(AND($E$3="UKG"),'Marks Entry UKG'!AU72,""))))</f>
        <v/>
      </c>
      <c r="DC73" s="357" t="str">
        <f t="shared" ref="DC73:DC136" si="119">IF(AND(DA73="",DB73=""),"",SUM(DA73:DB73))</f>
        <v/>
      </c>
      <c r="DD73" s="93" t="str">
        <f t="shared" ref="DD73:DD136" si="120">IF(DC73="","",IF(OR(DC73="",DC73=0,DC73="RE",DC73="AB"),"",IF(DC73&gt;85%*$DC$7,"A",IF(DC73&gt;70%*$DC$7,"B",IF(DC73&gt;50%*$DC$7,"C",IF(DC73&gt;30%*$DC$7,"D","E"))))))</f>
        <v/>
      </c>
      <c r="DE73" s="105" t="str">
        <f>IF(OR($B73=0,$B73=""),"",IF(AND($E$3="Nursery"),'Marks Entry Nursery'!AV72,IF(AND($E$3="LKG"),'Marks Entry LKG'!AV72,IF(AND($E$3="UKG"),'Marks Entry UKG'!AV72,""))))</f>
        <v/>
      </c>
      <c r="DF73" s="105" t="str">
        <f>IF(OR($B73=0,$B73=""),"",IF(AND($E$3="Nursery"),'Marks Entry Nursery'!AW72,IF(AND($E$3="LKG"),'Marks Entry LKG'!AW72,IF(AND($E$3="UKG"),'Marks Entry UKG'!AW72,""))))</f>
        <v/>
      </c>
      <c r="DG73" s="357" t="str">
        <f t="shared" ref="DG73:DG136" si="121">IF(AND(DE73="",DF73=""),"",SUM(DE73:DF73))</f>
        <v/>
      </c>
      <c r="DH73" s="93" t="str">
        <f t="shared" ref="DH73:DH136" si="122">IF(DG73="","",IF(OR(DG73="",DG73=0,DG73="RE",DG73="AB"),"",IF(DG73&gt;85%*$DG$7,"A",IF(DG73&gt;70%*$DG$7,"B",IF(DG73&gt;50%*$DG$7,"C",IF(DG73&gt;30%*$DG$7,"D","E"))))))</f>
        <v/>
      </c>
      <c r="DI73" s="63" t="str">
        <f t="shared" ref="DI73:DI136" si="123">IF($E$3="","",IF(OR(B73="",G73="",C73=""),"",SUM(W73,AO73,BG73)))</f>
        <v/>
      </c>
      <c r="DJ73" s="359" t="str">
        <f t="shared" ref="DJ73:DJ136" si="124">IFERROR(IF(OR(DI73="",B73="NSO"),"",IF(OR(DI73="",DI73=0),"",DI73*100/(Y73+AQ73+BI73))),"")</f>
        <v/>
      </c>
      <c r="DK73" s="67" t="str">
        <f t="shared" ref="DK73:DK136" si="125">IF(OR(DJ73="",B73="NSO"),"",IF(AND(DJ73&gt;=60),"I",IF(AND(DJ73&gt;=48),"II",IF(AND(DJ73&gt;=36),"III",""))))</f>
        <v/>
      </c>
      <c r="DL73" s="68" t="str">
        <f t="shared" ref="DL73:DL136" si="126">IFERROR(IF(OR(DJ73="",B73="NSO",DI73=0),"",SUMPRODUCT((DJ73&lt;$DJ$8:$DJ$207)/COUNTIF($DJ$8:$DJ$207,$DJ$8:$DJ$207))),"")</f>
        <v/>
      </c>
      <c r="DM73" s="387" t="str">
        <f>IFERROR(IF(B73="NSO","NSO",IF(OR(D73="",G73="",F73="",B73="",DI73=0),"",IF('Master sheet'!$D$14="Hindi","कक्षोंन्नति","Promoted"))),"")</f>
        <v/>
      </c>
      <c r="DN73" s="42" t="str">
        <f>IF(OR(B73=0,B73=""),"",IF(AND($E$3="Nursery"),'Marks Entry Nursery'!AX72,IF(AND($E$3="LKG"),'Marks Entry LKG'!AX72,IF(AND($E$3="UKG"),'Marks Entry UKG'!AX72,""))))</f>
        <v/>
      </c>
      <c r="DO73" s="42" t="str">
        <f>IF(OR(B73=0,B73=""),"",IF(AND($E$3="Nursery"),'Marks Entry Nursery'!AY72,IF(AND($E$3="LKG"),'Marks Entry LKG'!AY72,IF(AND($E$3="UKG"),'Marks Entry UKG'!AY72,""))))</f>
        <v/>
      </c>
      <c r="DP73" s="214" t="str">
        <f t="shared" ref="DP73:DP136" si="127">IF(OR(B73="",G73="",DI73="",B73="NSO"),"",IF(DI73&gt;85%*(Y73+AQ73+BI73),"A",IF(DI73&gt;70%*(Y73+AQ73+BI73),"B",IF(DI73&gt;50%*(Y73+AQ73+BI73),"C",IF(DI73&gt;30%*(Y73+AQ73+BI73),"D","E")))))</f>
        <v/>
      </c>
      <c r="DQ73" s="43"/>
      <c r="DX73" s="44">
        <f>IF(AND($E$3="Nursery"),'Marks Entry Nursery'!I72,IF(AND($E$3="LKG"),'Marks Entry LKG'!I72,IF(AND($E$3="UKG"),'Marks Entry UKG'!I72,"")))</f>
        <v>0</v>
      </c>
    </row>
    <row r="74" spans="1:128" ht="18.95" customHeight="1">
      <c r="A74" s="56">
        <v>67</v>
      </c>
      <c r="B74" s="261" t="str">
        <f>IF(OR(DX74=0,DX74=""),"",IF(AND($E$3="Nursery"),'Marks Entry Nursery'!I73,IF(AND($E$3="LKG"),'Marks Entry LKG'!I73,IF(AND($E$3="UKG"),'Marks Entry UKG'!I73,""))))</f>
        <v/>
      </c>
      <c r="C74" s="57" t="str">
        <f>IF(OR($B74=0,$B74=""),"",IF(AND($E$3="Nursery"),'Marks Entry Nursery'!B73,IF(AND($E$3="LKG"),'Marks Entry LKG'!B73,IF(AND($E$3="UKG"),'Marks Entry UKG'!B73,""))))</f>
        <v/>
      </c>
      <c r="D74" s="57" t="str">
        <f>IF(OR($B74=0,$B74=""),"",IF(AND($E$3="Nursery"),'Marks Entry Nursery'!C73,IF(AND($E$3="LKG"),'Marks Entry LKG'!C73,IF(AND($E$3="UKG"),'Marks Entry UKG'!C73,""))))</f>
        <v/>
      </c>
      <c r="E74" s="402" t="str">
        <f>IF(OR(B74=0,B74=""),"",IF(AND($E$3="Nursery"),'Marks Entry Nursery'!E73,IF(AND($E$3="LKG"),'Marks Entry LKG'!E73,IF(AND($E$3="UKG"),'Marks Entry UKG'!E73,""))))</f>
        <v/>
      </c>
      <c r="F74" s="260" t="str">
        <f>IF(OR(B74=0,B74=""),"",IF(AND($E$3="Nursery"),'Marks Entry Nursery'!D73,IF(AND($E$3="LKG"),'Marks Entry LKG'!D73,IF(AND($E$3="UKG"),'Marks Entry UKG'!D73,""))))</f>
        <v/>
      </c>
      <c r="G74" s="407" t="str">
        <f>IF(OR($B74=0,$B74=""),"",IF(AND($E$3="Nursery"),'Marks Entry Nursery'!F73,IF(AND($E$3="LKG"),'Marks Entry LKG'!F73,IF(AND($E$3="UKG"),'Marks Entry UKG'!F73,""))))</f>
        <v/>
      </c>
      <c r="H74" s="407" t="str">
        <f>IF(OR($B74=0,$B74=""),"",IF(AND($E$3="Nursery"),'Marks Entry Nursery'!G73,IF(AND($E$3="LKG"),'Marks Entry LKG'!G73,IF(AND($E$3="UKG"),'Marks Entry UKG'!G73,""))))</f>
        <v/>
      </c>
      <c r="I74" s="407" t="str">
        <f>IF(OR($B74=0,$B74=""),"",IF(AND($E$3="Nursery"),'Marks Entry Nursery'!H73,IF(AND($E$3="LKG"),'Marks Entry LKG'!H73,IF(AND($E$3="UKG"),'Marks Entry UKG'!H73,""))))</f>
        <v/>
      </c>
      <c r="J74" s="229" t="str">
        <f>IF(OR($B74=0,$B74=""),"",IF(AND($E$3="Nursery"),'Marks Entry Nursery'!J73,IF(AND($E$3="LKG"),'Marks Entry LKG'!J73,IF(AND($E$3="UKG"),'Marks Entry UKG'!J73,""))))</f>
        <v/>
      </c>
      <c r="K74" s="229" t="str">
        <f>IF(OR($B74=0,$B74=""),"",IF(AND($E$3="Nursery"),'Marks Entry Nursery'!K73,IF(AND($E$3="LKG"),'Marks Entry LKG'!K73,IF(AND($E$3="UKG"),'Marks Entry UKG'!K73,""))))</f>
        <v/>
      </c>
      <c r="L74" s="105"/>
      <c r="M74" s="105"/>
      <c r="N74" s="105"/>
      <c r="O74" s="51"/>
      <c r="P74" s="105" t="str">
        <f>IF(OR($B74=0,$B74=""),"",IF(AND($E$3="Nursery"),'Marks Entry Nursery'!O73,IF(AND($E$3="LKG"),'Marks Entry LKG'!O73,IF(AND($E$3="UKG"),'Marks Entry UKG'!O73,""))))</f>
        <v/>
      </c>
      <c r="Q74" s="105" t="str">
        <f>IF(OR($B74=0,$B74=""),"",IF(AND($E$3="Nursery"),'Marks Entry Nursery'!P73,IF(AND($E$3="LKG"),'Marks Entry LKG'!P73,IF(AND($E$3="UKG"),'Marks Entry UKG'!P73,""))))</f>
        <v/>
      </c>
      <c r="R74" s="54" t="str">
        <f t="shared" si="64"/>
        <v/>
      </c>
      <c r="S74" s="51">
        <f t="shared" si="65"/>
        <v>0</v>
      </c>
      <c r="T74" s="105" t="str">
        <f>IF(OR($B74=0,$B74=""),"",IF(AND($E$3="Nursery"),'Marks Entry Nursery'!Q73,IF(AND($E$3="LKG"),'Marks Entry LKG'!Q73,IF(AND($E$3="UKG"),'Marks Entry UKG'!Q73,""))))</f>
        <v/>
      </c>
      <c r="U74" s="105" t="str">
        <f>IF(OR($B74=0,$B74=""),"",IF(AND($E$3="Nursery"),'Marks Entry Nursery'!R73,IF(AND($E$3="LKG"),'Marks Entry LKG'!R73,IF(AND($E$3="UKG"),'Marks Entry UKG'!R73,""))))</f>
        <v/>
      </c>
      <c r="V74" s="55" t="str">
        <f t="shared" si="66"/>
        <v/>
      </c>
      <c r="W74" s="51" t="str">
        <f t="shared" si="67"/>
        <v/>
      </c>
      <c r="X74" s="89">
        <f t="shared" si="68"/>
        <v>0</v>
      </c>
      <c r="Y74" s="89" t="str">
        <f t="shared" si="69"/>
        <v/>
      </c>
      <c r="Z74" s="89" t="str">
        <f t="shared" si="70"/>
        <v/>
      </c>
      <c r="AA74" s="89" t="str">
        <f t="shared" si="71"/>
        <v/>
      </c>
      <c r="AB74" s="89" t="str">
        <f t="shared" si="72"/>
        <v/>
      </c>
      <c r="AC74" s="93" t="str">
        <f t="shared" si="73"/>
        <v/>
      </c>
      <c r="AD74" s="105"/>
      <c r="AE74" s="105"/>
      <c r="AF74" s="105"/>
      <c r="AG74" s="51"/>
      <c r="AH74" s="105" t="str">
        <f>IF(OR($B74=0,$B74=""),"",IF(AND($E$3="Nursery"),'Marks Entry Nursery'!V73,IF(AND($E$3="LKG"),'Marks Entry LKG'!V73,IF(AND($E$3="UKG"),'Marks Entry UKG'!V73,""))))</f>
        <v/>
      </c>
      <c r="AI74" s="105" t="str">
        <f>IF(OR($B74=0,$B74=""),"",IF(AND($E$3="Nursery"),'Marks Entry Nursery'!W73,IF(AND($E$3="LKG"),'Marks Entry LKG'!W73,IF(AND($E$3="UKG"),'Marks Entry UKG'!W73,""))))</f>
        <v/>
      </c>
      <c r="AJ74" s="54" t="str">
        <f t="shared" si="74"/>
        <v/>
      </c>
      <c r="AK74" s="51">
        <f t="shared" si="75"/>
        <v>0</v>
      </c>
      <c r="AL74" s="105" t="str">
        <f>IF(OR($B74=0,$B74=""),"",IF(AND($E$3="Nursery"),'Marks Entry Nursery'!X73,IF(AND($E$3="LKG"),'Marks Entry LKG'!X73,IF(AND($E$3="UKG"),'Marks Entry UKG'!X73,""))))</f>
        <v/>
      </c>
      <c r="AM74" s="105" t="str">
        <f>IF(OR($B74=0,$B74=""),"",IF(AND($E$3="Nursery"),'Marks Entry Nursery'!Y73,IF(AND($E$3="LKG"),'Marks Entry LKG'!Y73,IF(AND($E$3="UKG"),'Marks Entry UKG'!Y73,""))))</f>
        <v/>
      </c>
      <c r="AN74" s="55" t="str">
        <f t="shared" si="76"/>
        <v/>
      </c>
      <c r="AO74" s="51" t="str">
        <f t="shared" si="77"/>
        <v/>
      </c>
      <c r="AP74" s="89">
        <f t="shared" si="78"/>
        <v>0</v>
      </c>
      <c r="AQ74" s="89" t="str">
        <f t="shared" si="79"/>
        <v/>
      </c>
      <c r="AR74" s="89" t="str">
        <f t="shared" si="80"/>
        <v/>
      </c>
      <c r="AS74" s="89" t="str">
        <f t="shared" si="81"/>
        <v/>
      </c>
      <c r="AT74" s="89" t="str">
        <f t="shared" si="82"/>
        <v/>
      </c>
      <c r="AU74" s="93" t="str">
        <f t="shared" si="83"/>
        <v/>
      </c>
      <c r="AV74" s="105"/>
      <c r="AW74" s="105"/>
      <c r="AX74" s="105"/>
      <c r="AY74" s="51"/>
      <c r="AZ74" s="105" t="str">
        <f>IF(OR($B74=0,$B74=""),"",IF(AND($E$3="Nursery"),'Marks Entry Nursery'!AC73,IF(AND($E$3="LKG"),'Marks Entry LKG'!AC73,IF(AND($E$3="UKG"),'Marks Entry UKG'!AC73,""))))</f>
        <v/>
      </c>
      <c r="BA74" s="105" t="str">
        <f>IF(OR($B74=0,$B74=""),"",IF(AND($E$3="Nursery"),'Marks Entry Nursery'!AD73,IF(AND($E$3="LKG"),'Marks Entry LKG'!AD73,IF(AND($E$3="UKG"),'Marks Entry UKG'!AD73,""))))</f>
        <v/>
      </c>
      <c r="BB74" s="54" t="str">
        <f t="shared" si="84"/>
        <v/>
      </c>
      <c r="BC74" s="51">
        <f t="shared" si="85"/>
        <v>0</v>
      </c>
      <c r="BD74" s="105" t="str">
        <f>IF(OR($B74=0,$B74=""),"",IF(AND($E$3="Nursery"),'Marks Entry Nursery'!AE73,IF(AND($E$3="LKG"),'Marks Entry LKG'!AE73,IF(AND($E$3="UKG"),'Marks Entry UKG'!AE73,""))))</f>
        <v/>
      </c>
      <c r="BE74" s="105" t="str">
        <f>IF(OR($B74=0,$B74=""),"",IF(AND($E$3="Nursery"),'Marks Entry Nursery'!AF73,IF(AND($E$3="LKG"),'Marks Entry LKG'!AF73,IF(AND($E$3="UKG"),'Marks Entry UKG'!AF73,""))))</f>
        <v/>
      </c>
      <c r="BF74" s="55" t="str">
        <f t="shared" si="86"/>
        <v/>
      </c>
      <c r="BG74" s="51" t="str">
        <f t="shared" si="87"/>
        <v/>
      </c>
      <c r="BH74" s="89">
        <f t="shared" si="88"/>
        <v>0</v>
      </c>
      <c r="BI74" s="89" t="str">
        <f t="shared" si="89"/>
        <v/>
      </c>
      <c r="BJ74" s="89" t="str">
        <f t="shared" si="90"/>
        <v/>
      </c>
      <c r="BK74" s="89" t="str">
        <f t="shared" si="91"/>
        <v/>
      </c>
      <c r="BL74" s="89" t="str">
        <f t="shared" si="92"/>
        <v/>
      </c>
      <c r="BM74" s="93" t="str">
        <f t="shared" si="93"/>
        <v/>
      </c>
      <c r="BN74" s="105"/>
      <c r="BO74" s="105"/>
      <c r="BP74" s="105"/>
      <c r="BQ74" s="51"/>
      <c r="BR74" s="105" t="str">
        <f>IF(OR($B74=0,$B74=""),"",IF(AND($E$3="Nursery"),'Marks Entry Nursery'!AJ73,IF(AND($E$3="LKG"),'Marks Entry LKG'!AJ73,IF(AND($E$3="UKG"),'Marks Entry UKG'!AJ73,""))))</f>
        <v/>
      </c>
      <c r="BS74" s="105" t="str">
        <f>IF(OR($B74=0,$B74=""),"",IF(AND($E$3="Nursery"),'Marks Entry Nursery'!AK73,IF(AND($E$3="LKG"),'Marks Entry LKG'!AK73,IF(AND($E$3="UKG"),'Marks Entry UKG'!AK73,""))))</f>
        <v/>
      </c>
      <c r="BT74" s="54" t="str">
        <f t="shared" si="94"/>
        <v/>
      </c>
      <c r="BU74" s="51">
        <f t="shared" si="95"/>
        <v>0</v>
      </c>
      <c r="BV74" s="105" t="str">
        <f>IF(OR($B74=0,$B74=""),"",IF(AND($E$3="Nursery"),'Marks Entry Nursery'!AL73,IF(AND($E$3="LKG"),'Marks Entry LKG'!AL73,IF(AND($E$3="UKG"),'Marks Entry UKG'!AL73,""))))</f>
        <v/>
      </c>
      <c r="BW74" s="105" t="str">
        <f>IF(OR($B74=0,$B74=""),"",IF(AND($E$3="Nursery"),'Marks Entry Nursery'!AM73,IF(AND($E$3="LKG"),'Marks Entry LKG'!AM73,IF(AND($E$3="UKG"),'Marks Entry UKG'!AM73,""))))</f>
        <v/>
      </c>
      <c r="BX74" s="55" t="str">
        <f t="shared" si="96"/>
        <v/>
      </c>
      <c r="BY74" s="51" t="str">
        <f t="shared" si="97"/>
        <v/>
      </c>
      <c r="BZ74" s="89">
        <f t="shared" si="98"/>
        <v>0</v>
      </c>
      <c r="CA74" s="89" t="str">
        <f t="shared" si="99"/>
        <v/>
      </c>
      <c r="CB74" s="89" t="str">
        <f t="shared" si="100"/>
        <v/>
      </c>
      <c r="CC74" s="89" t="str">
        <f t="shared" si="101"/>
        <v/>
      </c>
      <c r="CD74" s="89" t="str">
        <f t="shared" si="102"/>
        <v/>
      </c>
      <c r="CE74" s="93" t="str">
        <f t="shared" si="103"/>
        <v/>
      </c>
      <c r="CF74" s="105" t="str">
        <f>IF(OR($B74=0,$B74=""),"",IF(AND($E$3="Nursery"),'Marks Entry Nursery'!AN73,IF(AND($E$3="LKG"),'Marks Entry LKG'!AN73,IF(AND($E$3="UKG"),'Marks Entry UKG'!AN73,""))))</f>
        <v/>
      </c>
      <c r="CG74" s="105" t="str">
        <f>IF(OR($B74=0,$B74=""),"",IF(AND($E$3="Nursery"),'Marks Entry Nursery'!AO73,IF(AND($E$3="LKG"),'Marks Entry LKG'!AO73,IF(AND($E$3="UKG"),'Marks Entry UKG'!AO73,""))))</f>
        <v/>
      </c>
      <c r="CH74" s="106" t="str">
        <f t="shared" si="104"/>
        <v/>
      </c>
      <c r="CI74" s="107">
        <f t="shared" si="105"/>
        <v>0</v>
      </c>
      <c r="CJ74" s="107" t="str">
        <f t="shared" si="106"/>
        <v/>
      </c>
      <c r="CK74" s="107" t="str">
        <f t="shared" si="107"/>
        <v/>
      </c>
      <c r="CL74" s="92" t="str">
        <f t="shared" si="108"/>
        <v/>
      </c>
      <c r="CM74" s="105" t="str">
        <f>IF(OR($B74=0,$B74=""),"",IF(AND($E$3="Nursery"),'Marks Entry Nursery'!AP73,IF(AND($E$3="LKG"),'Marks Entry LKG'!AP73,IF(AND($E$3="UKG"),'Marks Entry UKG'!AP73,""))))</f>
        <v/>
      </c>
      <c r="CN74" s="105" t="str">
        <f>IF(OR($B74=0,$B74=""),"",IF(AND($E$3="Nursery"),'Marks Entry Nursery'!AQ73,IF(AND($E$3="LKG"),'Marks Entry LKG'!AQ73,IF(AND($E$3="UKG"),'Marks Entry UKG'!AQ73,""))))</f>
        <v/>
      </c>
      <c r="CO74" s="106" t="str">
        <f t="shared" si="109"/>
        <v/>
      </c>
      <c r="CP74" s="107">
        <f t="shared" si="110"/>
        <v>0</v>
      </c>
      <c r="CQ74" s="107" t="str">
        <f t="shared" si="111"/>
        <v/>
      </c>
      <c r="CR74" s="107" t="str">
        <f t="shared" si="112"/>
        <v/>
      </c>
      <c r="CS74" s="92" t="str">
        <f t="shared" si="113"/>
        <v/>
      </c>
      <c r="CT74" s="105" t="str">
        <f>IF(OR($B74=0,$B74=""),"",IF(AND($E$3="Nursery"),'Marks Entry Nursery'!AR73,IF(AND($E$3="LKG"),'Marks Entry LKG'!AR73,IF(AND($E$3="UKG"),'Marks Entry UKG'!AR73,""))))</f>
        <v/>
      </c>
      <c r="CU74" s="105" t="str">
        <f>IF(OR($B74=0,$B74=""),"",IF(AND($E$3="Nursery"),'Marks Entry Nursery'!AS73,IF(AND($E$3="LKG"),'Marks Entry LKG'!AS73,IF(AND($E$3="UKG"),'Marks Entry UKG'!AS73,""))))</f>
        <v/>
      </c>
      <c r="CV74" s="106" t="str">
        <f t="shared" si="114"/>
        <v/>
      </c>
      <c r="CW74" s="107">
        <f t="shared" si="115"/>
        <v>0</v>
      </c>
      <c r="CX74" s="107" t="str">
        <f t="shared" si="116"/>
        <v/>
      </c>
      <c r="CY74" s="107" t="str">
        <f t="shared" si="117"/>
        <v/>
      </c>
      <c r="CZ74" s="92" t="str">
        <f t="shared" si="118"/>
        <v/>
      </c>
      <c r="DA74" s="105" t="str">
        <f>IF(OR($B74=0,$B74=""),"",IF(AND($E$3="Nursery"),'Marks Entry Nursery'!AT73,IF(AND($E$3="LKG"),'Marks Entry LKG'!AT73,IF(AND($E$3="UKG"),'Marks Entry UKG'!AT73,""))))</f>
        <v/>
      </c>
      <c r="DB74" s="105" t="str">
        <f>IF(OR($B74=0,$B74=""),"",IF(AND($E$3="Nursery"),'Marks Entry Nursery'!AU73,IF(AND($E$3="LKG"),'Marks Entry LKG'!AU73,IF(AND($E$3="UKG"),'Marks Entry UKG'!AU73,""))))</f>
        <v/>
      </c>
      <c r="DC74" s="357" t="str">
        <f t="shared" si="119"/>
        <v/>
      </c>
      <c r="DD74" s="93" t="str">
        <f t="shared" si="120"/>
        <v/>
      </c>
      <c r="DE74" s="105" t="str">
        <f>IF(OR($B74=0,$B74=""),"",IF(AND($E$3="Nursery"),'Marks Entry Nursery'!AV73,IF(AND($E$3="LKG"),'Marks Entry LKG'!AV73,IF(AND($E$3="UKG"),'Marks Entry UKG'!AV73,""))))</f>
        <v/>
      </c>
      <c r="DF74" s="105" t="str">
        <f>IF(OR($B74=0,$B74=""),"",IF(AND($E$3="Nursery"),'Marks Entry Nursery'!AW73,IF(AND($E$3="LKG"),'Marks Entry LKG'!AW73,IF(AND($E$3="UKG"),'Marks Entry UKG'!AW73,""))))</f>
        <v/>
      </c>
      <c r="DG74" s="357" t="str">
        <f t="shared" si="121"/>
        <v/>
      </c>
      <c r="DH74" s="93" t="str">
        <f t="shared" si="122"/>
        <v/>
      </c>
      <c r="DI74" s="63" t="str">
        <f t="shared" si="123"/>
        <v/>
      </c>
      <c r="DJ74" s="359" t="str">
        <f t="shared" si="124"/>
        <v/>
      </c>
      <c r="DK74" s="67" t="str">
        <f t="shared" si="125"/>
        <v/>
      </c>
      <c r="DL74" s="68" t="str">
        <f t="shared" si="126"/>
        <v/>
      </c>
      <c r="DM74" s="387" t="str">
        <f>IFERROR(IF(B74="NSO","NSO",IF(OR(D74="",G74="",F74="",B74="",DI74=0),"",IF('Master sheet'!$D$14="Hindi","कक्षोंन्नति","Promoted"))),"")</f>
        <v/>
      </c>
      <c r="DN74" s="42" t="str">
        <f>IF(OR(B74=0,B74=""),"",IF(AND($E$3="Nursery"),'Marks Entry Nursery'!AX73,IF(AND($E$3="LKG"),'Marks Entry LKG'!AX73,IF(AND($E$3="UKG"),'Marks Entry UKG'!AX73,""))))</f>
        <v/>
      </c>
      <c r="DO74" s="42" t="str">
        <f>IF(OR(B74=0,B74=""),"",IF(AND($E$3="Nursery"),'Marks Entry Nursery'!AY73,IF(AND($E$3="LKG"),'Marks Entry LKG'!AY73,IF(AND($E$3="UKG"),'Marks Entry UKG'!AY73,""))))</f>
        <v/>
      </c>
      <c r="DP74" s="214" t="str">
        <f t="shared" si="127"/>
        <v/>
      </c>
      <c r="DQ74" s="43"/>
      <c r="DX74" s="44">
        <f>IF(AND($E$3="Nursery"),'Marks Entry Nursery'!I73,IF(AND($E$3="LKG"),'Marks Entry LKG'!I73,IF(AND($E$3="UKG"),'Marks Entry UKG'!I73,"")))</f>
        <v>0</v>
      </c>
    </row>
    <row r="75" spans="1:128" ht="18.95" customHeight="1">
      <c r="A75" s="56">
        <v>68</v>
      </c>
      <c r="B75" s="261" t="str">
        <f>IF(OR(DX75=0,DX75=""),"",IF(AND($E$3="Nursery"),'Marks Entry Nursery'!I74,IF(AND($E$3="LKG"),'Marks Entry LKG'!I74,IF(AND($E$3="UKG"),'Marks Entry UKG'!I74,""))))</f>
        <v/>
      </c>
      <c r="C75" s="57" t="str">
        <f>IF(OR($B75=0,$B75=""),"",IF(AND($E$3="Nursery"),'Marks Entry Nursery'!B74,IF(AND($E$3="LKG"),'Marks Entry LKG'!B74,IF(AND($E$3="UKG"),'Marks Entry UKG'!B74,""))))</f>
        <v/>
      </c>
      <c r="D75" s="57" t="str">
        <f>IF(OR($B75=0,$B75=""),"",IF(AND($E$3="Nursery"),'Marks Entry Nursery'!C74,IF(AND($E$3="LKG"),'Marks Entry LKG'!C74,IF(AND($E$3="UKG"),'Marks Entry UKG'!C74,""))))</f>
        <v/>
      </c>
      <c r="E75" s="402" t="str">
        <f>IF(OR(B75=0,B75=""),"",IF(AND($E$3="Nursery"),'Marks Entry Nursery'!E74,IF(AND($E$3="LKG"),'Marks Entry LKG'!E74,IF(AND($E$3="UKG"),'Marks Entry UKG'!E74,""))))</f>
        <v/>
      </c>
      <c r="F75" s="260" t="str">
        <f>IF(OR(B75=0,B75=""),"",IF(AND($E$3="Nursery"),'Marks Entry Nursery'!D74,IF(AND($E$3="LKG"),'Marks Entry LKG'!D74,IF(AND($E$3="UKG"),'Marks Entry UKG'!D74,""))))</f>
        <v/>
      </c>
      <c r="G75" s="407" t="str">
        <f>IF(OR($B75=0,$B75=""),"",IF(AND($E$3="Nursery"),'Marks Entry Nursery'!F74,IF(AND($E$3="LKG"),'Marks Entry LKG'!F74,IF(AND($E$3="UKG"),'Marks Entry UKG'!F74,""))))</f>
        <v/>
      </c>
      <c r="H75" s="407" t="str">
        <f>IF(OR($B75=0,$B75=""),"",IF(AND($E$3="Nursery"),'Marks Entry Nursery'!G74,IF(AND($E$3="LKG"),'Marks Entry LKG'!G74,IF(AND($E$3="UKG"),'Marks Entry UKG'!G74,""))))</f>
        <v/>
      </c>
      <c r="I75" s="407" t="str">
        <f>IF(OR($B75=0,$B75=""),"",IF(AND($E$3="Nursery"),'Marks Entry Nursery'!H74,IF(AND($E$3="LKG"),'Marks Entry LKG'!H74,IF(AND($E$3="UKG"),'Marks Entry UKG'!H74,""))))</f>
        <v/>
      </c>
      <c r="J75" s="229" t="str">
        <f>IF(OR($B75=0,$B75=""),"",IF(AND($E$3="Nursery"),'Marks Entry Nursery'!J74,IF(AND($E$3="LKG"),'Marks Entry LKG'!J74,IF(AND($E$3="UKG"),'Marks Entry UKG'!J74,""))))</f>
        <v/>
      </c>
      <c r="K75" s="229" t="str">
        <f>IF(OR($B75=0,$B75=""),"",IF(AND($E$3="Nursery"),'Marks Entry Nursery'!K74,IF(AND($E$3="LKG"),'Marks Entry LKG'!K74,IF(AND($E$3="UKG"),'Marks Entry UKG'!K74,""))))</f>
        <v/>
      </c>
      <c r="L75" s="105"/>
      <c r="M75" s="105"/>
      <c r="N75" s="105"/>
      <c r="O75" s="51"/>
      <c r="P75" s="105" t="str">
        <f>IF(OR($B75=0,$B75=""),"",IF(AND($E$3="Nursery"),'Marks Entry Nursery'!O74,IF(AND($E$3="LKG"),'Marks Entry LKG'!O74,IF(AND($E$3="UKG"),'Marks Entry UKG'!O74,""))))</f>
        <v/>
      </c>
      <c r="Q75" s="105" t="str">
        <f>IF(OR($B75=0,$B75=""),"",IF(AND($E$3="Nursery"),'Marks Entry Nursery'!P74,IF(AND($E$3="LKG"),'Marks Entry LKG'!P74,IF(AND($E$3="UKG"),'Marks Entry UKG'!P74,""))))</f>
        <v/>
      </c>
      <c r="R75" s="54" t="str">
        <f t="shared" si="64"/>
        <v/>
      </c>
      <c r="S75" s="51">
        <f t="shared" si="65"/>
        <v>0</v>
      </c>
      <c r="T75" s="105" t="str">
        <f>IF(OR($B75=0,$B75=""),"",IF(AND($E$3="Nursery"),'Marks Entry Nursery'!Q74,IF(AND($E$3="LKG"),'Marks Entry LKG'!Q74,IF(AND($E$3="UKG"),'Marks Entry UKG'!Q74,""))))</f>
        <v/>
      </c>
      <c r="U75" s="105" t="str">
        <f>IF(OR($B75=0,$B75=""),"",IF(AND($E$3="Nursery"),'Marks Entry Nursery'!R74,IF(AND($E$3="LKG"),'Marks Entry LKG'!R74,IF(AND($E$3="UKG"),'Marks Entry UKG'!R74,""))))</f>
        <v/>
      </c>
      <c r="V75" s="55" t="str">
        <f t="shared" si="66"/>
        <v/>
      </c>
      <c r="W75" s="51" t="str">
        <f t="shared" si="67"/>
        <v/>
      </c>
      <c r="X75" s="89">
        <f t="shared" si="68"/>
        <v>0</v>
      </c>
      <c r="Y75" s="89" t="str">
        <f t="shared" si="69"/>
        <v/>
      </c>
      <c r="Z75" s="89" t="str">
        <f t="shared" si="70"/>
        <v/>
      </c>
      <c r="AA75" s="89" t="str">
        <f t="shared" si="71"/>
        <v/>
      </c>
      <c r="AB75" s="89" t="str">
        <f t="shared" si="72"/>
        <v/>
      </c>
      <c r="AC75" s="93" t="str">
        <f t="shared" si="73"/>
        <v/>
      </c>
      <c r="AD75" s="105"/>
      <c r="AE75" s="105"/>
      <c r="AF75" s="105"/>
      <c r="AG75" s="51"/>
      <c r="AH75" s="105" t="str">
        <f>IF(OR($B75=0,$B75=""),"",IF(AND($E$3="Nursery"),'Marks Entry Nursery'!V74,IF(AND($E$3="LKG"),'Marks Entry LKG'!V74,IF(AND($E$3="UKG"),'Marks Entry UKG'!V74,""))))</f>
        <v/>
      </c>
      <c r="AI75" s="105" t="str">
        <f>IF(OR($B75=0,$B75=""),"",IF(AND($E$3="Nursery"),'Marks Entry Nursery'!W74,IF(AND($E$3="LKG"),'Marks Entry LKG'!W74,IF(AND($E$3="UKG"),'Marks Entry UKG'!W74,""))))</f>
        <v/>
      </c>
      <c r="AJ75" s="54" t="str">
        <f t="shared" si="74"/>
        <v/>
      </c>
      <c r="AK75" s="51">
        <f t="shared" si="75"/>
        <v>0</v>
      </c>
      <c r="AL75" s="105" t="str">
        <f>IF(OR($B75=0,$B75=""),"",IF(AND($E$3="Nursery"),'Marks Entry Nursery'!X74,IF(AND($E$3="LKG"),'Marks Entry LKG'!X74,IF(AND($E$3="UKG"),'Marks Entry UKG'!X74,""))))</f>
        <v/>
      </c>
      <c r="AM75" s="105" t="str">
        <f>IF(OR($B75=0,$B75=""),"",IF(AND($E$3="Nursery"),'Marks Entry Nursery'!Y74,IF(AND($E$3="LKG"),'Marks Entry LKG'!Y74,IF(AND($E$3="UKG"),'Marks Entry UKG'!Y74,""))))</f>
        <v/>
      </c>
      <c r="AN75" s="55" t="str">
        <f t="shared" si="76"/>
        <v/>
      </c>
      <c r="AO75" s="51" t="str">
        <f t="shared" si="77"/>
        <v/>
      </c>
      <c r="AP75" s="89">
        <f t="shared" si="78"/>
        <v>0</v>
      </c>
      <c r="AQ75" s="89" t="str">
        <f t="shared" si="79"/>
        <v/>
      </c>
      <c r="AR75" s="89" t="str">
        <f t="shared" si="80"/>
        <v/>
      </c>
      <c r="AS75" s="89" t="str">
        <f t="shared" si="81"/>
        <v/>
      </c>
      <c r="AT75" s="89" t="str">
        <f t="shared" si="82"/>
        <v/>
      </c>
      <c r="AU75" s="93" t="str">
        <f t="shared" si="83"/>
        <v/>
      </c>
      <c r="AV75" s="105"/>
      <c r="AW75" s="105"/>
      <c r="AX75" s="105"/>
      <c r="AY75" s="51"/>
      <c r="AZ75" s="105" t="str">
        <f>IF(OR($B75=0,$B75=""),"",IF(AND($E$3="Nursery"),'Marks Entry Nursery'!AC74,IF(AND($E$3="LKG"),'Marks Entry LKG'!AC74,IF(AND($E$3="UKG"),'Marks Entry UKG'!AC74,""))))</f>
        <v/>
      </c>
      <c r="BA75" s="105" t="str">
        <f>IF(OR($B75=0,$B75=""),"",IF(AND($E$3="Nursery"),'Marks Entry Nursery'!AD74,IF(AND($E$3="LKG"),'Marks Entry LKG'!AD74,IF(AND($E$3="UKG"),'Marks Entry UKG'!AD74,""))))</f>
        <v/>
      </c>
      <c r="BB75" s="54" t="str">
        <f t="shared" si="84"/>
        <v/>
      </c>
      <c r="BC75" s="51">
        <f t="shared" si="85"/>
        <v>0</v>
      </c>
      <c r="BD75" s="105" t="str">
        <f>IF(OR($B75=0,$B75=""),"",IF(AND($E$3="Nursery"),'Marks Entry Nursery'!AE74,IF(AND($E$3="LKG"),'Marks Entry LKG'!AE74,IF(AND($E$3="UKG"),'Marks Entry UKG'!AE74,""))))</f>
        <v/>
      </c>
      <c r="BE75" s="105" t="str">
        <f>IF(OR($B75=0,$B75=""),"",IF(AND($E$3="Nursery"),'Marks Entry Nursery'!AF74,IF(AND($E$3="LKG"),'Marks Entry LKG'!AF74,IF(AND($E$3="UKG"),'Marks Entry UKG'!AF74,""))))</f>
        <v/>
      </c>
      <c r="BF75" s="55" t="str">
        <f t="shared" si="86"/>
        <v/>
      </c>
      <c r="BG75" s="51" t="str">
        <f t="shared" si="87"/>
        <v/>
      </c>
      <c r="BH75" s="89">
        <f t="shared" si="88"/>
        <v>0</v>
      </c>
      <c r="BI75" s="89" t="str">
        <f t="shared" si="89"/>
        <v/>
      </c>
      <c r="BJ75" s="89" t="str">
        <f t="shared" si="90"/>
        <v/>
      </c>
      <c r="BK75" s="89" t="str">
        <f t="shared" si="91"/>
        <v/>
      </c>
      <c r="BL75" s="89" t="str">
        <f t="shared" si="92"/>
        <v/>
      </c>
      <c r="BM75" s="93" t="str">
        <f t="shared" si="93"/>
        <v/>
      </c>
      <c r="BN75" s="105"/>
      <c r="BO75" s="105"/>
      <c r="BP75" s="105"/>
      <c r="BQ75" s="51"/>
      <c r="BR75" s="105" t="str">
        <f>IF(OR($B75=0,$B75=""),"",IF(AND($E$3="Nursery"),'Marks Entry Nursery'!AJ74,IF(AND($E$3="LKG"),'Marks Entry LKG'!AJ74,IF(AND($E$3="UKG"),'Marks Entry UKG'!AJ74,""))))</f>
        <v/>
      </c>
      <c r="BS75" s="105" t="str">
        <f>IF(OR($B75=0,$B75=""),"",IF(AND($E$3="Nursery"),'Marks Entry Nursery'!AK74,IF(AND($E$3="LKG"),'Marks Entry LKG'!AK74,IF(AND($E$3="UKG"),'Marks Entry UKG'!AK74,""))))</f>
        <v/>
      </c>
      <c r="BT75" s="54" t="str">
        <f t="shared" si="94"/>
        <v/>
      </c>
      <c r="BU75" s="51">
        <f t="shared" si="95"/>
        <v>0</v>
      </c>
      <c r="BV75" s="105" t="str">
        <f>IF(OR($B75=0,$B75=""),"",IF(AND($E$3="Nursery"),'Marks Entry Nursery'!AL74,IF(AND($E$3="LKG"),'Marks Entry LKG'!AL74,IF(AND($E$3="UKG"),'Marks Entry UKG'!AL74,""))))</f>
        <v/>
      </c>
      <c r="BW75" s="105" t="str">
        <f>IF(OR($B75=0,$B75=""),"",IF(AND($E$3="Nursery"),'Marks Entry Nursery'!AM74,IF(AND($E$3="LKG"),'Marks Entry LKG'!AM74,IF(AND($E$3="UKG"),'Marks Entry UKG'!AM74,""))))</f>
        <v/>
      </c>
      <c r="BX75" s="55" t="str">
        <f t="shared" si="96"/>
        <v/>
      </c>
      <c r="BY75" s="51" t="str">
        <f t="shared" si="97"/>
        <v/>
      </c>
      <c r="BZ75" s="89">
        <f t="shared" si="98"/>
        <v>0</v>
      </c>
      <c r="CA75" s="89" t="str">
        <f t="shared" si="99"/>
        <v/>
      </c>
      <c r="CB75" s="89" t="str">
        <f t="shared" si="100"/>
        <v/>
      </c>
      <c r="CC75" s="89" t="str">
        <f t="shared" si="101"/>
        <v/>
      </c>
      <c r="CD75" s="89" t="str">
        <f t="shared" si="102"/>
        <v/>
      </c>
      <c r="CE75" s="93" t="str">
        <f t="shared" si="103"/>
        <v/>
      </c>
      <c r="CF75" s="105" t="str">
        <f>IF(OR($B75=0,$B75=""),"",IF(AND($E$3="Nursery"),'Marks Entry Nursery'!AN74,IF(AND($E$3="LKG"),'Marks Entry LKG'!AN74,IF(AND($E$3="UKG"),'Marks Entry UKG'!AN74,""))))</f>
        <v/>
      </c>
      <c r="CG75" s="105" t="str">
        <f>IF(OR($B75=0,$B75=""),"",IF(AND($E$3="Nursery"),'Marks Entry Nursery'!AO74,IF(AND($E$3="LKG"),'Marks Entry LKG'!AO74,IF(AND($E$3="UKG"),'Marks Entry UKG'!AO74,""))))</f>
        <v/>
      </c>
      <c r="CH75" s="106" t="str">
        <f t="shared" si="104"/>
        <v/>
      </c>
      <c r="CI75" s="107">
        <f t="shared" si="105"/>
        <v>0</v>
      </c>
      <c r="CJ75" s="107" t="str">
        <f t="shared" si="106"/>
        <v/>
      </c>
      <c r="CK75" s="107" t="str">
        <f t="shared" si="107"/>
        <v/>
      </c>
      <c r="CL75" s="92" t="str">
        <f t="shared" si="108"/>
        <v/>
      </c>
      <c r="CM75" s="105" t="str">
        <f>IF(OR($B75=0,$B75=""),"",IF(AND($E$3="Nursery"),'Marks Entry Nursery'!AP74,IF(AND($E$3="LKG"),'Marks Entry LKG'!AP74,IF(AND($E$3="UKG"),'Marks Entry UKG'!AP74,""))))</f>
        <v/>
      </c>
      <c r="CN75" s="105" t="str">
        <f>IF(OR($B75=0,$B75=""),"",IF(AND($E$3="Nursery"),'Marks Entry Nursery'!AQ74,IF(AND($E$3="LKG"),'Marks Entry LKG'!AQ74,IF(AND($E$3="UKG"),'Marks Entry UKG'!AQ74,""))))</f>
        <v/>
      </c>
      <c r="CO75" s="106" t="str">
        <f t="shared" si="109"/>
        <v/>
      </c>
      <c r="CP75" s="107">
        <f t="shared" si="110"/>
        <v>0</v>
      </c>
      <c r="CQ75" s="107" t="str">
        <f t="shared" si="111"/>
        <v/>
      </c>
      <c r="CR75" s="107" t="str">
        <f t="shared" si="112"/>
        <v/>
      </c>
      <c r="CS75" s="92" t="str">
        <f t="shared" si="113"/>
        <v/>
      </c>
      <c r="CT75" s="105" t="str">
        <f>IF(OR($B75=0,$B75=""),"",IF(AND($E$3="Nursery"),'Marks Entry Nursery'!AR74,IF(AND($E$3="LKG"),'Marks Entry LKG'!AR74,IF(AND($E$3="UKG"),'Marks Entry UKG'!AR74,""))))</f>
        <v/>
      </c>
      <c r="CU75" s="105" t="str">
        <f>IF(OR($B75=0,$B75=""),"",IF(AND($E$3="Nursery"),'Marks Entry Nursery'!AS74,IF(AND($E$3="LKG"),'Marks Entry LKG'!AS74,IF(AND($E$3="UKG"),'Marks Entry UKG'!AS74,""))))</f>
        <v/>
      </c>
      <c r="CV75" s="106" t="str">
        <f t="shared" si="114"/>
        <v/>
      </c>
      <c r="CW75" s="107">
        <f t="shared" si="115"/>
        <v>0</v>
      </c>
      <c r="CX75" s="107" t="str">
        <f t="shared" si="116"/>
        <v/>
      </c>
      <c r="CY75" s="107" t="str">
        <f t="shared" si="117"/>
        <v/>
      </c>
      <c r="CZ75" s="92" t="str">
        <f t="shared" si="118"/>
        <v/>
      </c>
      <c r="DA75" s="105" t="str">
        <f>IF(OR($B75=0,$B75=""),"",IF(AND($E$3="Nursery"),'Marks Entry Nursery'!AT74,IF(AND($E$3="LKG"),'Marks Entry LKG'!AT74,IF(AND($E$3="UKG"),'Marks Entry UKG'!AT74,""))))</f>
        <v/>
      </c>
      <c r="DB75" s="105" t="str">
        <f>IF(OR($B75=0,$B75=""),"",IF(AND($E$3="Nursery"),'Marks Entry Nursery'!AU74,IF(AND($E$3="LKG"),'Marks Entry LKG'!AU74,IF(AND($E$3="UKG"),'Marks Entry UKG'!AU74,""))))</f>
        <v/>
      </c>
      <c r="DC75" s="357" t="str">
        <f t="shared" si="119"/>
        <v/>
      </c>
      <c r="DD75" s="93" t="str">
        <f t="shared" si="120"/>
        <v/>
      </c>
      <c r="DE75" s="105" t="str">
        <f>IF(OR($B75=0,$B75=""),"",IF(AND($E$3="Nursery"),'Marks Entry Nursery'!AV74,IF(AND($E$3="LKG"),'Marks Entry LKG'!AV74,IF(AND($E$3="UKG"),'Marks Entry UKG'!AV74,""))))</f>
        <v/>
      </c>
      <c r="DF75" s="105" t="str">
        <f>IF(OR($B75=0,$B75=""),"",IF(AND($E$3="Nursery"),'Marks Entry Nursery'!AW74,IF(AND($E$3="LKG"),'Marks Entry LKG'!AW74,IF(AND($E$3="UKG"),'Marks Entry UKG'!AW74,""))))</f>
        <v/>
      </c>
      <c r="DG75" s="357" t="str">
        <f t="shared" si="121"/>
        <v/>
      </c>
      <c r="DH75" s="93" t="str">
        <f t="shared" si="122"/>
        <v/>
      </c>
      <c r="DI75" s="63" t="str">
        <f t="shared" si="123"/>
        <v/>
      </c>
      <c r="DJ75" s="359" t="str">
        <f t="shared" si="124"/>
        <v/>
      </c>
      <c r="DK75" s="67" t="str">
        <f t="shared" si="125"/>
        <v/>
      </c>
      <c r="DL75" s="68" t="str">
        <f t="shared" si="126"/>
        <v/>
      </c>
      <c r="DM75" s="387" t="str">
        <f>IFERROR(IF(B75="NSO","NSO",IF(OR(D75="",G75="",F75="",B75="",DI75=0),"",IF('Master sheet'!$D$14="Hindi","कक्षोंन्नति","Promoted"))),"")</f>
        <v/>
      </c>
      <c r="DN75" s="42" t="str">
        <f>IF(OR(B75=0,B75=""),"",IF(AND($E$3="Nursery"),'Marks Entry Nursery'!AX74,IF(AND($E$3="LKG"),'Marks Entry LKG'!AX74,IF(AND($E$3="UKG"),'Marks Entry UKG'!AX74,""))))</f>
        <v/>
      </c>
      <c r="DO75" s="42" t="str">
        <f>IF(OR(B75=0,B75=""),"",IF(AND($E$3="Nursery"),'Marks Entry Nursery'!AY74,IF(AND($E$3="LKG"),'Marks Entry LKG'!AY74,IF(AND($E$3="UKG"),'Marks Entry UKG'!AY74,""))))</f>
        <v/>
      </c>
      <c r="DP75" s="214" t="str">
        <f t="shared" si="127"/>
        <v/>
      </c>
      <c r="DQ75" s="43"/>
      <c r="DX75" s="44">
        <f>IF(AND($E$3="Nursery"),'Marks Entry Nursery'!I74,IF(AND($E$3="LKG"),'Marks Entry LKG'!I74,IF(AND($E$3="UKG"),'Marks Entry UKG'!I74,"")))</f>
        <v>0</v>
      </c>
    </row>
    <row r="76" spans="1:128" ht="18.95" customHeight="1">
      <c r="A76" s="56">
        <v>69</v>
      </c>
      <c r="B76" s="261" t="str">
        <f>IF(OR(DX76=0,DX76=""),"",IF(AND($E$3="Nursery"),'Marks Entry Nursery'!I75,IF(AND($E$3="LKG"),'Marks Entry LKG'!I75,IF(AND($E$3="UKG"),'Marks Entry UKG'!I75,""))))</f>
        <v/>
      </c>
      <c r="C76" s="57" t="str">
        <f>IF(OR($B76=0,$B76=""),"",IF(AND($E$3="Nursery"),'Marks Entry Nursery'!B75,IF(AND($E$3="LKG"),'Marks Entry LKG'!B75,IF(AND($E$3="UKG"),'Marks Entry UKG'!B75,""))))</f>
        <v/>
      </c>
      <c r="D76" s="57" t="str">
        <f>IF(OR($B76=0,$B76=""),"",IF(AND($E$3="Nursery"),'Marks Entry Nursery'!C75,IF(AND($E$3="LKG"),'Marks Entry LKG'!C75,IF(AND($E$3="UKG"),'Marks Entry UKG'!C75,""))))</f>
        <v/>
      </c>
      <c r="E76" s="402" t="str">
        <f>IF(OR(B76=0,B76=""),"",IF(AND($E$3="Nursery"),'Marks Entry Nursery'!E75,IF(AND($E$3="LKG"),'Marks Entry LKG'!E75,IF(AND($E$3="UKG"),'Marks Entry UKG'!E75,""))))</f>
        <v/>
      </c>
      <c r="F76" s="260" t="str">
        <f>IF(OR(B76=0,B76=""),"",IF(AND($E$3="Nursery"),'Marks Entry Nursery'!D75,IF(AND($E$3="LKG"),'Marks Entry LKG'!D75,IF(AND($E$3="UKG"),'Marks Entry UKG'!D75,""))))</f>
        <v/>
      </c>
      <c r="G76" s="407" t="str">
        <f>IF(OR($B76=0,$B76=""),"",IF(AND($E$3="Nursery"),'Marks Entry Nursery'!F75,IF(AND($E$3="LKG"),'Marks Entry LKG'!F75,IF(AND($E$3="UKG"),'Marks Entry UKG'!F75,""))))</f>
        <v/>
      </c>
      <c r="H76" s="407" t="str">
        <f>IF(OR($B76=0,$B76=""),"",IF(AND($E$3="Nursery"),'Marks Entry Nursery'!G75,IF(AND($E$3="LKG"),'Marks Entry LKG'!G75,IF(AND($E$3="UKG"),'Marks Entry UKG'!G75,""))))</f>
        <v/>
      </c>
      <c r="I76" s="407" t="str">
        <f>IF(OR($B76=0,$B76=""),"",IF(AND($E$3="Nursery"),'Marks Entry Nursery'!H75,IF(AND($E$3="LKG"),'Marks Entry LKG'!H75,IF(AND($E$3="UKG"),'Marks Entry UKG'!H75,""))))</f>
        <v/>
      </c>
      <c r="J76" s="229" t="str">
        <f>IF(OR($B76=0,$B76=""),"",IF(AND($E$3="Nursery"),'Marks Entry Nursery'!J75,IF(AND($E$3="LKG"),'Marks Entry LKG'!J75,IF(AND($E$3="UKG"),'Marks Entry UKG'!J75,""))))</f>
        <v/>
      </c>
      <c r="K76" s="229" t="str">
        <f>IF(OR($B76=0,$B76=""),"",IF(AND($E$3="Nursery"),'Marks Entry Nursery'!K75,IF(AND($E$3="LKG"),'Marks Entry LKG'!K75,IF(AND($E$3="UKG"),'Marks Entry UKG'!K75,""))))</f>
        <v/>
      </c>
      <c r="L76" s="105"/>
      <c r="M76" s="105"/>
      <c r="N76" s="105"/>
      <c r="O76" s="51"/>
      <c r="P76" s="105" t="str">
        <f>IF(OR($B76=0,$B76=""),"",IF(AND($E$3="Nursery"),'Marks Entry Nursery'!O75,IF(AND($E$3="LKG"),'Marks Entry LKG'!O75,IF(AND($E$3="UKG"),'Marks Entry UKG'!O75,""))))</f>
        <v/>
      </c>
      <c r="Q76" s="105" t="str">
        <f>IF(OR($B76=0,$B76=""),"",IF(AND($E$3="Nursery"),'Marks Entry Nursery'!P75,IF(AND($E$3="LKG"),'Marks Entry LKG'!P75,IF(AND($E$3="UKG"),'Marks Entry UKG'!P75,""))))</f>
        <v/>
      </c>
      <c r="R76" s="54" t="str">
        <f t="shared" si="64"/>
        <v/>
      </c>
      <c r="S76" s="51">
        <f t="shared" si="65"/>
        <v>0</v>
      </c>
      <c r="T76" s="105" t="str">
        <f>IF(OR($B76=0,$B76=""),"",IF(AND($E$3="Nursery"),'Marks Entry Nursery'!Q75,IF(AND($E$3="LKG"),'Marks Entry LKG'!Q75,IF(AND($E$3="UKG"),'Marks Entry UKG'!Q75,""))))</f>
        <v/>
      </c>
      <c r="U76" s="105" t="str">
        <f>IF(OR($B76=0,$B76=""),"",IF(AND($E$3="Nursery"),'Marks Entry Nursery'!R75,IF(AND($E$3="LKG"),'Marks Entry LKG'!R75,IF(AND($E$3="UKG"),'Marks Entry UKG'!R75,""))))</f>
        <v/>
      </c>
      <c r="V76" s="55" t="str">
        <f t="shared" si="66"/>
        <v/>
      </c>
      <c r="W76" s="51" t="str">
        <f t="shared" si="67"/>
        <v/>
      </c>
      <c r="X76" s="89">
        <f t="shared" si="68"/>
        <v>0</v>
      </c>
      <c r="Y76" s="89" t="str">
        <f t="shared" si="69"/>
        <v/>
      </c>
      <c r="Z76" s="89" t="str">
        <f t="shared" si="70"/>
        <v/>
      </c>
      <c r="AA76" s="89" t="str">
        <f t="shared" si="71"/>
        <v/>
      </c>
      <c r="AB76" s="89" t="str">
        <f t="shared" si="72"/>
        <v/>
      </c>
      <c r="AC76" s="93" t="str">
        <f t="shared" si="73"/>
        <v/>
      </c>
      <c r="AD76" s="105"/>
      <c r="AE76" s="105"/>
      <c r="AF76" s="105"/>
      <c r="AG76" s="51"/>
      <c r="AH76" s="105" t="str">
        <f>IF(OR($B76=0,$B76=""),"",IF(AND($E$3="Nursery"),'Marks Entry Nursery'!V75,IF(AND($E$3="LKG"),'Marks Entry LKG'!V75,IF(AND($E$3="UKG"),'Marks Entry UKG'!V75,""))))</f>
        <v/>
      </c>
      <c r="AI76" s="105" t="str">
        <f>IF(OR($B76=0,$B76=""),"",IF(AND($E$3="Nursery"),'Marks Entry Nursery'!W75,IF(AND($E$3="LKG"),'Marks Entry LKG'!W75,IF(AND($E$3="UKG"),'Marks Entry UKG'!W75,""))))</f>
        <v/>
      </c>
      <c r="AJ76" s="54" t="str">
        <f t="shared" si="74"/>
        <v/>
      </c>
      <c r="AK76" s="51">
        <f t="shared" si="75"/>
        <v>0</v>
      </c>
      <c r="AL76" s="105" t="str">
        <f>IF(OR($B76=0,$B76=""),"",IF(AND($E$3="Nursery"),'Marks Entry Nursery'!X75,IF(AND($E$3="LKG"),'Marks Entry LKG'!X75,IF(AND($E$3="UKG"),'Marks Entry UKG'!X75,""))))</f>
        <v/>
      </c>
      <c r="AM76" s="105" t="str">
        <f>IF(OR($B76=0,$B76=""),"",IF(AND($E$3="Nursery"),'Marks Entry Nursery'!Y75,IF(AND($E$3="LKG"),'Marks Entry LKG'!Y75,IF(AND($E$3="UKG"),'Marks Entry UKG'!Y75,""))))</f>
        <v/>
      </c>
      <c r="AN76" s="55" t="str">
        <f t="shared" si="76"/>
        <v/>
      </c>
      <c r="AO76" s="51" t="str">
        <f t="shared" si="77"/>
        <v/>
      </c>
      <c r="AP76" s="89">
        <f t="shared" si="78"/>
        <v>0</v>
      </c>
      <c r="AQ76" s="89" t="str">
        <f t="shared" si="79"/>
        <v/>
      </c>
      <c r="AR76" s="89" t="str">
        <f t="shared" si="80"/>
        <v/>
      </c>
      <c r="AS76" s="89" t="str">
        <f t="shared" si="81"/>
        <v/>
      </c>
      <c r="AT76" s="89" t="str">
        <f t="shared" si="82"/>
        <v/>
      </c>
      <c r="AU76" s="93" t="str">
        <f t="shared" si="83"/>
        <v/>
      </c>
      <c r="AV76" s="105"/>
      <c r="AW76" s="105"/>
      <c r="AX76" s="105"/>
      <c r="AY76" s="51"/>
      <c r="AZ76" s="105" t="str">
        <f>IF(OR($B76=0,$B76=""),"",IF(AND($E$3="Nursery"),'Marks Entry Nursery'!AC75,IF(AND($E$3="LKG"),'Marks Entry LKG'!AC75,IF(AND($E$3="UKG"),'Marks Entry UKG'!AC75,""))))</f>
        <v/>
      </c>
      <c r="BA76" s="105" t="str">
        <f>IF(OR($B76=0,$B76=""),"",IF(AND($E$3="Nursery"),'Marks Entry Nursery'!AD75,IF(AND($E$3="LKG"),'Marks Entry LKG'!AD75,IF(AND($E$3="UKG"),'Marks Entry UKG'!AD75,""))))</f>
        <v/>
      </c>
      <c r="BB76" s="54" t="str">
        <f t="shared" si="84"/>
        <v/>
      </c>
      <c r="BC76" s="51">
        <f t="shared" si="85"/>
        <v>0</v>
      </c>
      <c r="BD76" s="105" t="str">
        <f>IF(OR($B76=0,$B76=""),"",IF(AND($E$3="Nursery"),'Marks Entry Nursery'!AE75,IF(AND($E$3="LKG"),'Marks Entry LKG'!AE75,IF(AND($E$3="UKG"),'Marks Entry UKG'!AE75,""))))</f>
        <v/>
      </c>
      <c r="BE76" s="105" t="str">
        <f>IF(OR($B76=0,$B76=""),"",IF(AND($E$3="Nursery"),'Marks Entry Nursery'!AF75,IF(AND($E$3="LKG"),'Marks Entry LKG'!AF75,IF(AND($E$3="UKG"),'Marks Entry UKG'!AF75,""))))</f>
        <v/>
      </c>
      <c r="BF76" s="55" t="str">
        <f t="shared" si="86"/>
        <v/>
      </c>
      <c r="BG76" s="51" t="str">
        <f t="shared" si="87"/>
        <v/>
      </c>
      <c r="BH76" s="89">
        <f t="shared" si="88"/>
        <v>0</v>
      </c>
      <c r="BI76" s="89" t="str">
        <f t="shared" si="89"/>
        <v/>
      </c>
      <c r="BJ76" s="89" t="str">
        <f t="shared" si="90"/>
        <v/>
      </c>
      <c r="BK76" s="89" t="str">
        <f t="shared" si="91"/>
        <v/>
      </c>
      <c r="BL76" s="89" t="str">
        <f t="shared" si="92"/>
        <v/>
      </c>
      <c r="BM76" s="93" t="str">
        <f t="shared" si="93"/>
        <v/>
      </c>
      <c r="BN76" s="105"/>
      <c r="BO76" s="105"/>
      <c r="BP76" s="105"/>
      <c r="BQ76" s="51"/>
      <c r="BR76" s="105" t="str">
        <f>IF(OR($B76=0,$B76=""),"",IF(AND($E$3="Nursery"),'Marks Entry Nursery'!AJ75,IF(AND($E$3="LKG"),'Marks Entry LKG'!AJ75,IF(AND($E$3="UKG"),'Marks Entry UKG'!AJ75,""))))</f>
        <v/>
      </c>
      <c r="BS76" s="105" t="str">
        <f>IF(OR($B76=0,$B76=""),"",IF(AND($E$3="Nursery"),'Marks Entry Nursery'!AK75,IF(AND($E$3="LKG"),'Marks Entry LKG'!AK75,IF(AND($E$3="UKG"),'Marks Entry UKG'!AK75,""))))</f>
        <v/>
      </c>
      <c r="BT76" s="54" t="str">
        <f t="shared" si="94"/>
        <v/>
      </c>
      <c r="BU76" s="51">
        <f t="shared" si="95"/>
        <v>0</v>
      </c>
      <c r="BV76" s="105" t="str">
        <f>IF(OR($B76=0,$B76=""),"",IF(AND($E$3="Nursery"),'Marks Entry Nursery'!AL75,IF(AND($E$3="LKG"),'Marks Entry LKG'!AL75,IF(AND($E$3="UKG"),'Marks Entry UKG'!AL75,""))))</f>
        <v/>
      </c>
      <c r="BW76" s="105" t="str">
        <f>IF(OR($B76=0,$B76=""),"",IF(AND($E$3="Nursery"),'Marks Entry Nursery'!AM75,IF(AND($E$3="LKG"),'Marks Entry LKG'!AM75,IF(AND($E$3="UKG"),'Marks Entry UKG'!AM75,""))))</f>
        <v/>
      </c>
      <c r="BX76" s="55" t="str">
        <f t="shared" si="96"/>
        <v/>
      </c>
      <c r="BY76" s="51" t="str">
        <f t="shared" si="97"/>
        <v/>
      </c>
      <c r="BZ76" s="89">
        <f t="shared" si="98"/>
        <v>0</v>
      </c>
      <c r="CA76" s="89" t="str">
        <f t="shared" si="99"/>
        <v/>
      </c>
      <c r="CB76" s="89" t="str">
        <f t="shared" si="100"/>
        <v/>
      </c>
      <c r="CC76" s="89" t="str">
        <f t="shared" si="101"/>
        <v/>
      </c>
      <c r="CD76" s="89" t="str">
        <f t="shared" si="102"/>
        <v/>
      </c>
      <c r="CE76" s="93" t="str">
        <f t="shared" si="103"/>
        <v/>
      </c>
      <c r="CF76" s="105" t="str">
        <f>IF(OR($B76=0,$B76=""),"",IF(AND($E$3="Nursery"),'Marks Entry Nursery'!AN75,IF(AND($E$3="LKG"),'Marks Entry LKG'!AN75,IF(AND($E$3="UKG"),'Marks Entry UKG'!AN75,""))))</f>
        <v/>
      </c>
      <c r="CG76" s="105" t="str">
        <f>IF(OR($B76=0,$B76=""),"",IF(AND($E$3="Nursery"),'Marks Entry Nursery'!AO75,IF(AND($E$3="LKG"),'Marks Entry LKG'!AO75,IF(AND($E$3="UKG"),'Marks Entry UKG'!AO75,""))))</f>
        <v/>
      </c>
      <c r="CH76" s="106" t="str">
        <f t="shared" si="104"/>
        <v/>
      </c>
      <c r="CI76" s="107">
        <f t="shared" si="105"/>
        <v>0</v>
      </c>
      <c r="CJ76" s="107" t="str">
        <f t="shared" si="106"/>
        <v/>
      </c>
      <c r="CK76" s="107" t="str">
        <f t="shared" si="107"/>
        <v/>
      </c>
      <c r="CL76" s="92" t="str">
        <f t="shared" si="108"/>
        <v/>
      </c>
      <c r="CM76" s="105" t="str">
        <f>IF(OR($B76=0,$B76=""),"",IF(AND($E$3="Nursery"),'Marks Entry Nursery'!AP75,IF(AND($E$3="LKG"),'Marks Entry LKG'!AP75,IF(AND($E$3="UKG"),'Marks Entry UKG'!AP75,""))))</f>
        <v/>
      </c>
      <c r="CN76" s="105" t="str">
        <f>IF(OR($B76=0,$B76=""),"",IF(AND($E$3="Nursery"),'Marks Entry Nursery'!AQ75,IF(AND($E$3="LKG"),'Marks Entry LKG'!AQ75,IF(AND($E$3="UKG"),'Marks Entry UKG'!AQ75,""))))</f>
        <v/>
      </c>
      <c r="CO76" s="106" t="str">
        <f t="shared" si="109"/>
        <v/>
      </c>
      <c r="CP76" s="107">
        <f t="shared" si="110"/>
        <v>0</v>
      </c>
      <c r="CQ76" s="107" t="str">
        <f t="shared" si="111"/>
        <v/>
      </c>
      <c r="CR76" s="107" t="str">
        <f t="shared" si="112"/>
        <v/>
      </c>
      <c r="CS76" s="92" t="str">
        <f t="shared" si="113"/>
        <v/>
      </c>
      <c r="CT76" s="105" t="str">
        <f>IF(OR($B76=0,$B76=""),"",IF(AND($E$3="Nursery"),'Marks Entry Nursery'!AR75,IF(AND($E$3="LKG"),'Marks Entry LKG'!AR75,IF(AND($E$3="UKG"),'Marks Entry UKG'!AR75,""))))</f>
        <v/>
      </c>
      <c r="CU76" s="105" t="str">
        <f>IF(OR($B76=0,$B76=""),"",IF(AND($E$3="Nursery"),'Marks Entry Nursery'!AS75,IF(AND($E$3="LKG"),'Marks Entry LKG'!AS75,IF(AND($E$3="UKG"),'Marks Entry UKG'!AS75,""))))</f>
        <v/>
      </c>
      <c r="CV76" s="106" t="str">
        <f t="shared" si="114"/>
        <v/>
      </c>
      <c r="CW76" s="107">
        <f t="shared" si="115"/>
        <v>0</v>
      </c>
      <c r="CX76" s="107" t="str">
        <f t="shared" si="116"/>
        <v/>
      </c>
      <c r="CY76" s="107" t="str">
        <f t="shared" si="117"/>
        <v/>
      </c>
      <c r="CZ76" s="92" t="str">
        <f t="shared" si="118"/>
        <v/>
      </c>
      <c r="DA76" s="105" t="str">
        <f>IF(OR($B76=0,$B76=""),"",IF(AND($E$3="Nursery"),'Marks Entry Nursery'!AT75,IF(AND($E$3="LKG"),'Marks Entry LKG'!AT75,IF(AND($E$3="UKG"),'Marks Entry UKG'!AT75,""))))</f>
        <v/>
      </c>
      <c r="DB76" s="105" t="str">
        <f>IF(OR($B76=0,$B76=""),"",IF(AND($E$3="Nursery"),'Marks Entry Nursery'!AU75,IF(AND($E$3="LKG"),'Marks Entry LKG'!AU75,IF(AND($E$3="UKG"),'Marks Entry UKG'!AU75,""))))</f>
        <v/>
      </c>
      <c r="DC76" s="357" t="str">
        <f t="shared" si="119"/>
        <v/>
      </c>
      <c r="DD76" s="93" t="str">
        <f t="shared" si="120"/>
        <v/>
      </c>
      <c r="DE76" s="105" t="str">
        <f>IF(OR($B76=0,$B76=""),"",IF(AND($E$3="Nursery"),'Marks Entry Nursery'!AV75,IF(AND($E$3="LKG"),'Marks Entry LKG'!AV75,IF(AND($E$3="UKG"),'Marks Entry UKG'!AV75,""))))</f>
        <v/>
      </c>
      <c r="DF76" s="105" t="str">
        <f>IF(OR($B76=0,$B76=""),"",IF(AND($E$3="Nursery"),'Marks Entry Nursery'!AW75,IF(AND($E$3="LKG"),'Marks Entry LKG'!AW75,IF(AND($E$3="UKG"),'Marks Entry UKG'!AW75,""))))</f>
        <v/>
      </c>
      <c r="DG76" s="357" t="str">
        <f t="shared" si="121"/>
        <v/>
      </c>
      <c r="DH76" s="93" t="str">
        <f t="shared" si="122"/>
        <v/>
      </c>
      <c r="DI76" s="63" t="str">
        <f t="shared" si="123"/>
        <v/>
      </c>
      <c r="DJ76" s="359" t="str">
        <f t="shared" si="124"/>
        <v/>
      </c>
      <c r="DK76" s="67" t="str">
        <f t="shared" si="125"/>
        <v/>
      </c>
      <c r="DL76" s="68" t="str">
        <f t="shared" si="126"/>
        <v/>
      </c>
      <c r="DM76" s="387" t="str">
        <f>IFERROR(IF(B76="NSO","NSO",IF(OR(D76="",G76="",F76="",B76="",DI76=0),"",IF('Master sheet'!$D$14="Hindi","कक्षोंन्नति","Promoted"))),"")</f>
        <v/>
      </c>
      <c r="DN76" s="42" t="str">
        <f>IF(OR(B76=0,B76=""),"",IF(AND($E$3="Nursery"),'Marks Entry Nursery'!AX75,IF(AND($E$3="LKG"),'Marks Entry LKG'!AX75,IF(AND($E$3="UKG"),'Marks Entry UKG'!AX75,""))))</f>
        <v/>
      </c>
      <c r="DO76" s="42" t="str">
        <f>IF(OR(B76=0,B76=""),"",IF(AND($E$3="Nursery"),'Marks Entry Nursery'!AY75,IF(AND($E$3="LKG"),'Marks Entry LKG'!AY75,IF(AND($E$3="UKG"),'Marks Entry UKG'!AY75,""))))</f>
        <v/>
      </c>
      <c r="DP76" s="214" t="str">
        <f t="shared" si="127"/>
        <v/>
      </c>
      <c r="DQ76" s="43"/>
      <c r="DX76" s="44">
        <f>IF(AND($E$3="Nursery"),'Marks Entry Nursery'!I75,IF(AND($E$3="LKG"),'Marks Entry LKG'!I75,IF(AND($E$3="UKG"),'Marks Entry UKG'!I75,"")))</f>
        <v>0</v>
      </c>
    </row>
    <row r="77" spans="1:128" ht="18.95" customHeight="1">
      <c r="A77" s="56">
        <v>70</v>
      </c>
      <c r="B77" s="261" t="str">
        <f>IF(OR(DX77=0,DX77=""),"",IF(AND($E$3="Nursery"),'Marks Entry Nursery'!I76,IF(AND($E$3="LKG"),'Marks Entry LKG'!I76,IF(AND($E$3="UKG"),'Marks Entry UKG'!I76,""))))</f>
        <v/>
      </c>
      <c r="C77" s="57" t="str">
        <f>IF(OR($B77=0,$B77=""),"",IF(AND($E$3="Nursery"),'Marks Entry Nursery'!B76,IF(AND($E$3="LKG"),'Marks Entry LKG'!B76,IF(AND($E$3="UKG"),'Marks Entry UKG'!B76,""))))</f>
        <v/>
      </c>
      <c r="D77" s="57" t="str">
        <f>IF(OR($B77=0,$B77=""),"",IF(AND($E$3="Nursery"),'Marks Entry Nursery'!C76,IF(AND($E$3="LKG"),'Marks Entry LKG'!C76,IF(AND($E$3="UKG"),'Marks Entry UKG'!C76,""))))</f>
        <v/>
      </c>
      <c r="E77" s="402" t="str">
        <f>IF(OR(B77=0,B77=""),"",IF(AND($E$3="Nursery"),'Marks Entry Nursery'!E76,IF(AND($E$3="LKG"),'Marks Entry LKG'!E76,IF(AND($E$3="UKG"),'Marks Entry UKG'!E76,""))))</f>
        <v/>
      </c>
      <c r="F77" s="260" t="str">
        <f>IF(OR(B77=0,B77=""),"",IF(AND($E$3="Nursery"),'Marks Entry Nursery'!D76,IF(AND($E$3="LKG"),'Marks Entry LKG'!D76,IF(AND($E$3="UKG"),'Marks Entry UKG'!D76,""))))</f>
        <v/>
      </c>
      <c r="G77" s="407" t="str">
        <f>IF(OR($B77=0,$B77=""),"",IF(AND($E$3="Nursery"),'Marks Entry Nursery'!F76,IF(AND($E$3="LKG"),'Marks Entry LKG'!F76,IF(AND($E$3="UKG"),'Marks Entry UKG'!F76,""))))</f>
        <v/>
      </c>
      <c r="H77" s="407" t="str">
        <f>IF(OR($B77=0,$B77=""),"",IF(AND($E$3="Nursery"),'Marks Entry Nursery'!G76,IF(AND($E$3="LKG"),'Marks Entry LKG'!G76,IF(AND($E$3="UKG"),'Marks Entry UKG'!G76,""))))</f>
        <v/>
      </c>
      <c r="I77" s="407" t="str">
        <f>IF(OR($B77=0,$B77=""),"",IF(AND($E$3="Nursery"),'Marks Entry Nursery'!H76,IF(AND($E$3="LKG"),'Marks Entry LKG'!H76,IF(AND($E$3="UKG"),'Marks Entry UKG'!H76,""))))</f>
        <v/>
      </c>
      <c r="J77" s="229" t="str">
        <f>IF(OR($B77=0,$B77=""),"",IF(AND($E$3="Nursery"),'Marks Entry Nursery'!J76,IF(AND($E$3="LKG"),'Marks Entry LKG'!J76,IF(AND($E$3="UKG"),'Marks Entry UKG'!J76,""))))</f>
        <v/>
      </c>
      <c r="K77" s="229" t="str">
        <f>IF(OR($B77=0,$B77=""),"",IF(AND($E$3="Nursery"),'Marks Entry Nursery'!K76,IF(AND($E$3="LKG"),'Marks Entry LKG'!K76,IF(AND($E$3="UKG"),'Marks Entry UKG'!K76,""))))</f>
        <v/>
      </c>
      <c r="L77" s="105"/>
      <c r="M77" s="105"/>
      <c r="N77" s="105"/>
      <c r="O77" s="51"/>
      <c r="P77" s="105" t="str">
        <f>IF(OR($B77=0,$B77=""),"",IF(AND($E$3="Nursery"),'Marks Entry Nursery'!O76,IF(AND($E$3="LKG"),'Marks Entry LKG'!O76,IF(AND($E$3="UKG"),'Marks Entry UKG'!O76,""))))</f>
        <v/>
      </c>
      <c r="Q77" s="105" t="str">
        <f>IF(OR($B77=0,$B77=""),"",IF(AND($E$3="Nursery"),'Marks Entry Nursery'!P76,IF(AND($E$3="LKG"),'Marks Entry LKG'!P76,IF(AND($E$3="UKG"),'Marks Entry UKG'!P76,""))))</f>
        <v/>
      </c>
      <c r="R77" s="54" t="str">
        <f t="shared" si="64"/>
        <v/>
      </c>
      <c r="S77" s="51">
        <f t="shared" si="65"/>
        <v>0</v>
      </c>
      <c r="T77" s="105" t="str">
        <f>IF(OR($B77=0,$B77=""),"",IF(AND($E$3="Nursery"),'Marks Entry Nursery'!Q76,IF(AND($E$3="LKG"),'Marks Entry LKG'!Q76,IF(AND($E$3="UKG"),'Marks Entry UKG'!Q76,""))))</f>
        <v/>
      </c>
      <c r="U77" s="105" t="str">
        <f>IF(OR($B77=0,$B77=""),"",IF(AND($E$3="Nursery"),'Marks Entry Nursery'!R76,IF(AND($E$3="LKG"),'Marks Entry LKG'!R76,IF(AND($E$3="UKG"),'Marks Entry UKG'!R76,""))))</f>
        <v/>
      </c>
      <c r="V77" s="55" t="str">
        <f t="shared" si="66"/>
        <v/>
      </c>
      <c r="W77" s="51" t="str">
        <f t="shared" si="67"/>
        <v/>
      </c>
      <c r="X77" s="89">
        <f t="shared" si="68"/>
        <v>0</v>
      </c>
      <c r="Y77" s="89" t="str">
        <f t="shared" si="69"/>
        <v/>
      </c>
      <c r="Z77" s="89" t="str">
        <f t="shared" si="70"/>
        <v/>
      </c>
      <c r="AA77" s="89" t="str">
        <f t="shared" si="71"/>
        <v/>
      </c>
      <c r="AB77" s="89" t="str">
        <f t="shared" si="72"/>
        <v/>
      </c>
      <c r="AC77" s="93" t="str">
        <f t="shared" si="73"/>
        <v/>
      </c>
      <c r="AD77" s="105"/>
      <c r="AE77" s="105"/>
      <c r="AF77" s="105"/>
      <c r="AG77" s="51"/>
      <c r="AH77" s="105" t="str">
        <f>IF(OR($B77=0,$B77=""),"",IF(AND($E$3="Nursery"),'Marks Entry Nursery'!V76,IF(AND($E$3="LKG"),'Marks Entry LKG'!V76,IF(AND($E$3="UKG"),'Marks Entry UKG'!V76,""))))</f>
        <v/>
      </c>
      <c r="AI77" s="105" t="str">
        <f>IF(OR($B77=0,$B77=""),"",IF(AND($E$3="Nursery"),'Marks Entry Nursery'!W76,IF(AND($E$3="LKG"),'Marks Entry LKG'!W76,IF(AND($E$3="UKG"),'Marks Entry UKG'!W76,""))))</f>
        <v/>
      </c>
      <c r="AJ77" s="54" t="str">
        <f t="shared" si="74"/>
        <v/>
      </c>
      <c r="AK77" s="51">
        <f t="shared" si="75"/>
        <v>0</v>
      </c>
      <c r="AL77" s="105" t="str">
        <f>IF(OR($B77=0,$B77=""),"",IF(AND($E$3="Nursery"),'Marks Entry Nursery'!X76,IF(AND($E$3="LKG"),'Marks Entry LKG'!X76,IF(AND($E$3="UKG"),'Marks Entry UKG'!X76,""))))</f>
        <v/>
      </c>
      <c r="AM77" s="105" t="str">
        <f>IF(OR($B77=0,$B77=""),"",IF(AND($E$3="Nursery"),'Marks Entry Nursery'!Y76,IF(AND($E$3="LKG"),'Marks Entry LKG'!Y76,IF(AND($E$3="UKG"),'Marks Entry UKG'!Y76,""))))</f>
        <v/>
      </c>
      <c r="AN77" s="55" t="str">
        <f t="shared" si="76"/>
        <v/>
      </c>
      <c r="AO77" s="51" t="str">
        <f t="shared" si="77"/>
        <v/>
      </c>
      <c r="AP77" s="89">
        <f t="shared" si="78"/>
        <v>0</v>
      </c>
      <c r="AQ77" s="89" t="str">
        <f t="shared" si="79"/>
        <v/>
      </c>
      <c r="AR77" s="89" t="str">
        <f t="shared" si="80"/>
        <v/>
      </c>
      <c r="AS77" s="89" t="str">
        <f t="shared" si="81"/>
        <v/>
      </c>
      <c r="AT77" s="89" t="str">
        <f t="shared" si="82"/>
        <v/>
      </c>
      <c r="AU77" s="93" t="str">
        <f t="shared" si="83"/>
        <v/>
      </c>
      <c r="AV77" s="105"/>
      <c r="AW77" s="105"/>
      <c r="AX77" s="105"/>
      <c r="AY77" s="51"/>
      <c r="AZ77" s="105" t="str">
        <f>IF(OR($B77=0,$B77=""),"",IF(AND($E$3="Nursery"),'Marks Entry Nursery'!AC76,IF(AND($E$3="LKG"),'Marks Entry LKG'!AC76,IF(AND($E$3="UKG"),'Marks Entry UKG'!AC76,""))))</f>
        <v/>
      </c>
      <c r="BA77" s="105" t="str">
        <f>IF(OR($B77=0,$B77=""),"",IF(AND($E$3="Nursery"),'Marks Entry Nursery'!AD76,IF(AND($E$3="LKG"),'Marks Entry LKG'!AD76,IF(AND($E$3="UKG"),'Marks Entry UKG'!AD76,""))))</f>
        <v/>
      </c>
      <c r="BB77" s="54" t="str">
        <f t="shared" si="84"/>
        <v/>
      </c>
      <c r="BC77" s="51">
        <f t="shared" si="85"/>
        <v>0</v>
      </c>
      <c r="BD77" s="105" t="str">
        <f>IF(OR($B77=0,$B77=""),"",IF(AND($E$3="Nursery"),'Marks Entry Nursery'!AE76,IF(AND($E$3="LKG"),'Marks Entry LKG'!AE76,IF(AND($E$3="UKG"),'Marks Entry UKG'!AE76,""))))</f>
        <v/>
      </c>
      <c r="BE77" s="105" t="str">
        <f>IF(OR($B77=0,$B77=""),"",IF(AND($E$3="Nursery"),'Marks Entry Nursery'!AF76,IF(AND($E$3="LKG"),'Marks Entry LKG'!AF76,IF(AND($E$3="UKG"),'Marks Entry UKG'!AF76,""))))</f>
        <v/>
      </c>
      <c r="BF77" s="55" t="str">
        <f t="shared" si="86"/>
        <v/>
      </c>
      <c r="BG77" s="51" t="str">
        <f t="shared" si="87"/>
        <v/>
      </c>
      <c r="BH77" s="89">
        <f t="shared" si="88"/>
        <v>0</v>
      </c>
      <c r="BI77" s="89" t="str">
        <f t="shared" si="89"/>
        <v/>
      </c>
      <c r="BJ77" s="89" t="str">
        <f t="shared" si="90"/>
        <v/>
      </c>
      <c r="BK77" s="89" t="str">
        <f t="shared" si="91"/>
        <v/>
      </c>
      <c r="BL77" s="89" t="str">
        <f t="shared" si="92"/>
        <v/>
      </c>
      <c r="BM77" s="93" t="str">
        <f t="shared" si="93"/>
        <v/>
      </c>
      <c r="BN77" s="105"/>
      <c r="BO77" s="105"/>
      <c r="BP77" s="105"/>
      <c r="BQ77" s="51"/>
      <c r="BR77" s="105" t="str">
        <f>IF(OR($B77=0,$B77=""),"",IF(AND($E$3="Nursery"),'Marks Entry Nursery'!AJ76,IF(AND($E$3="LKG"),'Marks Entry LKG'!AJ76,IF(AND($E$3="UKG"),'Marks Entry UKG'!AJ76,""))))</f>
        <v/>
      </c>
      <c r="BS77" s="105" t="str">
        <f>IF(OR($B77=0,$B77=""),"",IF(AND($E$3="Nursery"),'Marks Entry Nursery'!AK76,IF(AND($E$3="LKG"),'Marks Entry LKG'!AK76,IF(AND($E$3="UKG"),'Marks Entry UKG'!AK76,""))))</f>
        <v/>
      </c>
      <c r="BT77" s="54" t="str">
        <f t="shared" si="94"/>
        <v/>
      </c>
      <c r="BU77" s="51">
        <f t="shared" si="95"/>
        <v>0</v>
      </c>
      <c r="BV77" s="105" t="str">
        <f>IF(OR($B77=0,$B77=""),"",IF(AND($E$3="Nursery"),'Marks Entry Nursery'!AL76,IF(AND($E$3="LKG"),'Marks Entry LKG'!AL76,IF(AND($E$3="UKG"),'Marks Entry UKG'!AL76,""))))</f>
        <v/>
      </c>
      <c r="BW77" s="105" t="str">
        <f>IF(OR($B77=0,$B77=""),"",IF(AND($E$3="Nursery"),'Marks Entry Nursery'!AM76,IF(AND($E$3="LKG"),'Marks Entry LKG'!AM76,IF(AND($E$3="UKG"),'Marks Entry UKG'!AM76,""))))</f>
        <v/>
      </c>
      <c r="BX77" s="55" t="str">
        <f t="shared" si="96"/>
        <v/>
      </c>
      <c r="BY77" s="51" t="str">
        <f t="shared" si="97"/>
        <v/>
      </c>
      <c r="BZ77" s="89">
        <f t="shared" si="98"/>
        <v>0</v>
      </c>
      <c r="CA77" s="89" t="str">
        <f t="shared" si="99"/>
        <v/>
      </c>
      <c r="CB77" s="89" t="str">
        <f t="shared" si="100"/>
        <v/>
      </c>
      <c r="CC77" s="89" t="str">
        <f t="shared" si="101"/>
        <v/>
      </c>
      <c r="CD77" s="89" t="str">
        <f t="shared" si="102"/>
        <v/>
      </c>
      <c r="CE77" s="93" t="str">
        <f t="shared" si="103"/>
        <v/>
      </c>
      <c r="CF77" s="105" t="str">
        <f>IF(OR($B77=0,$B77=""),"",IF(AND($E$3="Nursery"),'Marks Entry Nursery'!AN76,IF(AND($E$3="LKG"),'Marks Entry LKG'!AN76,IF(AND($E$3="UKG"),'Marks Entry UKG'!AN76,""))))</f>
        <v/>
      </c>
      <c r="CG77" s="105" t="str">
        <f>IF(OR($B77=0,$B77=""),"",IF(AND($E$3="Nursery"),'Marks Entry Nursery'!AO76,IF(AND($E$3="LKG"),'Marks Entry LKG'!AO76,IF(AND($E$3="UKG"),'Marks Entry UKG'!AO76,""))))</f>
        <v/>
      </c>
      <c r="CH77" s="106" t="str">
        <f t="shared" si="104"/>
        <v/>
      </c>
      <c r="CI77" s="107">
        <f t="shared" si="105"/>
        <v>0</v>
      </c>
      <c r="CJ77" s="107" t="str">
        <f t="shared" si="106"/>
        <v/>
      </c>
      <c r="CK77" s="107" t="str">
        <f t="shared" si="107"/>
        <v/>
      </c>
      <c r="CL77" s="92" t="str">
        <f t="shared" si="108"/>
        <v/>
      </c>
      <c r="CM77" s="105" t="str">
        <f>IF(OR($B77=0,$B77=""),"",IF(AND($E$3="Nursery"),'Marks Entry Nursery'!AP76,IF(AND($E$3="LKG"),'Marks Entry LKG'!AP76,IF(AND($E$3="UKG"),'Marks Entry UKG'!AP76,""))))</f>
        <v/>
      </c>
      <c r="CN77" s="105" t="str">
        <f>IF(OR($B77=0,$B77=""),"",IF(AND($E$3="Nursery"),'Marks Entry Nursery'!AQ76,IF(AND($E$3="LKG"),'Marks Entry LKG'!AQ76,IF(AND($E$3="UKG"),'Marks Entry UKG'!AQ76,""))))</f>
        <v/>
      </c>
      <c r="CO77" s="106" t="str">
        <f t="shared" si="109"/>
        <v/>
      </c>
      <c r="CP77" s="107">
        <f t="shared" si="110"/>
        <v>0</v>
      </c>
      <c r="CQ77" s="107" t="str">
        <f t="shared" si="111"/>
        <v/>
      </c>
      <c r="CR77" s="107" t="str">
        <f t="shared" si="112"/>
        <v/>
      </c>
      <c r="CS77" s="92" t="str">
        <f t="shared" si="113"/>
        <v/>
      </c>
      <c r="CT77" s="105" t="str">
        <f>IF(OR($B77=0,$B77=""),"",IF(AND($E$3="Nursery"),'Marks Entry Nursery'!AR76,IF(AND($E$3="LKG"),'Marks Entry LKG'!AR76,IF(AND($E$3="UKG"),'Marks Entry UKG'!AR76,""))))</f>
        <v/>
      </c>
      <c r="CU77" s="105" t="str">
        <f>IF(OR($B77=0,$B77=""),"",IF(AND($E$3="Nursery"),'Marks Entry Nursery'!AS76,IF(AND($E$3="LKG"),'Marks Entry LKG'!AS76,IF(AND($E$3="UKG"),'Marks Entry UKG'!AS76,""))))</f>
        <v/>
      </c>
      <c r="CV77" s="106" t="str">
        <f t="shared" si="114"/>
        <v/>
      </c>
      <c r="CW77" s="107">
        <f t="shared" si="115"/>
        <v>0</v>
      </c>
      <c r="CX77" s="107" t="str">
        <f t="shared" si="116"/>
        <v/>
      </c>
      <c r="CY77" s="107" t="str">
        <f t="shared" si="117"/>
        <v/>
      </c>
      <c r="CZ77" s="92" t="str">
        <f t="shared" si="118"/>
        <v/>
      </c>
      <c r="DA77" s="105" t="str">
        <f>IF(OR($B77=0,$B77=""),"",IF(AND($E$3="Nursery"),'Marks Entry Nursery'!AT76,IF(AND($E$3="LKG"),'Marks Entry LKG'!AT76,IF(AND($E$3="UKG"),'Marks Entry UKG'!AT76,""))))</f>
        <v/>
      </c>
      <c r="DB77" s="105" t="str">
        <f>IF(OR($B77=0,$B77=""),"",IF(AND($E$3="Nursery"),'Marks Entry Nursery'!AU76,IF(AND($E$3="LKG"),'Marks Entry LKG'!AU76,IF(AND($E$3="UKG"),'Marks Entry UKG'!AU76,""))))</f>
        <v/>
      </c>
      <c r="DC77" s="357" t="str">
        <f t="shared" si="119"/>
        <v/>
      </c>
      <c r="DD77" s="93" t="str">
        <f t="shared" si="120"/>
        <v/>
      </c>
      <c r="DE77" s="105" t="str">
        <f>IF(OR($B77=0,$B77=""),"",IF(AND($E$3="Nursery"),'Marks Entry Nursery'!AV76,IF(AND($E$3="LKG"),'Marks Entry LKG'!AV76,IF(AND($E$3="UKG"),'Marks Entry UKG'!AV76,""))))</f>
        <v/>
      </c>
      <c r="DF77" s="105" t="str">
        <f>IF(OR($B77=0,$B77=""),"",IF(AND($E$3="Nursery"),'Marks Entry Nursery'!AW76,IF(AND($E$3="LKG"),'Marks Entry LKG'!AW76,IF(AND($E$3="UKG"),'Marks Entry UKG'!AW76,""))))</f>
        <v/>
      </c>
      <c r="DG77" s="357" t="str">
        <f t="shared" si="121"/>
        <v/>
      </c>
      <c r="DH77" s="93" t="str">
        <f t="shared" si="122"/>
        <v/>
      </c>
      <c r="DI77" s="63" t="str">
        <f t="shared" si="123"/>
        <v/>
      </c>
      <c r="DJ77" s="359" t="str">
        <f t="shared" si="124"/>
        <v/>
      </c>
      <c r="DK77" s="67" t="str">
        <f t="shared" si="125"/>
        <v/>
      </c>
      <c r="DL77" s="68" t="str">
        <f t="shared" si="126"/>
        <v/>
      </c>
      <c r="DM77" s="387" t="str">
        <f>IFERROR(IF(B77="NSO","NSO",IF(OR(D77="",G77="",F77="",B77="",DI77=0),"",IF('Master sheet'!$D$14="Hindi","कक्षोंन्नति","Promoted"))),"")</f>
        <v/>
      </c>
      <c r="DN77" s="42" t="str">
        <f>IF(OR(B77=0,B77=""),"",IF(AND($E$3="Nursery"),'Marks Entry Nursery'!AX76,IF(AND($E$3="LKG"),'Marks Entry LKG'!AX76,IF(AND($E$3="UKG"),'Marks Entry UKG'!AX76,""))))</f>
        <v/>
      </c>
      <c r="DO77" s="42" t="str">
        <f>IF(OR(B77=0,B77=""),"",IF(AND($E$3="Nursery"),'Marks Entry Nursery'!AY76,IF(AND($E$3="LKG"),'Marks Entry LKG'!AY76,IF(AND($E$3="UKG"),'Marks Entry UKG'!AY76,""))))</f>
        <v/>
      </c>
      <c r="DP77" s="214" t="str">
        <f t="shared" si="127"/>
        <v/>
      </c>
      <c r="DQ77" s="43"/>
      <c r="DX77" s="44">
        <f>IF(AND($E$3="Nursery"),'Marks Entry Nursery'!I76,IF(AND($E$3="LKG"),'Marks Entry LKG'!I76,IF(AND($E$3="UKG"),'Marks Entry UKG'!I76,"")))</f>
        <v>0</v>
      </c>
    </row>
    <row r="78" spans="1:128" ht="18.95" customHeight="1">
      <c r="A78" s="56">
        <v>71</v>
      </c>
      <c r="B78" s="261" t="str">
        <f>IF(OR(DX78=0,DX78=""),"",IF(AND($E$3="Nursery"),'Marks Entry Nursery'!I77,IF(AND($E$3="LKG"),'Marks Entry LKG'!I77,IF(AND($E$3="UKG"),'Marks Entry UKG'!I77,""))))</f>
        <v/>
      </c>
      <c r="C78" s="57" t="str">
        <f>IF(OR($B78=0,$B78=""),"",IF(AND($E$3="Nursery"),'Marks Entry Nursery'!B77,IF(AND($E$3="LKG"),'Marks Entry LKG'!B77,IF(AND($E$3="UKG"),'Marks Entry UKG'!B77,""))))</f>
        <v/>
      </c>
      <c r="D78" s="57" t="str">
        <f>IF(OR($B78=0,$B78=""),"",IF(AND($E$3="Nursery"),'Marks Entry Nursery'!C77,IF(AND($E$3="LKG"),'Marks Entry LKG'!C77,IF(AND($E$3="UKG"),'Marks Entry UKG'!C77,""))))</f>
        <v/>
      </c>
      <c r="E78" s="402" t="str">
        <f>IF(OR(B78=0,B78=""),"",IF(AND($E$3="Nursery"),'Marks Entry Nursery'!E77,IF(AND($E$3="LKG"),'Marks Entry LKG'!E77,IF(AND($E$3="UKG"),'Marks Entry UKG'!E77,""))))</f>
        <v/>
      </c>
      <c r="F78" s="260" t="str">
        <f>IF(OR(B78=0,B78=""),"",IF(AND($E$3="Nursery"),'Marks Entry Nursery'!D77,IF(AND($E$3="LKG"),'Marks Entry LKG'!D77,IF(AND($E$3="UKG"),'Marks Entry UKG'!D77,""))))</f>
        <v/>
      </c>
      <c r="G78" s="407" t="str">
        <f>IF(OR($B78=0,$B78=""),"",IF(AND($E$3="Nursery"),'Marks Entry Nursery'!F77,IF(AND($E$3="LKG"),'Marks Entry LKG'!F77,IF(AND($E$3="UKG"),'Marks Entry UKG'!F77,""))))</f>
        <v/>
      </c>
      <c r="H78" s="407" t="str">
        <f>IF(OR($B78=0,$B78=""),"",IF(AND($E$3="Nursery"),'Marks Entry Nursery'!G77,IF(AND($E$3="LKG"),'Marks Entry LKG'!G77,IF(AND($E$3="UKG"),'Marks Entry UKG'!G77,""))))</f>
        <v/>
      </c>
      <c r="I78" s="407" t="str">
        <f>IF(OR($B78=0,$B78=""),"",IF(AND($E$3="Nursery"),'Marks Entry Nursery'!H77,IF(AND($E$3="LKG"),'Marks Entry LKG'!H77,IF(AND($E$3="UKG"),'Marks Entry UKG'!H77,""))))</f>
        <v/>
      </c>
      <c r="J78" s="229" t="str">
        <f>IF(OR($B78=0,$B78=""),"",IF(AND($E$3="Nursery"),'Marks Entry Nursery'!J77,IF(AND($E$3="LKG"),'Marks Entry LKG'!J77,IF(AND($E$3="UKG"),'Marks Entry UKG'!J77,""))))</f>
        <v/>
      </c>
      <c r="K78" s="229" t="str">
        <f>IF(OR($B78=0,$B78=""),"",IF(AND($E$3="Nursery"),'Marks Entry Nursery'!K77,IF(AND($E$3="LKG"),'Marks Entry LKG'!K77,IF(AND($E$3="UKG"),'Marks Entry UKG'!K77,""))))</f>
        <v/>
      </c>
      <c r="L78" s="105"/>
      <c r="M78" s="105"/>
      <c r="N78" s="105"/>
      <c r="O78" s="51"/>
      <c r="P78" s="105" t="str">
        <f>IF(OR($B78=0,$B78=""),"",IF(AND($E$3="Nursery"),'Marks Entry Nursery'!O77,IF(AND($E$3="LKG"),'Marks Entry LKG'!O77,IF(AND($E$3="UKG"),'Marks Entry UKG'!O77,""))))</f>
        <v/>
      </c>
      <c r="Q78" s="105" t="str">
        <f>IF(OR($B78=0,$B78=""),"",IF(AND($E$3="Nursery"),'Marks Entry Nursery'!P77,IF(AND($E$3="LKG"),'Marks Entry LKG'!P77,IF(AND($E$3="UKG"),'Marks Entry UKG'!P77,""))))</f>
        <v/>
      </c>
      <c r="R78" s="54" t="str">
        <f t="shared" si="64"/>
        <v/>
      </c>
      <c r="S78" s="51">
        <f t="shared" si="65"/>
        <v>0</v>
      </c>
      <c r="T78" s="105" t="str">
        <f>IF(OR($B78=0,$B78=""),"",IF(AND($E$3="Nursery"),'Marks Entry Nursery'!Q77,IF(AND($E$3="LKG"),'Marks Entry LKG'!Q77,IF(AND($E$3="UKG"),'Marks Entry UKG'!Q77,""))))</f>
        <v/>
      </c>
      <c r="U78" s="105" t="str">
        <f>IF(OR($B78=0,$B78=""),"",IF(AND($E$3="Nursery"),'Marks Entry Nursery'!R77,IF(AND($E$3="LKG"),'Marks Entry LKG'!R77,IF(AND($E$3="UKG"),'Marks Entry UKG'!R77,""))))</f>
        <v/>
      </c>
      <c r="V78" s="55" t="str">
        <f t="shared" si="66"/>
        <v/>
      </c>
      <c r="W78" s="51" t="str">
        <f t="shared" si="67"/>
        <v/>
      </c>
      <c r="X78" s="89">
        <f t="shared" si="68"/>
        <v>0</v>
      </c>
      <c r="Y78" s="89" t="str">
        <f t="shared" si="69"/>
        <v/>
      </c>
      <c r="Z78" s="89" t="str">
        <f t="shared" si="70"/>
        <v/>
      </c>
      <c r="AA78" s="89" t="str">
        <f t="shared" si="71"/>
        <v/>
      </c>
      <c r="AB78" s="89" t="str">
        <f t="shared" si="72"/>
        <v/>
      </c>
      <c r="AC78" s="93" t="str">
        <f t="shared" si="73"/>
        <v/>
      </c>
      <c r="AD78" s="105"/>
      <c r="AE78" s="105"/>
      <c r="AF78" s="105"/>
      <c r="AG78" s="51"/>
      <c r="AH78" s="105" t="str">
        <f>IF(OR($B78=0,$B78=""),"",IF(AND($E$3="Nursery"),'Marks Entry Nursery'!V77,IF(AND($E$3="LKG"),'Marks Entry LKG'!V77,IF(AND($E$3="UKG"),'Marks Entry UKG'!V77,""))))</f>
        <v/>
      </c>
      <c r="AI78" s="105" t="str">
        <f>IF(OR($B78=0,$B78=""),"",IF(AND($E$3="Nursery"),'Marks Entry Nursery'!W77,IF(AND($E$3="LKG"),'Marks Entry LKG'!W77,IF(AND($E$3="UKG"),'Marks Entry UKG'!W77,""))))</f>
        <v/>
      </c>
      <c r="AJ78" s="54" t="str">
        <f t="shared" si="74"/>
        <v/>
      </c>
      <c r="AK78" s="51">
        <f t="shared" si="75"/>
        <v>0</v>
      </c>
      <c r="AL78" s="105" t="str">
        <f>IF(OR($B78=0,$B78=""),"",IF(AND($E$3="Nursery"),'Marks Entry Nursery'!X77,IF(AND($E$3="LKG"),'Marks Entry LKG'!X77,IF(AND($E$3="UKG"),'Marks Entry UKG'!X77,""))))</f>
        <v/>
      </c>
      <c r="AM78" s="105" t="str">
        <f>IF(OR($B78=0,$B78=""),"",IF(AND($E$3="Nursery"),'Marks Entry Nursery'!Y77,IF(AND($E$3="LKG"),'Marks Entry LKG'!Y77,IF(AND($E$3="UKG"),'Marks Entry UKG'!Y77,""))))</f>
        <v/>
      </c>
      <c r="AN78" s="55" t="str">
        <f t="shared" si="76"/>
        <v/>
      </c>
      <c r="AO78" s="51" t="str">
        <f t="shared" si="77"/>
        <v/>
      </c>
      <c r="AP78" s="89">
        <f t="shared" si="78"/>
        <v>0</v>
      </c>
      <c r="AQ78" s="89" t="str">
        <f t="shared" si="79"/>
        <v/>
      </c>
      <c r="AR78" s="89" t="str">
        <f t="shared" si="80"/>
        <v/>
      </c>
      <c r="AS78" s="89" t="str">
        <f t="shared" si="81"/>
        <v/>
      </c>
      <c r="AT78" s="89" t="str">
        <f t="shared" si="82"/>
        <v/>
      </c>
      <c r="AU78" s="93" t="str">
        <f t="shared" si="83"/>
        <v/>
      </c>
      <c r="AV78" s="105"/>
      <c r="AW78" s="105"/>
      <c r="AX78" s="105"/>
      <c r="AY78" s="51"/>
      <c r="AZ78" s="105" t="str">
        <f>IF(OR($B78=0,$B78=""),"",IF(AND($E$3="Nursery"),'Marks Entry Nursery'!AC77,IF(AND($E$3="LKG"),'Marks Entry LKG'!AC77,IF(AND($E$3="UKG"),'Marks Entry UKG'!AC77,""))))</f>
        <v/>
      </c>
      <c r="BA78" s="105" t="str">
        <f>IF(OR($B78=0,$B78=""),"",IF(AND($E$3="Nursery"),'Marks Entry Nursery'!AD77,IF(AND($E$3="LKG"),'Marks Entry LKG'!AD77,IF(AND($E$3="UKG"),'Marks Entry UKG'!AD77,""))))</f>
        <v/>
      </c>
      <c r="BB78" s="54" t="str">
        <f t="shared" si="84"/>
        <v/>
      </c>
      <c r="BC78" s="51">
        <f t="shared" si="85"/>
        <v>0</v>
      </c>
      <c r="BD78" s="105" t="str">
        <f>IF(OR($B78=0,$B78=""),"",IF(AND($E$3="Nursery"),'Marks Entry Nursery'!AE77,IF(AND($E$3="LKG"),'Marks Entry LKG'!AE77,IF(AND($E$3="UKG"),'Marks Entry UKG'!AE77,""))))</f>
        <v/>
      </c>
      <c r="BE78" s="105" t="str">
        <f>IF(OR($B78=0,$B78=""),"",IF(AND($E$3="Nursery"),'Marks Entry Nursery'!AF77,IF(AND($E$3="LKG"),'Marks Entry LKG'!AF77,IF(AND($E$3="UKG"),'Marks Entry UKG'!AF77,""))))</f>
        <v/>
      </c>
      <c r="BF78" s="55" t="str">
        <f t="shared" si="86"/>
        <v/>
      </c>
      <c r="BG78" s="51" t="str">
        <f t="shared" si="87"/>
        <v/>
      </c>
      <c r="BH78" s="89">
        <f t="shared" si="88"/>
        <v>0</v>
      </c>
      <c r="BI78" s="89" t="str">
        <f t="shared" si="89"/>
        <v/>
      </c>
      <c r="BJ78" s="89" t="str">
        <f t="shared" si="90"/>
        <v/>
      </c>
      <c r="BK78" s="89" t="str">
        <f t="shared" si="91"/>
        <v/>
      </c>
      <c r="BL78" s="89" t="str">
        <f t="shared" si="92"/>
        <v/>
      </c>
      <c r="BM78" s="93" t="str">
        <f t="shared" si="93"/>
        <v/>
      </c>
      <c r="BN78" s="105"/>
      <c r="BO78" s="105"/>
      <c r="BP78" s="105"/>
      <c r="BQ78" s="51"/>
      <c r="BR78" s="105" t="str">
        <f>IF(OR($B78=0,$B78=""),"",IF(AND($E$3="Nursery"),'Marks Entry Nursery'!AJ77,IF(AND($E$3="LKG"),'Marks Entry LKG'!AJ77,IF(AND($E$3="UKG"),'Marks Entry UKG'!AJ77,""))))</f>
        <v/>
      </c>
      <c r="BS78" s="105" t="str">
        <f>IF(OR($B78=0,$B78=""),"",IF(AND($E$3="Nursery"),'Marks Entry Nursery'!AK77,IF(AND($E$3="LKG"),'Marks Entry LKG'!AK77,IF(AND($E$3="UKG"),'Marks Entry UKG'!AK77,""))))</f>
        <v/>
      </c>
      <c r="BT78" s="54" t="str">
        <f t="shared" si="94"/>
        <v/>
      </c>
      <c r="BU78" s="51">
        <f t="shared" si="95"/>
        <v>0</v>
      </c>
      <c r="BV78" s="105" t="str">
        <f>IF(OR($B78=0,$B78=""),"",IF(AND($E$3="Nursery"),'Marks Entry Nursery'!AL77,IF(AND($E$3="LKG"),'Marks Entry LKG'!AL77,IF(AND($E$3="UKG"),'Marks Entry UKG'!AL77,""))))</f>
        <v/>
      </c>
      <c r="BW78" s="105" t="str">
        <f>IF(OR($B78=0,$B78=""),"",IF(AND($E$3="Nursery"),'Marks Entry Nursery'!AM77,IF(AND($E$3="LKG"),'Marks Entry LKG'!AM77,IF(AND($E$3="UKG"),'Marks Entry UKG'!AM77,""))))</f>
        <v/>
      </c>
      <c r="BX78" s="55" t="str">
        <f t="shared" si="96"/>
        <v/>
      </c>
      <c r="BY78" s="51" t="str">
        <f t="shared" si="97"/>
        <v/>
      </c>
      <c r="BZ78" s="89">
        <f t="shared" si="98"/>
        <v>0</v>
      </c>
      <c r="CA78" s="89" t="str">
        <f t="shared" si="99"/>
        <v/>
      </c>
      <c r="CB78" s="89" t="str">
        <f t="shared" si="100"/>
        <v/>
      </c>
      <c r="CC78" s="89" t="str">
        <f t="shared" si="101"/>
        <v/>
      </c>
      <c r="CD78" s="89" t="str">
        <f t="shared" si="102"/>
        <v/>
      </c>
      <c r="CE78" s="93" t="str">
        <f t="shared" si="103"/>
        <v/>
      </c>
      <c r="CF78" s="105" t="str">
        <f>IF(OR($B78=0,$B78=""),"",IF(AND($E$3="Nursery"),'Marks Entry Nursery'!AN77,IF(AND($E$3="LKG"),'Marks Entry LKG'!AN77,IF(AND($E$3="UKG"),'Marks Entry UKG'!AN77,""))))</f>
        <v/>
      </c>
      <c r="CG78" s="105" t="str">
        <f>IF(OR($B78=0,$B78=""),"",IF(AND($E$3="Nursery"),'Marks Entry Nursery'!AO77,IF(AND($E$3="LKG"),'Marks Entry LKG'!AO77,IF(AND($E$3="UKG"),'Marks Entry UKG'!AO77,""))))</f>
        <v/>
      </c>
      <c r="CH78" s="106" t="str">
        <f t="shared" si="104"/>
        <v/>
      </c>
      <c r="CI78" s="107">
        <f t="shared" si="105"/>
        <v>0</v>
      </c>
      <c r="CJ78" s="107" t="str">
        <f t="shared" si="106"/>
        <v/>
      </c>
      <c r="CK78" s="107" t="str">
        <f t="shared" si="107"/>
        <v/>
      </c>
      <c r="CL78" s="92" t="str">
        <f t="shared" si="108"/>
        <v/>
      </c>
      <c r="CM78" s="105" t="str">
        <f>IF(OR($B78=0,$B78=""),"",IF(AND($E$3="Nursery"),'Marks Entry Nursery'!AP77,IF(AND($E$3="LKG"),'Marks Entry LKG'!AP77,IF(AND($E$3="UKG"),'Marks Entry UKG'!AP77,""))))</f>
        <v/>
      </c>
      <c r="CN78" s="105" t="str">
        <f>IF(OR($B78=0,$B78=""),"",IF(AND($E$3="Nursery"),'Marks Entry Nursery'!AQ77,IF(AND($E$3="LKG"),'Marks Entry LKG'!AQ77,IF(AND($E$3="UKG"),'Marks Entry UKG'!AQ77,""))))</f>
        <v/>
      </c>
      <c r="CO78" s="106" t="str">
        <f t="shared" si="109"/>
        <v/>
      </c>
      <c r="CP78" s="107">
        <f t="shared" si="110"/>
        <v>0</v>
      </c>
      <c r="CQ78" s="107" t="str">
        <f t="shared" si="111"/>
        <v/>
      </c>
      <c r="CR78" s="107" t="str">
        <f t="shared" si="112"/>
        <v/>
      </c>
      <c r="CS78" s="92" t="str">
        <f t="shared" si="113"/>
        <v/>
      </c>
      <c r="CT78" s="105" t="str">
        <f>IF(OR($B78=0,$B78=""),"",IF(AND($E$3="Nursery"),'Marks Entry Nursery'!AR77,IF(AND($E$3="LKG"),'Marks Entry LKG'!AR77,IF(AND($E$3="UKG"),'Marks Entry UKG'!AR77,""))))</f>
        <v/>
      </c>
      <c r="CU78" s="105" t="str">
        <f>IF(OR($B78=0,$B78=""),"",IF(AND($E$3="Nursery"),'Marks Entry Nursery'!AS77,IF(AND($E$3="LKG"),'Marks Entry LKG'!AS77,IF(AND($E$3="UKG"),'Marks Entry UKG'!AS77,""))))</f>
        <v/>
      </c>
      <c r="CV78" s="106" t="str">
        <f t="shared" si="114"/>
        <v/>
      </c>
      <c r="CW78" s="107">
        <f t="shared" si="115"/>
        <v>0</v>
      </c>
      <c r="CX78" s="107" t="str">
        <f t="shared" si="116"/>
        <v/>
      </c>
      <c r="CY78" s="107" t="str">
        <f t="shared" si="117"/>
        <v/>
      </c>
      <c r="CZ78" s="92" t="str">
        <f t="shared" si="118"/>
        <v/>
      </c>
      <c r="DA78" s="105" t="str">
        <f>IF(OR($B78=0,$B78=""),"",IF(AND($E$3="Nursery"),'Marks Entry Nursery'!AT77,IF(AND($E$3="LKG"),'Marks Entry LKG'!AT77,IF(AND($E$3="UKG"),'Marks Entry UKG'!AT77,""))))</f>
        <v/>
      </c>
      <c r="DB78" s="105" t="str">
        <f>IF(OR($B78=0,$B78=""),"",IF(AND($E$3="Nursery"),'Marks Entry Nursery'!AU77,IF(AND($E$3="LKG"),'Marks Entry LKG'!AU77,IF(AND($E$3="UKG"),'Marks Entry UKG'!AU77,""))))</f>
        <v/>
      </c>
      <c r="DC78" s="357" t="str">
        <f t="shared" si="119"/>
        <v/>
      </c>
      <c r="DD78" s="93" t="str">
        <f t="shared" si="120"/>
        <v/>
      </c>
      <c r="DE78" s="105" t="str">
        <f>IF(OR($B78=0,$B78=""),"",IF(AND($E$3="Nursery"),'Marks Entry Nursery'!AV77,IF(AND($E$3="LKG"),'Marks Entry LKG'!AV77,IF(AND($E$3="UKG"),'Marks Entry UKG'!AV77,""))))</f>
        <v/>
      </c>
      <c r="DF78" s="105" t="str">
        <f>IF(OR($B78=0,$B78=""),"",IF(AND($E$3="Nursery"),'Marks Entry Nursery'!AW77,IF(AND($E$3="LKG"),'Marks Entry LKG'!AW77,IF(AND($E$3="UKG"),'Marks Entry UKG'!AW77,""))))</f>
        <v/>
      </c>
      <c r="DG78" s="357" t="str">
        <f t="shared" si="121"/>
        <v/>
      </c>
      <c r="DH78" s="93" t="str">
        <f t="shared" si="122"/>
        <v/>
      </c>
      <c r="DI78" s="63" t="str">
        <f t="shared" si="123"/>
        <v/>
      </c>
      <c r="DJ78" s="359" t="str">
        <f t="shared" si="124"/>
        <v/>
      </c>
      <c r="DK78" s="67" t="str">
        <f t="shared" si="125"/>
        <v/>
      </c>
      <c r="DL78" s="68" t="str">
        <f t="shared" si="126"/>
        <v/>
      </c>
      <c r="DM78" s="387" t="str">
        <f>IFERROR(IF(B78="NSO","NSO",IF(OR(D78="",G78="",F78="",B78="",DI78=0),"",IF('Master sheet'!$D$14="Hindi","कक्षोंन्नति","Promoted"))),"")</f>
        <v/>
      </c>
      <c r="DN78" s="42" t="str">
        <f>IF(OR(B78=0,B78=""),"",IF(AND($E$3="Nursery"),'Marks Entry Nursery'!AX77,IF(AND($E$3="LKG"),'Marks Entry LKG'!AX77,IF(AND($E$3="UKG"),'Marks Entry UKG'!AX77,""))))</f>
        <v/>
      </c>
      <c r="DO78" s="42" t="str">
        <f>IF(OR(B78=0,B78=""),"",IF(AND($E$3="Nursery"),'Marks Entry Nursery'!AY77,IF(AND($E$3="LKG"),'Marks Entry LKG'!AY77,IF(AND($E$3="UKG"),'Marks Entry UKG'!AY77,""))))</f>
        <v/>
      </c>
      <c r="DP78" s="214" t="str">
        <f t="shared" si="127"/>
        <v/>
      </c>
      <c r="DQ78" s="43"/>
      <c r="DX78" s="44">
        <f>IF(AND($E$3="Nursery"),'Marks Entry Nursery'!I77,IF(AND($E$3="LKG"),'Marks Entry LKG'!I77,IF(AND($E$3="UKG"),'Marks Entry UKG'!I77,"")))</f>
        <v>0</v>
      </c>
    </row>
    <row r="79" spans="1:128" ht="18.95" customHeight="1">
      <c r="A79" s="56">
        <v>72</v>
      </c>
      <c r="B79" s="261" t="str">
        <f>IF(OR(DX79=0,DX79=""),"",IF(AND($E$3="Nursery"),'Marks Entry Nursery'!I78,IF(AND($E$3="LKG"),'Marks Entry LKG'!I78,IF(AND($E$3="UKG"),'Marks Entry UKG'!I78,""))))</f>
        <v/>
      </c>
      <c r="C79" s="57" t="str">
        <f>IF(OR($B79=0,$B79=""),"",IF(AND($E$3="Nursery"),'Marks Entry Nursery'!B78,IF(AND($E$3="LKG"),'Marks Entry LKG'!B78,IF(AND($E$3="UKG"),'Marks Entry UKG'!B78,""))))</f>
        <v/>
      </c>
      <c r="D79" s="57" t="str">
        <f>IF(OR($B79=0,$B79=""),"",IF(AND($E$3="Nursery"),'Marks Entry Nursery'!C78,IF(AND($E$3="LKG"),'Marks Entry LKG'!C78,IF(AND($E$3="UKG"),'Marks Entry UKG'!C78,""))))</f>
        <v/>
      </c>
      <c r="E79" s="402" t="str">
        <f>IF(OR(B79=0,B79=""),"",IF(AND($E$3="Nursery"),'Marks Entry Nursery'!E78,IF(AND($E$3="LKG"),'Marks Entry LKG'!E78,IF(AND($E$3="UKG"),'Marks Entry UKG'!E78,""))))</f>
        <v/>
      </c>
      <c r="F79" s="260" t="str">
        <f>IF(OR(B79=0,B79=""),"",IF(AND($E$3="Nursery"),'Marks Entry Nursery'!D78,IF(AND($E$3="LKG"),'Marks Entry LKG'!D78,IF(AND($E$3="UKG"),'Marks Entry UKG'!D78,""))))</f>
        <v/>
      </c>
      <c r="G79" s="407" t="str">
        <f>IF(OR($B79=0,$B79=""),"",IF(AND($E$3="Nursery"),'Marks Entry Nursery'!F78,IF(AND($E$3="LKG"),'Marks Entry LKG'!F78,IF(AND($E$3="UKG"),'Marks Entry UKG'!F78,""))))</f>
        <v/>
      </c>
      <c r="H79" s="407" t="str">
        <f>IF(OR($B79=0,$B79=""),"",IF(AND($E$3="Nursery"),'Marks Entry Nursery'!G78,IF(AND($E$3="LKG"),'Marks Entry LKG'!G78,IF(AND($E$3="UKG"),'Marks Entry UKG'!G78,""))))</f>
        <v/>
      </c>
      <c r="I79" s="407" t="str">
        <f>IF(OR($B79=0,$B79=""),"",IF(AND($E$3="Nursery"),'Marks Entry Nursery'!H78,IF(AND($E$3="LKG"),'Marks Entry LKG'!H78,IF(AND($E$3="UKG"),'Marks Entry UKG'!H78,""))))</f>
        <v/>
      </c>
      <c r="J79" s="229" t="str">
        <f>IF(OR($B79=0,$B79=""),"",IF(AND($E$3="Nursery"),'Marks Entry Nursery'!J78,IF(AND($E$3="LKG"),'Marks Entry LKG'!J78,IF(AND($E$3="UKG"),'Marks Entry UKG'!J78,""))))</f>
        <v/>
      </c>
      <c r="K79" s="229" t="str">
        <f>IF(OR($B79=0,$B79=""),"",IF(AND($E$3="Nursery"),'Marks Entry Nursery'!K78,IF(AND($E$3="LKG"),'Marks Entry LKG'!K78,IF(AND($E$3="UKG"),'Marks Entry UKG'!K78,""))))</f>
        <v/>
      </c>
      <c r="L79" s="105"/>
      <c r="M79" s="105"/>
      <c r="N79" s="105"/>
      <c r="O79" s="51"/>
      <c r="P79" s="105" t="str">
        <f>IF(OR($B79=0,$B79=""),"",IF(AND($E$3="Nursery"),'Marks Entry Nursery'!O78,IF(AND($E$3="LKG"),'Marks Entry LKG'!O78,IF(AND($E$3="UKG"),'Marks Entry UKG'!O78,""))))</f>
        <v/>
      </c>
      <c r="Q79" s="105" t="str">
        <f>IF(OR($B79=0,$B79=""),"",IF(AND($E$3="Nursery"),'Marks Entry Nursery'!P78,IF(AND($E$3="LKG"),'Marks Entry LKG'!P78,IF(AND($E$3="UKG"),'Marks Entry UKG'!P78,""))))</f>
        <v/>
      </c>
      <c r="R79" s="54" t="str">
        <f t="shared" si="64"/>
        <v/>
      </c>
      <c r="S79" s="51">
        <f t="shared" si="65"/>
        <v>0</v>
      </c>
      <c r="T79" s="105" t="str">
        <f>IF(OR($B79=0,$B79=""),"",IF(AND($E$3="Nursery"),'Marks Entry Nursery'!Q78,IF(AND($E$3="LKG"),'Marks Entry LKG'!Q78,IF(AND($E$3="UKG"),'Marks Entry UKG'!Q78,""))))</f>
        <v/>
      </c>
      <c r="U79" s="105" t="str">
        <f>IF(OR($B79=0,$B79=""),"",IF(AND($E$3="Nursery"),'Marks Entry Nursery'!R78,IF(AND($E$3="LKG"),'Marks Entry LKG'!R78,IF(AND($E$3="UKG"),'Marks Entry UKG'!R78,""))))</f>
        <v/>
      </c>
      <c r="V79" s="55" t="str">
        <f t="shared" si="66"/>
        <v/>
      </c>
      <c r="W79" s="51" t="str">
        <f t="shared" si="67"/>
        <v/>
      </c>
      <c r="X79" s="89">
        <f t="shared" si="68"/>
        <v>0</v>
      </c>
      <c r="Y79" s="89" t="str">
        <f t="shared" si="69"/>
        <v/>
      </c>
      <c r="Z79" s="89" t="str">
        <f t="shared" si="70"/>
        <v/>
      </c>
      <c r="AA79" s="89" t="str">
        <f t="shared" si="71"/>
        <v/>
      </c>
      <c r="AB79" s="89" t="str">
        <f t="shared" si="72"/>
        <v/>
      </c>
      <c r="AC79" s="93" t="str">
        <f t="shared" si="73"/>
        <v/>
      </c>
      <c r="AD79" s="105"/>
      <c r="AE79" s="105"/>
      <c r="AF79" s="105"/>
      <c r="AG79" s="51"/>
      <c r="AH79" s="105" t="str">
        <f>IF(OR($B79=0,$B79=""),"",IF(AND($E$3="Nursery"),'Marks Entry Nursery'!V78,IF(AND($E$3="LKG"),'Marks Entry LKG'!V78,IF(AND($E$3="UKG"),'Marks Entry UKG'!V78,""))))</f>
        <v/>
      </c>
      <c r="AI79" s="105" t="str">
        <f>IF(OR($B79=0,$B79=""),"",IF(AND($E$3="Nursery"),'Marks Entry Nursery'!W78,IF(AND($E$3="LKG"),'Marks Entry LKG'!W78,IF(AND($E$3="UKG"),'Marks Entry UKG'!W78,""))))</f>
        <v/>
      </c>
      <c r="AJ79" s="54" t="str">
        <f t="shared" si="74"/>
        <v/>
      </c>
      <c r="AK79" s="51">
        <f t="shared" si="75"/>
        <v>0</v>
      </c>
      <c r="AL79" s="105" t="str">
        <f>IF(OR($B79=0,$B79=""),"",IF(AND($E$3="Nursery"),'Marks Entry Nursery'!X78,IF(AND($E$3="LKG"),'Marks Entry LKG'!X78,IF(AND($E$3="UKG"),'Marks Entry UKG'!X78,""))))</f>
        <v/>
      </c>
      <c r="AM79" s="105" t="str">
        <f>IF(OR($B79=0,$B79=""),"",IF(AND($E$3="Nursery"),'Marks Entry Nursery'!Y78,IF(AND($E$3="LKG"),'Marks Entry LKG'!Y78,IF(AND($E$3="UKG"),'Marks Entry UKG'!Y78,""))))</f>
        <v/>
      </c>
      <c r="AN79" s="55" t="str">
        <f t="shared" si="76"/>
        <v/>
      </c>
      <c r="AO79" s="51" t="str">
        <f t="shared" si="77"/>
        <v/>
      </c>
      <c r="AP79" s="89">
        <f t="shared" si="78"/>
        <v>0</v>
      </c>
      <c r="AQ79" s="89" t="str">
        <f t="shared" si="79"/>
        <v/>
      </c>
      <c r="AR79" s="89" t="str">
        <f t="shared" si="80"/>
        <v/>
      </c>
      <c r="AS79" s="89" t="str">
        <f t="shared" si="81"/>
        <v/>
      </c>
      <c r="AT79" s="89" t="str">
        <f t="shared" si="82"/>
        <v/>
      </c>
      <c r="AU79" s="93" t="str">
        <f t="shared" si="83"/>
        <v/>
      </c>
      <c r="AV79" s="105"/>
      <c r="AW79" s="105"/>
      <c r="AX79" s="105"/>
      <c r="AY79" s="51"/>
      <c r="AZ79" s="105" t="str">
        <f>IF(OR($B79=0,$B79=""),"",IF(AND($E$3="Nursery"),'Marks Entry Nursery'!AC78,IF(AND($E$3="LKG"),'Marks Entry LKG'!AC78,IF(AND($E$3="UKG"),'Marks Entry UKG'!AC78,""))))</f>
        <v/>
      </c>
      <c r="BA79" s="105" t="str">
        <f>IF(OR($B79=0,$B79=""),"",IF(AND($E$3="Nursery"),'Marks Entry Nursery'!AD78,IF(AND($E$3="LKG"),'Marks Entry LKG'!AD78,IF(AND($E$3="UKG"),'Marks Entry UKG'!AD78,""))))</f>
        <v/>
      </c>
      <c r="BB79" s="54" t="str">
        <f t="shared" si="84"/>
        <v/>
      </c>
      <c r="BC79" s="51">
        <f t="shared" si="85"/>
        <v>0</v>
      </c>
      <c r="BD79" s="105" t="str">
        <f>IF(OR($B79=0,$B79=""),"",IF(AND($E$3="Nursery"),'Marks Entry Nursery'!AE78,IF(AND($E$3="LKG"),'Marks Entry LKG'!AE78,IF(AND($E$3="UKG"),'Marks Entry UKG'!AE78,""))))</f>
        <v/>
      </c>
      <c r="BE79" s="105" t="str">
        <f>IF(OR($B79=0,$B79=""),"",IF(AND($E$3="Nursery"),'Marks Entry Nursery'!AF78,IF(AND($E$3="LKG"),'Marks Entry LKG'!AF78,IF(AND($E$3="UKG"),'Marks Entry UKG'!AF78,""))))</f>
        <v/>
      </c>
      <c r="BF79" s="55" t="str">
        <f t="shared" si="86"/>
        <v/>
      </c>
      <c r="BG79" s="51" t="str">
        <f t="shared" si="87"/>
        <v/>
      </c>
      <c r="BH79" s="89">
        <f t="shared" si="88"/>
        <v>0</v>
      </c>
      <c r="BI79" s="89" t="str">
        <f t="shared" si="89"/>
        <v/>
      </c>
      <c r="BJ79" s="89" t="str">
        <f t="shared" si="90"/>
        <v/>
      </c>
      <c r="BK79" s="89" t="str">
        <f t="shared" si="91"/>
        <v/>
      </c>
      <c r="BL79" s="89" t="str">
        <f t="shared" si="92"/>
        <v/>
      </c>
      <c r="BM79" s="93" t="str">
        <f t="shared" si="93"/>
        <v/>
      </c>
      <c r="BN79" s="105"/>
      <c r="BO79" s="105"/>
      <c r="BP79" s="105"/>
      <c r="BQ79" s="51"/>
      <c r="BR79" s="105" t="str">
        <f>IF(OR($B79=0,$B79=""),"",IF(AND($E$3="Nursery"),'Marks Entry Nursery'!AJ78,IF(AND($E$3="LKG"),'Marks Entry LKG'!AJ78,IF(AND($E$3="UKG"),'Marks Entry UKG'!AJ78,""))))</f>
        <v/>
      </c>
      <c r="BS79" s="105" t="str">
        <f>IF(OR($B79=0,$B79=""),"",IF(AND($E$3="Nursery"),'Marks Entry Nursery'!AK78,IF(AND($E$3="LKG"),'Marks Entry LKG'!AK78,IF(AND($E$3="UKG"),'Marks Entry UKG'!AK78,""))))</f>
        <v/>
      </c>
      <c r="BT79" s="54" t="str">
        <f t="shared" si="94"/>
        <v/>
      </c>
      <c r="BU79" s="51">
        <f t="shared" si="95"/>
        <v>0</v>
      </c>
      <c r="BV79" s="105" t="str">
        <f>IF(OR($B79=0,$B79=""),"",IF(AND($E$3="Nursery"),'Marks Entry Nursery'!AL78,IF(AND($E$3="LKG"),'Marks Entry LKG'!AL78,IF(AND($E$3="UKG"),'Marks Entry UKG'!AL78,""))))</f>
        <v/>
      </c>
      <c r="BW79" s="105" t="str">
        <f>IF(OR($B79=0,$B79=""),"",IF(AND($E$3="Nursery"),'Marks Entry Nursery'!AM78,IF(AND($E$3="LKG"),'Marks Entry LKG'!AM78,IF(AND($E$3="UKG"),'Marks Entry UKG'!AM78,""))))</f>
        <v/>
      </c>
      <c r="BX79" s="55" t="str">
        <f t="shared" si="96"/>
        <v/>
      </c>
      <c r="BY79" s="51" t="str">
        <f t="shared" si="97"/>
        <v/>
      </c>
      <c r="BZ79" s="89">
        <f t="shared" si="98"/>
        <v>0</v>
      </c>
      <c r="CA79" s="89" t="str">
        <f t="shared" si="99"/>
        <v/>
      </c>
      <c r="CB79" s="89" t="str">
        <f t="shared" si="100"/>
        <v/>
      </c>
      <c r="CC79" s="89" t="str">
        <f t="shared" si="101"/>
        <v/>
      </c>
      <c r="CD79" s="89" t="str">
        <f t="shared" si="102"/>
        <v/>
      </c>
      <c r="CE79" s="93" t="str">
        <f t="shared" si="103"/>
        <v/>
      </c>
      <c r="CF79" s="105" t="str">
        <f>IF(OR($B79=0,$B79=""),"",IF(AND($E$3="Nursery"),'Marks Entry Nursery'!AN78,IF(AND($E$3="LKG"),'Marks Entry LKG'!AN78,IF(AND($E$3="UKG"),'Marks Entry UKG'!AN78,""))))</f>
        <v/>
      </c>
      <c r="CG79" s="105" t="str">
        <f>IF(OR($B79=0,$B79=""),"",IF(AND($E$3="Nursery"),'Marks Entry Nursery'!AO78,IF(AND($E$3="LKG"),'Marks Entry LKG'!AO78,IF(AND($E$3="UKG"),'Marks Entry UKG'!AO78,""))))</f>
        <v/>
      </c>
      <c r="CH79" s="106" t="str">
        <f t="shared" si="104"/>
        <v/>
      </c>
      <c r="CI79" s="107">
        <f t="shared" si="105"/>
        <v>0</v>
      </c>
      <c r="CJ79" s="107" t="str">
        <f t="shared" si="106"/>
        <v/>
      </c>
      <c r="CK79" s="107" t="str">
        <f t="shared" si="107"/>
        <v/>
      </c>
      <c r="CL79" s="92" t="str">
        <f t="shared" si="108"/>
        <v/>
      </c>
      <c r="CM79" s="105" t="str">
        <f>IF(OR($B79=0,$B79=""),"",IF(AND($E$3="Nursery"),'Marks Entry Nursery'!AP78,IF(AND($E$3="LKG"),'Marks Entry LKG'!AP78,IF(AND($E$3="UKG"),'Marks Entry UKG'!AP78,""))))</f>
        <v/>
      </c>
      <c r="CN79" s="105" t="str">
        <f>IF(OR($B79=0,$B79=""),"",IF(AND($E$3="Nursery"),'Marks Entry Nursery'!AQ78,IF(AND($E$3="LKG"),'Marks Entry LKG'!AQ78,IF(AND($E$3="UKG"),'Marks Entry UKG'!AQ78,""))))</f>
        <v/>
      </c>
      <c r="CO79" s="106" t="str">
        <f t="shared" si="109"/>
        <v/>
      </c>
      <c r="CP79" s="107">
        <f t="shared" si="110"/>
        <v>0</v>
      </c>
      <c r="CQ79" s="107" t="str">
        <f t="shared" si="111"/>
        <v/>
      </c>
      <c r="CR79" s="107" t="str">
        <f t="shared" si="112"/>
        <v/>
      </c>
      <c r="CS79" s="92" t="str">
        <f t="shared" si="113"/>
        <v/>
      </c>
      <c r="CT79" s="105" t="str">
        <f>IF(OR($B79=0,$B79=""),"",IF(AND($E$3="Nursery"),'Marks Entry Nursery'!AR78,IF(AND($E$3="LKG"),'Marks Entry LKG'!AR78,IF(AND($E$3="UKG"),'Marks Entry UKG'!AR78,""))))</f>
        <v/>
      </c>
      <c r="CU79" s="105" t="str">
        <f>IF(OR($B79=0,$B79=""),"",IF(AND($E$3="Nursery"),'Marks Entry Nursery'!AS78,IF(AND($E$3="LKG"),'Marks Entry LKG'!AS78,IF(AND($E$3="UKG"),'Marks Entry UKG'!AS78,""))))</f>
        <v/>
      </c>
      <c r="CV79" s="106" t="str">
        <f t="shared" si="114"/>
        <v/>
      </c>
      <c r="CW79" s="107">
        <f t="shared" si="115"/>
        <v>0</v>
      </c>
      <c r="CX79" s="107" t="str">
        <f t="shared" si="116"/>
        <v/>
      </c>
      <c r="CY79" s="107" t="str">
        <f t="shared" si="117"/>
        <v/>
      </c>
      <c r="CZ79" s="92" t="str">
        <f t="shared" si="118"/>
        <v/>
      </c>
      <c r="DA79" s="105" t="str">
        <f>IF(OR($B79=0,$B79=""),"",IF(AND($E$3="Nursery"),'Marks Entry Nursery'!AT78,IF(AND($E$3="LKG"),'Marks Entry LKG'!AT78,IF(AND($E$3="UKG"),'Marks Entry UKG'!AT78,""))))</f>
        <v/>
      </c>
      <c r="DB79" s="105" t="str">
        <f>IF(OR($B79=0,$B79=""),"",IF(AND($E$3="Nursery"),'Marks Entry Nursery'!AU78,IF(AND($E$3="LKG"),'Marks Entry LKG'!AU78,IF(AND($E$3="UKG"),'Marks Entry UKG'!AU78,""))))</f>
        <v/>
      </c>
      <c r="DC79" s="357" t="str">
        <f t="shared" si="119"/>
        <v/>
      </c>
      <c r="DD79" s="93" t="str">
        <f t="shared" si="120"/>
        <v/>
      </c>
      <c r="DE79" s="105" t="str">
        <f>IF(OR($B79=0,$B79=""),"",IF(AND($E$3="Nursery"),'Marks Entry Nursery'!AV78,IF(AND($E$3="LKG"),'Marks Entry LKG'!AV78,IF(AND($E$3="UKG"),'Marks Entry UKG'!AV78,""))))</f>
        <v/>
      </c>
      <c r="DF79" s="105" t="str">
        <f>IF(OR($B79=0,$B79=""),"",IF(AND($E$3="Nursery"),'Marks Entry Nursery'!AW78,IF(AND($E$3="LKG"),'Marks Entry LKG'!AW78,IF(AND($E$3="UKG"),'Marks Entry UKG'!AW78,""))))</f>
        <v/>
      </c>
      <c r="DG79" s="357" t="str">
        <f t="shared" si="121"/>
        <v/>
      </c>
      <c r="DH79" s="93" t="str">
        <f t="shared" si="122"/>
        <v/>
      </c>
      <c r="DI79" s="63" t="str">
        <f t="shared" si="123"/>
        <v/>
      </c>
      <c r="DJ79" s="359" t="str">
        <f t="shared" si="124"/>
        <v/>
      </c>
      <c r="DK79" s="67" t="str">
        <f t="shared" si="125"/>
        <v/>
      </c>
      <c r="DL79" s="68" t="str">
        <f t="shared" si="126"/>
        <v/>
      </c>
      <c r="DM79" s="387" t="str">
        <f>IFERROR(IF(B79="NSO","NSO",IF(OR(D79="",G79="",F79="",B79="",DI79=0),"",IF('Master sheet'!$D$14="Hindi","कक्षोंन्नति","Promoted"))),"")</f>
        <v/>
      </c>
      <c r="DN79" s="42" t="str">
        <f>IF(OR(B79=0,B79=""),"",IF(AND($E$3="Nursery"),'Marks Entry Nursery'!AX78,IF(AND($E$3="LKG"),'Marks Entry LKG'!AX78,IF(AND($E$3="UKG"),'Marks Entry UKG'!AX78,""))))</f>
        <v/>
      </c>
      <c r="DO79" s="42" t="str">
        <f>IF(OR(B79=0,B79=""),"",IF(AND($E$3="Nursery"),'Marks Entry Nursery'!AY78,IF(AND($E$3="LKG"),'Marks Entry LKG'!AY78,IF(AND($E$3="UKG"),'Marks Entry UKG'!AY78,""))))</f>
        <v/>
      </c>
      <c r="DP79" s="214" t="str">
        <f t="shared" si="127"/>
        <v/>
      </c>
      <c r="DQ79" s="43"/>
      <c r="DX79" s="44">
        <f>IF(AND($E$3="Nursery"),'Marks Entry Nursery'!I78,IF(AND($E$3="LKG"),'Marks Entry LKG'!I78,IF(AND($E$3="UKG"),'Marks Entry UKG'!I78,"")))</f>
        <v>0</v>
      </c>
    </row>
    <row r="80" spans="1:128" ht="18.95" customHeight="1">
      <c r="A80" s="56">
        <v>73</v>
      </c>
      <c r="B80" s="261" t="str">
        <f>IF(OR(DX80=0,DX80=""),"",IF(AND($E$3="Nursery"),'Marks Entry Nursery'!I79,IF(AND($E$3="LKG"),'Marks Entry LKG'!I79,IF(AND($E$3="UKG"),'Marks Entry UKG'!I79,""))))</f>
        <v/>
      </c>
      <c r="C80" s="57" t="str">
        <f>IF(OR($B80=0,$B80=""),"",IF(AND($E$3="Nursery"),'Marks Entry Nursery'!B79,IF(AND($E$3="LKG"),'Marks Entry LKG'!B79,IF(AND($E$3="UKG"),'Marks Entry UKG'!B79,""))))</f>
        <v/>
      </c>
      <c r="D80" s="57" t="str">
        <f>IF(OR($B80=0,$B80=""),"",IF(AND($E$3="Nursery"),'Marks Entry Nursery'!C79,IF(AND($E$3="LKG"),'Marks Entry LKG'!C79,IF(AND($E$3="UKG"),'Marks Entry UKG'!C79,""))))</f>
        <v/>
      </c>
      <c r="E80" s="402" t="str">
        <f>IF(OR(B80=0,B80=""),"",IF(AND($E$3="Nursery"),'Marks Entry Nursery'!E79,IF(AND($E$3="LKG"),'Marks Entry LKG'!E79,IF(AND($E$3="UKG"),'Marks Entry UKG'!E79,""))))</f>
        <v/>
      </c>
      <c r="F80" s="260" t="str">
        <f>IF(OR(B80=0,B80=""),"",IF(AND($E$3="Nursery"),'Marks Entry Nursery'!D79,IF(AND($E$3="LKG"),'Marks Entry LKG'!D79,IF(AND($E$3="UKG"),'Marks Entry UKG'!D79,""))))</f>
        <v/>
      </c>
      <c r="G80" s="407" t="str">
        <f>IF(OR($B80=0,$B80=""),"",IF(AND($E$3="Nursery"),'Marks Entry Nursery'!F79,IF(AND($E$3="LKG"),'Marks Entry LKG'!F79,IF(AND($E$3="UKG"),'Marks Entry UKG'!F79,""))))</f>
        <v/>
      </c>
      <c r="H80" s="407" t="str">
        <f>IF(OR($B80=0,$B80=""),"",IF(AND($E$3="Nursery"),'Marks Entry Nursery'!G79,IF(AND($E$3="LKG"),'Marks Entry LKG'!G79,IF(AND($E$3="UKG"),'Marks Entry UKG'!G79,""))))</f>
        <v/>
      </c>
      <c r="I80" s="407" t="str">
        <f>IF(OR($B80=0,$B80=""),"",IF(AND($E$3="Nursery"),'Marks Entry Nursery'!H79,IF(AND($E$3="LKG"),'Marks Entry LKG'!H79,IF(AND($E$3="UKG"),'Marks Entry UKG'!H79,""))))</f>
        <v/>
      </c>
      <c r="J80" s="229" t="str">
        <f>IF(OR($B80=0,$B80=""),"",IF(AND($E$3="Nursery"),'Marks Entry Nursery'!J79,IF(AND($E$3="LKG"),'Marks Entry LKG'!J79,IF(AND($E$3="UKG"),'Marks Entry UKG'!J79,""))))</f>
        <v/>
      </c>
      <c r="K80" s="229" t="str">
        <f>IF(OR($B80=0,$B80=""),"",IF(AND($E$3="Nursery"),'Marks Entry Nursery'!K79,IF(AND($E$3="LKG"),'Marks Entry LKG'!K79,IF(AND($E$3="UKG"),'Marks Entry UKG'!K79,""))))</f>
        <v/>
      </c>
      <c r="L80" s="105"/>
      <c r="M80" s="105"/>
      <c r="N80" s="105"/>
      <c r="O80" s="51"/>
      <c r="P80" s="105" t="str">
        <f>IF(OR($B80=0,$B80=""),"",IF(AND($E$3="Nursery"),'Marks Entry Nursery'!O79,IF(AND($E$3="LKG"),'Marks Entry LKG'!O79,IF(AND($E$3="UKG"),'Marks Entry UKG'!O79,""))))</f>
        <v/>
      </c>
      <c r="Q80" s="105" t="str">
        <f>IF(OR($B80=0,$B80=""),"",IF(AND($E$3="Nursery"),'Marks Entry Nursery'!P79,IF(AND($E$3="LKG"),'Marks Entry LKG'!P79,IF(AND($E$3="UKG"),'Marks Entry UKG'!P79,""))))</f>
        <v/>
      </c>
      <c r="R80" s="54" t="str">
        <f t="shared" si="64"/>
        <v/>
      </c>
      <c r="S80" s="51">
        <f t="shared" si="65"/>
        <v>0</v>
      </c>
      <c r="T80" s="105" t="str">
        <f>IF(OR($B80=0,$B80=""),"",IF(AND($E$3="Nursery"),'Marks Entry Nursery'!Q79,IF(AND($E$3="LKG"),'Marks Entry LKG'!Q79,IF(AND($E$3="UKG"),'Marks Entry UKG'!Q79,""))))</f>
        <v/>
      </c>
      <c r="U80" s="105" t="str">
        <f>IF(OR($B80=0,$B80=""),"",IF(AND($E$3="Nursery"),'Marks Entry Nursery'!R79,IF(AND($E$3="LKG"),'Marks Entry LKG'!R79,IF(AND($E$3="UKG"),'Marks Entry UKG'!R79,""))))</f>
        <v/>
      </c>
      <c r="V80" s="55" t="str">
        <f t="shared" si="66"/>
        <v/>
      </c>
      <c r="W80" s="51" t="str">
        <f t="shared" si="67"/>
        <v/>
      </c>
      <c r="X80" s="89">
        <f t="shared" si="68"/>
        <v>0</v>
      </c>
      <c r="Y80" s="89" t="str">
        <f t="shared" si="69"/>
        <v/>
      </c>
      <c r="Z80" s="89" t="str">
        <f t="shared" si="70"/>
        <v/>
      </c>
      <c r="AA80" s="89" t="str">
        <f t="shared" si="71"/>
        <v/>
      </c>
      <c r="AB80" s="89" t="str">
        <f t="shared" si="72"/>
        <v/>
      </c>
      <c r="AC80" s="93" t="str">
        <f t="shared" si="73"/>
        <v/>
      </c>
      <c r="AD80" s="105"/>
      <c r="AE80" s="105"/>
      <c r="AF80" s="105"/>
      <c r="AG80" s="51"/>
      <c r="AH80" s="105" t="str">
        <f>IF(OR($B80=0,$B80=""),"",IF(AND($E$3="Nursery"),'Marks Entry Nursery'!V79,IF(AND($E$3="LKG"),'Marks Entry LKG'!V79,IF(AND($E$3="UKG"),'Marks Entry UKG'!V79,""))))</f>
        <v/>
      </c>
      <c r="AI80" s="105" t="str">
        <f>IF(OR($B80=0,$B80=""),"",IF(AND($E$3="Nursery"),'Marks Entry Nursery'!W79,IF(AND($E$3="LKG"),'Marks Entry LKG'!W79,IF(AND($E$3="UKG"),'Marks Entry UKG'!W79,""))))</f>
        <v/>
      </c>
      <c r="AJ80" s="54" t="str">
        <f t="shared" si="74"/>
        <v/>
      </c>
      <c r="AK80" s="51">
        <f t="shared" si="75"/>
        <v>0</v>
      </c>
      <c r="AL80" s="105" t="str">
        <f>IF(OR($B80=0,$B80=""),"",IF(AND($E$3="Nursery"),'Marks Entry Nursery'!X79,IF(AND($E$3="LKG"),'Marks Entry LKG'!X79,IF(AND($E$3="UKG"),'Marks Entry UKG'!X79,""))))</f>
        <v/>
      </c>
      <c r="AM80" s="105" t="str">
        <f>IF(OR($B80=0,$B80=""),"",IF(AND($E$3="Nursery"),'Marks Entry Nursery'!Y79,IF(AND($E$3="LKG"),'Marks Entry LKG'!Y79,IF(AND($E$3="UKG"),'Marks Entry UKG'!Y79,""))))</f>
        <v/>
      </c>
      <c r="AN80" s="55" t="str">
        <f t="shared" si="76"/>
        <v/>
      </c>
      <c r="AO80" s="51" t="str">
        <f t="shared" si="77"/>
        <v/>
      </c>
      <c r="AP80" s="89">
        <f t="shared" si="78"/>
        <v>0</v>
      </c>
      <c r="AQ80" s="89" t="str">
        <f t="shared" si="79"/>
        <v/>
      </c>
      <c r="AR80" s="89" t="str">
        <f t="shared" si="80"/>
        <v/>
      </c>
      <c r="AS80" s="89" t="str">
        <f t="shared" si="81"/>
        <v/>
      </c>
      <c r="AT80" s="89" t="str">
        <f t="shared" si="82"/>
        <v/>
      </c>
      <c r="AU80" s="93" t="str">
        <f t="shared" si="83"/>
        <v/>
      </c>
      <c r="AV80" s="105"/>
      <c r="AW80" s="105"/>
      <c r="AX80" s="105"/>
      <c r="AY80" s="51"/>
      <c r="AZ80" s="105" t="str">
        <f>IF(OR($B80=0,$B80=""),"",IF(AND($E$3="Nursery"),'Marks Entry Nursery'!AC79,IF(AND($E$3="LKG"),'Marks Entry LKG'!AC79,IF(AND($E$3="UKG"),'Marks Entry UKG'!AC79,""))))</f>
        <v/>
      </c>
      <c r="BA80" s="105" t="str">
        <f>IF(OR($B80=0,$B80=""),"",IF(AND($E$3="Nursery"),'Marks Entry Nursery'!AD79,IF(AND($E$3="LKG"),'Marks Entry LKG'!AD79,IF(AND($E$3="UKG"),'Marks Entry UKG'!AD79,""))))</f>
        <v/>
      </c>
      <c r="BB80" s="54" t="str">
        <f t="shared" si="84"/>
        <v/>
      </c>
      <c r="BC80" s="51">
        <f t="shared" si="85"/>
        <v>0</v>
      </c>
      <c r="BD80" s="105" t="str">
        <f>IF(OR($B80=0,$B80=""),"",IF(AND($E$3="Nursery"),'Marks Entry Nursery'!AE79,IF(AND($E$3="LKG"),'Marks Entry LKG'!AE79,IF(AND($E$3="UKG"),'Marks Entry UKG'!AE79,""))))</f>
        <v/>
      </c>
      <c r="BE80" s="105" t="str">
        <f>IF(OR($B80=0,$B80=""),"",IF(AND($E$3="Nursery"),'Marks Entry Nursery'!AF79,IF(AND($E$3="LKG"),'Marks Entry LKG'!AF79,IF(AND($E$3="UKG"),'Marks Entry UKG'!AF79,""))))</f>
        <v/>
      </c>
      <c r="BF80" s="55" t="str">
        <f t="shared" si="86"/>
        <v/>
      </c>
      <c r="BG80" s="51" t="str">
        <f t="shared" si="87"/>
        <v/>
      </c>
      <c r="BH80" s="89">
        <f t="shared" si="88"/>
        <v>0</v>
      </c>
      <c r="BI80" s="89" t="str">
        <f t="shared" si="89"/>
        <v/>
      </c>
      <c r="BJ80" s="89" t="str">
        <f t="shared" si="90"/>
        <v/>
      </c>
      <c r="BK80" s="89" t="str">
        <f t="shared" si="91"/>
        <v/>
      </c>
      <c r="BL80" s="89" t="str">
        <f t="shared" si="92"/>
        <v/>
      </c>
      <c r="BM80" s="93" t="str">
        <f t="shared" si="93"/>
        <v/>
      </c>
      <c r="BN80" s="105"/>
      <c r="BO80" s="105"/>
      <c r="BP80" s="105"/>
      <c r="BQ80" s="51"/>
      <c r="BR80" s="105" t="str">
        <f>IF(OR($B80=0,$B80=""),"",IF(AND($E$3="Nursery"),'Marks Entry Nursery'!AJ79,IF(AND($E$3="LKG"),'Marks Entry LKG'!AJ79,IF(AND($E$3="UKG"),'Marks Entry UKG'!AJ79,""))))</f>
        <v/>
      </c>
      <c r="BS80" s="105" t="str">
        <f>IF(OR($B80=0,$B80=""),"",IF(AND($E$3="Nursery"),'Marks Entry Nursery'!AK79,IF(AND($E$3="LKG"),'Marks Entry LKG'!AK79,IF(AND($E$3="UKG"),'Marks Entry UKG'!AK79,""))))</f>
        <v/>
      </c>
      <c r="BT80" s="54" t="str">
        <f t="shared" si="94"/>
        <v/>
      </c>
      <c r="BU80" s="51">
        <f t="shared" si="95"/>
        <v>0</v>
      </c>
      <c r="BV80" s="105" t="str">
        <f>IF(OR($B80=0,$B80=""),"",IF(AND($E$3="Nursery"),'Marks Entry Nursery'!AL79,IF(AND($E$3="LKG"),'Marks Entry LKG'!AL79,IF(AND($E$3="UKG"),'Marks Entry UKG'!AL79,""))))</f>
        <v/>
      </c>
      <c r="BW80" s="105" t="str">
        <f>IF(OR($B80=0,$B80=""),"",IF(AND($E$3="Nursery"),'Marks Entry Nursery'!AM79,IF(AND($E$3="LKG"),'Marks Entry LKG'!AM79,IF(AND($E$3="UKG"),'Marks Entry UKG'!AM79,""))))</f>
        <v/>
      </c>
      <c r="BX80" s="55" t="str">
        <f t="shared" si="96"/>
        <v/>
      </c>
      <c r="BY80" s="51" t="str">
        <f t="shared" si="97"/>
        <v/>
      </c>
      <c r="BZ80" s="89">
        <f t="shared" si="98"/>
        <v>0</v>
      </c>
      <c r="CA80" s="89" t="str">
        <f t="shared" si="99"/>
        <v/>
      </c>
      <c r="CB80" s="89" t="str">
        <f t="shared" si="100"/>
        <v/>
      </c>
      <c r="CC80" s="89" t="str">
        <f t="shared" si="101"/>
        <v/>
      </c>
      <c r="CD80" s="89" t="str">
        <f t="shared" si="102"/>
        <v/>
      </c>
      <c r="CE80" s="93" t="str">
        <f t="shared" si="103"/>
        <v/>
      </c>
      <c r="CF80" s="105" t="str">
        <f>IF(OR($B80=0,$B80=""),"",IF(AND($E$3="Nursery"),'Marks Entry Nursery'!AN79,IF(AND($E$3="LKG"),'Marks Entry LKG'!AN79,IF(AND($E$3="UKG"),'Marks Entry UKG'!AN79,""))))</f>
        <v/>
      </c>
      <c r="CG80" s="105" t="str">
        <f>IF(OR($B80=0,$B80=""),"",IF(AND($E$3="Nursery"),'Marks Entry Nursery'!AO79,IF(AND($E$3="LKG"),'Marks Entry LKG'!AO79,IF(AND($E$3="UKG"),'Marks Entry UKG'!AO79,""))))</f>
        <v/>
      </c>
      <c r="CH80" s="106" t="str">
        <f t="shared" si="104"/>
        <v/>
      </c>
      <c r="CI80" s="107">
        <f t="shared" si="105"/>
        <v>0</v>
      </c>
      <c r="CJ80" s="107" t="str">
        <f t="shared" si="106"/>
        <v/>
      </c>
      <c r="CK80" s="107" t="str">
        <f t="shared" si="107"/>
        <v/>
      </c>
      <c r="CL80" s="92" t="str">
        <f t="shared" si="108"/>
        <v/>
      </c>
      <c r="CM80" s="105" t="str">
        <f>IF(OR($B80=0,$B80=""),"",IF(AND($E$3="Nursery"),'Marks Entry Nursery'!AP79,IF(AND($E$3="LKG"),'Marks Entry LKG'!AP79,IF(AND($E$3="UKG"),'Marks Entry UKG'!AP79,""))))</f>
        <v/>
      </c>
      <c r="CN80" s="105" t="str">
        <f>IF(OR($B80=0,$B80=""),"",IF(AND($E$3="Nursery"),'Marks Entry Nursery'!AQ79,IF(AND($E$3="LKG"),'Marks Entry LKG'!AQ79,IF(AND($E$3="UKG"),'Marks Entry UKG'!AQ79,""))))</f>
        <v/>
      </c>
      <c r="CO80" s="106" t="str">
        <f t="shared" si="109"/>
        <v/>
      </c>
      <c r="CP80" s="107">
        <f t="shared" si="110"/>
        <v>0</v>
      </c>
      <c r="CQ80" s="107" t="str">
        <f t="shared" si="111"/>
        <v/>
      </c>
      <c r="CR80" s="107" t="str">
        <f t="shared" si="112"/>
        <v/>
      </c>
      <c r="CS80" s="92" t="str">
        <f t="shared" si="113"/>
        <v/>
      </c>
      <c r="CT80" s="105" t="str">
        <f>IF(OR($B80=0,$B80=""),"",IF(AND($E$3="Nursery"),'Marks Entry Nursery'!AR79,IF(AND($E$3="LKG"),'Marks Entry LKG'!AR79,IF(AND($E$3="UKG"),'Marks Entry UKG'!AR79,""))))</f>
        <v/>
      </c>
      <c r="CU80" s="105" t="str">
        <f>IF(OR($B80=0,$B80=""),"",IF(AND($E$3="Nursery"),'Marks Entry Nursery'!AS79,IF(AND($E$3="LKG"),'Marks Entry LKG'!AS79,IF(AND($E$3="UKG"),'Marks Entry UKG'!AS79,""))))</f>
        <v/>
      </c>
      <c r="CV80" s="106" t="str">
        <f t="shared" si="114"/>
        <v/>
      </c>
      <c r="CW80" s="107">
        <f t="shared" si="115"/>
        <v>0</v>
      </c>
      <c r="CX80" s="107" t="str">
        <f t="shared" si="116"/>
        <v/>
      </c>
      <c r="CY80" s="107" t="str">
        <f t="shared" si="117"/>
        <v/>
      </c>
      <c r="CZ80" s="92" t="str">
        <f t="shared" si="118"/>
        <v/>
      </c>
      <c r="DA80" s="105" t="str">
        <f>IF(OR($B80=0,$B80=""),"",IF(AND($E$3="Nursery"),'Marks Entry Nursery'!AT79,IF(AND($E$3="LKG"),'Marks Entry LKG'!AT79,IF(AND($E$3="UKG"),'Marks Entry UKG'!AT79,""))))</f>
        <v/>
      </c>
      <c r="DB80" s="105" t="str">
        <f>IF(OR($B80=0,$B80=""),"",IF(AND($E$3="Nursery"),'Marks Entry Nursery'!AU79,IF(AND($E$3="LKG"),'Marks Entry LKG'!AU79,IF(AND($E$3="UKG"),'Marks Entry UKG'!AU79,""))))</f>
        <v/>
      </c>
      <c r="DC80" s="357" t="str">
        <f t="shared" si="119"/>
        <v/>
      </c>
      <c r="DD80" s="93" t="str">
        <f t="shared" si="120"/>
        <v/>
      </c>
      <c r="DE80" s="105" t="str">
        <f>IF(OR($B80=0,$B80=""),"",IF(AND($E$3="Nursery"),'Marks Entry Nursery'!AV79,IF(AND($E$3="LKG"),'Marks Entry LKG'!AV79,IF(AND($E$3="UKG"),'Marks Entry UKG'!AV79,""))))</f>
        <v/>
      </c>
      <c r="DF80" s="105" t="str">
        <f>IF(OR($B80=0,$B80=""),"",IF(AND($E$3="Nursery"),'Marks Entry Nursery'!AW79,IF(AND($E$3="LKG"),'Marks Entry LKG'!AW79,IF(AND($E$3="UKG"),'Marks Entry UKG'!AW79,""))))</f>
        <v/>
      </c>
      <c r="DG80" s="357" t="str">
        <f t="shared" si="121"/>
        <v/>
      </c>
      <c r="DH80" s="93" t="str">
        <f t="shared" si="122"/>
        <v/>
      </c>
      <c r="DI80" s="63" t="str">
        <f t="shared" si="123"/>
        <v/>
      </c>
      <c r="DJ80" s="359" t="str">
        <f t="shared" si="124"/>
        <v/>
      </c>
      <c r="DK80" s="67" t="str">
        <f t="shared" si="125"/>
        <v/>
      </c>
      <c r="DL80" s="68" t="str">
        <f t="shared" si="126"/>
        <v/>
      </c>
      <c r="DM80" s="387" t="str">
        <f>IFERROR(IF(B80="NSO","NSO",IF(OR(D80="",G80="",F80="",B80="",DI80=0),"",IF('Master sheet'!$D$14="Hindi","कक्षोंन्नति","Promoted"))),"")</f>
        <v/>
      </c>
      <c r="DN80" s="42" t="str">
        <f>IF(OR(B80=0,B80=""),"",IF(AND($E$3="Nursery"),'Marks Entry Nursery'!AX79,IF(AND($E$3="LKG"),'Marks Entry LKG'!AX79,IF(AND($E$3="UKG"),'Marks Entry UKG'!AX79,""))))</f>
        <v/>
      </c>
      <c r="DO80" s="42" t="str">
        <f>IF(OR(B80=0,B80=""),"",IF(AND($E$3="Nursery"),'Marks Entry Nursery'!AY79,IF(AND($E$3="LKG"),'Marks Entry LKG'!AY79,IF(AND($E$3="UKG"),'Marks Entry UKG'!AY79,""))))</f>
        <v/>
      </c>
      <c r="DP80" s="214" t="str">
        <f t="shared" si="127"/>
        <v/>
      </c>
      <c r="DQ80" s="43"/>
      <c r="DX80" s="44">
        <f>IF(AND($E$3="Nursery"),'Marks Entry Nursery'!I79,IF(AND($E$3="LKG"),'Marks Entry LKG'!I79,IF(AND($E$3="UKG"),'Marks Entry UKG'!I79,"")))</f>
        <v>0</v>
      </c>
    </row>
    <row r="81" spans="1:128" ht="18.95" customHeight="1">
      <c r="A81" s="56">
        <v>74</v>
      </c>
      <c r="B81" s="261" t="str">
        <f>IF(OR(DX81=0,DX81=""),"",IF(AND($E$3="Nursery"),'Marks Entry Nursery'!I80,IF(AND($E$3="LKG"),'Marks Entry LKG'!I80,IF(AND($E$3="UKG"),'Marks Entry UKG'!I80,""))))</f>
        <v/>
      </c>
      <c r="C81" s="57" t="str">
        <f>IF(OR($B81=0,$B81=""),"",IF(AND($E$3="Nursery"),'Marks Entry Nursery'!B80,IF(AND($E$3="LKG"),'Marks Entry LKG'!B80,IF(AND($E$3="UKG"),'Marks Entry UKG'!B80,""))))</f>
        <v/>
      </c>
      <c r="D81" s="57" t="str">
        <f>IF(OR($B81=0,$B81=""),"",IF(AND($E$3="Nursery"),'Marks Entry Nursery'!C80,IF(AND($E$3="LKG"),'Marks Entry LKG'!C80,IF(AND($E$3="UKG"),'Marks Entry UKG'!C80,""))))</f>
        <v/>
      </c>
      <c r="E81" s="402" t="str">
        <f>IF(OR(B81=0,B81=""),"",IF(AND($E$3="Nursery"),'Marks Entry Nursery'!E80,IF(AND($E$3="LKG"),'Marks Entry LKG'!E80,IF(AND($E$3="UKG"),'Marks Entry UKG'!E80,""))))</f>
        <v/>
      </c>
      <c r="F81" s="260" t="str">
        <f>IF(OR(B81=0,B81=""),"",IF(AND($E$3="Nursery"),'Marks Entry Nursery'!D80,IF(AND($E$3="LKG"),'Marks Entry LKG'!D80,IF(AND($E$3="UKG"),'Marks Entry UKG'!D80,""))))</f>
        <v/>
      </c>
      <c r="G81" s="407" t="str">
        <f>IF(OR($B81=0,$B81=""),"",IF(AND($E$3="Nursery"),'Marks Entry Nursery'!F80,IF(AND($E$3="LKG"),'Marks Entry LKG'!F80,IF(AND($E$3="UKG"),'Marks Entry UKG'!F80,""))))</f>
        <v/>
      </c>
      <c r="H81" s="407" t="str">
        <f>IF(OR($B81=0,$B81=""),"",IF(AND($E$3="Nursery"),'Marks Entry Nursery'!G80,IF(AND($E$3="LKG"),'Marks Entry LKG'!G80,IF(AND($E$3="UKG"),'Marks Entry UKG'!G80,""))))</f>
        <v/>
      </c>
      <c r="I81" s="407" t="str">
        <f>IF(OR($B81=0,$B81=""),"",IF(AND($E$3="Nursery"),'Marks Entry Nursery'!H80,IF(AND($E$3="LKG"),'Marks Entry LKG'!H80,IF(AND($E$3="UKG"),'Marks Entry UKG'!H80,""))))</f>
        <v/>
      </c>
      <c r="J81" s="229" t="str">
        <f>IF(OR($B81=0,$B81=""),"",IF(AND($E$3="Nursery"),'Marks Entry Nursery'!J80,IF(AND($E$3="LKG"),'Marks Entry LKG'!J80,IF(AND($E$3="UKG"),'Marks Entry UKG'!J80,""))))</f>
        <v/>
      </c>
      <c r="K81" s="229" t="str">
        <f>IF(OR($B81=0,$B81=""),"",IF(AND($E$3="Nursery"),'Marks Entry Nursery'!K80,IF(AND($E$3="LKG"),'Marks Entry LKG'!K80,IF(AND($E$3="UKG"),'Marks Entry UKG'!K80,""))))</f>
        <v/>
      </c>
      <c r="L81" s="105"/>
      <c r="M81" s="105"/>
      <c r="N81" s="105"/>
      <c r="O81" s="51"/>
      <c r="P81" s="105" t="str">
        <f>IF(OR($B81=0,$B81=""),"",IF(AND($E$3="Nursery"),'Marks Entry Nursery'!O80,IF(AND($E$3="LKG"),'Marks Entry LKG'!O80,IF(AND($E$3="UKG"),'Marks Entry UKG'!O80,""))))</f>
        <v/>
      </c>
      <c r="Q81" s="105" t="str">
        <f>IF(OR($B81=0,$B81=""),"",IF(AND($E$3="Nursery"),'Marks Entry Nursery'!P80,IF(AND($E$3="LKG"),'Marks Entry LKG'!P80,IF(AND($E$3="UKG"),'Marks Entry UKG'!P80,""))))</f>
        <v/>
      </c>
      <c r="R81" s="54" t="str">
        <f t="shared" si="64"/>
        <v/>
      </c>
      <c r="S81" s="51">
        <f t="shared" si="65"/>
        <v>0</v>
      </c>
      <c r="T81" s="105" t="str">
        <f>IF(OR($B81=0,$B81=""),"",IF(AND($E$3="Nursery"),'Marks Entry Nursery'!Q80,IF(AND($E$3="LKG"),'Marks Entry LKG'!Q80,IF(AND($E$3="UKG"),'Marks Entry UKG'!Q80,""))))</f>
        <v/>
      </c>
      <c r="U81" s="105" t="str">
        <f>IF(OR($B81=0,$B81=""),"",IF(AND($E$3="Nursery"),'Marks Entry Nursery'!R80,IF(AND($E$3="LKG"),'Marks Entry LKG'!R80,IF(AND($E$3="UKG"),'Marks Entry UKG'!R80,""))))</f>
        <v/>
      </c>
      <c r="V81" s="55" t="str">
        <f t="shared" si="66"/>
        <v/>
      </c>
      <c r="W81" s="51" t="str">
        <f t="shared" si="67"/>
        <v/>
      </c>
      <c r="X81" s="89">
        <f t="shared" si="68"/>
        <v>0</v>
      </c>
      <c r="Y81" s="89" t="str">
        <f t="shared" si="69"/>
        <v/>
      </c>
      <c r="Z81" s="89" t="str">
        <f t="shared" si="70"/>
        <v/>
      </c>
      <c r="AA81" s="89" t="str">
        <f t="shared" si="71"/>
        <v/>
      </c>
      <c r="AB81" s="89" t="str">
        <f t="shared" si="72"/>
        <v/>
      </c>
      <c r="AC81" s="93" t="str">
        <f t="shared" si="73"/>
        <v/>
      </c>
      <c r="AD81" s="105"/>
      <c r="AE81" s="105"/>
      <c r="AF81" s="105"/>
      <c r="AG81" s="51"/>
      <c r="AH81" s="105" t="str">
        <f>IF(OR($B81=0,$B81=""),"",IF(AND($E$3="Nursery"),'Marks Entry Nursery'!V80,IF(AND($E$3="LKG"),'Marks Entry LKG'!V80,IF(AND($E$3="UKG"),'Marks Entry UKG'!V80,""))))</f>
        <v/>
      </c>
      <c r="AI81" s="105" t="str">
        <f>IF(OR($B81=0,$B81=""),"",IF(AND($E$3="Nursery"),'Marks Entry Nursery'!W80,IF(AND($E$3="LKG"),'Marks Entry LKG'!W80,IF(AND($E$3="UKG"),'Marks Entry UKG'!W80,""))))</f>
        <v/>
      </c>
      <c r="AJ81" s="54" t="str">
        <f t="shared" si="74"/>
        <v/>
      </c>
      <c r="AK81" s="51">
        <f t="shared" si="75"/>
        <v>0</v>
      </c>
      <c r="AL81" s="105" t="str">
        <f>IF(OR($B81=0,$B81=""),"",IF(AND($E$3="Nursery"),'Marks Entry Nursery'!X80,IF(AND($E$3="LKG"),'Marks Entry LKG'!X80,IF(AND($E$3="UKG"),'Marks Entry UKG'!X80,""))))</f>
        <v/>
      </c>
      <c r="AM81" s="105" t="str">
        <f>IF(OR($B81=0,$B81=""),"",IF(AND($E$3="Nursery"),'Marks Entry Nursery'!Y80,IF(AND($E$3="LKG"),'Marks Entry LKG'!Y80,IF(AND($E$3="UKG"),'Marks Entry UKG'!Y80,""))))</f>
        <v/>
      </c>
      <c r="AN81" s="55" t="str">
        <f t="shared" si="76"/>
        <v/>
      </c>
      <c r="AO81" s="51" t="str">
        <f t="shared" si="77"/>
        <v/>
      </c>
      <c r="AP81" s="89">
        <f t="shared" si="78"/>
        <v>0</v>
      </c>
      <c r="AQ81" s="89" t="str">
        <f t="shared" si="79"/>
        <v/>
      </c>
      <c r="AR81" s="89" t="str">
        <f t="shared" si="80"/>
        <v/>
      </c>
      <c r="AS81" s="89" t="str">
        <f t="shared" si="81"/>
        <v/>
      </c>
      <c r="AT81" s="89" t="str">
        <f t="shared" si="82"/>
        <v/>
      </c>
      <c r="AU81" s="93" t="str">
        <f t="shared" si="83"/>
        <v/>
      </c>
      <c r="AV81" s="105"/>
      <c r="AW81" s="105"/>
      <c r="AX81" s="105"/>
      <c r="AY81" s="51"/>
      <c r="AZ81" s="105" t="str">
        <f>IF(OR($B81=0,$B81=""),"",IF(AND($E$3="Nursery"),'Marks Entry Nursery'!AC80,IF(AND($E$3="LKG"),'Marks Entry LKG'!AC80,IF(AND($E$3="UKG"),'Marks Entry UKG'!AC80,""))))</f>
        <v/>
      </c>
      <c r="BA81" s="105" t="str">
        <f>IF(OR($B81=0,$B81=""),"",IF(AND($E$3="Nursery"),'Marks Entry Nursery'!AD80,IF(AND($E$3="LKG"),'Marks Entry LKG'!AD80,IF(AND($E$3="UKG"),'Marks Entry UKG'!AD80,""))))</f>
        <v/>
      </c>
      <c r="BB81" s="54" t="str">
        <f t="shared" si="84"/>
        <v/>
      </c>
      <c r="BC81" s="51">
        <f t="shared" si="85"/>
        <v>0</v>
      </c>
      <c r="BD81" s="105" t="str">
        <f>IF(OR($B81=0,$B81=""),"",IF(AND($E$3="Nursery"),'Marks Entry Nursery'!AE80,IF(AND($E$3="LKG"),'Marks Entry LKG'!AE80,IF(AND($E$3="UKG"),'Marks Entry UKG'!AE80,""))))</f>
        <v/>
      </c>
      <c r="BE81" s="105" t="str">
        <f>IF(OR($B81=0,$B81=""),"",IF(AND($E$3="Nursery"),'Marks Entry Nursery'!AF80,IF(AND($E$3="LKG"),'Marks Entry LKG'!AF80,IF(AND($E$3="UKG"),'Marks Entry UKG'!AF80,""))))</f>
        <v/>
      </c>
      <c r="BF81" s="55" t="str">
        <f t="shared" si="86"/>
        <v/>
      </c>
      <c r="BG81" s="51" t="str">
        <f t="shared" si="87"/>
        <v/>
      </c>
      <c r="BH81" s="89">
        <f t="shared" si="88"/>
        <v>0</v>
      </c>
      <c r="BI81" s="89" t="str">
        <f t="shared" si="89"/>
        <v/>
      </c>
      <c r="BJ81" s="89" t="str">
        <f t="shared" si="90"/>
        <v/>
      </c>
      <c r="BK81" s="89" t="str">
        <f t="shared" si="91"/>
        <v/>
      </c>
      <c r="BL81" s="89" t="str">
        <f t="shared" si="92"/>
        <v/>
      </c>
      <c r="BM81" s="93" t="str">
        <f t="shared" si="93"/>
        <v/>
      </c>
      <c r="BN81" s="105"/>
      <c r="BO81" s="105"/>
      <c r="BP81" s="105"/>
      <c r="BQ81" s="51"/>
      <c r="BR81" s="105" t="str">
        <f>IF(OR($B81=0,$B81=""),"",IF(AND($E$3="Nursery"),'Marks Entry Nursery'!AJ80,IF(AND($E$3="LKG"),'Marks Entry LKG'!AJ80,IF(AND($E$3="UKG"),'Marks Entry UKG'!AJ80,""))))</f>
        <v/>
      </c>
      <c r="BS81" s="105" t="str">
        <f>IF(OR($B81=0,$B81=""),"",IF(AND($E$3="Nursery"),'Marks Entry Nursery'!AK80,IF(AND($E$3="LKG"),'Marks Entry LKG'!AK80,IF(AND($E$3="UKG"),'Marks Entry UKG'!AK80,""))))</f>
        <v/>
      </c>
      <c r="BT81" s="54" t="str">
        <f t="shared" si="94"/>
        <v/>
      </c>
      <c r="BU81" s="51">
        <f t="shared" si="95"/>
        <v>0</v>
      </c>
      <c r="BV81" s="105" t="str">
        <f>IF(OR($B81=0,$B81=""),"",IF(AND($E$3="Nursery"),'Marks Entry Nursery'!AL80,IF(AND($E$3="LKG"),'Marks Entry LKG'!AL80,IF(AND($E$3="UKG"),'Marks Entry UKG'!AL80,""))))</f>
        <v/>
      </c>
      <c r="BW81" s="105" t="str">
        <f>IF(OR($B81=0,$B81=""),"",IF(AND($E$3="Nursery"),'Marks Entry Nursery'!AM80,IF(AND($E$3="LKG"),'Marks Entry LKG'!AM80,IF(AND($E$3="UKG"),'Marks Entry UKG'!AM80,""))))</f>
        <v/>
      </c>
      <c r="BX81" s="55" t="str">
        <f t="shared" si="96"/>
        <v/>
      </c>
      <c r="BY81" s="51" t="str">
        <f t="shared" si="97"/>
        <v/>
      </c>
      <c r="BZ81" s="89">
        <f t="shared" si="98"/>
        <v>0</v>
      </c>
      <c r="CA81" s="89" t="str">
        <f t="shared" si="99"/>
        <v/>
      </c>
      <c r="CB81" s="89" t="str">
        <f t="shared" si="100"/>
        <v/>
      </c>
      <c r="CC81" s="89" t="str">
        <f t="shared" si="101"/>
        <v/>
      </c>
      <c r="CD81" s="89" t="str">
        <f t="shared" si="102"/>
        <v/>
      </c>
      <c r="CE81" s="93" t="str">
        <f t="shared" si="103"/>
        <v/>
      </c>
      <c r="CF81" s="105" t="str">
        <f>IF(OR($B81=0,$B81=""),"",IF(AND($E$3="Nursery"),'Marks Entry Nursery'!AN80,IF(AND($E$3="LKG"),'Marks Entry LKG'!AN80,IF(AND($E$3="UKG"),'Marks Entry UKG'!AN80,""))))</f>
        <v/>
      </c>
      <c r="CG81" s="105" t="str">
        <f>IF(OR($B81=0,$B81=""),"",IF(AND($E$3="Nursery"),'Marks Entry Nursery'!AO80,IF(AND($E$3="LKG"),'Marks Entry LKG'!AO80,IF(AND($E$3="UKG"),'Marks Entry UKG'!AO80,""))))</f>
        <v/>
      </c>
      <c r="CH81" s="106" t="str">
        <f t="shared" si="104"/>
        <v/>
      </c>
      <c r="CI81" s="107">
        <f t="shared" si="105"/>
        <v>0</v>
      </c>
      <c r="CJ81" s="107" t="str">
        <f t="shared" si="106"/>
        <v/>
      </c>
      <c r="CK81" s="107" t="str">
        <f t="shared" si="107"/>
        <v/>
      </c>
      <c r="CL81" s="92" t="str">
        <f t="shared" si="108"/>
        <v/>
      </c>
      <c r="CM81" s="105" t="str">
        <f>IF(OR($B81=0,$B81=""),"",IF(AND($E$3="Nursery"),'Marks Entry Nursery'!AP80,IF(AND($E$3="LKG"),'Marks Entry LKG'!AP80,IF(AND($E$3="UKG"),'Marks Entry UKG'!AP80,""))))</f>
        <v/>
      </c>
      <c r="CN81" s="105" t="str">
        <f>IF(OR($B81=0,$B81=""),"",IF(AND($E$3="Nursery"),'Marks Entry Nursery'!AQ80,IF(AND($E$3="LKG"),'Marks Entry LKG'!AQ80,IF(AND($E$3="UKG"),'Marks Entry UKG'!AQ80,""))))</f>
        <v/>
      </c>
      <c r="CO81" s="106" t="str">
        <f t="shared" si="109"/>
        <v/>
      </c>
      <c r="CP81" s="107">
        <f t="shared" si="110"/>
        <v>0</v>
      </c>
      <c r="CQ81" s="107" t="str">
        <f t="shared" si="111"/>
        <v/>
      </c>
      <c r="CR81" s="107" t="str">
        <f t="shared" si="112"/>
        <v/>
      </c>
      <c r="CS81" s="92" t="str">
        <f t="shared" si="113"/>
        <v/>
      </c>
      <c r="CT81" s="105" t="str">
        <f>IF(OR($B81=0,$B81=""),"",IF(AND($E$3="Nursery"),'Marks Entry Nursery'!AR80,IF(AND($E$3="LKG"),'Marks Entry LKG'!AR80,IF(AND($E$3="UKG"),'Marks Entry UKG'!AR80,""))))</f>
        <v/>
      </c>
      <c r="CU81" s="105" t="str">
        <f>IF(OR($B81=0,$B81=""),"",IF(AND($E$3="Nursery"),'Marks Entry Nursery'!AS80,IF(AND($E$3="LKG"),'Marks Entry LKG'!AS80,IF(AND($E$3="UKG"),'Marks Entry UKG'!AS80,""))))</f>
        <v/>
      </c>
      <c r="CV81" s="106" t="str">
        <f t="shared" si="114"/>
        <v/>
      </c>
      <c r="CW81" s="107">
        <f t="shared" si="115"/>
        <v>0</v>
      </c>
      <c r="CX81" s="107" t="str">
        <f t="shared" si="116"/>
        <v/>
      </c>
      <c r="CY81" s="107" t="str">
        <f t="shared" si="117"/>
        <v/>
      </c>
      <c r="CZ81" s="92" t="str">
        <f t="shared" si="118"/>
        <v/>
      </c>
      <c r="DA81" s="105" t="str">
        <f>IF(OR($B81=0,$B81=""),"",IF(AND($E$3="Nursery"),'Marks Entry Nursery'!AT80,IF(AND($E$3="LKG"),'Marks Entry LKG'!AT80,IF(AND($E$3="UKG"),'Marks Entry UKG'!AT80,""))))</f>
        <v/>
      </c>
      <c r="DB81" s="105" t="str">
        <f>IF(OR($B81=0,$B81=""),"",IF(AND($E$3="Nursery"),'Marks Entry Nursery'!AU80,IF(AND($E$3="LKG"),'Marks Entry LKG'!AU80,IF(AND($E$3="UKG"),'Marks Entry UKG'!AU80,""))))</f>
        <v/>
      </c>
      <c r="DC81" s="357" t="str">
        <f t="shared" si="119"/>
        <v/>
      </c>
      <c r="DD81" s="93" t="str">
        <f t="shared" si="120"/>
        <v/>
      </c>
      <c r="DE81" s="105" t="str">
        <f>IF(OR($B81=0,$B81=""),"",IF(AND($E$3="Nursery"),'Marks Entry Nursery'!AV80,IF(AND($E$3="LKG"),'Marks Entry LKG'!AV80,IF(AND($E$3="UKG"),'Marks Entry UKG'!AV80,""))))</f>
        <v/>
      </c>
      <c r="DF81" s="105" t="str">
        <f>IF(OR($B81=0,$B81=""),"",IF(AND($E$3="Nursery"),'Marks Entry Nursery'!AW80,IF(AND($E$3="LKG"),'Marks Entry LKG'!AW80,IF(AND($E$3="UKG"),'Marks Entry UKG'!AW80,""))))</f>
        <v/>
      </c>
      <c r="DG81" s="357" t="str">
        <f t="shared" si="121"/>
        <v/>
      </c>
      <c r="DH81" s="93" t="str">
        <f t="shared" si="122"/>
        <v/>
      </c>
      <c r="DI81" s="63" t="str">
        <f t="shared" si="123"/>
        <v/>
      </c>
      <c r="DJ81" s="359" t="str">
        <f t="shared" si="124"/>
        <v/>
      </c>
      <c r="DK81" s="67" t="str">
        <f t="shared" si="125"/>
        <v/>
      </c>
      <c r="DL81" s="68" t="str">
        <f t="shared" si="126"/>
        <v/>
      </c>
      <c r="DM81" s="387" t="str">
        <f>IFERROR(IF(B81="NSO","NSO",IF(OR(D81="",G81="",F81="",B81="",DI81=0),"",IF('Master sheet'!$D$14="Hindi","कक्षोंन्नति","Promoted"))),"")</f>
        <v/>
      </c>
      <c r="DN81" s="42" t="str">
        <f>IF(OR(B81=0,B81=""),"",IF(AND($E$3="Nursery"),'Marks Entry Nursery'!AX80,IF(AND($E$3="LKG"),'Marks Entry LKG'!AX80,IF(AND($E$3="UKG"),'Marks Entry UKG'!AX80,""))))</f>
        <v/>
      </c>
      <c r="DO81" s="42" t="str">
        <f>IF(OR(B81=0,B81=""),"",IF(AND($E$3="Nursery"),'Marks Entry Nursery'!AY80,IF(AND($E$3="LKG"),'Marks Entry LKG'!AY80,IF(AND($E$3="UKG"),'Marks Entry UKG'!AY80,""))))</f>
        <v/>
      </c>
      <c r="DP81" s="214" t="str">
        <f t="shared" si="127"/>
        <v/>
      </c>
      <c r="DQ81" s="43"/>
      <c r="DX81" s="44">
        <f>IF(AND($E$3="Nursery"),'Marks Entry Nursery'!I80,IF(AND($E$3="LKG"),'Marks Entry LKG'!I80,IF(AND($E$3="UKG"),'Marks Entry UKG'!I80,"")))</f>
        <v>0</v>
      </c>
    </row>
    <row r="82" spans="1:128" ht="18.95" customHeight="1">
      <c r="A82" s="56">
        <v>75</v>
      </c>
      <c r="B82" s="261" t="str">
        <f>IF(OR(DX82=0,DX82=""),"",IF(AND($E$3="Nursery"),'Marks Entry Nursery'!I81,IF(AND($E$3="LKG"),'Marks Entry LKG'!I81,IF(AND($E$3="UKG"),'Marks Entry UKG'!I81,""))))</f>
        <v/>
      </c>
      <c r="C82" s="57" t="str">
        <f>IF(OR($B82=0,$B82=""),"",IF(AND($E$3="Nursery"),'Marks Entry Nursery'!B81,IF(AND($E$3="LKG"),'Marks Entry LKG'!B81,IF(AND($E$3="UKG"),'Marks Entry UKG'!B81,""))))</f>
        <v/>
      </c>
      <c r="D82" s="57" t="str">
        <f>IF(OR($B82=0,$B82=""),"",IF(AND($E$3="Nursery"),'Marks Entry Nursery'!C81,IF(AND($E$3="LKG"),'Marks Entry LKG'!C81,IF(AND($E$3="UKG"),'Marks Entry UKG'!C81,""))))</f>
        <v/>
      </c>
      <c r="E82" s="402" t="str">
        <f>IF(OR(B82=0,B82=""),"",IF(AND($E$3="Nursery"),'Marks Entry Nursery'!E81,IF(AND($E$3="LKG"),'Marks Entry LKG'!E81,IF(AND($E$3="UKG"),'Marks Entry UKG'!E81,""))))</f>
        <v/>
      </c>
      <c r="F82" s="260" t="str">
        <f>IF(OR(B82=0,B82=""),"",IF(AND($E$3="Nursery"),'Marks Entry Nursery'!D81,IF(AND($E$3="LKG"),'Marks Entry LKG'!D81,IF(AND($E$3="UKG"),'Marks Entry UKG'!D81,""))))</f>
        <v/>
      </c>
      <c r="G82" s="407" t="str">
        <f>IF(OR($B82=0,$B82=""),"",IF(AND($E$3="Nursery"),'Marks Entry Nursery'!F81,IF(AND($E$3="LKG"),'Marks Entry LKG'!F81,IF(AND($E$3="UKG"),'Marks Entry UKG'!F81,""))))</f>
        <v/>
      </c>
      <c r="H82" s="407" t="str">
        <f>IF(OR($B82=0,$B82=""),"",IF(AND($E$3="Nursery"),'Marks Entry Nursery'!G81,IF(AND($E$3="LKG"),'Marks Entry LKG'!G81,IF(AND($E$3="UKG"),'Marks Entry UKG'!G81,""))))</f>
        <v/>
      </c>
      <c r="I82" s="407" t="str">
        <f>IF(OR($B82=0,$B82=""),"",IF(AND($E$3="Nursery"),'Marks Entry Nursery'!H81,IF(AND($E$3="LKG"),'Marks Entry LKG'!H81,IF(AND($E$3="UKG"),'Marks Entry UKG'!H81,""))))</f>
        <v/>
      </c>
      <c r="J82" s="229" t="str">
        <f>IF(OR($B82=0,$B82=""),"",IF(AND($E$3="Nursery"),'Marks Entry Nursery'!J81,IF(AND($E$3="LKG"),'Marks Entry LKG'!J81,IF(AND($E$3="UKG"),'Marks Entry UKG'!J81,""))))</f>
        <v/>
      </c>
      <c r="K82" s="229" t="str">
        <f>IF(OR($B82=0,$B82=""),"",IF(AND($E$3="Nursery"),'Marks Entry Nursery'!K81,IF(AND($E$3="LKG"),'Marks Entry LKG'!K81,IF(AND($E$3="UKG"),'Marks Entry UKG'!K81,""))))</f>
        <v/>
      </c>
      <c r="L82" s="105"/>
      <c r="M82" s="105"/>
      <c r="N82" s="105"/>
      <c r="O82" s="51"/>
      <c r="P82" s="105" t="str">
        <f>IF(OR($B82=0,$B82=""),"",IF(AND($E$3="Nursery"),'Marks Entry Nursery'!O81,IF(AND($E$3="LKG"),'Marks Entry LKG'!O81,IF(AND($E$3="UKG"),'Marks Entry UKG'!O81,""))))</f>
        <v/>
      </c>
      <c r="Q82" s="105" t="str">
        <f>IF(OR($B82=0,$B82=""),"",IF(AND($E$3="Nursery"),'Marks Entry Nursery'!P81,IF(AND($E$3="LKG"),'Marks Entry LKG'!P81,IF(AND($E$3="UKG"),'Marks Entry UKG'!P81,""))))</f>
        <v/>
      </c>
      <c r="R82" s="54" t="str">
        <f t="shared" si="64"/>
        <v/>
      </c>
      <c r="S82" s="51">
        <f t="shared" si="65"/>
        <v>0</v>
      </c>
      <c r="T82" s="105" t="str">
        <f>IF(OR($B82=0,$B82=""),"",IF(AND($E$3="Nursery"),'Marks Entry Nursery'!Q81,IF(AND($E$3="LKG"),'Marks Entry LKG'!Q81,IF(AND($E$3="UKG"),'Marks Entry UKG'!Q81,""))))</f>
        <v/>
      </c>
      <c r="U82" s="105" t="str">
        <f>IF(OR($B82=0,$B82=""),"",IF(AND($E$3="Nursery"),'Marks Entry Nursery'!R81,IF(AND($E$3="LKG"),'Marks Entry LKG'!R81,IF(AND($E$3="UKG"),'Marks Entry UKG'!R81,""))))</f>
        <v/>
      </c>
      <c r="V82" s="55" t="str">
        <f t="shared" si="66"/>
        <v/>
      </c>
      <c r="W82" s="51" t="str">
        <f t="shared" si="67"/>
        <v/>
      </c>
      <c r="X82" s="89">
        <f t="shared" si="68"/>
        <v>0</v>
      </c>
      <c r="Y82" s="89" t="str">
        <f t="shared" si="69"/>
        <v/>
      </c>
      <c r="Z82" s="89" t="str">
        <f t="shared" si="70"/>
        <v/>
      </c>
      <c r="AA82" s="89" t="str">
        <f t="shared" si="71"/>
        <v/>
      </c>
      <c r="AB82" s="89" t="str">
        <f t="shared" si="72"/>
        <v/>
      </c>
      <c r="AC82" s="93" t="str">
        <f t="shared" si="73"/>
        <v/>
      </c>
      <c r="AD82" s="105"/>
      <c r="AE82" s="105"/>
      <c r="AF82" s="105"/>
      <c r="AG82" s="51"/>
      <c r="AH82" s="105" t="str">
        <f>IF(OR($B82=0,$B82=""),"",IF(AND($E$3="Nursery"),'Marks Entry Nursery'!V81,IF(AND($E$3="LKG"),'Marks Entry LKG'!V81,IF(AND($E$3="UKG"),'Marks Entry UKG'!V81,""))))</f>
        <v/>
      </c>
      <c r="AI82" s="105" t="str">
        <f>IF(OR($B82=0,$B82=""),"",IF(AND($E$3="Nursery"),'Marks Entry Nursery'!W81,IF(AND($E$3="LKG"),'Marks Entry LKG'!W81,IF(AND($E$3="UKG"),'Marks Entry UKG'!W81,""))))</f>
        <v/>
      </c>
      <c r="AJ82" s="54" t="str">
        <f t="shared" si="74"/>
        <v/>
      </c>
      <c r="AK82" s="51">
        <f t="shared" si="75"/>
        <v>0</v>
      </c>
      <c r="AL82" s="105" t="str">
        <f>IF(OR($B82=0,$B82=""),"",IF(AND($E$3="Nursery"),'Marks Entry Nursery'!X81,IF(AND($E$3="LKG"),'Marks Entry LKG'!X81,IF(AND($E$3="UKG"),'Marks Entry UKG'!X81,""))))</f>
        <v/>
      </c>
      <c r="AM82" s="105" t="str">
        <f>IF(OR($B82=0,$B82=""),"",IF(AND($E$3="Nursery"),'Marks Entry Nursery'!Y81,IF(AND($E$3="LKG"),'Marks Entry LKG'!Y81,IF(AND($E$3="UKG"),'Marks Entry UKG'!Y81,""))))</f>
        <v/>
      </c>
      <c r="AN82" s="55" t="str">
        <f t="shared" si="76"/>
        <v/>
      </c>
      <c r="AO82" s="51" t="str">
        <f t="shared" si="77"/>
        <v/>
      </c>
      <c r="AP82" s="89">
        <f t="shared" si="78"/>
        <v>0</v>
      </c>
      <c r="AQ82" s="89" t="str">
        <f t="shared" si="79"/>
        <v/>
      </c>
      <c r="AR82" s="89" t="str">
        <f t="shared" si="80"/>
        <v/>
      </c>
      <c r="AS82" s="89" t="str">
        <f t="shared" si="81"/>
        <v/>
      </c>
      <c r="AT82" s="89" t="str">
        <f t="shared" si="82"/>
        <v/>
      </c>
      <c r="AU82" s="93" t="str">
        <f t="shared" si="83"/>
        <v/>
      </c>
      <c r="AV82" s="105"/>
      <c r="AW82" s="105"/>
      <c r="AX82" s="105"/>
      <c r="AY82" s="51"/>
      <c r="AZ82" s="105" t="str">
        <f>IF(OR($B82=0,$B82=""),"",IF(AND($E$3="Nursery"),'Marks Entry Nursery'!AC81,IF(AND($E$3="LKG"),'Marks Entry LKG'!AC81,IF(AND($E$3="UKG"),'Marks Entry UKG'!AC81,""))))</f>
        <v/>
      </c>
      <c r="BA82" s="105" t="str">
        <f>IF(OR($B82=0,$B82=""),"",IF(AND($E$3="Nursery"),'Marks Entry Nursery'!AD81,IF(AND($E$3="LKG"),'Marks Entry LKG'!AD81,IF(AND($E$3="UKG"),'Marks Entry UKG'!AD81,""))))</f>
        <v/>
      </c>
      <c r="BB82" s="54" t="str">
        <f t="shared" si="84"/>
        <v/>
      </c>
      <c r="BC82" s="51">
        <f t="shared" si="85"/>
        <v>0</v>
      </c>
      <c r="BD82" s="105" t="str">
        <f>IF(OR($B82=0,$B82=""),"",IF(AND($E$3="Nursery"),'Marks Entry Nursery'!AE81,IF(AND($E$3="LKG"),'Marks Entry LKG'!AE81,IF(AND($E$3="UKG"),'Marks Entry UKG'!AE81,""))))</f>
        <v/>
      </c>
      <c r="BE82" s="105" t="str">
        <f>IF(OR($B82=0,$B82=""),"",IF(AND($E$3="Nursery"),'Marks Entry Nursery'!AF81,IF(AND($E$3="LKG"),'Marks Entry LKG'!AF81,IF(AND($E$3="UKG"),'Marks Entry UKG'!AF81,""))))</f>
        <v/>
      </c>
      <c r="BF82" s="55" t="str">
        <f t="shared" si="86"/>
        <v/>
      </c>
      <c r="BG82" s="51" t="str">
        <f t="shared" si="87"/>
        <v/>
      </c>
      <c r="BH82" s="89">
        <f t="shared" si="88"/>
        <v>0</v>
      </c>
      <c r="BI82" s="89" t="str">
        <f t="shared" si="89"/>
        <v/>
      </c>
      <c r="BJ82" s="89" t="str">
        <f t="shared" si="90"/>
        <v/>
      </c>
      <c r="BK82" s="89" t="str">
        <f t="shared" si="91"/>
        <v/>
      </c>
      <c r="BL82" s="89" t="str">
        <f t="shared" si="92"/>
        <v/>
      </c>
      <c r="BM82" s="93" t="str">
        <f t="shared" si="93"/>
        <v/>
      </c>
      <c r="BN82" s="105"/>
      <c r="BO82" s="105"/>
      <c r="BP82" s="105"/>
      <c r="BQ82" s="51"/>
      <c r="BR82" s="105" t="str">
        <f>IF(OR($B82=0,$B82=""),"",IF(AND($E$3="Nursery"),'Marks Entry Nursery'!AJ81,IF(AND($E$3="LKG"),'Marks Entry LKG'!AJ81,IF(AND($E$3="UKG"),'Marks Entry UKG'!AJ81,""))))</f>
        <v/>
      </c>
      <c r="BS82" s="105" t="str">
        <f>IF(OR($B82=0,$B82=""),"",IF(AND($E$3="Nursery"),'Marks Entry Nursery'!AK81,IF(AND($E$3="LKG"),'Marks Entry LKG'!AK81,IF(AND($E$3="UKG"),'Marks Entry UKG'!AK81,""))))</f>
        <v/>
      </c>
      <c r="BT82" s="54" t="str">
        <f t="shared" si="94"/>
        <v/>
      </c>
      <c r="BU82" s="51">
        <f t="shared" si="95"/>
        <v>0</v>
      </c>
      <c r="BV82" s="105" t="str">
        <f>IF(OR($B82=0,$B82=""),"",IF(AND($E$3="Nursery"),'Marks Entry Nursery'!AL81,IF(AND($E$3="LKG"),'Marks Entry LKG'!AL81,IF(AND($E$3="UKG"),'Marks Entry UKG'!AL81,""))))</f>
        <v/>
      </c>
      <c r="BW82" s="105" t="str">
        <f>IF(OR($B82=0,$B82=""),"",IF(AND($E$3="Nursery"),'Marks Entry Nursery'!AM81,IF(AND($E$3="LKG"),'Marks Entry LKG'!AM81,IF(AND($E$3="UKG"),'Marks Entry UKG'!AM81,""))))</f>
        <v/>
      </c>
      <c r="BX82" s="55" t="str">
        <f t="shared" si="96"/>
        <v/>
      </c>
      <c r="BY82" s="51" t="str">
        <f t="shared" si="97"/>
        <v/>
      </c>
      <c r="BZ82" s="89">
        <f t="shared" si="98"/>
        <v>0</v>
      </c>
      <c r="CA82" s="89" t="str">
        <f t="shared" si="99"/>
        <v/>
      </c>
      <c r="CB82" s="89" t="str">
        <f t="shared" si="100"/>
        <v/>
      </c>
      <c r="CC82" s="89" t="str">
        <f t="shared" si="101"/>
        <v/>
      </c>
      <c r="CD82" s="89" t="str">
        <f t="shared" si="102"/>
        <v/>
      </c>
      <c r="CE82" s="93" t="str">
        <f t="shared" si="103"/>
        <v/>
      </c>
      <c r="CF82" s="105" t="str">
        <f>IF(OR($B82=0,$B82=""),"",IF(AND($E$3="Nursery"),'Marks Entry Nursery'!AN81,IF(AND($E$3="LKG"),'Marks Entry LKG'!AN81,IF(AND($E$3="UKG"),'Marks Entry UKG'!AN81,""))))</f>
        <v/>
      </c>
      <c r="CG82" s="105" t="str">
        <f>IF(OR($B82=0,$B82=""),"",IF(AND($E$3="Nursery"),'Marks Entry Nursery'!AO81,IF(AND($E$3="LKG"),'Marks Entry LKG'!AO81,IF(AND($E$3="UKG"),'Marks Entry UKG'!AO81,""))))</f>
        <v/>
      </c>
      <c r="CH82" s="106" t="str">
        <f t="shared" si="104"/>
        <v/>
      </c>
      <c r="CI82" s="107">
        <f t="shared" si="105"/>
        <v>0</v>
      </c>
      <c r="CJ82" s="107" t="str">
        <f t="shared" si="106"/>
        <v/>
      </c>
      <c r="CK82" s="107" t="str">
        <f t="shared" si="107"/>
        <v/>
      </c>
      <c r="CL82" s="92" t="str">
        <f t="shared" si="108"/>
        <v/>
      </c>
      <c r="CM82" s="105" t="str">
        <f>IF(OR($B82=0,$B82=""),"",IF(AND($E$3="Nursery"),'Marks Entry Nursery'!AP81,IF(AND($E$3="LKG"),'Marks Entry LKG'!AP81,IF(AND($E$3="UKG"),'Marks Entry UKG'!AP81,""))))</f>
        <v/>
      </c>
      <c r="CN82" s="105" t="str">
        <f>IF(OR($B82=0,$B82=""),"",IF(AND($E$3="Nursery"),'Marks Entry Nursery'!AQ81,IF(AND($E$3="LKG"),'Marks Entry LKG'!AQ81,IF(AND($E$3="UKG"),'Marks Entry UKG'!AQ81,""))))</f>
        <v/>
      </c>
      <c r="CO82" s="106" t="str">
        <f t="shared" si="109"/>
        <v/>
      </c>
      <c r="CP82" s="107">
        <f t="shared" si="110"/>
        <v>0</v>
      </c>
      <c r="CQ82" s="107" t="str">
        <f t="shared" si="111"/>
        <v/>
      </c>
      <c r="CR82" s="107" t="str">
        <f t="shared" si="112"/>
        <v/>
      </c>
      <c r="CS82" s="92" t="str">
        <f t="shared" si="113"/>
        <v/>
      </c>
      <c r="CT82" s="105" t="str">
        <f>IF(OR($B82=0,$B82=""),"",IF(AND($E$3="Nursery"),'Marks Entry Nursery'!AR81,IF(AND($E$3="LKG"),'Marks Entry LKG'!AR81,IF(AND($E$3="UKG"),'Marks Entry UKG'!AR81,""))))</f>
        <v/>
      </c>
      <c r="CU82" s="105" t="str">
        <f>IF(OR($B82=0,$B82=""),"",IF(AND($E$3="Nursery"),'Marks Entry Nursery'!AS81,IF(AND($E$3="LKG"),'Marks Entry LKG'!AS81,IF(AND($E$3="UKG"),'Marks Entry UKG'!AS81,""))))</f>
        <v/>
      </c>
      <c r="CV82" s="106" t="str">
        <f t="shared" si="114"/>
        <v/>
      </c>
      <c r="CW82" s="107">
        <f t="shared" si="115"/>
        <v>0</v>
      </c>
      <c r="CX82" s="107" t="str">
        <f t="shared" si="116"/>
        <v/>
      </c>
      <c r="CY82" s="107" t="str">
        <f t="shared" si="117"/>
        <v/>
      </c>
      <c r="CZ82" s="92" t="str">
        <f t="shared" si="118"/>
        <v/>
      </c>
      <c r="DA82" s="105" t="str">
        <f>IF(OR($B82=0,$B82=""),"",IF(AND($E$3="Nursery"),'Marks Entry Nursery'!AT81,IF(AND($E$3="LKG"),'Marks Entry LKG'!AT81,IF(AND($E$3="UKG"),'Marks Entry UKG'!AT81,""))))</f>
        <v/>
      </c>
      <c r="DB82" s="105" t="str">
        <f>IF(OR($B82=0,$B82=""),"",IF(AND($E$3="Nursery"),'Marks Entry Nursery'!AU81,IF(AND($E$3="LKG"),'Marks Entry LKG'!AU81,IF(AND($E$3="UKG"),'Marks Entry UKG'!AU81,""))))</f>
        <v/>
      </c>
      <c r="DC82" s="357" t="str">
        <f t="shared" si="119"/>
        <v/>
      </c>
      <c r="DD82" s="93" t="str">
        <f t="shared" si="120"/>
        <v/>
      </c>
      <c r="DE82" s="105" t="str">
        <f>IF(OR($B82=0,$B82=""),"",IF(AND($E$3="Nursery"),'Marks Entry Nursery'!AV81,IF(AND($E$3="LKG"),'Marks Entry LKG'!AV81,IF(AND($E$3="UKG"),'Marks Entry UKG'!AV81,""))))</f>
        <v/>
      </c>
      <c r="DF82" s="105" t="str">
        <f>IF(OR($B82=0,$B82=""),"",IF(AND($E$3="Nursery"),'Marks Entry Nursery'!AW81,IF(AND($E$3="LKG"),'Marks Entry LKG'!AW81,IF(AND($E$3="UKG"),'Marks Entry UKG'!AW81,""))))</f>
        <v/>
      </c>
      <c r="DG82" s="357" t="str">
        <f t="shared" si="121"/>
        <v/>
      </c>
      <c r="DH82" s="93" t="str">
        <f t="shared" si="122"/>
        <v/>
      </c>
      <c r="DI82" s="63" t="str">
        <f t="shared" si="123"/>
        <v/>
      </c>
      <c r="DJ82" s="359" t="str">
        <f t="shared" si="124"/>
        <v/>
      </c>
      <c r="DK82" s="67" t="str">
        <f t="shared" si="125"/>
        <v/>
      </c>
      <c r="DL82" s="68" t="str">
        <f t="shared" si="126"/>
        <v/>
      </c>
      <c r="DM82" s="387" t="str">
        <f>IFERROR(IF(B82="NSO","NSO",IF(OR(D82="",G82="",F82="",B82="",DI82=0),"",IF('Master sheet'!$D$14="Hindi","कक्षोंन्नति","Promoted"))),"")</f>
        <v/>
      </c>
      <c r="DN82" s="42" t="str">
        <f>IF(OR(B82=0,B82=""),"",IF(AND($E$3="Nursery"),'Marks Entry Nursery'!AX81,IF(AND($E$3="LKG"),'Marks Entry LKG'!AX81,IF(AND($E$3="UKG"),'Marks Entry UKG'!AX81,""))))</f>
        <v/>
      </c>
      <c r="DO82" s="42" t="str">
        <f>IF(OR(B82=0,B82=""),"",IF(AND($E$3="Nursery"),'Marks Entry Nursery'!AY81,IF(AND($E$3="LKG"),'Marks Entry LKG'!AY81,IF(AND($E$3="UKG"),'Marks Entry UKG'!AY81,""))))</f>
        <v/>
      </c>
      <c r="DP82" s="214" t="str">
        <f t="shared" si="127"/>
        <v/>
      </c>
      <c r="DQ82" s="43"/>
      <c r="DX82" s="44">
        <f>IF(AND($E$3="Nursery"),'Marks Entry Nursery'!I81,IF(AND($E$3="LKG"),'Marks Entry LKG'!I81,IF(AND($E$3="UKG"),'Marks Entry UKG'!I81,"")))</f>
        <v>0</v>
      </c>
    </row>
    <row r="83" spans="1:128" ht="18.95" customHeight="1">
      <c r="A83" s="56">
        <v>76</v>
      </c>
      <c r="B83" s="261" t="str">
        <f>IF(OR(DX83=0,DX83=""),"",IF(AND($E$3="Nursery"),'Marks Entry Nursery'!I82,IF(AND($E$3="LKG"),'Marks Entry LKG'!I82,IF(AND($E$3="UKG"),'Marks Entry UKG'!I82,""))))</f>
        <v/>
      </c>
      <c r="C83" s="57" t="str">
        <f>IF(OR($B83=0,$B83=""),"",IF(AND($E$3="Nursery"),'Marks Entry Nursery'!B82,IF(AND($E$3="LKG"),'Marks Entry LKG'!B82,IF(AND($E$3="UKG"),'Marks Entry UKG'!B82,""))))</f>
        <v/>
      </c>
      <c r="D83" s="57" t="str">
        <f>IF(OR($B83=0,$B83=""),"",IF(AND($E$3="Nursery"),'Marks Entry Nursery'!C82,IF(AND($E$3="LKG"),'Marks Entry LKG'!C82,IF(AND($E$3="UKG"),'Marks Entry UKG'!C82,""))))</f>
        <v/>
      </c>
      <c r="E83" s="402" t="str">
        <f>IF(OR(B83=0,B83=""),"",IF(AND($E$3="Nursery"),'Marks Entry Nursery'!E82,IF(AND($E$3="LKG"),'Marks Entry LKG'!E82,IF(AND($E$3="UKG"),'Marks Entry UKG'!E82,""))))</f>
        <v/>
      </c>
      <c r="F83" s="260" t="str">
        <f>IF(OR(B83=0,B83=""),"",IF(AND($E$3="Nursery"),'Marks Entry Nursery'!D82,IF(AND($E$3="LKG"),'Marks Entry LKG'!D82,IF(AND($E$3="UKG"),'Marks Entry UKG'!D82,""))))</f>
        <v/>
      </c>
      <c r="G83" s="407" t="str">
        <f>IF(OR($B83=0,$B83=""),"",IF(AND($E$3="Nursery"),'Marks Entry Nursery'!F82,IF(AND($E$3="LKG"),'Marks Entry LKG'!F82,IF(AND($E$3="UKG"),'Marks Entry UKG'!F82,""))))</f>
        <v/>
      </c>
      <c r="H83" s="407" t="str">
        <f>IF(OR($B83=0,$B83=""),"",IF(AND($E$3="Nursery"),'Marks Entry Nursery'!G82,IF(AND($E$3="LKG"),'Marks Entry LKG'!G82,IF(AND($E$3="UKG"),'Marks Entry UKG'!G82,""))))</f>
        <v/>
      </c>
      <c r="I83" s="407" t="str">
        <f>IF(OR($B83=0,$B83=""),"",IF(AND($E$3="Nursery"),'Marks Entry Nursery'!H82,IF(AND($E$3="LKG"),'Marks Entry LKG'!H82,IF(AND($E$3="UKG"),'Marks Entry UKG'!H82,""))))</f>
        <v/>
      </c>
      <c r="J83" s="229" t="str">
        <f>IF(OR($B83=0,$B83=""),"",IF(AND($E$3="Nursery"),'Marks Entry Nursery'!J82,IF(AND($E$3="LKG"),'Marks Entry LKG'!J82,IF(AND($E$3="UKG"),'Marks Entry UKG'!J82,""))))</f>
        <v/>
      </c>
      <c r="K83" s="229" t="str">
        <f>IF(OR($B83=0,$B83=""),"",IF(AND($E$3="Nursery"),'Marks Entry Nursery'!K82,IF(AND($E$3="LKG"),'Marks Entry LKG'!K82,IF(AND($E$3="UKG"),'Marks Entry UKG'!K82,""))))</f>
        <v/>
      </c>
      <c r="L83" s="105"/>
      <c r="M83" s="105"/>
      <c r="N83" s="105"/>
      <c r="O83" s="51"/>
      <c r="P83" s="105" t="str">
        <f>IF(OR($B83=0,$B83=""),"",IF(AND($E$3="Nursery"),'Marks Entry Nursery'!O82,IF(AND($E$3="LKG"),'Marks Entry LKG'!O82,IF(AND($E$3="UKG"),'Marks Entry UKG'!O82,""))))</f>
        <v/>
      </c>
      <c r="Q83" s="105" t="str">
        <f>IF(OR($B83=0,$B83=""),"",IF(AND($E$3="Nursery"),'Marks Entry Nursery'!P82,IF(AND($E$3="LKG"),'Marks Entry LKG'!P82,IF(AND($E$3="UKG"),'Marks Entry UKG'!P82,""))))</f>
        <v/>
      </c>
      <c r="R83" s="54" t="str">
        <f t="shared" si="64"/>
        <v/>
      </c>
      <c r="S83" s="51">
        <f t="shared" si="65"/>
        <v>0</v>
      </c>
      <c r="T83" s="105" t="str">
        <f>IF(OR($B83=0,$B83=""),"",IF(AND($E$3="Nursery"),'Marks Entry Nursery'!Q82,IF(AND($E$3="LKG"),'Marks Entry LKG'!Q82,IF(AND($E$3="UKG"),'Marks Entry UKG'!Q82,""))))</f>
        <v/>
      </c>
      <c r="U83" s="105" t="str">
        <f>IF(OR($B83=0,$B83=""),"",IF(AND($E$3="Nursery"),'Marks Entry Nursery'!R82,IF(AND($E$3="LKG"),'Marks Entry LKG'!R82,IF(AND($E$3="UKG"),'Marks Entry UKG'!R82,""))))</f>
        <v/>
      </c>
      <c r="V83" s="55" t="str">
        <f t="shared" si="66"/>
        <v/>
      </c>
      <c r="W83" s="51" t="str">
        <f t="shared" si="67"/>
        <v/>
      </c>
      <c r="X83" s="89">
        <f t="shared" si="68"/>
        <v>0</v>
      </c>
      <c r="Y83" s="89" t="str">
        <f t="shared" si="69"/>
        <v/>
      </c>
      <c r="Z83" s="89" t="str">
        <f t="shared" si="70"/>
        <v/>
      </c>
      <c r="AA83" s="89" t="str">
        <f t="shared" si="71"/>
        <v/>
      </c>
      <c r="AB83" s="89" t="str">
        <f t="shared" si="72"/>
        <v/>
      </c>
      <c r="AC83" s="93" t="str">
        <f t="shared" si="73"/>
        <v/>
      </c>
      <c r="AD83" s="105"/>
      <c r="AE83" s="105"/>
      <c r="AF83" s="105"/>
      <c r="AG83" s="51"/>
      <c r="AH83" s="105" t="str">
        <f>IF(OR($B83=0,$B83=""),"",IF(AND($E$3="Nursery"),'Marks Entry Nursery'!V82,IF(AND($E$3="LKG"),'Marks Entry LKG'!V82,IF(AND($E$3="UKG"),'Marks Entry UKG'!V82,""))))</f>
        <v/>
      </c>
      <c r="AI83" s="105" t="str">
        <f>IF(OR($B83=0,$B83=""),"",IF(AND($E$3="Nursery"),'Marks Entry Nursery'!W82,IF(AND($E$3="LKG"),'Marks Entry LKG'!W82,IF(AND($E$3="UKG"),'Marks Entry UKG'!W82,""))))</f>
        <v/>
      </c>
      <c r="AJ83" s="54" t="str">
        <f t="shared" si="74"/>
        <v/>
      </c>
      <c r="AK83" s="51">
        <f t="shared" si="75"/>
        <v>0</v>
      </c>
      <c r="AL83" s="105" t="str">
        <f>IF(OR($B83=0,$B83=""),"",IF(AND($E$3="Nursery"),'Marks Entry Nursery'!X82,IF(AND($E$3="LKG"),'Marks Entry LKG'!X82,IF(AND($E$3="UKG"),'Marks Entry UKG'!X82,""))))</f>
        <v/>
      </c>
      <c r="AM83" s="105" t="str">
        <f>IF(OR($B83=0,$B83=""),"",IF(AND($E$3="Nursery"),'Marks Entry Nursery'!Y82,IF(AND($E$3="LKG"),'Marks Entry LKG'!Y82,IF(AND($E$3="UKG"),'Marks Entry UKG'!Y82,""))))</f>
        <v/>
      </c>
      <c r="AN83" s="55" t="str">
        <f t="shared" si="76"/>
        <v/>
      </c>
      <c r="AO83" s="51" t="str">
        <f t="shared" si="77"/>
        <v/>
      </c>
      <c r="AP83" s="89">
        <f t="shared" si="78"/>
        <v>0</v>
      </c>
      <c r="AQ83" s="89" t="str">
        <f t="shared" si="79"/>
        <v/>
      </c>
      <c r="AR83" s="89" t="str">
        <f t="shared" si="80"/>
        <v/>
      </c>
      <c r="AS83" s="89" t="str">
        <f t="shared" si="81"/>
        <v/>
      </c>
      <c r="AT83" s="89" t="str">
        <f t="shared" si="82"/>
        <v/>
      </c>
      <c r="AU83" s="93" t="str">
        <f t="shared" si="83"/>
        <v/>
      </c>
      <c r="AV83" s="105"/>
      <c r="AW83" s="105"/>
      <c r="AX83" s="105"/>
      <c r="AY83" s="51"/>
      <c r="AZ83" s="105" t="str">
        <f>IF(OR($B83=0,$B83=""),"",IF(AND($E$3="Nursery"),'Marks Entry Nursery'!AC82,IF(AND($E$3="LKG"),'Marks Entry LKG'!AC82,IF(AND($E$3="UKG"),'Marks Entry UKG'!AC82,""))))</f>
        <v/>
      </c>
      <c r="BA83" s="105" t="str">
        <f>IF(OR($B83=0,$B83=""),"",IF(AND($E$3="Nursery"),'Marks Entry Nursery'!AD82,IF(AND($E$3="LKG"),'Marks Entry LKG'!AD82,IF(AND($E$3="UKG"),'Marks Entry UKG'!AD82,""))))</f>
        <v/>
      </c>
      <c r="BB83" s="54" t="str">
        <f t="shared" si="84"/>
        <v/>
      </c>
      <c r="BC83" s="51">
        <f t="shared" si="85"/>
        <v>0</v>
      </c>
      <c r="BD83" s="105" t="str">
        <f>IF(OR($B83=0,$B83=""),"",IF(AND($E$3="Nursery"),'Marks Entry Nursery'!AE82,IF(AND($E$3="LKG"),'Marks Entry LKG'!AE82,IF(AND($E$3="UKG"),'Marks Entry UKG'!AE82,""))))</f>
        <v/>
      </c>
      <c r="BE83" s="105" t="str">
        <f>IF(OR($B83=0,$B83=""),"",IF(AND($E$3="Nursery"),'Marks Entry Nursery'!AF82,IF(AND($E$3="LKG"),'Marks Entry LKG'!AF82,IF(AND($E$3="UKG"),'Marks Entry UKG'!AF82,""))))</f>
        <v/>
      </c>
      <c r="BF83" s="55" t="str">
        <f t="shared" si="86"/>
        <v/>
      </c>
      <c r="BG83" s="51" t="str">
        <f t="shared" si="87"/>
        <v/>
      </c>
      <c r="BH83" s="89">
        <f t="shared" si="88"/>
        <v>0</v>
      </c>
      <c r="BI83" s="89" t="str">
        <f t="shared" si="89"/>
        <v/>
      </c>
      <c r="BJ83" s="89" t="str">
        <f t="shared" si="90"/>
        <v/>
      </c>
      <c r="BK83" s="89" t="str">
        <f t="shared" si="91"/>
        <v/>
      </c>
      <c r="BL83" s="89" t="str">
        <f t="shared" si="92"/>
        <v/>
      </c>
      <c r="BM83" s="93" t="str">
        <f t="shared" si="93"/>
        <v/>
      </c>
      <c r="BN83" s="105"/>
      <c r="BO83" s="105"/>
      <c r="BP83" s="105"/>
      <c r="BQ83" s="51"/>
      <c r="BR83" s="105" t="str">
        <f>IF(OR($B83=0,$B83=""),"",IF(AND($E$3="Nursery"),'Marks Entry Nursery'!AJ82,IF(AND($E$3="LKG"),'Marks Entry LKG'!AJ82,IF(AND($E$3="UKG"),'Marks Entry UKG'!AJ82,""))))</f>
        <v/>
      </c>
      <c r="BS83" s="105" t="str">
        <f>IF(OR($B83=0,$B83=""),"",IF(AND($E$3="Nursery"),'Marks Entry Nursery'!AK82,IF(AND($E$3="LKG"),'Marks Entry LKG'!AK82,IF(AND($E$3="UKG"),'Marks Entry UKG'!AK82,""))))</f>
        <v/>
      </c>
      <c r="BT83" s="54" t="str">
        <f t="shared" si="94"/>
        <v/>
      </c>
      <c r="BU83" s="51">
        <f t="shared" si="95"/>
        <v>0</v>
      </c>
      <c r="BV83" s="105" t="str">
        <f>IF(OR($B83=0,$B83=""),"",IF(AND($E$3="Nursery"),'Marks Entry Nursery'!AL82,IF(AND($E$3="LKG"),'Marks Entry LKG'!AL82,IF(AND($E$3="UKG"),'Marks Entry UKG'!AL82,""))))</f>
        <v/>
      </c>
      <c r="BW83" s="105" t="str">
        <f>IF(OR($B83=0,$B83=""),"",IF(AND($E$3="Nursery"),'Marks Entry Nursery'!AM82,IF(AND($E$3="LKG"),'Marks Entry LKG'!AM82,IF(AND($E$3="UKG"),'Marks Entry UKG'!AM82,""))))</f>
        <v/>
      </c>
      <c r="BX83" s="55" t="str">
        <f t="shared" si="96"/>
        <v/>
      </c>
      <c r="BY83" s="51" t="str">
        <f t="shared" si="97"/>
        <v/>
      </c>
      <c r="BZ83" s="89">
        <f t="shared" si="98"/>
        <v>0</v>
      </c>
      <c r="CA83" s="89" t="str">
        <f t="shared" si="99"/>
        <v/>
      </c>
      <c r="CB83" s="89" t="str">
        <f t="shared" si="100"/>
        <v/>
      </c>
      <c r="CC83" s="89" t="str">
        <f t="shared" si="101"/>
        <v/>
      </c>
      <c r="CD83" s="89" t="str">
        <f t="shared" si="102"/>
        <v/>
      </c>
      <c r="CE83" s="93" t="str">
        <f t="shared" si="103"/>
        <v/>
      </c>
      <c r="CF83" s="105" t="str">
        <f>IF(OR($B83=0,$B83=""),"",IF(AND($E$3="Nursery"),'Marks Entry Nursery'!AN82,IF(AND($E$3="LKG"),'Marks Entry LKG'!AN82,IF(AND($E$3="UKG"),'Marks Entry UKG'!AN82,""))))</f>
        <v/>
      </c>
      <c r="CG83" s="105" t="str">
        <f>IF(OR($B83=0,$B83=""),"",IF(AND($E$3="Nursery"),'Marks Entry Nursery'!AO82,IF(AND($E$3="LKG"),'Marks Entry LKG'!AO82,IF(AND($E$3="UKG"),'Marks Entry UKG'!AO82,""))))</f>
        <v/>
      </c>
      <c r="CH83" s="106" t="str">
        <f t="shared" si="104"/>
        <v/>
      </c>
      <c r="CI83" s="107">
        <f t="shared" si="105"/>
        <v>0</v>
      </c>
      <c r="CJ83" s="107" t="str">
        <f t="shared" si="106"/>
        <v/>
      </c>
      <c r="CK83" s="107" t="str">
        <f t="shared" si="107"/>
        <v/>
      </c>
      <c r="CL83" s="92" t="str">
        <f t="shared" si="108"/>
        <v/>
      </c>
      <c r="CM83" s="105" t="str">
        <f>IF(OR($B83=0,$B83=""),"",IF(AND($E$3="Nursery"),'Marks Entry Nursery'!AP82,IF(AND($E$3="LKG"),'Marks Entry LKG'!AP82,IF(AND($E$3="UKG"),'Marks Entry UKG'!AP82,""))))</f>
        <v/>
      </c>
      <c r="CN83" s="105" t="str">
        <f>IF(OR($B83=0,$B83=""),"",IF(AND($E$3="Nursery"),'Marks Entry Nursery'!AQ82,IF(AND($E$3="LKG"),'Marks Entry LKG'!AQ82,IF(AND($E$3="UKG"),'Marks Entry UKG'!AQ82,""))))</f>
        <v/>
      </c>
      <c r="CO83" s="106" t="str">
        <f t="shared" si="109"/>
        <v/>
      </c>
      <c r="CP83" s="107">
        <f t="shared" si="110"/>
        <v>0</v>
      </c>
      <c r="CQ83" s="107" t="str">
        <f t="shared" si="111"/>
        <v/>
      </c>
      <c r="CR83" s="107" t="str">
        <f t="shared" si="112"/>
        <v/>
      </c>
      <c r="CS83" s="92" t="str">
        <f t="shared" si="113"/>
        <v/>
      </c>
      <c r="CT83" s="105" t="str">
        <f>IF(OR($B83=0,$B83=""),"",IF(AND($E$3="Nursery"),'Marks Entry Nursery'!AR82,IF(AND($E$3="LKG"),'Marks Entry LKG'!AR82,IF(AND($E$3="UKG"),'Marks Entry UKG'!AR82,""))))</f>
        <v/>
      </c>
      <c r="CU83" s="105" t="str">
        <f>IF(OR($B83=0,$B83=""),"",IF(AND($E$3="Nursery"),'Marks Entry Nursery'!AS82,IF(AND($E$3="LKG"),'Marks Entry LKG'!AS82,IF(AND($E$3="UKG"),'Marks Entry UKG'!AS82,""))))</f>
        <v/>
      </c>
      <c r="CV83" s="106" t="str">
        <f t="shared" si="114"/>
        <v/>
      </c>
      <c r="CW83" s="107">
        <f t="shared" si="115"/>
        <v>0</v>
      </c>
      <c r="CX83" s="107" t="str">
        <f t="shared" si="116"/>
        <v/>
      </c>
      <c r="CY83" s="107" t="str">
        <f t="shared" si="117"/>
        <v/>
      </c>
      <c r="CZ83" s="92" t="str">
        <f t="shared" si="118"/>
        <v/>
      </c>
      <c r="DA83" s="105" t="str">
        <f>IF(OR($B83=0,$B83=""),"",IF(AND($E$3="Nursery"),'Marks Entry Nursery'!AT82,IF(AND($E$3="LKG"),'Marks Entry LKG'!AT82,IF(AND($E$3="UKG"),'Marks Entry UKG'!AT82,""))))</f>
        <v/>
      </c>
      <c r="DB83" s="105" t="str">
        <f>IF(OR($B83=0,$B83=""),"",IF(AND($E$3="Nursery"),'Marks Entry Nursery'!AU82,IF(AND($E$3="LKG"),'Marks Entry LKG'!AU82,IF(AND($E$3="UKG"),'Marks Entry UKG'!AU82,""))))</f>
        <v/>
      </c>
      <c r="DC83" s="357" t="str">
        <f t="shared" si="119"/>
        <v/>
      </c>
      <c r="DD83" s="93" t="str">
        <f t="shared" si="120"/>
        <v/>
      </c>
      <c r="DE83" s="105" t="str">
        <f>IF(OR($B83=0,$B83=""),"",IF(AND($E$3="Nursery"),'Marks Entry Nursery'!AV82,IF(AND($E$3="LKG"),'Marks Entry LKG'!AV82,IF(AND($E$3="UKG"),'Marks Entry UKG'!AV82,""))))</f>
        <v/>
      </c>
      <c r="DF83" s="105" t="str">
        <f>IF(OR($B83=0,$B83=""),"",IF(AND($E$3="Nursery"),'Marks Entry Nursery'!AW82,IF(AND($E$3="LKG"),'Marks Entry LKG'!AW82,IF(AND($E$3="UKG"),'Marks Entry UKG'!AW82,""))))</f>
        <v/>
      </c>
      <c r="DG83" s="357" t="str">
        <f t="shared" si="121"/>
        <v/>
      </c>
      <c r="DH83" s="93" t="str">
        <f t="shared" si="122"/>
        <v/>
      </c>
      <c r="DI83" s="63" t="str">
        <f t="shared" si="123"/>
        <v/>
      </c>
      <c r="DJ83" s="359" t="str">
        <f t="shared" si="124"/>
        <v/>
      </c>
      <c r="DK83" s="67" t="str">
        <f t="shared" si="125"/>
        <v/>
      </c>
      <c r="DL83" s="68" t="str">
        <f t="shared" si="126"/>
        <v/>
      </c>
      <c r="DM83" s="387" t="str">
        <f>IFERROR(IF(B83="NSO","NSO",IF(OR(D83="",G83="",F83="",B83="",DI83=0),"",IF('Master sheet'!$D$14="Hindi","कक्षोंन्नति","Promoted"))),"")</f>
        <v/>
      </c>
      <c r="DN83" s="42" t="str">
        <f>IF(OR(B83=0,B83=""),"",IF(AND($E$3="Nursery"),'Marks Entry Nursery'!AX82,IF(AND($E$3="LKG"),'Marks Entry LKG'!AX82,IF(AND($E$3="UKG"),'Marks Entry UKG'!AX82,""))))</f>
        <v/>
      </c>
      <c r="DO83" s="42" t="str">
        <f>IF(OR(B83=0,B83=""),"",IF(AND($E$3="Nursery"),'Marks Entry Nursery'!AY82,IF(AND($E$3="LKG"),'Marks Entry LKG'!AY82,IF(AND($E$3="UKG"),'Marks Entry UKG'!AY82,""))))</f>
        <v/>
      </c>
      <c r="DP83" s="214" t="str">
        <f t="shared" si="127"/>
        <v/>
      </c>
      <c r="DQ83" s="43"/>
      <c r="DX83" s="44">
        <f>IF(AND($E$3="Nursery"),'Marks Entry Nursery'!I82,IF(AND($E$3="LKG"),'Marks Entry LKG'!I82,IF(AND($E$3="UKG"),'Marks Entry UKG'!I82,"")))</f>
        <v>0</v>
      </c>
    </row>
    <row r="84" spans="1:128" ht="18.95" customHeight="1">
      <c r="A84" s="56">
        <v>77</v>
      </c>
      <c r="B84" s="261" t="str">
        <f>IF(OR(DX84=0,DX84=""),"",IF(AND($E$3="Nursery"),'Marks Entry Nursery'!I83,IF(AND($E$3="LKG"),'Marks Entry LKG'!I83,IF(AND($E$3="UKG"),'Marks Entry UKG'!I83,""))))</f>
        <v/>
      </c>
      <c r="C84" s="57" t="str">
        <f>IF(OR($B84=0,$B84=""),"",IF(AND($E$3="Nursery"),'Marks Entry Nursery'!B83,IF(AND($E$3="LKG"),'Marks Entry LKG'!B83,IF(AND($E$3="UKG"),'Marks Entry UKG'!B83,""))))</f>
        <v/>
      </c>
      <c r="D84" s="57" t="str">
        <f>IF(OR($B84=0,$B84=""),"",IF(AND($E$3="Nursery"),'Marks Entry Nursery'!C83,IF(AND($E$3="LKG"),'Marks Entry LKG'!C83,IF(AND($E$3="UKG"),'Marks Entry UKG'!C83,""))))</f>
        <v/>
      </c>
      <c r="E84" s="402" t="str">
        <f>IF(OR(B84=0,B84=""),"",IF(AND($E$3="Nursery"),'Marks Entry Nursery'!E83,IF(AND($E$3="LKG"),'Marks Entry LKG'!E83,IF(AND($E$3="UKG"),'Marks Entry UKG'!E83,""))))</f>
        <v/>
      </c>
      <c r="F84" s="260" t="str">
        <f>IF(OR(B84=0,B84=""),"",IF(AND($E$3="Nursery"),'Marks Entry Nursery'!D83,IF(AND($E$3="LKG"),'Marks Entry LKG'!D83,IF(AND($E$3="UKG"),'Marks Entry UKG'!D83,""))))</f>
        <v/>
      </c>
      <c r="G84" s="407" t="str">
        <f>IF(OR($B84=0,$B84=""),"",IF(AND($E$3="Nursery"),'Marks Entry Nursery'!F83,IF(AND($E$3="LKG"),'Marks Entry LKG'!F83,IF(AND($E$3="UKG"),'Marks Entry UKG'!F83,""))))</f>
        <v/>
      </c>
      <c r="H84" s="407" t="str">
        <f>IF(OR($B84=0,$B84=""),"",IF(AND($E$3="Nursery"),'Marks Entry Nursery'!G83,IF(AND($E$3="LKG"),'Marks Entry LKG'!G83,IF(AND($E$3="UKG"),'Marks Entry UKG'!G83,""))))</f>
        <v/>
      </c>
      <c r="I84" s="407" t="str">
        <f>IF(OR($B84=0,$B84=""),"",IF(AND($E$3="Nursery"),'Marks Entry Nursery'!H83,IF(AND($E$3="LKG"),'Marks Entry LKG'!H83,IF(AND($E$3="UKG"),'Marks Entry UKG'!H83,""))))</f>
        <v/>
      </c>
      <c r="J84" s="229" t="str">
        <f>IF(OR($B84=0,$B84=""),"",IF(AND($E$3="Nursery"),'Marks Entry Nursery'!J83,IF(AND($E$3="LKG"),'Marks Entry LKG'!J83,IF(AND($E$3="UKG"),'Marks Entry UKG'!J83,""))))</f>
        <v/>
      </c>
      <c r="K84" s="229" t="str">
        <f>IF(OR($B84=0,$B84=""),"",IF(AND($E$3="Nursery"),'Marks Entry Nursery'!K83,IF(AND($E$3="LKG"),'Marks Entry LKG'!K83,IF(AND($E$3="UKG"),'Marks Entry UKG'!K83,""))))</f>
        <v/>
      </c>
      <c r="L84" s="105"/>
      <c r="M84" s="105"/>
      <c r="N84" s="105"/>
      <c r="O84" s="51"/>
      <c r="P84" s="105" t="str">
        <f>IF(OR($B84=0,$B84=""),"",IF(AND($E$3="Nursery"),'Marks Entry Nursery'!O83,IF(AND($E$3="LKG"),'Marks Entry LKG'!O83,IF(AND($E$3="UKG"),'Marks Entry UKG'!O83,""))))</f>
        <v/>
      </c>
      <c r="Q84" s="105" t="str">
        <f>IF(OR($B84=0,$B84=""),"",IF(AND($E$3="Nursery"),'Marks Entry Nursery'!P83,IF(AND($E$3="LKG"),'Marks Entry LKG'!P83,IF(AND($E$3="UKG"),'Marks Entry UKG'!P83,""))))</f>
        <v/>
      </c>
      <c r="R84" s="54" t="str">
        <f t="shared" si="64"/>
        <v/>
      </c>
      <c r="S84" s="51">
        <f t="shared" si="65"/>
        <v>0</v>
      </c>
      <c r="T84" s="105" t="str">
        <f>IF(OR($B84=0,$B84=""),"",IF(AND($E$3="Nursery"),'Marks Entry Nursery'!Q83,IF(AND($E$3="LKG"),'Marks Entry LKG'!Q83,IF(AND($E$3="UKG"),'Marks Entry UKG'!Q83,""))))</f>
        <v/>
      </c>
      <c r="U84" s="105" t="str">
        <f>IF(OR($B84=0,$B84=""),"",IF(AND($E$3="Nursery"),'Marks Entry Nursery'!R83,IF(AND($E$3="LKG"),'Marks Entry LKG'!R83,IF(AND($E$3="UKG"),'Marks Entry UKG'!R83,""))))</f>
        <v/>
      </c>
      <c r="V84" s="55" t="str">
        <f t="shared" si="66"/>
        <v/>
      </c>
      <c r="W84" s="51" t="str">
        <f t="shared" si="67"/>
        <v/>
      </c>
      <c r="X84" s="89">
        <f t="shared" si="68"/>
        <v>0</v>
      </c>
      <c r="Y84" s="89" t="str">
        <f t="shared" si="69"/>
        <v/>
      </c>
      <c r="Z84" s="89" t="str">
        <f t="shared" si="70"/>
        <v/>
      </c>
      <c r="AA84" s="89" t="str">
        <f t="shared" si="71"/>
        <v/>
      </c>
      <c r="AB84" s="89" t="str">
        <f t="shared" si="72"/>
        <v/>
      </c>
      <c r="AC84" s="93" t="str">
        <f t="shared" si="73"/>
        <v/>
      </c>
      <c r="AD84" s="105"/>
      <c r="AE84" s="105"/>
      <c r="AF84" s="105"/>
      <c r="AG84" s="51"/>
      <c r="AH84" s="105" t="str">
        <f>IF(OR($B84=0,$B84=""),"",IF(AND($E$3="Nursery"),'Marks Entry Nursery'!V83,IF(AND($E$3="LKG"),'Marks Entry LKG'!V83,IF(AND($E$3="UKG"),'Marks Entry UKG'!V83,""))))</f>
        <v/>
      </c>
      <c r="AI84" s="105" t="str">
        <f>IF(OR($B84=0,$B84=""),"",IF(AND($E$3="Nursery"),'Marks Entry Nursery'!W83,IF(AND($E$3="LKG"),'Marks Entry LKG'!W83,IF(AND($E$3="UKG"),'Marks Entry UKG'!W83,""))))</f>
        <v/>
      </c>
      <c r="AJ84" s="54" t="str">
        <f t="shared" si="74"/>
        <v/>
      </c>
      <c r="AK84" s="51">
        <f t="shared" si="75"/>
        <v>0</v>
      </c>
      <c r="AL84" s="105" t="str">
        <f>IF(OR($B84=0,$B84=""),"",IF(AND($E$3="Nursery"),'Marks Entry Nursery'!X83,IF(AND($E$3="LKG"),'Marks Entry LKG'!X83,IF(AND($E$3="UKG"),'Marks Entry UKG'!X83,""))))</f>
        <v/>
      </c>
      <c r="AM84" s="105" t="str">
        <f>IF(OR($B84=0,$B84=""),"",IF(AND($E$3="Nursery"),'Marks Entry Nursery'!Y83,IF(AND($E$3="LKG"),'Marks Entry LKG'!Y83,IF(AND($E$3="UKG"),'Marks Entry UKG'!Y83,""))))</f>
        <v/>
      </c>
      <c r="AN84" s="55" t="str">
        <f t="shared" si="76"/>
        <v/>
      </c>
      <c r="AO84" s="51" t="str">
        <f t="shared" si="77"/>
        <v/>
      </c>
      <c r="AP84" s="89">
        <f t="shared" si="78"/>
        <v>0</v>
      </c>
      <c r="AQ84" s="89" t="str">
        <f t="shared" si="79"/>
        <v/>
      </c>
      <c r="AR84" s="89" t="str">
        <f t="shared" si="80"/>
        <v/>
      </c>
      <c r="AS84" s="89" t="str">
        <f t="shared" si="81"/>
        <v/>
      </c>
      <c r="AT84" s="89" t="str">
        <f t="shared" si="82"/>
        <v/>
      </c>
      <c r="AU84" s="93" t="str">
        <f t="shared" si="83"/>
        <v/>
      </c>
      <c r="AV84" s="105"/>
      <c r="AW84" s="105"/>
      <c r="AX84" s="105"/>
      <c r="AY84" s="51"/>
      <c r="AZ84" s="105" t="str">
        <f>IF(OR($B84=0,$B84=""),"",IF(AND($E$3="Nursery"),'Marks Entry Nursery'!AC83,IF(AND($E$3="LKG"),'Marks Entry LKG'!AC83,IF(AND($E$3="UKG"),'Marks Entry UKG'!AC83,""))))</f>
        <v/>
      </c>
      <c r="BA84" s="105" t="str">
        <f>IF(OR($B84=0,$B84=""),"",IF(AND($E$3="Nursery"),'Marks Entry Nursery'!AD83,IF(AND($E$3="LKG"),'Marks Entry LKG'!AD83,IF(AND($E$3="UKG"),'Marks Entry UKG'!AD83,""))))</f>
        <v/>
      </c>
      <c r="BB84" s="54" t="str">
        <f t="shared" si="84"/>
        <v/>
      </c>
      <c r="BC84" s="51">
        <f t="shared" si="85"/>
        <v>0</v>
      </c>
      <c r="BD84" s="105" t="str">
        <f>IF(OR($B84=0,$B84=""),"",IF(AND($E$3="Nursery"),'Marks Entry Nursery'!AE83,IF(AND($E$3="LKG"),'Marks Entry LKG'!AE83,IF(AND($E$3="UKG"),'Marks Entry UKG'!AE83,""))))</f>
        <v/>
      </c>
      <c r="BE84" s="105" t="str">
        <f>IF(OR($B84=0,$B84=""),"",IF(AND($E$3="Nursery"),'Marks Entry Nursery'!AF83,IF(AND($E$3="LKG"),'Marks Entry LKG'!AF83,IF(AND($E$3="UKG"),'Marks Entry UKG'!AF83,""))))</f>
        <v/>
      </c>
      <c r="BF84" s="55" t="str">
        <f t="shared" si="86"/>
        <v/>
      </c>
      <c r="BG84" s="51" t="str">
        <f t="shared" si="87"/>
        <v/>
      </c>
      <c r="BH84" s="89">
        <f t="shared" si="88"/>
        <v>0</v>
      </c>
      <c r="BI84" s="89" t="str">
        <f t="shared" si="89"/>
        <v/>
      </c>
      <c r="BJ84" s="89" t="str">
        <f t="shared" si="90"/>
        <v/>
      </c>
      <c r="BK84" s="89" t="str">
        <f t="shared" si="91"/>
        <v/>
      </c>
      <c r="BL84" s="89" t="str">
        <f t="shared" si="92"/>
        <v/>
      </c>
      <c r="BM84" s="93" t="str">
        <f t="shared" si="93"/>
        <v/>
      </c>
      <c r="BN84" s="105"/>
      <c r="BO84" s="105"/>
      <c r="BP84" s="105"/>
      <c r="BQ84" s="51"/>
      <c r="BR84" s="105" t="str">
        <f>IF(OR($B84=0,$B84=""),"",IF(AND($E$3="Nursery"),'Marks Entry Nursery'!AJ83,IF(AND($E$3="LKG"),'Marks Entry LKG'!AJ83,IF(AND($E$3="UKG"),'Marks Entry UKG'!AJ83,""))))</f>
        <v/>
      </c>
      <c r="BS84" s="105" t="str">
        <f>IF(OR($B84=0,$B84=""),"",IF(AND($E$3="Nursery"),'Marks Entry Nursery'!AK83,IF(AND($E$3="LKG"),'Marks Entry LKG'!AK83,IF(AND($E$3="UKG"),'Marks Entry UKG'!AK83,""))))</f>
        <v/>
      </c>
      <c r="BT84" s="54" t="str">
        <f t="shared" si="94"/>
        <v/>
      </c>
      <c r="BU84" s="51">
        <f t="shared" si="95"/>
        <v>0</v>
      </c>
      <c r="BV84" s="105" t="str">
        <f>IF(OR($B84=0,$B84=""),"",IF(AND($E$3="Nursery"),'Marks Entry Nursery'!AL83,IF(AND($E$3="LKG"),'Marks Entry LKG'!AL83,IF(AND($E$3="UKG"),'Marks Entry UKG'!AL83,""))))</f>
        <v/>
      </c>
      <c r="BW84" s="105" t="str">
        <f>IF(OR($B84=0,$B84=""),"",IF(AND($E$3="Nursery"),'Marks Entry Nursery'!AM83,IF(AND($E$3="LKG"),'Marks Entry LKG'!AM83,IF(AND($E$3="UKG"),'Marks Entry UKG'!AM83,""))))</f>
        <v/>
      </c>
      <c r="BX84" s="55" t="str">
        <f t="shared" si="96"/>
        <v/>
      </c>
      <c r="BY84" s="51" t="str">
        <f t="shared" si="97"/>
        <v/>
      </c>
      <c r="BZ84" s="89">
        <f t="shared" si="98"/>
        <v>0</v>
      </c>
      <c r="CA84" s="89" t="str">
        <f t="shared" si="99"/>
        <v/>
      </c>
      <c r="CB84" s="89" t="str">
        <f t="shared" si="100"/>
        <v/>
      </c>
      <c r="CC84" s="89" t="str">
        <f t="shared" si="101"/>
        <v/>
      </c>
      <c r="CD84" s="89" t="str">
        <f t="shared" si="102"/>
        <v/>
      </c>
      <c r="CE84" s="93" t="str">
        <f t="shared" si="103"/>
        <v/>
      </c>
      <c r="CF84" s="105" t="str">
        <f>IF(OR($B84=0,$B84=""),"",IF(AND($E$3="Nursery"),'Marks Entry Nursery'!AN83,IF(AND($E$3="LKG"),'Marks Entry LKG'!AN83,IF(AND($E$3="UKG"),'Marks Entry UKG'!AN83,""))))</f>
        <v/>
      </c>
      <c r="CG84" s="105" t="str">
        <f>IF(OR($B84=0,$B84=""),"",IF(AND($E$3="Nursery"),'Marks Entry Nursery'!AO83,IF(AND($E$3="LKG"),'Marks Entry LKG'!AO83,IF(AND($E$3="UKG"),'Marks Entry UKG'!AO83,""))))</f>
        <v/>
      </c>
      <c r="CH84" s="106" t="str">
        <f t="shared" si="104"/>
        <v/>
      </c>
      <c r="CI84" s="107">
        <f t="shared" si="105"/>
        <v>0</v>
      </c>
      <c r="CJ84" s="107" t="str">
        <f t="shared" si="106"/>
        <v/>
      </c>
      <c r="CK84" s="107" t="str">
        <f t="shared" si="107"/>
        <v/>
      </c>
      <c r="CL84" s="92" t="str">
        <f t="shared" si="108"/>
        <v/>
      </c>
      <c r="CM84" s="105" t="str">
        <f>IF(OR($B84=0,$B84=""),"",IF(AND($E$3="Nursery"),'Marks Entry Nursery'!AP83,IF(AND($E$3="LKG"),'Marks Entry LKG'!AP83,IF(AND($E$3="UKG"),'Marks Entry UKG'!AP83,""))))</f>
        <v/>
      </c>
      <c r="CN84" s="105" t="str">
        <f>IF(OR($B84=0,$B84=""),"",IF(AND($E$3="Nursery"),'Marks Entry Nursery'!AQ83,IF(AND($E$3="LKG"),'Marks Entry LKG'!AQ83,IF(AND($E$3="UKG"),'Marks Entry UKG'!AQ83,""))))</f>
        <v/>
      </c>
      <c r="CO84" s="106" t="str">
        <f t="shared" si="109"/>
        <v/>
      </c>
      <c r="CP84" s="107">
        <f t="shared" si="110"/>
        <v>0</v>
      </c>
      <c r="CQ84" s="107" t="str">
        <f t="shared" si="111"/>
        <v/>
      </c>
      <c r="CR84" s="107" t="str">
        <f t="shared" si="112"/>
        <v/>
      </c>
      <c r="CS84" s="92" t="str">
        <f t="shared" si="113"/>
        <v/>
      </c>
      <c r="CT84" s="105" t="str">
        <f>IF(OR($B84=0,$B84=""),"",IF(AND($E$3="Nursery"),'Marks Entry Nursery'!AR83,IF(AND($E$3="LKG"),'Marks Entry LKG'!AR83,IF(AND($E$3="UKG"),'Marks Entry UKG'!AR83,""))))</f>
        <v/>
      </c>
      <c r="CU84" s="105" t="str">
        <f>IF(OR($B84=0,$B84=""),"",IF(AND($E$3="Nursery"),'Marks Entry Nursery'!AS83,IF(AND($E$3="LKG"),'Marks Entry LKG'!AS83,IF(AND($E$3="UKG"),'Marks Entry UKG'!AS83,""))))</f>
        <v/>
      </c>
      <c r="CV84" s="106" t="str">
        <f t="shared" si="114"/>
        <v/>
      </c>
      <c r="CW84" s="107">
        <f t="shared" si="115"/>
        <v>0</v>
      </c>
      <c r="CX84" s="107" t="str">
        <f t="shared" si="116"/>
        <v/>
      </c>
      <c r="CY84" s="107" t="str">
        <f t="shared" si="117"/>
        <v/>
      </c>
      <c r="CZ84" s="92" t="str">
        <f t="shared" si="118"/>
        <v/>
      </c>
      <c r="DA84" s="105" t="str">
        <f>IF(OR($B84=0,$B84=""),"",IF(AND($E$3="Nursery"),'Marks Entry Nursery'!AT83,IF(AND($E$3="LKG"),'Marks Entry LKG'!AT83,IF(AND($E$3="UKG"),'Marks Entry UKG'!AT83,""))))</f>
        <v/>
      </c>
      <c r="DB84" s="105" t="str">
        <f>IF(OR($B84=0,$B84=""),"",IF(AND($E$3="Nursery"),'Marks Entry Nursery'!AU83,IF(AND($E$3="LKG"),'Marks Entry LKG'!AU83,IF(AND($E$3="UKG"),'Marks Entry UKG'!AU83,""))))</f>
        <v/>
      </c>
      <c r="DC84" s="357" t="str">
        <f t="shared" si="119"/>
        <v/>
      </c>
      <c r="DD84" s="93" t="str">
        <f t="shared" si="120"/>
        <v/>
      </c>
      <c r="DE84" s="105" t="str">
        <f>IF(OR($B84=0,$B84=""),"",IF(AND($E$3="Nursery"),'Marks Entry Nursery'!AV83,IF(AND($E$3="LKG"),'Marks Entry LKG'!AV83,IF(AND($E$3="UKG"),'Marks Entry UKG'!AV83,""))))</f>
        <v/>
      </c>
      <c r="DF84" s="105" t="str">
        <f>IF(OR($B84=0,$B84=""),"",IF(AND($E$3="Nursery"),'Marks Entry Nursery'!AW83,IF(AND($E$3="LKG"),'Marks Entry LKG'!AW83,IF(AND($E$3="UKG"),'Marks Entry UKG'!AW83,""))))</f>
        <v/>
      </c>
      <c r="DG84" s="357" t="str">
        <f t="shared" si="121"/>
        <v/>
      </c>
      <c r="DH84" s="93" t="str">
        <f t="shared" si="122"/>
        <v/>
      </c>
      <c r="DI84" s="63" t="str">
        <f t="shared" si="123"/>
        <v/>
      </c>
      <c r="DJ84" s="359" t="str">
        <f t="shared" si="124"/>
        <v/>
      </c>
      <c r="DK84" s="67" t="str">
        <f t="shared" si="125"/>
        <v/>
      </c>
      <c r="DL84" s="68" t="str">
        <f t="shared" si="126"/>
        <v/>
      </c>
      <c r="DM84" s="387" t="str">
        <f>IFERROR(IF(B84="NSO","NSO",IF(OR(D84="",G84="",F84="",B84="",DI84=0),"",IF('Master sheet'!$D$14="Hindi","कक्षोंन्नति","Promoted"))),"")</f>
        <v/>
      </c>
      <c r="DN84" s="42" t="str">
        <f>IF(OR(B84=0,B84=""),"",IF(AND($E$3="Nursery"),'Marks Entry Nursery'!AX83,IF(AND($E$3="LKG"),'Marks Entry LKG'!AX83,IF(AND($E$3="UKG"),'Marks Entry UKG'!AX83,""))))</f>
        <v/>
      </c>
      <c r="DO84" s="42" t="str">
        <f>IF(OR(B84=0,B84=""),"",IF(AND($E$3="Nursery"),'Marks Entry Nursery'!AY83,IF(AND($E$3="LKG"),'Marks Entry LKG'!AY83,IF(AND($E$3="UKG"),'Marks Entry UKG'!AY83,""))))</f>
        <v/>
      </c>
      <c r="DP84" s="214" t="str">
        <f t="shared" si="127"/>
        <v/>
      </c>
      <c r="DQ84" s="43"/>
      <c r="DX84" s="44">
        <f>IF(AND($E$3="Nursery"),'Marks Entry Nursery'!I83,IF(AND($E$3="LKG"),'Marks Entry LKG'!I83,IF(AND($E$3="UKG"),'Marks Entry UKG'!I83,"")))</f>
        <v>0</v>
      </c>
    </row>
    <row r="85" spans="1:128" ht="18.95" customHeight="1">
      <c r="A85" s="56">
        <v>78</v>
      </c>
      <c r="B85" s="261" t="str">
        <f>IF(OR(DX85=0,DX85=""),"",IF(AND($E$3="Nursery"),'Marks Entry Nursery'!I84,IF(AND($E$3="LKG"),'Marks Entry LKG'!I84,IF(AND($E$3="UKG"),'Marks Entry UKG'!I84,""))))</f>
        <v/>
      </c>
      <c r="C85" s="57" t="str">
        <f>IF(OR($B85=0,$B85=""),"",IF(AND($E$3="Nursery"),'Marks Entry Nursery'!B84,IF(AND($E$3="LKG"),'Marks Entry LKG'!B84,IF(AND($E$3="UKG"),'Marks Entry UKG'!B84,""))))</f>
        <v/>
      </c>
      <c r="D85" s="57" t="str">
        <f>IF(OR($B85=0,$B85=""),"",IF(AND($E$3="Nursery"),'Marks Entry Nursery'!C84,IF(AND($E$3="LKG"),'Marks Entry LKG'!C84,IF(AND($E$3="UKG"),'Marks Entry UKG'!C84,""))))</f>
        <v/>
      </c>
      <c r="E85" s="402" t="str">
        <f>IF(OR(B85=0,B85=""),"",IF(AND($E$3="Nursery"),'Marks Entry Nursery'!E84,IF(AND($E$3="LKG"),'Marks Entry LKG'!E84,IF(AND($E$3="UKG"),'Marks Entry UKG'!E84,""))))</f>
        <v/>
      </c>
      <c r="F85" s="260" t="str">
        <f>IF(OR(B85=0,B85=""),"",IF(AND($E$3="Nursery"),'Marks Entry Nursery'!D84,IF(AND($E$3="LKG"),'Marks Entry LKG'!D84,IF(AND($E$3="UKG"),'Marks Entry UKG'!D84,""))))</f>
        <v/>
      </c>
      <c r="G85" s="407" t="str">
        <f>IF(OR($B85=0,$B85=""),"",IF(AND($E$3="Nursery"),'Marks Entry Nursery'!F84,IF(AND($E$3="LKG"),'Marks Entry LKG'!F84,IF(AND($E$3="UKG"),'Marks Entry UKG'!F84,""))))</f>
        <v/>
      </c>
      <c r="H85" s="407" t="str">
        <f>IF(OR($B85=0,$B85=""),"",IF(AND($E$3="Nursery"),'Marks Entry Nursery'!G84,IF(AND($E$3="LKG"),'Marks Entry LKG'!G84,IF(AND($E$3="UKG"),'Marks Entry UKG'!G84,""))))</f>
        <v/>
      </c>
      <c r="I85" s="407" t="str">
        <f>IF(OR($B85=0,$B85=""),"",IF(AND($E$3="Nursery"),'Marks Entry Nursery'!H84,IF(AND($E$3="LKG"),'Marks Entry LKG'!H84,IF(AND($E$3="UKG"),'Marks Entry UKG'!H84,""))))</f>
        <v/>
      </c>
      <c r="J85" s="229" t="str">
        <f>IF(OR($B85=0,$B85=""),"",IF(AND($E$3="Nursery"),'Marks Entry Nursery'!J84,IF(AND($E$3="LKG"),'Marks Entry LKG'!J84,IF(AND($E$3="UKG"),'Marks Entry UKG'!J84,""))))</f>
        <v/>
      </c>
      <c r="K85" s="229" t="str">
        <f>IF(OR($B85=0,$B85=""),"",IF(AND($E$3="Nursery"),'Marks Entry Nursery'!K84,IF(AND($E$3="LKG"),'Marks Entry LKG'!K84,IF(AND($E$3="UKG"),'Marks Entry UKG'!K84,""))))</f>
        <v/>
      </c>
      <c r="L85" s="105"/>
      <c r="M85" s="105"/>
      <c r="N85" s="105"/>
      <c r="O85" s="51"/>
      <c r="P85" s="105" t="str">
        <f>IF(OR($B85=0,$B85=""),"",IF(AND($E$3="Nursery"),'Marks Entry Nursery'!O84,IF(AND($E$3="LKG"),'Marks Entry LKG'!O84,IF(AND($E$3="UKG"),'Marks Entry UKG'!O84,""))))</f>
        <v/>
      </c>
      <c r="Q85" s="105" t="str">
        <f>IF(OR($B85=0,$B85=""),"",IF(AND($E$3="Nursery"),'Marks Entry Nursery'!P84,IF(AND($E$3="LKG"),'Marks Entry LKG'!P84,IF(AND($E$3="UKG"),'Marks Entry UKG'!P84,""))))</f>
        <v/>
      </c>
      <c r="R85" s="54" t="str">
        <f t="shared" si="64"/>
        <v/>
      </c>
      <c r="S85" s="51">
        <f t="shared" si="65"/>
        <v>0</v>
      </c>
      <c r="T85" s="105" t="str">
        <f>IF(OR($B85=0,$B85=""),"",IF(AND($E$3="Nursery"),'Marks Entry Nursery'!Q84,IF(AND($E$3="LKG"),'Marks Entry LKG'!Q84,IF(AND($E$3="UKG"),'Marks Entry UKG'!Q84,""))))</f>
        <v/>
      </c>
      <c r="U85" s="105" t="str">
        <f>IF(OR($B85=0,$B85=""),"",IF(AND($E$3="Nursery"),'Marks Entry Nursery'!R84,IF(AND($E$3="LKG"),'Marks Entry LKG'!R84,IF(AND($E$3="UKG"),'Marks Entry UKG'!R84,""))))</f>
        <v/>
      </c>
      <c r="V85" s="55" t="str">
        <f t="shared" si="66"/>
        <v/>
      </c>
      <c r="W85" s="51" t="str">
        <f t="shared" si="67"/>
        <v/>
      </c>
      <c r="X85" s="89">
        <f t="shared" si="68"/>
        <v>0</v>
      </c>
      <c r="Y85" s="89" t="str">
        <f t="shared" si="69"/>
        <v/>
      </c>
      <c r="Z85" s="89" t="str">
        <f t="shared" si="70"/>
        <v/>
      </c>
      <c r="AA85" s="89" t="str">
        <f t="shared" si="71"/>
        <v/>
      </c>
      <c r="AB85" s="89" t="str">
        <f t="shared" si="72"/>
        <v/>
      </c>
      <c r="AC85" s="93" t="str">
        <f t="shared" si="73"/>
        <v/>
      </c>
      <c r="AD85" s="105"/>
      <c r="AE85" s="105"/>
      <c r="AF85" s="105"/>
      <c r="AG85" s="51"/>
      <c r="AH85" s="105" t="str">
        <f>IF(OR($B85=0,$B85=""),"",IF(AND($E$3="Nursery"),'Marks Entry Nursery'!V84,IF(AND($E$3="LKG"),'Marks Entry LKG'!V84,IF(AND($E$3="UKG"),'Marks Entry UKG'!V84,""))))</f>
        <v/>
      </c>
      <c r="AI85" s="105" t="str">
        <f>IF(OR($B85=0,$B85=""),"",IF(AND($E$3="Nursery"),'Marks Entry Nursery'!W84,IF(AND($E$3="LKG"),'Marks Entry LKG'!W84,IF(AND($E$3="UKG"),'Marks Entry UKG'!W84,""))))</f>
        <v/>
      </c>
      <c r="AJ85" s="54" t="str">
        <f t="shared" si="74"/>
        <v/>
      </c>
      <c r="AK85" s="51">
        <f t="shared" si="75"/>
        <v>0</v>
      </c>
      <c r="AL85" s="105" t="str">
        <f>IF(OR($B85=0,$B85=""),"",IF(AND($E$3="Nursery"),'Marks Entry Nursery'!X84,IF(AND($E$3="LKG"),'Marks Entry LKG'!X84,IF(AND($E$3="UKG"),'Marks Entry UKG'!X84,""))))</f>
        <v/>
      </c>
      <c r="AM85" s="105" t="str">
        <f>IF(OR($B85=0,$B85=""),"",IF(AND($E$3="Nursery"),'Marks Entry Nursery'!Y84,IF(AND($E$3="LKG"),'Marks Entry LKG'!Y84,IF(AND($E$3="UKG"),'Marks Entry UKG'!Y84,""))))</f>
        <v/>
      </c>
      <c r="AN85" s="55" t="str">
        <f t="shared" si="76"/>
        <v/>
      </c>
      <c r="AO85" s="51" t="str">
        <f t="shared" si="77"/>
        <v/>
      </c>
      <c r="AP85" s="89">
        <f t="shared" si="78"/>
        <v>0</v>
      </c>
      <c r="AQ85" s="89" t="str">
        <f t="shared" si="79"/>
        <v/>
      </c>
      <c r="AR85" s="89" t="str">
        <f t="shared" si="80"/>
        <v/>
      </c>
      <c r="AS85" s="89" t="str">
        <f t="shared" si="81"/>
        <v/>
      </c>
      <c r="AT85" s="89" t="str">
        <f t="shared" si="82"/>
        <v/>
      </c>
      <c r="AU85" s="93" t="str">
        <f t="shared" si="83"/>
        <v/>
      </c>
      <c r="AV85" s="105"/>
      <c r="AW85" s="105"/>
      <c r="AX85" s="105"/>
      <c r="AY85" s="51"/>
      <c r="AZ85" s="105" t="str">
        <f>IF(OR($B85=0,$B85=""),"",IF(AND($E$3="Nursery"),'Marks Entry Nursery'!AC84,IF(AND($E$3="LKG"),'Marks Entry LKG'!AC84,IF(AND($E$3="UKG"),'Marks Entry UKG'!AC84,""))))</f>
        <v/>
      </c>
      <c r="BA85" s="105" t="str">
        <f>IF(OR($B85=0,$B85=""),"",IF(AND($E$3="Nursery"),'Marks Entry Nursery'!AD84,IF(AND($E$3="LKG"),'Marks Entry LKG'!AD84,IF(AND($E$3="UKG"),'Marks Entry UKG'!AD84,""))))</f>
        <v/>
      </c>
      <c r="BB85" s="54" t="str">
        <f t="shared" si="84"/>
        <v/>
      </c>
      <c r="BC85" s="51">
        <f t="shared" si="85"/>
        <v>0</v>
      </c>
      <c r="BD85" s="105" t="str">
        <f>IF(OR($B85=0,$B85=""),"",IF(AND($E$3="Nursery"),'Marks Entry Nursery'!AE84,IF(AND($E$3="LKG"),'Marks Entry LKG'!AE84,IF(AND($E$3="UKG"),'Marks Entry UKG'!AE84,""))))</f>
        <v/>
      </c>
      <c r="BE85" s="105" t="str">
        <f>IF(OR($B85=0,$B85=""),"",IF(AND($E$3="Nursery"),'Marks Entry Nursery'!AF84,IF(AND($E$3="LKG"),'Marks Entry LKG'!AF84,IF(AND($E$3="UKG"),'Marks Entry UKG'!AF84,""))))</f>
        <v/>
      </c>
      <c r="BF85" s="55" t="str">
        <f t="shared" si="86"/>
        <v/>
      </c>
      <c r="BG85" s="51" t="str">
        <f t="shared" si="87"/>
        <v/>
      </c>
      <c r="BH85" s="89">
        <f t="shared" si="88"/>
        <v>0</v>
      </c>
      <c r="BI85" s="89" t="str">
        <f t="shared" si="89"/>
        <v/>
      </c>
      <c r="BJ85" s="89" t="str">
        <f t="shared" si="90"/>
        <v/>
      </c>
      <c r="BK85" s="89" t="str">
        <f t="shared" si="91"/>
        <v/>
      </c>
      <c r="BL85" s="89" t="str">
        <f t="shared" si="92"/>
        <v/>
      </c>
      <c r="BM85" s="93" t="str">
        <f t="shared" si="93"/>
        <v/>
      </c>
      <c r="BN85" s="105"/>
      <c r="BO85" s="105"/>
      <c r="BP85" s="105"/>
      <c r="BQ85" s="51"/>
      <c r="BR85" s="105" t="str">
        <f>IF(OR($B85=0,$B85=""),"",IF(AND($E$3="Nursery"),'Marks Entry Nursery'!AJ84,IF(AND($E$3="LKG"),'Marks Entry LKG'!AJ84,IF(AND($E$3="UKG"),'Marks Entry UKG'!AJ84,""))))</f>
        <v/>
      </c>
      <c r="BS85" s="105" t="str">
        <f>IF(OR($B85=0,$B85=""),"",IF(AND($E$3="Nursery"),'Marks Entry Nursery'!AK84,IF(AND($E$3="LKG"),'Marks Entry LKG'!AK84,IF(AND($E$3="UKG"),'Marks Entry UKG'!AK84,""))))</f>
        <v/>
      </c>
      <c r="BT85" s="54" t="str">
        <f t="shared" si="94"/>
        <v/>
      </c>
      <c r="BU85" s="51">
        <f t="shared" si="95"/>
        <v>0</v>
      </c>
      <c r="BV85" s="105" t="str">
        <f>IF(OR($B85=0,$B85=""),"",IF(AND($E$3="Nursery"),'Marks Entry Nursery'!AL84,IF(AND($E$3="LKG"),'Marks Entry LKG'!AL84,IF(AND($E$3="UKG"),'Marks Entry UKG'!AL84,""))))</f>
        <v/>
      </c>
      <c r="BW85" s="105" t="str">
        <f>IF(OR($B85=0,$B85=""),"",IF(AND($E$3="Nursery"),'Marks Entry Nursery'!AM84,IF(AND($E$3="LKG"),'Marks Entry LKG'!AM84,IF(AND($E$3="UKG"),'Marks Entry UKG'!AM84,""))))</f>
        <v/>
      </c>
      <c r="BX85" s="55" t="str">
        <f t="shared" si="96"/>
        <v/>
      </c>
      <c r="BY85" s="51" t="str">
        <f t="shared" si="97"/>
        <v/>
      </c>
      <c r="BZ85" s="89">
        <f t="shared" si="98"/>
        <v>0</v>
      </c>
      <c r="CA85" s="89" t="str">
        <f t="shared" si="99"/>
        <v/>
      </c>
      <c r="CB85" s="89" t="str">
        <f t="shared" si="100"/>
        <v/>
      </c>
      <c r="CC85" s="89" t="str">
        <f t="shared" si="101"/>
        <v/>
      </c>
      <c r="CD85" s="89" t="str">
        <f t="shared" si="102"/>
        <v/>
      </c>
      <c r="CE85" s="93" t="str">
        <f t="shared" si="103"/>
        <v/>
      </c>
      <c r="CF85" s="105" t="str">
        <f>IF(OR($B85=0,$B85=""),"",IF(AND($E$3="Nursery"),'Marks Entry Nursery'!AN84,IF(AND($E$3="LKG"),'Marks Entry LKG'!AN84,IF(AND($E$3="UKG"),'Marks Entry UKG'!AN84,""))))</f>
        <v/>
      </c>
      <c r="CG85" s="105" t="str">
        <f>IF(OR($B85=0,$B85=""),"",IF(AND($E$3="Nursery"),'Marks Entry Nursery'!AO84,IF(AND($E$3="LKG"),'Marks Entry LKG'!AO84,IF(AND($E$3="UKG"),'Marks Entry UKG'!AO84,""))))</f>
        <v/>
      </c>
      <c r="CH85" s="106" t="str">
        <f t="shared" si="104"/>
        <v/>
      </c>
      <c r="CI85" s="107">
        <f t="shared" si="105"/>
        <v>0</v>
      </c>
      <c r="CJ85" s="107" t="str">
        <f t="shared" si="106"/>
        <v/>
      </c>
      <c r="CK85" s="107" t="str">
        <f t="shared" si="107"/>
        <v/>
      </c>
      <c r="CL85" s="92" t="str">
        <f t="shared" si="108"/>
        <v/>
      </c>
      <c r="CM85" s="105" t="str">
        <f>IF(OR($B85=0,$B85=""),"",IF(AND($E$3="Nursery"),'Marks Entry Nursery'!AP84,IF(AND($E$3="LKG"),'Marks Entry LKG'!AP84,IF(AND($E$3="UKG"),'Marks Entry UKG'!AP84,""))))</f>
        <v/>
      </c>
      <c r="CN85" s="105" t="str">
        <f>IF(OR($B85=0,$B85=""),"",IF(AND($E$3="Nursery"),'Marks Entry Nursery'!AQ84,IF(AND($E$3="LKG"),'Marks Entry LKG'!AQ84,IF(AND($E$3="UKG"),'Marks Entry UKG'!AQ84,""))))</f>
        <v/>
      </c>
      <c r="CO85" s="106" t="str">
        <f t="shared" si="109"/>
        <v/>
      </c>
      <c r="CP85" s="107">
        <f t="shared" si="110"/>
        <v>0</v>
      </c>
      <c r="CQ85" s="107" t="str">
        <f t="shared" si="111"/>
        <v/>
      </c>
      <c r="CR85" s="107" t="str">
        <f t="shared" si="112"/>
        <v/>
      </c>
      <c r="CS85" s="92" t="str">
        <f t="shared" si="113"/>
        <v/>
      </c>
      <c r="CT85" s="105" t="str">
        <f>IF(OR($B85=0,$B85=""),"",IF(AND($E$3="Nursery"),'Marks Entry Nursery'!AR84,IF(AND($E$3="LKG"),'Marks Entry LKG'!AR84,IF(AND($E$3="UKG"),'Marks Entry UKG'!AR84,""))))</f>
        <v/>
      </c>
      <c r="CU85" s="105" t="str">
        <f>IF(OR($B85=0,$B85=""),"",IF(AND($E$3="Nursery"),'Marks Entry Nursery'!AS84,IF(AND($E$3="LKG"),'Marks Entry LKG'!AS84,IF(AND($E$3="UKG"),'Marks Entry UKG'!AS84,""))))</f>
        <v/>
      </c>
      <c r="CV85" s="106" t="str">
        <f t="shared" si="114"/>
        <v/>
      </c>
      <c r="CW85" s="107">
        <f t="shared" si="115"/>
        <v>0</v>
      </c>
      <c r="CX85" s="107" t="str">
        <f t="shared" si="116"/>
        <v/>
      </c>
      <c r="CY85" s="107" t="str">
        <f t="shared" si="117"/>
        <v/>
      </c>
      <c r="CZ85" s="92" t="str">
        <f t="shared" si="118"/>
        <v/>
      </c>
      <c r="DA85" s="105" t="str">
        <f>IF(OR($B85=0,$B85=""),"",IF(AND($E$3="Nursery"),'Marks Entry Nursery'!AT84,IF(AND($E$3="LKG"),'Marks Entry LKG'!AT84,IF(AND($E$3="UKG"),'Marks Entry UKG'!AT84,""))))</f>
        <v/>
      </c>
      <c r="DB85" s="105" t="str">
        <f>IF(OR($B85=0,$B85=""),"",IF(AND($E$3="Nursery"),'Marks Entry Nursery'!AU84,IF(AND($E$3="LKG"),'Marks Entry LKG'!AU84,IF(AND($E$3="UKG"),'Marks Entry UKG'!AU84,""))))</f>
        <v/>
      </c>
      <c r="DC85" s="357" t="str">
        <f t="shared" si="119"/>
        <v/>
      </c>
      <c r="DD85" s="93" t="str">
        <f t="shared" si="120"/>
        <v/>
      </c>
      <c r="DE85" s="105" t="str">
        <f>IF(OR($B85=0,$B85=""),"",IF(AND($E$3="Nursery"),'Marks Entry Nursery'!AV84,IF(AND($E$3="LKG"),'Marks Entry LKG'!AV84,IF(AND($E$3="UKG"),'Marks Entry UKG'!AV84,""))))</f>
        <v/>
      </c>
      <c r="DF85" s="105" t="str">
        <f>IF(OR($B85=0,$B85=""),"",IF(AND($E$3="Nursery"),'Marks Entry Nursery'!AW84,IF(AND($E$3="LKG"),'Marks Entry LKG'!AW84,IF(AND($E$3="UKG"),'Marks Entry UKG'!AW84,""))))</f>
        <v/>
      </c>
      <c r="DG85" s="357" t="str">
        <f t="shared" si="121"/>
        <v/>
      </c>
      <c r="DH85" s="93" t="str">
        <f t="shared" si="122"/>
        <v/>
      </c>
      <c r="DI85" s="63" t="str">
        <f t="shared" si="123"/>
        <v/>
      </c>
      <c r="DJ85" s="359" t="str">
        <f t="shared" si="124"/>
        <v/>
      </c>
      <c r="DK85" s="67" t="str">
        <f t="shared" si="125"/>
        <v/>
      </c>
      <c r="DL85" s="68" t="str">
        <f t="shared" si="126"/>
        <v/>
      </c>
      <c r="DM85" s="387" t="str">
        <f>IFERROR(IF(B85="NSO","NSO",IF(OR(D85="",G85="",F85="",B85="",DI85=0),"",IF('Master sheet'!$D$14="Hindi","कक्षोंन्नति","Promoted"))),"")</f>
        <v/>
      </c>
      <c r="DN85" s="42" t="str">
        <f>IF(OR(B85=0,B85=""),"",IF(AND($E$3="Nursery"),'Marks Entry Nursery'!AX84,IF(AND($E$3="LKG"),'Marks Entry LKG'!AX84,IF(AND($E$3="UKG"),'Marks Entry UKG'!AX84,""))))</f>
        <v/>
      </c>
      <c r="DO85" s="42" t="str">
        <f>IF(OR(B85=0,B85=""),"",IF(AND($E$3="Nursery"),'Marks Entry Nursery'!AY84,IF(AND($E$3="LKG"),'Marks Entry LKG'!AY84,IF(AND($E$3="UKG"),'Marks Entry UKG'!AY84,""))))</f>
        <v/>
      </c>
      <c r="DP85" s="214" t="str">
        <f t="shared" si="127"/>
        <v/>
      </c>
      <c r="DQ85" s="43"/>
      <c r="DX85" s="44">
        <f>IF(AND($E$3="Nursery"),'Marks Entry Nursery'!I84,IF(AND($E$3="LKG"),'Marks Entry LKG'!I84,IF(AND($E$3="UKG"),'Marks Entry UKG'!I84,"")))</f>
        <v>0</v>
      </c>
    </row>
    <row r="86" spans="1:128" ht="18.95" customHeight="1">
      <c r="A86" s="56">
        <v>79</v>
      </c>
      <c r="B86" s="261" t="str">
        <f>IF(OR(DX86=0,DX86=""),"",IF(AND($E$3="Nursery"),'Marks Entry Nursery'!I85,IF(AND($E$3="LKG"),'Marks Entry LKG'!I85,IF(AND($E$3="UKG"),'Marks Entry UKG'!I85,""))))</f>
        <v/>
      </c>
      <c r="C86" s="57" t="str">
        <f>IF(OR($B86=0,$B86=""),"",IF(AND($E$3="Nursery"),'Marks Entry Nursery'!B85,IF(AND($E$3="LKG"),'Marks Entry LKG'!B85,IF(AND($E$3="UKG"),'Marks Entry UKG'!B85,""))))</f>
        <v/>
      </c>
      <c r="D86" s="57" t="str">
        <f>IF(OR($B86=0,$B86=""),"",IF(AND($E$3="Nursery"),'Marks Entry Nursery'!C85,IF(AND($E$3="LKG"),'Marks Entry LKG'!C85,IF(AND($E$3="UKG"),'Marks Entry UKG'!C85,""))))</f>
        <v/>
      </c>
      <c r="E86" s="402" t="str">
        <f>IF(OR(B86=0,B86=""),"",IF(AND($E$3="Nursery"),'Marks Entry Nursery'!E85,IF(AND($E$3="LKG"),'Marks Entry LKG'!E85,IF(AND($E$3="UKG"),'Marks Entry UKG'!E85,""))))</f>
        <v/>
      </c>
      <c r="F86" s="260" t="str">
        <f>IF(OR(B86=0,B86=""),"",IF(AND($E$3="Nursery"),'Marks Entry Nursery'!D85,IF(AND($E$3="LKG"),'Marks Entry LKG'!D85,IF(AND($E$3="UKG"),'Marks Entry UKG'!D85,""))))</f>
        <v/>
      </c>
      <c r="G86" s="407" t="str">
        <f>IF(OR($B86=0,$B86=""),"",IF(AND($E$3="Nursery"),'Marks Entry Nursery'!F85,IF(AND($E$3="LKG"),'Marks Entry LKG'!F85,IF(AND($E$3="UKG"),'Marks Entry UKG'!F85,""))))</f>
        <v/>
      </c>
      <c r="H86" s="407" t="str">
        <f>IF(OR($B86=0,$B86=""),"",IF(AND($E$3="Nursery"),'Marks Entry Nursery'!G85,IF(AND($E$3="LKG"),'Marks Entry LKG'!G85,IF(AND($E$3="UKG"),'Marks Entry UKG'!G85,""))))</f>
        <v/>
      </c>
      <c r="I86" s="407" t="str">
        <f>IF(OR($B86=0,$B86=""),"",IF(AND($E$3="Nursery"),'Marks Entry Nursery'!H85,IF(AND($E$3="LKG"),'Marks Entry LKG'!H85,IF(AND($E$3="UKG"),'Marks Entry UKG'!H85,""))))</f>
        <v/>
      </c>
      <c r="J86" s="229" t="str">
        <f>IF(OR($B86=0,$B86=""),"",IF(AND($E$3="Nursery"),'Marks Entry Nursery'!J85,IF(AND($E$3="LKG"),'Marks Entry LKG'!J85,IF(AND($E$3="UKG"),'Marks Entry UKG'!J85,""))))</f>
        <v/>
      </c>
      <c r="K86" s="229" t="str">
        <f>IF(OR($B86=0,$B86=""),"",IF(AND($E$3="Nursery"),'Marks Entry Nursery'!K85,IF(AND($E$3="LKG"),'Marks Entry LKG'!K85,IF(AND($E$3="UKG"),'Marks Entry UKG'!K85,""))))</f>
        <v/>
      </c>
      <c r="L86" s="105"/>
      <c r="M86" s="105"/>
      <c r="N86" s="105"/>
      <c r="O86" s="51"/>
      <c r="P86" s="105" t="str">
        <f>IF(OR($B86=0,$B86=""),"",IF(AND($E$3="Nursery"),'Marks Entry Nursery'!O85,IF(AND($E$3="LKG"),'Marks Entry LKG'!O85,IF(AND($E$3="UKG"),'Marks Entry UKG'!O85,""))))</f>
        <v/>
      </c>
      <c r="Q86" s="105" t="str">
        <f>IF(OR($B86=0,$B86=""),"",IF(AND($E$3="Nursery"),'Marks Entry Nursery'!P85,IF(AND($E$3="LKG"),'Marks Entry LKG'!P85,IF(AND($E$3="UKG"),'Marks Entry UKG'!P85,""))))</f>
        <v/>
      </c>
      <c r="R86" s="54" t="str">
        <f t="shared" si="64"/>
        <v/>
      </c>
      <c r="S86" s="51">
        <f t="shared" si="65"/>
        <v>0</v>
      </c>
      <c r="T86" s="105" t="str">
        <f>IF(OR($B86=0,$B86=""),"",IF(AND($E$3="Nursery"),'Marks Entry Nursery'!Q85,IF(AND($E$3="LKG"),'Marks Entry LKG'!Q85,IF(AND($E$3="UKG"),'Marks Entry UKG'!Q85,""))))</f>
        <v/>
      </c>
      <c r="U86" s="105" t="str">
        <f>IF(OR($B86=0,$B86=""),"",IF(AND($E$3="Nursery"),'Marks Entry Nursery'!R85,IF(AND($E$3="LKG"),'Marks Entry LKG'!R85,IF(AND($E$3="UKG"),'Marks Entry UKG'!R85,""))))</f>
        <v/>
      </c>
      <c r="V86" s="55" t="str">
        <f t="shared" si="66"/>
        <v/>
      </c>
      <c r="W86" s="51" t="str">
        <f t="shared" si="67"/>
        <v/>
      </c>
      <c r="X86" s="89">
        <f t="shared" si="68"/>
        <v>0</v>
      </c>
      <c r="Y86" s="89" t="str">
        <f t="shared" si="69"/>
        <v/>
      </c>
      <c r="Z86" s="89" t="str">
        <f t="shared" si="70"/>
        <v/>
      </c>
      <c r="AA86" s="89" t="str">
        <f t="shared" si="71"/>
        <v/>
      </c>
      <c r="AB86" s="89" t="str">
        <f t="shared" si="72"/>
        <v/>
      </c>
      <c r="AC86" s="93" t="str">
        <f t="shared" si="73"/>
        <v/>
      </c>
      <c r="AD86" s="105"/>
      <c r="AE86" s="105"/>
      <c r="AF86" s="105"/>
      <c r="AG86" s="51"/>
      <c r="AH86" s="105" t="str">
        <f>IF(OR($B86=0,$B86=""),"",IF(AND($E$3="Nursery"),'Marks Entry Nursery'!V85,IF(AND($E$3="LKG"),'Marks Entry LKG'!V85,IF(AND($E$3="UKG"),'Marks Entry UKG'!V85,""))))</f>
        <v/>
      </c>
      <c r="AI86" s="105" t="str">
        <f>IF(OR($B86=0,$B86=""),"",IF(AND($E$3="Nursery"),'Marks Entry Nursery'!W85,IF(AND($E$3="LKG"),'Marks Entry LKG'!W85,IF(AND($E$3="UKG"),'Marks Entry UKG'!W85,""))))</f>
        <v/>
      </c>
      <c r="AJ86" s="54" t="str">
        <f t="shared" si="74"/>
        <v/>
      </c>
      <c r="AK86" s="51">
        <f t="shared" si="75"/>
        <v>0</v>
      </c>
      <c r="AL86" s="105" t="str">
        <f>IF(OR($B86=0,$B86=""),"",IF(AND($E$3="Nursery"),'Marks Entry Nursery'!X85,IF(AND($E$3="LKG"),'Marks Entry LKG'!X85,IF(AND($E$3="UKG"),'Marks Entry UKG'!X85,""))))</f>
        <v/>
      </c>
      <c r="AM86" s="105" t="str">
        <f>IF(OR($B86=0,$B86=""),"",IF(AND($E$3="Nursery"),'Marks Entry Nursery'!Y85,IF(AND($E$3="LKG"),'Marks Entry LKG'!Y85,IF(AND($E$3="UKG"),'Marks Entry UKG'!Y85,""))))</f>
        <v/>
      </c>
      <c r="AN86" s="55" t="str">
        <f t="shared" si="76"/>
        <v/>
      </c>
      <c r="AO86" s="51" t="str">
        <f t="shared" si="77"/>
        <v/>
      </c>
      <c r="AP86" s="89">
        <f t="shared" si="78"/>
        <v>0</v>
      </c>
      <c r="AQ86" s="89" t="str">
        <f t="shared" si="79"/>
        <v/>
      </c>
      <c r="AR86" s="89" t="str">
        <f t="shared" si="80"/>
        <v/>
      </c>
      <c r="AS86" s="89" t="str">
        <f t="shared" si="81"/>
        <v/>
      </c>
      <c r="AT86" s="89" t="str">
        <f t="shared" si="82"/>
        <v/>
      </c>
      <c r="AU86" s="93" t="str">
        <f t="shared" si="83"/>
        <v/>
      </c>
      <c r="AV86" s="105"/>
      <c r="AW86" s="105"/>
      <c r="AX86" s="105"/>
      <c r="AY86" s="51"/>
      <c r="AZ86" s="105" t="str">
        <f>IF(OR($B86=0,$B86=""),"",IF(AND($E$3="Nursery"),'Marks Entry Nursery'!AC85,IF(AND($E$3="LKG"),'Marks Entry LKG'!AC85,IF(AND($E$3="UKG"),'Marks Entry UKG'!AC85,""))))</f>
        <v/>
      </c>
      <c r="BA86" s="105" t="str">
        <f>IF(OR($B86=0,$B86=""),"",IF(AND($E$3="Nursery"),'Marks Entry Nursery'!AD85,IF(AND($E$3="LKG"),'Marks Entry LKG'!AD85,IF(AND($E$3="UKG"),'Marks Entry UKG'!AD85,""))))</f>
        <v/>
      </c>
      <c r="BB86" s="54" t="str">
        <f t="shared" si="84"/>
        <v/>
      </c>
      <c r="BC86" s="51">
        <f t="shared" si="85"/>
        <v>0</v>
      </c>
      <c r="BD86" s="105" t="str">
        <f>IF(OR($B86=0,$B86=""),"",IF(AND($E$3="Nursery"),'Marks Entry Nursery'!AE85,IF(AND($E$3="LKG"),'Marks Entry LKG'!AE85,IF(AND($E$3="UKG"),'Marks Entry UKG'!AE85,""))))</f>
        <v/>
      </c>
      <c r="BE86" s="105" t="str">
        <f>IF(OR($B86=0,$B86=""),"",IF(AND($E$3="Nursery"),'Marks Entry Nursery'!AF85,IF(AND($E$3="LKG"),'Marks Entry LKG'!AF85,IF(AND($E$3="UKG"),'Marks Entry UKG'!AF85,""))))</f>
        <v/>
      </c>
      <c r="BF86" s="55" t="str">
        <f t="shared" si="86"/>
        <v/>
      </c>
      <c r="BG86" s="51" t="str">
        <f t="shared" si="87"/>
        <v/>
      </c>
      <c r="BH86" s="89">
        <f t="shared" si="88"/>
        <v>0</v>
      </c>
      <c r="BI86" s="89" t="str">
        <f t="shared" si="89"/>
        <v/>
      </c>
      <c r="BJ86" s="89" t="str">
        <f t="shared" si="90"/>
        <v/>
      </c>
      <c r="BK86" s="89" t="str">
        <f t="shared" si="91"/>
        <v/>
      </c>
      <c r="BL86" s="89" t="str">
        <f t="shared" si="92"/>
        <v/>
      </c>
      <c r="BM86" s="93" t="str">
        <f t="shared" si="93"/>
        <v/>
      </c>
      <c r="BN86" s="105"/>
      <c r="BO86" s="105"/>
      <c r="BP86" s="105"/>
      <c r="BQ86" s="51"/>
      <c r="BR86" s="105" t="str">
        <f>IF(OR($B86=0,$B86=""),"",IF(AND($E$3="Nursery"),'Marks Entry Nursery'!AJ85,IF(AND($E$3="LKG"),'Marks Entry LKG'!AJ85,IF(AND($E$3="UKG"),'Marks Entry UKG'!AJ85,""))))</f>
        <v/>
      </c>
      <c r="BS86" s="105" t="str">
        <f>IF(OR($B86=0,$B86=""),"",IF(AND($E$3="Nursery"),'Marks Entry Nursery'!AK85,IF(AND($E$3="LKG"),'Marks Entry LKG'!AK85,IF(AND($E$3="UKG"),'Marks Entry UKG'!AK85,""))))</f>
        <v/>
      </c>
      <c r="BT86" s="54" t="str">
        <f t="shared" si="94"/>
        <v/>
      </c>
      <c r="BU86" s="51">
        <f t="shared" si="95"/>
        <v>0</v>
      </c>
      <c r="BV86" s="105" t="str">
        <f>IF(OR($B86=0,$B86=""),"",IF(AND($E$3="Nursery"),'Marks Entry Nursery'!AL85,IF(AND($E$3="LKG"),'Marks Entry LKG'!AL85,IF(AND($E$3="UKG"),'Marks Entry UKG'!AL85,""))))</f>
        <v/>
      </c>
      <c r="BW86" s="105" t="str">
        <f>IF(OR($B86=0,$B86=""),"",IF(AND($E$3="Nursery"),'Marks Entry Nursery'!AM85,IF(AND($E$3="LKG"),'Marks Entry LKG'!AM85,IF(AND($E$3="UKG"),'Marks Entry UKG'!AM85,""))))</f>
        <v/>
      </c>
      <c r="BX86" s="55" t="str">
        <f t="shared" si="96"/>
        <v/>
      </c>
      <c r="BY86" s="51" t="str">
        <f t="shared" si="97"/>
        <v/>
      </c>
      <c r="BZ86" s="89">
        <f t="shared" si="98"/>
        <v>0</v>
      </c>
      <c r="CA86" s="89" t="str">
        <f t="shared" si="99"/>
        <v/>
      </c>
      <c r="CB86" s="89" t="str">
        <f t="shared" si="100"/>
        <v/>
      </c>
      <c r="CC86" s="89" t="str">
        <f t="shared" si="101"/>
        <v/>
      </c>
      <c r="CD86" s="89" t="str">
        <f t="shared" si="102"/>
        <v/>
      </c>
      <c r="CE86" s="93" t="str">
        <f t="shared" si="103"/>
        <v/>
      </c>
      <c r="CF86" s="105" t="str">
        <f>IF(OR($B86=0,$B86=""),"",IF(AND($E$3="Nursery"),'Marks Entry Nursery'!AN85,IF(AND($E$3="LKG"),'Marks Entry LKG'!AN85,IF(AND($E$3="UKG"),'Marks Entry UKG'!AN85,""))))</f>
        <v/>
      </c>
      <c r="CG86" s="105" t="str">
        <f>IF(OR($B86=0,$B86=""),"",IF(AND($E$3="Nursery"),'Marks Entry Nursery'!AO85,IF(AND($E$3="LKG"),'Marks Entry LKG'!AO85,IF(AND($E$3="UKG"),'Marks Entry UKG'!AO85,""))))</f>
        <v/>
      </c>
      <c r="CH86" s="106" t="str">
        <f t="shared" si="104"/>
        <v/>
      </c>
      <c r="CI86" s="107">
        <f t="shared" si="105"/>
        <v>0</v>
      </c>
      <c r="CJ86" s="107" t="str">
        <f t="shared" si="106"/>
        <v/>
      </c>
      <c r="CK86" s="107" t="str">
        <f t="shared" si="107"/>
        <v/>
      </c>
      <c r="CL86" s="92" t="str">
        <f t="shared" si="108"/>
        <v/>
      </c>
      <c r="CM86" s="105" t="str">
        <f>IF(OR($B86=0,$B86=""),"",IF(AND($E$3="Nursery"),'Marks Entry Nursery'!AP85,IF(AND($E$3="LKG"),'Marks Entry LKG'!AP85,IF(AND($E$3="UKG"),'Marks Entry UKG'!AP85,""))))</f>
        <v/>
      </c>
      <c r="CN86" s="105" t="str">
        <f>IF(OR($B86=0,$B86=""),"",IF(AND($E$3="Nursery"),'Marks Entry Nursery'!AQ85,IF(AND($E$3="LKG"),'Marks Entry LKG'!AQ85,IF(AND($E$3="UKG"),'Marks Entry UKG'!AQ85,""))))</f>
        <v/>
      </c>
      <c r="CO86" s="106" t="str">
        <f t="shared" si="109"/>
        <v/>
      </c>
      <c r="CP86" s="107">
        <f t="shared" si="110"/>
        <v>0</v>
      </c>
      <c r="CQ86" s="107" t="str">
        <f t="shared" si="111"/>
        <v/>
      </c>
      <c r="CR86" s="107" t="str">
        <f t="shared" si="112"/>
        <v/>
      </c>
      <c r="CS86" s="92" t="str">
        <f t="shared" si="113"/>
        <v/>
      </c>
      <c r="CT86" s="105" t="str">
        <f>IF(OR($B86=0,$B86=""),"",IF(AND($E$3="Nursery"),'Marks Entry Nursery'!AR85,IF(AND($E$3="LKG"),'Marks Entry LKG'!AR85,IF(AND($E$3="UKG"),'Marks Entry UKG'!AR85,""))))</f>
        <v/>
      </c>
      <c r="CU86" s="105" t="str">
        <f>IF(OR($B86=0,$B86=""),"",IF(AND($E$3="Nursery"),'Marks Entry Nursery'!AS85,IF(AND($E$3="LKG"),'Marks Entry LKG'!AS85,IF(AND($E$3="UKG"),'Marks Entry UKG'!AS85,""))))</f>
        <v/>
      </c>
      <c r="CV86" s="106" t="str">
        <f t="shared" si="114"/>
        <v/>
      </c>
      <c r="CW86" s="107">
        <f t="shared" si="115"/>
        <v>0</v>
      </c>
      <c r="CX86" s="107" t="str">
        <f t="shared" si="116"/>
        <v/>
      </c>
      <c r="CY86" s="107" t="str">
        <f t="shared" si="117"/>
        <v/>
      </c>
      <c r="CZ86" s="92" t="str">
        <f t="shared" si="118"/>
        <v/>
      </c>
      <c r="DA86" s="105" t="str">
        <f>IF(OR($B86=0,$B86=""),"",IF(AND($E$3="Nursery"),'Marks Entry Nursery'!AT85,IF(AND($E$3="LKG"),'Marks Entry LKG'!AT85,IF(AND($E$3="UKG"),'Marks Entry UKG'!AT85,""))))</f>
        <v/>
      </c>
      <c r="DB86" s="105" t="str">
        <f>IF(OR($B86=0,$B86=""),"",IF(AND($E$3="Nursery"),'Marks Entry Nursery'!AU85,IF(AND($E$3="LKG"),'Marks Entry LKG'!AU85,IF(AND($E$3="UKG"),'Marks Entry UKG'!AU85,""))))</f>
        <v/>
      </c>
      <c r="DC86" s="357" t="str">
        <f t="shared" si="119"/>
        <v/>
      </c>
      <c r="DD86" s="93" t="str">
        <f t="shared" si="120"/>
        <v/>
      </c>
      <c r="DE86" s="105" t="str">
        <f>IF(OR($B86=0,$B86=""),"",IF(AND($E$3="Nursery"),'Marks Entry Nursery'!AV85,IF(AND($E$3="LKG"),'Marks Entry LKG'!AV85,IF(AND($E$3="UKG"),'Marks Entry UKG'!AV85,""))))</f>
        <v/>
      </c>
      <c r="DF86" s="105" t="str">
        <f>IF(OR($B86=0,$B86=""),"",IF(AND($E$3="Nursery"),'Marks Entry Nursery'!AW85,IF(AND($E$3="LKG"),'Marks Entry LKG'!AW85,IF(AND($E$3="UKG"),'Marks Entry UKG'!AW85,""))))</f>
        <v/>
      </c>
      <c r="DG86" s="357" t="str">
        <f t="shared" si="121"/>
        <v/>
      </c>
      <c r="DH86" s="93" t="str">
        <f t="shared" si="122"/>
        <v/>
      </c>
      <c r="DI86" s="63" t="str">
        <f t="shared" si="123"/>
        <v/>
      </c>
      <c r="DJ86" s="359" t="str">
        <f t="shared" si="124"/>
        <v/>
      </c>
      <c r="DK86" s="67" t="str">
        <f t="shared" si="125"/>
        <v/>
      </c>
      <c r="DL86" s="68" t="str">
        <f t="shared" si="126"/>
        <v/>
      </c>
      <c r="DM86" s="387" t="str">
        <f>IFERROR(IF(B86="NSO","NSO",IF(OR(D86="",G86="",F86="",B86="",DI86=0),"",IF('Master sheet'!$D$14="Hindi","कक्षोंन्नति","Promoted"))),"")</f>
        <v/>
      </c>
      <c r="DN86" s="42" t="str">
        <f>IF(OR(B86=0,B86=""),"",IF(AND($E$3="Nursery"),'Marks Entry Nursery'!AX85,IF(AND($E$3="LKG"),'Marks Entry LKG'!AX85,IF(AND($E$3="UKG"),'Marks Entry UKG'!AX85,""))))</f>
        <v/>
      </c>
      <c r="DO86" s="42" t="str">
        <f>IF(OR(B86=0,B86=""),"",IF(AND($E$3="Nursery"),'Marks Entry Nursery'!AY85,IF(AND($E$3="LKG"),'Marks Entry LKG'!AY85,IF(AND($E$3="UKG"),'Marks Entry UKG'!AY85,""))))</f>
        <v/>
      </c>
      <c r="DP86" s="214" t="str">
        <f t="shared" si="127"/>
        <v/>
      </c>
      <c r="DQ86" s="43"/>
      <c r="DX86" s="44">
        <f>IF(AND($E$3="Nursery"),'Marks Entry Nursery'!I85,IF(AND($E$3="LKG"),'Marks Entry LKG'!I85,IF(AND($E$3="UKG"),'Marks Entry UKG'!I85,"")))</f>
        <v>0</v>
      </c>
    </row>
    <row r="87" spans="1:128" ht="18.95" customHeight="1">
      <c r="A87" s="56">
        <v>80</v>
      </c>
      <c r="B87" s="261" t="str">
        <f>IF(OR(DX87=0,DX87=""),"",IF(AND($E$3="Nursery"),'Marks Entry Nursery'!I86,IF(AND($E$3="LKG"),'Marks Entry LKG'!I86,IF(AND($E$3="UKG"),'Marks Entry UKG'!I86,""))))</f>
        <v/>
      </c>
      <c r="C87" s="57" t="str">
        <f>IF(OR($B87=0,$B87=""),"",IF(AND($E$3="Nursery"),'Marks Entry Nursery'!B86,IF(AND($E$3="LKG"),'Marks Entry LKG'!B86,IF(AND($E$3="UKG"),'Marks Entry UKG'!B86,""))))</f>
        <v/>
      </c>
      <c r="D87" s="57" t="str">
        <f>IF(OR($B87=0,$B87=""),"",IF(AND($E$3="Nursery"),'Marks Entry Nursery'!C86,IF(AND($E$3="LKG"),'Marks Entry LKG'!C86,IF(AND($E$3="UKG"),'Marks Entry UKG'!C86,""))))</f>
        <v/>
      </c>
      <c r="E87" s="402" t="str">
        <f>IF(OR(B87=0,B87=""),"",IF(AND($E$3="Nursery"),'Marks Entry Nursery'!E86,IF(AND($E$3="LKG"),'Marks Entry LKG'!E86,IF(AND($E$3="UKG"),'Marks Entry UKG'!E86,""))))</f>
        <v/>
      </c>
      <c r="F87" s="260" t="str">
        <f>IF(OR(B87=0,B87=""),"",IF(AND($E$3="Nursery"),'Marks Entry Nursery'!D86,IF(AND($E$3="LKG"),'Marks Entry LKG'!D86,IF(AND($E$3="UKG"),'Marks Entry UKG'!D86,""))))</f>
        <v/>
      </c>
      <c r="G87" s="407" t="str">
        <f>IF(OR($B87=0,$B87=""),"",IF(AND($E$3="Nursery"),'Marks Entry Nursery'!F86,IF(AND($E$3="LKG"),'Marks Entry LKG'!F86,IF(AND($E$3="UKG"),'Marks Entry UKG'!F86,""))))</f>
        <v/>
      </c>
      <c r="H87" s="407" t="str">
        <f>IF(OR($B87=0,$B87=""),"",IF(AND($E$3="Nursery"),'Marks Entry Nursery'!G86,IF(AND($E$3="LKG"),'Marks Entry LKG'!G86,IF(AND($E$3="UKG"),'Marks Entry UKG'!G86,""))))</f>
        <v/>
      </c>
      <c r="I87" s="407" t="str">
        <f>IF(OR($B87=0,$B87=""),"",IF(AND($E$3="Nursery"),'Marks Entry Nursery'!H86,IF(AND($E$3="LKG"),'Marks Entry LKG'!H86,IF(AND($E$3="UKG"),'Marks Entry UKG'!H86,""))))</f>
        <v/>
      </c>
      <c r="J87" s="229" t="str">
        <f>IF(OR($B87=0,$B87=""),"",IF(AND($E$3="Nursery"),'Marks Entry Nursery'!J86,IF(AND($E$3="LKG"),'Marks Entry LKG'!J86,IF(AND($E$3="UKG"),'Marks Entry UKG'!J86,""))))</f>
        <v/>
      </c>
      <c r="K87" s="229" t="str">
        <f>IF(OR($B87=0,$B87=""),"",IF(AND($E$3="Nursery"),'Marks Entry Nursery'!K86,IF(AND($E$3="LKG"),'Marks Entry LKG'!K86,IF(AND($E$3="UKG"),'Marks Entry UKG'!K86,""))))</f>
        <v/>
      </c>
      <c r="L87" s="105"/>
      <c r="M87" s="105"/>
      <c r="N87" s="105"/>
      <c r="O87" s="51"/>
      <c r="P87" s="105" t="str">
        <f>IF(OR($B87=0,$B87=""),"",IF(AND($E$3="Nursery"),'Marks Entry Nursery'!O86,IF(AND($E$3="LKG"),'Marks Entry LKG'!O86,IF(AND($E$3="UKG"),'Marks Entry UKG'!O86,""))))</f>
        <v/>
      </c>
      <c r="Q87" s="105" t="str">
        <f>IF(OR($B87=0,$B87=""),"",IF(AND($E$3="Nursery"),'Marks Entry Nursery'!P86,IF(AND($E$3="LKG"),'Marks Entry LKG'!P86,IF(AND($E$3="UKG"),'Marks Entry UKG'!P86,""))))</f>
        <v/>
      </c>
      <c r="R87" s="54" t="str">
        <f t="shared" si="64"/>
        <v/>
      </c>
      <c r="S87" s="51">
        <f t="shared" si="65"/>
        <v>0</v>
      </c>
      <c r="T87" s="105" t="str">
        <f>IF(OR($B87=0,$B87=""),"",IF(AND($E$3="Nursery"),'Marks Entry Nursery'!Q86,IF(AND($E$3="LKG"),'Marks Entry LKG'!Q86,IF(AND($E$3="UKG"),'Marks Entry UKG'!Q86,""))))</f>
        <v/>
      </c>
      <c r="U87" s="105" t="str">
        <f>IF(OR($B87=0,$B87=""),"",IF(AND($E$3="Nursery"),'Marks Entry Nursery'!R86,IF(AND($E$3="LKG"),'Marks Entry LKG'!R86,IF(AND($E$3="UKG"),'Marks Entry UKG'!R86,""))))</f>
        <v/>
      </c>
      <c r="V87" s="55" t="str">
        <f t="shared" si="66"/>
        <v/>
      </c>
      <c r="W87" s="51" t="str">
        <f t="shared" si="67"/>
        <v/>
      </c>
      <c r="X87" s="89">
        <f t="shared" si="68"/>
        <v>0</v>
      </c>
      <c r="Y87" s="89" t="str">
        <f t="shared" si="69"/>
        <v/>
      </c>
      <c r="Z87" s="89" t="str">
        <f t="shared" si="70"/>
        <v/>
      </c>
      <c r="AA87" s="89" t="str">
        <f t="shared" si="71"/>
        <v/>
      </c>
      <c r="AB87" s="89" t="str">
        <f t="shared" si="72"/>
        <v/>
      </c>
      <c r="AC87" s="93" t="str">
        <f t="shared" si="73"/>
        <v/>
      </c>
      <c r="AD87" s="105"/>
      <c r="AE87" s="105"/>
      <c r="AF87" s="105"/>
      <c r="AG87" s="51"/>
      <c r="AH87" s="105" t="str">
        <f>IF(OR($B87=0,$B87=""),"",IF(AND($E$3="Nursery"),'Marks Entry Nursery'!V86,IF(AND($E$3="LKG"),'Marks Entry LKG'!V86,IF(AND($E$3="UKG"),'Marks Entry UKG'!V86,""))))</f>
        <v/>
      </c>
      <c r="AI87" s="105" t="str">
        <f>IF(OR($B87=0,$B87=""),"",IF(AND($E$3="Nursery"),'Marks Entry Nursery'!W86,IF(AND($E$3="LKG"),'Marks Entry LKG'!W86,IF(AND($E$3="UKG"),'Marks Entry UKG'!W86,""))))</f>
        <v/>
      </c>
      <c r="AJ87" s="54" t="str">
        <f t="shared" si="74"/>
        <v/>
      </c>
      <c r="AK87" s="51">
        <f t="shared" si="75"/>
        <v>0</v>
      </c>
      <c r="AL87" s="105" t="str">
        <f>IF(OR($B87=0,$B87=""),"",IF(AND($E$3="Nursery"),'Marks Entry Nursery'!X86,IF(AND($E$3="LKG"),'Marks Entry LKG'!X86,IF(AND($E$3="UKG"),'Marks Entry UKG'!X86,""))))</f>
        <v/>
      </c>
      <c r="AM87" s="105" t="str">
        <f>IF(OR($B87=0,$B87=""),"",IF(AND($E$3="Nursery"),'Marks Entry Nursery'!Y86,IF(AND($E$3="LKG"),'Marks Entry LKG'!Y86,IF(AND($E$3="UKG"),'Marks Entry UKG'!Y86,""))))</f>
        <v/>
      </c>
      <c r="AN87" s="55" t="str">
        <f t="shared" si="76"/>
        <v/>
      </c>
      <c r="AO87" s="51" t="str">
        <f t="shared" si="77"/>
        <v/>
      </c>
      <c r="AP87" s="89">
        <f t="shared" si="78"/>
        <v>0</v>
      </c>
      <c r="AQ87" s="89" t="str">
        <f t="shared" si="79"/>
        <v/>
      </c>
      <c r="AR87" s="89" t="str">
        <f t="shared" si="80"/>
        <v/>
      </c>
      <c r="AS87" s="89" t="str">
        <f t="shared" si="81"/>
        <v/>
      </c>
      <c r="AT87" s="89" t="str">
        <f t="shared" si="82"/>
        <v/>
      </c>
      <c r="AU87" s="93" t="str">
        <f t="shared" si="83"/>
        <v/>
      </c>
      <c r="AV87" s="105"/>
      <c r="AW87" s="105"/>
      <c r="AX87" s="105"/>
      <c r="AY87" s="51"/>
      <c r="AZ87" s="105" t="str">
        <f>IF(OR($B87=0,$B87=""),"",IF(AND($E$3="Nursery"),'Marks Entry Nursery'!AC86,IF(AND($E$3="LKG"),'Marks Entry LKG'!AC86,IF(AND($E$3="UKG"),'Marks Entry UKG'!AC86,""))))</f>
        <v/>
      </c>
      <c r="BA87" s="105" t="str">
        <f>IF(OR($B87=0,$B87=""),"",IF(AND($E$3="Nursery"),'Marks Entry Nursery'!AD86,IF(AND($E$3="LKG"),'Marks Entry LKG'!AD86,IF(AND($E$3="UKG"),'Marks Entry UKG'!AD86,""))))</f>
        <v/>
      </c>
      <c r="BB87" s="54" t="str">
        <f t="shared" si="84"/>
        <v/>
      </c>
      <c r="BC87" s="51">
        <f t="shared" si="85"/>
        <v>0</v>
      </c>
      <c r="BD87" s="105" t="str">
        <f>IF(OR($B87=0,$B87=""),"",IF(AND($E$3="Nursery"),'Marks Entry Nursery'!AE86,IF(AND($E$3="LKG"),'Marks Entry LKG'!AE86,IF(AND($E$3="UKG"),'Marks Entry UKG'!AE86,""))))</f>
        <v/>
      </c>
      <c r="BE87" s="105" t="str">
        <f>IF(OR($B87=0,$B87=""),"",IF(AND($E$3="Nursery"),'Marks Entry Nursery'!AF86,IF(AND($E$3="LKG"),'Marks Entry LKG'!AF86,IF(AND($E$3="UKG"),'Marks Entry UKG'!AF86,""))))</f>
        <v/>
      </c>
      <c r="BF87" s="55" t="str">
        <f t="shared" si="86"/>
        <v/>
      </c>
      <c r="BG87" s="51" t="str">
        <f t="shared" si="87"/>
        <v/>
      </c>
      <c r="BH87" s="89">
        <f t="shared" si="88"/>
        <v>0</v>
      </c>
      <c r="BI87" s="89" t="str">
        <f t="shared" si="89"/>
        <v/>
      </c>
      <c r="BJ87" s="89" t="str">
        <f t="shared" si="90"/>
        <v/>
      </c>
      <c r="BK87" s="89" t="str">
        <f t="shared" si="91"/>
        <v/>
      </c>
      <c r="BL87" s="89" t="str">
        <f t="shared" si="92"/>
        <v/>
      </c>
      <c r="BM87" s="93" t="str">
        <f t="shared" si="93"/>
        <v/>
      </c>
      <c r="BN87" s="105"/>
      <c r="BO87" s="105"/>
      <c r="BP87" s="105"/>
      <c r="BQ87" s="51"/>
      <c r="BR87" s="105" t="str">
        <f>IF(OR($B87=0,$B87=""),"",IF(AND($E$3="Nursery"),'Marks Entry Nursery'!AJ86,IF(AND($E$3="LKG"),'Marks Entry LKG'!AJ86,IF(AND($E$3="UKG"),'Marks Entry UKG'!AJ86,""))))</f>
        <v/>
      </c>
      <c r="BS87" s="105" t="str">
        <f>IF(OR($B87=0,$B87=""),"",IF(AND($E$3="Nursery"),'Marks Entry Nursery'!AK86,IF(AND($E$3="LKG"),'Marks Entry LKG'!AK86,IF(AND($E$3="UKG"),'Marks Entry UKG'!AK86,""))))</f>
        <v/>
      </c>
      <c r="BT87" s="54" t="str">
        <f t="shared" si="94"/>
        <v/>
      </c>
      <c r="BU87" s="51">
        <f t="shared" si="95"/>
        <v>0</v>
      </c>
      <c r="BV87" s="105" t="str">
        <f>IF(OR($B87=0,$B87=""),"",IF(AND($E$3="Nursery"),'Marks Entry Nursery'!AL86,IF(AND($E$3="LKG"),'Marks Entry LKG'!AL86,IF(AND($E$3="UKG"),'Marks Entry UKG'!AL86,""))))</f>
        <v/>
      </c>
      <c r="BW87" s="105" t="str">
        <f>IF(OR($B87=0,$B87=""),"",IF(AND($E$3="Nursery"),'Marks Entry Nursery'!AM86,IF(AND($E$3="LKG"),'Marks Entry LKG'!AM86,IF(AND($E$3="UKG"),'Marks Entry UKG'!AM86,""))))</f>
        <v/>
      </c>
      <c r="BX87" s="55" t="str">
        <f t="shared" si="96"/>
        <v/>
      </c>
      <c r="BY87" s="51" t="str">
        <f t="shared" si="97"/>
        <v/>
      </c>
      <c r="BZ87" s="89">
        <f t="shared" si="98"/>
        <v>0</v>
      </c>
      <c r="CA87" s="89" t="str">
        <f t="shared" si="99"/>
        <v/>
      </c>
      <c r="CB87" s="89" t="str">
        <f t="shared" si="100"/>
        <v/>
      </c>
      <c r="CC87" s="89" t="str">
        <f t="shared" si="101"/>
        <v/>
      </c>
      <c r="CD87" s="89" t="str">
        <f t="shared" si="102"/>
        <v/>
      </c>
      <c r="CE87" s="93" t="str">
        <f t="shared" si="103"/>
        <v/>
      </c>
      <c r="CF87" s="105" t="str">
        <f>IF(OR($B87=0,$B87=""),"",IF(AND($E$3="Nursery"),'Marks Entry Nursery'!AN86,IF(AND($E$3="LKG"),'Marks Entry LKG'!AN86,IF(AND($E$3="UKG"),'Marks Entry UKG'!AN86,""))))</f>
        <v/>
      </c>
      <c r="CG87" s="105" t="str">
        <f>IF(OR($B87=0,$B87=""),"",IF(AND($E$3="Nursery"),'Marks Entry Nursery'!AO86,IF(AND($E$3="LKG"),'Marks Entry LKG'!AO86,IF(AND($E$3="UKG"),'Marks Entry UKG'!AO86,""))))</f>
        <v/>
      </c>
      <c r="CH87" s="106" t="str">
        <f t="shared" si="104"/>
        <v/>
      </c>
      <c r="CI87" s="107">
        <f t="shared" si="105"/>
        <v>0</v>
      </c>
      <c r="CJ87" s="107" t="str">
        <f t="shared" si="106"/>
        <v/>
      </c>
      <c r="CK87" s="107" t="str">
        <f t="shared" si="107"/>
        <v/>
      </c>
      <c r="CL87" s="92" t="str">
        <f t="shared" si="108"/>
        <v/>
      </c>
      <c r="CM87" s="105" t="str">
        <f>IF(OR($B87=0,$B87=""),"",IF(AND($E$3="Nursery"),'Marks Entry Nursery'!AP86,IF(AND($E$3="LKG"),'Marks Entry LKG'!AP86,IF(AND($E$3="UKG"),'Marks Entry UKG'!AP86,""))))</f>
        <v/>
      </c>
      <c r="CN87" s="105" t="str">
        <f>IF(OR($B87=0,$B87=""),"",IF(AND($E$3="Nursery"),'Marks Entry Nursery'!AQ86,IF(AND($E$3="LKG"),'Marks Entry LKG'!AQ86,IF(AND($E$3="UKG"),'Marks Entry UKG'!AQ86,""))))</f>
        <v/>
      </c>
      <c r="CO87" s="106" t="str">
        <f t="shared" si="109"/>
        <v/>
      </c>
      <c r="CP87" s="107">
        <f t="shared" si="110"/>
        <v>0</v>
      </c>
      <c r="CQ87" s="107" t="str">
        <f t="shared" si="111"/>
        <v/>
      </c>
      <c r="CR87" s="107" t="str">
        <f t="shared" si="112"/>
        <v/>
      </c>
      <c r="CS87" s="92" t="str">
        <f t="shared" si="113"/>
        <v/>
      </c>
      <c r="CT87" s="105" t="str">
        <f>IF(OR($B87=0,$B87=""),"",IF(AND($E$3="Nursery"),'Marks Entry Nursery'!AR86,IF(AND($E$3="LKG"),'Marks Entry LKG'!AR86,IF(AND($E$3="UKG"),'Marks Entry UKG'!AR86,""))))</f>
        <v/>
      </c>
      <c r="CU87" s="105" t="str">
        <f>IF(OR($B87=0,$B87=""),"",IF(AND($E$3="Nursery"),'Marks Entry Nursery'!AS86,IF(AND($E$3="LKG"),'Marks Entry LKG'!AS86,IF(AND($E$3="UKG"),'Marks Entry UKG'!AS86,""))))</f>
        <v/>
      </c>
      <c r="CV87" s="106" t="str">
        <f t="shared" si="114"/>
        <v/>
      </c>
      <c r="CW87" s="107">
        <f t="shared" si="115"/>
        <v>0</v>
      </c>
      <c r="CX87" s="107" t="str">
        <f t="shared" si="116"/>
        <v/>
      </c>
      <c r="CY87" s="107" t="str">
        <f t="shared" si="117"/>
        <v/>
      </c>
      <c r="CZ87" s="92" t="str">
        <f t="shared" si="118"/>
        <v/>
      </c>
      <c r="DA87" s="105" t="str">
        <f>IF(OR($B87=0,$B87=""),"",IF(AND($E$3="Nursery"),'Marks Entry Nursery'!AT86,IF(AND($E$3="LKG"),'Marks Entry LKG'!AT86,IF(AND($E$3="UKG"),'Marks Entry UKG'!AT86,""))))</f>
        <v/>
      </c>
      <c r="DB87" s="105" t="str">
        <f>IF(OR($B87=0,$B87=""),"",IF(AND($E$3="Nursery"),'Marks Entry Nursery'!AU86,IF(AND($E$3="LKG"),'Marks Entry LKG'!AU86,IF(AND($E$3="UKG"),'Marks Entry UKG'!AU86,""))))</f>
        <v/>
      </c>
      <c r="DC87" s="357" t="str">
        <f t="shared" si="119"/>
        <v/>
      </c>
      <c r="DD87" s="93" t="str">
        <f t="shared" si="120"/>
        <v/>
      </c>
      <c r="DE87" s="105" t="str">
        <f>IF(OR($B87=0,$B87=""),"",IF(AND($E$3="Nursery"),'Marks Entry Nursery'!AV86,IF(AND($E$3="LKG"),'Marks Entry LKG'!AV86,IF(AND($E$3="UKG"),'Marks Entry UKG'!AV86,""))))</f>
        <v/>
      </c>
      <c r="DF87" s="105" t="str">
        <f>IF(OR($B87=0,$B87=""),"",IF(AND($E$3="Nursery"),'Marks Entry Nursery'!AW86,IF(AND($E$3="LKG"),'Marks Entry LKG'!AW86,IF(AND($E$3="UKG"),'Marks Entry UKG'!AW86,""))))</f>
        <v/>
      </c>
      <c r="DG87" s="357" t="str">
        <f t="shared" si="121"/>
        <v/>
      </c>
      <c r="DH87" s="93" t="str">
        <f t="shared" si="122"/>
        <v/>
      </c>
      <c r="DI87" s="63" t="str">
        <f t="shared" si="123"/>
        <v/>
      </c>
      <c r="DJ87" s="359" t="str">
        <f t="shared" si="124"/>
        <v/>
      </c>
      <c r="DK87" s="67" t="str">
        <f t="shared" si="125"/>
        <v/>
      </c>
      <c r="DL87" s="68" t="str">
        <f t="shared" si="126"/>
        <v/>
      </c>
      <c r="DM87" s="387" t="str">
        <f>IFERROR(IF(B87="NSO","NSO",IF(OR(D87="",G87="",F87="",B87="",DI87=0),"",IF('Master sheet'!$D$14="Hindi","कक्षोंन्नति","Promoted"))),"")</f>
        <v/>
      </c>
      <c r="DN87" s="42" t="str">
        <f>IF(OR(B87=0,B87=""),"",IF(AND($E$3="Nursery"),'Marks Entry Nursery'!AX86,IF(AND($E$3="LKG"),'Marks Entry LKG'!AX86,IF(AND($E$3="UKG"),'Marks Entry UKG'!AX86,""))))</f>
        <v/>
      </c>
      <c r="DO87" s="42" t="str">
        <f>IF(OR(B87=0,B87=""),"",IF(AND($E$3="Nursery"),'Marks Entry Nursery'!AY86,IF(AND($E$3="LKG"),'Marks Entry LKG'!AY86,IF(AND($E$3="UKG"),'Marks Entry UKG'!AY86,""))))</f>
        <v/>
      </c>
      <c r="DP87" s="214" t="str">
        <f t="shared" si="127"/>
        <v/>
      </c>
      <c r="DQ87" s="43"/>
      <c r="DX87" s="44">
        <f>IF(AND($E$3="Nursery"),'Marks Entry Nursery'!I86,IF(AND($E$3="LKG"),'Marks Entry LKG'!I86,IF(AND($E$3="UKG"),'Marks Entry UKG'!I86,"")))</f>
        <v>0</v>
      </c>
    </row>
    <row r="88" spans="1:128" ht="18.95" customHeight="1">
      <c r="A88" s="56">
        <v>81</v>
      </c>
      <c r="B88" s="261" t="str">
        <f>IF(OR(DX88=0,DX88=""),"",IF(AND($E$3="Nursery"),'Marks Entry Nursery'!I87,IF(AND($E$3="LKG"),'Marks Entry LKG'!I87,IF(AND($E$3="UKG"),'Marks Entry UKG'!I87,""))))</f>
        <v/>
      </c>
      <c r="C88" s="57" t="str">
        <f>IF(OR($B88=0,$B88=""),"",IF(AND($E$3="Nursery"),'Marks Entry Nursery'!B87,IF(AND($E$3="LKG"),'Marks Entry LKG'!B87,IF(AND($E$3="UKG"),'Marks Entry UKG'!B87,""))))</f>
        <v/>
      </c>
      <c r="D88" s="57" t="str">
        <f>IF(OR($B88=0,$B88=""),"",IF(AND($E$3="Nursery"),'Marks Entry Nursery'!C87,IF(AND($E$3="LKG"),'Marks Entry LKG'!C87,IF(AND($E$3="UKG"),'Marks Entry UKG'!C87,""))))</f>
        <v/>
      </c>
      <c r="E88" s="402" t="str">
        <f>IF(OR(B88=0,B88=""),"",IF(AND($E$3="Nursery"),'Marks Entry Nursery'!E87,IF(AND($E$3="LKG"),'Marks Entry LKG'!E87,IF(AND($E$3="UKG"),'Marks Entry UKG'!E87,""))))</f>
        <v/>
      </c>
      <c r="F88" s="260" t="str">
        <f>IF(OR(B88=0,B88=""),"",IF(AND($E$3="Nursery"),'Marks Entry Nursery'!D87,IF(AND($E$3="LKG"),'Marks Entry LKG'!D87,IF(AND($E$3="UKG"),'Marks Entry UKG'!D87,""))))</f>
        <v/>
      </c>
      <c r="G88" s="407" t="str">
        <f>IF(OR($B88=0,$B88=""),"",IF(AND($E$3="Nursery"),'Marks Entry Nursery'!F87,IF(AND($E$3="LKG"),'Marks Entry LKG'!F87,IF(AND($E$3="UKG"),'Marks Entry UKG'!F87,""))))</f>
        <v/>
      </c>
      <c r="H88" s="407" t="str">
        <f>IF(OR($B88=0,$B88=""),"",IF(AND($E$3="Nursery"),'Marks Entry Nursery'!G87,IF(AND($E$3="LKG"),'Marks Entry LKG'!G87,IF(AND($E$3="UKG"),'Marks Entry UKG'!G87,""))))</f>
        <v/>
      </c>
      <c r="I88" s="407" t="str">
        <f>IF(OR($B88=0,$B88=""),"",IF(AND($E$3="Nursery"),'Marks Entry Nursery'!H87,IF(AND($E$3="LKG"),'Marks Entry LKG'!H87,IF(AND($E$3="UKG"),'Marks Entry UKG'!H87,""))))</f>
        <v/>
      </c>
      <c r="J88" s="229" t="str">
        <f>IF(OR($B88=0,$B88=""),"",IF(AND($E$3="Nursery"),'Marks Entry Nursery'!J87,IF(AND($E$3="LKG"),'Marks Entry LKG'!J87,IF(AND($E$3="UKG"),'Marks Entry UKG'!J87,""))))</f>
        <v/>
      </c>
      <c r="K88" s="229" t="str">
        <f>IF(OR($B88=0,$B88=""),"",IF(AND($E$3="Nursery"),'Marks Entry Nursery'!K87,IF(AND($E$3="LKG"),'Marks Entry LKG'!K87,IF(AND($E$3="UKG"),'Marks Entry UKG'!K87,""))))</f>
        <v/>
      </c>
      <c r="L88" s="105"/>
      <c r="M88" s="105"/>
      <c r="N88" s="105"/>
      <c r="O88" s="51"/>
      <c r="P88" s="105" t="str">
        <f>IF(OR($B88=0,$B88=""),"",IF(AND($E$3="Nursery"),'Marks Entry Nursery'!O87,IF(AND($E$3="LKG"),'Marks Entry LKG'!O87,IF(AND($E$3="UKG"),'Marks Entry UKG'!O87,""))))</f>
        <v/>
      </c>
      <c r="Q88" s="105" t="str">
        <f>IF(OR($B88=0,$B88=""),"",IF(AND($E$3="Nursery"),'Marks Entry Nursery'!P87,IF(AND($E$3="LKG"),'Marks Entry LKG'!P87,IF(AND($E$3="UKG"),'Marks Entry UKG'!P87,""))))</f>
        <v/>
      </c>
      <c r="R88" s="54" t="str">
        <f t="shared" si="64"/>
        <v/>
      </c>
      <c r="S88" s="51">
        <f t="shared" si="65"/>
        <v>0</v>
      </c>
      <c r="T88" s="105" t="str">
        <f>IF(OR($B88=0,$B88=""),"",IF(AND($E$3="Nursery"),'Marks Entry Nursery'!Q87,IF(AND($E$3="LKG"),'Marks Entry LKG'!Q87,IF(AND($E$3="UKG"),'Marks Entry UKG'!Q87,""))))</f>
        <v/>
      </c>
      <c r="U88" s="105" t="str">
        <f>IF(OR($B88=0,$B88=""),"",IF(AND($E$3="Nursery"),'Marks Entry Nursery'!R87,IF(AND($E$3="LKG"),'Marks Entry LKG'!R87,IF(AND($E$3="UKG"),'Marks Entry UKG'!R87,""))))</f>
        <v/>
      </c>
      <c r="V88" s="55" t="str">
        <f t="shared" si="66"/>
        <v/>
      </c>
      <c r="W88" s="51" t="str">
        <f t="shared" si="67"/>
        <v/>
      </c>
      <c r="X88" s="89">
        <f t="shared" si="68"/>
        <v>0</v>
      </c>
      <c r="Y88" s="89" t="str">
        <f t="shared" si="69"/>
        <v/>
      </c>
      <c r="Z88" s="89" t="str">
        <f t="shared" si="70"/>
        <v/>
      </c>
      <c r="AA88" s="89" t="str">
        <f t="shared" si="71"/>
        <v/>
      </c>
      <c r="AB88" s="89" t="str">
        <f t="shared" si="72"/>
        <v/>
      </c>
      <c r="AC88" s="93" t="str">
        <f t="shared" si="73"/>
        <v/>
      </c>
      <c r="AD88" s="105"/>
      <c r="AE88" s="105"/>
      <c r="AF88" s="105"/>
      <c r="AG88" s="51"/>
      <c r="AH88" s="105" t="str">
        <f>IF(OR($B88=0,$B88=""),"",IF(AND($E$3="Nursery"),'Marks Entry Nursery'!V87,IF(AND($E$3="LKG"),'Marks Entry LKG'!V87,IF(AND($E$3="UKG"),'Marks Entry UKG'!V87,""))))</f>
        <v/>
      </c>
      <c r="AI88" s="105" t="str">
        <f>IF(OR($B88=0,$B88=""),"",IF(AND($E$3="Nursery"),'Marks Entry Nursery'!W87,IF(AND($E$3="LKG"),'Marks Entry LKG'!W87,IF(AND($E$3="UKG"),'Marks Entry UKG'!W87,""))))</f>
        <v/>
      </c>
      <c r="AJ88" s="54" t="str">
        <f t="shared" si="74"/>
        <v/>
      </c>
      <c r="AK88" s="51">
        <f t="shared" si="75"/>
        <v>0</v>
      </c>
      <c r="AL88" s="105" t="str">
        <f>IF(OR($B88=0,$B88=""),"",IF(AND($E$3="Nursery"),'Marks Entry Nursery'!X87,IF(AND($E$3="LKG"),'Marks Entry LKG'!X87,IF(AND($E$3="UKG"),'Marks Entry UKG'!X87,""))))</f>
        <v/>
      </c>
      <c r="AM88" s="105" t="str">
        <f>IF(OR($B88=0,$B88=""),"",IF(AND($E$3="Nursery"),'Marks Entry Nursery'!Y87,IF(AND($E$3="LKG"),'Marks Entry LKG'!Y87,IF(AND($E$3="UKG"),'Marks Entry UKG'!Y87,""))))</f>
        <v/>
      </c>
      <c r="AN88" s="55" t="str">
        <f t="shared" si="76"/>
        <v/>
      </c>
      <c r="AO88" s="51" t="str">
        <f t="shared" si="77"/>
        <v/>
      </c>
      <c r="AP88" s="89">
        <f t="shared" si="78"/>
        <v>0</v>
      </c>
      <c r="AQ88" s="89" t="str">
        <f t="shared" si="79"/>
        <v/>
      </c>
      <c r="AR88" s="89" t="str">
        <f t="shared" si="80"/>
        <v/>
      </c>
      <c r="AS88" s="89" t="str">
        <f t="shared" si="81"/>
        <v/>
      </c>
      <c r="AT88" s="89" t="str">
        <f t="shared" si="82"/>
        <v/>
      </c>
      <c r="AU88" s="93" t="str">
        <f t="shared" si="83"/>
        <v/>
      </c>
      <c r="AV88" s="105"/>
      <c r="AW88" s="105"/>
      <c r="AX88" s="105"/>
      <c r="AY88" s="51"/>
      <c r="AZ88" s="105" t="str">
        <f>IF(OR($B88=0,$B88=""),"",IF(AND($E$3="Nursery"),'Marks Entry Nursery'!AC87,IF(AND($E$3="LKG"),'Marks Entry LKG'!AC87,IF(AND($E$3="UKG"),'Marks Entry UKG'!AC87,""))))</f>
        <v/>
      </c>
      <c r="BA88" s="105" t="str">
        <f>IF(OR($B88=0,$B88=""),"",IF(AND($E$3="Nursery"),'Marks Entry Nursery'!AD87,IF(AND($E$3="LKG"),'Marks Entry LKG'!AD87,IF(AND($E$3="UKG"),'Marks Entry UKG'!AD87,""))))</f>
        <v/>
      </c>
      <c r="BB88" s="54" t="str">
        <f t="shared" si="84"/>
        <v/>
      </c>
      <c r="BC88" s="51">
        <f t="shared" si="85"/>
        <v>0</v>
      </c>
      <c r="BD88" s="105" t="str">
        <f>IF(OR($B88=0,$B88=""),"",IF(AND($E$3="Nursery"),'Marks Entry Nursery'!AE87,IF(AND($E$3="LKG"),'Marks Entry LKG'!AE87,IF(AND($E$3="UKG"),'Marks Entry UKG'!AE87,""))))</f>
        <v/>
      </c>
      <c r="BE88" s="105" t="str">
        <f>IF(OR($B88=0,$B88=""),"",IF(AND($E$3="Nursery"),'Marks Entry Nursery'!AF87,IF(AND($E$3="LKG"),'Marks Entry LKG'!AF87,IF(AND($E$3="UKG"),'Marks Entry UKG'!AF87,""))))</f>
        <v/>
      </c>
      <c r="BF88" s="55" t="str">
        <f t="shared" si="86"/>
        <v/>
      </c>
      <c r="BG88" s="51" t="str">
        <f t="shared" si="87"/>
        <v/>
      </c>
      <c r="BH88" s="89">
        <f t="shared" si="88"/>
        <v>0</v>
      </c>
      <c r="BI88" s="89" t="str">
        <f t="shared" si="89"/>
        <v/>
      </c>
      <c r="BJ88" s="89" t="str">
        <f t="shared" si="90"/>
        <v/>
      </c>
      <c r="BK88" s="89" t="str">
        <f t="shared" si="91"/>
        <v/>
      </c>
      <c r="BL88" s="89" t="str">
        <f t="shared" si="92"/>
        <v/>
      </c>
      <c r="BM88" s="93" t="str">
        <f t="shared" si="93"/>
        <v/>
      </c>
      <c r="BN88" s="105"/>
      <c r="BO88" s="105"/>
      <c r="BP88" s="105"/>
      <c r="BQ88" s="51"/>
      <c r="BR88" s="105" t="str">
        <f>IF(OR($B88=0,$B88=""),"",IF(AND($E$3="Nursery"),'Marks Entry Nursery'!AJ87,IF(AND($E$3="LKG"),'Marks Entry LKG'!AJ87,IF(AND($E$3="UKG"),'Marks Entry UKG'!AJ87,""))))</f>
        <v/>
      </c>
      <c r="BS88" s="105" t="str">
        <f>IF(OR($B88=0,$B88=""),"",IF(AND($E$3="Nursery"),'Marks Entry Nursery'!AK87,IF(AND($E$3="LKG"),'Marks Entry LKG'!AK87,IF(AND($E$3="UKG"),'Marks Entry UKG'!AK87,""))))</f>
        <v/>
      </c>
      <c r="BT88" s="54" t="str">
        <f t="shared" si="94"/>
        <v/>
      </c>
      <c r="BU88" s="51">
        <f t="shared" si="95"/>
        <v>0</v>
      </c>
      <c r="BV88" s="105" t="str">
        <f>IF(OR($B88=0,$B88=""),"",IF(AND($E$3="Nursery"),'Marks Entry Nursery'!AL87,IF(AND($E$3="LKG"),'Marks Entry LKG'!AL87,IF(AND($E$3="UKG"),'Marks Entry UKG'!AL87,""))))</f>
        <v/>
      </c>
      <c r="BW88" s="105" t="str">
        <f>IF(OR($B88=0,$B88=""),"",IF(AND($E$3="Nursery"),'Marks Entry Nursery'!AM87,IF(AND($E$3="LKG"),'Marks Entry LKG'!AM87,IF(AND($E$3="UKG"),'Marks Entry UKG'!AM87,""))))</f>
        <v/>
      </c>
      <c r="BX88" s="55" t="str">
        <f t="shared" si="96"/>
        <v/>
      </c>
      <c r="BY88" s="51" t="str">
        <f t="shared" si="97"/>
        <v/>
      </c>
      <c r="BZ88" s="89">
        <f t="shared" si="98"/>
        <v>0</v>
      </c>
      <c r="CA88" s="89" t="str">
        <f t="shared" si="99"/>
        <v/>
      </c>
      <c r="CB88" s="89" t="str">
        <f t="shared" si="100"/>
        <v/>
      </c>
      <c r="CC88" s="89" t="str">
        <f t="shared" si="101"/>
        <v/>
      </c>
      <c r="CD88" s="89" t="str">
        <f t="shared" si="102"/>
        <v/>
      </c>
      <c r="CE88" s="93" t="str">
        <f t="shared" si="103"/>
        <v/>
      </c>
      <c r="CF88" s="105" t="str">
        <f>IF(OR($B88=0,$B88=""),"",IF(AND($E$3="Nursery"),'Marks Entry Nursery'!AN87,IF(AND($E$3="LKG"),'Marks Entry LKG'!AN87,IF(AND($E$3="UKG"),'Marks Entry UKG'!AN87,""))))</f>
        <v/>
      </c>
      <c r="CG88" s="105" t="str">
        <f>IF(OR($B88=0,$B88=""),"",IF(AND($E$3="Nursery"),'Marks Entry Nursery'!AO87,IF(AND($E$3="LKG"),'Marks Entry LKG'!AO87,IF(AND($E$3="UKG"),'Marks Entry UKG'!AO87,""))))</f>
        <v/>
      </c>
      <c r="CH88" s="106" t="str">
        <f t="shared" si="104"/>
        <v/>
      </c>
      <c r="CI88" s="107">
        <f t="shared" si="105"/>
        <v>0</v>
      </c>
      <c r="CJ88" s="107" t="str">
        <f t="shared" si="106"/>
        <v/>
      </c>
      <c r="CK88" s="107" t="str">
        <f t="shared" si="107"/>
        <v/>
      </c>
      <c r="CL88" s="92" t="str">
        <f t="shared" si="108"/>
        <v/>
      </c>
      <c r="CM88" s="105" t="str">
        <f>IF(OR($B88=0,$B88=""),"",IF(AND($E$3="Nursery"),'Marks Entry Nursery'!AP87,IF(AND($E$3="LKG"),'Marks Entry LKG'!AP87,IF(AND($E$3="UKG"),'Marks Entry UKG'!AP87,""))))</f>
        <v/>
      </c>
      <c r="CN88" s="105" t="str">
        <f>IF(OR($B88=0,$B88=""),"",IF(AND($E$3="Nursery"),'Marks Entry Nursery'!AQ87,IF(AND($E$3="LKG"),'Marks Entry LKG'!AQ87,IF(AND($E$3="UKG"),'Marks Entry UKG'!AQ87,""))))</f>
        <v/>
      </c>
      <c r="CO88" s="106" t="str">
        <f t="shared" si="109"/>
        <v/>
      </c>
      <c r="CP88" s="107">
        <f t="shared" si="110"/>
        <v>0</v>
      </c>
      <c r="CQ88" s="107" t="str">
        <f t="shared" si="111"/>
        <v/>
      </c>
      <c r="CR88" s="107" t="str">
        <f t="shared" si="112"/>
        <v/>
      </c>
      <c r="CS88" s="92" t="str">
        <f t="shared" si="113"/>
        <v/>
      </c>
      <c r="CT88" s="105" t="str">
        <f>IF(OR($B88=0,$B88=""),"",IF(AND($E$3="Nursery"),'Marks Entry Nursery'!AR87,IF(AND($E$3="LKG"),'Marks Entry LKG'!AR87,IF(AND($E$3="UKG"),'Marks Entry UKG'!AR87,""))))</f>
        <v/>
      </c>
      <c r="CU88" s="105" t="str">
        <f>IF(OR($B88=0,$B88=""),"",IF(AND($E$3="Nursery"),'Marks Entry Nursery'!AS87,IF(AND($E$3="LKG"),'Marks Entry LKG'!AS87,IF(AND($E$3="UKG"),'Marks Entry UKG'!AS87,""))))</f>
        <v/>
      </c>
      <c r="CV88" s="106" t="str">
        <f t="shared" si="114"/>
        <v/>
      </c>
      <c r="CW88" s="107">
        <f t="shared" si="115"/>
        <v>0</v>
      </c>
      <c r="CX88" s="107" t="str">
        <f t="shared" si="116"/>
        <v/>
      </c>
      <c r="CY88" s="107" t="str">
        <f t="shared" si="117"/>
        <v/>
      </c>
      <c r="CZ88" s="92" t="str">
        <f t="shared" si="118"/>
        <v/>
      </c>
      <c r="DA88" s="105" t="str">
        <f>IF(OR($B88=0,$B88=""),"",IF(AND($E$3="Nursery"),'Marks Entry Nursery'!AT87,IF(AND($E$3="LKG"),'Marks Entry LKG'!AT87,IF(AND($E$3="UKG"),'Marks Entry UKG'!AT87,""))))</f>
        <v/>
      </c>
      <c r="DB88" s="105" t="str">
        <f>IF(OR($B88=0,$B88=""),"",IF(AND($E$3="Nursery"),'Marks Entry Nursery'!AU87,IF(AND($E$3="LKG"),'Marks Entry LKG'!AU87,IF(AND($E$3="UKG"),'Marks Entry UKG'!AU87,""))))</f>
        <v/>
      </c>
      <c r="DC88" s="357" t="str">
        <f t="shared" si="119"/>
        <v/>
      </c>
      <c r="DD88" s="93" t="str">
        <f t="shared" si="120"/>
        <v/>
      </c>
      <c r="DE88" s="105" t="str">
        <f>IF(OR($B88=0,$B88=""),"",IF(AND($E$3="Nursery"),'Marks Entry Nursery'!AV87,IF(AND($E$3="LKG"),'Marks Entry LKG'!AV87,IF(AND($E$3="UKG"),'Marks Entry UKG'!AV87,""))))</f>
        <v/>
      </c>
      <c r="DF88" s="105" t="str">
        <f>IF(OR($B88=0,$B88=""),"",IF(AND($E$3="Nursery"),'Marks Entry Nursery'!AW87,IF(AND($E$3="LKG"),'Marks Entry LKG'!AW87,IF(AND($E$3="UKG"),'Marks Entry UKG'!AW87,""))))</f>
        <v/>
      </c>
      <c r="DG88" s="357" t="str">
        <f t="shared" si="121"/>
        <v/>
      </c>
      <c r="DH88" s="93" t="str">
        <f t="shared" si="122"/>
        <v/>
      </c>
      <c r="DI88" s="63" t="str">
        <f t="shared" si="123"/>
        <v/>
      </c>
      <c r="DJ88" s="359" t="str">
        <f t="shared" si="124"/>
        <v/>
      </c>
      <c r="DK88" s="67" t="str">
        <f t="shared" si="125"/>
        <v/>
      </c>
      <c r="DL88" s="68" t="str">
        <f t="shared" si="126"/>
        <v/>
      </c>
      <c r="DM88" s="387" t="str">
        <f>IFERROR(IF(B88="NSO","NSO",IF(OR(D88="",G88="",F88="",B88="",DI88=0),"",IF('Master sheet'!$D$14="Hindi","कक्षोंन्नति","Promoted"))),"")</f>
        <v/>
      </c>
      <c r="DN88" s="42" t="str">
        <f>IF(OR(B88=0,B88=""),"",IF(AND($E$3="Nursery"),'Marks Entry Nursery'!AX87,IF(AND($E$3="LKG"),'Marks Entry LKG'!AX87,IF(AND($E$3="UKG"),'Marks Entry UKG'!AX87,""))))</f>
        <v/>
      </c>
      <c r="DO88" s="42" t="str">
        <f>IF(OR(B88=0,B88=""),"",IF(AND($E$3="Nursery"),'Marks Entry Nursery'!AY87,IF(AND($E$3="LKG"),'Marks Entry LKG'!AY87,IF(AND($E$3="UKG"),'Marks Entry UKG'!AY87,""))))</f>
        <v/>
      </c>
      <c r="DP88" s="214" t="str">
        <f t="shared" si="127"/>
        <v/>
      </c>
      <c r="DQ88" s="43"/>
      <c r="DX88" s="44">
        <f>IF(AND($E$3="Nursery"),'Marks Entry Nursery'!I87,IF(AND($E$3="LKG"),'Marks Entry LKG'!I87,IF(AND($E$3="UKG"),'Marks Entry UKG'!I87,"")))</f>
        <v>0</v>
      </c>
    </row>
    <row r="89" spans="1:128" ht="18.95" customHeight="1">
      <c r="A89" s="56">
        <v>82</v>
      </c>
      <c r="B89" s="261" t="str">
        <f>IF(OR(DX89=0,DX89=""),"",IF(AND($E$3="Nursery"),'Marks Entry Nursery'!I88,IF(AND($E$3="LKG"),'Marks Entry LKG'!I88,IF(AND($E$3="UKG"),'Marks Entry UKG'!I88,""))))</f>
        <v/>
      </c>
      <c r="C89" s="57" t="str">
        <f>IF(OR($B89=0,$B89=""),"",IF(AND($E$3="Nursery"),'Marks Entry Nursery'!B88,IF(AND($E$3="LKG"),'Marks Entry LKG'!B88,IF(AND($E$3="UKG"),'Marks Entry UKG'!B88,""))))</f>
        <v/>
      </c>
      <c r="D89" s="57" t="str">
        <f>IF(OR($B89=0,$B89=""),"",IF(AND($E$3="Nursery"),'Marks Entry Nursery'!C88,IF(AND($E$3="LKG"),'Marks Entry LKG'!C88,IF(AND($E$3="UKG"),'Marks Entry UKG'!C88,""))))</f>
        <v/>
      </c>
      <c r="E89" s="402" t="str">
        <f>IF(OR(B89=0,B89=""),"",IF(AND($E$3="Nursery"),'Marks Entry Nursery'!E88,IF(AND($E$3="LKG"),'Marks Entry LKG'!E88,IF(AND($E$3="UKG"),'Marks Entry UKG'!E88,""))))</f>
        <v/>
      </c>
      <c r="F89" s="260" t="str">
        <f>IF(OR(B89=0,B89=""),"",IF(AND($E$3="Nursery"),'Marks Entry Nursery'!D88,IF(AND($E$3="LKG"),'Marks Entry LKG'!D88,IF(AND($E$3="UKG"),'Marks Entry UKG'!D88,""))))</f>
        <v/>
      </c>
      <c r="G89" s="407" t="str">
        <f>IF(OR($B89=0,$B89=""),"",IF(AND($E$3="Nursery"),'Marks Entry Nursery'!F88,IF(AND($E$3="LKG"),'Marks Entry LKG'!F88,IF(AND($E$3="UKG"),'Marks Entry UKG'!F88,""))))</f>
        <v/>
      </c>
      <c r="H89" s="407" t="str">
        <f>IF(OR($B89=0,$B89=""),"",IF(AND($E$3="Nursery"),'Marks Entry Nursery'!G88,IF(AND($E$3="LKG"),'Marks Entry LKG'!G88,IF(AND($E$3="UKG"),'Marks Entry UKG'!G88,""))))</f>
        <v/>
      </c>
      <c r="I89" s="407" t="str">
        <f>IF(OR($B89=0,$B89=""),"",IF(AND($E$3="Nursery"),'Marks Entry Nursery'!H88,IF(AND($E$3="LKG"),'Marks Entry LKG'!H88,IF(AND($E$3="UKG"),'Marks Entry UKG'!H88,""))))</f>
        <v/>
      </c>
      <c r="J89" s="229" t="str">
        <f>IF(OR($B89=0,$B89=""),"",IF(AND($E$3="Nursery"),'Marks Entry Nursery'!J88,IF(AND($E$3="LKG"),'Marks Entry LKG'!J88,IF(AND($E$3="UKG"),'Marks Entry UKG'!J88,""))))</f>
        <v/>
      </c>
      <c r="K89" s="229" t="str">
        <f>IF(OR($B89=0,$B89=""),"",IF(AND($E$3="Nursery"),'Marks Entry Nursery'!K88,IF(AND($E$3="LKG"),'Marks Entry LKG'!K88,IF(AND($E$3="UKG"),'Marks Entry UKG'!K88,""))))</f>
        <v/>
      </c>
      <c r="L89" s="105"/>
      <c r="M89" s="105"/>
      <c r="N89" s="105"/>
      <c r="O89" s="51"/>
      <c r="P89" s="105" t="str">
        <f>IF(OR($B89=0,$B89=""),"",IF(AND($E$3="Nursery"),'Marks Entry Nursery'!O88,IF(AND($E$3="LKG"),'Marks Entry LKG'!O88,IF(AND($E$3="UKG"),'Marks Entry UKG'!O88,""))))</f>
        <v/>
      </c>
      <c r="Q89" s="105" t="str">
        <f>IF(OR($B89=0,$B89=""),"",IF(AND($E$3="Nursery"),'Marks Entry Nursery'!P88,IF(AND($E$3="LKG"),'Marks Entry LKG'!P88,IF(AND($E$3="UKG"),'Marks Entry UKG'!P88,""))))</f>
        <v/>
      </c>
      <c r="R89" s="54" t="str">
        <f t="shared" si="64"/>
        <v/>
      </c>
      <c r="S89" s="51">
        <f t="shared" si="65"/>
        <v>0</v>
      </c>
      <c r="T89" s="105" t="str">
        <f>IF(OR($B89=0,$B89=""),"",IF(AND($E$3="Nursery"),'Marks Entry Nursery'!Q88,IF(AND($E$3="LKG"),'Marks Entry LKG'!Q88,IF(AND($E$3="UKG"),'Marks Entry UKG'!Q88,""))))</f>
        <v/>
      </c>
      <c r="U89" s="105" t="str">
        <f>IF(OR($B89=0,$B89=""),"",IF(AND($E$3="Nursery"),'Marks Entry Nursery'!R88,IF(AND($E$3="LKG"),'Marks Entry LKG'!R88,IF(AND($E$3="UKG"),'Marks Entry UKG'!R88,""))))</f>
        <v/>
      </c>
      <c r="V89" s="55" t="str">
        <f t="shared" si="66"/>
        <v/>
      </c>
      <c r="W89" s="51" t="str">
        <f t="shared" si="67"/>
        <v/>
      </c>
      <c r="X89" s="89">
        <f t="shared" si="68"/>
        <v>0</v>
      </c>
      <c r="Y89" s="89" t="str">
        <f t="shared" si="69"/>
        <v/>
      </c>
      <c r="Z89" s="89" t="str">
        <f t="shared" si="70"/>
        <v/>
      </c>
      <c r="AA89" s="89" t="str">
        <f t="shared" si="71"/>
        <v/>
      </c>
      <c r="AB89" s="89" t="str">
        <f t="shared" si="72"/>
        <v/>
      </c>
      <c r="AC89" s="93" t="str">
        <f t="shared" si="73"/>
        <v/>
      </c>
      <c r="AD89" s="105"/>
      <c r="AE89" s="105"/>
      <c r="AF89" s="105"/>
      <c r="AG89" s="51"/>
      <c r="AH89" s="105" t="str">
        <f>IF(OR($B89=0,$B89=""),"",IF(AND($E$3="Nursery"),'Marks Entry Nursery'!V88,IF(AND($E$3="LKG"),'Marks Entry LKG'!V88,IF(AND($E$3="UKG"),'Marks Entry UKG'!V88,""))))</f>
        <v/>
      </c>
      <c r="AI89" s="105" t="str">
        <f>IF(OR($B89=0,$B89=""),"",IF(AND($E$3="Nursery"),'Marks Entry Nursery'!W88,IF(AND($E$3="LKG"),'Marks Entry LKG'!W88,IF(AND($E$3="UKG"),'Marks Entry UKG'!W88,""))))</f>
        <v/>
      </c>
      <c r="AJ89" s="54" t="str">
        <f t="shared" si="74"/>
        <v/>
      </c>
      <c r="AK89" s="51">
        <f t="shared" si="75"/>
        <v>0</v>
      </c>
      <c r="AL89" s="105" t="str">
        <f>IF(OR($B89=0,$B89=""),"",IF(AND($E$3="Nursery"),'Marks Entry Nursery'!X88,IF(AND($E$3="LKG"),'Marks Entry LKG'!X88,IF(AND($E$3="UKG"),'Marks Entry UKG'!X88,""))))</f>
        <v/>
      </c>
      <c r="AM89" s="105" t="str">
        <f>IF(OR($B89=0,$B89=""),"",IF(AND($E$3="Nursery"),'Marks Entry Nursery'!Y88,IF(AND($E$3="LKG"),'Marks Entry LKG'!Y88,IF(AND($E$3="UKG"),'Marks Entry UKG'!Y88,""))))</f>
        <v/>
      </c>
      <c r="AN89" s="55" t="str">
        <f t="shared" si="76"/>
        <v/>
      </c>
      <c r="AO89" s="51" t="str">
        <f t="shared" si="77"/>
        <v/>
      </c>
      <c r="AP89" s="89">
        <f t="shared" si="78"/>
        <v>0</v>
      </c>
      <c r="AQ89" s="89" t="str">
        <f t="shared" si="79"/>
        <v/>
      </c>
      <c r="AR89" s="89" t="str">
        <f t="shared" si="80"/>
        <v/>
      </c>
      <c r="AS89" s="89" t="str">
        <f t="shared" si="81"/>
        <v/>
      </c>
      <c r="AT89" s="89" t="str">
        <f t="shared" si="82"/>
        <v/>
      </c>
      <c r="AU89" s="93" t="str">
        <f t="shared" si="83"/>
        <v/>
      </c>
      <c r="AV89" s="105"/>
      <c r="AW89" s="105"/>
      <c r="AX89" s="105"/>
      <c r="AY89" s="51"/>
      <c r="AZ89" s="105" t="str">
        <f>IF(OR($B89=0,$B89=""),"",IF(AND($E$3="Nursery"),'Marks Entry Nursery'!AC88,IF(AND($E$3="LKG"),'Marks Entry LKG'!AC88,IF(AND($E$3="UKG"),'Marks Entry UKG'!AC88,""))))</f>
        <v/>
      </c>
      <c r="BA89" s="105" t="str">
        <f>IF(OR($B89=0,$B89=""),"",IF(AND($E$3="Nursery"),'Marks Entry Nursery'!AD88,IF(AND($E$3="LKG"),'Marks Entry LKG'!AD88,IF(AND($E$3="UKG"),'Marks Entry UKG'!AD88,""))))</f>
        <v/>
      </c>
      <c r="BB89" s="54" t="str">
        <f t="shared" si="84"/>
        <v/>
      </c>
      <c r="BC89" s="51">
        <f t="shared" si="85"/>
        <v>0</v>
      </c>
      <c r="BD89" s="105" t="str">
        <f>IF(OR($B89=0,$B89=""),"",IF(AND($E$3="Nursery"),'Marks Entry Nursery'!AE88,IF(AND($E$3="LKG"),'Marks Entry LKG'!AE88,IF(AND($E$3="UKG"),'Marks Entry UKG'!AE88,""))))</f>
        <v/>
      </c>
      <c r="BE89" s="105" t="str">
        <f>IF(OR($B89=0,$B89=""),"",IF(AND($E$3="Nursery"),'Marks Entry Nursery'!AF88,IF(AND($E$3="LKG"),'Marks Entry LKG'!AF88,IF(AND($E$3="UKG"),'Marks Entry UKG'!AF88,""))))</f>
        <v/>
      </c>
      <c r="BF89" s="55" t="str">
        <f t="shared" si="86"/>
        <v/>
      </c>
      <c r="BG89" s="51" t="str">
        <f t="shared" si="87"/>
        <v/>
      </c>
      <c r="BH89" s="89">
        <f t="shared" si="88"/>
        <v>0</v>
      </c>
      <c r="BI89" s="89" t="str">
        <f t="shared" si="89"/>
        <v/>
      </c>
      <c r="BJ89" s="89" t="str">
        <f t="shared" si="90"/>
        <v/>
      </c>
      <c r="BK89" s="89" t="str">
        <f t="shared" si="91"/>
        <v/>
      </c>
      <c r="BL89" s="89" t="str">
        <f t="shared" si="92"/>
        <v/>
      </c>
      <c r="BM89" s="93" t="str">
        <f t="shared" si="93"/>
        <v/>
      </c>
      <c r="BN89" s="105"/>
      <c r="BO89" s="105"/>
      <c r="BP89" s="105"/>
      <c r="BQ89" s="51"/>
      <c r="BR89" s="105" t="str">
        <f>IF(OR($B89=0,$B89=""),"",IF(AND($E$3="Nursery"),'Marks Entry Nursery'!AJ88,IF(AND($E$3="LKG"),'Marks Entry LKG'!AJ88,IF(AND($E$3="UKG"),'Marks Entry UKG'!AJ88,""))))</f>
        <v/>
      </c>
      <c r="BS89" s="105" t="str">
        <f>IF(OR($B89=0,$B89=""),"",IF(AND($E$3="Nursery"),'Marks Entry Nursery'!AK88,IF(AND($E$3="LKG"),'Marks Entry LKG'!AK88,IF(AND($E$3="UKG"),'Marks Entry UKG'!AK88,""))))</f>
        <v/>
      </c>
      <c r="BT89" s="54" t="str">
        <f t="shared" si="94"/>
        <v/>
      </c>
      <c r="BU89" s="51">
        <f t="shared" si="95"/>
        <v>0</v>
      </c>
      <c r="BV89" s="105" t="str">
        <f>IF(OR($B89=0,$B89=""),"",IF(AND($E$3="Nursery"),'Marks Entry Nursery'!AL88,IF(AND($E$3="LKG"),'Marks Entry LKG'!AL88,IF(AND($E$3="UKG"),'Marks Entry UKG'!AL88,""))))</f>
        <v/>
      </c>
      <c r="BW89" s="105" t="str">
        <f>IF(OR($B89=0,$B89=""),"",IF(AND($E$3="Nursery"),'Marks Entry Nursery'!AM88,IF(AND($E$3="LKG"),'Marks Entry LKG'!AM88,IF(AND($E$3="UKG"),'Marks Entry UKG'!AM88,""))))</f>
        <v/>
      </c>
      <c r="BX89" s="55" t="str">
        <f t="shared" si="96"/>
        <v/>
      </c>
      <c r="BY89" s="51" t="str">
        <f t="shared" si="97"/>
        <v/>
      </c>
      <c r="BZ89" s="89">
        <f t="shared" si="98"/>
        <v>0</v>
      </c>
      <c r="CA89" s="89" t="str">
        <f t="shared" si="99"/>
        <v/>
      </c>
      <c r="CB89" s="89" t="str">
        <f t="shared" si="100"/>
        <v/>
      </c>
      <c r="CC89" s="89" t="str">
        <f t="shared" si="101"/>
        <v/>
      </c>
      <c r="CD89" s="89" t="str">
        <f t="shared" si="102"/>
        <v/>
      </c>
      <c r="CE89" s="93" t="str">
        <f t="shared" si="103"/>
        <v/>
      </c>
      <c r="CF89" s="105" t="str">
        <f>IF(OR($B89=0,$B89=""),"",IF(AND($E$3="Nursery"),'Marks Entry Nursery'!AN88,IF(AND($E$3="LKG"),'Marks Entry LKG'!AN88,IF(AND($E$3="UKG"),'Marks Entry UKG'!AN88,""))))</f>
        <v/>
      </c>
      <c r="CG89" s="105" t="str">
        <f>IF(OR($B89=0,$B89=""),"",IF(AND($E$3="Nursery"),'Marks Entry Nursery'!AO88,IF(AND($E$3="LKG"),'Marks Entry LKG'!AO88,IF(AND($E$3="UKG"),'Marks Entry UKG'!AO88,""))))</f>
        <v/>
      </c>
      <c r="CH89" s="106" t="str">
        <f t="shared" si="104"/>
        <v/>
      </c>
      <c r="CI89" s="107">
        <f t="shared" si="105"/>
        <v>0</v>
      </c>
      <c r="CJ89" s="107" t="str">
        <f t="shared" si="106"/>
        <v/>
      </c>
      <c r="CK89" s="107" t="str">
        <f t="shared" si="107"/>
        <v/>
      </c>
      <c r="CL89" s="92" t="str">
        <f t="shared" si="108"/>
        <v/>
      </c>
      <c r="CM89" s="105" t="str">
        <f>IF(OR($B89=0,$B89=""),"",IF(AND($E$3="Nursery"),'Marks Entry Nursery'!AP88,IF(AND($E$3="LKG"),'Marks Entry LKG'!AP88,IF(AND($E$3="UKG"),'Marks Entry UKG'!AP88,""))))</f>
        <v/>
      </c>
      <c r="CN89" s="105" t="str">
        <f>IF(OR($B89=0,$B89=""),"",IF(AND($E$3="Nursery"),'Marks Entry Nursery'!AQ88,IF(AND($E$3="LKG"),'Marks Entry LKG'!AQ88,IF(AND($E$3="UKG"),'Marks Entry UKG'!AQ88,""))))</f>
        <v/>
      </c>
      <c r="CO89" s="106" t="str">
        <f t="shared" si="109"/>
        <v/>
      </c>
      <c r="CP89" s="107">
        <f t="shared" si="110"/>
        <v>0</v>
      </c>
      <c r="CQ89" s="107" t="str">
        <f t="shared" si="111"/>
        <v/>
      </c>
      <c r="CR89" s="107" t="str">
        <f t="shared" si="112"/>
        <v/>
      </c>
      <c r="CS89" s="92" t="str">
        <f t="shared" si="113"/>
        <v/>
      </c>
      <c r="CT89" s="105" t="str">
        <f>IF(OR($B89=0,$B89=""),"",IF(AND($E$3="Nursery"),'Marks Entry Nursery'!AR88,IF(AND($E$3="LKG"),'Marks Entry LKG'!AR88,IF(AND($E$3="UKG"),'Marks Entry UKG'!AR88,""))))</f>
        <v/>
      </c>
      <c r="CU89" s="105" t="str">
        <f>IF(OR($B89=0,$B89=""),"",IF(AND($E$3="Nursery"),'Marks Entry Nursery'!AS88,IF(AND($E$3="LKG"),'Marks Entry LKG'!AS88,IF(AND($E$3="UKG"),'Marks Entry UKG'!AS88,""))))</f>
        <v/>
      </c>
      <c r="CV89" s="106" t="str">
        <f t="shared" si="114"/>
        <v/>
      </c>
      <c r="CW89" s="107">
        <f t="shared" si="115"/>
        <v>0</v>
      </c>
      <c r="CX89" s="107" t="str">
        <f t="shared" si="116"/>
        <v/>
      </c>
      <c r="CY89" s="107" t="str">
        <f t="shared" si="117"/>
        <v/>
      </c>
      <c r="CZ89" s="92" t="str">
        <f t="shared" si="118"/>
        <v/>
      </c>
      <c r="DA89" s="105" t="str">
        <f>IF(OR($B89=0,$B89=""),"",IF(AND($E$3="Nursery"),'Marks Entry Nursery'!AT88,IF(AND($E$3="LKG"),'Marks Entry LKG'!AT88,IF(AND($E$3="UKG"),'Marks Entry UKG'!AT88,""))))</f>
        <v/>
      </c>
      <c r="DB89" s="105" t="str">
        <f>IF(OR($B89=0,$B89=""),"",IF(AND($E$3="Nursery"),'Marks Entry Nursery'!AU88,IF(AND($E$3="LKG"),'Marks Entry LKG'!AU88,IF(AND($E$3="UKG"),'Marks Entry UKG'!AU88,""))))</f>
        <v/>
      </c>
      <c r="DC89" s="357" t="str">
        <f t="shared" si="119"/>
        <v/>
      </c>
      <c r="DD89" s="93" t="str">
        <f t="shared" si="120"/>
        <v/>
      </c>
      <c r="DE89" s="105" t="str">
        <f>IF(OR($B89=0,$B89=""),"",IF(AND($E$3="Nursery"),'Marks Entry Nursery'!AV88,IF(AND($E$3="LKG"),'Marks Entry LKG'!AV88,IF(AND($E$3="UKG"),'Marks Entry UKG'!AV88,""))))</f>
        <v/>
      </c>
      <c r="DF89" s="105" t="str">
        <f>IF(OR($B89=0,$B89=""),"",IF(AND($E$3="Nursery"),'Marks Entry Nursery'!AW88,IF(AND($E$3="LKG"),'Marks Entry LKG'!AW88,IF(AND($E$3="UKG"),'Marks Entry UKG'!AW88,""))))</f>
        <v/>
      </c>
      <c r="DG89" s="357" t="str">
        <f t="shared" si="121"/>
        <v/>
      </c>
      <c r="DH89" s="93" t="str">
        <f t="shared" si="122"/>
        <v/>
      </c>
      <c r="DI89" s="63" t="str">
        <f t="shared" si="123"/>
        <v/>
      </c>
      <c r="DJ89" s="359" t="str">
        <f t="shared" si="124"/>
        <v/>
      </c>
      <c r="DK89" s="67" t="str">
        <f t="shared" si="125"/>
        <v/>
      </c>
      <c r="DL89" s="68" t="str">
        <f t="shared" si="126"/>
        <v/>
      </c>
      <c r="DM89" s="387" t="str">
        <f>IFERROR(IF(B89="NSO","NSO",IF(OR(D89="",G89="",F89="",B89="",DI89=0),"",IF('Master sheet'!$D$14="Hindi","कक्षोंन्नति","Promoted"))),"")</f>
        <v/>
      </c>
      <c r="DN89" s="42" t="str">
        <f>IF(OR(B89=0,B89=""),"",IF(AND($E$3="Nursery"),'Marks Entry Nursery'!AX88,IF(AND($E$3="LKG"),'Marks Entry LKG'!AX88,IF(AND($E$3="UKG"),'Marks Entry UKG'!AX88,""))))</f>
        <v/>
      </c>
      <c r="DO89" s="42" t="str">
        <f>IF(OR(B89=0,B89=""),"",IF(AND($E$3="Nursery"),'Marks Entry Nursery'!AY88,IF(AND($E$3="LKG"),'Marks Entry LKG'!AY88,IF(AND($E$3="UKG"),'Marks Entry UKG'!AY88,""))))</f>
        <v/>
      </c>
      <c r="DP89" s="214" t="str">
        <f t="shared" si="127"/>
        <v/>
      </c>
      <c r="DQ89" s="43"/>
      <c r="DX89" s="44">
        <f>IF(AND($E$3="Nursery"),'Marks Entry Nursery'!I88,IF(AND($E$3="LKG"),'Marks Entry LKG'!I88,IF(AND($E$3="UKG"),'Marks Entry UKG'!I88,"")))</f>
        <v>0</v>
      </c>
    </row>
    <row r="90" spans="1:128" ht="18.95" customHeight="1">
      <c r="A90" s="56">
        <v>83</v>
      </c>
      <c r="B90" s="261" t="str">
        <f>IF(OR(DX90=0,DX90=""),"",IF(AND($E$3="Nursery"),'Marks Entry Nursery'!I89,IF(AND($E$3="LKG"),'Marks Entry LKG'!I89,IF(AND($E$3="UKG"),'Marks Entry UKG'!I89,""))))</f>
        <v/>
      </c>
      <c r="C90" s="57" t="str">
        <f>IF(OR($B90=0,$B90=""),"",IF(AND($E$3="Nursery"),'Marks Entry Nursery'!B89,IF(AND($E$3="LKG"),'Marks Entry LKG'!B89,IF(AND($E$3="UKG"),'Marks Entry UKG'!B89,""))))</f>
        <v/>
      </c>
      <c r="D90" s="57" t="str">
        <f>IF(OR($B90=0,$B90=""),"",IF(AND($E$3="Nursery"),'Marks Entry Nursery'!C89,IF(AND($E$3="LKG"),'Marks Entry LKG'!C89,IF(AND($E$3="UKG"),'Marks Entry UKG'!C89,""))))</f>
        <v/>
      </c>
      <c r="E90" s="402" t="str">
        <f>IF(OR(B90=0,B90=""),"",IF(AND($E$3="Nursery"),'Marks Entry Nursery'!E89,IF(AND($E$3="LKG"),'Marks Entry LKG'!E89,IF(AND($E$3="UKG"),'Marks Entry UKG'!E89,""))))</f>
        <v/>
      </c>
      <c r="F90" s="260" t="str">
        <f>IF(OR(B90=0,B90=""),"",IF(AND($E$3="Nursery"),'Marks Entry Nursery'!D89,IF(AND($E$3="LKG"),'Marks Entry LKG'!D89,IF(AND($E$3="UKG"),'Marks Entry UKG'!D89,""))))</f>
        <v/>
      </c>
      <c r="G90" s="407" t="str">
        <f>IF(OR($B90=0,$B90=""),"",IF(AND($E$3="Nursery"),'Marks Entry Nursery'!F89,IF(AND($E$3="LKG"),'Marks Entry LKG'!F89,IF(AND($E$3="UKG"),'Marks Entry UKG'!F89,""))))</f>
        <v/>
      </c>
      <c r="H90" s="407" t="str">
        <f>IF(OR($B90=0,$B90=""),"",IF(AND($E$3="Nursery"),'Marks Entry Nursery'!G89,IF(AND($E$3="LKG"),'Marks Entry LKG'!G89,IF(AND($E$3="UKG"),'Marks Entry UKG'!G89,""))))</f>
        <v/>
      </c>
      <c r="I90" s="407" t="str">
        <f>IF(OR($B90=0,$B90=""),"",IF(AND($E$3="Nursery"),'Marks Entry Nursery'!H89,IF(AND($E$3="LKG"),'Marks Entry LKG'!H89,IF(AND($E$3="UKG"),'Marks Entry UKG'!H89,""))))</f>
        <v/>
      </c>
      <c r="J90" s="229" t="str">
        <f>IF(OR($B90=0,$B90=""),"",IF(AND($E$3="Nursery"),'Marks Entry Nursery'!J89,IF(AND($E$3="LKG"),'Marks Entry LKG'!J89,IF(AND($E$3="UKG"),'Marks Entry UKG'!J89,""))))</f>
        <v/>
      </c>
      <c r="K90" s="229" t="str">
        <f>IF(OR($B90=0,$B90=""),"",IF(AND($E$3="Nursery"),'Marks Entry Nursery'!K89,IF(AND($E$3="LKG"),'Marks Entry LKG'!K89,IF(AND($E$3="UKG"),'Marks Entry UKG'!K89,""))))</f>
        <v/>
      </c>
      <c r="L90" s="105"/>
      <c r="M90" s="105"/>
      <c r="N90" s="105"/>
      <c r="O90" s="51"/>
      <c r="P90" s="105" t="str">
        <f>IF(OR($B90=0,$B90=""),"",IF(AND($E$3="Nursery"),'Marks Entry Nursery'!O89,IF(AND($E$3="LKG"),'Marks Entry LKG'!O89,IF(AND($E$3="UKG"),'Marks Entry UKG'!O89,""))))</f>
        <v/>
      </c>
      <c r="Q90" s="105" t="str">
        <f>IF(OR($B90=0,$B90=""),"",IF(AND($E$3="Nursery"),'Marks Entry Nursery'!P89,IF(AND($E$3="LKG"),'Marks Entry LKG'!P89,IF(AND($E$3="UKG"),'Marks Entry UKG'!P89,""))))</f>
        <v/>
      </c>
      <c r="R90" s="54" t="str">
        <f t="shared" si="64"/>
        <v/>
      </c>
      <c r="S90" s="51">
        <f t="shared" si="65"/>
        <v>0</v>
      </c>
      <c r="T90" s="105" t="str">
        <f>IF(OR($B90=0,$B90=""),"",IF(AND($E$3="Nursery"),'Marks Entry Nursery'!Q89,IF(AND($E$3="LKG"),'Marks Entry LKG'!Q89,IF(AND($E$3="UKG"),'Marks Entry UKG'!Q89,""))))</f>
        <v/>
      </c>
      <c r="U90" s="105" t="str">
        <f>IF(OR($B90=0,$B90=""),"",IF(AND($E$3="Nursery"),'Marks Entry Nursery'!R89,IF(AND($E$3="LKG"),'Marks Entry LKG'!R89,IF(AND($E$3="UKG"),'Marks Entry UKG'!R89,""))))</f>
        <v/>
      </c>
      <c r="V90" s="55" t="str">
        <f t="shared" si="66"/>
        <v/>
      </c>
      <c r="W90" s="51" t="str">
        <f t="shared" si="67"/>
        <v/>
      </c>
      <c r="X90" s="89">
        <f t="shared" si="68"/>
        <v>0</v>
      </c>
      <c r="Y90" s="89" t="str">
        <f t="shared" si="69"/>
        <v/>
      </c>
      <c r="Z90" s="89" t="str">
        <f t="shared" si="70"/>
        <v/>
      </c>
      <c r="AA90" s="89" t="str">
        <f t="shared" si="71"/>
        <v/>
      </c>
      <c r="AB90" s="89" t="str">
        <f t="shared" si="72"/>
        <v/>
      </c>
      <c r="AC90" s="93" t="str">
        <f t="shared" si="73"/>
        <v/>
      </c>
      <c r="AD90" s="105"/>
      <c r="AE90" s="105"/>
      <c r="AF90" s="105"/>
      <c r="AG90" s="51"/>
      <c r="AH90" s="105" t="str">
        <f>IF(OR($B90=0,$B90=""),"",IF(AND($E$3="Nursery"),'Marks Entry Nursery'!V89,IF(AND($E$3="LKG"),'Marks Entry LKG'!V89,IF(AND($E$3="UKG"),'Marks Entry UKG'!V89,""))))</f>
        <v/>
      </c>
      <c r="AI90" s="105" t="str">
        <f>IF(OR($B90=0,$B90=""),"",IF(AND($E$3="Nursery"),'Marks Entry Nursery'!W89,IF(AND($E$3="LKG"),'Marks Entry LKG'!W89,IF(AND($E$3="UKG"),'Marks Entry UKG'!W89,""))))</f>
        <v/>
      </c>
      <c r="AJ90" s="54" t="str">
        <f t="shared" si="74"/>
        <v/>
      </c>
      <c r="AK90" s="51">
        <f t="shared" si="75"/>
        <v>0</v>
      </c>
      <c r="AL90" s="105" t="str">
        <f>IF(OR($B90=0,$B90=""),"",IF(AND($E$3="Nursery"),'Marks Entry Nursery'!X89,IF(AND($E$3="LKG"),'Marks Entry LKG'!X89,IF(AND($E$3="UKG"),'Marks Entry UKG'!X89,""))))</f>
        <v/>
      </c>
      <c r="AM90" s="105" t="str">
        <f>IF(OR($B90=0,$B90=""),"",IF(AND($E$3="Nursery"),'Marks Entry Nursery'!Y89,IF(AND($E$3="LKG"),'Marks Entry LKG'!Y89,IF(AND($E$3="UKG"),'Marks Entry UKG'!Y89,""))))</f>
        <v/>
      </c>
      <c r="AN90" s="55" t="str">
        <f t="shared" si="76"/>
        <v/>
      </c>
      <c r="AO90" s="51" t="str">
        <f t="shared" si="77"/>
        <v/>
      </c>
      <c r="AP90" s="89">
        <f t="shared" si="78"/>
        <v>0</v>
      </c>
      <c r="AQ90" s="89" t="str">
        <f t="shared" si="79"/>
        <v/>
      </c>
      <c r="AR90" s="89" t="str">
        <f t="shared" si="80"/>
        <v/>
      </c>
      <c r="AS90" s="89" t="str">
        <f t="shared" si="81"/>
        <v/>
      </c>
      <c r="AT90" s="89" t="str">
        <f t="shared" si="82"/>
        <v/>
      </c>
      <c r="AU90" s="93" t="str">
        <f t="shared" si="83"/>
        <v/>
      </c>
      <c r="AV90" s="105"/>
      <c r="AW90" s="105"/>
      <c r="AX90" s="105"/>
      <c r="AY90" s="51"/>
      <c r="AZ90" s="105" t="str">
        <f>IF(OR($B90=0,$B90=""),"",IF(AND($E$3="Nursery"),'Marks Entry Nursery'!AC89,IF(AND($E$3="LKG"),'Marks Entry LKG'!AC89,IF(AND($E$3="UKG"),'Marks Entry UKG'!AC89,""))))</f>
        <v/>
      </c>
      <c r="BA90" s="105" t="str">
        <f>IF(OR($B90=0,$B90=""),"",IF(AND($E$3="Nursery"),'Marks Entry Nursery'!AD89,IF(AND($E$3="LKG"),'Marks Entry LKG'!AD89,IF(AND($E$3="UKG"),'Marks Entry UKG'!AD89,""))))</f>
        <v/>
      </c>
      <c r="BB90" s="54" t="str">
        <f t="shared" si="84"/>
        <v/>
      </c>
      <c r="BC90" s="51">
        <f t="shared" si="85"/>
        <v>0</v>
      </c>
      <c r="BD90" s="105" t="str">
        <f>IF(OR($B90=0,$B90=""),"",IF(AND($E$3="Nursery"),'Marks Entry Nursery'!AE89,IF(AND($E$3="LKG"),'Marks Entry LKG'!AE89,IF(AND($E$3="UKG"),'Marks Entry UKG'!AE89,""))))</f>
        <v/>
      </c>
      <c r="BE90" s="105" t="str">
        <f>IF(OR($B90=0,$B90=""),"",IF(AND($E$3="Nursery"),'Marks Entry Nursery'!AF89,IF(AND($E$3="LKG"),'Marks Entry LKG'!AF89,IF(AND($E$3="UKG"),'Marks Entry UKG'!AF89,""))))</f>
        <v/>
      </c>
      <c r="BF90" s="55" t="str">
        <f t="shared" si="86"/>
        <v/>
      </c>
      <c r="BG90" s="51" t="str">
        <f t="shared" si="87"/>
        <v/>
      </c>
      <c r="BH90" s="89">
        <f t="shared" si="88"/>
        <v>0</v>
      </c>
      <c r="BI90" s="89" t="str">
        <f t="shared" si="89"/>
        <v/>
      </c>
      <c r="BJ90" s="89" t="str">
        <f t="shared" si="90"/>
        <v/>
      </c>
      <c r="BK90" s="89" t="str">
        <f t="shared" si="91"/>
        <v/>
      </c>
      <c r="BL90" s="89" t="str">
        <f t="shared" si="92"/>
        <v/>
      </c>
      <c r="BM90" s="93" t="str">
        <f t="shared" si="93"/>
        <v/>
      </c>
      <c r="BN90" s="105"/>
      <c r="BO90" s="105"/>
      <c r="BP90" s="105"/>
      <c r="BQ90" s="51"/>
      <c r="BR90" s="105" t="str">
        <f>IF(OR($B90=0,$B90=""),"",IF(AND($E$3="Nursery"),'Marks Entry Nursery'!AJ89,IF(AND($E$3="LKG"),'Marks Entry LKG'!AJ89,IF(AND($E$3="UKG"),'Marks Entry UKG'!AJ89,""))))</f>
        <v/>
      </c>
      <c r="BS90" s="105" t="str">
        <f>IF(OR($B90=0,$B90=""),"",IF(AND($E$3="Nursery"),'Marks Entry Nursery'!AK89,IF(AND($E$3="LKG"),'Marks Entry LKG'!AK89,IF(AND($E$3="UKG"),'Marks Entry UKG'!AK89,""))))</f>
        <v/>
      </c>
      <c r="BT90" s="54" t="str">
        <f t="shared" si="94"/>
        <v/>
      </c>
      <c r="BU90" s="51">
        <f t="shared" si="95"/>
        <v>0</v>
      </c>
      <c r="BV90" s="105" t="str">
        <f>IF(OR($B90=0,$B90=""),"",IF(AND($E$3="Nursery"),'Marks Entry Nursery'!AL89,IF(AND($E$3="LKG"),'Marks Entry LKG'!AL89,IF(AND($E$3="UKG"),'Marks Entry UKG'!AL89,""))))</f>
        <v/>
      </c>
      <c r="BW90" s="105" t="str">
        <f>IF(OR($B90=0,$B90=""),"",IF(AND($E$3="Nursery"),'Marks Entry Nursery'!AM89,IF(AND($E$3="LKG"),'Marks Entry LKG'!AM89,IF(AND($E$3="UKG"),'Marks Entry UKG'!AM89,""))))</f>
        <v/>
      </c>
      <c r="BX90" s="55" t="str">
        <f t="shared" si="96"/>
        <v/>
      </c>
      <c r="BY90" s="51" t="str">
        <f t="shared" si="97"/>
        <v/>
      </c>
      <c r="BZ90" s="89">
        <f t="shared" si="98"/>
        <v>0</v>
      </c>
      <c r="CA90" s="89" t="str">
        <f t="shared" si="99"/>
        <v/>
      </c>
      <c r="CB90" s="89" t="str">
        <f t="shared" si="100"/>
        <v/>
      </c>
      <c r="CC90" s="89" t="str">
        <f t="shared" si="101"/>
        <v/>
      </c>
      <c r="CD90" s="89" t="str">
        <f t="shared" si="102"/>
        <v/>
      </c>
      <c r="CE90" s="93" t="str">
        <f t="shared" si="103"/>
        <v/>
      </c>
      <c r="CF90" s="105" t="str">
        <f>IF(OR($B90=0,$B90=""),"",IF(AND($E$3="Nursery"),'Marks Entry Nursery'!AN89,IF(AND($E$3="LKG"),'Marks Entry LKG'!AN89,IF(AND($E$3="UKG"),'Marks Entry UKG'!AN89,""))))</f>
        <v/>
      </c>
      <c r="CG90" s="105" t="str">
        <f>IF(OR($B90=0,$B90=""),"",IF(AND($E$3="Nursery"),'Marks Entry Nursery'!AO89,IF(AND($E$3="LKG"),'Marks Entry LKG'!AO89,IF(AND($E$3="UKG"),'Marks Entry UKG'!AO89,""))))</f>
        <v/>
      </c>
      <c r="CH90" s="106" t="str">
        <f t="shared" si="104"/>
        <v/>
      </c>
      <c r="CI90" s="107">
        <f t="shared" si="105"/>
        <v>0</v>
      </c>
      <c r="CJ90" s="107" t="str">
        <f t="shared" si="106"/>
        <v/>
      </c>
      <c r="CK90" s="107" t="str">
        <f t="shared" si="107"/>
        <v/>
      </c>
      <c r="CL90" s="92" t="str">
        <f t="shared" si="108"/>
        <v/>
      </c>
      <c r="CM90" s="105" t="str">
        <f>IF(OR($B90=0,$B90=""),"",IF(AND($E$3="Nursery"),'Marks Entry Nursery'!AP89,IF(AND($E$3="LKG"),'Marks Entry LKG'!AP89,IF(AND($E$3="UKG"),'Marks Entry UKG'!AP89,""))))</f>
        <v/>
      </c>
      <c r="CN90" s="105" t="str">
        <f>IF(OR($B90=0,$B90=""),"",IF(AND($E$3="Nursery"),'Marks Entry Nursery'!AQ89,IF(AND($E$3="LKG"),'Marks Entry LKG'!AQ89,IF(AND($E$3="UKG"),'Marks Entry UKG'!AQ89,""))))</f>
        <v/>
      </c>
      <c r="CO90" s="106" t="str">
        <f t="shared" si="109"/>
        <v/>
      </c>
      <c r="CP90" s="107">
        <f t="shared" si="110"/>
        <v>0</v>
      </c>
      <c r="CQ90" s="107" t="str">
        <f t="shared" si="111"/>
        <v/>
      </c>
      <c r="CR90" s="107" t="str">
        <f t="shared" si="112"/>
        <v/>
      </c>
      <c r="CS90" s="92" t="str">
        <f t="shared" si="113"/>
        <v/>
      </c>
      <c r="CT90" s="105" t="str">
        <f>IF(OR($B90=0,$B90=""),"",IF(AND($E$3="Nursery"),'Marks Entry Nursery'!AR89,IF(AND($E$3="LKG"),'Marks Entry LKG'!AR89,IF(AND($E$3="UKG"),'Marks Entry UKG'!AR89,""))))</f>
        <v/>
      </c>
      <c r="CU90" s="105" t="str">
        <f>IF(OR($B90=0,$B90=""),"",IF(AND($E$3="Nursery"),'Marks Entry Nursery'!AS89,IF(AND($E$3="LKG"),'Marks Entry LKG'!AS89,IF(AND($E$3="UKG"),'Marks Entry UKG'!AS89,""))))</f>
        <v/>
      </c>
      <c r="CV90" s="106" t="str">
        <f t="shared" si="114"/>
        <v/>
      </c>
      <c r="CW90" s="107">
        <f t="shared" si="115"/>
        <v>0</v>
      </c>
      <c r="CX90" s="107" t="str">
        <f t="shared" si="116"/>
        <v/>
      </c>
      <c r="CY90" s="107" t="str">
        <f t="shared" si="117"/>
        <v/>
      </c>
      <c r="CZ90" s="92" t="str">
        <f t="shared" si="118"/>
        <v/>
      </c>
      <c r="DA90" s="105" t="str">
        <f>IF(OR($B90=0,$B90=""),"",IF(AND($E$3="Nursery"),'Marks Entry Nursery'!AT89,IF(AND($E$3="LKG"),'Marks Entry LKG'!AT89,IF(AND($E$3="UKG"),'Marks Entry UKG'!AT89,""))))</f>
        <v/>
      </c>
      <c r="DB90" s="105" t="str">
        <f>IF(OR($B90=0,$B90=""),"",IF(AND($E$3="Nursery"),'Marks Entry Nursery'!AU89,IF(AND($E$3="LKG"),'Marks Entry LKG'!AU89,IF(AND($E$3="UKG"),'Marks Entry UKG'!AU89,""))))</f>
        <v/>
      </c>
      <c r="DC90" s="357" t="str">
        <f t="shared" si="119"/>
        <v/>
      </c>
      <c r="DD90" s="93" t="str">
        <f t="shared" si="120"/>
        <v/>
      </c>
      <c r="DE90" s="105" t="str">
        <f>IF(OR($B90=0,$B90=""),"",IF(AND($E$3="Nursery"),'Marks Entry Nursery'!AV89,IF(AND($E$3="LKG"),'Marks Entry LKG'!AV89,IF(AND($E$3="UKG"),'Marks Entry UKG'!AV89,""))))</f>
        <v/>
      </c>
      <c r="DF90" s="105" t="str">
        <f>IF(OR($B90=0,$B90=""),"",IF(AND($E$3="Nursery"),'Marks Entry Nursery'!AW89,IF(AND($E$3="LKG"),'Marks Entry LKG'!AW89,IF(AND($E$3="UKG"),'Marks Entry UKG'!AW89,""))))</f>
        <v/>
      </c>
      <c r="DG90" s="357" t="str">
        <f t="shared" si="121"/>
        <v/>
      </c>
      <c r="DH90" s="93" t="str">
        <f t="shared" si="122"/>
        <v/>
      </c>
      <c r="DI90" s="63" t="str">
        <f t="shared" si="123"/>
        <v/>
      </c>
      <c r="DJ90" s="359" t="str">
        <f t="shared" si="124"/>
        <v/>
      </c>
      <c r="DK90" s="67" t="str">
        <f t="shared" si="125"/>
        <v/>
      </c>
      <c r="DL90" s="68" t="str">
        <f t="shared" si="126"/>
        <v/>
      </c>
      <c r="DM90" s="387" t="str">
        <f>IFERROR(IF(B90="NSO","NSO",IF(OR(D90="",G90="",F90="",B90="",DI90=0),"",IF('Master sheet'!$D$14="Hindi","कक्षोंन्नति","Promoted"))),"")</f>
        <v/>
      </c>
      <c r="DN90" s="42" t="str">
        <f>IF(OR(B90=0,B90=""),"",IF(AND($E$3="Nursery"),'Marks Entry Nursery'!AX89,IF(AND($E$3="LKG"),'Marks Entry LKG'!AX89,IF(AND($E$3="UKG"),'Marks Entry UKG'!AX89,""))))</f>
        <v/>
      </c>
      <c r="DO90" s="42" t="str">
        <f>IF(OR(B90=0,B90=""),"",IF(AND($E$3="Nursery"),'Marks Entry Nursery'!AY89,IF(AND($E$3="LKG"),'Marks Entry LKG'!AY89,IF(AND($E$3="UKG"),'Marks Entry UKG'!AY89,""))))</f>
        <v/>
      </c>
      <c r="DP90" s="214" t="str">
        <f t="shared" si="127"/>
        <v/>
      </c>
      <c r="DQ90" s="43"/>
      <c r="DX90" s="44">
        <f>IF(AND($E$3="Nursery"),'Marks Entry Nursery'!I89,IF(AND($E$3="LKG"),'Marks Entry LKG'!I89,IF(AND($E$3="UKG"),'Marks Entry UKG'!I89,"")))</f>
        <v>0</v>
      </c>
    </row>
    <row r="91" spans="1:128" ht="18.95" customHeight="1">
      <c r="A91" s="56">
        <v>84</v>
      </c>
      <c r="B91" s="261" t="str">
        <f>IF(OR(DX91=0,DX91=""),"",IF(AND($E$3="Nursery"),'Marks Entry Nursery'!I90,IF(AND($E$3="LKG"),'Marks Entry LKG'!I90,IF(AND($E$3="UKG"),'Marks Entry UKG'!I90,""))))</f>
        <v/>
      </c>
      <c r="C91" s="57" t="str">
        <f>IF(OR($B91=0,$B91=""),"",IF(AND($E$3="Nursery"),'Marks Entry Nursery'!B90,IF(AND($E$3="LKG"),'Marks Entry LKG'!B90,IF(AND($E$3="UKG"),'Marks Entry UKG'!B90,""))))</f>
        <v/>
      </c>
      <c r="D91" s="57" t="str">
        <f>IF(OR($B91=0,$B91=""),"",IF(AND($E$3="Nursery"),'Marks Entry Nursery'!C90,IF(AND($E$3="LKG"),'Marks Entry LKG'!C90,IF(AND($E$3="UKG"),'Marks Entry UKG'!C90,""))))</f>
        <v/>
      </c>
      <c r="E91" s="402" t="str">
        <f>IF(OR(B91=0,B91=""),"",IF(AND($E$3="Nursery"),'Marks Entry Nursery'!E90,IF(AND($E$3="LKG"),'Marks Entry LKG'!E90,IF(AND($E$3="UKG"),'Marks Entry UKG'!E90,""))))</f>
        <v/>
      </c>
      <c r="F91" s="260" t="str">
        <f>IF(OR(B91=0,B91=""),"",IF(AND($E$3="Nursery"),'Marks Entry Nursery'!D90,IF(AND($E$3="LKG"),'Marks Entry LKG'!D90,IF(AND($E$3="UKG"),'Marks Entry UKG'!D90,""))))</f>
        <v/>
      </c>
      <c r="G91" s="407" t="str">
        <f>IF(OR($B91=0,$B91=""),"",IF(AND($E$3="Nursery"),'Marks Entry Nursery'!F90,IF(AND($E$3="LKG"),'Marks Entry LKG'!F90,IF(AND($E$3="UKG"),'Marks Entry UKG'!F90,""))))</f>
        <v/>
      </c>
      <c r="H91" s="407" t="str">
        <f>IF(OR($B91=0,$B91=""),"",IF(AND($E$3="Nursery"),'Marks Entry Nursery'!G90,IF(AND($E$3="LKG"),'Marks Entry LKG'!G90,IF(AND($E$3="UKG"),'Marks Entry UKG'!G90,""))))</f>
        <v/>
      </c>
      <c r="I91" s="407" t="str">
        <f>IF(OR($B91=0,$B91=""),"",IF(AND($E$3="Nursery"),'Marks Entry Nursery'!H90,IF(AND($E$3="LKG"),'Marks Entry LKG'!H90,IF(AND($E$3="UKG"),'Marks Entry UKG'!H90,""))))</f>
        <v/>
      </c>
      <c r="J91" s="229" t="str">
        <f>IF(OR($B91=0,$B91=""),"",IF(AND($E$3="Nursery"),'Marks Entry Nursery'!J90,IF(AND($E$3="LKG"),'Marks Entry LKG'!J90,IF(AND($E$3="UKG"),'Marks Entry UKG'!J90,""))))</f>
        <v/>
      </c>
      <c r="K91" s="229" t="str">
        <f>IF(OR($B91=0,$B91=""),"",IF(AND($E$3="Nursery"),'Marks Entry Nursery'!K90,IF(AND($E$3="LKG"),'Marks Entry LKG'!K90,IF(AND($E$3="UKG"),'Marks Entry UKG'!K90,""))))</f>
        <v/>
      </c>
      <c r="L91" s="105"/>
      <c r="M91" s="105"/>
      <c r="N91" s="105"/>
      <c r="O91" s="51"/>
      <c r="P91" s="105" t="str">
        <f>IF(OR($B91=0,$B91=""),"",IF(AND($E$3="Nursery"),'Marks Entry Nursery'!O90,IF(AND($E$3="LKG"),'Marks Entry LKG'!O90,IF(AND($E$3="UKG"),'Marks Entry UKG'!O90,""))))</f>
        <v/>
      </c>
      <c r="Q91" s="105" t="str">
        <f>IF(OR($B91=0,$B91=""),"",IF(AND($E$3="Nursery"),'Marks Entry Nursery'!P90,IF(AND($E$3="LKG"),'Marks Entry LKG'!P90,IF(AND($E$3="UKG"),'Marks Entry UKG'!P90,""))))</f>
        <v/>
      </c>
      <c r="R91" s="54" t="str">
        <f t="shared" si="64"/>
        <v/>
      </c>
      <c r="S91" s="51">
        <f t="shared" si="65"/>
        <v>0</v>
      </c>
      <c r="T91" s="105" t="str">
        <f>IF(OR($B91=0,$B91=""),"",IF(AND($E$3="Nursery"),'Marks Entry Nursery'!Q90,IF(AND($E$3="LKG"),'Marks Entry LKG'!Q90,IF(AND($E$3="UKG"),'Marks Entry UKG'!Q90,""))))</f>
        <v/>
      </c>
      <c r="U91" s="105" t="str">
        <f>IF(OR($B91=0,$B91=""),"",IF(AND($E$3="Nursery"),'Marks Entry Nursery'!R90,IF(AND($E$3="LKG"),'Marks Entry LKG'!R90,IF(AND($E$3="UKG"),'Marks Entry UKG'!R90,""))))</f>
        <v/>
      </c>
      <c r="V91" s="55" t="str">
        <f t="shared" si="66"/>
        <v/>
      </c>
      <c r="W91" s="51" t="str">
        <f t="shared" si="67"/>
        <v/>
      </c>
      <c r="X91" s="89">
        <f t="shared" si="68"/>
        <v>0</v>
      </c>
      <c r="Y91" s="89" t="str">
        <f t="shared" si="69"/>
        <v/>
      </c>
      <c r="Z91" s="89" t="str">
        <f t="shared" si="70"/>
        <v/>
      </c>
      <c r="AA91" s="89" t="str">
        <f t="shared" si="71"/>
        <v/>
      </c>
      <c r="AB91" s="89" t="str">
        <f t="shared" si="72"/>
        <v/>
      </c>
      <c r="AC91" s="93" t="str">
        <f t="shared" si="73"/>
        <v/>
      </c>
      <c r="AD91" s="105"/>
      <c r="AE91" s="105"/>
      <c r="AF91" s="105"/>
      <c r="AG91" s="51"/>
      <c r="AH91" s="105" t="str">
        <f>IF(OR($B91=0,$B91=""),"",IF(AND($E$3="Nursery"),'Marks Entry Nursery'!V90,IF(AND($E$3="LKG"),'Marks Entry LKG'!V90,IF(AND($E$3="UKG"),'Marks Entry UKG'!V90,""))))</f>
        <v/>
      </c>
      <c r="AI91" s="105" t="str">
        <f>IF(OR($B91=0,$B91=""),"",IF(AND($E$3="Nursery"),'Marks Entry Nursery'!W90,IF(AND($E$3="LKG"),'Marks Entry LKG'!W90,IF(AND($E$3="UKG"),'Marks Entry UKG'!W90,""))))</f>
        <v/>
      </c>
      <c r="AJ91" s="54" t="str">
        <f t="shared" si="74"/>
        <v/>
      </c>
      <c r="AK91" s="51">
        <f t="shared" si="75"/>
        <v>0</v>
      </c>
      <c r="AL91" s="105" t="str">
        <f>IF(OR($B91=0,$B91=""),"",IF(AND($E$3="Nursery"),'Marks Entry Nursery'!X90,IF(AND($E$3="LKG"),'Marks Entry LKG'!X90,IF(AND($E$3="UKG"),'Marks Entry UKG'!X90,""))))</f>
        <v/>
      </c>
      <c r="AM91" s="105" t="str">
        <f>IF(OR($B91=0,$B91=""),"",IF(AND($E$3="Nursery"),'Marks Entry Nursery'!Y90,IF(AND($E$3="LKG"),'Marks Entry LKG'!Y90,IF(AND($E$3="UKG"),'Marks Entry UKG'!Y90,""))))</f>
        <v/>
      </c>
      <c r="AN91" s="55" t="str">
        <f t="shared" si="76"/>
        <v/>
      </c>
      <c r="AO91" s="51" t="str">
        <f t="shared" si="77"/>
        <v/>
      </c>
      <c r="AP91" s="89">
        <f t="shared" si="78"/>
        <v>0</v>
      </c>
      <c r="AQ91" s="89" t="str">
        <f t="shared" si="79"/>
        <v/>
      </c>
      <c r="AR91" s="89" t="str">
        <f t="shared" si="80"/>
        <v/>
      </c>
      <c r="AS91" s="89" t="str">
        <f t="shared" si="81"/>
        <v/>
      </c>
      <c r="AT91" s="89" t="str">
        <f t="shared" si="82"/>
        <v/>
      </c>
      <c r="AU91" s="93" t="str">
        <f t="shared" si="83"/>
        <v/>
      </c>
      <c r="AV91" s="105"/>
      <c r="AW91" s="105"/>
      <c r="AX91" s="105"/>
      <c r="AY91" s="51"/>
      <c r="AZ91" s="105" t="str">
        <f>IF(OR($B91=0,$B91=""),"",IF(AND($E$3="Nursery"),'Marks Entry Nursery'!AC90,IF(AND($E$3="LKG"),'Marks Entry LKG'!AC90,IF(AND($E$3="UKG"),'Marks Entry UKG'!AC90,""))))</f>
        <v/>
      </c>
      <c r="BA91" s="105" t="str">
        <f>IF(OR($B91=0,$B91=""),"",IF(AND($E$3="Nursery"),'Marks Entry Nursery'!AD90,IF(AND($E$3="LKG"),'Marks Entry LKG'!AD90,IF(AND($E$3="UKG"),'Marks Entry UKG'!AD90,""))))</f>
        <v/>
      </c>
      <c r="BB91" s="54" t="str">
        <f t="shared" si="84"/>
        <v/>
      </c>
      <c r="BC91" s="51">
        <f t="shared" si="85"/>
        <v>0</v>
      </c>
      <c r="BD91" s="105" t="str">
        <f>IF(OR($B91=0,$B91=""),"",IF(AND($E$3="Nursery"),'Marks Entry Nursery'!AE90,IF(AND($E$3="LKG"),'Marks Entry LKG'!AE90,IF(AND($E$3="UKG"),'Marks Entry UKG'!AE90,""))))</f>
        <v/>
      </c>
      <c r="BE91" s="105" t="str">
        <f>IF(OR($B91=0,$B91=""),"",IF(AND($E$3="Nursery"),'Marks Entry Nursery'!AF90,IF(AND($E$3="LKG"),'Marks Entry LKG'!AF90,IF(AND($E$3="UKG"),'Marks Entry UKG'!AF90,""))))</f>
        <v/>
      </c>
      <c r="BF91" s="55" t="str">
        <f t="shared" si="86"/>
        <v/>
      </c>
      <c r="BG91" s="51" t="str">
        <f t="shared" si="87"/>
        <v/>
      </c>
      <c r="BH91" s="89">
        <f t="shared" si="88"/>
        <v>0</v>
      </c>
      <c r="BI91" s="89" t="str">
        <f t="shared" si="89"/>
        <v/>
      </c>
      <c r="BJ91" s="89" t="str">
        <f t="shared" si="90"/>
        <v/>
      </c>
      <c r="BK91" s="89" t="str">
        <f t="shared" si="91"/>
        <v/>
      </c>
      <c r="BL91" s="89" t="str">
        <f t="shared" si="92"/>
        <v/>
      </c>
      <c r="BM91" s="93" t="str">
        <f t="shared" si="93"/>
        <v/>
      </c>
      <c r="BN91" s="105"/>
      <c r="BO91" s="105"/>
      <c r="BP91" s="105"/>
      <c r="BQ91" s="51"/>
      <c r="BR91" s="105" t="str">
        <f>IF(OR($B91=0,$B91=""),"",IF(AND($E$3="Nursery"),'Marks Entry Nursery'!AJ90,IF(AND($E$3="LKG"),'Marks Entry LKG'!AJ90,IF(AND($E$3="UKG"),'Marks Entry UKG'!AJ90,""))))</f>
        <v/>
      </c>
      <c r="BS91" s="105" t="str">
        <f>IF(OR($B91=0,$B91=""),"",IF(AND($E$3="Nursery"),'Marks Entry Nursery'!AK90,IF(AND($E$3="LKG"),'Marks Entry LKG'!AK90,IF(AND($E$3="UKG"),'Marks Entry UKG'!AK90,""))))</f>
        <v/>
      </c>
      <c r="BT91" s="54" t="str">
        <f t="shared" si="94"/>
        <v/>
      </c>
      <c r="BU91" s="51">
        <f t="shared" si="95"/>
        <v>0</v>
      </c>
      <c r="BV91" s="105" t="str">
        <f>IF(OR($B91=0,$B91=""),"",IF(AND($E$3="Nursery"),'Marks Entry Nursery'!AL90,IF(AND($E$3="LKG"),'Marks Entry LKG'!AL90,IF(AND($E$3="UKG"),'Marks Entry UKG'!AL90,""))))</f>
        <v/>
      </c>
      <c r="BW91" s="105" t="str">
        <f>IF(OR($B91=0,$B91=""),"",IF(AND($E$3="Nursery"),'Marks Entry Nursery'!AM90,IF(AND($E$3="LKG"),'Marks Entry LKG'!AM90,IF(AND($E$3="UKG"),'Marks Entry UKG'!AM90,""))))</f>
        <v/>
      </c>
      <c r="BX91" s="55" t="str">
        <f t="shared" si="96"/>
        <v/>
      </c>
      <c r="BY91" s="51" t="str">
        <f t="shared" si="97"/>
        <v/>
      </c>
      <c r="BZ91" s="89">
        <f t="shared" si="98"/>
        <v>0</v>
      </c>
      <c r="CA91" s="89" t="str">
        <f t="shared" si="99"/>
        <v/>
      </c>
      <c r="CB91" s="89" t="str">
        <f t="shared" si="100"/>
        <v/>
      </c>
      <c r="CC91" s="89" t="str">
        <f t="shared" si="101"/>
        <v/>
      </c>
      <c r="CD91" s="89" t="str">
        <f t="shared" si="102"/>
        <v/>
      </c>
      <c r="CE91" s="93" t="str">
        <f t="shared" si="103"/>
        <v/>
      </c>
      <c r="CF91" s="105" t="str">
        <f>IF(OR($B91=0,$B91=""),"",IF(AND($E$3="Nursery"),'Marks Entry Nursery'!AN90,IF(AND($E$3="LKG"),'Marks Entry LKG'!AN90,IF(AND($E$3="UKG"),'Marks Entry UKG'!AN90,""))))</f>
        <v/>
      </c>
      <c r="CG91" s="105" t="str">
        <f>IF(OR($B91=0,$B91=""),"",IF(AND($E$3="Nursery"),'Marks Entry Nursery'!AO90,IF(AND($E$3="LKG"),'Marks Entry LKG'!AO90,IF(AND($E$3="UKG"),'Marks Entry UKG'!AO90,""))))</f>
        <v/>
      </c>
      <c r="CH91" s="106" t="str">
        <f t="shared" si="104"/>
        <v/>
      </c>
      <c r="CI91" s="107">
        <f t="shared" si="105"/>
        <v>0</v>
      </c>
      <c r="CJ91" s="107" t="str">
        <f t="shared" si="106"/>
        <v/>
      </c>
      <c r="CK91" s="107" t="str">
        <f t="shared" si="107"/>
        <v/>
      </c>
      <c r="CL91" s="92" t="str">
        <f t="shared" si="108"/>
        <v/>
      </c>
      <c r="CM91" s="105" t="str">
        <f>IF(OR($B91=0,$B91=""),"",IF(AND($E$3="Nursery"),'Marks Entry Nursery'!AP90,IF(AND($E$3="LKG"),'Marks Entry LKG'!AP90,IF(AND($E$3="UKG"),'Marks Entry UKG'!AP90,""))))</f>
        <v/>
      </c>
      <c r="CN91" s="105" t="str">
        <f>IF(OR($B91=0,$B91=""),"",IF(AND($E$3="Nursery"),'Marks Entry Nursery'!AQ90,IF(AND($E$3="LKG"),'Marks Entry LKG'!AQ90,IF(AND($E$3="UKG"),'Marks Entry UKG'!AQ90,""))))</f>
        <v/>
      </c>
      <c r="CO91" s="106" t="str">
        <f t="shared" si="109"/>
        <v/>
      </c>
      <c r="CP91" s="107">
        <f t="shared" si="110"/>
        <v>0</v>
      </c>
      <c r="CQ91" s="107" t="str">
        <f t="shared" si="111"/>
        <v/>
      </c>
      <c r="CR91" s="107" t="str">
        <f t="shared" si="112"/>
        <v/>
      </c>
      <c r="CS91" s="92" t="str">
        <f t="shared" si="113"/>
        <v/>
      </c>
      <c r="CT91" s="105" t="str">
        <f>IF(OR($B91=0,$B91=""),"",IF(AND($E$3="Nursery"),'Marks Entry Nursery'!AR90,IF(AND($E$3="LKG"),'Marks Entry LKG'!AR90,IF(AND($E$3="UKG"),'Marks Entry UKG'!AR90,""))))</f>
        <v/>
      </c>
      <c r="CU91" s="105" t="str">
        <f>IF(OR($B91=0,$B91=""),"",IF(AND($E$3="Nursery"),'Marks Entry Nursery'!AS90,IF(AND($E$3="LKG"),'Marks Entry LKG'!AS90,IF(AND($E$3="UKG"),'Marks Entry UKG'!AS90,""))))</f>
        <v/>
      </c>
      <c r="CV91" s="106" t="str">
        <f t="shared" si="114"/>
        <v/>
      </c>
      <c r="CW91" s="107">
        <f t="shared" si="115"/>
        <v>0</v>
      </c>
      <c r="CX91" s="107" t="str">
        <f t="shared" si="116"/>
        <v/>
      </c>
      <c r="CY91" s="107" t="str">
        <f t="shared" si="117"/>
        <v/>
      </c>
      <c r="CZ91" s="92" t="str">
        <f t="shared" si="118"/>
        <v/>
      </c>
      <c r="DA91" s="105" t="str">
        <f>IF(OR($B91=0,$B91=""),"",IF(AND($E$3="Nursery"),'Marks Entry Nursery'!AT90,IF(AND($E$3="LKG"),'Marks Entry LKG'!AT90,IF(AND($E$3="UKG"),'Marks Entry UKG'!AT90,""))))</f>
        <v/>
      </c>
      <c r="DB91" s="105" t="str">
        <f>IF(OR($B91=0,$B91=""),"",IF(AND($E$3="Nursery"),'Marks Entry Nursery'!AU90,IF(AND($E$3="LKG"),'Marks Entry LKG'!AU90,IF(AND($E$3="UKG"),'Marks Entry UKG'!AU90,""))))</f>
        <v/>
      </c>
      <c r="DC91" s="357" t="str">
        <f t="shared" si="119"/>
        <v/>
      </c>
      <c r="DD91" s="93" t="str">
        <f t="shared" si="120"/>
        <v/>
      </c>
      <c r="DE91" s="105" t="str">
        <f>IF(OR($B91=0,$B91=""),"",IF(AND($E$3="Nursery"),'Marks Entry Nursery'!AV90,IF(AND($E$3="LKG"),'Marks Entry LKG'!AV90,IF(AND($E$3="UKG"),'Marks Entry UKG'!AV90,""))))</f>
        <v/>
      </c>
      <c r="DF91" s="105" t="str">
        <f>IF(OR($B91=0,$B91=""),"",IF(AND($E$3="Nursery"),'Marks Entry Nursery'!AW90,IF(AND($E$3="LKG"),'Marks Entry LKG'!AW90,IF(AND($E$3="UKG"),'Marks Entry UKG'!AW90,""))))</f>
        <v/>
      </c>
      <c r="DG91" s="357" t="str">
        <f t="shared" si="121"/>
        <v/>
      </c>
      <c r="DH91" s="93" t="str">
        <f t="shared" si="122"/>
        <v/>
      </c>
      <c r="DI91" s="63" t="str">
        <f t="shared" si="123"/>
        <v/>
      </c>
      <c r="DJ91" s="359" t="str">
        <f t="shared" si="124"/>
        <v/>
      </c>
      <c r="DK91" s="67" t="str">
        <f t="shared" si="125"/>
        <v/>
      </c>
      <c r="DL91" s="68" t="str">
        <f t="shared" si="126"/>
        <v/>
      </c>
      <c r="DM91" s="387" t="str">
        <f>IFERROR(IF(B91="NSO","NSO",IF(OR(D91="",G91="",F91="",B91="",DI91=0),"",IF('Master sheet'!$D$14="Hindi","कक्षोंन्नति","Promoted"))),"")</f>
        <v/>
      </c>
      <c r="DN91" s="42" t="str">
        <f>IF(OR(B91=0,B91=""),"",IF(AND($E$3="Nursery"),'Marks Entry Nursery'!AX90,IF(AND($E$3="LKG"),'Marks Entry LKG'!AX90,IF(AND($E$3="UKG"),'Marks Entry UKG'!AX90,""))))</f>
        <v/>
      </c>
      <c r="DO91" s="42" t="str">
        <f>IF(OR(B91=0,B91=""),"",IF(AND($E$3="Nursery"),'Marks Entry Nursery'!AY90,IF(AND($E$3="LKG"),'Marks Entry LKG'!AY90,IF(AND($E$3="UKG"),'Marks Entry UKG'!AY90,""))))</f>
        <v/>
      </c>
      <c r="DP91" s="214" t="str">
        <f t="shared" si="127"/>
        <v/>
      </c>
      <c r="DQ91" s="43"/>
      <c r="DX91" s="44">
        <f>IF(AND($E$3="Nursery"),'Marks Entry Nursery'!I90,IF(AND($E$3="LKG"),'Marks Entry LKG'!I90,IF(AND($E$3="UKG"),'Marks Entry UKG'!I90,"")))</f>
        <v>0</v>
      </c>
    </row>
    <row r="92" spans="1:128" ht="18.95" customHeight="1">
      <c r="A92" s="56">
        <v>85</v>
      </c>
      <c r="B92" s="261" t="str">
        <f>IF(OR(DX92=0,DX92=""),"",IF(AND($E$3="Nursery"),'Marks Entry Nursery'!I91,IF(AND($E$3="LKG"),'Marks Entry LKG'!I91,IF(AND($E$3="UKG"),'Marks Entry UKG'!I91,""))))</f>
        <v/>
      </c>
      <c r="C92" s="57" t="str">
        <f>IF(OR($B92=0,$B92=""),"",IF(AND($E$3="Nursery"),'Marks Entry Nursery'!B91,IF(AND($E$3="LKG"),'Marks Entry LKG'!B91,IF(AND($E$3="UKG"),'Marks Entry UKG'!B91,""))))</f>
        <v/>
      </c>
      <c r="D92" s="57" t="str">
        <f>IF(OR($B92=0,$B92=""),"",IF(AND($E$3="Nursery"),'Marks Entry Nursery'!C91,IF(AND($E$3="LKG"),'Marks Entry LKG'!C91,IF(AND($E$3="UKG"),'Marks Entry UKG'!C91,""))))</f>
        <v/>
      </c>
      <c r="E92" s="402" t="str">
        <f>IF(OR(B92=0,B92=""),"",IF(AND($E$3="Nursery"),'Marks Entry Nursery'!E91,IF(AND($E$3="LKG"),'Marks Entry LKG'!E91,IF(AND($E$3="UKG"),'Marks Entry UKG'!E91,""))))</f>
        <v/>
      </c>
      <c r="F92" s="260" t="str">
        <f>IF(OR(B92=0,B92=""),"",IF(AND($E$3="Nursery"),'Marks Entry Nursery'!D91,IF(AND($E$3="LKG"),'Marks Entry LKG'!D91,IF(AND($E$3="UKG"),'Marks Entry UKG'!D91,""))))</f>
        <v/>
      </c>
      <c r="G92" s="407" t="str">
        <f>IF(OR($B92=0,$B92=""),"",IF(AND($E$3="Nursery"),'Marks Entry Nursery'!F91,IF(AND($E$3="LKG"),'Marks Entry LKG'!F91,IF(AND($E$3="UKG"),'Marks Entry UKG'!F91,""))))</f>
        <v/>
      </c>
      <c r="H92" s="407" t="str">
        <f>IF(OR($B92=0,$B92=""),"",IF(AND($E$3="Nursery"),'Marks Entry Nursery'!G91,IF(AND($E$3="LKG"),'Marks Entry LKG'!G91,IF(AND($E$3="UKG"),'Marks Entry UKG'!G91,""))))</f>
        <v/>
      </c>
      <c r="I92" s="407" t="str">
        <f>IF(OR($B92=0,$B92=""),"",IF(AND($E$3="Nursery"),'Marks Entry Nursery'!H91,IF(AND($E$3="LKG"),'Marks Entry LKG'!H91,IF(AND($E$3="UKG"),'Marks Entry UKG'!H91,""))))</f>
        <v/>
      </c>
      <c r="J92" s="229" t="str">
        <f>IF(OR($B92=0,$B92=""),"",IF(AND($E$3="Nursery"),'Marks Entry Nursery'!J91,IF(AND($E$3="LKG"),'Marks Entry LKG'!J91,IF(AND($E$3="UKG"),'Marks Entry UKG'!J91,""))))</f>
        <v/>
      </c>
      <c r="K92" s="229" t="str">
        <f>IF(OR($B92=0,$B92=""),"",IF(AND($E$3="Nursery"),'Marks Entry Nursery'!K91,IF(AND($E$3="LKG"),'Marks Entry LKG'!K91,IF(AND($E$3="UKG"),'Marks Entry UKG'!K91,""))))</f>
        <v/>
      </c>
      <c r="L92" s="105"/>
      <c r="M92" s="105"/>
      <c r="N92" s="105"/>
      <c r="O92" s="51"/>
      <c r="P92" s="105" t="str">
        <f>IF(OR($B92=0,$B92=""),"",IF(AND($E$3="Nursery"),'Marks Entry Nursery'!O91,IF(AND($E$3="LKG"),'Marks Entry LKG'!O91,IF(AND($E$3="UKG"),'Marks Entry UKG'!O91,""))))</f>
        <v/>
      </c>
      <c r="Q92" s="105" t="str">
        <f>IF(OR($B92=0,$B92=""),"",IF(AND($E$3="Nursery"),'Marks Entry Nursery'!P91,IF(AND($E$3="LKG"),'Marks Entry LKG'!P91,IF(AND($E$3="UKG"),'Marks Entry UKG'!P91,""))))</f>
        <v/>
      </c>
      <c r="R92" s="54" t="str">
        <f t="shared" si="64"/>
        <v/>
      </c>
      <c r="S92" s="51">
        <f t="shared" si="65"/>
        <v>0</v>
      </c>
      <c r="T92" s="105" t="str">
        <f>IF(OR($B92=0,$B92=""),"",IF(AND($E$3="Nursery"),'Marks Entry Nursery'!Q91,IF(AND($E$3="LKG"),'Marks Entry LKG'!Q91,IF(AND($E$3="UKG"),'Marks Entry UKG'!Q91,""))))</f>
        <v/>
      </c>
      <c r="U92" s="105" t="str">
        <f>IF(OR($B92=0,$B92=""),"",IF(AND($E$3="Nursery"),'Marks Entry Nursery'!R91,IF(AND($E$3="LKG"),'Marks Entry LKG'!R91,IF(AND($E$3="UKG"),'Marks Entry UKG'!R91,""))))</f>
        <v/>
      </c>
      <c r="V92" s="55" t="str">
        <f t="shared" si="66"/>
        <v/>
      </c>
      <c r="W92" s="51" t="str">
        <f t="shared" si="67"/>
        <v/>
      </c>
      <c r="X92" s="89">
        <f t="shared" si="68"/>
        <v>0</v>
      </c>
      <c r="Y92" s="89" t="str">
        <f t="shared" si="69"/>
        <v/>
      </c>
      <c r="Z92" s="89" t="str">
        <f t="shared" si="70"/>
        <v/>
      </c>
      <c r="AA92" s="89" t="str">
        <f t="shared" si="71"/>
        <v/>
      </c>
      <c r="AB92" s="89" t="str">
        <f t="shared" si="72"/>
        <v/>
      </c>
      <c r="AC92" s="93" t="str">
        <f t="shared" si="73"/>
        <v/>
      </c>
      <c r="AD92" s="105"/>
      <c r="AE92" s="105"/>
      <c r="AF92" s="105"/>
      <c r="AG92" s="51"/>
      <c r="AH92" s="105" t="str">
        <f>IF(OR($B92=0,$B92=""),"",IF(AND($E$3="Nursery"),'Marks Entry Nursery'!V91,IF(AND($E$3="LKG"),'Marks Entry LKG'!V91,IF(AND($E$3="UKG"),'Marks Entry UKG'!V91,""))))</f>
        <v/>
      </c>
      <c r="AI92" s="105" t="str">
        <f>IF(OR($B92=0,$B92=""),"",IF(AND($E$3="Nursery"),'Marks Entry Nursery'!W91,IF(AND($E$3="LKG"),'Marks Entry LKG'!W91,IF(AND($E$3="UKG"),'Marks Entry UKG'!W91,""))))</f>
        <v/>
      </c>
      <c r="AJ92" s="54" t="str">
        <f t="shared" si="74"/>
        <v/>
      </c>
      <c r="AK92" s="51">
        <f t="shared" si="75"/>
        <v>0</v>
      </c>
      <c r="AL92" s="105" t="str">
        <f>IF(OR($B92=0,$B92=""),"",IF(AND($E$3="Nursery"),'Marks Entry Nursery'!X91,IF(AND($E$3="LKG"),'Marks Entry LKG'!X91,IF(AND($E$3="UKG"),'Marks Entry UKG'!X91,""))))</f>
        <v/>
      </c>
      <c r="AM92" s="105" t="str">
        <f>IF(OR($B92=0,$B92=""),"",IF(AND($E$3="Nursery"),'Marks Entry Nursery'!Y91,IF(AND($E$3="LKG"),'Marks Entry LKG'!Y91,IF(AND($E$3="UKG"),'Marks Entry UKG'!Y91,""))))</f>
        <v/>
      </c>
      <c r="AN92" s="55" t="str">
        <f t="shared" si="76"/>
        <v/>
      </c>
      <c r="AO92" s="51" t="str">
        <f t="shared" si="77"/>
        <v/>
      </c>
      <c r="AP92" s="89">
        <f t="shared" si="78"/>
        <v>0</v>
      </c>
      <c r="AQ92" s="89" t="str">
        <f t="shared" si="79"/>
        <v/>
      </c>
      <c r="AR92" s="89" t="str">
        <f t="shared" si="80"/>
        <v/>
      </c>
      <c r="AS92" s="89" t="str">
        <f t="shared" si="81"/>
        <v/>
      </c>
      <c r="AT92" s="89" t="str">
        <f t="shared" si="82"/>
        <v/>
      </c>
      <c r="AU92" s="93" t="str">
        <f t="shared" si="83"/>
        <v/>
      </c>
      <c r="AV92" s="105"/>
      <c r="AW92" s="105"/>
      <c r="AX92" s="105"/>
      <c r="AY92" s="51"/>
      <c r="AZ92" s="105" t="str">
        <f>IF(OR($B92=0,$B92=""),"",IF(AND($E$3="Nursery"),'Marks Entry Nursery'!AC91,IF(AND($E$3="LKG"),'Marks Entry LKG'!AC91,IF(AND($E$3="UKG"),'Marks Entry UKG'!AC91,""))))</f>
        <v/>
      </c>
      <c r="BA92" s="105" t="str">
        <f>IF(OR($B92=0,$B92=""),"",IF(AND($E$3="Nursery"),'Marks Entry Nursery'!AD91,IF(AND($E$3="LKG"),'Marks Entry LKG'!AD91,IF(AND($E$3="UKG"),'Marks Entry UKG'!AD91,""))))</f>
        <v/>
      </c>
      <c r="BB92" s="54" t="str">
        <f t="shared" si="84"/>
        <v/>
      </c>
      <c r="BC92" s="51">
        <f t="shared" si="85"/>
        <v>0</v>
      </c>
      <c r="BD92" s="105" t="str">
        <f>IF(OR($B92=0,$B92=""),"",IF(AND($E$3="Nursery"),'Marks Entry Nursery'!AE91,IF(AND($E$3="LKG"),'Marks Entry LKG'!AE91,IF(AND($E$3="UKG"),'Marks Entry UKG'!AE91,""))))</f>
        <v/>
      </c>
      <c r="BE92" s="105" t="str">
        <f>IF(OR($B92=0,$B92=""),"",IF(AND($E$3="Nursery"),'Marks Entry Nursery'!AF91,IF(AND($E$3="LKG"),'Marks Entry LKG'!AF91,IF(AND($E$3="UKG"),'Marks Entry UKG'!AF91,""))))</f>
        <v/>
      </c>
      <c r="BF92" s="55" t="str">
        <f t="shared" si="86"/>
        <v/>
      </c>
      <c r="BG92" s="51" t="str">
        <f t="shared" si="87"/>
        <v/>
      </c>
      <c r="BH92" s="89">
        <f t="shared" si="88"/>
        <v>0</v>
      </c>
      <c r="BI92" s="89" t="str">
        <f t="shared" si="89"/>
        <v/>
      </c>
      <c r="BJ92" s="89" t="str">
        <f t="shared" si="90"/>
        <v/>
      </c>
      <c r="BK92" s="89" t="str">
        <f t="shared" si="91"/>
        <v/>
      </c>
      <c r="BL92" s="89" t="str">
        <f t="shared" si="92"/>
        <v/>
      </c>
      <c r="BM92" s="93" t="str">
        <f t="shared" si="93"/>
        <v/>
      </c>
      <c r="BN92" s="105"/>
      <c r="BO92" s="105"/>
      <c r="BP92" s="105"/>
      <c r="BQ92" s="51"/>
      <c r="BR92" s="105" t="str">
        <f>IF(OR($B92=0,$B92=""),"",IF(AND($E$3="Nursery"),'Marks Entry Nursery'!AJ91,IF(AND($E$3="LKG"),'Marks Entry LKG'!AJ91,IF(AND($E$3="UKG"),'Marks Entry UKG'!AJ91,""))))</f>
        <v/>
      </c>
      <c r="BS92" s="105" t="str">
        <f>IF(OR($B92=0,$B92=""),"",IF(AND($E$3="Nursery"),'Marks Entry Nursery'!AK91,IF(AND($E$3="LKG"),'Marks Entry LKG'!AK91,IF(AND($E$3="UKG"),'Marks Entry UKG'!AK91,""))))</f>
        <v/>
      </c>
      <c r="BT92" s="54" t="str">
        <f t="shared" si="94"/>
        <v/>
      </c>
      <c r="BU92" s="51">
        <f t="shared" si="95"/>
        <v>0</v>
      </c>
      <c r="BV92" s="105" t="str">
        <f>IF(OR($B92=0,$B92=""),"",IF(AND($E$3="Nursery"),'Marks Entry Nursery'!AL91,IF(AND($E$3="LKG"),'Marks Entry LKG'!AL91,IF(AND($E$3="UKG"),'Marks Entry UKG'!AL91,""))))</f>
        <v/>
      </c>
      <c r="BW92" s="105" t="str">
        <f>IF(OR($B92=0,$B92=""),"",IF(AND($E$3="Nursery"),'Marks Entry Nursery'!AM91,IF(AND($E$3="LKG"),'Marks Entry LKG'!AM91,IF(AND($E$3="UKG"),'Marks Entry UKG'!AM91,""))))</f>
        <v/>
      </c>
      <c r="BX92" s="55" t="str">
        <f t="shared" si="96"/>
        <v/>
      </c>
      <c r="BY92" s="51" t="str">
        <f t="shared" si="97"/>
        <v/>
      </c>
      <c r="BZ92" s="89">
        <f t="shared" si="98"/>
        <v>0</v>
      </c>
      <c r="CA92" s="89" t="str">
        <f t="shared" si="99"/>
        <v/>
      </c>
      <c r="CB92" s="89" t="str">
        <f t="shared" si="100"/>
        <v/>
      </c>
      <c r="CC92" s="89" t="str">
        <f t="shared" si="101"/>
        <v/>
      </c>
      <c r="CD92" s="89" t="str">
        <f t="shared" si="102"/>
        <v/>
      </c>
      <c r="CE92" s="93" t="str">
        <f t="shared" si="103"/>
        <v/>
      </c>
      <c r="CF92" s="105" t="str">
        <f>IF(OR($B92=0,$B92=""),"",IF(AND($E$3="Nursery"),'Marks Entry Nursery'!AN91,IF(AND($E$3="LKG"),'Marks Entry LKG'!AN91,IF(AND($E$3="UKG"),'Marks Entry UKG'!AN91,""))))</f>
        <v/>
      </c>
      <c r="CG92" s="105" t="str">
        <f>IF(OR($B92=0,$B92=""),"",IF(AND($E$3="Nursery"),'Marks Entry Nursery'!AO91,IF(AND($E$3="LKG"),'Marks Entry LKG'!AO91,IF(AND($E$3="UKG"),'Marks Entry UKG'!AO91,""))))</f>
        <v/>
      </c>
      <c r="CH92" s="106" t="str">
        <f t="shared" si="104"/>
        <v/>
      </c>
      <c r="CI92" s="107">
        <f t="shared" si="105"/>
        <v>0</v>
      </c>
      <c r="CJ92" s="107" t="str">
        <f t="shared" si="106"/>
        <v/>
      </c>
      <c r="CK92" s="107" t="str">
        <f t="shared" si="107"/>
        <v/>
      </c>
      <c r="CL92" s="92" t="str">
        <f t="shared" si="108"/>
        <v/>
      </c>
      <c r="CM92" s="105" t="str">
        <f>IF(OR($B92=0,$B92=""),"",IF(AND($E$3="Nursery"),'Marks Entry Nursery'!AP91,IF(AND($E$3="LKG"),'Marks Entry LKG'!AP91,IF(AND($E$3="UKG"),'Marks Entry UKG'!AP91,""))))</f>
        <v/>
      </c>
      <c r="CN92" s="105" t="str">
        <f>IF(OR($B92=0,$B92=""),"",IF(AND($E$3="Nursery"),'Marks Entry Nursery'!AQ91,IF(AND($E$3="LKG"),'Marks Entry LKG'!AQ91,IF(AND($E$3="UKG"),'Marks Entry UKG'!AQ91,""))))</f>
        <v/>
      </c>
      <c r="CO92" s="106" t="str">
        <f t="shared" si="109"/>
        <v/>
      </c>
      <c r="CP92" s="107">
        <f t="shared" si="110"/>
        <v>0</v>
      </c>
      <c r="CQ92" s="107" t="str">
        <f t="shared" si="111"/>
        <v/>
      </c>
      <c r="CR92" s="107" t="str">
        <f t="shared" si="112"/>
        <v/>
      </c>
      <c r="CS92" s="92" t="str">
        <f t="shared" si="113"/>
        <v/>
      </c>
      <c r="CT92" s="105" t="str">
        <f>IF(OR($B92=0,$B92=""),"",IF(AND($E$3="Nursery"),'Marks Entry Nursery'!AR91,IF(AND($E$3="LKG"),'Marks Entry LKG'!AR91,IF(AND($E$3="UKG"),'Marks Entry UKG'!AR91,""))))</f>
        <v/>
      </c>
      <c r="CU92" s="105" t="str">
        <f>IF(OR($B92=0,$B92=""),"",IF(AND($E$3="Nursery"),'Marks Entry Nursery'!AS91,IF(AND($E$3="LKG"),'Marks Entry LKG'!AS91,IF(AND($E$3="UKG"),'Marks Entry UKG'!AS91,""))))</f>
        <v/>
      </c>
      <c r="CV92" s="106" t="str">
        <f t="shared" si="114"/>
        <v/>
      </c>
      <c r="CW92" s="107">
        <f t="shared" si="115"/>
        <v>0</v>
      </c>
      <c r="CX92" s="107" t="str">
        <f t="shared" si="116"/>
        <v/>
      </c>
      <c r="CY92" s="107" t="str">
        <f t="shared" si="117"/>
        <v/>
      </c>
      <c r="CZ92" s="92" t="str">
        <f t="shared" si="118"/>
        <v/>
      </c>
      <c r="DA92" s="105" t="str">
        <f>IF(OR($B92=0,$B92=""),"",IF(AND($E$3="Nursery"),'Marks Entry Nursery'!AT91,IF(AND($E$3="LKG"),'Marks Entry LKG'!AT91,IF(AND($E$3="UKG"),'Marks Entry UKG'!AT91,""))))</f>
        <v/>
      </c>
      <c r="DB92" s="105" t="str">
        <f>IF(OR($B92=0,$B92=""),"",IF(AND($E$3="Nursery"),'Marks Entry Nursery'!AU91,IF(AND($E$3="LKG"),'Marks Entry LKG'!AU91,IF(AND($E$3="UKG"),'Marks Entry UKG'!AU91,""))))</f>
        <v/>
      </c>
      <c r="DC92" s="357" t="str">
        <f t="shared" si="119"/>
        <v/>
      </c>
      <c r="DD92" s="93" t="str">
        <f t="shared" si="120"/>
        <v/>
      </c>
      <c r="DE92" s="105" t="str">
        <f>IF(OR($B92=0,$B92=""),"",IF(AND($E$3="Nursery"),'Marks Entry Nursery'!AV91,IF(AND($E$3="LKG"),'Marks Entry LKG'!AV91,IF(AND($E$3="UKG"),'Marks Entry UKG'!AV91,""))))</f>
        <v/>
      </c>
      <c r="DF92" s="105" t="str">
        <f>IF(OR($B92=0,$B92=""),"",IF(AND($E$3="Nursery"),'Marks Entry Nursery'!AW91,IF(AND($E$3="LKG"),'Marks Entry LKG'!AW91,IF(AND($E$3="UKG"),'Marks Entry UKG'!AW91,""))))</f>
        <v/>
      </c>
      <c r="DG92" s="357" t="str">
        <f t="shared" si="121"/>
        <v/>
      </c>
      <c r="DH92" s="93" t="str">
        <f t="shared" si="122"/>
        <v/>
      </c>
      <c r="DI92" s="63" t="str">
        <f t="shared" si="123"/>
        <v/>
      </c>
      <c r="DJ92" s="359" t="str">
        <f t="shared" si="124"/>
        <v/>
      </c>
      <c r="DK92" s="67" t="str">
        <f t="shared" si="125"/>
        <v/>
      </c>
      <c r="DL92" s="68" t="str">
        <f t="shared" si="126"/>
        <v/>
      </c>
      <c r="DM92" s="387" t="str">
        <f>IFERROR(IF(B92="NSO","NSO",IF(OR(D92="",G92="",F92="",B92="",DI92=0),"",IF('Master sheet'!$D$14="Hindi","कक्षोंन्नति","Promoted"))),"")</f>
        <v/>
      </c>
      <c r="DN92" s="42" t="str">
        <f>IF(OR(B92=0,B92=""),"",IF(AND($E$3="Nursery"),'Marks Entry Nursery'!AX91,IF(AND($E$3="LKG"),'Marks Entry LKG'!AX91,IF(AND($E$3="UKG"),'Marks Entry UKG'!AX91,""))))</f>
        <v/>
      </c>
      <c r="DO92" s="42" t="str">
        <f>IF(OR(B92=0,B92=""),"",IF(AND($E$3="Nursery"),'Marks Entry Nursery'!AY91,IF(AND($E$3="LKG"),'Marks Entry LKG'!AY91,IF(AND($E$3="UKG"),'Marks Entry UKG'!AY91,""))))</f>
        <v/>
      </c>
      <c r="DP92" s="214" t="str">
        <f t="shared" si="127"/>
        <v/>
      </c>
      <c r="DQ92" s="43"/>
      <c r="DX92" s="44">
        <f>IF(AND($E$3="Nursery"),'Marks Entry Nursery'!I91,IF(AND($E$3="LKG"),'Marks Entry LKG'!I91,IF(AND($E$3="UKG"),'Marks Entry UKG'!I91,"")))</f>
        <v>0</v>
      </c>
    </row>
    <row r="93" spans="1:128" ht="18.95" customHeight="1">
      <c r="A93" s="56">
        <v>86</v>
      </c>
      <c r="B93" s="261" t="str">
        <f>IF(OR(DX93=0,DX93=""),"",IF(AND($E$3="Nursery"),'Marks Entry Nursery'!I92,IF(AND($E$3="LKG"),'Marks Entry LKG'!I92,IF(AND($E$3="UKG"),'Marks Entry UKG'!I92,""))))</f>
        <v/>
      </c>
      <c r="C93" s="57" t="str">
        <f>IF(OR($B93=0,$B93=""),"",IF(AND($E$3="Nursery"),'Marks Entry Nursery'!B92,IF(AND($E$3="LKG"),'Marks Entry LKG'!B92,IF(AND($E$3="UKG"),'Marks Entry UKG'!B92,""))))</f>
        <v/>
      </c>
      <c r="D93" s="57" t="str">
        <f>IF(OR($B93=0,$B93=""),"",IF(AND($E$3="Nursery"),'Marks Entry Nursery'!C92,IF(AND($E$3="LKG"),'Marks Entry LKG'!C92,IF(AND($E$3="UKG"),'Marks Entry UKG'!C92,""))))</f>
        <v/>
      </c>
      <c r="E93" s="402" t="str">
        <f>IF(OR(B93=0,B93=""),"",IF(AND($E$3="Nursery"),'Marks Entry Nursery'!E92,IF(AND($E$3="LKG"),'Marks Entry LKG'!E92,IF(AND($E$3="UKG"),'Marks Entry UKG'!E92,""))))</f>
        <v/>
      </c>
      <c r="F93" s="260" t="str">
        <f>IF(OR(B93=0,B93=""),"",IF(AND($E$3="Nursery"),'Marks Entry Nursery'!D92,IF(AND($E$3="LKG"),'Marks Entry LKG'!D92,IF(AND($E$3="UKG"),'Marks Entry UKG'!D92,""))))</f>
        <v/>
      </c>
      <c r="G93" s="407" t="str">
        <f>IF(OR($B93=0,$B93=""),"",IF(AND($E$3="Nursery"),'Marks Entry Nursery'!F92,IF(AND($E$3="LKG"),'Marks Entry LKG'!F92,IF(AND($E$3="UKG"),'Marks Entry UKG'!F92,""))))</f>
        <v/>
      </c>
      <c r="H93" s="407" t="str">
        <f>IF(OR($B93=0,$B93=""),"",IF(AND($E$3="Nursery"),'Marks Entry Nursery'!G92,IF(AND($E$3="LKG"),'Marks Entry LKG'!G92,IF(AND($E$3="UKG"),'Marks Entry UKG'!G92,""))))</f>
        <v/>
      </c>
      <c r="I93" s="407" t="str">
        <f>IF(OR($B93=0,$B93=""),"",IF(AND($E$3="Nursery"),'Marks Entry Nursery'!H92,IF(AND($E$3="LKG"),'Marks Entry LKG'!H92,IF(AND($E$3="UKG"),'Marks Entry UKG'!H92,""))))</f>
        <v/>
      </c>
      <c r="J93" s="229" t="str">
        <f>IF(OR($B93=0,$B93=""),"",IF(AND($E$3="Nursery"),'Marks Entry Nursery'!J92,IF(AND($E$3="LKG"),'Marks Entry LKG'!J92,IF(AND($E$3="UKG"),'Marks Entry UKG'!J92,""))))</f>
        <v/>
      </c>
      <c r="K93" s="229" t="str">
        <f>IF(OR($B93=0,$B93=""),"",IF(AND($E$3="Nursery"),'Marks Entry Nursery'!K92,IF(AND($E$3="LKG"),'Marks Entry LKG'!K92,IF(AND($E$3="UKG"),'Marks Entry UKG'!K92,""))))</f>
        <v/>
      </c>
      <c r="L93" s="105"/>
      <c r="M93" s="105"/>
      <c r="N93" s="105"/>
      <c r="O93" s="51"/>
      <c r="P93" s="105" t="str">
        <f>IF(OR($B93=0,$B93=""),"",IF(AND($E$3="Nursery"),'Marks Entry Nursery'!O92,IF(AND($E$3="LKG"),'Marks Entry LKG'!O92,IF(AND($E$3="UKG"),'Marks Entry UKG'!O92,""))))</f>
        <v/>
      </c>
      <c r="Q93" s="105" t="str">
        <f>IF(OR($B93=0,$B93=""),"",IF(AND($E$3="Nursery"),'Marks Entry Nursery'!P92,IF(AND($E$3="LKG"),'Marks Entry LKG'!P92,IF(AND($E$3="UKG"),'Marks Entry UKG'!P92,""))))</f>
        <v/>
      </c>
      <c r="R93" s="54" t="str">
        <f t="shared" si="64"/>
        <v/>
      </c>
      <c r="S93" s="51">
        <f t="shared" si="65"/>
        <v>0</v>
      </c>
      <c r="T93" s="105" t="str">
        <f>IF(OR($B93=0,$B93=""),"",IF(AND($E$3="Nursery"),'Marks Entry Nursery'!Q92,IF(AND($E$3="LKG"),'Marks Entry LKG'!Q92,IF(AND($E$3="UKG"),'Marks Entry UKG'!Q92,""))))</f>
        <v/>
      </c>
      <c r="U93" s="105" t="str">
        <f>IF(OR($B93=0,$B93=""),"",IF(AND($E$3="Nursery"),'Marks Entry Nursery'!R92,IF(AND($E$3="LKG"),'Marks Entry LKG'!R92,IF(AND($E$3="UKG"),'Marks Entry UKG'!R92,""))))</f>
        <v/>
      </c>
      <c r="V93" s="55" t="str">
        <f t="shared" si="66"/>
        <v/>
      </c>
      <c r="W93" s="51" t="str">
        <f t="shared" si="67"/>
        <v/>
      </c>
      <c r="X93" s="89">
        <f t="shared" si="68"/>
        <v>0</v>
      </c>
      <c r="Y93" s="89" t="str">
        <f t="shared" si="69"/>
        <v/>
      </c>
      <c r="Z93" s="89" t="str">
        <f t="shared" si="70"/>
        <v/>
      </c>
      <c r="AA93" s="89" t="str">
        <f t="shared" si="71"/>
        <v/>
      </c>
      <c r="AB93" s="89" t="str">
        <f t="shared" si="72"/>
        <v/>
      </c>
      <c r="AC93" s="93" t="str">
        <f t="shared" si="73"/>
        <v/>
      </c>
      <c r="AD93" s="105"/>
      <c r="AE93" s="105"/>
      <c r="AF93" s="105"/>
      <c r="AG93" s="51"/>
      <c r="AH93" s="105" t="str">
        <f>IF(OR($B93=0,$B93=""),"",IF(AND($E$3="Nursery"),'Marks Entry Nursery'!V92,IF(AND($E$3="LKG"),'Marks Entry LKG'!V92,IF(AND($E$3="UKG"),'Marks Entry UKG'!V92,""))))</f>
        <v/>
      </c>
      <c r="AI93" s="105" t="str">
        <f>IF(OR($B93=0,$B93=""),"",IF(AND($E$3="Nursery"),'Marks Entry Nursery'!W92,IF(AND($E$3="LKG"),'Marks Entry LKG'!W92,IF(AND($E$3="UKG"),'Marks Entry UKG'!W92,""))))</f>
        <v/>
      </c>
      <c r="AJ93" s="54" t="str">
        <f t="shared" si="74"/>
        <v/>
      </c>
      <c r="AK93" s="51">
        <f t="shared" si="75"/>
        <v>0</v>
      </c>
      <c r="AL93" s="105" t="str">
        <f>IF(OR($B93=0,$B93=""),"",IF(AND($E$3="Nursery"),'Marks Entry Nursery'!X92,IF(AND($E$3="LKG"),'Marks Entry LKG'!X92,IF(AND($E$3="UKG"),'Marks Entry UKG'!X92,""))))</f>
        <v/>
      </c>
      <c r="AM93" s="105" t="str">
        <f>IF(OR($B93=0,$B93=""),"",IF(AND($E$3="Nursery"),'Marks Entry Nursery'!Y92,IF(AND($E$3="LKG"),'Marks Entry LKG'!Y92,IF(AND($E$3="UKG"),'Marks Entry UKG'!Y92,""))))</f>
        <v/>
      </c>
      <c r="AN93" s="55" t="str">
        <f t="shared" si="76"/>
        <v/>
      </c>
      <c r="AO93" s="51" t="str">
        <f t="shared" si="77"/>
        <v/>
      </c>
      <c r="AP93" s="89">
        <f t="shared" si="78"/>
        <v>0</v>
      </c>
      <c r="AQ93" s="89" t="str">
        <f t="shared" si="79"/>
        <v/>
      </c>
      <c r="AR93" s="89" t="str">
        <f t="shared" si="80"/>
        <v/>
      </c>
      <c r="AS93" s="89" t="str">
        <f t="shared" si="81"/>
        <v/>
      </c>
      <c r="AT93" s="89" t="str">
        <f t="shared" si="82"/>
        <v/>
      </c>
      <c r="AU93" s="93" t="str">
        <f t="shared" si="83"/>
        <v/>
      </c>
      <c r="AV93" s="105"/>
      <c r="AW93" s="105"/>
      <c r="AX93" s="105"/>
      <c r="AY93" s="51"/>
      <c r="AZ93" s="105" t="str">
        <f>IF(OR($B93=0,$B93=""),"",IF(AND($E$3="Nursery"),'Marks Entry Nursery'!AC92,IF(AND($E$3="LKG"),'Marks Entry LKG'!AC92,IF(AND($E$3="UKG"),'Marks Entry UKG'!AC92,""))))</f>
        <v/>
      </c>
      <c r="BA93" s="105" t="str">
        <f>IF(OR($B93=0,$B93=""),"",IF(AND($E$3="Nursery"),'Marks Entry Nursery'!AD92,IF(AND($E$3="LKG"),'Marks Entry LKG'!AD92,IF(AND($E$3="UKG"),'Marks Entry UKG'!AD92,""))))</f>
        <v/>
      </c>
      <c r="BB93" s="54" t="str">
        <f t="shared" si="84"/>
        <v/>
      </c>
      <c r="BC93" s="51">
        <f t="shared" si="85"/>
        <v>0</v>
      </c>
      <c r="BD93" s="105" t="str">
        <f>IF(OR($B93=0,$B93=""),"",IF(AND($E$3="Nursery"),'Marks Entry Nursery'!AE92,IF(AND($E$3="LKG"),'Marks Entry LKG'!AE92,IF(AND($E$3="UKG"),'Marks Entry UKG'!AE92,""))))</f>
        <v/>
      </c>
      <c r="BE93" s="105" t="str">
        <f>IF(OR($B93=0,$B93=""),"",IF(AND($E$3="Nursery"),'Marks Entry Nursery'!AF92,IF(AND($E$3="LKG"),'Marks Entry LKG'!AF92,IF(AND($E$3="UKG"),'Marks Entry UKG'!AF92,""))))</f>
        <v/>
      </c>
      <c r="BF93" s="55" t="str">
        <f t="shared" si="86"/>
        <v/>
      </c>
      <c r="BG93" s="51" t="str">
        <f t="shared" si="87"/>
        <v/>
      </c>
      <c r="BH93" s="89">
        <f t="shared" si="88"/>
        <v>0</v>
      </c>
      <c r="BI93" s="89" t="str">
        <f t="shared" si="89"/>
        <v/>
      </c>
      <c r="BJ93" s="89" t="str">
        <f t="shared" si="90"/>
        <v/>
      </c>
      <c r="BK93" s="89" t="str">
        <f t="shared" si="91"/>
        <v/>
      </c>
      <c r="BL93" s="89" t="str">
        <f t="shared" si="92"/>
        <v/>
      </c>
      <c r="BM93" s="93" t="str">
        <f t="shared" si="93"/>
        <v/>
      </c>
      <c r="BN93" s="105"/>
      <c r="BO93" s="105"/>
      <c r="BP93" s="105"/>
      <c r="BQ93" s="51"/>
      <c r="BR93" s="105" t="str">
        <f>IF(OR($B93=0,$B93=""),"",IF(AND($E$3="Nursery"),'Marks Entry Nursery'!AJ92,IF(AND($E$3="LKG"),'Marks Entry LKG'!AJ92,IF(AND($E$3="UKG"),'Marks Entry UKG'!AJ92,""))))</f>
        <v/>
      </c>
      <c r="BS93" s="105" t="str">
        <f>IF(OR($B93=0,$B93=""),"",IF(AND($E$3="Nursery"),'Marks Entry Nursery'!AK92,IF(AND($E$3="LKG"),'Marks Entry LKG'!AK92,IF(AND($E$3="UKG"),'Marks Entry UKG'!AK92,""))))</f>
        <v/>
      </c>
      <c r="BT93" s="54" t="str">
        <f t="shared" si="94"/>
        <v/>
      </c>
      <c r="BU93" s="51">
        <f t="shared" si="95"/>
        <v>0</v>
      </c>
      <c r="BV93" s="105" t="str">
        <f>IF(OR($B93=0,$B93=""),"",IF(AND($E$3="Nursery"),'Marks Entry Nursery'!AL92,IF(AND($E$3="LKG"),'Marks Entry LKG'!AL92,IF(AND($E$3="UKG"),'Marks Entry UKG'!AL92,""))))</f>
        <v/>
      </c>
      <c r="BW93" s="105" t="str">
        <f>IF(OR($B93=0,$B93=""),"",IF(AND($E$3="Nursery"),'Marks Entry Nursery'!AM92,IF(AND($E$3="LKG"),'Marks Entry LKG'!AM92,IF(AND($E$3="UKG"),'Marks Entry UKG'!AM92,""))))</f>
        <v/>
      </c>
      <c r="BX93" s="55" t="str">
        <f t="shared" si="96"/>
        <v/>
      </c>
      <c r="BY93" s="51" t="str">
        <f t="shared" si="97"/>
        <v/>
      </c>
      <c r="BZ93" s="89">
        <f t="shared" si="98"/>
        <v>0</v>
      </c>
      <c r="CA93" s="89" t="str">
        <f t="shared" si="99"/>
        <v/>
      </c>
      <c r="CB93" s="89" t="str">
        <f t="shared" si="100"/>
        <v/>
      </c>
      <c r="CC93" s="89" t="str">
        <f t="shared" si="101"/>
        <v/>
      </c>
      <c r="CD93" s="89" t="str">
        <f t="shared" si="102"/>
        <v/>
      </c>
      <c r="CE93" s="93" t="str">
        <f t="shared" si="103"/>
        <v/>
      </c>
      <c r="CF93" s="105" t="str">
        <f>IF(OR($B93=0,$B93=""),"",IF(AND($E$3="Nursery"),'Marks Entry Nursery'!AN92,IF(AND($E$3="LKG"),'Marks Entry LKG'!AN92,IF(AND($E$3="UKG"),'Marks Entry UKG'!AN92,""))))</f>
        <v/>
      </c>
      <c r="CG93" s="105" t="str">
        <f>IF(OR($B93=0,$B93=""),"",IF(AND($E$3="Nursery"),'Marks Entry Nursery'!AO92,IF(AND($E$3="LKG"),'Marks Entry LKG'!AO92,IF(AND($E$3="UKG"),'Marks Entry UKG'!AO92,""))))</f>
        <v/>
      </c>
      <c r="CH93" s="106" t="str">
        <f t="shared" si="104"/>
        <v/>
      </c>
      <c r="CI93" s="107">
        <f t="shared" si="105"/>
        <v>0</v>
      </c>
      <c r="CJ93" s="107" t="str">
        <f t="shared" si="106"/>
        <v/>
      </c>
      <c r="CK93" s="107" t="str">
        <f t="shared" si="107"/>
        <v/>
      </c>
      <c r="CL93" s="92" t="str">
        <f t="shared" si="108"/>
        <v/>
      </c>
      <c r="CM93" s="105" t="str">
        <f>IF(OR($B93=0,$B93=""),"",IF(AND($E$3="Nursery"),'Marks Entry Nursery'!AP92,IF(AND($E$3="LKG"),'Marks Entry LKG'!AP92,IF(AND($E$3="UKG"),'Marks Entry UKG'!AP92,""))))</f>
        <v/>
      </c>
      <c r="CN93" s="105" t="str">
        <f>IF(OR($B93=0,$B93=""),"",IF(AND($E$3="Nursery"),'Marks Entry Nursery'!AQ92,IF(AND($E$3="LKG"),'Marks Entry LKG'!AQ92,IF(AND($E$3="UKG"),'Marks Entry UKG'!AQ92,""))))</f>
        <v/>
      </c>
      <c r="CO93" s="106" t="str">
        <f t="shared" si="109"/>
        <v/>
      </c>
      <c r="CP93" s="107">
        <f t="shared" si="110"/>
        <v>0</v>
      </c>
      <c r="CQ93" s="107" t="str">
        <f t="shared" si="111"/>
        <v/>
      </c>
      <c r="CR93" s="107" t="str">
        <f t="shared" si="112"/>
        <v/>
      </c>
      <c r="CS93" s="92" t="str">
        <f t="shared" si="113"/>
        <v/>
      </c>
      <c r="CT93" s="105" t="str">
        <f>IF(OR($B93=0,$B93=""),"",IF(AND($E$3="Nursery"),'Marks Entry Nursery'!AR92,IF(AND($E$3="LKG"),'Marks Entry LKG'!AR92,IF(AND($E$3="UKG"),'Marks Entry UKG'!AR92,""))))</f>
        <v/>
      </c>
      <c r="CU93" s="105" t="str">
        <f>IF(OR($B93=0,$B93=""),"",IF(AND($E$3="Nursery"),'Marks Entry Nursery'!AS92,IF(AND($E$3="LKG"),'Marks Entry LKG'!AS92,IF(AND($E$3="UKG"),'Marks Entry UKG'!AS92,""))))</f>
        <v/>
      </c>
      <c r="CV93" s="106" t="str">
        <f t="shared" si="114"/>
        <v/>
      </c>
      <c r="CW93" s="107">
        <f t="shared" si="115"/>
        <v>0</v>
      </c>
      <c r="CX93" s="107" t="str">
        <f t="shared" si="116"/>
        <v/>
      </c>
      <c r="CY93" s="107" t="str">
        <f t="shared" si="117"/>
        <v/>
      </c>
      <c r="CZ93" s="92" t="str">
        <f t="shared" si="118"/>
        <v/>
      </c>
      <c r="DA93" s="105" t="str">
        <f>IF(OR($B93=0,$B93=""),"",IF(AND($E$3="Nursery"),'Marks Entry Nursery'!AT92,IF(AND($E$3="LKG"),'Marks Entry LKG'!AT92,IF(AND($E$3="UKG"),'Marks Entry UKG'!AT92,""))))</f>
        <v/>
      </c>
      <c r="DB93" s="105" t="str">
        <f>IF(OR($B93=0,$B93=""),"",IF(AND($E$3="Nursery"),'Marks Entry Nursery'!AU92,IF(AND($E$3="LKG"),'Marks Entry LKG'!AU92,IF(AND($E$3="UKG"),'Marks Entry UKG'!AU92,""))))</f>
        <v/>
      </c>
      <c r="DC93" s="357" t="str">
        <f t="shared" si="119"/>
        <v/>
      </c>
      <c r="DD93" s="93" t="str">
        <f t="shared" si="120"/>
        <v/>
      </c>
      <c r="DE93" s="105" t="str">
        <f>IF(OR($B93=0,$B93=""),"",IF(AND($E$3="Nursery"),'Marks Entry Nursery'!AV92,IF(AND($E$3="LKG"),'Marks Entry LKG'!AV92,IF(AND($E$3="UKG"),'Marks Entry UKG'!AV92,""))))</f>
        <v/>
      </c>
      <c r="DF93" s="105" t="str">
        <f>IF(OR($B93=0,$B93=""),"",IF(AND($E$3="Nursery"),'Marks Entry Nursery'!AW92,IF(AND($E$3="LKG"),'Marks Entry LKG'!AW92,IF(AND($E$3="UKG"),'Marks Entry UKG'!AW92,""))))</f>
        <v/>
      </c>
      <c r="DG93" s="357" t="str">
        <f t="shared" si="121"/>
        <v/>
      </c>
      <c r="DH93" s="93" t="str">
        <f t="shared" si="122"/>
        <v/>
      </c>
      <c r="DI93" s="63" t="str">
        <f t="shared" si="123"/>
        <v/>
      </c>
      <c r="DJ93" s="359" t="str">
        <f t="shared" si="124"/>
        <v/>
      </c>
      <c r="DK93" s="67" t="str">
        <f t="shared" si="125"/>
        <v/>
      </c>
      <c r="DL93" s="68" t="str">
        <f t="shared" si="126"/>
        <v/>
      </c>
      <c r="DM93" s="387" t="str">
        <f>IFERROR(IF(B93="NSO","NSO",IF(OR(D93="",G93="",F93="",B93="",DI93=0),"",IF('Master sheet'!$D$14="Hindi","कक्षोंन्नति","Promoted"))),"")</f>
        <v/>
      </c>
      <c r="DN93" s="42" t="str">
        <f>IF(OR(B93=0,B93=""),"",IF(AND($E$3="Nursery"),'Marks Entry Nursery'!AX92,IF(AND($E$3="LKG"),'Marks Entry LKG'!AX92,IF(AND($E$3="UKG"),'Marks Entry UKG'!AX92,""))))</f>
        <v/>
      </c>
      <c r="DO93" s="42" t="str">
        <f>IF(OR(B93=0,B93=""),"",IF(AND($E$3="Nursery"),'Marks Entry Nursery'!AY92,IF(AND($E$3="LKG"),'Marks Entry LKG'!AY92,IF(AND($E$3="UKG"),'Marks Entry UKG'!AY92,""))))</f>
        <v/>
      </c>
      <c r="DP93" s="214" t="str">
        <f t="shared" si="127"/>
        <v/>
      </c>
      <c r="DQ93" s="43"/>
      <c r="DX93" s="44">
        <f>IF(AND($E$3="Nursery"),'Marks Entry Nursery'!I92,IF(AND($E$3="LKG"),'Marks Entry LKG'!I92,IF(AND($E$3="UKG"),'Marks Entry UKG'!I92,"")))</f>
        <v>0</v>
      </c>
    </row>
    <row r="94" spans="1:128" ht="18.95" customHeight="1">
      <c r="A94" s="56">
        <v>87</v>
      </c>
      <c r="B94" s="261" t="str">
        <f>IF(OR(DX94=0,DX94=""),"",IF(AND($E$3="Nursery"),'Marks Entry Nursery'!I93,IF(AND($E$3="LKG"),'Marks Entry LKG'!I93,IF(AND($E$3="UKG"),'Marks Entry UKG'!I93,""))))</f>
        <v/>
      </c>
      <c r="C94" s="57" t="str">
        <f>IF(OR($B94=0,$B94=""),"",IF(AND($E$3="Nursery"),'Marks Entry Nursery'!B93,IF(AND($E$3="LKG"),'Marks Entry LKG'!B93,IF(AND($E$3="UKG"),'Marks Entry UKG'!B93,""))))</f>
        <v/>
      </c>
      <c r="D94" s="57" t="str">
        <f>IF(OR($B94=0,$B94=""),"",IF(AND($E$3="Nursery"),'Marks Entry Nursery'!C93,IF(AND($E$3="LKG"),'Marks Entry LKG'!C93,IF(AND($E$3="UKG"),'Marks Entry UKG'!C93,""))))</f>
        <v/>
      </c>
      <c r="E94" s="402" t="str">
        <f>IF(OR(B94=0,B94=""),"",IF(AND($E$3="Nursery"),'Marks Entry Nursery'!E93,IF(AND($E$3="LKG"),'Marks Entry LKG'!E93,IF(AND($E$3="UKG"),'Marks Entry UKG'!E93,""))))</f>
        <v/>
      </c>
      <c r="F94" s="260" t="str">
        <f>IF(OR(B94=0,B94=""),"",IF(AND($E$3="Nursery"),'Marks Entry Nursery'!D93,IF(AND($E$3="LKG"),'Marks Entry LKG'!D93,IF(AND($E$3="UKG"),'Marks Entry UKG'!D93,""))))</f>
        <v/>
      </c>
      <c r="G94" s="407" t="str">
        <f>IF(OR($B94=0,$B94=""),"",IF(AND($E$3="Nursery"),'Marks Entry Nursery'!F93,IF(AND($E$3="LKG"),'Marks Entry LKG'!F93,IF(AND($E$3="UKG"),'Marks Entry UKG'!F93,""))))</f>
        <v/>
      </c>
      <c r="H94" s="407" t="str">
        <f>IF(OR($B94=0,$B94=""),"",IF(AND($E$3="Nursery"),'Marks Entry Nursery'!G93,IF(AND($E$3="LKG"),'Marks Entry LKG'!G93,IF(AND($E$3="UKG"),'Marks Entry UKG'!G93,""))))</f>
        <v/>
      </c>
      <c r="I94" s="407" t="str">
        <f>IF(OR($B94=0,$B94=""),"",IF(AND($E$3="Nursery"),'Marks Entry Nursery'!H93,IF(AND($E$3="LKG"),'Marks Entry LKG'!H93,IF(AND($E$3="UKG"),'Marks Entry UKG'!H93,""))))</f>
        <v/>
      </c>
      <c r="J94" s="229" t="str">
        <f>IF(OR($B94=0,$B94=""),"",IF(AND($E$3="Nursery"),'Marks Entry Nursery'!J93,IF(AND($E$3="LKG"),'Marks Entry LKG'!J93,IF(AND($E$3="UKG"),'Marks Entry UKG'!J93,""))))</f>
        <v/>
      </c>
      <c r="K94" s="229" t="str">
        <f>IF(OR($B94=0,$B94=""),"",IF(AND($E$3="Nursery"),'Marks Entry Nursery'!K93,IF(AND($E$3="LKG"),'Marks Entry LKG'!K93,IF(AND($E$3="UKG"),'Marks Entry UKG'!K93,""))))</f>
        <v/>
      </c>
      <c r="L94" s="105"/>
      <c r="M94" s="105"/>
      <c r="N94" s="105"/>
      <c r="O94" s="51"/>
      <c r="P94" s="105" t="str">
        <f>IF(OR($B94=0,$B94=""),"",IF(AND($E$3="Nursery"),'Marks Entry Nursery'!O93,IF(AND($E$3="LKG"),'Marks Entry LKG'!O93,IF(AND($E$3="UKG"),'Marks Entry UKG'!O93,""))))</f>
        <v/>
      </c>
      <c r="Q94" s="105" t="str">
        <f>IF(OR($B94=0,$B94=""),"",IF(AND($E$3="Nursery"),'Marks Entry Nursery'!P93,IF(AND($E$3="LKG"),'Marks Entry LKG'!P93,IF(AND($E$3="UKG"),'Marks Entry UKG'!P93,""))))</f>
        <v/>
      </c>
      <c r="R94" s="54" t="str">
        <f t="shared" si="64"/>
        <v/>
      </c>
      <c r="S94" s="51">
        <f t="shared" si="65"/>
        <v>0</v>
      </c>
      <c r="T94" s="105" t="str">
        <f>IF(OR($B94=0,$B94=""),"",IF(AND($E$3="Nursery"),'Marks Entry Nursery'!Q93,IF(AND($E$3="LKG"),'Marks Entry LKG'!Q93,IF(AND($E$3="UKG"),'Marks Entry UKG'!Q93,""))))</f>
        <v/>
      </c>
      <c r="U94" s="105" t="str">
        <f>IF(OR($B94=0,$B94=""),"",IF(AND($E$3="Nursery"),'Marks Entry Nursery'!R93,IF(AND($E$3="LKG"),'Marks Entry LKG'!R93,IF(AND($E$3="UKG"),'Marks Entry UKG'!R93,""))))</f>
        <v/>
      </c>
      <c r="V94" s="55" t="str">
        <f t="shared" si="66"/>
        <v/>
      </c>
      <c r="W94" s="51" t="str">
        <f t="shared" si="67"/>
        <v/>
      </c>
      <c r="X94" s="89">
        <f t="shared" si="68"/>
        <v>0</v>
      </c>
      <c r="Y94" s="89" t="str">
        <f t="shared" si="69"/>
        <v/>
      </c>
      <c r="Z94" s="89" t="str">
        <f t="shared" si="70"/>
        <v/>
      </c>
      <c r="AA94" s="89" t="str">
        <f t="shared" si="71"/>
        <v/>
      </c>
      <c r="AB94" s="89" t="str">
        <f t="shared" si="72"/>
        <v/>
      </c>
      <c r="AC94" s="93" t="str">
        <f t="shared" si="73"/>
        <v/>
      </c>
      <c r="AD94" s="105"/>
      <c r="AE94" s="105"/>
      <c r="AF94" s="105"/>
      <c r="AG94" s="51"/>
      <c r="AH94" s="105" t="str">
        <f>IF(OR($B94=0,$B94=""),"",IF(AND($E$3="Nursery"),'Marks Entry Nursery'!V93,IF(AND($E$3="LKG"),'Marks Entry LKG'!V93,IF(AND($E$3="UKG"),'Marks Entry UKG'!V93,""))))</f>
        <v/>
      </c>
      <c r="AI94" s="105" t="str">
        <f>IF(OR($B94=0,$B94=""),"",IF(AND($E$3="Nursery"),'Marks Entry Nursery'!W93,IF(AND($E$3="LKG"),'Marks Entry LKG'!W93,IF(AND($E$3="UKG"),'Marks Entry UKG'!W93,""))))</f>
        <v/>
      </c>
      <c r="AJ94" s="54" t="str">
        <f t="shared" si="74"/>
        <v/>
      </c>
      <c r="AK94" s="51">
        <f t="shared" si="75"/>
        <v>0</v>
      </c>
      <c r="AL94" s="105" t="str">
        <f>IF(OR($B94=0,$B94=""),"",IF(AND($E$3="Nursery"),'Marks Entry Nursery'!X93,IF(AND($E$3="LKG"),'Marks Entry LKG'!X93,IF(AND($E$3="UKG"),'Marks Entry UKG'!X93,""))))</f>
        <v/>
      </c>
      <c r="AM94" s="105" t="str">
        <f>IF(OR($B94=0,$B94=""),"",IF(AND($E$3="Nursery"),'Marks Entry Nursery'!Y93,IF(AND($E$3="LKG"),'Marks Entry LKG'!Y93,IF(AND($E$3="UKG"),'Marks Entry UKG'!Y93,""))))</f>
        <v/>
      </c>
      <c r="AN94" s="55" t="str">
        <f t="shared" si="76"/>
        <v/>
      </c>
      <c r="AO94" s="51" t="str">
        <f t="shared" si="77"/>
        <v/>
      </c>
      <c r="AP94" s="89">
        <f t="shared" si="78"/>
        <v>0</v>
      </c>
      <c r="AQ94" s="89" t="str">
        <f t="shared" si="79"/>
        <v/>
      </c>
      <c r="AR94" s="89" t="str">
        <f t="shared" si="80"/>
        <v/>
      </c>
      <c r="AS94" s="89" t="str">
        <f t="shared" si="81"/>
        <v/>
      </c>
      <c r="AT94" s="89" t="str">
        <f t="shared" si="82"/>
        <v/>
      </c>
      <c r="AU94" s="93" t="str">
        <f t="shared" si="83"/>
        <v/>
      </c>
      <c r="AV94" s="105"/>
      <c r="AW94" s="105"/>
      <c r="AX94" s="105"/>
      <c r="AY94" s="51"/>
      <c r="AZ94" s="105" t="str">
        <f>IF(OR($B94=0,$B94=""),"",IF(AND($E$3="Nursery"),'Marks Entry Nursery'!AC93,IF(AND($E$3="LKG"),'Marks Entry LKG'!AC93,IF(AND($E$3="UKG"),'Marks Entry UKG'!AC93,""))))</f>
        <v/>
      </c>
      <c r="BA94" s="105" t="str">
        <f>IF(OR($B94=0,$B94=""),"",IF(AND($E$3="Nursery"),'Marks Entry Nursery'!AD93,IF(AND($E$3="LKG"),'Marks Entry LKG'!AD93,IF(AND($E$3="UKG"),'Marks Entry UKG'!AD93,""))))</f>
        <v/>
      </c>
      <c r="BB94" s="54" t="str">
        <f t="shared" si="84"/>
        <v/>
      </c>
      <c r="BC94" s="51">
        <f t="shared" si="85"/>
        <v>0</v>
      </c>
      <c r="BD94" s="105" t="str">
        <f>IF(OR($B94=0,$B94=""),"",IF(AND($E$3="Nursery"),'Marks Entry Nursery'!AE93,IF(AND($E$3="LKG"),'Marks Entry LKG'!AE93,IF(AND($E$3="UKG"),'Marks Entry UKG'!AE93,""))))</f>
        <v/>
      </c>
      <c r="BE94" s="105" t="str">
        <f>IF(OR($B94=0,$B94=""),"",IF(AND($E$3="Nursery"),'Marks Entry Nursery'!AF93,IF(AND($E$3="LKG"),'Marks Entry LKG'!AF93,IF(AND($E$3="UKG"),'Marks Entry UKG'!AF93,""))))</f>
        <v/>
      </c>
      <c r="BF94" s="55" t="str">
        <f t="shared" si="86"/>
        <v/>
      </c>
      <c r="BG94" s="51" t="str">
        <f t="shared" si="87"/>
        <v/>
      </c>
      <c r="BH94" s="89">
        <f t="shared" si="88"/>
        <v>0</v>
      </c>
      <c r="BI94" s="89" t="str">
        <f t="shared" si="89"/>
        <v/>
      </c>
      <c r="BJ94" s="89" t="str">
        <f t="shared" si="90"/>
        <v/>
      </c>
      <c r="BK94" s="89" t="str">
        <f t="shared" si="91"/>
        <v/>
      </c>
      <c r="BL94" s="89" t="str">
        <f t="shared" si="92"/>
        <v/>
      </c>
      <c r="BM94" s="93" t="str">
        <f t="shared" si="93"/>
        <v/>
      </c>
      <c r="BN94" s="105"/>
      <c r="BO94" s="105"/>
      <c r="BP94" s="105"/>
      <c r="BQ94" s="51"/>
      <c r="BR94" s="105" t="str">
        <f>IF(OR($B94=0,$B94=""),"",IF(AND($E$3="Nursery"),'Marks Entry Nursery'!AJ93,IF(AND($E$3="LKG"),'Marks Entry LKG'!AJ93,IF(AND($E$3="UKG"),'Marks Entry UKG'!AJ93,""))))</f>
        <v/>
      </c>
      <c r="BS94" s="105" t="str">
        <f>IF(OR($B94=0,$B94=""),"",IF(AND($E$3="Nursery"),'Marks Entry Nursery'!AK93,IF(AND($E$3="LKG"),'Marks Entry LKG'!AK93,IF(AND($E$3="UKG"),'Marks Entry UKG'!AK93,""))))</f>
        <v/>
      </c>
      <c r="BT94" s="54" t="str">
        <f t="shared" si="94"/>
        <v/>
      </c>
      <c r="BU94" s="51">
        <f t="shared" si="95"/>
        <v>0</v>
      </c>
      <c r="BV94" s="105" t="str">
        <f>IF(OR($B94=0,$B94=""),"",IF(AND($E$3="Nursery"),'Marks Entry Nursery'!AL93,IF(AND($E$3="LKG"),'Marks Entry LKG'!AL93,IF(AND($E$3="UKG"),'Marks Entry UKG'!AL93,""))))</f>
        <v/>
      </c>
      <c r="BW94" s="105" t="str">
        <f>IF(OR($B94=0,$B94=""),"",IF(AND($E$3="Nursery"),'Marks Entry Nursery'!AM93,IF(AND($E$3="LKG"),'Marks Entry LKG'!AM93,IF(AND($E$3="UKG"),'Marks Entry UKG'!AM93,""))))</f>
        <v/>
      </c>
      <c r="BX94" s="55" t="str">
        <f t="shared" si="96"/>
        <v/>
      </c>
      <c r="BY94" s="51" t="str">
        <f t="shared" si="97"/>
        <v/>
      </c>
      <c r="BZ94" s="89">
        <f t="shared" si="98"/>
        <v>0</v>
      </c>
      <c r="CA94" s="89" t="str">
        <f t="shared" si="99"/>
        <v/>
      </c>
      <c r="CB94" s="89" t="str">
        <f t="shared" si="100"/>
        <v/>
      </c>
      <c r="CC94" s="89" t="str">
        <f t="shared" si="101"/>
        <v/>
      </c>
      <c r="CD94" s="89" t="str">
        <f t="shared" si="102"/>
        <v/>
      </c>
      <c r="CE94" s="93" t="str">
        <f t="shared" si="103"/>
        <v/>
      </c>
      <c r="CF94" s="105" t="str">
        <f>IF(OR($B94=0,$B94=""),"",IF(AND($E$3="Nursery"),'Marks Entry Nursery'!AN93,IF(AND($E$3="LKG"),'Marks Entry LKG'!AN93,IF(AND($E$3="UKG"),'Marks Entry UKG'!AN93,""))))</f>
        <v/>
      </c>
      <c r="CG94" s="105" t="str">
        <f>IF(OR($B94=0,$B94=""),"",IF(AND($E$3="Nursery"),'Marks Entry Nursery'!AO93,IF(AND($E$3="LKG"),'Marks Entry LKG'!AO93,IF(AND($E$3="UKG"),'Marks Entry UKG'!AO93,""))))</f>
        <v/>
      </c>
      <c r="CH94" s="106" t="str">
        <f t="shared" si="104"/>
        <v/>
      </c>
      <c r="CI94" s="107">
        <f t="shared" si="105"/>
        <v>0</v>
      </c>
      <c r="CJ94" s="107" t="str">
        <f t="shared" si="106"/>
        <v/>
      </c>
      <c r="CK94" s="107" t="str">
        <f t="shared" si="107"/>
        <v/>
      </c>
      <c r="CL94" s="92" t="str">
        <f t="shared" si="108"/>
        <v/>
      </c>
      <c r="CM94" s="105" t="str">
        <f>IF(OR($B94=0,$B94=""),"",IF(AND($E$3="Nursery"),'Marks Entry Nursery'!AP93,IF(AND($E$3="LKG"),'Marks Entry LKG'!AP93,IF(AND($E$3="UKG"),'Marks Entry UKG'!AP93,""))))</f>
        <v/>
      </c>
      <c r="CN94" s="105" t="str">
        <f>IF(OR($B94=0,$B94=""),"",IF(AND($E$3="Nursery"),'Marks Entry Nursery'!AQ93,IF(AND($E$3="LKG"),'Marks Entry LKG'!AQ93,IF(AND($E$3="UKG"),'Marks Entry UKG'!AQ93,""))))</f>
        <v/>
      </c>
      <c r="CO94" s="106" t="str">
        <f t="shared" si="109"/>
        <v/>
      </c>
      <c r="CP94" s="107">
        <f t="shared" si="110"/>
        <v>0</v>
      </c>
      <c r="CQ94" s="107" t="str">
        <f t="shared" si="111"/>
        <v/>
      </c>
      <c r="CR94" s="107" t="str">
        <f t="shared" si="112"/>
        <v/>
      </c>
      <c r="CS94" s="92" t="str">
        <f t="shared" si="113"/>
        <v/>
      </c>
      <c r="CT94" s="105" t="str">
        <f>IF(OR($B94=0,$B94=""),"",IF(AND($E$3="Nursery"),'Marks Entry Nursery'!AR93,IF(AND($E$3="LKG"),'Marks Entry LKG'!AR93,IF(AND($E$3="UKG"),'Marks Entry UKG'!AR93,""))))</f>
        <v/>
      </c>
      <c r="CU94" s="105" t="str">
        <f>IF(OR($B94=0,$B94=""),"",IF(AND($E$3="Nursery"),'Marks Entry Nursery'!AS93,IF(AND($E$3="LKG"),'Marks Entry LKG'!AS93,IF(AND($E$3="UKG"),'Marks Entry UKG'!AS93,""))))</f>
        <v/>
      </c>
      <c r="CV94" s="106" t="str">
        <f t="shared" si="114"/>
        <v/>
      </c>
      <c r="CW94" s="107">
        <f t="shared" si="115"/>
        <v>0</v>
      </c>
      <c r="CX94" s="107" t="str">
        <f t="shared" si="116"/>
        <v/>
      </c>
      <c r="CY94" s="107" t="str">
        <f t="shared" si="117"/>
        <v/>
      </c>
      <c r="CZ94" s="92" t="str">
        <f t="shared" si="118"/>
        <v/>
      </c>
      <c r="DA94" s="105" t="str">
        <f>IF(OR($B94=0,$B94=""),"",IF(AND($E$3="Nursery"),'Marks Entry Nursery'!AT93,IF(AND($E$3="LKG"),'Marks Entry LKG'!AT93,IF(AND($E$3="UKG"),'Marks Entry UKG'!AT93,""))))</f>
        <v/>
      </c>
      <c r="DB94" s="105" t="str">
        <f>IF(OR($B94=0,$B94=""),"",IF(AND($E$3="Nursery"),'Marks Entry Nursery'!AU93,IF(AND($E$3="LKG"),'Marks Entry LKG'!AU93,IF(AND($E$3="UKG"),'Marks Entry UKG'!AU93,""))))</f>
        <v/>
      </c>
      <c r="DC94" s="357" t="str">
        <f t="shared" si="119"/>
        <v/>
      </c>
      <c r="DD94" s="93" t="str">
        <f t="shared" si="120"/>
        <v/>
      </c>
      <c r="DE94" s="105" t="str">
        <f>IF(OR($B94=0,$B94=""),"",IF(AND($E$3="Nursery"),'Marks Entry Nursery'!AV93,IF(AND($E$3="LKG"),'Marks Entry LKG'!AV93,IF(AND($E$3="UKG"),'Marks Entry UKG'!AV93,""))))</f>
        <v/>
      </c>
      <c r="DF94" s="105" t="str">
        <f>IF(OR($B94=0,$B94=""),"",IF(AND($E$3="Nursery"),'Marks Entry Nursery'!AW93,IF(AND($E$3="LKG"),'Marks Entry LKG'!AW93,IF(AND($E$3="UKG"),'Marks Entry UKG'!AW93,""))))</f>
        <v/>
      </c>
      <c r="DG94" s="357" t="str">
        <f t="shared" si="121"/>
        <v/>
      </c>
      <c r="DH94" s="93" t="str">
        <f t="shared" si="122"/>
        <v/>
      </c>
      <c r="DI94" s="63" t="str">
        <f t="shared" si="123"/>
        <v/>
      </c>
      <c r="DJ94" s="359" t="str">
        <f t="shared" si="124"/>
        <v/>
      </c>
      <c r="DK94" s="67" t="str">
        <f t="shared" si="125"/>
        <v/>
      </c>
      <c r="DL94" s="68" t="str">
        <f t="shared" si="126"/>
        <v/>
      </c>
      <c r="DM94" s="387" t="str">
        <f>IFERROR(IF(B94="NSO","NSO",IF(OR(D94="",G94="",F94="",B94="",DI94=0),"",IF('Master sheet'!$D$14="Hindi","कक्षोंन्नति","Promoted"))),"")</f>
        <v/>
      </c>
      <c r="DN94" s="42" t="str">
        <f>IF(OR(B94=0,B94=""),"",IF(AND($E$3="Nursery"),'Marks Entry Nursery'!AX93,IF(AND($E$3="LKG"),'Marks Entry LKG'!AX93,IF(AND($E$3="UKG"),'Marks Entry UKG'!AX93,""))))</f>
        <v/>
      </c>
      <c r="DO94" s="42" t="str">
        <f>IF(OR(B94=0,B94=""),"",IF(AND($E$3="Nursery"),'Marks Entry Nursery'!AY93,IF(AND($E$3="LKG"),'Marks Entry LKG'!AY93,IF(AND($E$3="UKG"),'Marks Entry UKG'!AY93,""))))</f>
        <v/>
      </c>
      <c r="DP94" s="214" t="str">
        <f t="shared" si="127"/>
        <v/>
      </c>
      <c r="DQ94" s="43"/>
      <c r="DX94" s="44">
        <f>IF(AND($E$3="Nursery"),'Marks Entry Nursery'!I93,IF(AND($E$3="LKG"),'Marks Entry LKG'!I93,IF(AND($E$3="UKG"),'Marks Entry UKG'!I93,"")))</f>
        <v>0</v>
      </c>
    </row>
    <row r="95" spans="1:128" ht="18.95" customHeight="1">
      <c r="A95" s="56">
        <v>88</v>
      </c>
      <c r="B95" s="261" t="str">
        <f>IF(OR(DX95=0,DX95=""),"",IF(AND($E$3="Nursery"),'Marks Entry Nursery'!I94,IF(AND($E$3="LKG"),'Marks Entry LKG'!I94,IF(AND($E$3="UKG"),'Marks Entry UKG'!I94,""))))</f>
        <v/>
      </c>
      <c r="C95" s="57" t="str">
        <f>IF(OR($B95=0,$B95=""),"",IF(AND($E$3="Nursery"),'Marks Entry Nursery'!B94,IF(AND($E$3="LKG"),'Marks Entry LKG'!B94,IF(AND($E$3="UKG"),'Marks Entry UKG'!B94,""))))</f>
        <v/>
      </c>
      <c r="D95" s="57" t="str">
        <f>IF(OR($B95=0,$B95=""),"",IF(AND($E$3="Nursery"),'Marks Entry Nursery'!C94,IF(AND($E$3="LKG"),'Marks Entry LKG'!C94,IF(AND($E$3="UKG"),'Marks Entry UKG'!C94,""))))</f>
        <v/>
      </c>
      <c r="E95" s="402" t="str">
        <f>IF(OR(B95=0,B95=""),"",IF(AND($E$3="Nursery"),'Marks Entry Nursery'!E94,IF(AND($E$3="LKG"),'Marks Entry LKG'!E94,IF(AND($E$3="UKG"),'Marks Entry UKG'!E94,""))))</f>
        <v/>
      </c>
      <c r="F95" s="260" t="str">
        <f>IF(OR(B95=0,B95=""),"",IF(AND($E$3="Nursery"),'Marks Entry Nursery'!D94,IF(AND($E$3="LKG"),'Marks Entry LKG'!D94,IF(AND($E$3="UKG"),'Marks Entry UKG'!D94,""))))</f>
        <v/>
      </c>
      <c r="G95" s="407" t="str">
        <f>IF(OR($B95=0,$B95=""),"",IF(AND($E$3="Nursery"),'Marks Entry Nursery'!F94,IF(AND($E$3="LKG"),'Marks Entry LKG'!F94,IF(AND($E$3="UKG"),'Marks Entry UKG'!F94,""))))</f>
        <v/>
      </c>
      <c r="H95" s="407" t="str">
        <f>IF(OR($B95=0,$B95=""),"",IF(AND($E$3="Nursery"),'Marks Entry Nursery'!G94,IF(AND($E$3="LKG"),'Marks Entry LKG'!G94,IF(AND($E$3="UKG"),'Marks Entry UKG'!G94,""))))</f>
        <v/>
      </c>
      <c r="I95" s="407" t="str">
        <f>IF(OR($B95=0,$B95=""),"",IF(AND($E$3="Nursery"),'Marks Entry Nursery'!H94,IF(AND($E$3="LKG"),'Marks Entry LKG'!H94,IF(AND($E$3="UKG"),'Marks Entry UKG'!H94,""))))</f>
        <v/>
      </c>
      <c r="J95" s="229" t="str">
        <f>IF(OR($B95=0,$B95=""),"",IF(AND($E$3="Nursery"),'Marks Entry Nursery'!J94,IF(AND($E$3="LKG"),'Marks Entry LKG'!J94,IF(AND($E$3="UKG"),'Marks Entry UKG'!J94,""))))</f>
        <v/>
      </c>
      <c r="K95" s="229" t="str">
        <f>IF(OR($B95=0,$B95=""),"",IF(AND($E$3="Nursery"),'Marks Entry Nursery'!K94,IF(AND($E$3="LKG"),'Marks Entry LKG'!K94,IF(AND($E$3="UKG"),'Marks Entry UKG'!K94,""))))</f>
        <v/>
      </c>
      <c r="L95" s="105"/>
      <c r="M95" s="105"/>
      <c r="N95" s="105"/>
      <c r="O95" s="51"/>
      <c r="P95" s="105" t="str">
        <f>IF(OR($B95=0,$B95=""),"",IF(AND($E$3="Nursery"),'Marks Entry Nursery'!O94,IF(AND($E$3="LKG"),'Marks Entry LKG'!O94,IF(AND($E$3="UKG"),'Marks Entry UKG'!O94,""))))</f>
        <v/>
      </c>
      <c r="Q95" s="105" t="str">
        <f>IF(OR($B95=0,$B95=""),"",IF(AND($E$3="Nursery"),'Marks Entry Nursery'!P94,IF(AND($E$3="LKG"),'Marks Entry LKG'!P94,IF(AND($E$3="UKG"),'Marks Entry UKG'!P94,""))))</f>
        <v/>
      </c>
      <c r="R95" s="54" t="str">
        <f t="shared" si="64"/>
        <v/>
      </c>
      <c r="S95" s="51">
        <f t="shared" si="65"/>
        <v>0</v>
      </c>
      <c r="T95" s="105" t="str">
        <f>IF(OR($B95=0,$B95=""),"",IF(AND($E$3="Nursery"),'Marks Entry Nursery'!Q94,IF(AND($E$3="LKG"),'Marks Entry LKG'!Q94,IF(AND($E$3="UKG"),'Marks Entry UKG'!Q94,""))))</f>
        <v/>
      </c>
      <c r="U95" s="105" t="str">
        <f>IF(OR($B95=0,$B95=""),"",IF(AND($E$3="Nursery"),'Marks Entry Nursery'!R94,IF(AND($E$3="LKG"),'Marks Entry LKG'!R94,IF(AND($E$3="UKG"),'Marks Entry UKG'!R94,""))))</f>
        <v/>
      </c>
      <c r="V95" s="55" t="str">
        <f t="shared" si="66"/>
        <v/>
      </c>
      <c r="W95" s="51" t="str">
        <f t="shared" si="67"/>
        <v/>
      </c>
      <c r="X95" s="89">
        <f t="shared" si="68"/>
        <v>0</v>
      </c>
      <c r="Y95" s="89" t="str">
        <f t="shared" si="69"/>
        <v/>
      </c>
      <c r="Z95" s="89" t="str">
        <f t="shared" si="70"/>
        <v/>
      </c>
      <c r="AA95" s="89" t="str">
        <f t="shared" si="71"/>
        <v/>
      </c>
      <c r="AB95" s="89" t="str">
        <f t="shared" si="72"/>
        <v/>
      </c>
      <c r="AC95" s="93" t="str">
        <f t="shared" si="73"/>
        <v/>
      </c>
      <c r="AD95" s="105"/>
      <c r="AE95" s="105"/>
      <c r="AF95" s="105"/>
      <c r="AG95" s="51"/>
      <c r="AH95" s="105" t="str">
        <f>IF(OR($B95=0,$B95=""),"",IF(AND($E$3="Nursery"),'Marks Entry Nursery'!V94,IF(AND($E$3="LKG"),'Marks Entry LKG'!V94,IF(AND($E$3="UKG"),'Marks Entry UKG'!V94,""))))</f>
        <v/>
      </c>
      <c r="AI95" s="105" t="str">
        <f>IF(OR($B95=0,$B95=""),"",IF(AND($E$3="Nursery"),'Marks Entry Nursery'!W94,IF(AND($E$3="LKG"),'Marks Entry LKG'!W94,IF(AND($E$3="UKG"),'Marks Entry UKG'!W94,""))))</f>
        <v/>
      </c>
      <c r="AJ95" s="54" t="str">
        <f t="shared" si="74"/>
        <v/>
      </c>
      <c r="AK95" s="51">
        <f t="shared" si="75"/>
        <v>0</v>
      </c>
      <c r="AL95" s="105" t="str">
        <f>IF(OR($B95=0,$B95=""),"",IF(AND($E$3="Nursery"),'Marks Entry Nursery'!X94,IF(AND($E$3="LKG"),'Marks Entry LKG'!X94,IF(AND($E$3="UKG"),'Marks Entry UKG'!X94,""))))</f>
        <v/>
      </c>
      <c r="AM95" s="105" t="str">
        <f>IF(OR($B95=0,$B95=""),"",IF(AND($E$3="Nursery"),'Marks Entry Nursery'!Y94,IF(AND($E$3="LKG"),'Marks Entry LKG'!Y94,IF(AND($E$3="UKG"),'Marks Entry UKG'!Y94,""))))</f>
        <v/>
      </c>
      <c r="AN95" s="55" t="str">
        <f t="shared" si="76"/>
        <v/>
      </c>
      <c r="AO95" s="51" t="str">
        <f t="shared" si="77"/>
        <v/>
      </c>
      <c r="AP95" s="89">
        <f t="shared" si="78"/>
        <v>0</v>
      </c>
      <c r="AQ95" s="89" t="str">
        <f t="shared" si="79"/>
        <v/>
      </c>
      <c r="AR95" s="89" t="str">
        <f t="shared" si="80"/>
        <v/>
      </c>
      <c r="AS95" s="89" t="str">
        <f t="shared" si="81"/>
        <v/>
      </c>
      <c r="AT95" s="89" t="str">
        <f t="shared" si="82"/>
        <v/>
      </c>
      <c r="AU95" s="93" t="str">
        <f t="shared" si="83"/>
        <v/>
      </c>
      <c r="AV95" s="105"/>
      <c r="AW95" s="105"/>
      <c r="AX95" s="105"/>
      <c r="AY95" s="51"/>
      <c r="AZ95" s="105" t="str">
        <f>IF(OR($B95=0,$B95=""),"",IF(AND($E$3="Nursery"),'Marks Entry Nursery'!AC94,IF(AND($E$3="LKG"),'Marks Entry LKG'!AC94,IF(AND($E$3="UKG"),'Marks Entry UKG'!AC94,""))))</f>
        <v/>
      </c>
      <c r="BA95" s="105" t="str">
        <f>IF(OR($B95=0,$B95=""),"",IF(AND($E$3="Nursery"),'Marks Entry Nursery'!AD94,IF(AND($E$3="LKG"),'Marks Entry LKG'!AD94,IF(AND($E$3="UKG"),'Marks Entry UKG'!AD94,""))))</f>
        <v/>
      </c>
      <c r="BB95" s="54" t="str">
        <f t="shared" si="84"/>
        <v/>
      </c>
      <c r="BC95" s="51">
        <f t="shared" si="85"/>
        <v>0</v>
      </c>
      <c r="BD95" s="105" t="str">
        <f>IF(OR($B95=0,$B95=""),"",IF(AND($E$3="Nursery"),'Marks Entry Nursery'!AE94,IF(AND($E$3="LKG"),'Marks Entry LKG'!AE94,IF(AND($E$3="UKG"),'Marks Entry UKG'!AE94,""))))</f>
        <v/>
      </c>
      <c r="BE95" s="105" t="str">
        <f>IF(OR($B95=0,$B95=""),"",IF(AND($E$3="Nursery"),'Marks Entry Nursery'!AF94,IF(AND($E$3="LKG"),'Marks Entry LKG'!AF94,IF(AND($E$3="UKG"),'Marks Entry UKG'!AF94,""))))</f>
        <v/>
      </c>
      <c r="BF95" s="55" t="str">
        <f t="shared" si="86"/>
        <v/>
      </c>
      <c r="BG95" s="51" t="str">
        <f t="shared" si="87"/>
        <v/>
      </c>
      <c r="BH95" s="89">
        <f t="shared" si="88"/>
        <v>0</v>
      </c>
      <c r="BI95" s="89" t="str">
        <f t="shared" si="89"/>
        <v/>
      </c>
      <c r="BJ95" s="89" t="str">
        <f t="shared" si="90"/>
        <v/>
      </c>
      <c r="BK95" s="89" t="str">
        <f t="shared" si="91"/>
        <v/>
      </c>
      <c r="BL95" s="89" t="str">
        <f t="shared" si="92"/>
        <v/>
      </c>
      <c r="BM95" s="93" t="str">
        <f t="shared" si="93"/>
        <v/>
      </c>
      <c r="BN95" s="105"/>
      <c r="BO95" s="105"/>
      <c r="BP95" s="105"/>
      <c r="BQ95" s="51"/>
      <c r="BR95" s="105" t="str">
        <f>IF(OR($B95=0,$B95=""),"",IF(AND($E$3="Nursery"),'Marks Entry Nursery'!AJ94,IF(AND($E$3="LKG"),'Marks Entry LKG'!AJ94,IF(AND($E$3="UKG"),'Marks Entry UKG'!AJ94,""))))</f>
        <v/>
      </c>
      <c r="BS95" s="105" t="str">
        <f>IF(OR($B95=0,$B95=""),"",IF(AND($E$3="Nursery"),'Marks Entry Nursery'!AK94,IF(AND($E$3="LKG"),'Marks Entry LKG'!AK94,IF(AND($E$3="UKG"),'Marks Entry UKG'!AK94,""))))</f>
        <v/>
      </c>
      <c r="BT95" s="54" t="str">
        <f t="shared" si="94"/>
        <v/>
      </c>
      <c r="BU95" s="51">
        <f t="shared" si="95"/>
        <v>0</v>
      </c>
      <c r="BV95" s="105" t="str">
        <f>IF(OR($B95=0,$B95=""),"",IF(AND($E$3="Nursery"),'Marks Entry Nursery'!AL94,IF(AND($E$3="LKG"),'Marks Entry LKG'!AL94,IF(AND($E$3="UKG"),'Marks Entry UKG'!AL94,""))))</f>
        <v/>
      </c>
      <c r="BW95" s="105" t="str">
        <f>IF(OR($B95=0,$B95=""),"",IF(AND($E$3="Nursery"),'Marks Entry Nursery'!AM94,IF(AND($E$3="LKG"),'Marks Entry LKG'!AM94,IF(AND($E$3="UKG"),'Marks Entry UKG'!AM94,""))))</f>
        <v/>
      </c>
      <c r="BX95" s="55" t="str">
        <f t="shared" si="96"/>
        <v/>
      </c>
      <c r="BY95" s="51" t="str">
        <f t="shared" si="97"/>
        <v/>
      </c>
      <c r="BZ95" s="89">
        <f t="shared" si="98"/>
        <v>0</v>
      </c>
      <c r="CA95" s="89" t="str">
        <f t="shared" si="99"/>
        <v/>
      </c>
      <c r="CB95" s="89" t="str">
        <f t="shared" si="100"/>
        <v/>
      </c>
      <c r="CC95" s="89" t="str">
        <f t="shared" si="101"/>
        <v/>
      </c>
      <c r="CD95" s="89" t="str">
        <f t="shared" si="102"/>
        <v/>
      </c>
      <c r="CE95" s="93" t="str">
        <f t="shared" si="103"/>
        <v/>
      </c>
      <c r="CF95" s="105" t="str">
        <f>IF(OR($B95=0,$B95=""),"",IF(AND($E$3="Nursery"),'Marks Entry Nursery'!AN94,IF(AND($E$3="LKG"),'Marks Entry LKG'!AN94,IF(AND($E$3="UKG"),'Marks Entry UKG'!AN94,""))))</f>
        <v/>
      </c>
      <c r="CG95" s="105" t="str">
        <f>IF(OR($B95=0,$B95=""),"",IF(AND($E$3="Nursery"),'Marks Entry Nursery'!AO94,IF(AND($E$3="LKG"),'Marks Entry LKG'!AO94,IF(AND($E$3="UKG"),'Marks Entry UKG'!AO94,""))))</f>
        <v/>
      </c>
      <c r="CH95" s="106" t="str">
        <f t="shared" si="104"/>
        <v/>
      </c>
      <c r="CI95" s="107">
        <f t="shared" si="105"/>
        <v>0</v>
      </c>
      <c r="CJ95" s="107" t="str">
        <f t="shared" si="106"/>
        <v/>
      </c>
      <c r="CK95" s="107" t="str">
        <f t="shared" si="107"/>
        <v/>
      </c>
      <c r="CL95" s="92" t="str">
        <f t="shared" si="108"/>
        <v/>
      </c>
      <c r="CM95" s="105" t="str">
        <f>IF(OR($B95=0,$B95=""),"",IF(AND($E$3="Nursery"),'Marks Entry Nursery'!AP94,IF(AND($E$3="LKG"),'Marks Entry LKG'!AP94,IF(AND($E$3="UKG"),'Marks Entry UKG'!AP94,""))))</f>
        <v/>
      </c>
      <c r="CN95" s="105" t="str">
        <f>IF(OR($B95=0,$B95=""),"",IF(AND($E$3="Nursery"),'Marks Entry Nursery'!AQ94,IF(AND($E$3="LKG"),'Marks Entry LKG'!AQ94,IF(AND($E$3="UKG"),'Marks Entry UKG'!AQ94,""))))</f>
        <v/>
      </c>
      <c r="CO95" s="106" t="str">
        <f t="shared" si="109"/>
        <v/>
      </c>
      <c r="CP95" s="107">
        <f t="shared" si="110"/>
        <v>0</v>
      </c>
      <c r="CQ95" s="107" t="str">
        <f t="shared" si="111"/>
        <v/>
      </c>
      <c r="CR95" s="107" t="str">
        <f t="shared" si="112"/>
        <v/>
      </c>
      <c r="CS95" s="92" t="str">
        <f t="shared" si="113"/>
        <v/>
      </c>
      <c r="CT95" s="105" t="str">
        <f>IF(OR($B95=0,$B95=""),"",IF(AND($E$3="Nursery"),'Marks Entry Nursery'!AR94,IF(AND($E$3="LKG"),'Marks Entry LKG'!AR94,IF(AND($E$3="UKG"),'Marks Entry UKG'!AR94,""))))</f>
        <v/>
      </c>
      <c r="CU95" s="105" t="str">
        <f>IF(OR($B95=0,$B95=""),"",IF(AND($E$3="Nursery"),'Marks Entry Nursery'!AS94,IF(AND($E$3="LKG"),'Marks Entry LKG'!AS94,IF(AND($E$3="UKG"),'Marks Entry UKG'!AS94,""))))</f>
        <v/>
      </c>
      <c r="CV95" s="106" t="str">
        <f t="shared" si="114"/>
        <v/>
      </c>
      <c r="CW95" s="107">
        <f t="shared" si="115"/>
        <v>0</v>
      </c>
      <c r="CX95" s="107" t="str">
        <f t="shared" si="116"/>
        <v/>
      </c>
      <c r="CY95" s="107" t="str">
        <f t="shared" si="117"/>
        <v/>
      </c>
      <c r="CZ95" s="92" t="str">
        <f t="shared" si="118"/>
        <v/>
      </c>
      <c r="DA95" s="105" t="str">
        <f>IF(OR($B95=0,$B95=""),"",IF(AND($E$3="Nursery"),'Marks Entry Nursery'!AT94,IF(AND($E$3="LKG"),'Marks Entry LKG'!AT94,IF(AND($E$3="UKG"),'Marks Entry UKG'!AT94,""))))</f>
        <v/>
      </c>
      <c r="DB95" s="105" t="str">
        <f>IF(OR($B95=0,$B95=""),"",IF(AND($E$3="Nursery"),'Marks Entry Nursery'!AU94,IF(AND($E$3="LKG"),'Marks Entry LKG'!AU94,IF(AND($E$3="UKG"),'Marks Entry UKG'!AU94,""))))</f>
        <v/>
      </c>
      <c r="DC95" s="357" t="str">
        <f t="shared" si="119"/>
        <v/>
      </c>
      <c r="DD95" s="93" t="str">
        <f t="shared" si="120"/>
        <v/>
      </c>
      <c r="DE95" s="105" t="str">
        <f>IF(OR($B95=0,$B95=""),"",IF(AND($E$3="Nursery"),'Marks Entry Nursery'!AV94,IF(AND($E$3="LKG"),'Marks Entry LKG'!AV94,IF(AND($E$3="UKG"),'Marks Entry UKG'!AV94,""))))</f>
        <v/>
      </c>
      <c r="DF95" s="105" t="str">
        <f>IF(OR($B95=0,$B95=""),"",IF(AND($E$3="Nursery"),'Marks Entry Nursery'!AW94,IF(AND($E$3="LKG"),'Marks Entry LKG'!AW94,IF(AND($E$3="UKG"),'Marks Entry UKG'!AW94,""))))</f>
        <v/>
      </c>
      <c r="DG95" s="357" t="str">
        <f t="shared" si="121"/>
        <v/>
      </c>
      <c r="DH95" s="93" t="str">
        <f t="shared" si="122"/>
        <v/>
      </c>
      <c r="DI95" s="63" t="str">
        <f t="shared" si="123"/>
        <v/>
      </c>
      <c r="DJ95" s="359" t="str">
        <f t="shared" si="124"/>
        <v/>
      </c>
      <c r="DK95" s="67" t="str">
        <f t="shared" si="125"/>
        <v/>
      </c>
      <c r="DL95" s="68" t="str">
        <f t="shared" si="126"/>
        <v/>
      </c>
      <c r="DM95" s="387" t="str">
        <f>IFERROR(IF(B95="NSO","NSO",IF(OR(D95="",G95="",F95="",B95="",DI95=0),"",IF('Master sheet'!$D$14="Hindi","कक्षोंन्नति","Promoted"))),"")</f>
        <v/>
      </c>
      <c r="DN95" s="42" t="str">
        <f>IF(OR(B95=0,B95=""),"",IF(AND($E$3="Nursery"),'Marks Entry Nursery'!AX94,IF(AND($E$3="LKG"),'Marks Entry LKG'!AX94,IF(AND($E$3="UKG"),'Marks Entry UKG'!AX94,""))))</f>
        <v/>
      </c>
      <c r="DO95" s="42" t="str">
        <f>IF(OR(B95=0,B95=""),"",IF(AND($E$3="Nursery"),'Marks Entry Nursery'!AY94,IF(AND($E$3="LKG"),'Marks Entry LKG'!AY94,IF(AND($E$3="UKG"),'Marks Entry UKG'!AY94,""))))</f>
        <v/>
      </c>
      <c r="DP95" s="214" t="str">
        <f t="shared" si="127"/>
        <v/>
      </c>
      <c r="DQ95" s="43"/>
      <c r="DX95" s="44">
        <f>IF(AND($E$3="Nursery"),'Marks Entry Nursery'!I94,IF(AND($E$3="LKG"),'Marks Entry LKG'!I94,IF(AND($E$3="UKG"),'Marks Entry UKG'!I94,"")))</f>
        <v>0</v>
      </c>
    </row>
    <row r="96" spans="1:128" ht="18.95" customHeight="1">
      <c r="A96" s="56">
        <v>89</v>
      </c>
      <c r="B96" s="261" t="str">
        <f>IF(OR(DX96=0,DX96=""),"",IF(AND($E$3="Nursery"),'Marks Entry Nursery'!I95,IF(AND($E$3="LKG"),'Marks Entry LKG'!I95,IF(AND($E$3="UKG"),'Marks Entry UKG'!I95,""))))</f>
        <v/>
      </c>
      <c r="C96" s="57" t="str">
        <f>IF(OR($B96=0,$B96=""),"",IF(AND($E$3="Nursery"),'Marks Entry Nursery'!B95,IF(AND($E$3="LKG"),'Marks Entry LKG'!B95,IF(AND($E$3="UKG"),'Marks Entry UKG'!B95,""))))</f>
        <v/>
      </c>
      <c r="D96" s="57" t="str">
        <f>IF(OR($B96=0,$B96=""),"",IF(AND($E$3="Nursery"),'Marks Entry Nursery'!C95,IF(AND($E$3="LKG"),'Marks Entry LKG'!C95,IF(AND($E$3="UKG"),'Marks Entry UKG'!C95,""))))</f>
        <v/>
      </c>
      <c r="E96" s="402" t="str">
        <f>IF(OR(B96=0,B96=""),"",IF(AND($E$3="Nursery"),'Marks Entry Nursery'!E95,IF(AND($E$3="LKG"),'Marks Entry LKG'!E95,IF(AND($E$3="UKG"),'Marks Entry UKG'!E95,""))))</f>
        <v/>
      </c>
      <c r="F96" s="260" t="str">
        <f>IF(OR(B96=0,B96=""),"",IF(AND($E$3="Nursery"),'Marks Entry Nursery'!D95,IF(AND($E$3="LKG"),'Marks Entry LKG'!D95,IF(AND($E$3="UKG"),'Marks Entry UKG'!D95,""))))</f>
        <v/>
      </c>
      <c r="G96" s="407" t="str">
        <f>IF(OR($B96=0,$B96=""),"",IF(AND($E$3="Nursery"),'Marks Entry Nursery'!F95,IF(AND($E$3="LKG"),'Marks Entry LKG'!F95,IF(AND($E$3="UKG"),'Marks Entry UKG'!F95,""))))</f>
        <v/>
      </c>
      <c r="H96" s="407" t="str">
        <f>IF(OR($B96=0,$B96=""),"",IF(AND($E$3="Nursery"),'Marks Entry Nursery'!G95,IF(AND($E$3="LKG"),'Marks Entry LKG'!G95,IF(AND($E$3="UKG"),'Marks Entry UKG'!G95,""))))</f>
        <v/>
      </c>
      <c r="I96" s="407" t="str">
        <f>IF(OR($B96=0,$B96=""),"",IF(AND($E$3="Nursery"),'Marks Entry Nursery'!H95,IF(AND($E$3="LKG"),'Marks Entry LKG'!H95,IF(AND($E$3="UKG"),'Marks Entry UKG'!H95,""))))</f>
        <v/>
      </c>
      <c r="J96" s="229" t="str">
        <f>IF(OR($B96=0,$B96=""),"",IF(AND($E$3="Nursery"),'Marks Entry Nursery'!J95,IF(AND($E$3="LKG"),'Marks Entry LKG'!J95,IF(AND($E$3="UKG"),'Marks Entry UKG'!J95,""))))</f>
        <v/>
      </c>
      <c r="K96" s="229" t="str">
        <f>IF(OR($B96=0,$B96=""),"",IF(AND($E$3="Nursery"),'Marks Entry Nursery'!K95,IF(AND($E$3="LKG"),'Marks Entry LKG'!K95,IF(AND($E$3="UKG"),'Marks Entry UKG'!K95,""))))</f>
        <v/>
      </c>
      <c r="L96" s="105"/>
      <c r="M96" s="105"/>
      <c r="N96" s="105"/>
      <c r="O96" s="51"/>
      <c r="P96" s="105" t="str">
        <f>IF(OR($B96=0,$B96=""),"",IF(AND($E$3="Nursery"),'Marks Entry Nursery'!O95,IF(AND($E$3="LKG"),'Marks Entry LKG'!O95,IF(AND($E$3="UKG"),'Marks Entry UKG'!O95,""))))</f>
        <v/>
      </c>
      <c r="Q96" s="105" t="str">
        <f>IF(OR($B96=0,$B96=""),"",IF(AND($E$3="Nursery"),'Marks Entry Nursery'!P95,IF(AND($E$3="LKG"),'Marks Entry LKG'!P95,IF(AND($E$3="UKG"),'Marks Entry UKG'!P95,""))))</f>
        <v/>
      </c>
      <c r="R96" s="54" t="str">
        <f t="shared" si="64"/>
        <v/>
      </c>
      <c r="S96" s="51">
        <f t="shared" si="65"/>
        <v>0</v>
      </c>
      <c r="T96" s="105" t="str">
        <f>IF(OR($B96=0,$B96=""),"",IF(AND($E$3="Nursery"),'Marks Entry Nursery'!Q95,IF(AND($E$3="LKG"),'Marks Entry LKG'!Q95,IF(AND($E$3="UKG"),'Marks Entry UKG'!Q95,""))))</f>
        <v/>
      </c>
      <c r="U96" s="105" t="str">
        <f>IF(OR($B96=0,$B96=""),"",IF(AND($E$3="Nursery"),'Marks Entry Nursery'!R95,IF(AND($E$3="LKG"),'Marks Entry LKG'!R95,IF(AND($E$3="UKG"),'Marks Entry UKG'!R95,""))))</f>
        <v/>
      </c>
      <c r="V96" s="55" t="str">
        <f t="shared" si="66"/>
        <v/>
      </c>
      <c r="W96" s="51" t="str">
        <f t="shared" si="67"/>
        <v/>
      </c>
      <c r="X96" s="89">
        <f t="shared" si="68"/>
        <v>0</v>
      </c>
      <c r="Y96" s="89" t="str">
        <f t="shared" si="69"/>
        <v/>
      </c>
      <c r="Z96" s="89" t="str">
        <f t="shared" si="70"/>
        <v/>
      </c>
      <c r="AA96" s="89" t="str">
        <f t="shared" si="71"/>
        <v/>
      </c>
      <c r="AB96" s="89" t="str">
        <f t="shared" si="72"/>
        <v/>
      </c>
      <c r="AC96" s="93" t="str">
        <f t="shared" si="73"/>
        <v/>
      </c>
      <c r="AD96" s="105"/>
      <c r="AE96" s="105"/>
      <c r="AF96" s="105"/>
      <c r="AG96" s="51"/>
      <c r="AH96" s="105" t="str">
        <f>IF(OR($B96=0,$B96=""),"",IF(AND($E$3="Nursery"),'Marks Entry Nursery'!V95,IF(AND($E$3="LKG"),'Marks Entry LKG'!V95,IF(AND($E$3="UKG"),'Marks Entry UKG'!V95,""))))</f>
        <v/>
      </c>
      <c r="AI96" s="105" t="str">
        <f>IF(OR($B96=0,$B96=""),"",IF(AND($E$3="Nursery"),'Marks Entry Nursery'!W95,IF(AND($E$3="LKG"),'Marks Entry LKG'!W95,IF(AND($E$3="UKG"),'Marks Entry UKG'!W95,""))))</f>
        <v/>
      </c>
      <c r="AJ96" s="54" t="str">
        <f t="shared" si="74"/>
        <v/>
      </c>
      <c r="AK96" s="51">
        <f t="shared" si="75"/>
        <v>0</v>
      </c>
      <c r="AL96" s="105" t="str">
        <f>IF(OR($B96=0,$B96=""),"",IF(AND($E$3="Nursery"),'Marks Entry Nursery'!X95,IF(AND($E$3="LKG"),'Marks Entry LKG'!X95,IF(AND($E$3="UKG"),'Marks Entry UKG'!X95,""))))</f>
        <v/>
      </c>
      <c r="AM96" s="105" t="str">
        <f>IF(OR($B96=0,$B96=""),"",IF(AND($E$3="Nursery"),'Marks Entry Nursery'!Y95,IF(AND($E$3="LKG"),'Marks Entry LKG'!Y95,IF(AND($E$3="UKG"),'Marks Entry UKG'!Y95,""))))</f>
        <v/>
      </c>
      <c r="AN96" s="55" t="str">
        <f t="shared" si="76"/>
        <v/>
      </c>
      <c r="AO96" s="51" t="str">
        <f t="shared" si="77"/>
        <v/>
      </c>
      <c r="AP96" s="89">
        <f t="shared" si="78"/>
        <v>0</v>
      </c>
      <c r="AQ96" s="89" t="str">
        <f t="shared" si="79"/>
        <v/>
      </c>
      <c r="AR96" s="89" t="str">
        <f t="shared" si="80"/>
        <v/>
      </c>
      <c r="AS96" s="89" t="str">
        <f t="shared" si="81"/>
        <v/>
      </c>
      <c r="AT96" s="89" t="str">
        <f t="shared" si="82"/>
        <v/>
      </c>
      <c r="AU96" s="93" t="str">
        <f t="shared" si="83"/>
        <v/>
      </c>
      <c r="AV96" s="105"/>
      <c r="AW96" s="105"/>
      <c r="AX96" s="105"/>
      <c r="AY96" s="51"/>
      <c r="AZ96" s="105" t="str">
        <f>IF(OR($B96=0,$B96=""),"",IF(AND($E$3="Nursery"),'Marks Entry Nursery'!AC95,IF(AND($E$3="LKG"),'Marks Entry LKG'!AC95,IF(AND($E$3="UKG"),'Marks Entry UKG'!AC95,""))))</f>
        <v/>
      </c>
      <c r="BA96" s="105" t="str">
        <f>IF(OR($B96=0,$B96=""),"",IF(AND($E$3="Nursery"),'Marks Entry Nursery'!AD95,IF(AND($E$3="LKG"),'Marks Entry LKG'!AD95,IF(AND($E$3="UKG"),'Marks Entry UKG'!AD95,""))))</f>
        <v/>
      </c>
      <c r="BB96" s="54" t="str">
        <f t="shared" si="84"/>
        <v/>
      </c>
      <c r="BC96" s="51">
        <f t="shared" si="85"/>
        <v>0</v>
      </c>
      <c r="BD96" s="105" t="str">
        <f>IF(OR($B96=0,$B96=""),"",IF(AND($E$3="Nursery"),'Marks Entry Nursery'!AE95,IF(AND($E$3="LKG"),'Marks Entry LKG'!AE95,IF(AND($E$3="UKG"),'Marks Entry UKG'!AE95,""))))</f>
        <v/>
      </c>
      <c r="BE96" s="105" t="str">
        <f>IF(OR($B96=0,$B96=""),"",IF(AND($E$3="Nursery"),'Marks Entry Nursery'!AF95,IF(AND($E$3="LKG"),'Marks Entry LKG'!AF95,IF(AND($E$3="UKG"),'Marks Entry UKG'!AF95,""))))</f>
        <v/>
      </c>
      <c r="BF96" s="55" t="str">
        <f t="shared" si="86"/>
        <v/>
      </c>
      <c r="BG96" s="51" t="str">
        <f t="shared" si="87"/>
        <v/>
      </c>
      <c r="BH96" s="89">
        <f t="shared" si="88"/>
        <v>0</v>
      </c>
      <c r="BI96" s="89" t="str">
        <f t="shared" si="89"/>
        <v/>
      </c>
      <c r="BJ96" s="89" t="str">
        <f t="shared" si="90"/>
        <v/>
      </c>
      <c r="BK96" s="89" t="str">
        <f t="shared" si="91"/>
        <v/>
      </c>
      <c r="BL96" s="89" t="str">
        <f t="shared" si="92"/>
        <v/>
      </c>
      <c r="BM96" s="93" t="str">
        <f t="shared" si="93"/>
        <v/>
      </c>
      <c r="BN96" s="105"/>
      <c r="BO96" s="105"/>
      <c r="BP96" s="105"/>
      <c r="BQ96" s="51"/>
      <c r="BR96" s="105" t="str">
        <f>IF(OR($B96=0,$B96=""),"",IF(AND($E$3="Nursery"),'Marks Entry Nursery'!AJ95,IF(AND($E$3="LKG"),'Marks Entry LKG'!AJ95,IF(AND($E$3="UKG"),'Marks Entry UKG'!AJ95,""))))</f>
        <v/>
      </c>
      <c r="BS96" s="105" t="str">
        <f>IF(OR($B96=0,$B96=""),"",IF(AND($E$3="Nursery"),'Marks Entry Nursery'!AK95,IF(AND($E$3="LKG"),'Marks Entry LKG'!AK95,IF(AND($E$3="UKG"),'Marks Entry UKG'!AK95,""))))</f>
        <v/>
      </c>
      <c r="BT96" s="54" t="str">
        <f t="shared" si="94"/>
        <v/>
      </c>
      <c r="BU96" s="51">
        <f t="shared" si="95"/>
        <v>0</v>
      </c>
      <c r="BV96" s="105" t="str">
        <f>IF(OR($B96=0,$B96=""),"",IF(AND($E$3="Nursery"),'Marks Entry Nursery'!AL95,IF(AND($E$3="LKG"),'Marks Entry LKG'!AL95,IF(AND($E$3="UKG"),'Marks Entry UKG'!AL95,""))))</f>
        <v/>
      </c>
      <c r="BW96" s="105" t="str">
        <f>IF(OR($B96=0,$B96=""),"",IF(AND($E$3="Nursery"),'Marks Entry Nursery'!AM95,IF(AND($E$3="LKG"),'Marks Entry LKG'!AM95,IF(AND($E$3="UKG"),'Marks Entry UKG'!AM95,""))))</f>
        <v/>
      </c>
      <c r="BX96" s="55" t="str">
        <f t="shared" si="96"/>
        <v/>
      </c>
      <c r="BY96" s="51" t="str">
        <f t="shared" si="97"/>
        <v/>
      </c>
      <c r="BZ96" s="89">
        <f t="shared" si="98"/>
        <v>0</v>
      </c>
      <c r="CA96" s="89" t="str">
        <f t="shared" si="99"/>
        <v/>
      </c>
      <c r="CB96" s="89" t="str">
        <f t="shared" si="100"/>
        <v/>
      </c>
      <c r="CC96" s="89" t="str">
        <f t="shared" si="101"/>
        <v/>
      </c>
      <c r="CD96" s="89" t="str">
        <f t="shared" si="102"/>
        <v/>
      </c>
      <c r="CE96" s="93" t="str">
        <f t="shared" si="103"/>
        <v/>
      </c>
      <c r="CF96" s="105" t="str">
        <f>IF(OR($B96=0,$B96=""),"",IF(AND($E$3="Nursery"),'Marks Entry Nursery'!AN95,IF(AND($E$3="LKG"),'Marks Entry LKG'!AN95,IF(AND($E$3="UKG"),'Marks Entry UKG'!AN95,""))))</f>
        <v/>
      </c>
      <c r="CG96" s="105" t="str">
        <f>IF(OR($B96=0,$B96=""),"",IF(AND($E$3="Nursery"),'Marks Entry Nursery'!AO95,IF(AND($E$3="LKG"),'Marks Entry LKG'!AO95,IF(AND($E$3="UKG"),'Marks Entry UKG'!AO95,""))))</f>
        <v/>
      </c>
      <c r="CH96" s="106" t="str">
        <f t="shared" si="104"/>
        <v/>
      </c>
      <c r="CI96" s="107">
        <f t="shared" si="105"/>
        <v>0</v>
      </c>
      <c r="CJ96" s="107" t="str">
        <f t="shared" si="106"/>
        <v/>
      </c>
      <c r="CK96" s="107" t="str">
        <f t="shared" si="107"/>
        <v/>
      </c>
      <c r="CL96" s="92" t="str">
        <f t="shared" si="108"/>
        <v/>
      </c>
      <c r="CM96" s="105" t="str">
        <f>IF(OR($B96=0,$B96=""),"",IF(AND($E$3="Nursery"),'Marks Entry Nursery'!AP95,IF(AND($E$3="LKG"),'Marks Entry LKG'!AP95,IF(AND($E$3="UKG"),'Marks Entry UKG'!AP95,""))))</f>
        <v/>
      </c>
      <c r="CN96" s="105" t="str">
        <f>IF(OR($B96=0,$B96=""),"",IF(AND($E$3="Nursery"),'Marks Entry Nursery'!AQ95,IF(AND($E$3="LKG"),'Marks Entry LKG'!AQ95,IF(AND($E$3="UKG"),'Marks Entry UKG'!AQ95,""))))</f>
        <v/>
      </c>
      <c r="CO96" s="106" t="str">
        <f t="shared" si="109"/>
        <v/>
      </c>
      <c r="CP96" s="107">
        <f t="shared" si="110"/>
        <v>0</v>
      </c>
      <c r="CQ96" s="107" t="str">
        <f t="shared" si="111"/>
        <v/>
      </c>
      <c r="CR96" s="107" t="str">
        <f t="shared" si="112"/>
        <v/>
      </c>
      <c r="CS96" s="92" t="str">
        <f t="shared" si="113"/>
        <v/>
      </c>
      <c r="CT96" s="105" t="str">
        <f>IF(OR($B96=0,$B96=""),"",IF(AND($E$3="Nursery"),'Marks Entry Nursery'!AR95,IF(AND($E$3="LKG"),'Marks Entry LKG'!AR95,IF(AND($E$3="UKG"),'Marks Entry UKG'!AR95,""))))</f>
        <v/>
      </c>
      <c r="CU96" s="105" t="str">
        <f>IF(OR($B96=0,$B96=""),"",IF(AND($E$3="Nursery"),'Marks Entry Nursery'!AS95,IF(AND($E$3="LKG"),'Marks Entry LKG'!AS95,IF(AND($E$3="UKG"),'Marks Entry UKG'!AS95,""))))</f>
        <v/>
      </c>
      <c r="CV96" s="106" t="str">
        <f t="shared" si="114"/>
        <v/>
      </c>
      <c r="CW96" s="107">
        <f t="shared" si="115"/>
        <v>0</v>
      </c>
      <c r="CX96" s="107" t="str">
        <f t="shared" si="116"/>
        <v/>
      </c>
      <c r="CY96" s="107" t="str">
        <f t="shared" si="117"/>
        <v/>
      </c>
      <c r="CZ96" s="92" t="str">
        <f t="shared" si="118"/>
        <v/>
      </c>
      <c r="DA96" s="105" t="str">
        <f>IF(OR($B96=0,$B96=""),"",IF(AND($E$3="Nursery"),'Marks Entry Nursery'!AT95,IF(AND($E$3="LKG"),'Marks Entry LKG'!AT95,IF(AND($E$3="UKG"),'Marks Entry UKG'!AT95,""))))</f>
        <v/>
      </c>
      <c r="DB96" s="105" t="str">
        <f>IF(OR($B96=0,$B96=""),"",IF(AND($E$3="Nursery"),'Marks Entry Nursery'!AU95,IF(AND($E$3="LKG"),'Marks Entry LKG'!AU95,IF(AND($E$3="UKG"),'Marks Entry UKG'!AU95,""))))</f>
        <v/>
      </c>
      <c r="DC96" s="357" t="str">
        <f t="shared" si="119"/>
        <v/>
      </c>
      <c r="DD96" s="93" t="str">
        <f t="shared" si="120"/>
        <v/>
      </c>
      <c r="DE96" s="105" t="str">
        <f>IF(OR($B96=0,$B96=""),"",IF(AND($E$3="Nursery"),'Marks Entry Nursery'!AV95,IF(AND($E$3="LKG"),'Marks Entry LKG'!AV95,IF(AND($E$3="UKG"),'Marks Entry UKG'!AV95,""))))</f>
        <v/>
      </c>
      <c r="DF96" s="105" t="str">
        <f>IF(OR($B96=0,$B96=""),"",IF(AND($E$3="Nursery"),'Marks Entry Nursery'!AW95,IF(AND($E$3="LKG"),'Marks Entry LKG'!AW95,IF(AND($E$3="UKG"),'Marks Entry UKG'!AW95,""))))</f>
        <v/>
      </c>
      <c r="DG96" s="357" t="str">
        <f t="shared" si="121"/>
        <v/>
      </c>
      <c r="DH96" s="93" t="str">
        <f t="shared" si="122"/>
        <v/>
      </c>
      <c r="DI96" s="63" t="str">
        <f t="shared" si="123"/>
        <v/>
      </c>
      <c r="DJ96" s="359" t="str">
        <f t="shared" si="124"/>
        <v/>
      </c>
      <c r="DK96" s="67" t="str">
        <f t="shared" si="125"/>
        <v/>
      </c>
      <c r="DL96" s="68" t="str">
        <f t="shared" si="126"/>
        <v/>
      </c>
      <c r="DM96" s="387" t="str">
        <f>IFERROR(IF(B96="NSO","NSO",IF(OR(D96="",G96="",F96="",B96="",DI96=0),"",IF('Master sheet'!$D$14="Hindi","कक्षोंन्नति","Promoted"))),"")</f>
        <v/>
      </c>
      <c r="DN96" s="42" t="str">
        <f>IF(OR(B96=0,B96=""),"",IF(AND($E$3="Nursery"),'Marks Entry Nursery'!AX95,IF(AND($E$3="LKG"),'Marks Entry LKG'!AX95,IF(AND($E$3="UKG"),'Marks Entry UKG'!AX95,""))))</f>
        <v/>
      </c>
      <c r="DO96" s="42" t="str">
        <f>IF(OR(B96=0,B96=""),"",IF(AND($E$3="Nursery"),'Marks Entry Nursery'!AY95,IF(AND($E$3="LKG"),'Marks Entry LKG'!AY95,IF(AND($E$3="UKG"),'Marks Entry UKG'!AY95,""))))</f>
        <v/>
      </c>
      <c r="DP96" s="214" t="str">
        <f t="shared" si="127"/>
        <v/>
      </c>
      <c r="DQ96" s="43"/>
      <c r="DX96" s="44">
        <f>IF(AND($E$3="Nursery"),'Marks Entry Nursery'!I95,IF(AND($E$3="LKG"),'Marks Entry LKG'!I95,IF(AND($E$3="UKG"),'Marks Entry UKG'!I95,"")))</f>
        <v>0</v>
      </c>
    </row>
    <row r="97" spans="1:128" ht="18.95" customHeight="1">
      <c r="A97" s="56">
        <v>90</v>
      </c>
      <c r="B97" s="261" t="str">
        <f>IF(OR(DX97=0,DX97=""),"",IF(AND($E$3="Nursery"),'Marks Entry Nursery'!I96,IF(AND($E$3="LKG"),'Marks Entry LKG'!I96,IF(AND($E$3="UKG"),'Marks Entry UKG'!I96,""))))</f>
        <v/>
      </c>
      <c r="C97" s="57" t="str">
        <f>IF(OR($B97=0,$B97=""),"",IF(AND($E$3="Nursery"),'Marks Entry Nursery'!B96,IF(AND($E$3="LKG"),'Marks Entry LKG'!B96,IF(AND($E$3="UKG"),'Marks Entry UKG'!B96,""))))</f>
        <v/>
      </c>
      <c r="D97" s="57" t="str">
        <f>IF(OR($B97=0,$B97=""),"",IF(AND($E$3="Nursery"),'Marks Entry Nursery'!C96,IF(AND($E$3="LKG"),'Marks Entry LKG'!C96,IF(AND($E$3="UKG"),'Marks Entry UKG'!C96,""))))</f>
        <v/>
      </c>
      <c r="E97" s="402" t="str">
        <f>IF(OR(B97=0,B97=""),"",IF(AND($E$3="Nursery"),'Marks Entry Nursery'!E96,IF(AND($E$3="LKG"),'Marks Entry LKG'!E96,IF(AND($E$3="UKG"),'Marks Entry UKG'!E96,""))))</f>
        <v/>
      </c>
      <c r="F97" s="260" t="str">
        <f>IF(OR(B97=0,B97=""),"",IF(AND($E$3="Nursery"),'Marks Entry Nursery'!D96,IF(AND($E$3="LKG"),'Marks Entry LKG'!D96,IF(AND($E$3="UKG"),'Marks Entry UKG'!D96,""))))</f>
        <v/>
      </c>
      <c r="G97" s="407" t="str">
        <f>IF(OR($B97=0,$B97=""),"",IF(AND($E$3="Nursery"),'Marks Entry Nursery'!F96,IF(AND($E$3="LKG"),'Marks Entry LKG'!F96,IF(AND($E$3="UKG"),'Marks Entry UKG'!F96,""))))</f>
        <v/>
      </c>
      <c r="H97" s="407" t="str">
        <f>IF(OR($B97=0,$B97=""),"",IF(AND($E$3="Nursery"),'Marks Entry Nursery'!G96,IF(AND($E$3="LKG"),'Marks Entry LKG'!G96,IF(AND($E$3="UKG"),'Marks Entry UKG'!G96,""))))</f>
        <v/>
      </c>
      <c r="I97" s="407" t="str">
        <f>IF(OR($B97=0,$B97=""),"",IF(AND($E$3="Nursery"),'Marks Entry Nursery'!H96,IF(AND($E$3="LKG"),'Marks Entry LKG'!H96,IF(AND($E$3="UKG"),'Marks Entry UKG'!H96,""))))</f>
        <v/>
      </c>
      <c r="J97" s="229" t="str">
        <f>IF(OR($B97=0,$B97=""),"",IF(AND($E$3="Nursery"),'Marks Entry Nursery'!J96,IF(AND($E$3="LKG"),'Marks Entry LKG'!J96,IF(AND($E$3="UKG"),'Marks Entry UKG'!J96,""))))</f>
        <v/>
      </c>
      <c r="K97" s="229" t="str">
        <f>IF(OR($B97=0,$B97=""),"",IF(AND($E$3="Nursery"),'Marks Entry Nursery'!K96,IF(AND($E$3="LKG"),'Marks Entry LKG'!K96,IF(AND($E$3="UKG"),'Marks Entry UKG'!K96,""))))</f>
        <v/>
      </c>
      <c r="L97" s="105"/>
      <c r="M97" s="105"/>
      <c r="N97" s="105"/>
      <c r="O97" s="51"/>
      <c r="P97" s="105" t="str">
        <f>IF(OR($B97=0,$B97=""),"",IF(AND($E$3="Nursery"),'Marks Entry Nursery'!O96,IF(AND($E$3="LKG"),'Marks Entry LKG'!O96,IF(AND($E$3="UKG"),'Marks Entry UKG'!O96,""))))</f>
        <v/>
      </c>
      <c r="Q97" s="105" t="str">
        <f>IF(OR($B97=0,$B97=""),"",IF(AND($E$3="Nursery"),'Marks Entry Nursery'!P96,IF(AND($E$3="LKG"),'Marks Entry LKG'!P96,IF(AND($E$3="UKG"),'Marks Entry UKG'!P96,""))))</f>
        <v/>
      </c>
      <c r="R97" s="54" t="str">
        <f t="shared" si="64"/>
        <v/>
      </c>
      <c r="S97" s="51">
        <f t="shared" si="65"/>
        <v>0</v>
      </c>
      <c r="T97" s="105" t="str">
        <f>IF(OR($B97=0,$B97=""),"",IF(AND($E$3="Nursery"),'Marks Entry Nursery'!Q96,IF(AND($E$3="LKG"),'Marks Entry LKG'!Q96,IF(AND($E$3="UKG"),'Marks Entry UKG'!Q96,""))))</f>
        <v/>
      </c>
      <c r="U97" s="105" t="str">
        <f>IF(OR($B97=0,$B97=""),"",IF(AND($E$3="Nursery"),'Marks Entry Nursery'!R96,IF(AND($E$3="LKG"),'Marks Entry LKG'!R96,IF(AND($E$3="UKG"),'Marks Entry UKG'!R96,""))))</f>
        <v/>
      </c>
      <c r="V97" s="55" t="str">
        <f t="shared" si="66"/>
        <v/>
      </c>
      <c r="W97" s="51" t="str">
        <f t="shared" si="67"/>
        <v/>
      </c>
      <c r="X97" s="89">
        <f t="shared" si="68"/>
        <v>0</v>
      </c>
      <c r="Y97" s="89" t="str">
        <f t="shared" si="69"/>
        <v/>
      </c>
      <c r="Z97" s="89" t="str">
        <f t="shared" si="70"/>
        <v/>
      </c>
      <c r="AA97" s="89" t="str">
        <f t="shared" si="71"/>
        <v/>
      </c>
      <c r="AB97" s="89" t="str">
        <f t="shared" si="72"/>
        <v/>
      </c>
      <c r="AC97" s="93" t="str">
        <f t="shared" si="73"/>
        <v/>
      </c>
      <c r="AD97" s="105"/>
      <c r="AE97" s="105"/>
      <c r="AF97" s="105"/>
      <c r="AG97" s="51"/>
      <c r="AH97" s="105" t="str">
        <f>IF(OR($B97=0,$B97=""),"",IF(AND($E$3="Nursery"),'Marks Entry Nursery'!V96,IF(AND($E$3="LKG"),'Marks Entry LKG'!V96,IF(AND($E$3="UKG"),'Marks Entry UKG'!V96,""))))</f>
        <v/>
      </c>
      <c r="AI97" s="105" t="str">
        <f>IF(OR($B97=0,$B97=""),"",IF(AND($E$3="Nursery"),'Marks Entry Nursery'!W96,IF(AND($E$3="LKG"),'Marks Entry LKG'!W96,IF(AND($E$3="UKG"),'Marks Entry UKG'!W96,""))))</f>
        <v/>
      </c>
      <c r="AJ97" s="54" t="str">
        <f t="shared" si="74"/>
        <v/>
      </c>
      <c r="AK97" s="51">
        <f t="shared" si="75"/>
        <v>0</v>
      </c>
      <c r="AL97" s="105" t="str">
        <f>IF(OR($B97=0,$B97=""),"",IF(AND($E$3="Nursery"),'Marks Entry Nursery'!X96,IF(AND($E$3="LKG"),'Marks Entry LKG'!X96,IF(AND($E$3="UKG"),'Marks Entry UKG'!X96,""))))</f>
        <v/>
      </c>
      <c r="AM97" s="105" t="str">
        <f>IF(OR($B97=0,$B97=""),"",IF(AND($E$3="Nursery"),'Marks Entry Nursery'!Y96,IF(AND($E$3="LKG"),'Marks Entry LKG'!Y96,IF(AND($E$3="UKG"),'Marks Entry UKG'!Y96,""))))</f>
        <v/>
      </c>
      <c r="AN97" s="55" t="str">
        <f t="shared" si="76"/>
        <v/>
      </c>
      <c r="AO97" s="51" t="str">
        <f t="shared" si="77"/>
        <v/>
      </c>
      <c r="AP97" s="89">
        <f t="shared" si="78"/>
        <v>0</v>
      </c>
      <c r="AQ97" s="89" t="str">
        <f t="shared" si="79"/>
        <v/>
      </c>
      <c r="AR97" s="89" t="str">
        <f t="shared" si="80"/>
        <v/>
      </c>
      <c r="AS97" s="89" t="str">
        <f t="shared" si="81"/>
        <v/>
      </c>
      <c r="AT97" s="89" t="str">
        <f t="shared" si="82"/>
        <v/>
      </c>
      <c r="AU97" s="93" t="str">
        <f t="shared" si="83"/>
        <v/>
      </c>
      <c r="AV97" s="105"/>
      <c r="AW97" s="105"/>
      <c r="AX97" s="105"/>
      <c r="AY97" s="51"/>
      <c r="AZ97" s="105" t="str">
        <f>IF(OR($B97=0,$B97=""),"",IF(AND($E$3="Nursery"),'Marks Entry Nursery'!AC96,IF(AND($E$3="LKG"),'Marks Entry LKG'!AC96,IF(AND($E$3="UKG"),'Marks Entry UKG'!AC96,""))))</f>
        <v/>
      </c>
      <c r="BA97" s="105" t="str">
        <f>IF(OR($B97=0,$B97=""),"",IF(AND($E$3="Nursery"),'Marks Entry Nursery'!AD96,IF(AND($E$3="LKG"),'Marks Entry LKG'!AD96,IF(AND($E$3="UKG"),'Marks Entry UKG'!AD96,""))))</f>
        <v/>
      </c>
      <c r="BB97" s="54" t="str">
        <f t="shared" si="84"/>
        <v/>
      </c>
      <c r="BC97" s="51">
        <f t="shared" si="85"/>
        <v>0</v>
      </c>
      <c r="BD97" s="105" t="str">
        <f>IF(OR($B97=0,$B97=""),"",IF(AND($E$3="Nursery"),'Marks Entry Nursery'!AE96,IF(AND($E$3="LKG"),'Marks Entry LKG'!AE96,IF(AND($E$3="UKG"),'Marks Entry UKG'!AE96,""))))</f>
        <v/>
      </c>
      <c r="BE97" s="105" t="str">
        <f>IF(OR($B97=0,$B97=""),"",IF(AND($E$3="Nursery"),'Marks Entry Nursery'!AF96,IF(AND($E$3="LKG"),'Marks Entry LKG'!AF96,IF(AND($E$3="UKG"),'Marks Entry UKG'!AF96,""))))</f>
        <v/>
      </c>
      <c r="BF97" s="55" t="str">
        <f t="shared" si="86"/>
        <v/>
      </c>
      <c r="BG97" s="51" t="str">
        <f t="shared" si="87"/>
        <v/>
      </c>
      <c r="BH97" s="89">
        <f t="shared" si="88"/>
        <v>0</v>
      </c>
      <c r="BI97" s="89" t="str">
        <f t="shared" si="89"/>
        <v/>
      </c>
      <c r="BJ97" s="89" t="str">
        <f t="shared" si="90"/>
        <v/>
      </c>
      <c r="BK97" s="89" t="str">
        <f t="shared" si="91"/>
        <v/>
      </c>
      <c r="BL97" s="89" t="str">
        <f t="shared" si="92"/>
        <v/>
      </c>
      <c r="BM97" s="93" t="str">
        <f t="shared" si="93"/>
        <v/>
      </c>
      <c r="BN97" s="105"/>
      <c r="BO97" s="105"/>
      <c r="BP97" s="105"/>
      <c r="BQ97" s="51"/>
      <c r="BR97" s="105" t="str">
        <f>IF(OR($B97=0,$B97=""),"",IF(AND($E$3="Nursery"),'Marks Entry Nursery'!AJ96,IF(AND($E$3="LKG"),'Marks Entry LKG'!AJ96,IF(AND($E$3="UKG"),'Marks Entry UKG'!AJ96,""))))</f>
        <v/>
      </c>
      <c r="BS97" s="105" t="str">
        <f>IF(OR($B97=0,$B97=""),"",IF(AND($E$3="Nursery"),'Marks Entry Nursery'!AK96,IF(AND($E$3="LKG"),'Marks Entry LKG'!AK96,IF(AND($E$3="UKG"),'Marks Entry UKG'!AK96,""))))</f>
        <v/>
      </c>
      <c r="BT97" s="54" t="str">
        <f t="shared" si="94"/>
        <v/>
      </c>
      <c r="BU97" s="51">
        <f t="shared" si="95"/>
        <v>0</v>
      </c>
      <c r="BV97" s="105" t="str">
        <f>IF(OR($B97=0,$B97=""),"",IF(AND($E$3="Nursery"),'Marks Entry Nursery'!AL96,IF(AND($E$3="LKG"),'Marks Entry LKG'!AL96,IF(AND($E$3="UKG"),'Marks Entry UKG'!AL96,""))))</f>
        <v/>
      </c>
      <c r="BW97" s="105" t="str">
        <f>IF(OR($B97=0,$B97=""),"",IF(AND($E$3="Nursery"),'Marks Entry Nursery'!AM96,IF(AND($E$3="LKG"),'Marks Entry LKG'!AM96,IF(AND($E$3="UKG"),'Marks Entry UKG'!AM96,""))))</f>
        <v/>
      </c>
      <c r="BX97" s="55" t="str">
        <f t="shared" si="96"/>
        <v/>
      </c>
      <c r="BY97" s="51" t="str">
        <f t="shared" si="97"/>
        <v/>
      </c>
      <c r="BZ97" s="89">
        <f t="shared" si="98"/>
        <v>0</v>
      </c>
      <c r="CA97" s="89" t="str">
        <f t="shared" si="99"/>
        <v/>
      </c>
      <c r="CB97" s="89" t="str">
        <f t="shared" si="100"/>
        <v/>
      </c>
      <c r="CC97" s="89" t="str">
        <f t="shared" si="101"/>
        <v/>
      </c>
      <c r="CD97" s="89" t="str">
        <f t="shared" si="102"/>
        <v/>
      </c>
      <c r="CE97" s="93" t="str">
        <f t="shared" si="103"/>
        <v/>
      </c>
      <c r="CF97" s="105" t="str">
        <f>IF(OR($B97=0,$B97=""),"",IF(AND($E$3="Nursery"),'Marks Entry Nursery'!AN96,IF(AND($E$3="LKG"),'Marks Entry LKG'!AN96,IF(AND($E$3="UKG"),'Marks Entry UKG'!AN96,""))))</f>
        <v/>
      </c>
      <c r="CG97" s="105" t="str">
        <f>IF(OR($B97=0,$B97=""),"",IF(AND($E$3="Nursery"),'Marks Entry Nursery'!AO96,IF(AND($E$3="LKG"),'Marks Entry LKG'!AO96,IF(AND($E$3="UKG"),'Marks Entry UKG'!AO96,""))))</f>
        <v/>
      </c>
      <c r="CH97" s="106" t="str">
        <f t="shared" si="104"/>
        <v/>
      </c>
      <c r="CI97" s="107">
        <f t="shared" si="105"/>
        <v>0</v>
      </c>
      <c r="CJ97" s="107" t="str">
        <f t="shared" si="106"/>
        <v/>
      </c>
      <c r="CK97" s="107" t="str">
        <f t="shared" si="107"/>
        <v/>
      </c>
      <c r="CL97" s="92" t="str">
        <f t="shared" si="108"/>
        <v/>
      </c>
      <c r="CM97" s="105" t="str">
        <f>IF(OR($B97=0,$B97=""),"",IF(AND($E$3="Nursery"),'Marks Entry Nursery'!AP96,IF(AND($E$3="LKG"),'Marks Entry LKG'!AP96,IF(AND($E$3="UKG"),'Marks Entry UKG'!AP96,""))))</f>
        <v/>
      </c>
      <c r="CN97" s="105" t="str">
        <f>IF(OR($B97=0,$B97=""),"",IF(AND($E$3="Nursery"),'Marks Entry Nursery'!AQ96,IF(AND($E$3="LKG"),'Marks Entry LKG'!AQ96,IF(AND($E$3="UKG"),'Marks Entry UKG'!AQ96,""))))</f>
        <v/>
      </c>
      <c r="CO97" s="106" t="str">
        <f t="shared" si="109"/>
        <v/>
      </c>
      <c r="CP97" s="107">
        <f t="shared" si="110"/>
        <v>0</v>
      </c>
      <c r="CQ97" s="107" t="str">
        <f t="shared" si="111"/>
        <v/>
      </c>
      <c r="CR97" s="107" t="str">
        <f t="shared" si="112"/>
        <v/>
      </c>
      <c r="CS97" s="92" t="str">
        <f t="shared" si="113"/>
        <v/>
      </c>
      <c r="CT97" s="105" t="str">
        <f>IF(OR($B97=0,$B97=""),"",IF(AND($E$3="Nursery"),'Marks Entry Nursery'!AR96,IF(AND($E$3="LKG"),'Marks Entry LKG'!AR96,IF(AND($E$3="UKG"),'Marks Entry UKG'!AR96,""))))</f>
        <v/>
      </c>
      <c r="CU97" s="105" t="str">
        <f>IF(OR($B97=0,$B97=""),"",IF(AND($E$3="Nursery"),'Marks Entry Nursery'!AS96,IF(AND($E$3="LKG"),'Marks Entry LKG'!AS96,IF(AND($E$3="UKG"),'Marks Entry UKG'!AS96,""))))</f>
        <v/>
      </c>
      <c r="CV97" s="106" t="str">
        <f t="shared" si="114"/>
        <v/>
      </c>
      <c r="CW97" s="107">
        <f t="shared" si="115"/>
        <v>0</v>
      </c>
      <c r="CX97" s="107" t="str">
        <f t="shared" si="116"/>
        <v/>
      </c>
      <c r="CY97" s="107" t="str">
        <f t="shared" si="117"/>
        <v/>
      </c>
      <c r="CZ97" s="92" t="str">
        <f t="shared" si="118"/>
        <v/>
      </c>
      <c r="DA97" s="105" t="str">
        <f>IF(OR($B97=0,$B97=""),"",IF(AND($E$3="Nursery"),'Marks Entry Nursery'!AT96,IF(AND($E$3="LKG"),'Marks Entry LKG'!AT96,IF(AND($E$3="UKG"),'Marks Entry UKG'!AT96,""))))</f>
        <v/>
      </c>
      <c r="DB97" s="105" t="str">
        <f>IF(OR($B97=0,$B97=""),"",IF(AND($E$3="Nursery"),'Marks Entry Nursery'!AU96,IF(AND($E$3="LKG"),'Marks Entry LKG'!AU96,IF(AND($E$3="UKG"),'Marks Entry UKG'!AU96,""))))</f>
        <v/>
      </c>
      <c r="DC97" s="357" t="str">
        <f t="shared" si="119"/>
        <v/>
      </c>
      <c r="DD97" s="93" t="str">
        <f t="shared" si="120"/>
        <v/>
      </c>
      <c r="DE97" s="105" t="str">
        <f>IF(OR($B97=0,$B97=""),"",IF(AND($E$3="Nursery"),'Marks Entry Nursery'!AV96,IF(AND($E$3="LKG"),'Marks Entry LKG'!AV96,IF(AND($E$3="UKG"),'Marks Entry UKG'!AV96,""))))</f>
        <v/>
      </c>
      <c r="DF97" s="105" t="str">
        <f>IF(OR($B97=0,$B97=""),"",IF(AND($E$3="Nursery"),'Marks Entry Nursery'!AW96,IF(AND($E$3="LKG"),'Marks Entry LKG'!AW96,IF(AND($E$3="UKG"),'Marks Entry UKG'!AW96,""))))</f>
        <v/>
      </c>
      <c r="DG97" s="357" t="str">
        <f t="shared" si="121"/>
        <v/>
      </c>
      <c r="DH97" s="93" t="str">
        <f t="shared" si="122"/>
        <v/>
      </c>
      <c r="DI97" s="63" t="str">
        <f t="shared" si="123"/>
        <v/>
      </c>
      <c r="DJ97" s="359" t="str">
        <f t="shared" si="124"/>
        <v/>
      </c>
      <c r="DK97" s="67" t="str">
        <f t="shared" si="125"/>
        <v/>
      </c>
      <c r="DL97" s="68" t="str">
        <f t="shared" si="126"/>
        <v/>
      </c>
      <c r="DM97" s="387" t="str">
        <f>IFERROR(IF(B97="NSO","NSO",IF(OR(D97="",G97="",F97="",B97="",DI97=0),"",IF('Master sheet'!$D$14="Hindi","कक्षोंन्नति","Promoted"))),"")</f>
        <v/>
      </c>
      <c r="DN97" s="42" t="str">
        <f>IF(OR(B97=0,B97=""),"",IF(AND($E$3="Nursery"),'Marks Entry Nursery'!AX96,IF(AND($E$3="LKG"),'Marks Entry LKG'!AX96,IF(AND($E$3="UKG"),'Marks Entry UKG'!AX96,""))))</f>
        <v/>
      </c>
      <c r="DO97" s="42" t="str">
        <f>IF(OR(B97=0,B97=""),"",IF(AND($E$3="Nursery"),'Marks Entry Nursery'!AY96,IF(AND($E$3="LKG"),'Marks Entry LKG'!AY96,IF(AND($E$3="UKG"),'Marks Entry UKG'!AY96,""))))</f>
        <v/>
      </c>
      <c r="DP97" s="214" t="str">
        <f t="shared" si="127"/>
        <v/>
      </c>
      <c r="DQ97" s="43"/>
      <c r="DX97" s="44">
        <f>IF(AND($E$3="Nursery"),'Marks Entry Nursery'!I96,IF(AND($E$3="LKG"),'Marks Entry LKG'!I96,IF(AND($E$3="UKG"),'Marks Entry UKG'!I96,"")))</f>
        <v>0</v>
      </c>
    </row>
    <row r="98" spans="1:128" ht="18.95" customHeight="1">
      <c r="A98" s="56">
        <v>91</v>
      </c>
      <c r="B98" s="261" t="str">
        <f>IF(OR(DX98=0,DX98=""),"",IF(AND($E$3="Nursery"),'Marks Entry Nursery'!I97,IF(AND($E$3="LKG"),'Marks Entry LKG'!I97,IF(AND($E$3="UKG"),'Marks Entry UKG'!I97,""))))</f>
        <v/>
      </c>
      <c r="C98" s="57" t="str">
        <f>IF(OR($B98=0,$B98=""),"",IF(AND($E$3="Nursery"),'Marks Entry Nursery'!B97,IF(AND($E$3="LKG"),'Marks Entry LKG'!B97,IF(AND($E$3="UKG"),'Marks Entry UKG'!B97,""))))</f>
        <v/>
      </c>
      <c r="D98" s="57" t="str">
        <f>IF(OR($B98=0,$B98=""),"",IF(AND($E$3="Nursery"),'Marks Entry Nursery'!C97,IF(AND($E$3="LKG"),'Marks Entry LKG'!C97,IF(AND($E$3="UKG"),'Marks Entry UKG'!C97,""))))</f>
        <v/>
      </c>
      <c r="E98" s="402" t="str">
        <f>IF(OR(B98=0,B98=""),"",IF(AND($E$3="Nursery"),'Marks Entry Nursery'!E97,IF(AND($E$3="LKG"),'Marks Entry LKG'!E97,IF(AND($E$3="UKG"),'Marks Entry UKG'!E97,""))))</f>
        <v/>
      </c>
      <c r="F98" s="260" t="str">
        <f>IF(OR(B98=0,B98=""),"",IF(AND($E$3="Nursery"),'Marks Entry Nursery'!D97,IF(AND($E$3="LKG"),'Marks Entry LKG'!D97,IF(AND($E$3="UKG"),'Marks Entry UKG'!D97,""))))</f>
        <v/>
      </c>
      <c r="G98" s="407" t="str">
        <f>IF(OR($B98=0,$B98=""),"",IF(AND($E$3="Nursery"),'Marks Entry Nursery'!F97,IF(AND($E$3="LKG"),'Marks Entry LKG'!F97,IF(AND($E$3="UKG"),'Marks Entry UKG'!F97,""))))</f>
        <v/>
      </c>
      <c r="H98" s="407" t="str">
        <f>IF(OR($B98=0,$B98=""),"",IF(AND($E$3="Nursery"),'Marks Entry Nursery'!G97,IF(AND($E$3="LKG"),'Marks Entry LKG'!G97,IF(AND($E$3="UKG"),'Marks Entry UKG'!G97,""))))</f>
        <v/>
      </c>
      <c r="I98" s="407" t="str">
        <f>IF(OR($B98=0,$B98=""),"",IF(AND($E$3="Nursery"),'Marks Entry Nursery'!H97,IF(AND($E$3="LKG"),'Marks Entry LKG'!H97,IF(AND($E$3="UKG"),'Marks Entry UKG'!H97,""))))</f>
        <v/>
      </c>
      <c r="J98" s="229" t="str">
        <f>IF(OR($B98=0,$B98=""),"",IF(AND($E$3="Nursery"),'Marks Entry Nursery'!J97,IF(AND($E$3="LKG"),'Marks Entry LKG'!J97,IF(AND($E$3="UKG"),'Marks Entry UKG'!J97,""))))</f>
        <v/>
      </c>
      <c r="K98" s="229" t="str">
        <f>IF(OR($B98=0,$B98=""),"",IF(AND($E$3="Nursery"),'Marks Entry Nursery'!K97,IF(AND($E$3="LKG"),'Marks Entry LKG'!K97,IF(AND($E$3="UKG"),'Marks Entry UKG'!K97,""))))</f>
        <v/>
      </c>
      <c r="L98" s="105"/>
      <c r="M98" s="105"/>
      <c r="N98" s="105"/>
      <c r="O98" s="51"/>
      <c r="P98" s="105" t="str">
        <f>IF(OR($B98=0,$B98=""),"",IF(AND($E$3="Nursery"),'Marks Entry Nursery'!O97,IF(AND($E$3="LKG"),'Marks Entry LKG'!O97,IF(AND($E$3="UKG"),'Marks Entry UKG'!O97,""))))</f>
        <v/>
      </c>
      <c r="Q98" s="105" t="str">
        <f>IF(OR($B98=0,$B98=""),"",IF(AND($E$3="Nursery"),'Marks Entry Nursery'!P97,IF(AND($E$3="LKG"),'Marks Entry LKG'!P97,IF(AND($E$3="UKG"),'Marks Entry UKG'!P97,""))))</f>
        <v/>
      </c>
      <c r="R98" s="54" t="str">
        <f t="shared" si="64"/>
        <v/>
      </c>
      <c r="S98" s="51">
        <f t="shared" si="65"/>
        <v>0</v>
      </c>
      <c r="T98" s="105" t="str">
        <f>IF(OR($B98=0,$B98=""),"",IF(AND($E$3="Nursery"),'Marks Entry Nursery'!Q97,IF(AND($E$3="LKG"),'Marks Entry LKG'!Q97,IF(AND($E$3="UKG"),'Marks Entry UKG'!Q97,""))))</f>
        <v/>
      </c>
      <c r="U98" s="105" t="str">
        <f>IF(OR($B98=0,$B98=""),"",IF(AND($E$3="Nursery"),'Marks Entry Nursery'!R97,IF(AND($E$3="LKG"),'Marks Entry LKG'!R97,IF(AND($E$3="UKG"),'Marks Entry UKG'!R97,""))))</f>
        <v/>
      </c>
      <c r="V98" s="55" t="str">
        <f t="shared" si="66"/>
        <v/>
      </c>
      <c r="W98" s="51" t="str">
        <f t="shared" si="67"/>
        <v/>
      </c>
      <c r="X98" s="89">
        <f t="shared" si="68"/>
        <v>0</v>
      </c>
      <c r="Y98" s="89" t="str">
        <f t="shared" si="69"/>
        <v/>
      </c>
      <c r="Z98" s="89" t="str">
        <f t="shared" si="70"/>
        <v/>
      </c>
      <c r="AA98" s="89" t="str">
        <f t="shared" si="71"/>
        <v/>
      </c>
      <c r="AB98" s="89" t="str">
        <f t="shared" si="72"/>
        <v/>
      </c>
      <c r="AC98" s="93" t="str">
        <f t="shared" si="73"/>
        <v/>
      </c>
      <c r="AD98" s="105"/>
      <c r="AE98" s="105"/>
      <c r="AF98" s="105"/>
      <c r="AG98" s="51"/>
      <c r="AH98" s="105" t="str">
        <f>IF(OR($B98=0,$B98=""),"",IF(AND($E$3="Nursery"),'Marks Entry Nursery'!V97,IF(AND($E$3="LKG"),'Marks Entry LKG'!V97,IF(AND($E$3="UKG"),'Marks Entry UKG'!V97,""))))</f>
        <v/>
      </c>
      <c r="AI98" s="105" t="str">
        <f>IF(OR($B98=0,$B98=""),"",IF(AND($E$3="Nursery"),'Marks Entry Nursery'!W97,IF(AND($E$3="LKG"),'Marks Entry LKG'!W97,IF(AND($E$3="UKG"),'Marks Entry UKG'!W97,""))))</f>
        <v/>
      </c>
      <c r="AJ98" s="54" t="str">
        <f t="shared" si="74"/>
        <v/>
      </c>
      <c r="AK98" s="51">
        <f t="shared" si="75"/>
        <v>0</v>
      </c>
      <c r="AL98" s="105" t="str">
        <f>IF(OR($B98=0,$B98=""),"",IF(AND($E$3="Nursery"),'Marks Entry Nursery'!X97,IF(AND($E$3="LKG"),'Marks Entry LKG'!X97,IF(AND($E$3="UKG"),'Marks Entry UKG'!X97,""))))</f>
        <v/>
      </c>
      <c r="AM98" s="105" t="str">
        <f>IF(OR($B98=0,$B98=""),"",IF(AND($E$3="Nursery"),'Marks Entry Nursery'!Y97,IF(AND($E$3="LKG"),'Marks Entry LKG'!Y97,IF(AND($E$3="UKG"),'Marks Entry UKG'!Y97,""))))</f>
        <v/>
      </c>
      <c r="AN98" s="55" t="str">
        <f t="shared" si="76"/>
        <v/>
      </c>
      <c r="AO98" s="51" t="str">
        <f t="shared" si="77"/>
        <v/>
      </c>
      <c r="AP98" s="89">
        <f t="shared" si="78"/>
        <v>0</v>
      </c>
      <c r="AQ98" s="89" t="str">
        <f t="shared" si="79"/>
        <v/>
      </c>
      <c r="AR98" s="89" t="str">
        <f t="shared" si="80"/>
        <v/>
      </c>
      <c r="AS98" s="89" t="str">
        <f t="shared" si="81"/>
        <v/>
      </c>
      <c r="AT98" s="89" t="str">
        <f t="shared" si="82"/>
        <v/>
      </c>
      <c r="AU98" s="93" t="str">
        <f t="shared" si="83"/>
        <v/>
      </c>
      <c r="AV98" s="105"/>
      <c r="AW98" s="105"/>
      <c r="AX98" s="105"/>
      <c r="AY98" s="51"/>
      <c r="AZ98" s="105" t="str">
        <f>IF(OR($B98=0,$B98=""),"",IF(AND($E$3="Nursery"),'Marks Entry Nursery'!AC97,IF(AND($E$3="LKG"),'Marks Entry LKG'!AC97,IF(AND($E$3="UKG"),'Marks Entry UKG'!AC97,""))))</f>
        <v/>
      </c>
      <c r="BA98" s="105" t="str">
        <f>IF(OR($B98=0,$B98=""),"",IF(AND($E$3="Nursery"),'Marks Entry Nursery'!AD97,IF(AND($E$3="LKG"),'Marks Entry LKG'!AD97,IF(AND($E$3="UKG"),'Marks Entry UKG'!AD97,""))))</f>
        <v/>
      </c>
      <c r="BB98" s="54" t="str">
        <f t="shared" si="84"/>
        <v/>
      </c>
      <c r="BC98" s="51">
        <f t="shared" si="85"/>
        <v>0</v>
      </c>
      <c r="BD98" s="105" t="str">
        <f>IF(OR($B98=0,$B98=""),"",IF(AND($E$3="Nursery"),'Marks Entry Nursery'!AE97,IF(AND($E$3="LKG"),'Marks Entry LKG'!AE97,IF(AND($E$3="UKG"),'Marks Entry UKG'!AE97,""))))</f>
        <v/>
      </c>
      <c r="BE98" s="105" t="str">
        <f>IF(OR($B98=0,$B98=""),"",IF(AND($E$3="Nursery"),'Marks Entry Nursery'!AF97,IF(AND($E$3="LKG"),'Marks Entry LKG'!AF97,IF(AND($E$3="UKG"),'Marks Entry UKG'!AF97,""))))</f>
        <v/>
      </c>
      <c r="BF98" s="55" t="str">
        <f t="shared" si="86"/>
        <v/>
      </c>
      <c r="BG98" s="51" t="str">
        <f t="shared" si="87"/>
        <v/>
      </c>
      <c r="BH98" s="89">
        <f t="shared" si="88"/>
        <v>0</v>
      </c>
      <c r="BI98" s="89" t="str">
        <f t="shared" si="89"/>
        <v/>
      </c>
      <c r="BJ98" s="89" t="str">
        <f t="shared" si="90"/>
        <v/>
      </c>
      <c r="BK98" s="89" t="str">
        <f t="shared" si="91"/>
        <v/>
      </c>
      <c r="BL98" s="89" t="str">
        <f t="shared" si="92"/>
        <v/>
      </c>
      <c r="BM98" s="93" t="str">
        <f t="shared" si="93"/>
        <v/>
      </c>
      <c r="BN98" s="105"/>
      <c r="BO98" s="105"/>
      <c r="BP98" s="105"/>
      <c r="BQ98" s="51"/>
      <c r="BR98" s="105" t="str">
        <f>IF(OR($B98=0,$B98=""),"",IF(AND($E$3="Nursery"),'Marks Entry Nursery'!AJ97,IF(AND($E$3="LKG"),'Marks Entry LKG'!AJ97,IF(AND($E$3="UKG"),'Marks Entry UKG'!AJ97,""))))</f>
        <v/>
      </c>
      <c r="BS98" s="105" t="str">
        <f>IF(OR($B98=0,$B98=""),"",IF(AND($E$3="Nursery"),'Marks Entry Nursery'!AK97,IF(AND($E$3="LKG"),'Marks Entry LKG'!AK97,IF(AND($E$3="UKG"),'Marks Entry UKG'!AK97,""))))</f>
        <v/>
      </c>
      <c r="BT98" s="54" t="str">
        <f t="shared" si="94"/>
        <v/>
      </c>
      <c r="BU98" s="51">
        <f t="shared" si="95"/>
        <v>0</v>
      </c>
      <c r="BV98" s="105" t="str">
        <f>IF(OR($B98=0,$B98=""),"",IF(AND($E$3="Nursery"),'Marks Entry Nursery'!AL97,IF(AND($E$3="LKG"),'Marks Entry LKG'!AL97,IF(AND($E$3="UKG"),'Marks Entry UKG'!AL97,""))))</f>
        <v/>
      </c>
      <c r="BW98" s="105" t="str">
        <f>IF(OR($B98=0,$B98=""),"",IF(AND($E$3="Nursery"),'Marks Entry Nursery'!AM97,IF(AND($E$3="LKG"),'Marks Entry LKG'!AM97,IF(AND($E$3="UKG"),'Marks Entry UKG'!AM97,""))))</f>
        <v/>
      </c>
      <c r="BX98" s="55" t="str">
        <f t="shared" si="96"/>
        <v/>
      </c>
      <c r="BY98" s="51" t="str">
        <f t="shared" si="97"/>
        <v/>
      </c>
      <c r="BZ98" s="89">
        <f t="shared" si="98"/>
        <v>0</v>
      </c>
      <c r="CA98" s="89" t="str">
        <f t="shared" si="99"/>
        <v/>
      </c>
      <c r="CB98" s="89" t="str">
        <f t="shared" si="100"/>
        <v/>
      </c>
      <c r="CC98" s="89" t="str">
        <f t="shared" si="101"/>
        <v/>
      </c>
      <c r="CD98" s="89" t="str">
        <f t="shared" si="102"/>
        <v/>
      </c>
      <c r="CE98" s="93" t="str">
        <f t="shared" si="103"/>
        <v/>
      </c>
      <c r="CF98" s="105" t="str">
        <f>IF(OR($B98=0,$B98=""),"",IF(AND($E$3="Nursery"),'Marks Entry Nursery'!AN97,IF(AND($E$3="LKG"),'Marks Entry LKG'!AN97,IF(AND($E$3="UKG"),'Marks Entry UKG'!AN97,""))))</f>
        <v/>
      </c>
      <c r="CG98" s="105" t="str">
        <f>IF(OR($B98=0,$B98=""),"",IF(AND($E$3="Nursery"),'Marks Entry Nursery'!AO97,IF(AND($E$3="LKG"),'Marks Entry LKG'!AO97,IF(AND($E$3="UKG"),'Marks Entry UKG'!AO97,""))))</f>
        <v/>
      </c>
      <c r="CH98" s="106" t="str">
        <f t="shared" si="104"/>
        <v/>
      </c>
      <c r="CI98" s="107">
        <f t="shared" si="105"/>
        <v>0</v>
      </c>
      <c r="CJ98" s="107" t="str">
        <f t="shared" si="106"/>
        <v/>
      </c>
      <c r="CK98" s="107" t="str">
        <f t="shared" si="107"/>
        <v/>
      </c>
      <c r="CL98" s="92" t="str">
        <f t="shared" si="108"/>
        <v/>
      </c>
      <c r="CM98" s="105" t="str">
        <f>IF(OR($B98=0,$B98=""),"",IF(AND($E$3="Nursery"),'Marks Entry Nursery'!AP97,IF(AND($E$3="LKG"),'Marks Entry LKG'!AP97,IF(AND($E$3="UKG"),'Marks Entry UKG'!AP97,""))))</f>
        <v/>
      </c>
      <c r="CN98" s="105" t="str">
        <f>IF(OR($B98=0,$B98=""),"",IF(AND($E$3="Nursery"),'Marks Entry Nursery'!AQ97,IF(AND($E$3="LKG"),'Marks Entry LKG'!AQ97,IF(AND($E$3="UKG"),'Marks Entry UKG'!AQ97,""))))</f>
        <v/>
      </c>
      <c r="CO98" s="106" t="str">
        <f t="shared" si="109"/>
        <v/>
      </c>
      <c r="CP98" s="107">
        <f t="shared" si="110"/>
        <v>0</v>
      </c>
      <c r="CQ98" s="107" t="str">
        <f t="shared" si="111"/>
        <v/>
      </c>
      <c r="CR98" s="107" t="str">
        <f t="shared" si="112"/>
        <v/>
      </c>
      <c r="CS98" s="92" t="str">
        <f t="shared" si="113"/>
        <v/>
      </c>
      <c r="CT98" s="105" t="str">
        <f>IF(OR($B98=0,$B98=""),"",IF(AND($E$3="Nursery"),'Marks Entry Nursery'!AR97,IF(AND($E$3="LKG"),'Marks Entry LKG'!AR97,IF(AND($E$3="UKG"),'Marks Entry UKG'!AR97,""))))</f>
        <v/>
      </c>
      <c r="CU98" s="105" t="str">
        <f>IF(OR($B98=0,$B98=""),"",IF(AND($E$3="Nursery"),'Marks Entry Nursery'!AS97,IF(AND($E$3="LKG"),'Marks Entry LKG'!AS97,IF(AND($E$3="UKG"),'Marks Entry UKG'!AS97,""))))</f>
        <v/>
      </c>
      <c r="CV98" s="106" t="str">
        <f t="shared" si="114"/>
        <v/>
      </c>
      <c r="CW98" s="107">
        <f t="shared" si="115"/>
        <v>0</v>
      </c>
      <c r="CX98" s="107" t="str">
        <f t="shared" si="116"/>
        <v/>
      </c>
      <c r="CY98" s="107" t="str">
        <f t="shared" si="117"/>
        <v/>
      </c>
      <c r="CZ98" s="92" t="str">
        <f t="shared" si="118"/>
        <v/>
      </c>
      <c r="DA98" s="105" t="str">
        <f>IF(OR($B98=0,$B98=""),"",IF(AND($E$3="Nursery"),'Marks Entry Nursery'!AT97,IF(AND($E$3="LKG"),'Marks Entry LKG'!AT97,IF(AND($E$3="UKG"),'Marks Entry UKG'!AT97,""))))</f>
        <v/>
      </c>
      <c r="DB98" s="105" t="str">
        <f>IF(OR($B98=0,$B98=""),"",IF(AND($E$3="Nursery"),'Marks Entry Nursery'!AU97,IF(AND($E$3="LKG"),'Marks Entry LKG'!AU97,IF(AND($E$3="UKG"),'Marks Entry UKG'!AU97,""))))</f>
        <v/>
      </c>
      <c r="DC98" s="357" t="str">
        <f t="shared" si="119"/>
        <v/>
      </c>
      <c r="DD98" s="93" t="str">
        <f t="shared" si="120"/>
        <v/>
      </c>
      <c r="DE98" s="105" t="str">
        <f>IF(OR($B98=0,$B98=""),"",IF(AND($E$3="Nursery"),'Marks Entry Nursery'!AV97,IF(AND($E$3="LKG"),'Marks Entry LKG'!AV97,IF(AND($E$3="UKG"),'Marks Entry UKG'!AV97,""))))</f>
        <v/>
      </c>
      <c r="DF98" s="105" t="str">
        <f>IF(OR($B98=0,$B98=""),"",IF(AND($E$3="Nursery"),'Marks Entry Nursery'!AW97,IF(AND($E$3="LKG"),'Marks Entry LKG'!AW97,IF(AND($E$3="UKG"),'Marks Entry UKG'!AW97,""))))</f>
        <v/>
      </c>
      <c r="DG98" s="357" t="str">
        <f t="shared" si="121"/>
        <v/>
      </c>
      <c r="DH98" s="93" t="str">
        <f t="shared" si="122"/>
        <v/>
      </c>
      <c r="DI98" s="63" t="str">
        <f t="shared" si="123"/>
        <v/>
      </c>
      <c r="DJ98" s="359" t="str">
        <f t="shared" si="124"/>
        <v/>
      </c>
      <c r="DK98" s="67" t="str">
        <f t="shared" si="125"/>
        <v/>
      </c>
      <c r="DL98" s="68" t="str">
        <f t="shared" si="126"/>
        <v/>
      </c>
      <c r="DM98" s="387" t="str">
        <f>IFERROR(IF(B98="NSO","NSO",IF(OR(D98="",G98="",F98="",B98="",DI98=0),"",IF('Master sheet'!$D$14="Hindi","कक्षोंन्नति","Promoted"))),"")</f>
        <v/>
      </c>
      <c r="DN98" s="42" t="str">
        <f>IF(OR(B98=0,B98=""),"",IF(AND($E$3="Nursery"),'Marks Entry Nursery'!AX97,IF(AND($E$3="LKG"),'Marks Entry LKG'!AX97,IF(AND($E$3="UKG"),'Marks Entry UKG'!AX97,""))))</f>
        <v/>
      </c>
      <c r="DO98" s="42" t="str">
        <f>IF(OR(B98=0,B98=""),"",IF(AND($E$3="Nursery"),'Marks Entry Nursery'!AY97,IF(AND($E$3="LKG"),'Marks Entry LKG'!AY97,IF(AND($E$3="UKG"),'Marks Entry UKG'!AY97,""))))</f>
        <v/>
      </c>
      <c r="DP98" s="214" t="str">
        <f t="shared" si="127"/>
        <v/>
      </c>
      <c r="DQ98" s="43"/>
      <c r="DX98" s="44">
        <f>IF(AND($E$3="Nursery"),'Marks Entry Nursery'!I97,IF(AND($E$3="LKG"),'Marks Entry LKG'!I97,IF(AND($E$3="UKG"),'Marks Entry UKG'!I97,"")))</f>
        <v>0</v>
      </c>
    </row>
    <row r="99" spans="1:128" ht="18.95" customHeight="1">
      <c r="A99" s="56">
        <v>92</v>
      </c>
      <c r="B99" s="261" t="str">
        <f>IF(OR(DX99=0,DX99=""),"",IF(AND($E$3="Nursery"),'Marks Entry Nursery'!I98,IF(AND($E$3="LKG"),'Marks Entry LKG'!I98,IF(AND($E$3="UKG"),'Marks Entry UKG'!I98,""))))</f>
        <v/>
      </c>
      <c r="C99" s="57" t="str">
        <f>IF(OR($B99=0,$B99=""),"",IF(AND($E$3="Nursery"),'Marks Entry Nursery'!B98,IF(AND($E$3="LKG"),'Marks Entry LKG'!B98,IF(AND($E$3="UKG"),'Marks Entry UKG'!B98,""))))</f>
        <v/>
      </c>
      <c r="D99" s="57" t="str">
        <f>IF(OR($B99=0,$B99=""),"",IF(AND($E$3="Nursery"),'Marks Entry Nursery'!C98,IF(AND($E$3="LKG"),'Marks Entry LKG'!C98,IF(AND($E$3="UKG"),'Marks Entry UKG'!C98,""))))</f>
        <v/>
      </c>
      <c r="E99" s="402" t="str">
        <f>IF(OR(B99=0,B99=""),"",IF(AND($E$3="Nursery"),'Marks Entry Nursery'!E98,IF(AND($E$3="LKG"),'Marks Entry LKG'!E98,IF(AND($E$3="UKG"),'Marks Entry UKG'!E98,""))))</f>
        <v/>
      </c>
      <c r="F99" s="260" t="str">
        <f>IF(OR(B99=0,B99=""),"",IF(AND($E$3="Nursery"),'Marks Entry Nursery'!D98,IF(AND($E$3="LKG"),'Marks Entry LKG'!D98,IF(AND($E$3="UKG"),'Marks Entry UKG'!D98,""))))</f>
        <v/>
      </c>
      <c r="G99" s="407" t="str">
        <f>IF(OR($B99=0,$B99=""),"",IF(AND($E$3="Nursery"),'Marks Entry Nursery'!F98,IF(AND($E$3="LKG"),'Marks Entry LKG'!F98,IF(AND($E$3="UKG"),'Marks Entry UKG'!F98,""))))</f>
        <v/>
      </c>
      <c r="H99" s="407" t="str">
        <f>IF(OR($B99=0,$B99=""),"",IF(AND($E$3="Nursery"),'Marks Entry Nursery'!G98,IF(AND($E$3="LKG"),'Marks Entry LKG'!G98,IF(AND($E$3="UKG"),'Marks Entry UKG'!G98,""))))</f>
        <v/>
      </c>
      <c r="I99" s="407" t="str">
        <f>IF(OR($B99=0,$B99=""),"",IF(AND($E$3="Nursery"),'Marks Entry Nursery'!H98,IF(AND($E$3="LKG"),'Marks Entry LKG'!H98,IF(AND($E$3="UKG"),'Marks Entry UKG'!H98,""))))</f>
        <v/>
      </c>
      <c r="J99" s="229" t="str">
        <f>IF(OR($B99=0,$B99=""),"",IF(AND($E$3="Nursery"),'Marks Entry Nursery'!J98,IF(AND($E$3="LKG"),'Marks Entry LKG'!J98,IF(AND($E$3="UKG"),'Marks Entry UKG'!J98,""))))</f>
        <v/>
      </c>
      <c r="K99" s="229" t="str">
        <f>IF(OR($B99=0,$B99=""),"",IF(AND($E$3="Nursery"),'Marks Entry Nursery'!K98,IF(AND($E$3="LKG"),'Marks Entry LKG'!K98,IF(AND($E$3="UKG"),'Marks Entry UKG'!K98,""))))</f>
        <v/>
      </c>
      <c r="L99" s="105"/>
      <c r="M99" s="105"/>
      <c r="N99" s="105"/>
      <c r="O99" s="51"/>
      <c r="P99" s="105" t="str">
        <f>IF(OR($B99=0,$B99=""),"",IF(AND($E$3="Nursery"),'Marks Entry Nursery'!O98,IF(AND($E$3="LKG"),'Marks Entry LKG'!O98,IF(AND($E$3="UKG"),'Marks Entry UKG'!O98,""))))</f>
        <v/>
      </c>
      <c r="Q99" s="105" t="str">
        <f>IF(OR($B99=0,$B99=""),"",IF(AND($E$3="Nursery"),'Marks Entry Nursery'!P98,IF(AND($E$3="LKG"),'Marks Entry LKG'!P98,IF(AND($E$3="UKG"),'Marks Entry UKG'!P98,""))))</f>
        <v/>
      </c>
      <c r="R99" s="54" t="str">
        <f t="shared" si="64"/>
        <v/>
      </c>
      <c r="S99" s="51">
        <f t="shared" si="65"/>
        <v>0</v>
      </c>
      <c r="T99" s="105" t="str">
        <f>IF(OR($B99=0,$B99=""),"",IF(AND($E$3="Nursery"),'Marks Entry Nursery'!Q98,IF(AND($E$3="LKG"),'Marks Entry LKG'!Q98,IF(AND($E$3="UKG"),'Marks Entry UKG'!Q98,""))))</f>
        <v/>
      </c>
      <c r="U99" s="105" t="str">
        <f>IF(OR($B99=0,$B99=""),"",IF(AND($E$3="Nursery"),'Marks Entry Nursery'!R98,IF(AND($E$3="LKG"),'Marks Entry LKG'!R98,IF(AND($E$3="UKG"),'Marks Entry UKG'!R98,""))))</f>
        <v/>
      </c>
      <c r="V99" s="55" t="str">
        <f t="shared" si="66"/>
        <v/>
      </c>
      <c r="W99" s="51" t="str">
        <f t="shared" si="67"/>
        <v/>
      </c>
      <c r="X99" s="89">
        <f t="shared" si="68"/>
        <v>0</v>
      </c>
      <c r="Y99" s="89" t="str">
        <f t="shared" si="69"/>
        <v/>
      </c>
      <c r="Z99" s="89" t="str">
        <f t="shared" si="70"/>
        <v/>
      </c>
      <c r="AA99" s="89" t="str">
        <f t="shared" si="71"/>
        <v/>
      </c>
      <c r="AB99" s="89" t="str">
        <f t="shared" si="72"/>
        <v/>
      </c>
      <c r="AC99" s="93" t="str">
        <f t="shared" si="73"/>
        <v/>
      </c>
      <c r="AD99" s="105"/>
      <c r="AE99" s="105"/>
      <c r="AF99" s="105"/>
      <c r="AG99" s="51"/>
      <c r="AH99" s="105" t="str">
        <f>IF(OR($B99=0,$B99=""),"",IF(AND($E$3="Nursery"),'Marks Entry Nursery'!V98,IF(AND($E$3="LKG"),'Marks Entry LKG'!V98,IF(AND($E$3="UKG"),'Marks Entry UKG'!V98,""))))</f>
        <v/>
      </c>
      <c r="AI99" s="105" t="str">
        <f>IF(OR($B99=0,$B99=""),"",IF(AND($E$3="Nursery"),'Marks Entry Nursery'!W98,IF(AND($E$3="LKG"),'Marks Entry LKG'!W98,IF(AND($E$3="UKG"),'Marks Entry UKG'!W98,""))))</f>
        <v/>
      </c>
      <c r="AJ99" s="54" t="str">
        <f t="shared" si="74"/>
        <v/>
      </c>
      <c r="AK99" s="51">
        <f t="shared" si="75"/>
        <v>0</v>
      </c>
      <c r="AL99" s="105" t="str">
        <f>IF(OR($B99=0,$B99=""),"",IF(AND($E$3="Nursery"),'Marks Entry Nursery'!X98,IF(AND($E$3="LKG"),'Marks Entry LKG'!X98,IF(AND($E$3="UKG"),'Marks Entry UKG'!X98,""))))</f>
        <v/>
      </c>
      <c r="AM99" s="105" t="str">
        <f>IF(OR($B99=0,$B99=""),"",IF(AND($E$3="Nursery"),'Marks Entry Nursery'!Y98,IF(AND($E$3="LKG"),'Marks Entry LKG'!Y98,IF(AND($E$3="UKG"),'Marks Entry UKG'!Y98,""))))</f>
        <v/>
      </c>
      <c r="AN99" s="55" t="str">
        <f t="shared" si="76"/>
        <v/>
      </c>
      <c r="AO99" s="51" t="str">
        <f t="shared" si="77"/>
        <v/>
      </c>
      <c r="AP99" s="89">
        <f t="shared" si="78"/>
        <v>0</v>
      </c>
      <c r="AQ99" s="89" t="str">
        <f t="shared" si="79"/>
        <v/>
      </c>
      <c r="AR99" s="89" t="str">
        <f t="shared" si="80"/>
        <v/>
      </c>
      <c r="AS99" s="89" t="str">
        <f t="shared" si="81"/>
        <v/>
      </c>
      <c r="AT99" s="89" t="str">
        <f t="shared" si="82"/>
        <v/>
      </c>
      <c r="AU99" s="93" t="str">
        <f t="shared" si="83"/>
        <v/>
      </c>
      <c r="AV99" s="105"/>
      <c r="AW99" s="105"/>
      <c r="AX99" s="105"/>
      <c r="AY99" s="51"/>
      <c r="AZ99" s="105" t="str">
        <f>IF(OR($B99=0,$B99=""),"",IF(AND($E$3="Nursery"),'Marks Entry Nursery'!AC98,IF(AND($E$3="LKG"),'Marks Entry LKG'!AC98,IF(AND($E$3="UKG"),'Marks Entry UKG'!AC98,""))))</f>
        <v/>
      </c>
      <c r="BA99" s="105" t="str">
        <f>IF(OR($B99=0,$B99=""),"",IF(AND($E$3="Nursery"),'Marks Entry Nursery'!AD98,IF(AND($E$3="LKG"),'Marks Entry LKG'!AD98,IF(AND($E$3="UKG"),'Marks Entry UKG'!AD98,""))))</f>
        <v/>
      </c>
      <c r="BB99" s="54" t="str">
        <f t="shared" si="84"/>
        <v/>
      </c>
      <c r="BC99" s="51">
        <f t="shared" si="85"/>
        <v>0</v>
      </c>
      <c r="BD99" s="105" t="str">
        <f>IF(OR($B99=0,$B99=""),"",IF(AND($E$3="Nursery"),'Marks Entry Nursery'!AE98,IF(AND($E$3="LKG"),'Marks Entry LKG'!AE98,IF(AND($E$3="UKG"),'Marks Entry UKG'!AE98,""))))</f>
        <v/>
      </c>
      <c r="BE99" s="105" t="str">
        <f>IF(OR($B99=0,$B99=""),"",IF(AND($E$3="Nursery"),'Marks Entry Nursery'!AF98,IF(AND($E$3="LKG"),'Marks Entry LKG'!AF98,IF(AND($E$3="UKG"),'Marks Entry UKG'!AF98,""))))</f>
        <v/>
      </c>
      <c r="BF99" s="55" t="str">
        <f t="shared" si="86"/>
        <v/>
      </c>
      <c r="BG99" s="51" t="str">
        <f t="shared" si="87"/>
        <v/>
      </c>
      <c r="BH99" s="89">
        <f t="shared" si="88"/>
        <v>0</v>
      </c>
      <c r="BI99" s="89" t="str">
        <f t="shared" si="89"/>
        <v/>
      </c>
      <c r="BJ99" s="89" t="str">
        <f t="shared" si="90"/>
        <v/>
      </c>
      <c r="BK99" s="89" t="str">
        <f t="shared" si="91"/>
        <v/>
      </c>
      <c r="BL99" s="89" t="str">
        <f t="shared" si="92"/>
        <v/>
      </c>
      <c r="BM99" s="93" t="str">
        <f t="shared" si="93"/>
        <v/>
      </c>
      <c r="BN99" s="105"/>
      <c r="BO99" s="105"/>
      <c r="BP99" s="105"/>
      <c r="BQ99" s="51"/>
      <c r="BR99" s="105" t="str">
        <f>IF(OR($B99=0,$B99=""),"",IF(AND($E$3="Nursery"),'Marks Entry Nursery'!AJ98,IF(AND($E$3="LKG"),'Marks Entry LKG'!AJ98,IF(AND($E$3="UKG"),'Marks Entry UKG'!AJ98,""))))</f>
        <v/>
      </c>
      <c r="BS99" s="105" t="str">
        <f>IF(OR($B99=0,$B99=""),"",IF(AND($E$3="Nursery"),'Marks Entry Nursery'!AK98,IF(AND($E$3="LKG"),'Marks Entry LKG'!AK98,IF(AND($E$3="UKG"),'Marks Entry UKG'!AK98,""))))</f>
        <v/>
      </c>
      <c r="BT99" s="54" t="str">
        <f t="shared" si="94"/>
        <v/>
      </c>
      <c r="BU99" s="51">
        <f t="shared" si="95"/>
        <v>0</v>
      </c>
      <c r="BV99" s="105" t="str">
        <f>IF(OR($B99=0,$B99=""),"",IF(AND($E$3="Nursery"),'Marks Entry Nursery'!AL98,IF(AND($E$3="LKG"),'Marks Entry LKG'!AL98,IF(AND($E$3="UKG"),'Marks Entry UKG'!AL98,""))))</f>
        <v/>
      </c>
      <c r="BW99" s="105" t="str">
        <f>IF(OR($B99=0,$B99=""),"",IF(AND($E$3="Nursery"),'Marks Entry Nursery'!AM98,IF(AND($E$3="LKG"),'Marks Entry LKG'!AM98,IF(AND($E$3="UKG"),'Marks Entry UKG'!AM98,""))))</f>
        <v/>
      </c>
      <c r="BX99" s="55" t="str">
        <f t="shared" si="96"/>
        <v/>
      </c>
      <c r="BY99" s="51" t="str">
        <f t="shared" si="97"/>
        <v/>
      </c>
      <c r="BZ99" s="89">
        <f t="shared" si="98"/>
        <v>0</v>
      </c>
      <c r="CA99" s="89" t="str">
        <f t="shared" si="99"/>
        <v/>
      </c>
      <c r="CB99" s="89" t="str">
        <f t="shared" si="100"/>
        <v/>
      </c>
      <c r="CC99" s="89" t="str">
        <f t="shared" si="101"/>
        <v/>
      </c>
      <c r="CD99" s="89" t="str">
        <f t="shared" si="102"/>
        <v/>
      </c>
      <c r="CE99" s="93" t="str">
        <f t="shared" si="103"/>
        <v/>
      </c>
      <c r="CF99" s="105" t="str">
        <f>IF(OR($B99=0,$B99=""),"",IF(AND($E$3="Nursery"),'Marks Entry Nursery'!AN98,IF(AND($E$3="LKG"),'Marks Entry LKG'!AN98,IF(AND($E$3="UKG"),'Marks Entry UKG'!AN98,""))))</f>
        <v/>
      </c>
      <c r="CG99" s="105" t="str">
        <f>IF(OR($B99=0,$B99=""),"",IF(AND($E$3="Nursery"),'Marks Entry Nursery'!AO98,IF(AND($E$3="LKG"),'Marks Entry LKG'!AO98,IF(AND($E$3="UKG"),'Marks Entry UKG'!AO98,""))))</f>
        <v/>
      </c>
      <c r="CH99" s="106" t="str">
        <f t="shared" si="104"/>
        <v/>
      </c>
      <c r="CI99" s="107">
        <f t="shared" si="105"/>
        <v>0</v>
      </c>
      <c r="CJ99" s="107" t="str">
        <f t="shared" si="106"/>
        <v/>
      </c>
      <c r="CK99" s="107" t="str">
        <f t="shared" si="107"/>
        <v/>
      </c>
      <c r="CL99" s="92" t="str">
        <f t="shared" si="108"/>
        <v/>
      </c>
      <c r="CM99" s="105" t="str">
        <f>IF(OR($B99=0,$B99=""),"",IF(AND($E$3="Nursery"),'Marks Entry Nursery'!AP98,IF(AND($E$3="LKG"),'Marks Entry LKG'!AP98,IF(AND($E$3="UKG"),'Marks Entry UKG'!AP98,""))))</f>
        <v/>
      </c>
      <c r="CN99" s="105" t="str">
        <f>IF(OR($B99=0,$B99=""),"",IF(AND($E$3="Nursery"),'Marks Entry Nursery'!AQ98,IF(AND($E$3="LKG"),'Marks Entry LKG'!AQ98,IF(AND($E$3="UKG"),'Marks Entry UKG'!AQ98,""))))</f>
        <v/>
      </c>
      <c r="CO99" s="106" t="str">
        <f t="shared" si="109"/>
        <v/>
      </c>
      <c r="CP99" s="107">
        <f t="shared" si="110"/>
        <v>0</v>
      </c>
      <c r="CQ99" s="107" t="str">
        <f t="shared" si="111"/>
        <v/>
      </c>
      <c r="CR99" s="107" t="str">
        <f t="shared" si="112"/>
        <v/>
      </c>
      <c r="CS99" s="92" t="str">
        <f t="shared" si="113"/>
        <v/>
      </c>
      <c r="CT99" s="105" t="str">
        <f>IF(OR($B99=0,$B99=""),"",IF(AND($E$3="Nursery"),'Marks Entry Nursery'!AR98,IF(AND($E$3="LKG"),'Marks Entry LKG'!AR98,IF(AND($E$3="UKG"),'Marks Entry UKG'!AR98,""))))</f>
        <v/>
      </c>
      <c r="CU99" s="105" t="str">
        <f>IF(OR($B99=0,$B99=""),"",IF(AND($E$3="Nursery"),'Marks Entry Nursery'!AS98,IF(AND($E$3="LKG"),'Marks Entry LKG'!AS98,IF(AND($E$3="UKG"),'Marks Entry UKG'!AS98,""))))</f>
        <v/>
      </c>
      <c r="CV99" s="106" t="str">
        <f t="shared" si="114"/>
        <v/>
      </c>
      <c r="CW99" s="107">
        <f t="shared" si="115"/>
        <v>0</v>
      </c>
      <c r="CX99" s="107" t="str">
        <f t="shared" si="116"/>
        <v/>
      </c>
      <c r="CY99" s="107" t="str">
        <f t="shared" si="117"/>
        <v/>
      </c>
      <c r="CZ99" s="92" t="str">
        <f t="shared" si="118"/>
        <v/>
      </c>
      <c r="DA99" s="105" t="str">
        <f>IF(OR($B99=0,$B99=""),"",IF(AND($E$3="Nursery"),'Marks Entry Nursery'!AT98,IF(AND($E$3="LKG"),'Marks Entry LKG'!AT98,IF(AND($E$3="UKG"),'Marks Entry UKG'!AT98,""))))</f>
        <v/>
      </c>
      <c r="DB99" s="105" t="str">
        <f>IF(OR($B99=0,$B99=""),"",IF(AND($E$3="Nursery"),'Marks Entry Nursery'!AU98,IF(AND($E$3="LKG"),'Marks Entry LKG'!AU98,IF(AND($E$3="UKG"),'Marks Entry UKG'!AU98,""))))</f>
        <v/>
      </c>
      <c r="DC99" s="357" t="str">
        <f t="shared" si="119"/>
        <v/>
      </c>
      <c r="DD99" s="93" t="str">
        <f t="shared" si="120"/>
        <v/>
      </c>
      <c r="DE99" s="105" t="str">
        <f>IF(OR($B99=0,$B99=""),"",IF(AND($E$3="Nursery"),'Marks Entry Nursery'!AV98,IF(AND($E$3="LKG"),'Marks Entry LKG'!AV98,IF(AND($E$3="UKG"),'Marks Entry UKG'!AV98,""))))</f>
        <v/>
      </c>
      <c r="DF99" s="105" t="str">
        <f>IF(OR($B99=0,$B99=""),"",IF(AND($E$3="Nursery"),'Marks Entry Nursery'!AW98,IF(AND($E$3="LKG"),'Marks Entry LKG'!AW98,IF(AND($E$3="UKG"),'Marks Entry UKG'!AW98,""))))</f>
        <v/>
      </c>
      <c r="DG99" s="357" t="str">
        <f t="shared" si="121"/>
        <v/>
      </c>
      <c r="DH99" s="93" t="str">
        <f t="shared" si="122"/>
        <v/>
      </c>
      <c r="DI99" s="63" t="str">
        <f t="shared" si="123"/>
        <v/>
      </c>
      <c r="DJ99" s="359" t="str">
        <f t="shared" si="124"/>
        <v/>
      </c>
      <c r="DK99" s="67" t="str">
        <f t="shared" si="125"/>
        <v/>
      </c>
      <c r="DL99" s="68" t="str">
        <f t="shared" si="126"/>
        <v/>
      </c>
      <c r="DM99" s="387" t="str">
        <f>IFERROR(IF(B99="NSO","NSO",IF(OR(D99="",G99="",F99="",B99="",DI99=0),"",IF('Master sheet'!$D$14="Hindi","कक्षोंन्नति","Promoted"))),"")</f>
        <v/>
      </c>
      <c r="DN99" s="42" t="str">
        <f>IF(OR(B99=0,B99=""),"",IF(AND($E$3="Nursery"),'Marks Entry Nursery'!AX98,IF(AND($E$3="LKG"),'Marks Entry LKG'!AX98,IF(AND($E$3="UKG"),'Marks Entry UKG'!AX98,""))))</f>
        <v/>
      </c>
      <c r="DO99" s="42" t="str">
        <f>IF(OR(B99=0,B99=""),"",IF(AND($E$3="Nursery"),'Marks Entry Nursery'!AY98,IF(AND($E$3="LKG"),'Marks Entry LKG'!AY98,IF(AND($E$3="UKG"),'Marks Entry UKG'!AY98,""))))</f>
        <v/>
      </c>
      <c r="DP99" s="214" t="str">
        <f t="shared" si="127"/>
        <v/>
      </c>
      <c r="DQ99" s="43"/>
      <c r="DX99" s="44">
        <f>IF(AND($E$3="Nursery"),'Marks Entry Nursery'!I98,IF(AND($E$3="LKG"),'Marks Entry LKG'!I98,IF(AND($E$3="UKG"),'Marks Entry UKG'!I98,"")))</f>
        <v>0</v>
      </c>
    </row>
    <row r="100" spans="1:128" ht="18.95" customHeight="1">
      <c r="A100" s="56">
        <v>93</v>
      </c>
      <c r="B100" s="261" t="str">
        <f>IF(OR(DX100=0,DX100=""),"",IF(AND($E$3="Nursery"),'Marks Entry Nursery'!I99,IF(AND($E$3="LKG"),'Marks Entry LKG'!I99,IF(AND($E$3="UKG"),'Marks Entry UKG'!I99,""))))</f>
        <v/>
      </c>
      <c r="C100" s="57" t="str">
        <f>IF(OR($B100=0,$B100=""),"",IF(AND($E$3="Nursery"),'Marks Entry Nursery'!B99,IF(AND($E$3="LKG"),'Marks Entry LKG'!B99,IF(AND($E$3="UKG"),'Marks Entry UKG'!B99,""))))</f>
        <v/>
      </c>
      <c r="D100" s="57" t="str">
        <f>IF(OR($B100=0,$B100=""),"",IF(AND($E$3="Nursery"),'Marks Entry Nursery'!C99,IF(AND($E$3="LKG"),'Marks Entry LKG'!C99,IF(AND($E$3="UKG"),'Marks Entry UKG'!C99,""))))</f>
        <v/>
      </c>
      <c r="E100" s="402" t="str">
        <f>IF(OR(B100=0,B100=""),"",IF(AND($E$3="Nursery"),'Marks Entry Nursery'!E99,IF(AND($E$3="LKG"),'Marks Entry LKG'!E99,IF(AND($E$3="UKG"),'Marks Entry UKG'!E99,""))))</f>
        <v/>
      </c>
      <c r="F100" s="260" t="str">
        <f>IF(OR(B100=0,B100=""),"",IF(AND($E$3="Nursery"),'Marks Entry Nursery'!D99,IF(AND($E$3="LKG"),'Marks Entry LKG'!D99,IF(AND($E$3="UKG"),'Marks Entry UKG'!D99,""))))</f>
        <v/>
      </c>
      <c r="G100" s="407" t="str">
        <f>IF(OR($B100=0,$B100=""),"",IF(AND($E$3="Nursery"),'Marks Entry Nursery'!F99,IF(AND($E$3="LKG"),'Marks Entry LKG'!F99,IF(AND($E$3="UKG"),'Marks Entry UKG'!F99,""))))</f>
        <v/>
      </c>
      <c r="H100" s="407" t="str">
        <f>IF(OR($B100=0,$B100=""),"",IF(AND($E$3="Nursery"),'Marks Entry Nursery'!G99,IF(AND($E$3="LKG"),'Marks Entry LKG'!G99,IF(AND($E$3="UKG"),'Marks Entry UKG'!G99,""))))</f>
        <v/>
      </c>
      <c r="I100" s="407" t="str">
        <f>IF(OR($B100=0,$B100=""),"",IF(AND($E$3="Nursery"),'Marks Entry Nursery'!H99,IF(AND($E$3="LKG"),'Marks Entry LKG'!H99,IF(AND($E$3="UKG"),'Marks Entry UKG'!H99,""))))</f>
        <v/>
      </c>
      <c r="J100" s="229" t="str">
        <f>IF(OR($B100=0,$B100=""),"",IF(AND($E$3="Nursery"),'Marks Entry Nursery'!J99,IF(AND($E$3="LKG"),'Marks Entry LKG'!J99,IF(AND($E$3="UKG"),'Marks Entry UKG'!J99,""))))</f>
        <v/>
      </c>
      <c r="K100" s="229" t="str">
        <f>IF(OR($B100=0,$B100=""),"",IF(AND($E$3="Nursery"),'Marks Entry Nursery'!K99,IF(AND($E$3="LKG"),'Marks Entry LKG'!K99,IF(AND($E$3="UKG"),'Marks Entry UKG'!K99,""))))</f>
        <v/>
      </c>
      <c r="L100" s="105"/>
      <c r="M100" s="105"/>
      <c r="N100" s="105"/>
      <c r="O100" s="51"/>
      <c r="P100" s="105" t="str">
        <f>IF(OR($B100=0,$B100=""),"",IF(AND($E$3="Nursery"),'Marks Entry Nursery'!O99,IF(AND($E$3="LKG"),'Marks Entry LKG'!O99,IF(AND($E$3="UKG"),'Marks Entry UKG'!O99,""))))</f>
        <v/>
      </c>
      <c r="Q100" s="105" t="str">
        <f>IF(OR($B100=0,$B100=""),"",IF(AND($E$3="Nursery"),'Marks Entry Nursery'!P99,IF(AND($E$3="LKG"),'Marks Entry LKG'!P99,IF(AND($E$3="UKG"),'Marks Entry UKG'!P99,""))))</f>
        <v/>
      </c>
      <c r="R100" s="54" t="str">
        <f t="shared" si="64"/>
        <v/>
      </c>
      <c r="S100" s="51">
        <f t="shared" si="65"/>
        <v>0</v>
      </c>
      <c r="T100" s="105" t="str">
        <f>IF(OR($B100=0,$B100=""),"",IF(AND($E$3="Nursery"),'Marks Entry Nursery'!Q99,IF(AND($E$3="LKG"),'Marks Entry LKG'!Q99,IF(AND($E$3="UKG"),'Marks Entry UKG'!Q99,""))))</f>
        <v/>
      </c>
      <c r="U100" s="105" t="str">
        <f>IF(OR($B100=0,$B100=""),"",IF(AND($E$3="Nursery"),'Marks Entry Nursery'!R99,IF(AND($E$3="LKG"),'Marks Entry LKG'!R99,IF(AND($E$3="UKG"),'Marks Entry UKG'!R99,""))))</f>
        <v/>
      </c>
      <c r="V100" s="55" t="str">
        <f t="shared" si="66"/>
        <v/>
      </c>
      <c r="W100" s="51" t="str">
        <f t="shared" si="67"/>
        <v/>
      </c>
      <c r="X100" s="89">
        <f t="shared" si="68"/>
        <v>0</v>
      </c>
      <c r="Y100" s="89" t="str">
        <f t="shared" si="69"/>
        <v/>
      </c>
      <c r="Z100" s="89" t="str">
        <f t="shared" si="70"/>
        <v/>
      </c>
      <c r="AA100" s="89" t="str">
        <f t="shared" si="71"/>
        <v/>
      </c>
      <c r="AB100" s="89" t="str">
        <f t="shared" si="72"/>
        <v/>
      </c>
      <c r="AC100" s="93" t="str">
        <f t="shared" si="73"/>
        <v/>
      </c>
      <c r="AD100" s="105"/>
      <c r="AE100" s="105"/>
      <c r="AF100" s="105"/>
      <c r="AG100" s="51"/>
      <c r="AH100" s="105" t="str">
        <f>IF(OR($B100=0,$B100=""),"",IF(AND($E$3="Nursery"),'Marks Entry Nursery'!V99,IF(AND($E$3="LKG"),'Marks Entry LKG'!V99,IF(AND($E$3="UKG"),'Marks Entry UKG'!V99,""))))</f>
        <v/>
      </c>
      <c r="AI100" s="105" t="str">
        <f>IF(OR($B100=0,$B100=""),"",IF(AND($E$3="Nursery"),'Marks Entry Nursery'!W99,IF(AND($E$3="LKG"),'Marks Entry LKG'!W99,IF(AND($E$3="UKG"),'Marks Entry UKG'!W99,""))))</f>
        <v/>
      </c>
      <c r="AJ100" s="54" t="str">
        <f t="shared" si="74"/>
        <v/>
      </c>
      <c r="AK100" s="51">
        <f t="shared" si="75"/>
        <v>0</v>
      </c>
      <c r="AL100" s="105" t="str">
        <f>IF(OR($B100=0,$B100=""),"",IF(AND($E$3="Nursery"),'Marks Entry Nursery'!X99,IF(AND($E$3="LKG"),'Marks Entry LKG'!X99,IF(AND($E$3="UKG"),'Marks Entry UKG'!X99,""))))</f>
        <v/>
      </c>
      <c r="AM100" s="105" t="str">
        <f>IF(OR($B100=0,$B100=""),"",IF(AND($E$3="Nursery"),'Marks Entry Nursery'!Y99,IF(AND($E$3="LKG"),'Marks Entry LKG'!Y99,IF(AND($E$3="UKG"),'Marks Entry UKG'!Y99,""))))</f>
        <v/>
      </c>
      <c r="AN100" s="55" t="str">
        <f t="shared" si="76"/>
        <v/>
      </c>
      <c r="AO100" s="51" t="str">
        <f t="shared" si="77"/>
        <v/>
      </c>
      <c r="AP100" s="89">
        <f t="shared" si="78"/>
        <v>0</v>
      </c>
      <c r="AQ100" s="89" t="str">
        <f t="shared" si="79"/>
        <v/>
      </c>
      <c r="AR100" s="89" t="str">
        <f t="shared" si="80"/>
        <v/>
      </c>
      <c r="AS100" s="89" t="str">
        <f t="shared" si="81"/>
        <v/>
      </c>
      <c r="AT100" s="89" t="str">
        <f t="shared" si="82"/>
        <v/>
      </c>
      <c r="AU100" s="93" t="str">
        <f t="shared" si="83"/>
        <v/>
      </c>
      <c r="AV100" s="105"/>
      <c r="AW100" s="105"/>
      <c r="AX100" s="105"/>
      <c r="AY100" s="51"/>
      <c r="AZ100" s="105" t="str">
        <f>IF(OR($B100=0,$B100=""),"",IF(AND($E$3="Nursery"),'Marks Entry Nursery'!AC99,IF(AND($E$3="LKG"),'Marks Entry LKG'!AC99,IF(AND($E$3="UKG"),'Marks Entry UKG'!AC99,""))))</f>
        <v/>
      </c>
      <c r="BA100" s="105" t="str">
        <f>IF(OR($B100=0,$B100=""),"",IF(AND($E$3="Nursery"),'Marks Entry Nursery'!AD99,IF(AND($E$3="LKG"),'Marks Entry LKG'!AD99,IF(AND($E$3="UKG"),'Marks Entry UKG'!AD99,""))))</f>
        <v/>
      </c>
      <c r="BB100" s="54" t="str">
        <f t="shared" si="84"/>
        <v/>
      </c>
      <c r="BC100" s="51">
        <f t="shared" si="85"/>
        <v>0</v>
      </c>
      <c r="BD100" s="105" t="str">
        <f>IF(OR($B100=0,$B100=""),"",IF(AND($E$3="Nursery"),'Marks Entry Nursery'!AE99,IF(AND($E$3="LKG"),'Marks Entry LKG'!AE99,IF(AND($E$3="UKG"),'Marks Entry UKG'!AE99,""))))</f>
        <v/>
      </c>
      <c r="BE100" s="105" t="str">
        <f>IF(OR($B100=0,$B100=""),"",IF(AND($E$3="Nursery"),'Marks Entry Nursery'!AF99,IF(AND($E$3="LKG"),'Marks Entry LKG'!AF99,IF(AND($E$3="UKG"),'Marks Entry UKG'!AF99,""))))</f>
        <v/>
      </c>
      <c r="BF100" s="55" t="str">
        <f t="shared" si="86"/>
        <v/>
      </c>
      <c r="BG100" s="51" t="str">
        <f t="shared" si="87"/>
        <v/>
      </c>
      <c r="BH100" s="89">
        <f t="shared" si="88"/>
        <v>0</v>
      </c>
      <c r="BI100" s="89" t="str">
        <f t="shared" si="89"/>
        <v/>
      </c>
      <c r="BJ100" s="89" t="str">
        <f t="shared" si="90"/>
        <v/>
      </c>
      <c r="BK100" s="89" t="str">
        <f t="shared" si="91"/>
        <v/>
      </c>
      <c r="BL100" s="89" t="str">
        <f t="shared" si="92"/>
        <v/>
      </c>
      <c r="BM100" s="93" t="str">
        <f t="shared" si="93"/>
        <v/>
      </c>
      <c r="BN100" s="105"/>
      <c r="BO100" s="105"/>
      <c r="BP100" s="105"/>
      <c r="BQ100" s="51"/>
      <c r="BR100" s="105" t="str">
        <f>IF(OR($B100=0,$B100=""),"",IF(AND($E$3="Nursery"),'Marks Entry Nursery'!AJ99,IF(AND($E$3="LKG"),'Marks Entry LKG'!AJ99,IF(AND($E$3="UKG"),'Marks Entry UKG'!AJ99,""))))</f>
        <v/>
      </c>
      <c r="BS100" s="105" t="str">
        <f>IF(OR($B100=0,$B100=""),"",IF(AND($E$3="Nursery"),'Marks Entry Nursery'!AK99,IF(AND($E$3="LKG"),'Marks Entry LKG'!AK99,IF(AND($E$3="UKG"),'Marks Entry UKG'!AK99,""))))</f>
        <v/>
      </c>
      <c r="BT100" s="54" t="str">
        <f t="shared" si="94"/>
        <v/>
      </c>
      <c r="BU100" s="51">
        <f t="shared" si="95"/>
        <v>0</v>
      </c>
      <c r="BV100" s="105" t="str">
        <f>IF(OR($B100=0,$B100=""),"",IF(AND($E$3="Nursery"),'Marks Entry Nursery'!AL99,IF(AND($E$3="LKG"),'Marks Entry LKG'!AL99,IF(AND($E$3="UKG"),'Marks Entry UKG'!AL99,""))))</f>
        <v/>
      </c>
      <c r="BW100" s="105" t="str">
        <f>IF(OR($B100=0,$B100=""),"",IF(AND($E$3="Nursery"),'Marks Entry Nursery'!AM99,IF(AND($E$3="LKG"),'Marks Entry LKG'!AM99,IF(AND($E$3="UKG"),'Marks Entry UKG'!AM99,""))))</f>
        <v/>
      </c>
      <c r="BX100" s="55" t="str">
        <f t="shared" si="96"/>
        <v/>
      </c>
      <c r="BY100" s="51" t="str">
        <f t="shared" si="97"/>
        <v/>
      </c>
      <c r="BZ100" s="89">
        <f t="shared" si="98"/>
        <v>0</v>
      </c>
      <c r="CA100" s="89" t="str">
        <f t="shared" si="99"/>
        <v/>
      </c>
      <c r="CB100" s="89" t="str">
        <f t="shared" si="100"/>
        <v/>
      </c>
      <c r="CC100" s="89" t="str">
        <f t="shared" si="101"/>
        <v/>
      </c>
      <c r="CD100" s="89" t="str">
        <f t="shared" si="102"/>
        <v/>
      </c>
      <c r="CE100" s="93" t="str">
        <f t="shared" si="103"/>
        <v/>
      </c>
      <c r="CF100" s="105" t="str">
        <f>IF(OR($B100=0,$B100=""),"",IF(AND($E$3="Nursery"),'Marks Entry Nursery'!AN99,IF(AND($E$3="LKG"),'Marks Entry LKG'!AN99,IF(AND($E$3="UKG"),'Marks Entry UKG'!AN99,""))))</f>
        <v/>
      </c>
      <c r="CG100" s="105" t="str">
        <f>IF(OR($B100=0,$B100=""),"",IF(AND($E$3="Nursery"),'Marks Entry Nursery'!AO99,IF(AND($E$3="LKG"),'Marks Entry LKG'!AO99,IF(AND($E$3="UKG"),'Marks Entry UKG'!AO99,""))))</f>
        <v/>
      </c>
      <c r="CH100" s="106" t="str">
        <f t="shared" si="104"/>
        <v/>
      </c>
      <c r="CI100" s="107">
        <f t="shared" si="105"/>
        <v>0</v>
      </c>
      <c r="CJ100" s="107" t="str">
        <f t="shared" si="106"/>
        <v/>
      </c>
      <c r="CK100" s="107" t="str">
        <f t="shared" si="107"/>
        <v/>
      </c>
      <c r="CL100" s="92" t="str">
        <f t="shared" si="108"/>
        <v/>
      </c>
      <c r="CM100" s="105" t="str">
        <f>IF(OR($B100=0,$B100=""),"",IF(AND($E$3="Nursery"),'Marks Entry Nursery'!AP99,IF(AND($E$3="LKG"),'Marks Entry LKG'!AP99,IF(AND($E$3="UKG"),'Marks Entry UKG'!AP99,""))))</f>
        <v/>
      </c>
      <c r="CN100" s="105" t="str">
        <f>IF(OR($B100=0,$B100=""),"",IF(AND($E$3="Nursery"),'Marks Entry Nursery'!AQ99,IF(AND($E$3="LKG"),'Marks Entry LKG'!AQ99,IF(AND($E$3="UKG"),'Marks Entry UKG'!AQ99,""))))</f>
        <v/>
      </c>
      <c r="CO100" s="106" t="str">
        <f t="shared" si="109"/>
        <v/>
      </c>
      <c r="CP100" s="107">
        <f t="shared" si="110"/>
        <v>0</v>
      </c>
      <c r="CQ100" s="107" t="str">
        <f t="shared" si="111"/>
        <v/>
      </c>
      <c r="CR100" s="107" t="str">
        <f t="shared" si="112"/>
        <v/>
      </c>
      <c r="CS100" s="92" t="str">
        <f t="shared" si="113"/>
        <v/>
      </c>
      <c r="CT100" s="105" t="str">
        <f>IF(OR($B100=0,$B100=""),"",IF(AND($E$3="Nursery"),'Marks Entry Nursery'!AR99,IF(AND($E$3="LKG"),'Marks Entry LKG'!AR99,IF(AND($E$3="UKG"),'Marks Entry UKG'!AR99,""))))</f>
        <v/>
      </c>
      <c r="CU100" s="105" t="str">
        <f>IF(OR($B100=0,$B100=""),"",IF(AND($E$3="Nursery"),'Marks Entry Nursery'!AS99,IF(AND($E$3="LKG"),'Marks Entry LKG'!AS99,IF(AND($E$3="UKG"),'Marks Entry UKG'!AS99,""))))</f>
        <v/>
      </c>
      <c r="CV100" s="106" t="str">
        <f t="shared" si="114"/>
        <v/>
      </c>
      <c r="CW100" s="107">
        <f t="shared" si="115"/>
        <v>0</v>
      </c>
      <c r="CX100" s="107" t="str">
        <f t="shared" si="116"/>
        <v/>
      </c>
      <c r="CY100" s="107" t="str">
        <f t="shared" si="117"/>
        <v/>
      </c>
      <c r="CZ100" s="92" t="str">
        <f t="shared" si="118"/>
        <v/>
      </c>
      <c r="DA100" s="105" t="str">
        <f>IF(OR($B100=0,$B100=""),"",IF(AND($E$3="Nursery"),'Marks Entry Nursery'!AT99,IF(AND($E$3="LKG"),'Marks Entry LKG'!AT99,IF(AND($E$3="UKG"),'Marks Entry UKG'!AT99,""))))</f>
        <v/>
      </c>
      <c r="DB100" s="105" t="str">
        <f>IF(OR($B100=0,$B100=""),"",IF(AND($E$3="Nursery"),'Marks Entry Nursery'!AU99,IF(AND($E$3="LKG"),'Marks Entry LKG'!AU99,IF(AND($E$3="UKG"),'Marks Entry UKG'!AU99,""))))</f>
        <v/>
      </c>
      <c r="DC100" s="357" t="str">
        <f t="shared" si="119"/>
        <v/>
      </c>
      <c r="DD100" s="93" t="str">
        <f t="shared" si="120"/>
        <v/>
      </c>
      <c r="DE100" s="105" t="str">
        <f>IF(OR($B100=0,$B100=""),"",IF(AND($E$3="Nursery"),'Marks Entry Nursery'!AV99,IF(AND($E$3="LKG"),'Marks Entry LKG'!AV99,IF(AND($E$3="UKG"),'Marks Entry UKG'!AV99,""))))</f>
        <v/>
      </c>
      <c r="DF100" s="105" t="str">
        <f>IF(OR($B100=0,$B100=""),"",IF(AND($E$3="Nursery"),'Marks Entry Nursery'!AW99,IF(AND($E$3="LKG"),'Marks Entry LKG'!AW99,IF(AND($E$3="UKG"),'Marks Entry UKG'!AW99,""))))</f>
        <v/>
      </c>
      <c r="DG100" s="357" t="str">
        <f t="shared" si="121"/>
        <v/>
      </c>
      <c r="DH100" s="93" t="str">
        <f t="shared" si="122"/>
        <v/>
      </c>
      <c r="DI100" s="63" t="str">
        <f t="shared" si="123"/>
        <v/>
      </c>
      <c r="DJ100" s="359" t="str">
        <f t="shared" si="124"/>
        <v/>
      </c>
      <c r="DK100" s="67" t="str">
        <f t="shared" si="125"/>
        <v/>
      </c>
      <c r="DL100" s="68" t="str">
        <f t="shared" si="126"/>
        <v/>
      </c>
      <c r="DM100" s="387" t="str">
        <f>IFERROR(IF(B100="NSO","NSO",IF(OR(D100="",G100="",F100="",B100="",DI100=0),"",IF('Master sheet'!$D$14="Hindi","कक्षोंन्नति","Promoted"))),"")</f>
        <v/>
      </c>
      <c r="DN100" s="42" t="str">
        <f>IF(OR(B100=0,B100=""),"",IF(AND($E$3="Nursery"),'Marks Entry Nursery'!AX99,IF(AND($E$3="LKG"),'Marks Entry LKG'!AX99,IF(AND($E$3="UKG"),'Marks Entry UKG'!AX99,""))))</f>
        <v/>
      </c>
      <c r="DO100" s="42" t="str">
        <f>IF(OR(B100=0,B100=""),"",IF(AND($E$3="Nursery"),'Marks Entry Nursery'!AY99,IF(AND($E$3="LKG"),'Marks Entry LKG'!AY99,IF(AND($E$3="UKG"),'Marks Entry UKG'!AY99,""))))</f>
        <v/>
      </c>
      <c r="DP100" s="214" t="str">
        <f t="shared" si="127"/>
        <v/>
      </c>
      <c r="DQ100" s="43"/>
      <c r="DX100" s="44">
        <f>IF(AND($E$3="Nursery"),'Marks Entry Nursery'!I99,IF(AND($E$3="LKG"),'Marks Entry LKG'!I99,IF(AND($E$3="UKG"),'Marks Entry UKG'!I99,"")))</f>
        <v>0</v>
      </c>
    </row>
    <row r="101" spans="1:128" ht="18.95" customHeight="1">
      <c r="A101" s="56">
        <v>94</v>
      </c>
      <c r="B101" s="261" t="str">
        <f>IF(OR(DX101=0,DX101=""),"",IF(AND($E$3="Nursery"),'Marks Entry Nursery'!I100,IF(AND($E$3="LKG"),'Marks Entry LKG'!I100,IF(AND($E$3="UKG"),'Marks Entry UKG'!I100,""))))</f>
        <v/>
      </c>
      <c r="C101" s="57" t="str">
        <f>IF(OR($B101=0,$B101=""),"",IF(AND($E$3="Nursery"),'Marks Entry Nursery'!B100,IF(AND($E$3="LKG"),'Marks Entry LKG'!B100,IF(AND($E$3="UKG"),'Marks Entry UKG'!B100,""))))</f>
        <v/>
      </c>
      <c r="D101" s="57" t="str">
        <f>IF(OR($B101=0,$B101=""),"",IF(AND($E$3="Nursery"),'Marks Entry Nursery'!C100,IF(AND($E$3="LKG"),'Marks Entry LKG'!C100,IF(AND($E$3="UKG"),'Marks Entry UKG'!C100,""))))</f>
        <v/>
      </c>
      <c r="E101" s="402" t="str">
        <f>IF(OR(B101=0,B101=""),"",IF(AND($E$3="Nursery"),'Marks Entry Nursery'!E100,IF(AND($E$3="LKG"),'Marks Entry LKG'!E100,IF(AND($E$3="UKG"),'Marks Entry UKG'!E100,""))))</f>
        <v/>
      </c>
      <c r="F101" s="260" t="str">
        <f>IF(OR(B101=0,B101=""),"",IF(AND($E$3="Nursery"),'Marks Entry Nursery'!D100,IF(AND($E$3="LKG"),'Marks Entry LKG'!D100,IF(AND($E$3="UKG"),'Marks Entry UKG'!D100,""))))</f>
        <v/>
      </c>
      <c r="G101" s="407" t="str">
        <f>IF(OR($B101=0,$B101=""),"",IF(AND($E$3="Nursery"),'Marks Entry Nursery'!F100,IF(AND($E$3="LKG"),'Marks Entry LKG'!F100,IF(AND($E$3="UKG"),'Marks Entry UKG'!F100,""))))</f>
        <v/>
      </c>
      <c r="H101" s="407" t="str">
        <f>IF(OR($B101=0,$B101=""),"",IF(AND($E$3="Nursery"),'Marks Entry Nursery'!G100,IF(AND($E$3="LKG"),'Marks Entry LKG'!G100,IF(AND($E$3="UKG"),'Marks Entry UKG'!G100,""))))</f>
        <v/>
      </c>
      <c r="I101" s="407" t="str">
        <f>IF(OR($B101=0,$B101=""),"",IF(AND($E$3="Nursery"),'Marks Entry Nursery'!H100,IF(AND($E$3="LKG"),'Marks Entry LKG'!H100,IF(AND($E$3="UKG"),'Marks Entry UKG'!H100,""))))</f>
        <v/>
      </c>
      <c r="J101" s="229" t="str">
        <f>IF(OR($B101=0,$B101=""),"",IF(AND($E$3="Nursery"),'Marks Entry Nursery'!J100,IF(AND($E$3="LKG"),'Marks Entry LKG'!J100,IF(AND($E$3="UKG"),'Marks Entry UKG'!J100,""))))</f>
        <v/>
      </c>
      <c r="K101" s="229" t="str">
        <f>IF(OR($B101=0,$B101=""),"",IF(AND($E$3="Nursery"),'Marks Entry Nursery'!K100,IF(AND($E$3="LKG"),'Marks Entry LKG'!K100,IF(AND($E$3="UKG"),'Marks Entry UKG'!K100,""))))</f>
        <v/>
      </c>
      <c r="L101" s="105"/>
      <c r="M101" s="105"/>
      <c r="N101" s="105"/>
      <c r="O101" s="51"/>
      <c r="P101" s="105" t="str">
        <f>IF(OR($B101=0,$B101=""),"",IF(AND($E$3="Nursery"),'Marks Entry Nursery'!O100,IF(AND($E$3="LKG"),'Marks Entry LKG'!O100,IF(AND($E$3="UKG"),'Marks Entry UKG'!O100,""))))</f>
        <v/>
      </c>
      <c r="Q101" s="105" t="str">
        <f>IF(OR($B101=0,$B101=""),"",IF(AND($E$3="Nursery"),'Marks Entry Nursery'!P100,IF(AND($E$3="LKG"),'Marks Entry LKG'!P100,IF(AND($E$3="UKG"),'Marks Entry UKG'!P100,""))))</f>
        <v/>
      </c>
      <c r="R101" s="54" t="str">
        <f t="shared" si="64"/>
        <v/>
      </c>
      <c r="S101" s="51">
        <f t="shared" si="65"/>
        <v>0</v>
      </c>
      <c r="T101" s="105" t="str">
        <f>IF(OR($B101=0,$B101=""),"",IF(AND($E$3="Nursery"),'Marks Entry Nursery'!Q100,IF(AND($E$3="LKG"),'Marks Entry LKG'!Q100,IF(AND($E$3="UKG"),'Marks Entry UKG'!Q100,""))))</f>
        <v/>
      </c>
      <c r="U101" s="105" t="str">
        <f>IF(OR($B101=0,$B101=""),"",IF(AND($E$3="Nursery"),'Marks Entry Nursery'!R100,IF(AND($E$3="LKG"),'Marks Entry LKG'!R100,IF(AND($E$3="UKG"),'Marks Entry UKG'!R100,""))))</f>
        <v/>
      </c>
      <c r="V101" s="55" t="str">
        <f t="shared" si="66"/>
        <v/>
      </c>
      <c r="W101" s="51" t="str">
        <f t="shared" si="67"/>
        <v/>
      </c>
      <c r="X101" s="89">
        <f t="shared" si="68"/>
        <v>0</v>
      </c>
      <c r="Y101" s="89" t="str">
        <f t="shared" si="69"/>
        <v/>
      </c>
      <c r="Z101" s="89" t="str">
        <f t="shared" si="70"/>
        <v/>
      </c>
      <c r="AA101" s="89" t="str">
        <f t="shared" si="71"/>
        <v/>
      </c>
      <c r="AB101" s="89" t="str">
        <f t="shared" si="72"/>
        <v/>
      </c>
      <c r="AC101" s="93" t="str">
        <f t="shared" si="73"/>
        <v/>
      </c>
      <c r="AD101" s="105"/>
      <c r="AE101" s="105"/>
      <c r="AF101" s="105"/>
      <c r="AG101" s="51"/>
      <c r="AH101" s="105" t="str">
        <f>IF(OR($B101=0,$B101=""),"",IF(AND($E$3="Nursery"),'Marks Entry Nursery'!V100,IF(AND($E$3="LKG"),'Marks Entry LKG'!V100,IF(AND($E$3="UKG"),'Marks Entry UKG'!V100,""))))</f>
        <v/>
      </c>
      <c r="AI101" s="105" t="str">
        <f>IF(OR($B101=0,$B101=""),"",IF(AND($E$3="Nursery"),'Marks Entry Nursery'!W100,IF(AND($E$3="LKG"),'Marks Entry LKG'!W100,IF(AND($E$3="UKG"),'Marks Entry UKG'!W100,""))))</f>
        <v/>
      </c>
      <c r="AJ101" s="54" t="str">
        <f t="shared" si="74"/>
        <v/>
      </c>
      <c r="AK101" s="51">
        <f t="shared" si="75"/>
        <v>0</v>
      </c>
      <c r="AL101" s="105" t="str">
        <f>IF(OR($B101=0,$B101=""),"",IF(AND($E$3="Nursery"),'Marks Entry Nursery'!X100,IF(AND($E$3="LKG"),'Marks Entry LKG'!X100,IF(AND($E$3="UKG"),'Marks Entry UKG'!X100,""))))</f>
        <v/>
      </c>
      <c r="AM101" s="105" t="str">
        <f>IF(OR($B101=0,$B101=""),"",IF(AND($E$3="Nursery"),'Marks Entry Nursery'!Y100,IF(AND($E$3="LKG"),'Marks Entry LKG'!Y100,IF(AND($E$3="UKG"),'Marks Entry UKG'!Y100,""))))</f>
        <v/>
      </c>
      <c r="AN101" s="55" t="str">
        <f t="shared" si="76"/>
        <v/>
      </c>
      <c r="AO101" s="51" t="str">
        <f t="shared" si="77"/>
        <v/>
      </c>
      <c r="AP101" s="89">
        <f t="shared" si="78"/>
        <v>0</v>
      </c>
      <c r="AQ101" s="89" t="str">
        <f t="shared" si="79"/>
        <v/>
      </c>
      <c r="AR101" s="89" t="str">
        <f t="shared" si="80"/>
        <v/>
      </c>
      <c r="AS101" s="89" t="str">
        <f t="shared" si="81"/>
        <v/>
      </c>
      <c r="AT101" s="89" t="str">
        <f t="shared" si="82"/>
        <v/>
      </c>
      <c r="AU101" s="93" t="str">
        <f t="shared" si="83"/>
        <v/>
      </c>
      <c r="AV101" s="105"/>
      <c r="AW101" s="105"/>
      <c r="AX101" s="105"/>
      <c r="AY101" s="51"/>
      <c r="AZ101" s="105" t="str">
        <f>IF(OR($B101=0,$B101=""),"",IF(AND($E$3="Nursery"),'Marks Entry Nursery'!AC100,IF(AND($E$3="LKG"),'Marks Entry LKG'!AC100,IF(AND($E$3="UKG"),'Marks Entry UKG'!AC100,""))))</f>
        <v/>
      </c>
      <c r="BA101" s="105" t="str">
        <f>IF(OR($B101=0,$B101=""),"",IF(AND($E$3="Nursery"),'Marks Entry Nursery'!AD100,IF(AND($E$3="LKG"),'Marks Entry LKG'!AD100,IF(AND($E$3="UKG"),'Marks Entry UKG'!AD100,""))))</f>
        <v/>
      </c>
      <c r="BB101" s="54" t="str">
        <f t="shared" si="84"/>
        <v/>
      </c>
      <c r="BC101" s="51">
        <f t="shared" si="85"/>
        <v>0</v>
      </c>
      <c r="BD101" s="105" t="str">
        <f>IF(OR($B101=0,$B101=""),"",IF(AND($E$3="Nursery"),'Marks Entry Nursery'!AE100,IF(AND($E$3="LKG"),'Marks Entry LKG'!AE100,IF(AND($E$3="UKG"),'Marks Entry UKG'!AE100,""))))</f>
        <v/>
      </c>
      <c r="BE101" s="105" t="str">
        <f>IF(OR($B101=0,$B101=""),"",IF(AND($E$3="Nursery"),'Marks Entry Nursery'!AF100,IF(AND($E$3="LKG"),'Marks Entry LKG'!AF100,IF(AND($E$3="UKG"),'Marks Entry UKG'!AF100,""))))</f>
        <v/>
      </c>
      <c r="BF101" s="55" t="str">
        <f t="shared" si="86"/>
        <v/>
      </c>
      <c r="BG101" s="51" t="str">
        <f t="shared" si="87"/>
        <v/>
      </c>
      <c r="BH101" s="89">
        <f t="shared" si="88"/>
        <v>0</v>
      </c>
      <c r="BI101" s="89" t="str">
        <f t="shared" si="89"/>
        <v/>
      </c>
      <c r="BJ101" s="89" t="str">
        <f t="shared" si="90"/>
        <v/>
      </c>
      <c r="BK101" s="89" t="str">
        <f t="shared" si="91"/>
        <v/>
      </c>
      <c r="BL101" s="89" t="str">
        <f t="shared" si="92"/>
        <v/>
      </c>
      <c r="BM101" s="93" t="str">
        <f t="shared" si="93"/>
        <v/>
      </c>
      <c r="BN101" s="105"/>
      <c r="BO101" s="105"/>
      <c r="BP101" s="105"/>
      <c r="BQ101" s="51"/>
      <c r="BR101" s="105" t="str">
        <f>IF(OR($B101=0,$B101=""),"",IF(AND($E$3="Nursery"),'Marks Entry Nursery'!AJ100,IF(AND($E$3="LKG"),'Marks Entry LKG'!AJ100,IF(AND($E$3="UKG"),'Marks Entry UKG'!AJ100,""))))</f>
        <v/>
      </c>
      <c r="BS101" s="105" t="str">
        <f>IF(OR($B101=0,$B101=""),"",IF(AND($E$3="Nursery"),'Marks Entry Nursery'!AK100,IF(AND($E$3="LKG"),'Marks Entry LKG'!AK100,IF(AND($E$3="UKG"),'Marks Entry UKG'!AK100,""))))</f>
        <v/>
      </c>
      <c r="BT101" s="54" t="str">
        <f t="shared" si="94"/>
        <v/>
      </c>
      <c r="BU101" s="51">
        <f t="shared" si="95"/>
        <v>0</v>
      </c>
      <c r="BV101" s="105" t="str">
        <f>IF(OR($B101=0,$B101=""),"",IF(AND($E$3="Nursery"),'Marks Entry Nursery'!AL100,IF(AND($E$3="LKG"),'Marks Entry LKG'!AL100,IF(AND($E$3="UKG"),'Marks Entry UKG'!AL100,""))))</f>
        <v/>
      </c>
      <c r="BW101" s="105" t="str">
        <f>IF(OR($B101=0,$B101=""),"",IF(AND($E$3="Nursery"),'Marks Entry Nursery'!AM100,IF(AND($E$3="LKG"),'Marks Entry LKG'!AM100,IF(AND($E$3="UKG"),'Marks Entry UKG'!AM100,""))))</f>
        <v/>
      </c>
      <c r="BX101" s="55" t="str">
        <f t="shared" si="96"/>
        <v/>
      </c>
      <c r="BY101" s="51" t="str">
        <f t="shared" si="97"/>
        <v/>
      </c>
      <c r="BZ101" s="89">
        <f t="shared" si="98"/>
        <v>0</v>
      </c>
      <c r="CA101" s="89" t="str">
        <f t="shared" si="99"/>
        <v/>
      </c>
      <c r="CB101" s="89" t="str">
        <f t="shared" si="100"/>
        <v/>
      </c>
      <c r="CC101" s="89" t="str">
        <f t="shared" si="101"/>
        <v/>
      </c>
      <c r="CD101" s="89" t="str">
        <f t="shared" si="102"/>
        <v/>
      </c>
      <c r="CE101" s="93" t="str">
        <f t="shared" si="103"/>
        <v/>
      </c>
      <c r="CF101" s="105" t="str">
        <f>IF(OR($B101=0,$B101=""),"",IF(AND($E$3="Nursery"),'Marks Entry Nursery'!AN100,IF(AND($E$3="LKG"),'Marks Entry LKG'!AN100,IF(AND($E$3="UKG"),'Marks Entry UKG'!AN100,""))))</f>
        <v/>
      </c>
      <c r="CG101" s="105" t="str">
        <f>IF(OR($B101=0,$B101=""),"",IF(AND($E$3="Nursery"),'Marks Entry Nursery'!AO100,IF(AND($E$3="LKG"),'Marks Entry LKG'!AO100,IF(AND($E$3="UKG"),'Marks Entry UKG'!AO100,""))))</f>
        <v/>
      </c>
      <c r="CH101" s="106" t="str">
        <f t="shared" si="104"/>
        <v/>
      </c>
      <c r="CI101" s="107">
        <f t="shared" si="105"/>
        <v>0</v>
      </c>
      <c r="CJ101" s="107" t="str">
        <f t="shared" si="106"/>
        <v/>
      </c>
      <c r="CK101" s="107" t="str">
        <f t="shared" si="107"/>
        <v/>
      </c>
      <c r="CL101" s="92" t="str">
        <f t="shared" si="108"/>
        <v/>
      </c>
      <c r="CM101" s="105" t="str">
        <f>IF(OR($B101=0,$B101=""),"",IF(AND($E$3="Nursery"),'Marks Entry Nursery'!AP100,IF(AND($E$3="LKG"),'Marks Entry LKG'!AP100,IF(AND($E$3="UKG"),'Marks Entry UKG'!AP100,""))))</f>
        <v/>
      </c>
      <c r="CN101" s="105" t="str">
        <f>IF(OR($B101=0,$B101=""),"",IF(AND($E$3="Nursery"),'Marks Entry Nursery'!AQ100,IF(AND($E$3="LKG"),'Marks Entry LKG'!AQ100,IF(AND($E$3="UKG"),'Marks Entry UKG'!AQ100,""))))</f>
        <v/>
      </c>
      <c r="CO101" s="106" t="str">
        <f t="shared" si="109"/>
        <v/>
      </c>
      <c r="CP101" s="107">
        <f t="shared" si="110"/>
        <v>0</v>
      </c>
      <c r="CQ101" s="107" t="str">
        <f t="shared" si="111"/>
        <v/>
      </c>
      <c r="CR101" s="107" t="str">
        <f t="shared" si="112"/>
        <v/>
      </c>
      <c r="CS101" s="92" t="str">
        <f t="shared" si="113"/>
        <v/>
      </c>
      <c r="CT101" s="105" t="str">
        <f>IF(OR($B101=0,$B101=""),"",IF(AND($E$3="Nursery"),'Marks Entry Nursery'!AR100,IF(AND($E$3="LKG"),'Marks Entry LKG'!AR100,IF(AND($E$3="UKG"),'Marks Entry UKG'!AR100,""))))</f>
        <v/>
      </c>
      <c r="CU101" s="105" t="str">
        <f>IF(OR($B101=0,$B101=""),"",IF(AND($E$3="Nursery"),'Marks Entry Nursery'!AS100,IF(AND($E$3="LKG"),'Marks Entry LKG'!AS100,IF(AND($E$3="UKG"),'Marks Entry UKG'!AS100,""))))</f>
        <v/>
      </c>
      <c r="CV101" s="106" t="str">
        <f t="shared" si="114"/>
        <v/>
      </c>
      <c r="CW101" s="107">
        <f t="shared" si="115"/>
        <v>0</v>
      </c>
      <c r="CX101" s="107" t="str">
        <f t="shared" si="116"/>
        <v/>
      </c>
      <c r="CY101" s="107" t="str">
        <f t="shared" si="117"/>
        <v/>
      </c>
      <c r="CZ101" s="92" t="str">
        <f t="shared" si="118"/>
        <v/>
      </c>
      <c r="DA101" s="105" t="str">
        <f>IF(OR($B101=0,$B101=""),"",IF(AND($E$3="Nursery"),'Marks Entry Nursery'!AT100,IF(AND($E$3="LKG"),'Marks Entry LKG'!AT100,IF(AND($E$3="UKG"),'Marks Entry UKG'!AT100,""))))</f>
        <v/>
      </c>
      <c r="DB101" s="105" t="str">
        <f>IF(OR($B101=0,$B101=""),"",IF(AND($E$3="Nursery"),'Marks Entry Nursery'!AU100,IF(AND($E$3="LKG"),'Marks Entry LKG'!AU100,IF(AND($E$3="UKG"),'Marks Entry UKG'!AU100,""))))</f>
        <v/>
      </c>
      <c r="DC101" s="357" t="str">
        <f t="shared" si="119"/>
        <v/>
      </c>
      <c r="DD101" s="93" t="str">
        <f t="shared" si="120"/>
        <v/>
      </c>
      <c r="DE101" s="105" t="str">
        <f>IF(OR($B101=0,$B101=""),"",IF(AND($E$3="Nursery"),'Marks Entry Nursery'!AV100,IF(AND($E$3="LKG"),'Marks Entry LKG'!AV100,IF(AND($E$3="UKG"),'Marks Entry UKG'!AV100,""))))</f>
        <v/>
      </c>
      <c r="DF101" s="105" t="str">
        <f>IF(OR($B101=0,$B101=""),"",IF(AND($E$3="Nursery"),'Marks Entry Nursery'!AW100,IF(AND($E$3="LKG"),'Marks Entry LKG'!AW100,IF(AND($E$3="UKG"),'Marks Entry UKG'!AW100,""))))</f>
        <v/>
      </c>
      <c r="DG101" s="357" t="str">
        <f t="shared" si="121"/>
        <v/>
      </c>
      <c r="DH101" s="93" t="str">
        <f t="shared" si="122"/>
        <v/>
      </c>
      <c r="DI101" s="63" t="str">
        <f t="shared" si="123"/>
        <v/>
      </c>
      <c r="DJ101" s="359" t="str">
        <f t="shared" si="124"/>
        <v/>
      </c>
      <c r="DK101" s="67" t="str">
        <f t="shared" si="125"/>
        <v/>
      </c>
      <c r="DL101" s="68" t="str">
        <f t="shared" si="126"/>
        <v/>
      </c>
      <c r="DM101" s="387" t="str">
        <f>IFERROR(IF(B101="NSO","NSO",IF(OR(D101="",G101="",F101="",B101="",DI101=0),"",IF('Master sheet'!$D$14="Hindi","कक्षोंन्नति","Promoted"))),"")</f>
        <v/>
      </c>
      <c r="DN101" s="42" t="str">
        <f>IF(OR(B101=0,B101=""),"",IF(AND($E$3="Nursery"),'Marks Entry Nursery'!AX100,IF(AND($E$3="LKG"),'Marks Entry LKG'!AX100,IF(AND($E$3="UKG"),'Marks Entry UKG'!AX100,""))))</f>
        <v/>
      </c>
      <c r="DO101" s="42" t="str">
        <f>IF(OR(B101=0,B101=""),"",IF(AND($E$3="Nursery"),'Marks Entry Nursery'!AY100,IF(AND($E$3="LKG"),'Marks Entry LKG'!AY100,IF(AND($E$3="UKG"),'Marks Entry UKG'!AY100,""))))</f>
        <v/>
      </c>
      <c r="DP101" s="214" t="str">
        <f t="shared" si="127"/>
        <v/>
      </c>
      <c r="DQ101" s="43"/>
      <c r="DX101" s="44">
        <f>IF(AND($E$3="Nursery"),'Marks Entry Nursery'!I100,IF(AND($E$3="LKG"),'Marks Entry LKG'!I100,IF(AND($E$3="UKG"),'Marks Entry UKG'!I100,"")))</f>
        <v>0</v>
      </c>
    </row>
    <row r="102" spans="1:128" ht="18.95" customHeight="1">
      <c r="A102" s="56">
        <v>95</v>
      </c>
      <c r="B102" s="261" t="str">
        <f>IF(OR(DX102=0,DX102=""),"",IF(AND($E$3="Nursery"),'Marks Entry Nursery'!I101,IF(AND($E$3="LKG"),'Marks Entry LKG'!I101,IF(AND($E$3="UKG"),'Marks Entry UKG'!I101,""))))</f>
        <v/>
      </c>
      <c r="C102" s="57" t="str">
        <f>IF(OR($B102=0,$B102=""),"",IF(AND($E$3="Nursery"),'Marks Entry Nursery'!B101,IF(AND($E$3="LKG"),'Marks Entry LKG'!B101,IF(AND($E$3="UKG"),'Marks Entry UKG'!B101,""))))</f>
        <v/>
      </c>
      <c r="D102" s="57" t="str">
        <f>IF(OR($B102=0,$B102=""),"",IF(AND($E$3="Nursery"),'Marks Entry Nursery'!C101,IF(AND($E$3="LKG"),'Marks Entry LKG'!C101,IF(AND($E$3="UKG"),'Marks Entry UKG'!C101,""))))</f>
        <v/>
      </c>
      <c r="E102" s="402" t="str">
        <f>IF(OR(B102=0,B102=""),"",IF(AND($E$3="Nursery"),'Marks Entry Nursery'!E101,IF(AND($E$3="LKG"),'Marks Entry LKG'!E101,IF(AND($E$3="UKG"),'Marks Entry UKG'!E101,""))))</f>
        <v/>
      </c>
      <c r="F102" s="260" t="str">
        <f>IF(OR(B102=0,B102=""),"",IF(AND($E$3="Nursery"),'Marks Entry Nursery'!D101,IF(AND($E$3="LKG"),'Marks Entry LKG'!D101,IF(AND($E$3="UKG"),'Marks Entry UKG'!D101,""))))</f>
        <v/>
      </c>
      <c r="G102" s="407" t="str">
        <f>IF(OR($B102=0,$B102=""),"",IF(AND($E$3="Nursery"),'Marks Entry Nursery'!F101,IF(AND($E$3="LKG"),'Marks Entry LKG'!F101,IF(AND($E$3="UKG"),'Marks Entry UKG'!F101,""))))</f>
        <v/>
      </c>
      <c r="H102" s="407" t="str">
        <f>IF(OR($B102=0,$B102=""),"",IF(AND($E$3="Nursery"),'Marks Entry Nursery'!G101,IF(AND($E$3="LKG"),'Marks Entry LKG'!G101,IF(AND($E$3="UKG"),'Marks Entry UKG'!G101,""))))</f>
        <v/>
      </c>
      <c r="I102" s="407" t="str">
        <f>IF(OR($B102=0,$B102=""),"",IF(AND($E$3="Nursery"),'Marks Entry Nursery'!H101,IF(AND($E$3="LKG"),'Marks Entry LKG'!H101,IF(AND($E$3="UKG"),'Marks Entry UKG'!H101,""))))</f>
        <v/>
      </c>
      <c r="J102" s="229" t="str">
        <f>IF(OR($B102=0,$B102=""),"",IF(AND($E$3="Nursery"),'Marks Entry Nursery'!J101,IF(AND($E$3="LKG"),'Marks Entry LKG'!J101,IF(AND($E$3="UKG"),'Marks Entry UKG'!J101,""))))</f>
        <v/>
      </c>
      <c r="K102" s="229" t="str">
        <f>IF(OR($B102=0,$B102=""),"",IF(AND($E$3="Nursery"),'Marks Entry Nursery'!K101,IF(AND($E$3="LKG"),'Marks Entry LKG'!K101,IF(AND($E$3="UKG"),'Marks Entry UKG'!K101,""))))</f>
        <v/>
      </c>
      <c r="L102" s="105"/>
      <c r="M102" s="105"/>
      <c r="N102" s="105"/>
      <c r="O102" s="51"/>
      <c r="P102" s="105" t="str">
        <f>IF(OR($B102=0,$B102=""),"",IF(AND($E$3="Nursery"),'Marks Entry Nursery'!O101,IF(AND($E$3="LKG"),'Marks Entry LKG'!O101,IF(AND($E$3="UKG"),'Marks Entry UKG'!O101,""))))</f>
        <v/>
      </c>
      <c r="Q102" s="105" t="str">
        <f>IF(OR($B102=0,$B102=""),"",IF(AND($E$3="Nursery"),'Marks Entry Nursery'!P101,IF(AND($E$3="LKG"),'Marks Entry LKG'!P101,IF(AND($E$3="UKG"),'Marks Entry UKG'!P101,""))))</f>
        <v/>
      </c>
      <c r="R102" s="54" t="str">
        <f t="shared" si="64"/>
        <v/>
      </c>
      <c r="S102" s="51">
        <f t="shared" si="65"/>
        <v>0</v>
      </c>
      <c r="T102" s="105" t="str">
        <f>IF(OR($B102=0,$B102=""),"",IF(AND($E$3="Nursery"),'Marks Entry Nursery'!Q101,IF(AND($E$3="LKG"),'Marks Entry LKG'!Q101,IF(AND($E$3="UKG"),'Marks Entry UKG'!Q101,""))))</f>
        <v/>
      </c>
      <c r="U102" s="105" t="str">
        <f>IF(OR($B102=0,$B102=""),"",IF(AND($E$3="Nursery"),'Marks Entry Nursery'!R101,IF(AND($E$3="LKG"),'Marks Entry LKG'!R101,IF(AND($E$3="UKG"),'Marks Entry UKG'!R101,""))))</f>
        <v/>
      </c>
      <c r="V102" s="55" t="str">
        <f t="shared" si="66"/>
        <v/>
      </c>
      <c r="W102" s="51" t="str">
        <f t="shared" si="67"/>
        <v/>
      </c>
      <c r="X102" s="89">
        <f t="shared" si="68"/>
        <v>0</v>
      </c>
      <c r="Y102" s="89" t="str">
        <f t="shared" si="69"/>
        <v/>
      </c>
      <c r="Z102" s="89" t="str">
        <f t="shared" si="70"/>
        <v/>
      </c>
      <c r="AA102" s="89" t="str">
        <f t="shared" si="71"/>
        <v/>
      </c>
      <c r="AB102" s="89" t="str">
        <f t="shared" si="72"/>
        <v/>
      </c>
      <c r="AC102" s="93" t="str">
        <f t="shared" si="73"/>
        <v/>
      </c>
      <c r="AD102" s="105"/>
      <c r="AE102" s="105"/>
      <c r="AF102" s="105"/>
      <c r="AG102" s="51"/>
      <c r="AH102" s="105" t="str">
        <f>IF(OR($B102=0,$B102=""),"",IF(AND($E$3="Nursery"),'Marks Entry Nursery'!V101,IF(AND($E$3="LKG"),'Marks Entry LKG'!V101,IF(AND($E$3="UKG"),'Marks Entry UKG'!V101,""))))</f>
        <v/>
      </c>
      <c r="AI102" s="105" t="str">
        <f>IF(OR($B102=0,$B102=""),"",IF(AND($E$3="Nursery"),'Marks Entry Nursery'!W101,IF(AND($E$3="LKG"),'Marks Entry LKG'!W101,IF(AND($E$3="UKG"),'Marks Entry UKG'!W101,""))))</f>
        <v/>
      </c>
      <c r="AJ102" s="54" t="str">
        <f t="shared" si="74"/>
        <v/>
      </c>
      <c r="AK102" s="51">
        <f t="shared" si="75"/>
        <v>0</v>
      </c>
      <c r="AL102" s="105" t="str">
        <f>IF(OR($B102=0,$B102=""),"",IF(AND($E$3="Nursery"),'Marks Entry Nursery'!X101,IF(AND($E$3="LKG"),'Marks Entry LKG'!X101,IF(AND($E$3="UKG"),'Marks Entry UKG'!X101,""))))</f>
        <v/>
      </c>
      <c r="AM102" s="105" t="str">
        <f>IF(OR($B102=0,$B102=""),"",IF(AND($E$3="Nursery"),'Marks Entry Nursery'!Y101,IF(AND($E$3="LKG"),'Marks Entry LKG'!Y101,IF(AND($E$3="UKG"),'Marks Entry UKG'!Y101,""))))</f>
        <v/>
      </c>
      <c r="AN102" s="55" t="str">
        <f t="shared" si="76"/>
        <v/>
      </c>
      <c r="AO102" s="51" t="str">
        <f t="shared" si="77"/>
        <v/>
      </c>
      <c r="AP102" s="89">
        <f t="shared" si="78"/>
        <v>0</v>
      </c>
      <c r="AQ102" s="89" t="str">
        <f t="shared" si="79"/>
        <v/>
      </c>
      <c r="AR102" s="89" t="str">
        <f t="shared" si="80"/>
        <v/>
      </c>
      <c r="AS102" s="89" t="str">
        <f t="shared" si="81"/>
        <v/>
      </c>
      <c r="AT102" s="89" t="str">
        <f t="shared" si="82"/>
        <v/>
      </c>
      <c r="AU102" s="93" t="str">
        <f t="shared" si="83"/>
        <v/>
      </c>
      <c r="AV102" s="105"/>
      <c r="AW102" s="105"/>
      <c r="AX102" s="105"/>
      <c r="AY102" s="51"/>
      <c r="AZ102" s="105" t="str">
        <f>IF(OR($B102=0,$B102=""),"",IF(AND($E$3="Nursery"),'Marks Entry Nursery'!AC101,IF(AND($E$3="LKG"),'Marks Entry LKG'!AC101,IF(AND($E$3="UKG"),'Marks Entry UKG'!AC101,""))))</f>
        <v/>
      </c>
      <c r="BA102" s="105" t="str">
        <f>IF(OR($B102=0,$B102=""),"",IF(AND($E$3="Nursery"),'Marks Entry Nursery'!AD101,IF(AND($E$3="LKG"),'Marks Entry LKG'!AD101,IF(AND($E$3="UKG"),'Marks Entry UKG'!AD101,""))))</f>
        <v/>
      </c>
      <c r="BB102" s="54" t="str">
        <f t="shared" si="84"/>
        <v/>
      </c>
      <c r="BC102" s="51">
        <f t="shared" si="85"/>
        <v>0</v>
      </c>
      <c r="BD102" s="105" t="str">
        <f>IF(OR($B102=0,$B102=""),"",IF(AND($E$3="Nursery"),'Marks Entry Nursery'!AE101,IF(AND($E$3="LKG"),'Marks Entry LKG'!AE101,IF(AND($E$3="UKG"),'Marks Entry UKG'!AE101,""))))</f>
        <v/>
      </c>
      <c r="BE102" s="105" t="str">
        <f>IF(OR($B102=0,$B102=""),"",IF(AND($E$3="Nursery"),'Marks Entry Nursery'!AF101,IF(AND($E$3="LKG"),'Marks Entry LKG'!AF101,IF(AND($E$3="UKG"),'Marks Entry UKG'!AF101,""))))</f>
        <v/>
      </c>
      <c r="BF102" s="55" t="str">
        <f t="shared" si="86"/>
        <v/>
      </c>
      <c r="BG102" s="51" t="str">
        <f t="shared" si="87"/>
        <v/>
      </c>
      <c r="BH102" s="89">
        <f t="shared" si="88"/>
        <v>0</v>
      </c>
      <c r="BI102" s="89" t="str">
        <f t="shared" si="89"/>
        <v/>
      </c>
      <c r="BJ102" s="89" t="str">
        <f t="shared" si="90"/>
        <v/>
      </c>
      <c r="BK102" s="89" t="str">
        <f t="shared" si="91"/>
        <v/>
      </c>
      <c r="BL102" s="89" t="str">
        <f t="shared" si="92"/>
        <v/>
      </c>
      <c r="BM102" s="93" t="str">
        <f t="shared" si="93"/>
        <v/>
      </c>
      <c r="BN102" s="105"/>
      <c r="BO102" s="105"/>
      <c r="BP102" s="105"/>
      <c r="BQ102" s="51"/>
      <c r="BR102" s="105" t="str">
        <f>IF(OR($B102=0,$B102=""),"",IF(AND($E$3="Nursery"),'Marks Entry Nursery'!AJ101,IF(AND($E$3="LKG"),'Marks Entry LKG'!AJ101,IF(AND($E$3="UKG"),'Marks Entry UKG'!AJ101,""))))</f>
        <v/>
      </c>
      <c r="BS102" s="105" t="str">
        <f>IF(OR($B102=0,$B102=""),"",IF(AND($E$3="Nursery"),'Marks Entry Nursery'!AK101,IF(AND($E$3="LKG"),'Marks Entry LKG'!AK101,IF(AND($E$3="UKG"),'Marks Entry UKG'!AK101,""))))</f>
        <v/>
      </c>
      <c r="BT102" s="54" t="str">
        <f t="shared" si="94"/>
        <v/>
      </c>
      <c r="BU102" s="51">
        <f t="shared" si="95"/>
        <v>0</v>
      </c>
      <c r="BV102" s="105" t="str">
        <f>IF(OR($B102=0,$B102=""),"",IF(AND($E$3="Nursery"),'Marks Entry Nursery'!AL101,IF(AND($E$3="LKG"),'Marks Entry LKG'!AL101,IF(AND($E$3="UKG"),'Marks Entry UKG'!AL101,""))))</f>
        <v/>
      </c>
      <c r="BW102" s="105" t="str">
        <f>IF(OR($B102=0,$B102=""),"",IF(AND($E$3="Nursery"),'Marks Entry Nursery'!AM101,IF(AND($E$3="LKG"),'Marks Entry LKG'!AM101,IF(AND($E$3="UKG"),'Marks Entry UKG'!AM101,""))))</f>
        <v/>
      </c>
      <c r="BX102" s="55" t="str">
        <f t="shared" si="96"/>
        <v/>
      </c>
      <c r="BY102" s="51" t="str">
        <f t="shared" si="97"/>
        <v/>
      </c>
      <c r="BZ102" s="89">
        <f t="shared" si="98"/>
        <v>0</v>
      </c>
      <c r="CA102" s="89" t="str">
        <f t="shared" si="99"/>
        <v/>
      </c>
      <c r="CB102" s="89" t="str">
        <f t="shared" si="100"/>
        <v/>
      </c>
      <c r="CC102" s="89" t="str">
        <f t="shared" si="101"/>
        <v/>
      </c>
      <c r="CD102" s="89" t="str">
        <f t="shared" si="102"/>
        <v/>
      </c>
      <c r="CE102" s="93" t="str">
        <f t="shared" si="103"/>
        <v/>
      </c>
      <c r="CF102" s="105" t="str">
        <f>IF(OR($B102=0,$B102=""),"",IF(AND($E$3="Nursery"),'Marks Entry Nursery'!AN101,IF(AND($E$3="LKG"),'Marks Entry LKG'!AN101,IF(AND($E$3="UKG"),'Marks Entry UKG'!AN101,""))))</f>
        <v/>
      </c>
      <c r="CG102" s="105" t="str">
        <f>IF(OR($B102=0,$B102=""),"",IF(AND($E$3="Nursery"),'Marks Entry Nursery'!AO101,IF(AND($E$3="LKG"),'Marks Entry LKG'!AO101,IF(AND($E$3="UKG"),'Marks Entry UKG'!AO101,""))))</f>
        <v/>
      </c>
      <c r="CH102" s="106" t="str">
        <f t="shared" si="104"/>
        <v/>
      </c>
      <c r="CI102" s="107">
        <f t="shared" si="105"/>
        <v>0</v>
      </c>
      <c r="CJ102" s="107" t="str">
        <f t="shared" si="106"/>
        <v/>
      </c>
      <c r="CK102" s="107" t="str">
        <f t="shared" si="107"/>
        <v/>
      </c>
      <c r="CL102" s="92" t="str">
        <f t="shared" si="108"/>
        <v/>
      </c>
      <c r="CM102" s="105" t="str">
        <f>IF(OR($B102=0,$B102=""),"",IF(AND($E$3="Nursery"),'Marks Entry Nursery'!AP101,IF(AND($E$3="LKG"),'Marks Entry LKG'!AP101,IF(AND($E$3="UKG"),'Marks Entry UKG'!AP101,""))))</f>
        <v/>
      </c>
      <c r="CN102" s="105" t="str">
        <f>IF(OR($B102=0,$B102=""),"",IF(AND($E$3="Nursery"),'Marks Entry Nursery'!AQ101,IF(AND($E$3="LKG"),'Marks Entry LKG'!AQ101,IF(AND($E$3="UKG"),'Marks Entry UKG'!AQ101,""))))</f>
        <v/>
      </c>
      <c r="CO102" s="106" t="str">
        <f t="shared" si="109"/>
        <v/>
      </c>
      <c r="CP102" s="107">
        <f t="shared" si="110"/>
        <v>0</v>
      </c>
      <c r="CQ102" s="107" t="str">
        <f t="shared" si="111"/>
        <v/>
      </c>
      <c r="CR102" s="107" t="str">
        <f t="shared" si="112"/>
        <v/>
      </c>
      <c r="CS102" s="92" t="str">
        <f t="shared" si="113"/>
        <v/>
      </c>
      <c r="CT102" s="105" t="str">
        <f>IF(OR($B102=0,$B102=""),"",IF(AND($E$3="Nursery"),'Marks Entry Nursery'!AR101,IF(AND($E$3="LKG"),'Marks Entry LKG'!AR101,IF(AND($E$3="UKG"),'Marks Entry UKG'!AR101,""))))</f>
        <v/>
      </c>
      <c r="CU102" s="105" t="str">
        <f>IF(OR($B102=0,$B102=""),"",IF(AND($E$3="Nursery"),'Marks Entry Nursery'!AS101,IF(AND($E$3="LKG"),'Marks Entry LKG'!AS101,IF(AND($E$3="UKG"),'Marks Entry UKG'!AS101,""))))</f>
        <v/>
      </c>
      <c r="CV102" s="106" t="str">
        <f t="shared" si="114"/>
        <v/>
      </c>
      <c r="CW102" s="107">
        <f t="shared" si="115"/>
        <v>0</v>
      </c>
      <c r="CX102" s="107" t="str">
        <f t="shared" si="116"/>
        <v/>
      </c>
      <c r="CY102" s="107" t="str">
        <f t="shared" si="117"/>
        <v/>
      </c>
      <c r="CZ102" s="92" t="str">
        <f t="shared" si="118"/>
        <v/>
      </c>
      <c r="DA102" s="105" t="str">
        <f>IF(OR($B102=0,$B102=""),"",IF(AND($E$3="Nursery"),'Marks Entry Nursery'!AT101,IF(AND($E$3="LKG"),'Marks Entry LKG'!AT101,IF(AND($E$3="UKG"),'Marks Entry UKG'!AT101,""))))</f>
        <v/>
      </c>
      <c r="DB102" s="105" t="str">
        <f>IF(OR($B102=0,$B102=""),"",IF(AND($E$3="Nursery"),'Marks Entry Nursery'!AU101,IF(AND($E$3="LKG"),'Marks Entry LKG'!AU101,IF(AND($E$3="UKG"),'Marks Entry UKG'!AU101,""))))</f>
        <v/>
      </c>
      <c r="DC102" s="357" t="str">
        <f t="shared" si="119"/>
        <v/>
      </c>
      <c r="DD102" s="93" t="str">
        <f t="shared" si="120"/>
        <v/>
      </c>
      <c r="DE102" s="105" t="str">
        <f>IF(OR($B102=0,$B102=""),"",IF(AND($E$3="Nursery"),'Marks Entry Nursery'!AV101,IF(AND($E$3="LKG"),'Marks Entry LKG'!AV101,IF(AND($E$3="UKG"),'Marks Entry UKG'!AV101,""))))</f>
        <v/>
      </c>
      <c r="DF102" s="105" t="str">
        <f>IF(OR($B102=0,$B102=""),"",IF(AND($E$3="Nursery"),'Marks Entry Nursery'!AW101,IF(AND($E$3="LKG"),'Marks Entry LKG'!AW101,IF(AND($E$3="UKG"),'Marks Entry UKG'!AW101,""))))</f>
        <v/>
      </c>
      <c r="DG102" s="357" t="str">
        <f t="shared" si="121"/>
        <v/>
      </c>
      <c r="DH102" s="93" t="str">
        <f t="shared" si="122"/>
        <v/>
      </c>
      <c r="DI102" s="63" t="str">
        <f t="shared" si="123"/>
        <v/>
      </c>
      <c r="DJ102" s="359" t="str">
        <f t="shared" si="124"/>
        <v/>
      </c>
      <c r="DK102" s="67" t="str">
        <f t="shared" si="125"/>
        <v/>
      </c>
      <c r="DL102" s="68" t="str">
        <f t="shared" si="126"/>
        <v/>
      </c>
      <c r="DM102" s="387" t="str">
        <f>IFERROR(IF(B102="NSO","NSO",IF(OR(D102="",G102="",F102="",B102="",DI102=0),"",IF('Master sheet'!$D$14="Hindi","कक्षोंन्नति","Promoted"))),"")</f>
        <v/>
      </c>
      <c r="DN102" s="42" t="str">
        <f>IF(OR(B102=0,B102=""),"",IF(AND($E$3="Nursery"),'Marks Entry Nursery'!AX101,IF(AND($E$3="LKG"),'Marks Entry LKG'!AX101,IF(AND($E$3="UKG"),'Marks Entry UKG'!AX101,""))))</f>
        <v/>
      </c>
      <c r="DO102" s="42" t="str">
        <f>IF(OR(B102=0,B102=""),"",IF(AND($E$3="Nursery"),'Marks Entry Nursery'!AY101,IF(AND($E$3="LKG"),'Marks Entry LKG'!AY101,IF(AND($E$3="UKG"),'Marks Entry UKG'!AY101,""))))</f>
        <v/>
      </c>
      <c r="DP102" s="214" t="str">
        <f t="shared" si="127"/>
        <v/>
      </c>
      <c r="DQ102" s="43"/>
      <c r="DX102" s="44">
        <f>IF(AND($E$3="Nursery"),'Marks Entry Nursery'!I101,IF(AND($E$3="LKG"),'Marks Entry LKG'!I101,IF(AND($E$3="UKG"),'Marks Entry UKG'!I101,"")))</f>
        <v>0</v>
      </c>
    </row>
    <row r="103" spans="1:128" ht="18.95" customHeight="1">
      <c r="A103" s="56">
        <v>96</v>
      </c>
      <c r="B103" s="261" t="str">
        <f>IF(OR(DX103=0,DX103=""),"",IF(AND($E$3="Nursery"),'Marks Entry Nursery'!I102,IF(AND($E$3="LKG"),'Marks Entry LKG'!I102,IF(AND($E$3="UKG"),'Marks Entry UKG'!I102,""))))</f>
        <v/>
      </c>
      <c r="C103" s="57" t="str">
        <f>IF(OR($B103=0,$B103=""),"",IF(AND($E$3="Nursery"),'Marks Entry Nursery'!B102,IF(AND($E$3="LKG"),'Marks Entry LKG'!B102,IF(AND($E$3="UKG"),'Marks Entry UKG'!B102,""))))</f>
        <v/>
      </c>
      <c r="D103" s="57" t="str">
        <f>IF(OR($B103=0,$B103=""),"",IF(AND($E$3="Nursery"),'Marks Entry Nursery'!C102,IF(AND($E$3="LKG"),'Marks Entry LKG'!C102,IF(AND($E$3="UKG"),'Marks Entry UKG'!C102,""))))</f>
        <v/>
      </c>
      <c r="E103" s="402" t="str">
        <f>IF(OR(B103=0,B103=""),"",IF(AND($E$3="Nursery"),'Marks Entry Nursery'!E102,IF(AND($E$3="LKG"),'Marks Entry LKG'!E102,IF(AND($E$3="UKG"),'Marks Entry UKG'!E102,""))))</f>
        <v/>
      </c>
      <c r="F103" s="260" t="str">
        <f>IF(OR(B103=0,B103=""),"",IF(AND($E$3="Nursery"),'Marks Entry Nursery'!D102,IF(AND($E$3="LKG"),'Marks Entry LKG'!D102,IF(AND($E$3="UKG"),'Marks Entry UKG'!D102,""))))</f>
        <v/>
      </c>
      <c r="G103" s="407" t="str">
        <f>IF(OR($B103=0,$B103=""),"",IF(AND($E$3="Nursery"),'Marks Entry Nursery'!F102,IF(AND($E$3="LKG"),'Marks Entry LKG'!F102,IF(AND($E$3="UKG"),'Marks Entry UKG'!F102,""))))</f>
        <v/>
      </c>
      <c r="H103" s="407" t="str">
        <f>IF(OR($B103=0,$B103=""),"",IF(AND($E$3="Nursery"),'Marks Entry Nursery'!G102,IF(AND($E$3="LKG"),'Marks Entry LKG'!G102,IF(AND($E$3="UKG"),'Marks Entry UKG'!G102,""))))</f>
        <v/>
      </c>
      <c r="I103" s="407" t="str">
        <f>IF(OR($B103=0,$B103=""),"",IF(AND($E$3="Nursery"),'Marks Entry Nursery'!H102,IF(AND($E$3="LKG"),'Marks Entry LKG'!H102,IF(AND($E$3="UKG"),'Marks Entry UKG'!H102,""))))</f>
        <v/>
      </c>
      <c r="J103" s="229" t="str">
        <f>IF(OR($B103=0,$B103=""),"",IF(AND($E$3="Nursery"),'Marks Entry Nursery'!J102,IF(AND($E$3="LKG"),'Marks Entry LKG'!J102,IF(AND($E$3="UKG"),'Marks Entry UKG'!J102,""))))</f>
        <v/>
      </c>
      <c r="K103" s="229" t="str">
        <f>IF(OR($B103=0,$B103=""),"",IF(AND($E$3="Nursery"),'Marks Entry Nursery'!K102,IF(AND($E$3="LKG"),'Marks Entry LKG'!K102,IF(AND($E$3="UKG"),'Marks Entry UKG'!K102,""))))</f>
        <v/>
      </c>
      <c r="L103" s="105"/>
      <c r="M103" s="105"/>
      <c r="N103" s="105"/>
      <c r="O103" s="51"/>
      <c r="P103" s="105" t="str">
        <f>IF(OR($B103=0,$B103=""),"",IF(AND($E$3="Nursery"),'Marks Entry Nursery'!O102,IF(AND($E$3="LKG"),'Marks Entry LKG'!O102,IF(AND($E$3="UKG"),'Marks Entry UKG'!O102,""))))</f>
        <v/>
      </c>
      <c r="Q103" s="105" t="str">
        <f>IF(OR($B103=0,$B103=""),"",IF(AND($E$3="Nursery"),'Marks Entry Nursery'!P102,IF(AND($E$3="LKG"),'Marks Entry LKG'!P102,IF(AND($E$3="UKG"),'Marks Entry UKG'!P102,""))))</f>
        <v/>
      </c>
      <c r="R103" s="54" t="str">
        <f t="shared" si="64"/>
        <v/>
      </c>
      <c r="S103" s="51">
        <f t="shared" si="65"/>
        <v>0</v>
      </c>
      <c r="T103" s="105" t="str">
        <f>IF(OR($B103=0,$B103=""),"",IF(AND($E$3="Nursery"),'Marks Entry Nursery'!Q102,IF(AND($E$3="LKG"),'Marks Entry LKG'!Q102,IF(AND($E$3="UKG"),'Marks Entry UKG'!Q102,""))))</f>
        <v/>
      </c>
      <c r="U103" s="105" t="str">
        <f>IF(OR($B103=0,$B103=""),"",IF(AND($E$3="Nursery"),'Marks Entry Nursery'!R102,IF(AND($E$3="LKG"),'Marks Entry LKG'!R102,IF(AND($E$3="UKG"),'Marks Entry UKG'!R102,""))))</f>
        <v/>
      </c>
      <c r="V103" s="55" t="str">
        <f t="shared" si="66"/>
        <v/>
      </c>
      <c r="W103" s="51" t="str">
        <f t="shared" si="67"/>
        <v/>
      </c>
      <c r="X103" s="89">
        <f t="shared" si="68"/>
        <v>0</v>
      </c>
      <c r="Y103" s="89" t="str">
        <f t="shared" si="69"/>
        <v/>
      </c>
      <c r="Z103" s="89" t="str">
        <f t="shared" si="70"/>
        <v/>
      </c>
      <c r="AA103" s="89" t="str">
        <f t="shared" si="71"/>
        <v/>
      </c>
      <c r="AB103" s="89" t="str">
        <f t="shared" si="72"/>
        <v/>
      </c>
      <c r="AC103" s="93" t="str">
        <f t="shared" si="73"/>
        <v/>
      </c>
      <c r="AD103" s="105"/>
      <c r="AE103" s="105"/>
      <c r="AF103" s="105"/>
      <c r="AG103" s="51"/>
      <c r="AH103" s="105" t="str">
        <f>IF(OR($B103=0,$B103=""),"",IF(AND($E$3="Nursery"),'Marks Entry Nursery'!V102,IF(AND($E$3="LKG"),'Marks Entry LKG'!V102,IF(AND($E$3="UKG"),'Marks Entry UKG'!V102,""))))</f>
        <v/>
      </c>
      <c r="AI103" s="105" t="str">
        <f>IF(OR($B103=0,$B103=""),"",IF(AND($E$3="Nursery"),'Marks Entry Nursery'!W102,IF(AND($E$3="LKG"),'Marks Entry LKG'!W102,IF(AND($E$3="UKG"),'Marks Entry UKG'!W102,""))))</f>
        <v/>
      </c>
      <c r="AJ103" s="54" t="str">
        <f t="shared" si="74"/>
        <v/>
      </c>
      <c r="AK103" s="51">
        <f t="shared" si="75"/>
        <v>0</v>
      </c>
      <c r="AL103" s="105" t="str">
        <f>IF(OR($B103=0,$B103=""),"",IF(AND($E$3="Nursery"),'Marks Entry Nursery'!X102,IF(AND($E$3="LKG"),'Marks Entry LKG'!X102,IF(AND($E$3="UKG"),'Marks Entry UKG'!X102,""))))</f>
        <v/>
      </c>
      <c r="AM103" s="105" t="str">
        <f>IF(OR($B103=0,$B103=""),"",IF(AND($E$3="Nursery"),'Marks Entry Nursery'!Y102,IF(AND($E$3="LKG"),'Marks Entry LKG'!Y102,IF(AND($E$3="UKG"),'Marks Entry UKG'!Y102,""))))</f>
        <v/>
      </c>
      <c r="AN103" s="55" t="str">
        <f t="shared" si="76"/>
        <v/>
      </c>
      <c r="AO103" s="51" t="str">
        <f t="shared" si="77"/>
        <v/>
      </c>
      <c r="AP103" s="89">
        <f t="shared" si="78"/>
        <v>0</v>
      </c>
      <c r="AQ103" s="89" t="str">
        <f t="shared" si="79"/>
        <v/>
      </c>
      <c r="AR103" s="89" t="str">
        <f t="shared" si="80"/>
        <v/>
      </c>
      <c r="AS103" s="89" t="str">
        <f t="shared" si="81"/>
        <v/>
      </c>
      <c r="AT103" s="89" t="str">
        <f t="shared" si="82"/>
        <v/>
      </c>
      <c r="AU103" s="93" t="str">
        <f t="shared" si="83"/>
        <v/>
      </c>
      <c r="AV103" s="105"/>
      <c r="AW103" s="105"/>
      <c r="AX103" s="105"/>
      <c r="AY103" s="51"/>
      <c r="AZ103" s="105" t="str">
        <f>IF(OR($B103=0,$B103=""),"",IF(AND($E$3="Nursery"),'Marks Entry Nursery'!AC102,IF(AND($E$3="LKG"),'Marks Entry LKG'!AC102,IF(AND($E$3="UKG"),'Marks Entry UKG'!AC102,""))))</f>
        <v/>
      </c>
      <c r="BA103" s="105" t="str">
        <f>IF(OR($B103=0,$B103=""),"",IF(AND($E$3="Nursery"),'Marks Entry Nursery'!AD102,IF(AND($E$3="LKG"),'Marks Entry LKG'!AD102,IF(AND($E$3="UKG"),'Marks Entry UKG'!AD102,""))))</f>
        <v/>
      </c>
      <c r="BB103" s="54" t="str">
        <f t="shared" si="84"/>
        <v/>
      </c>
      <c r="BC103" s="51">
        <f t="shared" si="85"/>
        <v>0</v>
      </c>
      <c r="BD103" s="105" t="str">
        <f>IF(OR($B103=0,$B103=""),"",IF(AND($E$3="Nursery"),'Marks Entry Nursery'!AE102,IF(AND($E$3="LKG"),'Marks Entry LKG'!AE102,IF(AND($E$3="UKG"),'Marks Entry UKG'!AE102,""))))</f>
        <v/>
      </c>
      <c r="BE103" s="105" t="str">
        <f>IF(OR($B103=0,$B103=""),"",IF(AND($E$3="Nursery"),'Marks Entry Nursery'!AF102,IF(AND($E$3="LKG"),'Marks Entry LKG'!AF102,IF(AND($E$3="UKG"),'Marks Entry UKG'!AF102,""))))</f>
        <v/>
      </c>
      <c r="BF103" s="55" t="str">
        <f t="shared" si="86"/>
        <v/>
      </c>
      <c r="BG103" s="51" t="str">
        <f t="shared" si="87"/>
        <v/>
      </c>
      <c r="BH103" s="89">
        <f t="shared" si="88"/>
        <v>0</v>
      </c>
      <c r="BI103" s="89" t="str">
        <f t="shared" si="89"/>
        <v/>
      </c>
      <c r="BJ103" s="89" t="str">
        <f t="shared" si="90"/>
        <v/>
      </c>
      <c r="BK103" s="89" t="str">
        <f t="shared" si="91"/>
        <v/>
      </c>
      <c r="BL103" s="89" t="str">
        <f t="shared" si="92"/>
        <v/>
      </c>
      <c r="BM103" s="93" t="str">
        <f t="shared" si="93"/>
        <v/>
      </c>
      <c r="BN103" s="105"/>
      <c r="BO103" s="105"/>
      <c r="BP103" s="105"/>
      <c r="BQ103" s="51"/>
      <c r="BR103" s="105" t="str">
        <f>IF(OR($B103=0,$B103=""),"",IF(AND($E$3="Nursery"),'Marks Entry Nursery'!AJ102,IF(AND($E$3="LKG"),'Marks Entry LKG'!AJ102,IF(AND($E$3="UKG"),'Marks Entry UKG'!AJ102,""))))</f>
        <v/>
      </c>
      <c r="BS103" s="105" t="str">
        <f>IF(OR($B103=0,$B103=""),"",IF(AND($E$3="Nursery"),'Marks Entry Nursery'!AK102,IF(AND($E$3="LKG"),'Marks Entry LKG'!AK102,IF(AND($E$3="UKG"),'Marks Entry UKG'!AK102,""))))</f>
        <v/>
      </c>
      <c r="BT103" s="54" t="str">
        <f t="shared" si="94"/>
        <v/>
      </c>
      <c r="BU103" s="51">
        <f t="shared" si="95"/>
        <v>0</v>
      </c>
      <c r="BV103" s="105" t="str">
        <f>IF(OR($B103=0,$B103=""),"",IF(AND($E$3="Nursery"),'Marks Entry Nursery'!AL102,IF(AND($E$3="LKG"),'Marks Entry LKG'!AL102,IF(AND($E$3="UKG"),'Marks Entry UKG'!AL102,""))))</f>
        <v/>
      </c>
      <c r="BW103" s="105" t="str">
        <f>IF(OR($B103=0,$B103=""),"",IF(AND($E$3="Nursery"),'Marks Entry Nursery'!AM102,IF(AND($E$3="LKG"),'Marks Entry LKG'!AM102,IF(AND($E$3="UKG"),'Marks Entry UKG'!AM102,""))))</f>
        <v/>
      </c>
      <c r="BX103" s="55" t="str">
        <f t="shared" si="96"/>
        <v/>
      </c>
      <c r="BY103" s="51" t="str">
        <f t="shared" si="97"/>
        <v/>
      </c>
      <c r="BZ103" s="89">
        <f t="shared" si="98"/>
        <v>0</v>
      </c>
      <c r="CA103" s="89" t="str">
        <f t="shared" si="99"/>
        <v/>
      </c>
      <c r="CB103" s="89" t="str">
        <f t="shared" si="100"/>
        <v/>
      </c>
      <c r="CC103" s="89" t="str">
        <f t="shared" si="101"/>
        <v/>
      </c>
      <c r="CD103" s="89" t="str">
        <f t="shared" si="102"/>
        <v/>
      </c>
      <c r="CE103" s="93" t="str">
        <f t="shared" si="103"/>
        <v/>
      </c>
      <c r="CF103" s="105" t="str">
        <f>IF(OR($B103=0,$B103=""),"",IF(AND($E$3="Nursery"),'Marks Entry Nursery'!AN102,IF(AND($E$3="LKG"),'Marks Entry LKG'!AN102,IF(AND($E$3="UKG"),'Marks Entry UKG'!AN102,""))))</f>
        <v/>
      </c>
      <c r="CG103" s="105" t="str">
        <f>IF(OR($B103=0,$B103=""),"",IF(AND($E$3="Nursery"),'Marks Entry Nursery'!AO102,IF(AND($E$3="LKG"),'Marks Entry LKG'!AO102,IF(AND($E$3="UKG"),'Marks Entry UKG'!AO102,""))))</f>
        <v/>
      </c>
      <c r="CH103" s="106" t="str">
        <f t="shared" si="104"/>
        <v/>
      </c>
      <c r="CI103" s="107">
        <f t="shared" si="105"/>
        <v>0</v>
      </c>
      <c r="CJ103" s="107" t="str">
        <f t="shared" si="106"/>
        <v/>
      </c>
      <c r="CK103" s="107" t="str">
        <f t="shared" si="107"/>
        <v/>
      </c>
      <c r="CL103" s="92" t="str">
        <f t="shared" si="108"/>
        <v/>
      </c>
      <c r="CM103" s="105" t="str">
        <f>IF(OR($B103=0,$B103=""),"",IF(AND($E$3="Nursery"),'Marks Entry Nursery'!AP102,IF(AND($E$3="LKG"),'Marks Entry LKG'!AP102,IF(AND($E$3="UKG"),'Marks Entry UKG'!AP102,""))))</f>
        <v/>
      </c>
      <c r="CN103" s="105" t="str">
        <f>IF(OR($B103=0,$B103=""),"",IF(AND($E$3="Nursery"),'Marks Entry Nursery'!AQ102,IF(AND($E$3="LKG"),'Marks Entry LKG'!AQ102,IF(AND($E$3="UKG"),'Marks Entry UKG'!AQ102,""))))</f>
        <v/>
      </c>
      <c r="CO103" s="106" t="str">
        <f t="shared" si="109"/>
        <v/>
      </c>
      <c r="CP103" s="107">
        <f t="shared" si="110"/>
        <v>0</v>
      </c>
      <c r="CQ103" s="107" t="str">
        <f t="shared" si="111"/>
        <v/>
      </c>
      <c r="CR103" s="107" t="str">
        <f t="shared" si="112"/>
        <v/>
      </c>
      <c r="CS103" s="92" t="str">
        <f t="shared" si="113"/>
        <v/>
      </c>
      <c r="CT103" s="105" t="str">
        <f>IF(OR($B103=0,$B103=""),"",IF(AND($E$3="Nursery"),'Marks Entry Nursery'!AR102,IF(AND($E$3="LKG"),'Marks Entry LKG'!AR102,IF(AND($E$3="UKG"),'Marks Entry UKG'!AR102,""))))</f>
        <v/>
      </c>
      <c r="CU103" s="105" t="str">
        <f>IF(OR($B103=0,$B103=""),"",IF(AND($E$3="Nursery"),'Marks Entry Nursery'!AS102,IF(AND($E$3="LKG"),'Marks Entry LKG'!AS102,IF(AND($E$3="UKG"),'Marks Entry UKG'!AS102,""))))</f>
        <v/>
      </c>
      <c r="CV103" s="106" t="str">
        <f t="shared" si="114"/>
        <v/>
      </c>
      <c r="CW103" s="107">
        <f t="shared" si="115"/>
        <v>0</v>
      </c>
      <c r="CX103" s="107" t="str">
        <f t="shared" si="116"/>
        <v/>
      </c>
      <c r="CY103" s="107" t="str">
        <f t="shared" si="117"/>
        <v/>
      </c>
      <c r="CZ103" s="92" t="str">
        <f t="shared" si="118"/>
        <v/>
      </c>
      <c r="DA103" s="105" t="str">
        <f>IF(OR($B103=0,$B103=""),"",IF(AND($E$3="Nursery"),'Marks Entry Nursery'!AT102,IF(AND($E$3="LKG"),'Marks Entry LKG'!AT102,IF(AND($E$3="UKG"),'Marks Entry UKG'!AT102,""))))</f>
        <v/>
      </c>
      <c r="DB103" s="105" t="str">
        <f>IF(OR($B103=0,$B103=""),"",IF(AND($E$3="Nursery"),'Marks Entry Nursery'!AU102,IF(AND($E$3="LKG"),'Marks Entry LKG'!AU102,IF(AND($E$3="UKG"),'Marks Entry UKG'!AU102,""))))</f>
        <v/>
      </c>
      <c r="DC103" s="357" t="str">
        <f t="shared" si="119"/>
        <v/>
      </c>
      <c r="DD103" s="93" t="str">
        <f t="shared" si="120"/>
        <v/>
      </c>
      <c r="DE103" s="105" t="str">
        <f>IF(OR($B103=0,$B103=""),"",IF(AND($E$3="Nursery"),'Marks Entry Nursery'!AV102,IF(AND($E$3="LKG"),'Marks Entry LKG'!AV102,IF(AND($E$3="UKG"),'Marks Entry UKG'!AV102,""))))</f>
        <v/>
      </c>
      <c r="DF103" s="105" t="str">
        <f>IF(OR($B103=0,$B103=""),"",IF(AND($E$3="Nursery"),'Marks Entry Nursery'!AW102,IF(AND($E$3="LKG"),'Marks Entry LKG'!AW102,IF(AND($E$3="UKG"),'Marks Entry UKG'!AW102,""))))</f>
        <v/>
      </c>
      <c r="DG103" s="357" t="str">
        <f t="shared" si="121"/>
        <v/>
      </c>
      <c r="DH103" s="93" t="str">
        <f t="shared" si="122"/>
        <v/>
      </c>
      <c r="DI103" s="63" t="str">
        <f t="shared" si="123"/>
        <v/>
      </c>
      <c r="DJ103" s="359" t="str">
        <f t="shared" si="124"/>
        <v/>
      </c>
      <c r="DK103" s="67" t="str">
        <f t="shared" si="125"/>
        <v/>
      </c>
      <c r="DL103" s="68" t="str">
        <f t="shared" si="126"/>
        <v/>
      </c>
      <c r="DM103" s="387" t="str">
        <f>IFERROR(IF(B103="NSO","NSO",IF(OR(D103="",G103="",F103="",B103="",DI103=0),"",IF('Master sheet'!$D$14="Hindi","कक्षोंन्नति","Promoted"))),"")</f>
        <v/>
      </c>
      <c r="DN103" s="42" t="str">
        <f>IF(OR(B103=0,B103=""),"",IF(AND($E$3="Nursery"),'Marks Entry Nursery'!AX102,IF(AND($E$3="LKG"),'Marks Entry LKG'!AX102,IF(AND($E$3="UKG"),'Marks Entry UKG'!AX102,""))))</f>
        <v/>
      </c>
      <c r="DO103" s="42" t="str">
        <f>IF(OR(B103=0,B103=""),"",IF(AND($E$3="Nursery"),'Marks Entry Nursery'!AY102,IF(AND($E$3="LKG"),'Marks Entry LKG'!AY102,IF(AND($E$3="UKG"),'Marks Entry UKG'!AY102,""))))</f>
        <v/>
      </c>
      <c r="DP103" s="214" t="str">
        <f t="shared" si="127"/>
        <v/>
      </c>
      <c r="DQ103" s="43"/>
      <c r="DX103" s="44">
        <f>IF(AND($E$3="Nursery"),'Marks Entry Nursery'!I102,IF(AND($E$3="LKG"),'Marks Entry LKG'!I102,IF(AND($E$3="UKG"),'Marks Entry UKG'!I102,"")))</f>
        <v>0</v>
      </c>
    </row>
    <row r="104" spans="1:128" ht="18.95" customHeight="1">
      <c r="A104" s="56">
        <v>97</v>
      </c>
      <c r="B104" s="261" t="str">
        <f>IF(OR(DX104=0,DX104=""),"",IF(AND($E$3="Nursery"),'Marks Entry Nursery'!I103,IF(AND($E$3="LKG"),'Marks Entry LKG'!I103,IF(AND($E$3="UKG"),'Marks Entry UKG'!I103,""))))</f>
        <v/>
      </c>
      <c r="C104" s="57" t="str">
        <f>IF(OR($B104=0,$B104=""),"",IF(AND($E$3="Nursery"),'Marks Entry Nursery'!B103,IF(AND($E$3="LKG"),'Marks Entry LKG'!B103,IF(AND($E$3="UKG"),'Marks Entry UKG'!B103,""))))</f>
        <v/>
      </c>
      <c r="D104" s="57" t="str">
        <f>IF(OR($B104=0,$B104=""),"",IF(AND($E$3="Nursery"),'Marks Entry Nursery'!C103,IF(AND($E$3="LKG"),'Marks Entry LKG'!C103,IF(AND($E$3="UKG"),'Marks Entry UKG'!C103,""))))</f>
        <v/>
      </c>
      <c r="E104" s="402" t="str">
        <f>IF(OR(B104=0,B104=""),"",IF(AND($E$3="Nursery"),'Marks Entry Nursery'!E103,IF(AND($E$3="LKG"),'Marks Entry LKG'!E103,IF(AND($E$3="UKG"),'Marks Entry UKG'!E103,""))))</f>
        <v/>
      </c>
      <c r="F104" s="260" t="str">
        <f>IF(OR(B104=0,B104=""),"",IF(AND($E$3="Nursery"),'Marks Entry Nursery'!D103,IF(AND($E$3="LKG"),'Marks Entry LKG'!D103,IF(AND($E$3="UKG"),'Marks Entry UKG'!D103,""))))</f>
        <v/>
      </c>
      <c r="G104" s="407" t="str">
        <f>IF(OR($B104=0,$B104=""),"",IF(AND($E$3="Nursery"),'Marks Entry Nursery'!F103,IF(AND($E$3="LKG"),'Marks Entry LKG'!F103,IF(AND($E$3="UKG"),'Marks Entry UKG'!F103,""))))</f>
        <v/>
      </c>
      <c r="H104" s="407" t="str">
        <f>IF(OR($B104=0,$B104=""),"",IF(AND($E$3="Nursery"),'Marks Entry Nursery'!G103,IF(AND($E$3="LKG"),'Marks Entry LKG'!G103,IF(AND($E$3="UKG"),'Marks Entry UKG'!G103,""))))</f>
        <v/>
      </c>
      <c r="I104" s="407" t="str">
        <f>IF(OR($B104=0,$B104=""),"",IF(AND($E$3="Nursery"),'Marks Entry Nursery'!H103,IF(AND($E$3="LKG"),'Marks Entry LKG'!H103,IF(AND($E$3="UKG"),'Marks Entry UKG'!H103,""))))</f>
        <v/>
      </c>
      <c r="J104" s="229" t="str">
        <f>IF(OR($B104=0,$B104=""),"",IF(AND($E$3="Nursery"),'Marks Entry Nursery'!J103,IF(AND($E$3="LKG"),'Marks Entry LKG'!J103,IF(AND($E$3="UKG"),'Marks Entry UKG'!J103,""))))</f>
        <v/>
      </c>
      <c r="K104" s="229" t="str">
        <f>IF(OR($B104=0,$B104=""),"",IF(AND($E$3="Nursery"),'Marks Entry Nursery'!K103,IF(AND($E$3="LKG"),'Marks Entry LKG'!K103,IF(AND($E$3="UKG"),'Marks Entry UKG'!K103,""))))</f>
        <v/>
      </c>
      <c r="L104" s="105"/>
      <c r="M104" s="105"/>
      <c r="N104" s="105"/>
      <c r="O104" s="51"/>
      <c r="P104" s="105" t="str">
        <f>IF(OR($B104=0,$B104=""),"",IF(AND($E$3="Nursery"),'Marks Entry Nursery'!O103,IF(AND($E$3="LKG"),'Marks Entry LKG'!O103,IF(AND($E$3="UKG"),'Marks Entry UKG'!O103,""))))</f>
        <v/>
      </c>
      <c r="Q104" s="105" t="str">
        <f>IF(OR($B104=0,$B104=""),"",IF(AND($E$3="Nursery"),'Marks Entry Nursery'!P103,IF(AND($E$3="LKG"),'Marks Entry LKG'!P103,IF(AND($E$3="UKG"),'Marks Entry UKG'!P103,""))))</f>
        <v/>
      </c>
      <c r="R104" s="54" t="str">
        <f t="shared" si="64"/>
        <v/>
      </c>
      <c r="S104" s="51">
        <f t="shared" si="65"/>
        <v>0</v>
      </c>
      <c r="T104" s="105" t="str">
        <f>IF(OR($B104=0,$B104=""),"",IF(AND($E$3="Nursery"),'Marks Entry Nursery'!Q103,IF(AND($E$3="LKG"),'Marks Entry LKG'!Q103,IF(AND($E$3="UKG"),'Marks Entry UKG'!Q103,""))))</f>
        <v/>
      </c>
      <c r="U104" s="105" t="str">
        <f>IF(OR($B104=0,$B104=""),"",IF(AND($E$3="Nursery"),'Marks Entry Nursery'!R103,IF(AND($E$3="LKG"),'Marks Entry LKG'!R103,IF(AND($E$3="UKG"),'Marks Entry UKG'!R103,""))))</f>
        <v/>
      </c>
      <c r="V104" s="55" t="str">
        <f t="shared" si="66"/>
        <v/>
      </c>
      <c r="W104" s="51" t="str">
        <f t="shared" si="67"/>
        <v/>
      </c>
      <c r="X104" s="89">
        <f t="shared" si="68"/>
        <v>0</v>
      </c>
      <c r="Y104" s="89" t="str">
        <f t="shared" si="69"/>
        <v/>
      </c>
      <c r="Z104" s="89" t="str">
        <f t="shared" si="70"/>
        <v/>
      </c>
      <c r="AA104" s="89" t="str">
        <f t="shared" si="71"/>
        <v/>
      </c>
      <c r="AB104" s="89" t="str">
        <f t="shared" si="72"/>
        <v/>
      </c>
      <c r="AC104" s="93" t="str">
        <f t="shared" si="73"/>
        <v/>
      </c>
      <c r="AD104" s="105"/>
      <c r="AE104" s="105"/>
      <c r="AF104" s="105"/>
      <c r="AG104" s="51"/>
      <c r="AH104" s="105" t="str">
        <f>IF(OR($B104=0,$B104=""),"",IF(AND($E$3="Nursery"),'Marks Entry Nursery'!V103,IF(AND($E$3="LKG"),'Marks Entry LKG'!V103,IF(AND($E$3="UKG"),'Marks Entry UKG'!V103,""))))</f>
        <v/>
      </c>
      <c r="AI104" s="105" t="str">
        <f>IF(OR($B104=0,$B104=""),"",IF(AND($E$3="Nursery"),'Marks Entry Nursery'!W103,IF(AND($E$3="LKG"),'Marks Entry LKG'!W103,IF(AND($E$3="UKG"),'Marks Entry UKG'!W103,""))))</f>
        <v/>
      </c>
      <c r="AJ104" s="54" t="str">
        <f t="shared" si="74"/>
        <v/>
      </c>
      <c r="AK104" s="51">
        <f t="shared" si="75"/>
        <v>0</v>
      </c>
      <c r="AL104" s="105" t="str">
        <f>IF(OR($B104=0,$B104=""),"",IF(AND($E$3="Nursery"),'Marks Entry Nursery'!X103,IF(AND($E$3="LKG"),'Marks Entry LKG'!X103,IF(AND($E$3="UKG"),'Marks Entry UKG'!X103,""))))</f>
        <v/>
      </c>
      <c r="AM104" s="105" t="str">
        <f>IF(OR($B104=0,$B104=""),"",IF(AND($E$3="Nursery"),'Marks Entry Nursery'!Y103,IF(AND($E$3="LKG"),'Marks Entry LKG'!Y103,IF(AND($E$3="UKG"),'Marks Entry UKG'!Y103,""))))</f>
        <v/>
      </c>
      <c r="AN104" s="55" t="str">
        <f t="shared" si="76"/>
        <v/>
      </c>
      <c r="AO104" s="51" t="str">
        <f t="shared" si="77"/>
        <v/>
      </c>
      <c r="AP104" s="89">
        <f t="shared" si="78"/>
        <v>0</v>
      </c>
      <c r="AQ104" s="89" t="str">
        <f t="shared" si="79"/>
        <v/>
      </c>
      <c r="AR104" s="89" t="str">
        <f t="shared" si="80"/>
        <v/>
      </c>
      <c r="AS104" s="89" t="str">
        <f t="shared" si="81"/>
        <v/>
      </c>
      <c r="AT104" s="89" t="str">
        <f t="shared" si="82"/>
        <v/>
      </c>
      <c r="AU104" s="93" t="str">
        <f t="shared" si="83"/>
        <v/>
      </c>
      <c r="AV104" s="105"/>
      <c r="AW104" s="105"/>
      <c r="AX104" s="105"/>
      <c r="AY104" s="51"/>
      <c r="AZ104" s="105" t="str">
        <f>IF(OR($B104=0,$B104=""),"",IF(AND($E$3="Nursery"),'Marks Entry Nursery'!AC103,IF(AND($E$3="LKG"),'Marks Entry LKG'!AC103,IF(AND($E$3="UKG"),'Marks Entry UKG'!AC103,""))))</f>
        <v/>
      </c>
      <c r="BA104" s="105" t="str">
        <f>IF(OR($B104=0,$B104=""),"",IF(AND($E$3="Nursery"),'Marks Entry Nursery'!AD103,IF(AND($E$3="LKG"),'Marks Entry LKG'!AD103,IF(AND($E$3="UKG"),'Marks Entry UKG'!AD103,""))))</f>
        <v/>
      </c>
      <c r="BB104" s="54" t="str">
        <f t="shared" si="84"/>
        <v/>
      </c>
      <c r="BC104" s="51">
        <f t="shared" si="85"/>
        <v>0</v>
      </c>
      <c r="BD104" s="105" t="str">
        <f>IF(OR($B104=0,$B104=""),"",IF(AND($E$3="Nursery"),'Marks Entry Nursery'!AE103,IF(AND($E$3="LKG"),'Marks Entry LKG'!AE103,IF(AND($E$3="UKG"),'Marks Entry UKG'!AE103,""))))</f>
        <v/>
      </c>
      <c r="BE104" s="105" t="str">
        <f>IF(OR($B104=0,$B104=""),"",IF(AND($E$3="Nursery"),'Marks Entry Nursery'!AF103,IF(AND($E$3="LKG"),'Marks Entry LKG'!AF103,IF(AND($E$3="UKG"),'Marks Entry UKG'!AF103,""))))</f>
        <v/>
      </c>
      <c r="BF104" s="55" t="str">
        <f t="shared" si="86"/>
        <v/>
      </c>
      <c r="BG104" s="51" t="str">
        <f t="shared" si="87"/>
        <v/>
      </c>
      <c r="BH104" s="89">
        <f t="shared" si="88"/>
        <v>0</v>
      </c>
      <c r="BI104" s="89" t="str">
        <f t="shared" si="89"/>
        <v/>
      </c>
      <c r="BJ104" s="89" t="str">
        <f t="shared" si="90"/>
        <v/>
      </c>
      <c r="BK104" s="89" t="str">
        <f t="shared" si="91"/>
        <v/>
      </c>
      <c r="BL104" s="89" t="str">
        <f t="shared" si="92"/>
        <v/>
      </c>
      <c r="BM104" s="93" t="str">
        <f t="shared" si="93"/>
        <v/>
      </c>
      <c r="BN104" s="105"/>
      <c r="BO104" s="105"/>
      <c r="BP104" s="105"/>
      <c r="BQ104" s="51"/>
      <c r="BR104" s="105" t="str">
        <f>IF(OR($B104=0,$B104=""),"",IF(AND($E$3="Nursery"),'Marks Entry Nursery'!AJ103,IF(AND($E$3="LKG"),'Marks Entry LKG'!AJ103,IF(AND($E$3="UKG"),'Marks Entry UKG'!AJ103,""))))</f>
        <v/>
      </c>
      <c r="BS104" s="105" t="str">
        <f>IF(OR($B104=0,$B104=""),"",IF(AND($E$3="Nursery"),'Marks Entry Nursery'!AK103,IF(AND($E$3="LKG"),'Marks Entry LKG'!AK103,IF(AND($E$3="UKG"),'Marks Entry UKG'!AK103,""))))</f>
        <v/>
      </c>
      <c r="BT104" s="54" t="str">
        <f t="shared" si="94"/>
        <v/>
      </c>
      <c r="BU104" s="51">
        <f t="shared" si="95"/>
        <v>0</v>
      </c>
      <c r="BV104" s="105" t="str">
        <f>IF(OR($B104=0,$B104=""),"",IF(AND($E$3="Nursery"),'Marks Entry Nursery'!AL103,IF(AND($E$3="LKG"),'Marks Entry LKG'!AL103,IF(AND($E$3="UKG"),'Marks Entry UKG'!AL103,""))))</f>
        <v/>
      </c>
      <c r="BW104" s="105" t="str">
        <f>IF(OR($B104=0,$B104=""),"",IF(AND($E$3="Nursery"),'Marks Entry Nursery'!AM103,IF(AND($E$3="LKG"),'Marks Entry LKG'!AM103,IF(AND($E$3="UKG"),'Marks Entry UKG'!AM103,""))))</f>
        <v/>
      </c>
      <c r="BX104" s="55" t="str">
        <f t="shared" si="96"/>
        <v/>
      </c>
      <c r="BY104" s="51" t="str">
        <f t="shared" si="97"/>
        <v/>
      </c>
      <c r="BZ104" s="89">
        <f t="shared" si="98"/>
        <v>0</v>
      </c>
      <c r="CA104" s="89" t="str">
        <f t="shared" si="99"/>
        <v/>
      </c>
      <c r="CB104" s="89" t="str">
        <f t="shared" si="100"/>
        <v/>
      </c>
      <c r="CC104" s="89" t="str">
        <f t="shared" si="101"/>
        <v/>
      </c>
      <c r="CD104" s="89" t="str">
        <f t="shared" si="102"/>
        <v/>
      </c>
      <c r="CE104" s="93" t="str">
        <f t="shared" si="103"/>
        <v/>
      </c>
      <c r="CF104" s="105" t="str">
        <f>IF(OR($B104=0,$B104=""),"",IF(AND($E$3="Nursery"),'Marks Entry Nursery'!AN103,IF(AND($E$3="LKG"),'Marks Entry LKG'!AN103,IF(AND($E$3="UKG"),'Marks Entry UKG'!AN103,""))))</f>
        <v/>
      </c>
      <c r="CG104" s="105" t="str">
        <f>IF(OR($B104=0,$B104=""),"",IF(AND($E$3="Nursery"),'Marks Entry Nursery'!AO103,IF(AND($E$3="LKG"),'Marks Entry LKG'!AO103,IF(AND($E$3="UKG"),'Marks Entry UKG'!AO103,""))))</f>
        <v/>
      </c>
      <c r="CH104" s="106" t="str">
        <f t="shared" si="104"/>
        <v/>
      </c>
      <c r="CI104" s="107">
        <f t="shared" si="105"/>
        <v>0</v>
      </c>
      <c r="CJ104" s="107" t="str">
        <f t="shared" si="106"/>
        <v/>
      </c>
      <c r="CK104" s="107" t="str">
        <f t="shared" si="107"/>
        <v/>
      </c>
      <c r="CL104" s="92" t="str">
        <f t="shared" si="108"/>
        <v/>
      </c>
      <c r="CM104" s="105" t="str">
        <f>IF(OR($B104=0,$B104=""),"",IF(AND($E$3="Nursery"),'Marks Entry Nursery'!AP103,IF(AND($E$3="LKG"),'Marks Entry LKG'!AP103,IF(AND($E$3="UKG"),'Marks Entry UKG'!AP103,""))))</f>
        <v/>
      </c>
      <c r="CN104" s="105" t="str">
        <f>IF(OR($B104=0,$B104=""),"",IF(AND($E$3="Nursery"),'Marks Entry Nursery'!AQ103,IF(AND($E$3="LKG"),'Marks Entry LKG'!AQ103,IF(AND($E$3="UKG"),'Marks Entry UKG'!AQ103,""))))</f>
        <v/>
      </c>
      <c r="CO104" s="106" t="str">
        <f t="shared" si="109"/>
        <v/>
      </c>
      <c r="CP104" s="107">
        <f t="shared" si="110"/>
        <v>0</v>
      </c>
      <c r="CQ104" s="107" t="str">
        <f t="shared" si="111"/>
        <v/>
      </c>
      <c r="CR104" s="107" t="str">
        <f t="shared" si="112"/>
        <v/>
      </c>
      <c r="CS104" s="92" t="str">
        <f t="shared" si="113"/>
        <v/>
      </c>
      <c r="CT104" s="105" t="str">
        <f>IF(OR($B104=0,$B104=""),"",IF(AND($E$3="Nursery"),'Marks Entry Nursery'!AR103,IF(AND($E$3="LKG"),'Marks Entry LKG'!AR103,IF(AND($E$3="UKG"),'Marks Entry UKG'!AR103,""))))</f>
        <v/>
      </c>
      <c r="CU104" s="105" t="str">
        <f>IF(OR($B104=0,$B104=""),"",IF(AND($E$3="Nursery"),'Marks Entry Nursery'!AS103,IF(AND($E$3="LKG"),'Marks Entry LKG'!AS103,IF(AND($E$3="UKG"),'Marks Entry UKG'!AS103,""))))</f>
        <v/>
      </c>
      <c r="CV104" s="106" t="str">
        <f t="shared" si="114"/>
        <v/>
      </c>
      <c r="CW104" s="107">
        <f t="shared" si="115"/>
        <v>0</v>
      </c>
      <c r="CX104" s="107" t="str">
        <f t="shared" si="116"/>
        <v/>
      </c>
      <c r="CY104" s="107" t="str">
        <f t="shared" si="117"/>
        <v/>
      </c>
      <c r="CZ104" s="92" t="str">
        <f t="shared" si="118"/>
        <v/>
      </c>
      <c r="DA104" s="105" t="str">
        <f>IF(OR($B104=0,$B104=""),"",IF(AND($E$3="Nursery"),'Marks Entry Nursery'!AT103,IF(AND($E$3="LKG"),'Marks Entry LKG'!AT103,IF(AND($E$3="UKG"),'Marks Entry UKG'!AT103,""))))</f>
        <v/>
      </c>
      <c r="DB104" s="105" t="str">
        <f>IF(OR($B104=0,$B104=""),"",IF(AND($E$3="Nursery"),'Marks Entry Nursery'!AU103,IF(AND($E$3="LKG"),'Marks Entry LKG'!AU103,IF(AND($E$3="UKG"),'Marks Entry UKG'!AU103,""))))</f>
        <v/>
      </c>
      <c r="DC104" s="357" t="str">
        <f t="shared" si="119"/>
        <v/>
      </c>
      <c r="DD104" s="93" t="str">
        <f t="shared" si="120"/>
        <v/>
      </c>
      <c r="DE104" s="105" t="str">
        <f>IF(OR($B104=0,$B104=""),"",IF(AND($E$3="Nursery"),'Marks Entry Nursery'!AV103,IF(AND($E$3="LKG"),'Marks Entry LKG'!AV103,IF(AND($E$3="UKG"),'Marks Entry UKG'!AV103,""))))</f>
        <v/>
      </c>
      <c r="DF104" s="105" t="str">
        <f>IF(OR($B104=0,$B104=""),"",IF(AND($E$3="Nursery"),'Marks Entry Nursery'!AW103,IF(AND($E$3="LKG"),'Marks Entry LKG'!AW103,IF(AND($E$3="UKG"),'Marks Entry UKG'!AW103,""))))</f>
        <v/>
      </c>
      <c r="DG104" s="357" t="str">
        <f t="shared" si="121"/>
        <v/>
      </c>
      <c r="DH104" s="93" t="str">
        <f t="shared" si="122"/>
        <v/>
      </c>
      <c r="DI104" s="63" t="str">
        <f t="shared" si="123"/>
        <v/>
      </c>
      <c r="DJ104" s="359" t="str">
        <f t="shared" si="124"/>
        <v/>
      </c>
      <c r="DK104" s="67" t="str">
        <f t="shared" si="125"/>
        <v/>
      </c>
      <c r="DL104" s="68" t="str">
        <f t="shared" si="126"/>
        <v/>
      </c>
      <c r="DM104" s="387" t="str">
        <f>IFERROR(IF(B104="NSO","NSO",IF(OR(D104="",G104="",F104="",B104="",DI104=0),"",IF('Master sheet'!$D$14="Hindi","कक्षोंन्नति","Promoted"))),"")</f>
        <v/>
      </c>
      <c r="DN104" s="42" t="str">
        <f>IF(OR(B104=0,B104=""),"",IF(AND($E$3="Nursery"),'Marks Entry Nursery'!AX103,IF(AND($E$3="LKG"),'Marks Entry LKG'!AX103,IF(AND($E$3="UKG"),'Marks Entry UKG'!AX103,""))))</f>
        <v/>
      </c>
      <c r="DO104" s="42" t="str">
        <f>IF(OR(B104=0,B104=""),"",IF(AND($E$3="Nursery"),'Marks Entry Nursery'!AY103,IF(AND($E$3="LKG"),'Marks Entry LKG'!AY103,IF(AND($E$3="UKG"),'Marks Entry UKG'!AY103,""))))</f>
        <v/>
      </c>
      <c r="DP104" s="214" t="str">
        <f t="shared" si="127"/>
        <v/>
      </c>
      <c r="DQ104" s="43"/>
      <c r="DX104" s="44">
        <f>IF(AND($E$3="Nursery"),'Marks Entry Nursery'!I103,IF(AND($E$3="LKG"),'Marks Entry LKG'!I103,IF(AND($E$3="UKG"),'Marks Entry UKG'!I103,"")))</f>
        <v>0</v>
      </c>
    </row>
    <row r="105" spans="1:128" ht="18.95" customHeight="1">
      <c r="A105" s="56">
        <v>98</v>
      </c>
      <c r="B105" s="261" t="str">
        <f>IF(OR(DX105=0,DX105=""),"",IF(AND($E$3="Nursery"),'Marks Entry Nursery'!I104,IF(AND($E$3="LKG"),'Marks Entry LKG'!I104,IF(AND($E$3="UKG"),'Marks Entry UKG'!I104,""))))</f>
        <v/>
      </c>
      <c r="C105" s="57" t="str">
        <f>IF(OR($B105=0,$B105=""),"",IF(AND($E$3="Nursery"),'Marks Entry Nursery'!B104,IF(AND($E$3="LKG"),'Marks Entry LKG'!B104,IF(AND($E$3="UKG"),'Marks Entry UKG'!B104,""))))</f>
        <v/>
      </c>
      <c r="D105" s="57" t="str">
        <f>IF(OR($B105=0,$B105=""),"",IF(AND($E$3="Nursery"),'Marks Entry Nursery'!C104,IF(AND($E$3="LKG"),'Marks Entry LKG'!C104,IF(AND($E$3="UKG"),'Marks Entry UKG'!C104,""))))</f>
        <v/>
      </c>
      <c r="E105" s="402" t="str">
        <f>IF(OR(B105=0,B105=""),"",IF(AND($E$3="Nursery"),'Marks Entry Nursery'!E104,IF(AND($E$3="LKG"),'Marks Entry LKG'!E104,IF(AND($E$3="UKG"),'Marks Entry UKG'!E104,""))))</f>
        <v/>
      </c>
      <c r="F105" s="260" t="str">
        <f>IF(OR(B105=0,B105=""),"",IF(AND($E$3="Nursery"),'Marks Entry Nursery'!D104,IF(AND($E$3="LKG"),'Marks Entry LKG'!D104,IF(AND($E$3="UKG"),'Marks Entry UKG'!D104,""))))</f>
        <v/>
      </c>
      <c r="G105" s="407" t="str">
        <f>IF(OR($B105=0,$B105=""),"",IF(AND($E$3="Nursery"),'Marks Entry Nursery'!F104,IF(AND($E$3="LKG"),'Marks Entry LKG'!F104,IF(AND($E$3="UKG"),'Marks Entry UKG'!F104,""))))</f>
        <v/>
      </c>
      <c r="H105" s="407" t="str">
        <f>IF(OR($B105=0,$B105=""),"",IF(AND($E$3="Nursery"),'Marks Entry Nursery'!G104,IF(AND($E$3="LKG"),'Marks Entry LKG'!G104,IF(AND($E$3="UKG"),'Marks Entry UKG'!G104,""))))</f>
        <v/>
      </c>
      <c r="I105" s="407" t="str">
        <f>IF(OR($B105=0,$B105=""),"",IF(AND($E$3="Nursery"),'Marks Entry Nursery'!H104,IF(AND($E$3="LKG"),'Marks Entry LKG'!H104,IF(AND($E$3="UKG"),'Marks Entry UKG'!H104,""))))</f>
        <v/>
      </c>
      <c r="J105" s="229" t="str">
        <f>IF(OR($B105=0,$B105=""),"",IF(AND($E$3="Nursery"),'Marks Entry Nursery'!J104,IF(AND($E$3="LKG"),'Marks Entry LKG'!J104,IF(AND($E$3="UKG"),'Marks Entry UKG'!J104,""))))</f>
        <v/>
      </c>
      <c r="K105" s="229" t="str">
        <f>IF(OR($B105=0,$B105=""),"",IF(AND($E$3="Nursery"),'Marks Entry Nursery'!K104,IF(AND($E$3="LKG"),'Marks Entry LKG'!K104,IF(AND($E$3="UKG"),'Marks Entry UKG'!K104,""))))</f>
        <v/>
      </c>
      <c r="L105" s="105"/>
      <c r="M105" s="105"/>
      <c r="N105" s="105"/>
      <c r="O105" s="51"/>
      <c r="P105" s="105" t="str">
        <f>IF(OR($B105=0,$B105=""),"",IF(AND($E$3="Nursery"),'Marks Entry Nursery'!O104,IF(AND($E$3="LKG"),'Marks Entry LKG'!O104,IF(AND($E$3="UKG"),'Marks Entry UKG'!O104,""))))</f>
        <v/>
      </c>
      <c r="Q105" s="105" t="str">
        <f>IF(OR($B105=0,$B105=""),"",IF(AND($E$3="Nursery"),'Marks Entry Nursery'!P104,IF(AND($E$3="LKG"),'Marks Entry LKG'!P104,IF(AND($E$3="UKG"),'Marks Entry UKG'!P104,""))))</f>
        <v/>
      </c>
      <c r="R105" s="54" t="str">
        <f t="shared" si="64"/>
        <v/>
      </c>
      <c r="S105" s="51">
        <f t="shared" si="65"/>
        <v>0</v>
      </c>
      <c r="T105" s="105" t="str">
        <f>IF(OR($B105=0,$B105=""),"",IF(AND($E$3="Nursery"),'Marks Entry Nursery'!Q104,IF(AND($E$3="LKG"),'Marks Entry LKG'!Q104,IF(AND($E$3="UKG"),'Marks Entry UKG'!Q104,""))))</f>
        <v/>
      </c>
      <c r="U105" s="105" t="str">
        <f>IF(OR($B105=0,$B105=""),"",IF(AND($E$3="Nursery"),'Marks Entry Nursery'!R104,IF(AND($E$3="LKG"),'Marks Entry LKG'!R104,IF(AND($E$3="UKG"),'Marks Entry UKG'!R104,""))))</f>
        <v/>
      </c>
      <c r="V105" s="55" t="str">
        <f t="shared" si="66"/>
        <v/>
      </c>
      <c r="W105" s="51" t="str">
        <f t="shared" si="67"/>
        <v/>
      </c>
      <c r="X105" s="89">
        <f t="shared" si="68"/>
        <v>0</v>
      </c>
      <c r="Y105" s="89" t="str">
        <f t="shared" si="69"/>
        <v/>
      </c>
      <c r="Z105" s="89" t="str">
        <f t="shared" si="70"/>
        <v/>
      </c>
      <c r="AA105" s="89" t="str">
        <f t="shared" si="71"/>
        <v/>
      </c>
      <c r="AB105" s="89" t="str">
        <f t="shared" si="72"/>
        <v/>
      </c>
      <c r="AC105" s="93" t="str">
        <f t="shared" si="73"/>
        <v/>
      </c>
      <c r="AD105" s="105"/>
      <c r="AE105" s="105"/>
      <c r="AF105" s="105"/>
      <c r="AG105" s="51"/>
      <c r="AH105" s="105" t="str">
        <f>IF(OR($B105=0,$B105=""),"",IF(AND($E$3="Nursery"),'Marks Entry Nursery'!V104,IF(AND($E$3="LKG"),'Marks Entry LKG'!V104,IF(AND($E$3="UKG"),'Marks Entry UKG'!V104,""))))</f>
        <v/>
      </c>
      <c r="AI105" s="105" t="str">
        <f>IF(OR($B105=0,$B105=""),"",IF(AND($E$3="Nursery"),'Marks Entry Nursery'!W104,IF(AND($E$3="LKG"),'Marks Entry LKG'!W104,IF(AND($E$3="UKG"),'Marks Entry UKG'!W104,""))))</f>
        <v/>
      </c>
      <c r="AJ105" s="54" t="str">
        <f t="shared" si="74"/>
        <v/>
      </c>
      <c r="AK105" s="51">
        <f t="shared" si="75"/>
        <v>0</v>
      </c>
      <c r="AL105" s="105" t="str">
        <f>IF(OR($B105=0,$B105=""),"",IF(AND($E$3="Nursery"),'Marks Entry Nursery'!X104,IF(AND($E$3="LKG"),'Marks Entry LKG'!X104,IF(AND($E$3="UKG"),'Marks Entry UKG'!X104,""))))</f>
        <v/>
      </c>
      <c r="AM105" s="105" t="str">
        <f>IF(OR($B105=0,$B105=""),"",IF(AND($E$3="Nursery"),'Marks Entry Nursery'!Y104,IF(AND($E$3="LKG"),'Marks Entry LKG'!Y104,IF(AND($E$3="UKG"),'Marks Entry UKG'!Y104,""))))</f>
        <v/>
      </c>
      <c r="AN105" s="55" t="str">
        <f t="shared" si="76"/>
        <v/>
      </c>
      <c r="AO105" s="51" t="str">
        <f t="shared" si="77"/>
        <v/>
      </c>
      <c r="AP105" s="89">
        <f t="shared" si="78"/>
        <v>0</v>
      </c>
      <c r="AQ105" s="89" t="str">
        <f t="shared" si="79"/>
        <v/>
      </c>
      <c r="AR105" s="89" t="str">
        <f t="shared" si="80"/>
        <v/>
      </c>
      <c r="AS105" s="89" t="str">
        <f t="shared" si="81"/>
        <v/>
      </c>
      <c r="AT105" s="89" t="str">
        <f t="shared" si="82"/>
        <v/>
      </c>
      <c r="AU105" s="93" t="str">
        <f t="shared" si="83"/>
        <v/>
      </c>
      <c r="AV105" s="105"/>
      <c r="AW105" s="105"/>
      <c r="AX105" s="105"/>
      <c r="AY105" s="51"/>
      <c r="AZ105" s="105" t="str">
        <f>IF(OR($B105=0,$B105=""),"",IF(AND($E$3="Nursery"),'Marks Entry Nursery'!AC104,IF(AND($E$3="LKG"),'Marks Entry LKG'!AC104,IF(AND($E$3="UKG"),'Marks Entry UKG'!AC104,""))))</f>
        <v/>
      </c>
      <c r="BA105" s="105" t="str">
        <f>IF(OR($B105=0,$B105=""),"",IF(AND($E$3="Nursery"),'Marks Entry Nursery'!AD104,IF(AND($E$3="LKG"),'Marks Entry LKG'!AD104,IF(AND($E$3="UKG"),'Marks Entry UKG'!AD104,""))))</f>
        <v/>
      </c>
      <c r="BB105" s="54" t="str">
        <f t="shared" si="84"/>
        <v/>
      </c>
      <c r="BC105" s="51">
        <f t="shared" si="85"/>
        <v>0</v>
      </c>
      <c r="BD105" s="105" t="str">
        <f>IF(OR($B105=0,$B105=""),"",IF(AND($E$3="Nursery"),'Marks Entry Nursery'!AE104,IF(AND($E$3="LKG"),'Marks Entry LKG'!AE104,IF(AND($E$3="UKG"),'Marks Entry UKG'!AE104,""))))</f>
        <v/>
      </c>
      <c r="BE105" s="105" t="str">
        <f>IF(OR($B105=0,$B105=""),"",IF(AND($E$3="Nursery"),'Marks Entry Nursery'!AF104,IF(AND($E$3="LKG"),'Marks Entry LKG'!AF104,IF(AND($E$3="UKG"),'Marks Entry UKG'!AF104,""))))</f>
        <v/>
      </c>
      <c r="BF105" s="55" t="str">
        <f t="shared" si="86"/>
        <v/>
      </c>
      <c r="BG105" s="51" t="str">
        <f t="shared" si="87"/>
        <v/>
      </c>
      <c r="BH105" s="89">
        <f t="shared" si="88"/>
        <v>0</v>
      </c>
      <c r="BI105" s="89" t="str">
        <f t="shared" si="89"/>
        <v/>
      </c>
      <c r="BJ105" s="89" t="str">
        <f t="shared" si="90"/>
        <v/>
      </c>
      <c r="BK105" s="89" t="str">
        <f t="shared" si="91"/>
        <v/>
      </c>
      <c r="BL105" s="89" t="str">
        <f t="shared" si="92"/>
        <v/>
      </c>
      <c r="BM105" s="93" t="str">
        <f t="shared" si="93"/>
        <v/>
      </c>
      <c r="BN105" s="105"/>
      <c r="BO105" s="105"/>
      <c r="BP105" s="105"/>
      <c r="BQ105" s="51"/>
      <c r="BR105" s="105" t="str">
        <f>IF(OR($B105=0,$B105=""),"",IF(AND($E$3="Nursery"),'Marks Entry Nursery'!AJ104,IF(AND($E$3="LKG"),'Marks Entry LKG'!AJ104,IF(AND($E$3="UKG"),'Marks Entry UKG'!AJ104,""))))</f>
        <v/>
      </c>
      <c r="BS105" s="105" t="str">
        <f>IF(OR($B105=0,$B105=""),"",IF(AND($E$3="Nursery"),'Marks Entry Nursery'!AK104,IF(AND($E$3="LKG"),'Marks Entry LKG'!AK104,IF(AND($E$3="UKG"),'Marks Entry UKG'!AK104,""))))</f>
        <v/>
      </c>
      <c r="BT105" s="54" t="str">
        <f t="shared" si="94"/>
        <v/>
      </c>
      <c r="BU105" s="51">
        <f t="shared" si="95"/>
        <v>0</v>
      </c>
      <c r="BV105" s="105" t="str">
        <f>IF(OR($B105=0,$B105=""),"",IF(AND($E$3="Nursery"),'Marks Entry Nursery'!AL104,IF(AND($E$3="LKG"),'Marks Entry LKG'!AL104,IF(AND($E$3="UKG"),'Marks Entry UKG'!AL104,""))))</f>
        <v/>
      </c>
      <c r="BW105" s="105" t="str">
        <f>IF(OR($B105=0,$B105=""),"",IF(AND($E$3="Nursery"),'Marks Entry Nursery'!AM104,IF(AND($E$3="LKG"),'Marks Entry LKG'!AM104,IF(AND($E$3="UKG"),'Marks Entry UKG'!AM104,""))))</f>
        <v/>
      </c>
      <c r="BX105" s="55" t="str">
        <f t="shared" si="96"/>
        <v/>
      </c>
      <c r="BY105" s="51" t="str">
        <f t="shared" si="97"/>
        <v/>
      </c>
      <c r="BZ105" s="89">
        <f t="shared" si="98"/>
        <v>0</v>
      </c>
      <c r="CA105" s="89" t="str">
        <f t="shared" si="99"/>
        <v/>
      </c>
      <c r="CB105" s="89" t="str">
        <f t="shared" si="100"/>
        <v/>
      </c>
      <c r="CC105" s="89" t="str">
        <f t="shared" si="101"/>
        <v/>
      </c>
      <c r="CD105" s="89" t="str">
        <f t="shared" si="102"/>
        <v/>
      </c>
      <c r="CE105" s="93" t="str">
        <f t="shared" si="103"/>
        <v/>
      </c>
      <c r="CF105" s="105" t="str">
        <f>IF(OR($B105=0,$B105=""),"",IF(AND($E$3="Nursery"),'Marks Entry Nursery'!AN104,IF(AND($E$3="LKG"),'Marks Entry LKG'!AN104,IF(AND($E$3="UKG"),'Marks Entry UKG'!AN104,""))))</f>
        <v/>
      </c>
      <c r="CG105" s="105" t="str">
        <f>IF(OR($B105=0,$B105=""),"",IF(AND($E$3="Nursery"),'Marks Entry Nursery'!AO104,IF(AND($E$3="LKG"),'Marks Entry LKG'!AO104,IF(AND($E$3="UKG"),'Marks Entry UKG'!AO104,""))))</f>
        <v/>
      </c>
      <c r="CH105" s="106" t="str">
        <f t="shared" si="104"/>
        <v/>
      </c>
      <c r="CI105" s="107">
        <f t="shared" si="105"/>
        <v>0</v>
      </c>
      <c r="CJ105" s="107" t="str">
        <f t="shared" si="106"/>
        <v/>
      </c>
      <c r="CK105" s="107" t="str">
        <f t="shared" si="107"/>
        <v/>
      </c>
      <c r="CL105" s="92" t="str">
        <f t="shared" si="108"/>
        <v/>
      </c>
      <c r="CM105" s="105" t="str">
        <f>IF(OR($B105=0,$B105=""),"",IF(AND($E$3="Nursery"),'Marks Entry Nursery'!AP104,IF(AND($E$3="LKG"),'Marks Entry LKG'!AP104,IF(AND($E$3="UKG"),'Marks Entry UKG'!AP104,""))))</f>
        <v/>
      </c>
      <c r="CN105" s="105" t="str">
        <f>IF(OR($B105=0,$B105=""),"",IF(AND($E$3="Nursery"),'Marks Entry Nursery'!AQ104,IF(AND($E$3="LKG"),'Marks Entry LKG'!AQ104,IF(AND($E$3="UKG"),'Marks Entry UKG'!AQ104,""))))</f>
        <v/>
      </c>
      <c r="CO105" s="106" t="str">
        <f t="shared" si="109"/>
        <v/>
      </c>
      <c r="CP105" s="107">
        <f t="shared" si="110"/>
        <v>0</v>
      </c>
      <c r="CQ105" s="107" t="str">
        <f t="shared" si="111"/>
        <v/>
      </c>
      <c r="CR105" s="107" t="str">
        <f t="shared" si="112"/>
        <v/>
      </c>
      <c r="CS105" s="92" t="str">
        <f t="shared" si="113"/>
        <v/>
      </c>
      <c r="CT105" s="105" t="str">
        <f>IF(OR($B105=0,$B105=""),"",IF(AND($E$3="Nursery"),'Marks Entry Nursery'!AR104,IF(AND($E$3="LKG"),'Marks Entry LKG'!AR104,IF(AND($E$3="UKG"),'Marks Entry UKG'!AR104,""))))</f>
        <v/>
      </c>
      <c r="CU105" s="105" t="str">
        <f>IF(OR($B105=0,$B105=""),"",IF(AND($E$3="Nursery"),'Marks Entry Nursery'!AS104,IF(AND($E$3="LKG"),'Marks Entry LKG'!AS104,IF(AND($E$3="UKG"),'Marks Entry UKG'!AS104,""))))</f>
        <v/>
      </c>
      <c r="CV105" s="106" t="str">
        <f t="shared" si="114"/>
        <v/>
      </c>
      <c r="CW105" s="107">
        <f t="shared" si="115"/>
        <v>0</v>
      </c>
      <c r="CX105" s="107" t="str">
        <f t="shared" si="116"/>
        <v/>
      </c>
      <c r="CY105" s="107" t="str">
        <f t="shared" si="117"/>
        <v/>
      </c>
      <c r="CZ105" s="92" t="str">
        <f t="shared" si="118"/>
        <v/>
      </c>
      <c r="DA105" s="105" t="str">
        <f>IF(OR($B105=0,$B105=""),"",IF(AND($E$3="Nursery"),'Marks Entry Nursery'!AT104,IF(AND($E$3="LKG"),'Marks Entry LKG'!AT104,IF(AND($E$3="UKG"),'Marks Entry UKG'!AT104,""))))</f>
        <v/>
      </c>
      <c r="DB105" s="105" t="str">
        <f>IF(OR($B105=0,$B105=""),"",IF(AND($E$3="Nursery"),'Marks Entry Nursery'!AU104,IF(AND($E$3="LKG"),'Marks Entry LKG'!AU104,IF(AND($E$3="UKG"),'Marks Entry UKG'!AU104,""))))</f>
        <v/>
      </c>
      <c r="DC105" s="357" t="str">
        <f t="shared" si="119"/>
        <v/>
      </c>
      <c r="DD105" s="93" t="str">
        <f t="shared" si="120"/>
        <v/>
      </c>
      <c r="DE105" s="105" t="str">
        <f>IF(OR($B105=0,$B105=""),"",IF(AND($E$3="Nursery"),'Marks Entry Nursery'!AV104,IF(AND($E$3="LKG"),'Marks Entry LKG'!AV104,IF(AND($E$3="UKG"),'Marks Entry UKG'!AV104,""))))</f>
        <v/>
      </c>
      <c r="DF105" s="105" t="str">
        <f>IF(OR($B105=0,$B105=""),"",IF(AND($E$3="Nursery"),'Marks Entry Nursery'!AW104,IF(AND($E$3="LKG"),'Marks Entry LKG'!AW104,IF(AND($E$3="UKG"),'Marks Entry UKG'!AW104,""))))</f>
        <v/>
      </c>
      <c r="DG105" s="357" t="str">
        <f t="shared" si="121"/>
        <v/>
      </c>
      <c r="DH105" s="93" t="str">
        <f t="shared" si="122"/>
        <v/>
      </c>
      <c r="DI105" s="63" t="str">
        <f t="shared" si="123"/>
        <v/>
      </c>
      <c r="DJ105" s="359" t="str">
        <f t="shared" si="124"/>
        <v/>
      </c>
      <c r="DK105" s="67" t="str">
        <f t="shared" si="125"/>
        <v/>
      </c>
      <c r="DL105" s="68" t="str">
        <f t="shared" si="126"/>
        <v/>
      </c>
      <c r="DM105" s="387" t="str">
        <f>IFERROR(IF(B105="NSO","NSO",IF(OR(D105="",G105="",F105="",B105="",DI105=0),"",IF('Master sheet'!$D$14="Hindi","कक्षोंन्नति","Promoted"))),"")</f>
        <v/>
      </c>
      <c r="DN105" s="42" t="str">
        <f>IF(OR(B105=0,B105=""),"",IF(AND($E$3="Nursery"),'Marks Entry Nursery'!AX104,IF(AND($E$3="LKG"),'Marks Entry LKG'!AX104,IF(AND($E$3="UKG"),'Marks Entry UKG'!AX104,""))))</f>
        <v/>
      </c>
      <c r="DO105" s="42" t="str">
        <f>IF(OR(B105=0,B105=""),"",IF(AND($E$3="Nursery"),'Marks Entry Nursery'!AY104,IF(AND($E$3="LKG"),'Marks Entry LKG'!AY104,IF(AND($E$3="UKG"),'Marks Entry UKG'!AY104,""))))</f>
        <v/>
      </c>
      <c r="DP105" s="214" t="str">
        <f t="shared" si="127"/>
        <v/>
      </c>
      <c r="DQ105" s="43"/>
      <c r="DX105" s="44">
        <f>IF(AND($E$3="Nursery"),'Marks Entry Nursery'!I104,IF(AND($E$3="LKG"),'Marks Entry LKG'!I104,IF(AND($E$3="UKG"),'Marks Entry UKG'!I104,"")))</f>
        <v>0</v>
      </c>
    </row>
    <row r="106" spans="1:128" ht="18.95" customHeight="1">
      <c r="A106" s="56">
        <v>99</v>
      </c>
      <c r="B106" s="261" t="str">
        <f>IF(OR(DX106=0,DX106=""),"",IF(AND($E$3="Nursery"),'Marks Entry Nursery'!I105,IF(AND($E$3="LKG"),'Marks Entry LKG'!I105,IF(AND($E$3="UKG"),'Marks Entry UKG'!I105,""))))</f>
        <v/>
      </c>
      <c r="C106" s="57" t="str">
        <f>IF(OR($B106=0,$B106=""),"",IF(AND($E$3="Nursery"),'Marks Entry Nursery'!B105,IF(AND($E$3="LKG"),'Marks Entry LKG'!B105,IF(AND($E$3="UKG"),'Marks Entry UKG'!B105,""))))</f>
        <v/>
      </c>
      <c r="D106" s="57" t="str">
        <f>IF(OR($B106=0,$B106=""),"",IF(AND($E$3="Nursery"),'Marks Entry Nursery'!C105,IF(AND($E$3="LKG"),'Marks Entry LKG'!C105,IF(AND($E$3="UKG"),'Marks Entry UKG'!C105,""))))</f>
        <v/>
      </c>
      <c r="E106" s="402" t="str">
        <f>IF(OR(B106=0,B106=""),"",IF(AND($E$3="Nursery"),'Marks Entry Nursery'!E105,IF(AND($E$3="LKG"),'Marks Entry LKG'!E105,IF(AND($E$3="UKG"),'Marks Entry UKG'!E105,""))))</f>
        <v/>
      </c>
      <c r="F106" s="260" t="str">
        <f>IF(OR(B106=0,B106=""),"",IF(AND($E$3="Nursery"),'Marks Entry Nursery'!D105,IF(AND($E$3="LKG"),'Marks Entry LKG'!D105,IF(AND($E$3="UKG"),'Marks Entry UKG'!D105,""))))</f>
        <v/>
      </c>
      <c r="G106" s="407" t="str">
        <f>IF(OR($B106=0,$B106=""),"",IF(AND($E$3="Nursery"),'Marks Entry Nursery'!F105,IF(AND($E$3="LKG"),'Marks Entry LKG'!F105,IF(AND($E$3="UKG"),'Marks Entry UKG'!F105,""))))</f>
        <v/>
      </c>
      <c r="H106" s="407" t="str">
        <f>IF(OR($B106=0,$B106=""),"",IF(AND($E$3="Nursery"),'Marks Entry Nursery'!G105,IF(AND($E$3="LKG"),'Marks Entry LKG'!G105,IF(AND($E$3="UKG"),'Marks Entry UKG'!G105,""))))</f>
        <v/>
      </c>
      <c r="I106" s="407" t="str">
        <f>IF(OR($B106=0,$B106=""),"",IF(AND($E$3="Nursery"),'Marks Entry Nursery'!H105,IF(AND($E$3="LKG"),'Marks Entry LKG'!H105,IF(AND($E$3="UKG"),'Marks Entry UKG'!H105,""))))</f>
        <v/>
      </c>
      <c r="J106" s="229" t="str">
        <f>IF(OR($B106=0,$B106=""),"",IF(AND($E$3="Nursery"),'Marks Entry Nursery'!J105,IF(AND($E$3="LKG"),'Marks Entry LKG'!J105,IF(AND($E$3="UKG"),'Marks Entry UKG'!J105,""))))</f>
        <v/>
      </c>
      <c r="K106" s="229" t="str">
        <f>IF(OR($B106=0,$B106=""),"",IF(AND($E$3="Nursery"),'Marks Entry Nursery'!K105,IF(AND($E$3="LKG"),'Marks Entry LKG'!K105,IF(AND($E$3="UKG"),'Marks Entry UKG'!K105,""))))</f>
        <v/>
      </c>
      <c r="L106" s="105"/>
      <c r="M106" s="105"/>
      <c r="N106" s="105"/>
      <c r="O106" s="51"/>
      <c r="P106" s="105" t="str">
        <f>IF(OR($B106=0,$B106=""),"",IF(AND($E$3="Nursery"),'Marks Entry Nursery'!O105,IF(AND($E$3="LKG"),'Marks Entry LKG'!O105,IF(AND($E$3="UKG"),'Marks Entry UKG'!O105,""))))</f>
        <v/>
      </c>
      <c r="Q106" s="105" t="str">
        <f>IF(OR($B106=0,$B106=""),"",IF(AND($E$3="Nursery"),'Marks Entry Nursery'!P105,IF(AND($E$3="LKG"),'Marks Entry LKG'!P105,IF(AND($E$3="UKG"),'Marks Entry UKG'!P105,""))))</f>
        <v/>
      </c>
      <c r="R106" s="54" t="str">
        <f t="shared" si="64"/>
        <v/>
      </c>
      <c r="S106" s="51">
        <f t="shared" si="65"/>
        <v>0</v>
      </c>
      <c r="T106" s="105" t="str">
        <f>IF(OR($B106=0,$B106=""),"",IF(AND($E$3="Nursery"),'Marks Entry Nursery'!Q105,IF(AND($E$3="LKG"),'Marks Entry LKG'!Q105,IF(AND($E$3="UKG"),'Marks Entry UKG'!Q105,""))))</f>
        <v/>
      </c>
      <c r="U106" s="105" t="str">
        <f>IF(OR($B106=0,$B106=""),"",IF(AND($E$3="Nursery"),'Marks Entry Nursery'!R105,IF(AND($E$3="LKG"),'Marks Entry LKG'!R105,IF(AND($E$3="UKG"),'Marks Entry UKG'!R105,""))))</f>
        <v/>
      </c>
      <c r="V106" s="55" t="str">
        <f t="shared" si="66"/>
        <v/>
      </c>
      <c r="W106" s="51" t="str">
        <f t="shared" si="67"/>
        <v/>
      </c>
      <c r="X106" s="89">
        <f t="shared" si="68"/>
        <v>0</v>
      </c>
      <c r="Y106" s="89" t="str">
        <f t="shared" si="69"/>
        <v/>
      </c>
      <c r="Z106" s="89" t="str">
        <f t="shared" si="70"/>
        <v/>
      </c>
      <c r="AA106" s="89" t="str">
        <f t="shared" si="71"/>
        <v/>
      </c>
      <c r="AB106" s="89" t="str">
        <f t="shared" si="72"/>
        <v/>
      </c>
      <c r="AC106" s="93" t="str">
        <f t="shared" si="73"/>
        <v/>
      </c>
      <c r="AD106" s="105"/>
      <c r="AE106" s="105"/>
      <c r="AF106" s="105"/>
      <c r="AG106" s="51"/>
      <c r="AH106" s="105" t="str">
        <f>IF(OR($B106=0,$B106=""),"",IF(AND($E$3="Nursery"),'Marks Entry Nursery'!V105,IF(AND($E$3="LKG"),'Marks Entry LKG'!V105,IF(AND($E$3="UKG"),'Marks Entry UKG'!V105,""))))</f>
        <v/>
      </c>
      <c r="AI106" s="105" t="str">
        <f>IF(OR($B106=0,$B106=""),"",IF(AND($E$3="Nursery"),'Marks Entry Nursery'!W105,IF(AND($E$3="LKG"),'Marks Entry LKG'!W105,IF(AND($E$3="UKG"),'Marks Entry UKG'!W105,""))))</f>
        <v/>
      </c>
      <c r="AJ106" s="54" t="str">
        <f t="shared" si="74"/>
        <v/>
      </c>
      <c r="AK106" s="51">
        <f t="shared" si="75"/>
        <v>0</v>
      </c>
      <c r="AL106" s="105" t="str">
        <f>IF(OR($B106=0,$B106=""),"",IF(AND($E$3="Nursery"),'Marks Entry Nursery'!X105,IF(AND($E$3="LKG"),'Marks Entry LKG'!X105,IF(AND($E$3="UKG"),'Marks Entry UKG'!X105,""))))</f>
        <v/>
      </c>
      <c r="AM106" s="105" t="str">
        <f>IF(OR($B106=0,$B106=""),"",IF(AND($E$3="Nursery"),'Marks Entry Nursery'!Y105,IF(AND($E$3="LKG"),'Marks Entry LKG'!Y105,IF(AND($E$3="UKG"),'Marks Entry UKG'!Y105,""))))</f>
        <v/>
      </c>
      <c r="AN106" s="55" t="str">
        <f t="shared" si="76"/>
        <v/>
      </c>
      <c r="AO106" s="51" t="str">
        <f t="shared" si="77"/>
        <v/>
      </c>
      <c r="AP106" s="89">
        <f t="shared" si="78"/>
        <v>0</v>
      </c>
      <c r="AQ106" s="89" t="str">
        <f t="shared" si="79"/>
        <v/>
      </c>
      <c r="AR106" s="89" t="str">
        <f t="shared" si="80"/>
        <v/>
      </c>
      <c r="AS106" s="89" t="str">
        <f t="shared" si="81"/>
        <v/>
      </c>
      <c r="AT106" s="89" t="str">
        <f t="shared" si="82"/>
        <v/>
      </c>
      <c r="AU106" s="93" t="str">
        <f t="shared" si="83"/>
        <v/>
      </c>
      <c r="AV106" s="105"/>
      <c r="AW106" s="105"/>
      <c r="AX106" s="105"/>
      <c r="AY106" s="51"/>
      <c r="AZ106" s="105" t="str">
        <f>IF(OR($B106=0,$B106=""),"",IF(AND($E$3="Nursery"),'Marks Entry Nursery'!AC105,IF(AND($E$3="LKG"),'Marks Entry LKG'!AC105,IF(AND($E$3="UKG"),'Marks Entry UKG'!AC105,""))))</f>
        <v/>
      </c>
      <c r="BA106" s="105" t="str">
        <f>IF(OR($B106=0,$B106=""),"",IF(AND($E$3="Nursery"),'Marks Entry Nursery'!AD105,IF(AND($E$3="LKG"),'Marks Entry LKG'!AD105,IF(AND($E$3="UKG"),'Marks Entry UKG'!AD105,""))))</f>
        <v/>
      </c>
      <c r="BB106" s="54" t="str">
        <f t="shared" si="84"/>
        <v/>
      </c>
      <c r="BC106" s="51">
        <f t="shared" si="85"/>
        <v>0</v>
      </c>
      <c r="BD106" s="105" t="str">
        <f>IF(OR($B106=0,$B106=""),"",IF(AND($E$3="Nursery"),'Marks Entry Nursery'!AE105,IF(AND($E$3="LKG"),'Marks Entry LKG'!AE105,IF(AND($E$3="UKG"),'Marks Entry UKG'!AE105,""))))</f>
        <v/>
      </c>
      <c r="BE106" s="105" t="str">
        <f>IF(OR($B106=0,$B106=""),"",IF(AND($E$3="Nursery"),'Marks Entry Nursery'!AF105,IF(AND($E$3="LKG"),'Marks Entry LKG'!AF105,IF(AND($E$3="UKG"),'Marks Entry UKG'!AF105,""))))</f>
        <v/>
      </c>
      <c r="BF106" s="55" t="str">
        <f t="shared" si="86"/>
        <v/>
      </c>
      <c r="BG106" s="51" t="str">
        <f t="shared" si="87"/>
        <v/>
      </c>
      <c r="BH106" s="89">
        <f t="shared" si="88"/>
        <v>0</v>
      </c>
      <c r="BI106" s="89" t="str">
        <f t="shared" si="89"/>
        <v/>
      </c>
      <c r="BJ106" s="89" t="str">
        <f t="shared" si="90"/>
        <v/>
      </c>
      <c r="BK106" s="89" t="str">
        <f t="shared" si="91"/>
        <v/>
      </c>
      <c r="BL106" s="89" t="str">
        <f t="shared" si="92"/>
        <v/>
      </c>
      <c r="BM106" s="93" t="str">
        <f t="shared" si="93"/>
        <v/>
      </c>
      <c r="BN106" s="105"/>
      <c r="BO106" s="105"/>
      <c r="BP106" s="105"/>
      <c r="BQ106" s="51"/>
      <c r="BR106" s="105" t="str">
        <f>IF(OR($B106=0,$B106=""),"",IF(AND($E$3="Nursery"),'Marks Entry Nursery'!AJ105,IF(AND($E$3="LKG"),'Marks Entry LKG'!AJ105,IF(AND($E$3="UKG"),'Marks Entry UKG'!AJ105,""))))</f>
        <v/>
      </c>
      <c r="BS106" s="105" t="str">
        <f>IF(OR($B106=0,$B106=""),"",IF(AND($E$3="Nursery"),'Marks Entry Nursery'!AK105,IF(AND($E$3="LKG"),'Marks Entry LKG'!AK105,IF(AND($E$3="UKG"),'Marks Entry UKG'!AK105,""))))</f>
        <v/>
      </c>
      <c r="BT106" s="54" t="str">
        <f t="shared" si="94"/>
        <v/>
      </c>
      <c r="BU106" s="51">
        <f t="shared" si="95"/>
        <v>0</v>
      </c>
      <c r="BV106" s="105" t="str">
        <f>IF(OR($B106=0,$B106=""),"",IF(AND($E$3="Nursery"),'Marks Entry Nursery'!AL105,IF(AND($E$3="LKG"),'Marks Entry LKG'!AL105,IF(AND($E$3="UKG"),'Marks Entry UKG'!AL105,""))))</f>
        <v/>
      </c>
      <c r="BW106" s="105" t="str">
        <f>IF(OR($B106=0,$B106=""),"",IF(AND($E$3="Nursery"),'Marks Entry Nursery'!AM105,IF(AND($E$3="LKG"),'Marks Entry LKG'!AM105,IF(AND($E$3="UKG"),'Marks Entry UKG'!AM105,""))))</f>
        <v/>
      </c>
      <c r="BX106" s="55" t="str">
        <f t="shared" si="96"/>
        <v/>
      </c>
      <c r="BY106" s="51" t="str">
        <f t="shared" si="97"/>
        <v/>
      </c>
      <c r="BZ106" s="89">
        <f t="shared" si="98"/>
        <v>0</v>
      </c>
      <c r="CA106" s="89" t="str">
        <f t="shared" si="99"/>
        <v/>
      </c>
      <c r="CB106" s="89" t="str">
        <f t="shared" si="100"/>
        <v/>
      </c>
      <c r="CC106" s="89" t="str">
        <f t="shared" si="101"/>
        <v/>
      </c>
      <c r="CD106" s="89" t="str">
        <f t="shared" si="102"/>
        <v/>
      </c>
      <c r="CE106" s="93" t="str">
        <f t="shared" si="103"/>
        <v/>
      </c>
      <c r="CF106" s="105" t="str">
        <f>IF(OR($B106=0,$B106=""),"",IF(AND($E$3="Nursery"),'Marks Entry Nursery'!AN105,IF(AND($E$3="LKG"),'Marks Entry LKG'!AN105,IF(AND($E$3="UKG"),'Marks Entry UKG'!AN105,""))))</f>
        <v/>
      </c>
      <c r="CG106" s="105" t="str">
        <f>IF(OR($B106=0,$B106=""),"",IF(AND($E$3="Nursery"),'Marks Entry Nursery'!AO105,IF(AND($E$3="LKG"),'Marks Entry LKG'!AO105,IF(AND($E$3="UKG"),'Marks Entry UKG'!AO105,""))))</f>
        <v/>
      </c>
      <c r="CH106" s="106" t="str">
        <f t="shared" si="104"/>
        <v/>
      </c>
      <c r="CI106" s="107">
        <f t="shared" si="105"/>
        <v>0</v>
      </c>
      <c r="CJ106" s="107" t="str">
        <f t="shared" si="106"/>
        <v/>
      </c>
      <c r="CK106" s="107" t="str">
        <f t="shared" si="107"/>
        <v/>
      </c>
      <c r="CL106" s="92" t="str">
        <f t="shared" si="108"/>
        <v/>
      </c>
      <c r="CM106" s="105" t="str">
        <f>IF(OR($B106=0,$B106=""),"",IF(AND($E$3="Nursery"),'Marks Entry Nursery'!AP105,IF(AND($E$3="LKG"),'Marks Entry LKG'!AP105,IF(AND($E$3="UKG"),'Marks Entry UKG'!AP105,""))))</f>
        <v/>
      </c>
      <c r="CN106" s="105" t="str">
        <f>IF(OR($B106=0,$B106=""),"",IF(AND($E$3="Nursery"),'Marks Entry Nursery'!AQ105,IF(AND($E$3="LKG"),'Marks Entry LKG'!AQ105,IF(AND($E$3="UKG"),'Marks Entry UKG'!AQ105,""))))</f>
        <v/>
      </c>
      <c r="CO106" s="106" t="str">
        <f t="shared" si="109"/>
        <v/>
      </c>
      <c r="CP106" s="107">
        <f t="shared" si="110"/>
        <v>0</v>
      </c>
      <c r="CQ106" s="107" t="str">
        <f t="shared" si="111"/>
        <v/>
      </c>
      <c r="CR106" s="107" t="str">
        <f t="shared" si="112"/>
        <v/>
      </c>
      <c r="CS106" s="92" t="str">
        <f t="shared" si="113"/>
        <v/>
      </c>
      <c r="CT106" s="105" t="str">
        <f>IF(OR($B106=0,$B106=""),"",IF(AND($E$3="Nursery"),'Marks Entry Nursery'!AR105,IF(AND($E$3="LKG"),'Marks Entry LKG'!AR105,IF(AND($E$3="UKG"),'Marks Entry UKG'!AR105,""))))</f>
        <v/>
      </c>
      <c r="CU106" s="105" t="str">
        <f>IF(OR($B106=0,$B106=""),"",IF(AND($E$3="Nursery"),'Marks Entry Nursery'!AS105,IF(AND($E$3="LKG"),'Marks Entry LKG'!AS105,IF(AND($E$3="UKG"),'Marks Entry UKG'!AS105,""))))</f>
        <v/>
      </c>
      <c r="CV106" s="106" t="str">
        <f t="shared" si="114"/>
        <v/>
      </c>
      <c r="CW106" s="107">
        <f t="shared" si="115"/>
        <v>0</v>
      </c>
      <c r="CX106" s="107" t="str">
        <f t="shared" si="116"/>
        <v/>
      </c>
      <c r="CY106" s="107" t="str">
        <f t="shared" si="117"/>
        <v/>
      </c>
      <c r="CZ106" s="92" t="str">
        <f t="shared" si="118"/>
        <v/>
      </c>
      <c r="DA106" s="105" t="str">
        <f>IF(OR($B106=0,$B106=""),"",IF(AND($E$3="Nursery"),'Marks Entry Nursery'!AT105,IF(AND($E$3="LKG"),'Marks Entry LKG'!AT105,IF(AND($E$3="UKG"),'Marks Entry UKG'!AT105,""))))</f>
        <v/>
      </c>
      <c r="DB106" s="105" t="str">
        <f>IF(OR($B106=0,$B106=""),"",IF(AND($E$3="Nursery"),'Marks Entry Nursery'!AU105,IF(AND($E$3="LKG"),'Marks Entry LKG'!AU105,IF(AND($E$3="UKG"),'Marks Entry UKG'!AU105,""))))</f>
        <v/>
      </c>
      <c r="DC106" s="357" t="str">
        <f t="shared" si="119"/>
        <v/>
      </c>
      <c r="DD106" s="93" t="str">
        <f t="shared" si="120"/>
        <v/>
      </c>
      <c r="DE106" s="105" t="str">
        <f>IF(OR($B106=0,$B106=""),"",IF(AND($E$3="Nursery"),'Marks Entry Nursery'!AV105,IF(AND($E$3="LKG"),'Marks Entry LKG'!AV105,IF(AND($E$3="UKG"),'Marks Entry UKG'!AV105,""))))</f>
        <v/>
      </c>
      <c r="DF106" s="105" t="str">
        <f>IF(OR($B106=0,$B106=""),"",IF(AND($E$3="Nursery"),'Marks Entry Nursery'!AW105,IF(AND($E$3="LKG"),'Marks Entry LKG'!AW105,IF(AND($E$3="UKG"),'Marks Entry UKG'!AW105,""))))</f>
        <v/>
      </c>
      <c r="DG106" s="357" t="str">
        <f t="shared" si="121"/>
        <v/>
      </c>
      <c r="DH106" s="93" t="str">
        <f t="shared" si="122"/>
        <v/>
      </c>
      <c r="DI106" s="63" t="str">
        <f t="shared" si="123"/>
        <v/>
      </c>
      <c r="DJ106" s="359" t="str">
        <f t="shared" si="124"/>
        <v/>
      </c>
      <c r="DK106" s="67" t="str">
        <f t="shared" si="125"/>
        <v/>
      </c>
      <c r="DL106" s="68" t="str">
        <f t="shared" si="126"/>
        <v/>
      </c>
      <c r="DM106" s="387" t="str">
        <f>IFERROR(IF(B106="NSO","NSO",IF(OR(D106="",G106="",F106="",B106="",DI106=0),"",IF('Master sheet'!$D$14="Hindi","कक्षोंन्नति","Promoted"))),"")</f>
        <v/>
      </c>
      <c r="DN106" s="42" t="str">
        <f>IF(OR(B106=0,B106=""),"",IF(AND($E$3="Nursery"),'Marks Entry Nursery'!AX105,IF(AND($E$3="LKG"),'Marks Entry LKG'!AX105,IF(AND($E$3="UKG"),'Marks Entry UKG'!AX105,""))))</f>
        <v/>
      </c>
      <c r="DO106" s="42" t="str">
        <f>IF(OR(B106=0,B106=""),"",IF(AND($E$3="Nursery"),'Marks Entry Nursery'!AY105,IF(AND($E$3="LKG"),'Marks Entry LKG'!AY105,IF(AND($E$3="UKG"),'Marks Entry UKG'!AY105,""))))</f>
        <v/>
      </c>
      <c r="DP106" s="214" t="str">
        <f t="shared" si="127"/>
        <v/>
      </c>
      <c r="DQ106" s="43"/>
      <c r="DX106" s="44">
        <f>IF(AND($E$3="Nursery"),'Marks Entry Nursery'!I105,IF(AND($E$3="LKG"),'Marks Entry LKG'!I105,IF(AND($E$3="UKG"),'Marks Entry UKG'!I105,"")))</f>
        <v>0</v>
      </c>
    </row>
    <row r="107" spans="1:128" ht="18.95" customHeight="1">
      <c r="A107" s="56">
        <v>100</v>
      </c>
      <c r="B107" s="261" t="str">
        <f>IF(OR(DX107=0,DX107=""),"",IF(AND($E$3="Nursery"),'Marks Entry Nursery'!I106,IF(AND($E$3="LKG"),'Marks Entry LKG'!I106,IF(AND($E$3="UKG"),'Marks Entry UKG'!I106,""))))</f>
        <v/>
      </c>
      <c r="C107" s="57" t="str">
        <f>IF(OR($B107=0,$B107=""),"",IF(AND($E$3="Nursery"),'Marks Entry Nursery'!B106,IF(AND($E$3="LKG"),'Marks Entry LKG'!B106,IF(AND($E$3="UKG"),'Marks Entry UKG'!B106,""))))</f>
        <v/>
      </c>
      <c r="D107" s="57" t="str">
        <f>IF(OR($B107=0,$B107=""),"",IF(AND($E$3="Nursery"),'Marks Entry Nursery'!C106,IF(AND($E$3="LKG"),'Marks Entry LKG'!C106,IF(AND($E$3="UKG"),'Marks Entry UKG'!C106,""))))</f>
        <v/>
      </c>
      <c r="E107" s="402" t="str">
        <f>IF(OR(B107=0,B107=""),"",IF(AND($E$3="Nursery"),'Marks Entry Nursery'!E106,IF(AND($E$3="LKG"),'Marks Entry LKG'!E106,IF(AND($E$3="UKG"),'Marks Entry UKG'!E106,""))))</f>
        <v/>
      </c>
      <c r="F107" s="260" t="str">
        <f>IF(OR(B107=0,B107=""),"",IF(AND($E$3="Nursery"),'Marks Entry Nursery'!D106,IF(AND($E$3="LKG"),'Marks Entry LKG'!D106,IF(AND($E$3="UKG"),'Marks Entry UKG'!D106,""))))</f>
        <v/>
      </c>
      <c r="G107" s="407" t="str">
        <f>IF(OR($B107=0,$B107=""),"",IF(AND($E$3="Nursery"),'Marks Entry Nursery'!F106,IF(AND($E$3="LKG"),'Marks Entry LKG'!F106,IF(AND($E$3="UKG"),'Marks Entry UKG'!F106,""))))</f>
        <v/>
      </c>
      <c r="H107" s="407" t="str">
        <f>IF(OR($B107=0,$B107=""),"",IF(AND($E$3="Nursery"),'Marks Entry Nursery'!G106,IF(AND($E$3="LKG"),'Marks Entry LKG'!G106,IF(AND($E$3="UKG"),'Marks Entry UKG'!G106,""))))</f>
        <v/>
      </c>
      <c r="I107" s="407" t="str">
        <f>IF(OR($B107=0,$B107=""),"",IF(AND($E$3="Nursery"),'Marks Entry Nursery'!H106,IF(AND($E$3="LKG"),'Marks Entry LKG'!H106,IF(AND($E$3="UKG"),'Marks Entry UKG'!H106,""))))</f>
        <v/>
      </c>
      <c r="J107" s="229" t="str">
        <f>IF(OR($B107=0,$B107=""),"",IF(AND($E$3="Nursery"),'Marks Entry Nursery'!J106,IF(AND($E$3="LKG"),'Marks Entry LKG'!J106,IF(AND($E$3="UKG"),'Marks Entry UKG'!J106,""))))</f>
        <v/>
      </c>
      <c r="K107" s="229" t="str">
        <f>IF(OR($B107=0,$B107=""),"",IF(AND($E$3="Nursery"),'Marks Entry Nursery'!K106,IF(AND($E$3="LKG"),'Marks Entry LKG'!K106,IF(AND($E$3="UKG"),'Marks Entry UKG'!K106,""))))</f>
        <v/>
      </c>
      <c r="L107" s="105"/>
      <c r="M107" s="105"/>
      <c r="N107" s="105"/>
      <c r="O107" s="51"/>
      <c r="P107" s="105" t="str">
        <f>IF(OR($B107=0,$B107=""),"",IF(AND($E$3="Nursery"),'Marks Entry Nursery'!O106,IF(AND($E$3="LKG"),'Marks Entry LKG'!O106,IF(AND($E$3="UKG"),'Marks Entry UKG'!O106,""))))</f>
        <v/>
      </c>
      <c r="Q107" s="105" t="str">
        <f>IF(OR($B107=0,$B107=""),"",IF(AND($E$3="Nursery"),'Marks Entry Nursery'!P106,IF(AND($E$3="LKG"),'Marks Entry LKG'!P106,IF(AND($E$3="UKG"),'Marks Entry UKG'!P106,""))))</f>
        <v/>
      </c>
      <c r="R107" s="54" t="str">
        <f t="shared" si="64"/>
        <v/>
      </c>
      <c r="S107" s="51">
        <f t="shared" si="65"/>
        <v>0</v>
      </c>
      <c r="T107" s="105" t="str">
        <f>IF(OR($B107=0,$B107=""),"",IF(AND($E$3="Nursery"),'Marks Entry Nursery'!Q106,IF(AND($E$3="LKG"),'Marks Entry LKG'!Q106,IF(AND($E$3="UKG"),'Marks Entry UKG'!Q106,""))))</f>
        <v/>
      </c>
      <c r="U107" s="105" t="str">
        <f>IF(OR($B107=0,$B107=""),"",IF(AND($E$3="Nursery"),'Marks Entry Nursery'!R106,IF(AND($E$3="LKG"),'Marks Entry LKG'!R106,IF(AND($E$3="UKG"),'Marks Entry UKG'!R106,""))))</f>
        <v/>
      </c>
      <c r="V107" s="55" t="str">
        <f t="shared" si="66"/>
        <v/>
      </c>
      <c r="W107" s="51" t="str">
        <f t="shared" si="67"/>
        <v/>
      </c>
      <c r="X107" s="89">
        <f t="shared" si="68"/>
        <v>0</v>
      </c>
      <c r="Y107" s="89" t="str">
        <f t="shared" si="69"/>
        <v/>
      </c>
      <c r="Z107" s="89" t="str">
        <f t="shared" si="70"/>
        <v/>
      </c>
      <c r="AA107" s="89" t="str">
        <f t="shared" si="71"/>
        <v/>
      </c>
      <c r="AB107" s="89" t="str">
        <f t="shared" si="72"/>
        <v/>
      </c>
      <c r="AC107" s="93" t="str">
        <f t="shared" si="73"/>
        <v/>
      </c>
      <c r="AD107" s="105"/>
      <c r="AE107" s="105"/>
      <c r="AF107" s="105"/>
      <c r="AG107" s="51"/>
      <c r="AH107" s="105" t="str">
        <f>IF(OR($B107=0,$B107=""),"",IF(AND($E$3="Nursery"),'Marks Entry Nursery'!V106,IF(AND($E$3="LKG"),'Marks Entry LKG'!V106,IF(AND($E$3="UKG"),'Marks Entry UKG'!V106,""))))</f>
        <v/>
      </c>
      <c r="AI107" s="105" t="str">
        <f>IF(OR($B107=0,$B107=""),"",IF(AND($E$3="Nursery"),'Marks Entry Nursery'!W106,IF(AND($E$3="LKG"),'Marks Entry LKG'!W106,IF(AND($E$3="UKG"),'Marks Entry UKG'!W106,""))))</f>
        <v/>
      </c>
      <c r="AJ107" s="54" t="str">
        <f t="shared" si="74"/>
        <v/>
      </c>
      <c r="AK107" s="51">
        <f t="shared" si="75"/>
        <v>0</v>
      </c>
      <c r="AL107" s="105" t="str">
        <f>IF(OR($B107=0,$B107=""),"",IF(AND($E$3="Nursery"),'Marks Entry Nursery'!X106,IF(AND($E$3="LKG"),'Marks Entry LKG'!X106,IF(AND($E$3="UKG"),'Marks Entry UKG'!X106,""))))</f>
        <v/>
      </c>
      <c r="AM107" s="105" t="str">
        <f>IF(OR($B107=0,$B107=""),"",IF(AND($E$3="Nursery"),'Marks Entry Nursery'!Y106,IF(AND($E$3="LKG"),'Marks Entry LKG'!Y106,IF(AND($E$3="UKG"),'Marks Entry UKG'!Y106,""))))</f>
        <v/>
      </c>
      <c r="AN107" s="55" t="str">
        <f t="shared" si="76"/>
        <v/>
      </c>
      <c r="AO107" s="51" t="str">
        <f t="shared" si="77"/>
        <v/>
      </c>
      <c r="AP107" s="89">
        <f t="shared" si="78"/>
        <v>0</v>
      </c>
      <c r="AQ107" s="89" t="str">
        <f t="shared" si="79"/>
        <v/>
      </c>
      <c r="AR107" s="89" t="str">
        <f t="shared" si="80"/>
        <v/>
      </c>
      <c r="AS107" s="89" t="str">
        <f t="shared" si="81"/>
        <v/>
      </c>
      <c r="AT107" s="89" t="str">
        <f t="shared" si="82"/>
        <v/>
      </c>
      <c r="AU107" s="93" t="str">
        <f t="shared" si="83"/>
        <v/>
      </c>
      <c r="AV107" s="105"/>
      <c r="AW107" s="105"/>
      <c r="AX107" s="105"/>
      <c r="AY107" s="51"/>
      <c r="AZ107" s="105" t="str">
        <f>IF(OR($B107=0,$B107=""),"",IF(AND($E$3="Nursery"),'Marks Entry Nursery'!AC106,IF(AND($E$3="LKG"),'Marks Entry LKG'!AC106,IF(AND($E$3="UKG"),'Marks Entry UKG'!AC106,""))))</f>
        <v/>
      </c>
      <c r="BA107" s="105" t="str">
        <f>IF(OR($B107=0,$B107=""),"",IF(AND($E$3="Nursery"),'Marks Entry Nursery'!AD106,IF(AND($E$3="LKG"),'Marks Entry LKG'!AD106,IF(AND($E$3="UKG"),'Marks Entry UKG'!AD106,""))))</f>
        <v/>
      </c>
      <c r="BB107" s="54" t="str">
        <f t="shared" si="84"/>
        <v/>
      </c>
      <c r="BC107" s="51">
        <f t="shared" si="85"/>
        <v>0</v>
      </c>
      <c r="BD107" s="105" t="str">
        <f>IF(OR($B107=0,$B107=""),"",IF(AND($E$3="Nursery"),'Marks Entry Nursery'!AE106,IF(AND($E$3="LKG"),'Marks Entry LKG'!AE106,IF(AND($E$3="UKG"),'Marks Entry UKG'!AE106,""))))</f>
        <v/>
      </c>
      <c r="BE107" s="105" t="str">
        <f>IF(OR($B107=0,$B107=""),"",IF(AND($E$3="Nursery"),'Marks Entry Nursery'!AF106,IF(AND($E$3="LKG"),'Marks Entry LKG'!AF106,IF(AND($E$3="UKG"),'Marks Entry UKG'!AF106,""))))</f>
        <v/>
      </c>
      <c r="BF107" s="55" t="str">
        <f t="shared" si="86"/>
        <v/>
      </c>
      <c r="BG107" s="51" t="str">
        <f t="shared" si="87"/>
        <v/>
      </c>
      <c r="BH107" s="89">
        <f t="shared" si="88"/>
        <v>0</v>
      </c>
      <c r="BI107" s="89" t="str">
        <f t="shared" si="89"/>
        <v/>
      </c>
      <c r="BJ107" s="89" t="str">
        <f t="shared" si="90"/>
        <v/>
      </c>
      <c r="BK107" s="89" t="str">
        <f t="shared" si="91"/>
        <v/>
      </c>
      <c r="BL107" s="89" t="str">
        <f t="shared" si="92"/>
        <v/>
      </c>
      <c r="BM107" s="93" t="str">
        <f t="shared" si="93"/>
        <v/>
      </c>
      <c r="BN107" s="105"/>
      <c r="BO107" s="105"/>
      <c r="BP107" s="105"/>
      <c r="BQ107" s="51"/>
      <c r="BR107" s="105" t="str">
        <f>IF(OR($B107=0,$B107=""),"",IF(AND($E$3="Nursery"),'Marks Entry Nursery'!AJ106,IF(AND($E$3="LKG"),'Marks Entry LKG'!AJ106,IF(AND($E$3="UKG"),'Marks Entry UKG'!AJ106,""))))</f>
        <v/>
      </c>
      <c r="BS107" s="105" t="str">
        <f>IF(OR($B107=0,$B107=""),"",IF(AND($E$3="Nursery"),'Marks Entry Nursery'!AK106,IF(AND($E$3="LKG"),'Marks Entry LKG'!AK106,IF(AND($E$3="UKG"),'Marks Entry UKG'!AK106,""))))</f>
        <v/>
      </c>
      <c r="BT107" s="54" t="str">
        <f t="shared" si="94"/>
        <v/>
      </c>
      <c r="BU107" s="51">
        <f t="shared" si="95"/>
        <v>0</v>
      </c>
      <c r="BV107" s="105" t="str">
        <f>IF(OR($B107=0,$B107=""),"",IF(AND($E$3="Nursery"),'Marks Entry Nursery'!AL106,IF(AND($E$3="LKG"),'Marks Entry LKG'!AL106,IF(AND($E$3="UKG"),'Marks Entry UKG'!AL106,""))))</f>
        <v/>
      </c>
      <c r="BW107" s="105" t="str">
        <f>IF(OR($B107=0,$B107=""),"",IF(AND($E$3="Nursery"),'Marks Entry Nursery'!AM106,IF(AND($E$3="LKG"),'Marks Entry LKG'!AM106,IF(AND($E$3="UKG"),'Marks Entry UKG'!AM106,""))))</f>
        <v/>
      </c>
      <c r="BX107" s="55" t="str">
        <f t="shared" si="96"/>
        <v/>
      </c>
      <c r="BY107" s="51" t="str">
        <f t="shared" si="97"/>
        <v/>
      </c>
      <c r="BZ107" s="89">
        <f t="shared" si="98"/>
        <v>0</v>
      </c>
      <c r="CA107" s="89" t="str">
        <f t="shared" si="99"/>
        <v/>
      </c>
      <c r="CB107" s="89" t="str">
        <f t="shared" si="100"/>
        <v/>
      </c>
      <c r="CC107" s="89" t="str">
        <f t="shared" si="101"/>
        <v/>
      </c>
      <c r="CD107" s="89" t="str">
        <f t="shared" si="102"/>
        <v/>
      </c>
      <c r="CE107" s="93" t="str">
        <f t="shared" si="103"/>
        <v/>
      </c>
      <c r="CF107" s="105" t="str">
        <f>IF(OR($B107=0,$B107=""),"",IF(AND($E$3="Nursery"),'Marks Entry Nursery'!AN106,IF(AND($E$3="LKG"),'Marks Entry LKG'!AN106,IF(AND($E$3="UKG"),'Marks Entry UKG'!AN106,""))))</f>
        <v/>
      </c>
      <c r="CG107" s="105" t="str">
        <f>IF(OR($B107=0,$B107=""),"",IF(AND($E$3="Nursery"),'Marks Entry Nursery'!AO106,IF(AND($E$3="LKG"),'Marks Entry LKG'!AO106,IF(AND($E$3="UKG"),'Marks Entry UKG'!AO106,""))))</f>
        <v/>
      </c>
      <c r="CH107" s="106" t="str">
        <f t="shared" si="104"/>
        <v/>
      </c>
      <c r="CI107" s="107">
        <f t="shared" si="105"/>
        <v>0</v>
      </c>
      <c r="CJ107" s="107" t="str">
        <f t="shared" si="106"/>
        <v/>
      </c>
      <c r="CK107" s="107" t="str">
        <f t="shared" si="107"/>
        <v/>
      </c>
      <c r="CL107" s="92" t="str">
        <f t="shared" si="108"/>
        <v/>
      </c>
      <c r="CM107" s="105" t="str">
        <f>IF(OR($B107=0,$B107=""),"",IF(AND($E$3="Nursery"),'Marks Entry Nursery'!AP106,IF(AND($E$3="LKG"),'Marks Entry LKG'!AP106,IF(AND($E$3="UKG"),'Marks Entry UKG'!AP106,""))))</f>
        <v/>
      </c>
      <c r="CN107" s="105" t="str">
        <f>IF(OR($B107=0,$B107=""),"",IF(AND($E$3="Nursery"),'Marks Entry Nursery'!AQ106,IF(AND($E$3="LKG"),'Marks Entry LKG'!AQ106,IF(AND($E$3="UKG"),'Marks Entry UKG'!AQ106,""))))</f>
        <v/>
      </c>
      <c r="CO107" s="106" t="str">
        <f t="shared" si="109"/>
        <v/>
      </c>
      <c r="CP107" s="107">
        <f t="shared" si="110"/>
        <v>0</v>
      </c>
      <c r="CQ107" s="107" t="str">
        <f t="shared" si="111"/>
        <v/>
      </c>
      <c r="CR107" s="107" t="str">
        <f t="shared" si="112"/>
        <v/>
      </c>
      <c r="CS107" s="92" t="str">
        <f t="shared" si="113"/>
        <v/>
      </c>
      <c r="CT107" s="105" t="str">
        <f>IF(OR($B107=0,$B107=""),"",IF(AND($E$3="Nursery"),'Marks Entry Nursery'!AR106,IF(AND($E$3="LKG"),'Marks Entry LKG'!AR106,IF(AND($E$3="UKG"),'Marks Entry UKG'!AR106,""))))</f>
        <v/>
      </c>
      <c r="CU107" s="105" t="str">
        <f>IF(OR($B107=0,$B107=""),"",IF(AND($E$3="Nursery"),'Marks Entry Nursery'!AS106,IF(AND($E$3="LKG"),'Marks Entry LKG'!AS106,IF(AND($E$3="UKG"),'Marks Entry UKG'!AS106,""))))</f>
        <v/>
      </c>
      <c r="CV107" s="106" t="str">
        <f t="shared" si="114"/>
        <v/>
      </c>
      <c r="CW107" s="107">
        <f t="shared" si="115"/>
        <v>0</v>
      </c>
      <c r="CX107" s="107" t="str">
        <f t="shared" si="116"/>
        <v/>
      </c>
      <c r="CY107" s="107" t="str">
        <f t="shared" si="117"/>
        <v/>
      </c>
      <c r="CZ107" s="92" t="str">
        <f t="shared" si="118"/>
        <v/>
      </c>
      <c r="DA107" s="105" t="str">
        <f>IF(OR($B107=0,$B107=""),"",IF(AND($E$3="Nursery"),'Marks Entry Nursery'!AT106,IF(AND($E$3="LKG"),'Marks Entry LKG'!AT106,IF(AND($E$3="UKG"),'Marks Entry UKG'!AT106,""))))</f>
        <v/>
      </c>
      <c r="DB107" s="105" t="str">
        <f>IF(OR($B107=0,$B107=""),"",IF(AND($E$3="Nursery"),'Marks Entry Nursery'!AU106,IF(AND($E$3="LKG"),'Marks Entry LKG'!AU106,IF(AND($E$3="UKG"),'Marks Entry UKG'!AU106,""))))</f>
        <v/>
      </c>
      <c r="DC107" s="357" t="str">
        <f t="shared" si="119"/>
        <v/>
      </c>
      <c r="DD107" s="93" t="str">
        <f t="shared" si="120"/>
        <v/>
      </c>
      <c r="DE107" s="105" t="str">
        <f>IF(OR($B107=0,$B107=""),"",IF(AND($E$3="Nursery"),'Marks Entry Nursery'!AV106,IF(AND($E$3="LKG"),'Marks Entry LKG'!AV106,IF(AND($E$3="UKG"),'Marks Entry UKG'!AV106,""))))</f>
        <v/>
      </c>
      <c r="DF107" s="105" t="str">
        <f>IF(OR($B107=0,$B107=""),"",IF(AND($E$3="Nursery"),'Marks Entry Nursery'!AW106,IF(AND($E$3="LKG"),'Marks Entry LKG'!AW106,IF(AND($E$3="UKG"),'Marks Entry UKG'!AW106,""))))</f>
        <v/>
      </c>
      <c r="DG107" s="357" t="str">
        <f t="shared" si="121"/>
        <v/>
      </c>
      <c r="DH107" s="93" t="str">
        <f t="shared" si="122"/>
        <v/>
      </c>
      <c r="DI107" s="63" t="str">
        <f t="shared" si="123"/>
        <v/>
      </c>
      <c r="DJ107" s="359" t="str">
        <f t="shared" si="124"/>
        <v/>
      </c>
      <c r="DK107" s="67" t="str">
        <f t="shared" si="125"/>
        <v/>
      </c>
      <c r="DL107" s="68" t="str">
        <f t="shared" si="126"/>
        <v/>
      </c>
      <c r="DM107" s="387" t="str">
        <f>IFERROR(IF(B107="NSO","NSO",IF(OR(D107="",G107="",F107="",B107="",DI107=0),"",IF('Master sheet'!$D$14="Hindi","कक्षोंन्नति","Promoted"))),"")</f>
        <v/>
      </c>
      <c r="DN107" s="42" t="str">
        <f>IF(OR(B107=0,B107=""),"",IF(AND($E$3="Nursery"),'Marks Entry Nursery'!AX106,IF(AND($E$3="LKG"),'Marks Entry LKG'!AX106,IF(AND($E$3="UKG"),'Marks Entry UKG'!AX106,""))))</f>
        <v/>
      </c>
      <c r="DO107" s="42" t="str">
        <f>IF(OR(B107=0,B107=""),"",IF(AND($E$3="Nursery"),'Marks Entry Nursery'!AY106,IF(AND($E$3="LKG"),'Marks Entry LKG'!AY106,IF(AND($E$3="UKG"),'Marks Entry UKG'!AY106,""))))</f>
        <v/>
      </c>
      <c r="DP107" s="214" t="str">
        <f t="shared" si="127"/>
        <v/>
      </c>
      <c r="DQ107" s="43"/>
      <c r="DX107" s="44">
        <f>IF(AND($E$3="Nursery"),'Marks Entry Nursery'!I106,IF(AND($E$3="LKG"),'Marks Entry LKG'!I106,IF(AND($E$3="UKG"),'Marks Entry UKG'!I106,"")))</f>
        <v>0</v>
      </c>
    </row>
    <row r="108" spans="1:128" ht="18.95" customHeight="1">
      <c r="A108" s="56">
        <v>101</v>
      </c>
      <c r="B108" s="261" t="str">
        <f>IF(OR(DX108=0,DX108=""),"",IF(AND($E$3="Nursery"),'Marks Entry Nursery'!I107,IF(AND($E$3="LKG"),'Marks Entry LKG'!I107,IF(AND($E$3="UKG"),'Marks Entry UKG'!I107,""))))</f>
        <v/>
      </c>
      <c r="C108" s="57" t="str">
        <f>IF(OR($B108=0,$B108=""),"",IF(AND($E$3="Nursery"),'Marks Entry Nursery'!B107,IF(AND($E$3="LKG"),'Marks Entry LKG'!B107,IF(AND($E$3="UKG"),'Marks Entry UKG'!B107,""))))</f>
        <v/>
      </c>
      <c r="D108" s="57" t="str">
        <f>IF(OR($B108=0,$B108=""),"",IF(AND($E$3="Nursery"),'Marks Entry Nursery'!C107,IF(AND($E$3="LKG"),'Marks Entry LKG'!C107,IF(AND($E$3="UKG"),'Marks Entry UKG'!C107,""))))</f>
        <v/>
      </c>
      <c r="E108" s="402" t="str">
        <f>IF(OR(B108=0,B108=""),"",IF(AND($E$3="Nursery"),'Marks Entry Nursery'!E107,IF(AND($E$3="LKG"),'Marks Entry LKG'!E107,IF(AND($E$3="UKG"),'Marks Entry UKG'!E107,""))))</f>
        <v/>
      </c>
      <c r="F108" s="260" t="str">
        <f>IF(OR(B108=0,B108=""),"",IF(AND($E$3="Nursery"),'Marks Entry Nursery'!D107,IF(AND($E$3="LKG"),'Marks Entry LKG'!D107,IF(AND($E$3="UKG"),'Marks Entry UKG'!D107,""))))</f>
        <v/>
      </c>
      <c r="G108" s="407" t="str">
        <f>IF(OR($B108=0,$B108=""),"",IF(AND($E$3="Nursery"),'Marks Entry Nursery'!F107,IF(AND($E$3="LKG"),'Marks Entry LKG'!F107,IF(AND($E$3="UKG"),'Marks Entry UKG'!F107,""))))</f>
        <v/>
      </c>
      <c r="H108" s="407" t="str">
        <f>IF(OR($B108=0,$B108=""),"",IF(AND($E$3="Nursery"),'Marks Entry Nursery'!G107,IF(AND($E$3="LKG"),'Marks Entry LKG'!G107,IF(AND($E$3="UKG"),'Marks Entry UKG'!G107,""))))</f>
        <v/>
      </c>
      <c r="I108" s="407" t="str">
        <f>IF(OR($B108=0,$B108=""),"",IF(AND($E$3="Nursery"),'Marks Entry Nursery'!H107,IF(AND($E$3="LKG"),'Marks Entry LKG'!H107,IF(AND($E$3="UKG"),'Marks Entry UKG'!H107,""))))</f>
        <v/>
      </c>
      <c r="J108" s="229" t="str">
        <f>IF(OR($B108=0,$B108=""),"",IF(AND($E$3="Nursery"),'Marks Entry Nursery'!J107,IF(AND($E$3="LKG"),'Marks Entry LKG'!J107,IF(AND($E$3="UKG"),'Marks Entry UKG'!J107,""))))</f>
        <v/>
      </c>
      <c r="K108" s="229" t="str">
        <f>IF(OR($B108=0,$B108=""),"",IF(AND($E$3="Nursery"),'Marks Entry Nursery'!K107,IF(AND($E$3="LKG"),'Marks Entry LKG'!K107,IF(AND($E$3="UKG"),'Marks Entry UKG'!K107,""))))</f>
        <v/>
      </c>
      <c r="L108" s="105"/>
      <c r="M108" s="105"/>
      <c r="N108" s="105"/>
      <c r="O108" s="51"/>
      <c r="P108" s="105" t="str">
        <f>IF(OR($B108=0,$B108=""),"",IF(AND($E$3="Nursery"),'Marks Entry Nursery'!O107,IF(AND($E$3="LKG"),'Marks Entry LKG'!O107,IF(AND($E$3="UKG"),'Marks Entry UKG'!O107,""))))</f>
        <v/>
      </c>
      <c r="Q108" s="105" t="str">
        <f>IF(OR($B108=0,$B108=""),"",IF(AND($E$3="Nursery"),'Marks Entry Nursery'!P107,IF(AND($E$3="LKG"),'Marks Entry LKG'!P107,IF(AND($E$3="UKG"),'Marks Entry UKG'!P107,""))))</f>
        <v/>
      </c>
      <c r="R108" s="54" t="str">
        <f t="shared" si="64"/>
        <v/>
      </c>
      <c r="S108" s="51">
        <f t="shared" si="65"/>
        <v>0</v>
      </c>
      <c r="T108" s="105" t="str">
        <f>IF(OR($B108=0,$B108=""),"",IF(AND($E$3="Nursery"),'Marks Entry Nursery'!Q107,IF(AND($E$3="LKG"),'Marks Entry LKG'!Q107,IF(AND($E$3="UKG"),'Marks Entry UKG'!Q107,""))))</f>
        <v/>
      </c>
      <c r="U108" s="105" t="str">
        <f>IF(OR($B108=0,$B108=""),"",IF(AND($E$3="Nursery"),'Marks Entry Nursery'!R107,IF(AND($E$3="LKG"),'Marks Entry LKG'!R107,IF(AND($E$3="UKG"),'Marks Entry UKG'!R107,""))))</f>
        <v/>
      </c>
      <c r="V108" s="55" t="str">
        <f t="shared" si="66"/>
        <v/>
      </c>
      <c r="W108" s="51" t="str">
        <f t="shared" si="67"/>
        <v/>
      </c>
      <c r="X108" s="89">
        <f t="shared" si="68"/>
        <v>0</v>
      </c>
      <c r="Y108" s="89" t="str">
        <f t="shared" si="69"/>
        <v/>
      </c>
      <c r="Z108" s="89" t="str">
        <f t="shared" si="70"/>
        <v/>
      </c>
      <c r="AA108" s="89" t="str">
        <f t="shared" si="71"/>
        <v/>
      </c>
      <c r="AB108" s="89" t="str">
        <f t="shared" si="72"/>
        <v/>
      </c>
      <c r="AC108" s="93" t="str">
        <f t="shared" si="73"/>
        <v/>
      </c>
      <c r="AD108" s="105"/>
      <c r="AE108" s="105"/>
      <c r="AF108" s="105"/>
      <c r="AG108" s="51"/>
      <c r="AH108" s="105" t="str">
        <f>IF(OR($B108=0,$B108=""),"",IF(AND($E$3="Nursery"),'Marks Entry Nursery'!V107,IF(AND($E$3="LKG"),'Marks Entry LKG'!V107,IF(AND($E$3="UKG"),'Marks Entry UKG'!V107,""))))</f>
        <v/>
      </c>
      <c r="AI108" s="105" t="str">
        <f>IF(OR($B108=0,$B108=""),"",IF(AND($E$3="Nursery"),'Marks Entry Nursery'!W107,IF(AND($E$3="LKG"),'Marks Entry LKG'!W107,IF(AND($E$3="UKG"),'Marks Entry UKG'!W107,""))))</f>
        <v/>
      </c>
      <c r="AJ108" s="54" t="str">
        <f t="shared" si="74"/>
        <v/>
      </c>
      <c r="AK108" s="51">
        <f t="shared" si="75"/>
        <v>0</v>
      </c>
      <c r="AL108" s="105" t="str">
        <f>IF(OR($B108=0,$B108=""),"",IF(AND($E$3="Nursery"),'Marks Entry Nursery'!X107,IF(AND($E$3="LKG"),'Marks Entry LKG'!X107,IF(AND($E$3="UKG"),'Marks Entry UKG'!X107,""))))</f>
        <v/>
      </c>
      <c r="AM108" s="105" t="str">
        <f>IF(OR($B108=0,$B108=""),"",IF(AND($E$3="Nursery"),'Marks Entry Nursery'!Y107,IF(AND($E$3="LKG"),'Marks Entry LKG'!Y107,IF(AND($E$3="UKG"),'Marks Entry UKG'!Y107,""))))</f>
        <v/>
      </c>
      <c r="AN108" s="55" t="str">
        <f t="shared" si="76"/>
        <v/>
      </c>
      <c r="AO108" s="51" t="str">
        <f t="shared" si="77"/>
        <v/>
      </c>
      <c r="AP108" s="89">
        <f t="shared" si="78"/>
        <v>0</v>
      </c>
      <c r="AQ108" s="89" t="str">
        <f t="shared" si="79"/>
        <v/>
      </c>
      <c r="AR108" s="89" t="str">
        <f t="shared" si="80"/>
        <v/>
      </c>
      <c r="AS108" s="89" t="str">
        <f t="shared" si="81"/>
        <v/>
      </c>
      <c r="AT108" s="89" t="str">
        <f t="shared" si="82"/>
        <v/>
      </c>
      <c r="AU108" s="93" t="str">
        <f t="shared" si="83"/>
        <v/>
      </c>
      <c r="AV108" s="105"/>
      <c r="AW108" s="105"/>
      <c r="AX108" s="105"/>
      <c r="AY108" s="51"/>
      <c r="AZ108" s="105" t="str">
        <f>IF(OR($B108=0,$B108=""),"",IF(AND($E$3="Nursery"),'Marks Entry Nursery'!AC107,IF(AND($E$3="LKG"),'Marks Entry LKG'!AC107,IF(AND($E$3="UKG"),'Marks Entry UKG'!AC107,""))))</f>
        <v/>
      </c>
      <c r="BA108" s="105" t="str">
        <f>IF(OR($B108=0,$B108=""),"",IF(AND($E$3="Nursery"),'Marks Entry Nursery'!AD107,IF(AND($E$3="LKG"),'Marks Entry LKG'!AD107,IF(AND($E$3="UKG"),'Marks Entry UKG'!AD107,""))))</f>
        <v/>
      </c>
      <c r="BB108" s="54" t="str">
        <f t="shared" si="84"/>
        <v/>
      </c>
      <c r="BC108" s="51">
        <f t="shared" si="85"/>
        <v>0</v>
      </c>
      <c r="BD108" s="105" t="str">
        <f>IF(OR($B108=0,$B108=""),"",IF(AND($E$3="Nursery"),'Marks Entry Nursery'!AE107,IF(AND($E$3="LKG"),'Marks Entry LKG'!AE107,IF(AND($E$3="UKG"),'Marks Entry UKG'!AE107,""))))</f>
        <v/>
      </c>
      <c r="BE108" s="105" t="str">
        <f>IF(OR($B108=0,$B108=""),"",IF(AND($E$3="Nursery"),'Marks Entry Nursery'!AF107,IF(AND($E$3="LKG"),'Marks Entry LKG'!AF107,IF(AND($E$3="UKG"),'Marks Entry UKG'!AF107,""))))</f>
        <v/>
      </c>
      <c r="BF108" s="55" t="str">
        <f t="shared" si="86"/>
        <v/>
      </c>
      <c r="BG108" s="51" t="str">
        <f t="shared" si="87"/>
        <v/>
      </c>
      <c r="BH108" s="89">
        <f t="shared" si="88"/>
        <v>0</v>
      </c>
      <c r="BI108" s="89" t="str">
        <f t="shared" si="89"/>
        <v/>
      </c>
      <c r="BJ108" s="89" t="str">
        <f t="shared" si="90"/>
        <v/>
      </c>
      <c r="BK108" s="89" t="str">
        <f t="shared" si="91"/>
        <v/>
      </c>
      <c r="BL108" s="89" t="str">
        <f t="shared" si="92"/>
        <v/>
      </c>
      <c r="BM108" s="93" t="str">
        <f t="shared" si="93"/>
        <v/>
      </c>
      <c r="BN108" s="105"/>
      <c r="BO108" s="105"/>
      <c r="BP108" s="105"/>
      <c r="BQ108" s="51"/>
      <c r="BR108" s="105" t="str">
        <f>IF(OR($B108=0,$B108=""),"",IF(AND($E$3="Nursery"),'Marks Entry Nursery'!AJ107,IF(AND($E$3="LKG"),'Marks Entry LKG'!AJ107,IF(AND($E$3="UKG"),'Marks Entry UKG'!AJ107,""))))</f>
        <v/>
      </c>
      <c r="BS108" s="105" t="str">
        <f>IF(OR($B108=0,$B108=""),"",IF(AND($E$3="Nursery"),'Marks Entry Nursery'!AK107,IF(AND($E$3="LKG"),'Marks Entry LKG'!AK107,IF(AND($E$3="UKG"),'Marks Entry UKG'!AK107,""))))</f>
        <v/>
      </c>
      <c r="BT108" s="54" t="str">
        <f t="shared" si="94"/>
        <v/>
      </c>
      <c r="BU108" s="51">
        <f t="shared" si="95"/>
        <v>0</v>
      </c>
      <c r="BV108" s="105" t="str">
        <f>IF(OR($B108=0,$B108=""),"",IF(AND($E$3="Nursery"),'Marks Entry Nursery'!AL107,IF(AND($E$3="LKG"),'Marks Entry LKG'!AL107,IF(AND($E$3="UKG"),'Marks Entry UKG'!AL107,""))))</f>
        <v/>
      </c>
      <c r="BW108" s="105" t="str">
        <f>IF(OR($B108=0,$B108=""),"",IF(AND($E$3="Nursery"),'Marks Entry Nursery'!AM107,IF(AND($E$3="LKG"),'Marks Entry LKG'!AM107,IF(AND($E$3="UKG"),'Marks Entry UKG'!AM107,""))))</f>
        <v/>
      </c>
      <c r="BX108" s="55" t="str">
        <f t="shared" si="96"/>
        <v/>
      </c>
      <c r="BY108" s="51" t="str">
        <f t="shared" si="97"/>
        <v/>
      </c>
      <c r="BZ108" s="89">
        <f t="shared" si="98"/>
        <v>0</v>
      </c>
      <c r="CA108" s="89" t="str">
        <f t="shared" si="99"/>
        <v/>
      </c>
      <c r="CB108" s="89" t="str">
        <f t="shared" si="100"/>
        <v/>
      </c>
      <c r="CC108" s="89" t="str">
        <f t="shared" si="101"/>
        <v/>
      </c>
      <c r="CD108" s="89" t="str">
        <f t="shared" si="102"/>
        <v/>
      </c>
      <c r="CE108" s="93" t="str">
        <f t="shared" si="103"/>
        <v/>
      </c>
      <c r="CF108" s="105" t="str">
        <f>IF(OR($B108=0,$B108=""),"",IF(AND($E$3="Nursery"),'Marks Entry Nursery'!AN107,IF(AND($E$3="LKG"),'Marks Entry LKG'!AN107,IF(AND($E$3="UKG"),'Marks Entry UKG'!AN107,""))))</f>
        <v/>
      </c>
      <c r="CG108" s="105" t="str">
        <f>IF(OR($B108=0,$B108=""),"",IF(AND($E$3="Nursery"),'Marks Entry Nursery'!AO107,IF(AND($E$3="LKG"),'Marks Entry LKG'!AO107,IF(AND($E$3="UKG"),'Marks Entry UKG'!AO107,""))))</f>
        <v/>
      </c>
      <c r="CH108" s="106" t="str">
        <f t="shared" si="104"/>
        <v/>
      </c>
      <c r="CI108" s="107">
        <f t="shared" si="105"/>
        <v>0</v>
      </c>
      <c r="CJ108" s="107" t="str">
        <f t="shared" si="106"/>
        <v/>
      </c>
      <c r="CK108" s="107" t="str">
        <f t="shared" si="107"/>
        <v/>
      </c>
      <c r="CL108" s="92" t="str">
        <f t="shared" si="108"/>
        <v/>
      </c>
      <c r="CM108" s="105" t="str">
        <f>IF(OR($B108=0,$B108=""),"",IF(AND($E$3="Nursery"),'Marks Entry Nursery'!AP107,IF(AND($E$3="LKG"),'Marks Entry LKG'!AP107,IF(AND($E$3="UKG"),'Marks Entry UKG'!AP107,""))))</f>
        <v/>
      </c>
      <c r="CN108" s="105" t="str">
        <f>IF(OR($B108=0,$B108=""),"",IF(AND($E$3="Nursery"),'Marks Entry Nursery'!AQ107,IF(AND($E$3="LKG"),'Marks Entry LKG'!AQ107,IF(AND($E$3="UKG"),'Marks Entry UKG'!AQ107,""))))</f>
        <v/>
      </c>
      <c r="CO108" s="106" t="str">
        <f t="shared" si="109"/>
        <v/>
      </c>
      <c r="CP108" s="107">
        <f t="shared" si="110"/>
        <v>0</v>
      </c>
      <c r="CQ108" s="107" t="str">
        <f t="shared" si="111"/>
        <v/>
      </c>
      <c r="CR108" s="107" t="str">
        <f t="shared" si="112"/>
        <v/>
      </c>
      <c r="CS108" s="92" t="str">
        <f t="shared" si="113"/>
        <v/>
      </c>
      <c r="CT108" s="105" t="str">
        <f>IF(OR($B108=0,$B108=""),"",IF(AND($E$3="Nursery"),'Marks Entry Nursery'!AR107,IF(AND($E$3="LKG"),'Marks Entry LKG'!AR107,IF(AND($E$3="UKG"),'Marks Entry UKG'!AR107,""))))</f>
        <v/>
      </c>
      <c r="CU108" s="105" t="str">
        <f>IF(OR($B108=0,$B108=""),"",IF(AND($E$3="Nursery"),'Marks Entry Nursery'!AS107,IF(AND($E$3="LKG"),'Marks Entry LKG'!AS107,IF(AND($E$3="UKG"),'Marks Entry UKG'!AS107,""))))</f>
        <v/>
      </c>
      <c r="CV108" s="106" t="str">
        <f t="shared" si="114"/>
        <v/>
      </c>
      <c r="CW108" s="107">
        <f t="shared" si="115"/>
        <v>0</v>
      </c>
      <c r="CX108" s="107" t="str">
        <f t="shared" si="116"/>
        <v/>
      </c>
      <c r="CY108" s="107" t="str">
        <f t="shared" si="117"/>
        <v/>
      </c>
      <c r="CZ108" s="92" t="str">
        <f t="shared" si="118"/>
        <v/>
      </c>
      <c r="DA108" s="105" t="str">
        <f>IF(OR($B108=0,$B108=""),"",IF(AND($E$3="Nursery"),'Marks Entry Nursery'!AT107,IF(AND($E$3="LKG"),'Marks Entry LKG'!AT107,IF(AND($E$3="UKG"),'Marks Entry UKG'!AT107,""))))</f>
        <v/>
      </c>
      <c r="DB108" s="105" t="str">
        <f>IF(OR($B108=0,$B108=""),"",IF(AND($E$3="Nursery"),'Marks Entry Nursery'!AU107,IF(AND($E$3="LKG"),'Marks Entry LKG'!AU107,IF(AND($E$3="UKG"),'Marks Entry UKG'!AU107,""))))</f>
        <v/>
      </c>
      <c r="DC108" s="357" t="str">
        <f t="shared" si="119"/>
        <v/>
      </c>
      <c r="DD108" s="93" t="str">
        <f t="shared" si="120"/>
        <v/>
      </c>
      <c r="DE108" s="105" t="str">
        <f>IF(OR($B108=0,$B108=""),"",IF(AND($E$3="Nursery"),'Marks Entry Nursery'!AV107,IF(AND($E$3="LKG"),'Marks Entry LKG'!AV107,IF(AND($E$3="UKG"),'Marks Entry UKG'!AV107,""))))</f>
        <v/>
      </c>
      <c r="DF108" s="105" t="str">
        <f>IF(OR($B108=0,$B108=""),"",IF(AND($E$3="Nursery"),'Marks Entry Nursery'!AW107,IF(AND($E$3="LKG"),'Marks Entry LKG'!AW107,IF(AND($E$3="UKG"),'Marks Entry UKG'!AW107,""))))</f>
        <v/>
      </c>
      <c r="DG108" s="357" t="str">
        <f t="shared" si="121"/>
        <v/>
      </c>
      <c r="DH108" s="93" t="str">
        <f t="shared" si="122"/>
        <v/>
      </c>
      <c r="DI108" s="63" t="str">
        <f t="shared" si="123"/>
        <v/>
      </c>
      <c r="DJ108" s="359" t="str">
        <f t="shared" si="124"/>
        <v/>
      </c>
      <c r="DK108" s="67" t="str">
        <f t="shared" si="125"/>
        <v/>
      </c>
      <c r="DL108" s="68" t="str">
        <f t="shared" si="126"/>
        <v/>
      </c>
      <c r="DM108" s="387" t="str">
        <f>IFERROR(IF(B108="NSO","NSO",IF(OR(D108="",G108="",F108="",B108="",DI108=0),"",IF('Master sheet'!$D$14="Hindi","कक्षोंन्नति","Promoted"))),"")</f>
        <v/>
      </c>
      <c r="DN108" s="42" t="str">
        <f>IF(OR(B108=0,B108=""),"",IF(AND($E$3="Nursery"),'Marks Entry Nursery'!AX107,IF(AND($E$3="LKG"),'Marks Entry LKG'!AX107,IF(AND($E$3="UKG"),'Marks Entry UKG'!AX107,""))))</f>
        <v/>
      </c>
      <c r="DO108" s="42" t="str">
        <f>IF(OR(B108=0,B108=""),"",IF(AND($E$3="Nursery"),'Marks Entry Nursery'!AY107,IF(AND($E$3="LKG"),'Marks Entry LKG'!AY107,IF(AND($E$3="UKG"),'Marks Entry UKG'!AY107,""))))</f>
        <v/>
      </c>
      <c r="DP108" s="214" t="str">
        <f t="shared" si="127"/>
        <v/>
      </c>
      <c r="DQ108" s="43"/>
      <c r="DX108" s="44">
        <f>IF(AND($E$3="Nursery"),'Marks Entry Nursery'!I107,IF(AND($E$3="LKG"),'Marks Entry LKG'!I107,IF(AND($E$3="UKG"),'Marks Entry UKG'!I107,"")))</f>
        <v>0</v>
      </c>
    </row>
    <row r="109" spans="1:128" ht="18.95" customHeight="1">
      <c r="A109" s="56">
        <v>102</v>
      </c>
      <c r="B109" s="261" t="str">
        <f>IF(OR(DX109=0,DX109=""),"",IF(AND($E$3="Nursery"),'Marks Entry Nursery'!I108,IF(AND($E$3="LKG"),'Marks Entry LKG'!I108,IF(AND($E$3="UKG"),'Marks Entry UKG'!I108,""))))</f>
        <v/>
      </c>
      <c r="C109" s="57" t="str">
        <f>IF(OR($B109=0,$B109=""),"",IF(AND($E$3="Nursery"),'Marks Entry Nursery'!B108,IF(AND($E$3="LKG"),'Marks Entry LKG'!B108,IF(AND($E$3="UKG"),'Marks Entry UKG'!B108,""))))</f>
        <v/>
      </c>
      <c r="D109" s="57" t="str">
        <f>IF(OR($B109=0,$B109=""),"",IF(AND($E$3="Nursery"),'Marks Entry Nursery'!C108,IF(AND($E$3="LKG"),'Marks Entry LKG'!C108,IF(AND($E$3="UKG"),'Marks Entry UKG'!C108,""))))</f>
        <v/>
      </c>
      <c r="E109" s="402" t="str">
        <f>IF(OR(B109=0,B109=""),"",IF(AND($E$3="Nursery"),'Marks Entry Nursery'!E108,IF(AND($E$3="LKG"),'Marks Entry LKG'!E108,IF(AND($E$3="UKG"),'Marks Entry UKG'!E108,""))))</f>
        <v/>
      </c>
      <c r="F109" s="260" t="str">
        <f>IF(OR(B109=0,B109=""),"",IF(AND($E$3="Nursery"),'Marks Entry Nursery'!D108,IF(AND($E$3="LKG"),'Marks Entry LKG'!D108,IF(AND($E$3="UKG"),'Marks Entry UKG'!D108,""))))</f>
        <v/>
      </c>
      <c r="G109" s="407" t="str">
        <f>IF(OR($B109=0,$B109=""),"",IF(AND($E$3="Nursery"),'Marks Entry Nursery'!F108,IF(AND($E$3="LKG"),'Marks Entry LKG'!F108,IF(AND($E$3="UKG"),'Marks Entry UKG'!F108,""))))</f>
        <v/>
      </c>
      <c r="H109" s="407" t="str">
        <f>IF(OR($B109=0,$B109=""),"",IF(AND($E$3="Nursery"),'Marks Entry Nursery'!G108,IF(AND($E$3="LKG"),'Marks Entry LKG'!G108,IF(AND($E$3="UKG"),'Marks Entry UKG'!G108,""))))</f>
        <v/>
      </c>
      <c r="I109" s="407" t="str">
        <f>IF(OR($B109=0,$B109=""),"",IF(AND($E$3="Nursery"),'Marks Entry Nursery'!H108,IF(AND($E$3="LKG"),'Marks Entry LKG'!H108,IF(AND($E$3="UKG"),'Marks Entry UKG'!H108,""))))</f>
        <v/>
      </c>
      <c r="J109" s="229" t="str">
        <f>IF(OR($B109=0,$B109=""),"",IF(AND($E$3="Nursery"),'Marks Entry Nursery'!J108,IF(AND($E$3="LKG"),'Marks Entry LKG'!J108,IF(AND($E$3="UKG"),'Marks Entry UKG'!J108,""))))</f>
        <v/>
      </c>
      <c r="K109" s="229" t="str">
        <f>IF(OR($B109=0,$B109=""),"",IF(AND($E$3="Nursery"),'Marks Entry Nursery'!K108,IF(AND($E$3="LKG"),'Marks Entry LKG'!K108,IF(AND($E$3="UKG"),'Marks Entry UKG'!K108,""))))</f>
        <v/>
      </c>
      <c r="L109" s="105"/>
      <c r="M109" s="105"/>
      <c r="N109" s="105"/>
      <c r="O109" s="51"/>
      <c r="P109" s="105" t="str">
        <f>IF(OR($B109=0,$B109=""),"",IF(AND($E$3="Nursery"),'Marks Entry Nursery'!O108,IF(AND($E$3="LKG"),'Marks Entry LKG'!O108,IF(AND($E$3="UKG"),'Marks Entry UKG'!O108,""))))</f>
        <v/>
      </c>
      <c r="Q109" s="105" t="str">
        <f>IF(OR($B109=0,$B109=""),"",IF(AND($E$3="Nursery"),'Marks Entry Nursery'!P108,IF(AND($E$3="LKG"),'Marks Entry LKG'!P108,IF(AND($E$3="UKG"),'Marks Entry UKG'!P108,""))))</f>
        <v/>
      </c>
      <c r="R109" s="54" t="str">
        <f t="shared" si="64"/>
        <v/>
      </c>
      <c r="S109" s="51">
        <f t="shared" si="65"/>
        <v>0</v>
      </c>
      <c r="T109" s="105" t="str">
        <f>IF(OR($B109=0,$B109=""),"",IF(AND($E$3="Nursery"),'Marks Entry Nursery'!Q108,IF(AND($E$3="LKG"),'Marks Entry LKG'!Q108,IF(AND($E$3="UKG"),'Marks Entry UKG'!Q108,""))))</f>
        <v/>
      </c>
      <c r="U109" s="105" t="str">
        <f>IF(OR($B109=0,$B109=""),"",IF(AND($E$3="Nursery"),'Marks Entry Nursery'!R108,IF(AND($E$3="LKG"),'Marks Entry LKG'!R108,IF(AND($E$3="UKG"),'Marks Entry UKG'!R108,""))))</f>
        <v/>
      </c>
      <c r="V109" s="55" t="str">
        <f t="shared" si="66"/>
        <v/>
      </c>
      <c r="W109" s="51" t="str">
        <f t="shared" si="67"/>
        <v/>
      </c>
      <c r="X109" s="89">
        <f t="shared" si="68"/>
        <v>0</v>
      </c>
      <c r="Y109" s="89" t="str">
        <f t="shared" si="69"/>
        <v/>
      </c>
      <c r="Z109" s="89" t="str">
        <f t="shared" si="70"/>
        <v/>
      </c>
      <c r="AA109" s="89" t="str">
        <f t="shared" si="71"/>
        <v/>
      </c>
      <c r="AB109" s="89" t="str">
        <f t="shared" si="72"/>
        <v/>
      </c>
      <c r="AC109" s="93" t="str">
        <f t="shared" si="73"/>
        <v/>
      </c>
      <c r="AD109" s="105"/>
      <c r="AE109" s="105"/>
      <c r="AF109" s="105"/>
      <c r="AG109" s="51"/>
      <c r="AH109" s="105" t="str">
        <f>IF(OR($B109=0,$B109=""),"",IF(AND($E$3="Nursery"),'Marks Entry Nursery'!V108,IF(AND($E$3="LKG"),'Marks Entry LKG'!V108,IF(AND($E$3="UKG"),'Marks Entry UKG'!V108,""))))</f>
        <v/>
      </c>
      <c r="AI109" s="105" t="str">
        <f>IF(OR($B109=0,$B109=""),"",IF(AND($E$3="Nursery"),'Marks Entry Nursery'!W108,IF(AND($E$3="LKG"),'Marks Entry LKG'!W108,IF(AND($E$3="UKG"),'Marks Entry UKG'!W108,""))))</f>
        <v/>
      </c>
      <c r="AJ109" s="54" t="str">
        <f t="shared" si="74"/>
        <v/>
      </c>
      <c r="AK109" s="51">
        <f t="shared" si="75"/>
        <v>0</v>
      </c>
      <c r="AL109" s="105" t="str">
        <f>IF(OR($B109=0,$B109=""),"",IF(AND($E$3="Nursery"),'Marks Entry Nursery'!X108,IF(AND($E$3="LKG"),'Marks Entry LKG'!X108,IF(AND($E$3="UKG"),'Marks Entry UKG'!X108,""))))</f>
        <v/>
      </c>
      <c r="AM109" s="105" t="str">
        <f>IF(OR($B109=0,$B109=""),"",IF(AND($E$3="Nursery"),'Marks Entry Nursery'!Y108,IF(AND($E$3="LKG"),'Marks Entry LKG'!Y108,IF(AND($E$3="UKG"),'Marks Entry UKG'!Y108,""))))</f>
        <v/>
      </c>
      <c r="AN109" s="55" t="str">
        <f t="shared" si="76"/>
        <v/>
      </c>
      <c r="AO109" s="51" t="str">
        <f t="shared" si="77"/>
        <v/>
      </c>
      <c r="AP109" s="89">
        <f t="shared" si="78"/>
        <v>0</v>
      </c>
      <c r="AQ109" s="89" t="str">
        <f t="shared" si="79"/>
        <v/>
      </c>
      <c r="AR109" s="89" t="str">
        <f t="shared" si="80"/>
        <v/>
      </c>
      <c r="AS109" s="89" t="str">
        <f t="shared" si="81"/>
        <v/>
      </c>
      <c r="AT109" s="89" t="str">
        <f t="shared" si="82"/>
        <v/>
      </c>
      <c r="AU109" s="93" t="str">
        <f t="shared" si="83"/>
        <v/>
      </c>
      <c r="AV109" s="105"/>
      <c r="AW109" s="105"/>
      <c r="AX109" s="105"/>
      <c r="AY109" s="51"/>
      <c r="AZ109" s="105" t="str">
        <f>IF(OR($B109=0,$B109=""),"",IF(AND($E$3="Nursery"),'Marks Entry Nursery'!AC108,IF(AND($E$3="LKG"),'Marks Entry LKG'!AC108,IF(AND($E$3="UKG"),'Marks Entry UKG'!AC108,""))))</f>
        <v/>
      </c>
      <c r="BA109" s="105" t="str">
        <f>IF(OR($B109=0,$B109=""),"",IF(AND($E$3="Nursery"),'Marks Entry Nursery'!AD108,IF(AND($E$3="LKG"),'Marks Entry LKG'!AD108,IF(AND($E$3="UKG"),'Marks Entry UKG'!AD108,""))))</f>
        <v/>
      </c>
      <c r="BB109" s="54" t="str">
        <f t="shared" si="84"/>
        <v/>
      </c>
      <c r="BC109" s="51">
        <f t="shared" si="85"/>
        <v>0</v>
      </c>
      <c r="BD109" s="105" t="str">
        <f>IF(OR($B109=0,$B109=""),"",IF(AND($E$3="Nursery"),'Marks Entry Nursery'!AE108,IF(AND($E$3="LKG"),'Marks Entry LKG'!AE108,IF(AND($E$3="UKG"),'Marks Entry UKG'!AE108,""))))</f>
        <v/>
      </c>
      <c r="BE109" s="105" t="str">
        <f>IF(OR($B109=0,$B109=""),"",IF(AND($E$3="Nursery"),'Marks Entry Nursery'!AF108,IF(AND($E$3="LKG"),'Marks Entry LKG'!AF108,IF(AND($E$3="UKG"),'Marks Entry UKG'!AF108,""))))</f>
        <v/>
      </c>
      <c r="BF109" s="55" t="str">
        <f t="shared" si="86"/>
        <v/>
      </c>
      <c r="BG109" s="51" t="str">
        <f t="shared" si="87"/>
        <v/>
      </c>
      <c r="BH109" s="89">
        <f t="shared" si="88"/>
        <v>0</v>
      </c>
      <c r="BI109" s="89" t="str">
        <f t="shared" si="89"/>
        <v/>
      </c>
      <c r="BJ109" s="89" t="str">
        <f t="shared" si="90"/>
        <v/>
      </c>
      <c r="BK109" s="89" t="str">
        <f t="shared" si="91"/>
        <v/>
      </c>
      <c r="BL109" s="89" t="str">
        <f t="shared" si="92"/>
        <v/>
      </c>
      <c r="BM109" s="93" t="str">
        <f t="shared" si="93"/>
        <v/>
      </c>
      <c r="BN109" s="105"/>
      <c r="BO109" s="105"/>
      <c r="BP109" s="105"/>
      <c r="BQ109" s="51"/>
      <c r="BR109" s="105" t="str">
        <f>IF(OR($B109=0,$B109=""),"",IF(AND($E$3="Nursery"),'Marks Entry Nursery'!AJ108,IF(AND($E$3="LKG"),'Marks Entry LKG'!AJ108,IF(AND($E$3="UKG"),'Marks Entry UKG'!AJ108,""))))</f>
        <v/>
      </c>
      <c r="BS109" s="105" t="str">
        <f>IF(OR($B109=0,$B109=""),"",IF(AND($E$3="Nursery"),'Marks Entry Nursery'!AK108,IF(AND($E$3="LKG"),'Marks Entry LKG'!AK108,IF(AND($E$3="UKG"),'Marks Entry UKG'!AK108,""))))</f>
        <v/>
      </c>
      <c r="BT109" s="54" t="str">
        <f t="shared" si="94"/>
        <v/>
      </c>
      <c r="BU109" s="51">
        <f t="shared" si="95"/>
        <v>0</v>
      </c>
      <c r="BV109" s="105" t="str">
        <f>IF(OR($B109=0,$B109=""),"",IF(AND($E$3="Nursery"),'Marks Entry Nursery'!AL108,IF(AND($E$3="LKG"),'Marks Entry LKG'!AL108,IF(AND($E$3="UKG"),'Marks Entry UKG'!AL108,""))))</f>
        <v/>
      </c>
      <c r="BW109" s="105" t="str">
        <f>IF(OR($B109=0,$B109=""),"",IF(AND($E$3="Nursery"),'Marks Entry Nursery'!AM108,IF(AND($E$3="LKG"),'Marks Entry LKG'!AM108,IF(AND($E$3="UKG"),'Marks Entry UKG'!AM108,""))))</f>
        <v/>
      </c>
      <c r="BX109" s="55" t="str">
        <f t="shared" si="96"/>
        <v/>
      </c>
      <c r="BY109" s="51" t="str">
        <f t="shared" si="97"/>
        <v/>
      </c>
      <c r="BZ109" s="89">
        <f t="shared" si="98"/>
        <v>0</v>
      </c>
      <c r="CA109" s="89" t="str">
        <f t="shared" si="99"/>
        <v/>
      </c>
      <c r="CB109" s="89" t="str">
        <f t="shared" si="100"/>
        <v/>
      </c>
      <c r="CC109" s="89" t="str">
        <f t="shared" si="101"/>
        <v/>
      </c>
      <c r="CD109" s="89" t="str">
        <f t="shared" si="102"/>
        <v/>
      </c>
      <c r="CE109" s="93" t="str">
        <f t="shared" si="103"/>
        <v/>
      </c>
      <c r="CF109" s="105" t="str">
        <f>IF(OR($B109=0,$B109=""),"",IF(AND($E$3="Nursery"),'Marks Entry Nursery'!AN108,IF(AND($E$3="LKG"),'Marks Entry LKG'!AN108,IF(AND($E$3="UKG"),'Marks Entry UKG'!AN108,""))))</f>
        <v/>
      </c>
      <c r="CG109" s="105" t="str">
        <f>IF(OR($B109=0,$B109=""),"",IF(AND($E$3="Nursery"),'Marks Entry Nursery'!AO108,IF(AND($E$3="LKG"),'Marks Entry LKG'!AO108,IF(AND($E$3="UKG"),'Marks Entry UKG'!AO108,""))))</f>
        <v/>
      </c>
      <c r="CH109" s="106" t="str">
        <f t="shared" si="104"/>
        <v/>
      </c>
      <c r="CI109" s="107">
        <f t="shared" si="105"/>
        <v>0</v>
      </c>
      <c r="CJ109" s="107" t="str">
        <f t="shared" si="106"/>
        <v/>
      </c>
      <c r="CK109" s="107" t="str">
        <f t="shared" si="107"/>
        <v/>
      </c>
      <c r="CL109" s="92" t="str">
        <f t="shared" si="108"/>
        <v/>
      </c>
      <c r="CM109" s="105" t="str">
        <f>IF(OR($B109=0,$B109=""),"",IF(AND($E$3="Nursery"),'Marks Entry Nursery'!AP108,IF(AND($E$3="LKG"),'Marks Entry LKG'!AP108,IF(AND($E$3="UKG"),'Marks Entry UKG'!AP108,""))))</f>
        <v/>
      </c>
      <c r="CN109" s="105" t="str">
        <f>IF(OR($B109=0,$B109=""),"",IF(AND($E$3="Nursery"),'Marks Entry Nursery'!AQ108,IF(AND($E$3="LKG"),'Marks Entry LKG'!AQ108,IF(AND($E$3="UKG"),'Marks Entry UKG'!AQ108,""))))</f>
        <v/>
      </c>
      <c r="CO109" s="106" t="str">
        <f t="shared" si="109"/>
        <v/>
      </c>
      <c r="CP109" s="107">
        <f t="shared" si="110"/>
        <v>0</v>
      </c>
      <c r="CQ109" s="107" t="str">
        <f t="shared" si="111"/>
        <v/>
      </c>
      <c r="CR109" s="107" t="str">
        <f t="shared" si="112"/>
        <v/>
      </c>
      <c r="CS109" s="92" t="str">
        <f t="shared" si="113"/>
        <v/>
      </c>
      <c r="CT109" s="105" t="str">
        <f>IF(OR($B109=0,$B109=""),"",IF(AND($E$3="Nursery"),'Marks Entry Nursery'!AR108,IF(AND($E$3="LKG"),'Marks Entry LKG'!AR108,IF(AND($E$3="UKG"),'Marks Entry UKG'!AR108,""))))</f>
        <v/>
      </c>
      <c r="CU109" s="105" t="str">
        <f>IF(OR($B109=0,$B109=""),"",IF(AND($E$3="Nursery"),'Marks Entry Nursery'!AS108,IF(AND($E$3="LKG"),'Marks Entry LKG'!AS108,IF(AND($E$3="UKG"),'Marks Entry UKG'!AS108,""))))</f>
        <v/>
      </c>
      <c r="CV109" s="106" t="str">
        <f t="shared" si="114"/>
        <v/>
      </c>
      <c r="CW109" s="107">
        <f t="shared" si="115"/>
        <v>0</v>
      </c>
      <c r="CX109" s="107" t="str">
        <f t="shared" si="116"/>
        <v/>
      </c>
      <c r="CY109" s="107" t="str">
        <f t="shared" si="117"/>
        <v/>
      </c>
      <c r="CZ109" s="92" t="str">
        <f t="shared" si="118"/>
        <v/>
      </c>
      <c r="DA109" s="105" t="str">
        <f>IF(OR($B109=0,$B109=""),"",IF(AND($E$3="Nursery"),'Marks Entry Nursery'!AT108,IF(AND($E$3="LKG"),'Marks Entry LKG'!AT108,IF(AND($E$3="UKG"),'Marks Entry UKG'!AT108,""))))</f>
        <v/>
      </c>
      <c r="DB109" s="105" t="str">
        <f>IF(OR($B109=0,$B109=""),"",IF(AND($E$3="Nursery"),'Marks Entry Nursery'!AU108,IF(AND($E$3="LKG"),'Marks Entry LKG'!AU108,IF(AND($E$3="UKG"),'Marks Entry UKG'!AU108,""))))</f>
        <v/>
      </c>
      <c r="DC109" s="357" t="str">
        <f t="shared" si="119"/>
        <v/>
      </c>
      <c r="DD109" s="93" t="str">
        <f t="shared" si="120"/>
        <v/>
      </c>
      <c r="DE109" s="105" t="str">
        <f>IF(OR($B109=0,$B109=""),"",IF(AND($E$3="Nursery"),'Marks Entry Nursery'!AV108,IF(AND($E$3="LKG"),'Marks Entry LKG'!AV108,IF(AND($E$3="UKG"),'Marks Entry UKG'!AV108,""))))</f>
        <v/>
      </c>
      <c r="DF109" s="105" t="str">
        <f>IF(OR($B109=0,$B109=""),"",IF(AND($E$3="Nursery"),'Marks Entry Nursery'!AW108,IF(AND($E$3="LKG"),'Marks Entry LKG'!AW108,IF(AND($E$3="UKG"),'Marks Entry UKG'!AW108,""))))</f>
        <v/>
      </c>
      <c r="DG109" s="357" t="str">
        <f t="shared" si="121"/>
        <v/>
      </c>
      <c r="DH109" s="93" t="str">
        <f t="shared" si="122"/>
        <v/>
      </c>
      <c r="DI109" s="63" t="str">
        <f t="shared" si="123"/>
        <v/>
      </c>
      <c r="DJ109" s="359" t="str">
        <f t="shared" si="124"/>
        <v/>
      </c>
      <c r="DK109" s="67" t="str">
        <f t="shared" si="125"/>
        <v/>
      </c>
      <c r="DL109" s="68" t="str">
        <f t="shared" si="126"/>
        <v/>
      </c>
      <c r="DM109" s="387" t="str">
        <f>IFERROR(IF(B109="NSO","NSO",IF(OR(D109="",G109="",F109="",B109="",DI109=0),"",IF('Master sheet'!$D$14="Hindi","कक्षोंन्नति","Promoted"))),"")</f>
        <v/>
      </c>
      <c r="DN109" s="42" t="str">
        <f>IF(OR(B109=0,B109=""),"",IF(AND($E$3="Nursery"),'Marks Entry Nursery'!AX108,IF(AND($E$3="LKG"),'Marks Entry LKG'!AX108,IF(AND($E$3="UKG"),'Marks Entry UKG'!AX108,""))))</f>
        <v/>
      </c>
      <c r="DO109" s="42" t="str">
        <f>IF(OR(B109=0,B109=""),"",IF(AND($E$3="Nursery"),'Marks Entry Nursery'!AY108,IF(AND($E$3="LKG"),'Marks Entry LKG'!AY108,IF(AND($E$3="UKG"),'Marks Entry UKG'!AY108,""))))</f>
        <v/>
      </c>
      <c r="DP109" s="214" t="str">
        <f t="shared" si="127"/>
        <v/>
      </c>
      <c r="DQ109" s="43"/>
      <c r="DX109" s="44">
        <f>IF(AND($E$3="Nursery"),'Marks Entry Nursery'!I108,IF(AND($E$3="LKG"),'Marks Entry LKG'!I108,IF(AND($E$3="UKG"),'Marks Entry UKG'!I108,"")))</f>
        <v>0</v>
      </c>
    </row>
    <row r="110" spans="1:128" ht="18.95" customHeight="1">
      <c r="A110" s="56">
        <v>103</v>
      </c>
      <c r="B110" s="261" t="str">
        <f>IF(OR(DX110=0,DX110=""),"",IF(AND($E$3="Nursery"),'Marks Entry Nursery'!I109,IF(AND($E$3="LKG"),'Marks Entry LKG'!I109,IF(AND($E$3="UKG"),'Marks Entry UKG'!I109,""))))</f>
        <v/>
      </c>
      <c r="C110" s="57" t="str">
        <f>IF(OR($B110=0,$B110=""),"",IF(AND($E$3="Nursery"),'Marks Entry Nursery'!B109,IF(AND($E$3="LKG"),'Marks Entry LKG'!B109,IF(AND($E$3="UKG"),'Marks Entry UKG'!B109,""))))</f>
        <v/>
      </c>
      <c r="D110" s="57" t="str">
        <f>IF(OR($B110=0,$B110=""),"",IF(AND($E$3="Nursery"),'Marks Entry Nursery'!C109,IF(AND($E$3="LKG"),'Marks Entry LKG'!C109,IF(AND($E$3="UKG"),'Marks Entry UKG'!C109,""))))</f>
        <v/>
      </c>
      <c r="E110" s="402" t="str">
        <f>IF(OR(B110=0,B110=""),"",IF(AND($E$3="Nursery"),'Marks Entry Nursery'!E109,IF(AND($E$3="LKG"),'Marks Entry LKG'!E109,IF(AND($E$3="UKG"),'Marks Entry UKG'!E109,""))))</f>
        <v/>
      </c>
      <c r="F110" s="260" t="str">
        <f>IF(OR(B110=0,B110=""),"",IF(AND($E$3="Nursery"),'Marks Entry Nursery'!D109,IF(AND($E$3="LKG"),'Marks Entry LKG'!D109,IF(AND($E$3="UKG"),'Marks Entry UKG'!D109,""))))</f>
        <v/>
      </c>
      <c r="G110" s="407" t="str">
        <f>IF(OR($B110=0,$B110=""),"",IF(AND($E$3="Nursery"),'Marks Entry Nursery'!F109,IF(AND($E$3="LKG"),'Marks Entry LKG'!F109,IF(AND($E$3="UKG"),'Marks Entry UKG'!F109,""))))</f>
        <v/>
      </c>
      <c r="H110" s="407" t="str">
        <f>IF(OR($B110=0,$B110=""),"",IF(AND($E$3="Nursery"),'Marks Entry Nursery'!G109,IF(AND($E$3="LKG"),'Marks Entry LKG'!G109,IF(AND($E$3="UKG"),'Marks Entry UKG'!G109,""))))</f>
        <v/>
      </c>
      <c r="I110" s="407" t="str">
        <f>IF(OR($B110=0,$B110=""),"",IF(AND($E$3="Nursery"),'Marks Entry Nursery'!H109,IF(AND($E$3="LKG"),'Marks Entry LKG'!H109,IF(AND($E$3="UKG"),'Marks Entry UKG'!H109,""))))</f>
        <v/>
      </c>
      <c r="J110" s="229" t="str">
        <f>IF(OR($B110=0,$B110=""),"",IF(AND($E$3="Nursery"),'Marks Entry Nursery'!J109,IF(AND($E$3="LKG"),'Marks Entry LKG'!J109,IF(AND($E$3="UKG"),'Marks Entry UKG'!J109,""))))</f>
        <v/>
      </c>
      <c r="K110" s="229" t="str">
        <f>IF(OR($B110=0,$B110=""),"",IF(AND($E$3="Nursery"),'Marks Entry Nursery'!K109,IF(AND($E$3="LKG"),'Marks Entry LKG'!K109,IF(AND($E$3="UKG"),'Marks Entry UKG'!K109,""))))</f>
        <v/>
      </c>
      <c r="L110" s="105"/>
      <c r="M110" s="105"/>
      <c r="N110" s="105"/>
      <c r="O110" s="51"/>
      <c r="P110" s="105" t="str">
        <f>IF(OR($B110=0,$B110=""),"",IF(AND($E$3="Nursery"),'Marks Entry Nursery'!O109,IF(AND($E$3="LKG"),'Marks Entry LKG'!O109,IF(AND($E$3="UKG"),'Marks Entry UKG'!O109,""))))</f>
        <v/>
      </c>
      <c r="Q110" s="105" t="str">
        <f>IF(OR($B110=0,$B110=""),"",IF(AND($E$3="Nursery"),'Marks Entry Nursery'!P109,IF(AND($E$3="LKG"),'Marks Entry LKG'!P109,IF(AND($E$3="UKG"),'Marks Entry UKG'!P109,""))))</f>
        <v/>
      </c>
      <c r="R110" s="54" t="str">
        <f t="shared" si="64"/>
        <v/>
      </c>
      <c r="S110" s="51">
        <f t="shared" si="65"/>
        <v>0</v>
      </c>
      <c r="T110" s="105" t="str">
        <f>IF(OR($B110=0,$B110=""),"",IF(AND($E$3="Nursery"),'Marks Entry Nursery'!Q109,IF(AND($E$3="LKG"),'Marks Entry LKG'!Q109,IF(AND($E$3="UKG"),'Marks Entry UKG'!Q109,""))))</f>
        <v/>
      </c>
      <c r="U110" s="105" t="str">
        <f>IF(OR($B110=0,$B110=""),"",IF(AND($E$3="Nursery"),'Marks Entry Nursery'!R109,IF(AND($E$3="LKG"),'Marks Entry LKG'!R109,IF(AND($E$3="UKG"),'Marks Entry UKG'!R109,""))))</f>
        <v/>
      </c>
      <c r="V110" s="55" t="str">
        <f t="shared" si="66"/>
        <v/>
      </c>
      <c r="W110" s="51" t="str">
        <f t="shared" si="67"/>
        <v/>
      </c>
      <c r="X110" s="89">
        <f t="shared" si="68"/>
        <v>0</v>
      </c>
      <c r="Y110" s="89" t="str">
        <f t="shared" si="69"/>
        <v/>
      </c>
      <c r="Z110" s="89" t="str">
        <f t="shared" si="70"/>
        <v/>
      </c>
      <c r="AA110" s="89" t="str">
        <f t="shared" si="71"/>
        <v/>
      </c>
      <c r="AB110" s="89" t="str">
        <f t="shared" si="72"/>
        <v/>
      </c>
      <c r="AC110" s="93" t="str">
        <f t="shared" si="73"/>
        <v/>
      </c>
      <c r="AD110" s="105"/>
      <c r="AE110" s="105"/>
      <c r="AF110" s="105"/>
      <c r="AG110" s="51"/>
      <c r="AH110" s="105" t="str">
        <f>IF(OR($B110=0,$B110=""),"",IF(AND($E$3="Nursery"),'Marks Entry Nursery'!V109,IF(AND($E$3="LKG"),'Marks Entry LKG'!V109,IF(AND($E$3="UKG"),'Marks Entry UKG'!V109,""))))</f>
        <v/>
      </c>
      <c r="AI110" s="105" t="str">
        <f>IF(OR($B110=0,$B110=""),"",IF(AND($E$3="Nursery"),'Marks Entry Nursery'!W109,IF(AND($E$3="LKG"),'Marks Entry LKG'!W109,IF(AND($E$3="UKG"),'Marks Entry UKG'!W109,""))))</f>
        <v/>
      </c>
      <c r="AJ110" s="54" t="str">
        <f t="shared" si="74"/>
        <v/>
      </c>
      <c r="AK110" s="51">
        <f t="shared" si="75"/>
        <v>0</v>
      </c>
      <c r="AL110" s="105" t="str">
        <f>IF(OR($B110=0,$B110=""),"",IF(AND($E$3="Nursery"),'Marks Entry Nursery'!X109,IF(AND($E$3="LKG"),'Marks Entry LKG'!X109,IF(AND($E$3="UKG"),'Marks Entry UKG'!X109,""))))</f>
        <v/>
      </c>
      <c r="AM110" s="105" t="str">
        <f>IF(OR($B110=0,$B110=""),"",IF(AND($E$3="Nursery"),'Marks Entry Nursery'!Y109,IF(AND($E$3="LKG"),'Marks Entry LKG'!Y109,IF(AND($E$3="UKG"),'Marks Entry UKG'!Y109,""))))</f>
        <v/>
      </c>
      <c r="AN110" s="55" t="str">
        <f t="shared" si="76"/>
        <v/>
      </c>
      <c r="AO110" s="51" t="str">
        <f t="shared" si="77"/>
        <v/>
      </c>
      <c r="AP110" s="89">
        <f t="shared" si="78"/>
        <v>0</v>
      </c>
      <c r="AQ110" s="89" t="str">
        <f t="shared" si="79"/>
        <v/>
      </c>
      <c r="AR110" s="89" t="str">
        <f t="shared" si="80"/>
        <v/>
      </c>
      <c r="AS110" s="89" t="str">
        <f t="shared" si="81"/>
        <v/>
      </c>
      <c r="AT110" s="89" t="str">
        <f t="shared" si="82"/>
        <v/>
      </c>
      <c r="AU110" s="93" t="str">
        <f t="shared" si="83"/>
        <v/>
      </c>
      <c r="AV110" s="105"/>
      <c r="AW110" s="105"/>
      <c r="AX110" s="105"/>
      <c r="AY110" s="51"/>
      <c r="AZ110" s="105" t="str">
        <f>IF(OR($B110=0,$B110=""),"",IF(AND($E$3="Nursery"),'Marks Entry Nursery'!AC109,IF(AND($E$3="LKG"),'Marks Entry LKG'!AC109,IF(AND($E$3="UKG"),'Marks Entry UKG'!AC109,""))))</f>
        <v/>
      </c>
      <c r="BA110" s="105" t="str">
        <f>IF(OR($B110=0,$B110=""),"",IF(AND($E$3="Nursery"),'Marks Entry Nursery'!AD109,IF(AND($E$3="LKG"),'Marks Entry LKG'!AD109,IF(AND($E$3="UKG"),'Marks Entry UKG'!AD109,""))))</f>
        <v/>
      </c>
      <c r="BB110" s="54" t="str">
        <f t="shared" si="84"/>
        <v/>
      </c>
      <c r="BC110" s="51">
        <f t="shared" si="85"/>
        <v>0</v>
      </c>
      <c r="BD110" s="105" t="str">
        <f>IF(OR($B110=0,$B110=""),"",IF(AND($E$3="Nursery"),'Marks Entry Nursery'!AE109,IF(AND($E$3="LKG"),'Marks Entry LKG'!AE109,IF(AND($E$3="UKG"),'Marks Entry UKG'!AE109,""))))</f>
        <v/>
      </c>
      <c r="BE110" s="105" t="str">
        <f>IF(OR($B110=0,$B110=""),"",IF(AND($E$3="Nursery"),'Marks Entry Nursery'!AF109,IF(AND($E$3="LKG"),'Marks Entry LKG'!AF109,IF(AND($E$3="UKG"),'Marks Entry UKG'!AF109,""))))</f>
        <v/>
      </c>
      <c r="BF110" s="55" t="str">
        <f t="shared" si="86"/>
        <v/>
      </c>
      <c r="BG110" s="51" t="str">
        <f t="shared" si="87"/>
        <v/>
      </c>
      <c r="BH110" s="89">
        <f t="shared" si="88"/>
        <v>0</v>
      </c>
      <c r="BI110" s="89" t="str">
        <f t="shared" si="89"/>
        <v/>
      </c>
      <c r="BJ110" s="89" t="str">
        <f t="shared" si="90"/>
        <v/>
      </c>
      <c r="BK110" s="89" t="str">
        <f t="shared" si="91"/>
        <v/>
      </c>
      <c r="BL110" s="89" t="str">
        <f t="shared" si="92"/>
        <v/>
      </c>
      <c r="BM110" s="93" t="str">
        <f t="shared" si="93"/>
        <v/>
      </c>
      <c r="BN110" s="105"/>
      <c r="BO110" s="105"/>
      <c r="BP110" s="105"/>
      <c r="BQ110" s="51"/>
      <c r="BR110" s="105" t="str">
        <f>IF(OR($B110=0,$B110=""),"",IF(AND($E$3="Nursery"),'Marks Entry Nursery'!AJ109,IF(AND($E$3="LKG"),'Marks Entry LKG'!AJ109,IF(AND($E$3="UKG"),'Marks Entry UKG'!AJ109,""))))</f>
        <v/>
      </c>
      <c r="BS110" s="105" t="str">
        <f>IF(OR($B110=0,$B110=""),"",IF(AND($E$3="Nursery"),'Marks Entry Nursery'!AK109,IF(AND($E$3="LKG"),'Marks Entry LKG'!AK109,IF(AND($E$3="UKG"),'Marks Entry UKG'!AK109,""))))</f>
        <v/>
      </c>
      <c r="BT110" s="54" t="str">
        <f t="shared" si="94"/>
        <v/>
      </c>
      <c r="BU110" s="51">
        <f t="shared" si="95"/>
        <v>0</v>
      </c>
      <c r="BV110" s="105" t="str">
        <f>IF(OR($B110=0,$B110=""),"",IF(AND($E$3="Nursery"),'Marks Entry Nursery'!AL109,IF(AND($E$3="LKG"),'Marks Entry LKG'!AL109,IF(AND($E$3="UKG"),'Marks Entry UKG'!AL109,""))))</f>
        <v/>
      </c>
      <c r="BW110" s="105" t="str">
        <f>IF(OR($B110=0,$B110=""),"",IF(AND($E$3="Nursery"),'Marks Entry Nursery'!AM109,IF(AND($E$3="LKG"),'Marks Entry LKG'!AM109,IF(AND($E$3="UKG"),'Marks Entry UKG'!AM109,""))))</f>
        <v/>
      </c>
      <c r="BX110" s="55" t="str">
        <f t="shared" si="96"/>
        <v/>
      </c>
      <c r="BY110" s="51" t="str">
        <f t="shared" si="97"/>
        <v/>
      </c>
      <c r="BZ110" s="89">
        <f t="shared" si="98"/>
        <v>0</v>
      </c>
      <c r="CA110" s="89" t="str">
        <f t="shared" si="99"/>
        <v/>
      </c>
      <c r="CB110" s="89" t="str">
        <f t="shared" si="100"/>
        <v/>
      </c>
      <c r="CC110" s="89" t="str">
        <f t="shared" si="101"/>
        <v/>
      </c>
      <c r="CD110" s="89" t="str">
        <f t="shared" si="102"/>
        <v/>
      </c>
      <c r="CE110" s="93" t="str">
        <f t="shared" si="103"/>
        <v/>
      </c>
      <c r="CF110" s="105" t="str">
        <f>IF(OR($B110=0,$B110=""),"",IF(AND($E$3="Nursery"),'Marks Entry Nursery'!AN109,IF(AND($E$3="LKG"),'Marks Entry LKG'!AN109,IF(AND($E$3="UKG"),'Marks Entry UKG'!AN109,""))))</f>
        <v/>
      </c>
      <c r="CG110" s="105" t="str">
        <f>IF(OR($B110=0,$B110=""),"",IF(AND($E$3="Nursery"),'Marks Entry Nursery'!AO109,IF(AND($E$3="LKG"),'Marks Entry LKG'!AO109,IF(AND($E$3="UKG"),'Marks Entry UKG'!AO109,""))))</f>
        <v/>
      </c>
      <c r="CH110" s="106" t="str">
        <f t="shared" si="104"/>
        <v/>
      </c>
      <c r="CI110" s="107">
        <f t="shared" si="105"/>
        <v>0</v>
      </c>
      <c r="CJ110" s="107" t="str">
        <f t="shared" si="106"/>
        <v/>
      </c>
      <c r="CK110" s="107" t="str">
        <f t="shared" si="107"/>
        <v/>
      </c>
      <c r="CL110" s="92" t="str">
        <f t="shared" si="108"/>
        <v/>
      </c>
      <c r="CM110" s="105" t="str">
        <f>IF(OR($B110=0,$B110=""),"",IF(AND($E$3="Nursery"),'Marks Entry Nursery'!AP109,IF(AND($E$3="LKG"),'Marks Entry LKG'!AP109,IF(AND($E$3="UKG"),'Marks Entry UKG'!AP109,""))))</f>
        <v/>
      </c>
      <c r="CN110" s="105" t="str">
        <f>IF(OR($B110=0,$B110=""),"",IF(AND($E$3="Nursery"),'Marks Entry Nursery'!AQ109,IF(AND($E$3="LKG"),'Marks Entry LKG'!AQ109,IF(AND($E$3="UKG"),'Marks Entry UKG'!AQ109,""))))</f>
        <v/>
      </c>
      <c r="CO110" s="106" t="str">
        <f t="shared" si="109"/>
        <v/>
      </c>
      <c r="CP110" s="107">
        <f t="shared" si="110"/>
        <v>0</v>
      </c>
      <c r="CQ110" s="107" t="str">
        <f t="shared" si="111"/>
        <v/>
      </c>
      <c r="CR110" s="107" t="str">
        <f t="shared" si="112"/>
        <v/>
      </c>
      <c r="CS110" s="92" t="str">
        <f t="shared" si="113"/>
        <v/>
      </c>
      <c r="CT110" s="105" t="str">
        <f>IF(OR($B110=0,$B110=""),"",IF(AND($E$3="Nursery"),'Marks Entry Nursery'!AR109,IF(AND($E$3="LKG"),'Marks Entry LKG'!AR109,IF(AND($E$3="UKG"),'Marks Entry UKG'!AR109,""))))</f>
        <v/>
      </c>
      <c r="CU110" s="105" t="str">
        <f>IF(OR($B110=0,$B110=""),"",IF(AND($E$3="Nursery"),'Marks Entry Nursery'!AS109,IF(AND($E$3="LKG"),'Marks Entry LKG'!AS109,IF(AND($E$3="UKG"),'Marks Entry UKG'!AS109,""))))</f>
        <v/>
      </c>
      <c r="CV110" s="106" t="str">
        <f t="shared" si="114"/>
        <v/>
      </c>
      <c r="CW110" s="107">
        <f t="shared" si="115"/>
        <v>0</v>
      </c>
      <c r="CX110" s="107" t="str">
        <f t="shared" si="116"/>
        <v/>
      </c>
      <c r="CY110" s="107" t="str">
        <f t="shared" si="117"/>
        <v/>
      </c>
      <c r="CZ110" s="92" t="str">
        <f t="shared" si="118"/>
        <v/>
      </c>
      <c r="DA110" s="105" t="str">
        <f>IF(OR($B110=0,$B110=""),"",IF(AND($E$3="Nursery"),'Marks Entry Nursery'!AT109,IF(AND($E$3="LKG"),'Marks Entry LKG'!AT109,IF(AND($E$3="UKG"),'Marks Entry UKG'!AT109,""))))</f>
        <v/>
      </c>
      <c r="DB110" s="105" t="str">
        <f>IF(OR($B110=0,$B110=""),"",IF(AND($E$3="Nursery"),'Marks Entry Nursery'!AU109,IF(AND($E$3="LKG"),'Marks Entry LKG'!AU109,IF(AND($E$3="UKG"),'Marks Entry UKG'!AU109,""))))</f>
        <v/>
      </c>
      <c r="DC110" s="357" t="str">
        <f t="shared" si="119"/>
        <v/>
      </c>
      <c r="DD110" s="93" t="str">
        <f t="shared" si="120"/>
        <v/>
      </c>
      <c r="DE110" s="105" t="str">
        <f>IF(OR($B110=0,$B110=""),"",IF(AND($E$3="Nursery"),'Marks Entry Nursery'!AV109,IF(AND($E$3="LKG"),'Marks Entry LKG'!AV109,IF(AND($E$3="UKG"),'Marks Entry UKG'!AV109,""))))</f>
        <v/>
      </c>
      <c r="DF110" s="105" t="str">
        <f>IF(OR($B110=0,$B110=""),"",IF(AND($E$3="Nursery"),'Marks Entry Nursery'!AW109,IF(AND($E$3="LKG"),'Marks Entry LKG'!AW109,IF(AND($E$3="UKG"),'Marks Entry UKG'!AW109,""))))</f>
        <v/>
      </c>
      <c r="DG110" s="357" t="str">
        <f t="shared" si="121"/>
        <v/>
      </c>
      <c r="DH110" s="93" t="str">
        <f t="shared" si="122"/>
        <v/>
      </c>
      <c r="DI110" s="63" t="str">
        <f t="shared" si="123"/>
        <v/>
      </c>
      <c r="DJ110" s="359" t="str">
        <f t="shared" si="124"/>
        <v/>
      </c>
      <c r="DK110" s="67" t="str">
        <f t="shared" si="125"/>
        <v/>
      </c>
      <c r="DL110" s="68" t="str">
        <f t="shared" si="126"/>
        <v/>
      </c>
      <c r="DM110" s="387" t="str">
        <f>IFERROR(IF(B110="NSO","NSO",IF(OR(D110="",G110="",F110="",B110="",DI110=0),"",IF('Master sheet'!$D$14="Hindi","कक्षोंन्नति","Promoted"))),"")</f>
        <v/>
      </c>
      <c r="DN110" s="42" t="str">
        <f>IF(OR(B110=0,B110=""),"",IF(AND($E$3="Nursery"),'Marks Entry Nursery'!AX109,IF(AND($E$3="LKG"),'Marks Entry LKG'!AX109,IF(AND($E$3="UKG"),'Marks Entry UKG'!AX109,""))))</f>
        <v/>
      </c>
      <c r="DO110" s="42" t="str">
        <f>IF(OR(B110=0,B110=""),"",IF(AND($E$3="Nursery"),'Marks Entry Nursery'!AY109,IF(AND($E$3="LKG"),'Marks Entry LKG'!AY109,IF(AND($E$3="UKG"),'Marks Entry UKG'!AY109,""))))</f>
        <v/>
      </c>
      <c r="DP110" s="214" t="str">
        <f t="shared" si="127"/>
        <v/>
      </c>
      <c r="DQ110" s="43"/>
      <c r="DX110" s="44">
        <f>IF(AND($E$3="Nursery"),'Marks Entry Nursery'!I109,IF(AND($E$3="LKG"),'Marks Entry LKG'!I109,IF(AND($E$3="UKG"),'Marks Entry UKG'!I109,"")))</f>
        <v>0</v>
      </c>
    </row>
    <row r="111" spans="1:128" ht="18.95" customHeight="1">
      <c r="A111" s="56">
        <v>104</v>
      </c>
      <c r="B111" s="261" t="str">
        <f>IF(OR(DX111=0,DX111=""),"",IF(AND($E$3="Nursery"),'Marks Entry Nursery'!I110,IF(AND($E$3="LKG"),'Marks Entry LKG'!I110,IF(AND($E$3="UKG"),'Marks Entry UKG'!I110,""))))</f>
        <v/>
      </c>
      <c r="C111" s="57" t="str">
        <f>IF(OR($B111=0,$B111=""),"",IF(AND($E$3="Nursery"),'Marks Entry Nursery'!B110,IF(AND($E$3="LKG"),'Marks Entry LKG'!B110,IF(AND($E$3="UKG"),'Marks Entry UKG'!B110,""))))</f>
        <v/>
      </c>
      <c r="D111" s="57" t="str">
        <f>IF(OR($B111=0,$B111=""),"",IF(AND($E$3="Nursery"),'Marks Entry Nursery'!C110,IF(AND($E$3="LKG"),'Marks Entry LKG'!C110,IF(AND($E$3="UKG"),'Marks Entry UKG'!C110,""))))</f>
        <v/>
      </c>
      <c r="E111" s="402" t="str">
        <f>IF(OR(B111=0,B111=""),"",IF(AND($E$3="Nursery"),'Marks Entry Nursery'!E110,IF(AND($E$3="LKG"),'Marks Entry LKG'!E110,IF(AND($E$3="UKG"),'Marks Entry UKG'!E110,""))))</f>
        <v/>
      </c>
      <c r="F111" s="260" t="str">
        <f>IF(OR(B111=0,B111=""),"",IF(AND($E$3="Nursery"),'Marks Entry Nursery'!D110,IF(AND($E$3="LKG"),'Marks Entry LKG'!D110,IF(AND($E$3="UKG"),'Marks Entry UKG'!D110,""))))</f>
        <v/>
      </c>
      <c r="G111" s="407" t="str">
        <f>IF(OR($B111=0,$B111=""),"",IF(AND($E$3="Nursery"),'Marks Entry Nursery'!F110,IF(AND($E$3="LKG"),'Marks Entry LKG'!F110,IF(AND($E$3="UKG"),'Marks Entry UKG'!F110,""))))</f>
        <v/>
      </c>
      <c r="H111" s="407" t="str">
        <f>IF(OR($B111=0,$B111=""),"",IF(AND($E$3="Nursery"),'Marks Entry Nursery'!G110,IF(AND($E$3="LKG"),'Marks Entry LKG'!G110,IF(AND($E$3="UKG"),'Marks Entry UKG'!G110,""))))</f>
        <v/>
      </c>
      <c r="I111" s="407" t="str">
        <f>IF(OR($B111=0,$B111=""),"",IF(AND($E$3="Nursery"),'Marks Entry Nursery'!H110,IF(AND($E$3="LKG"),'Marks Entry LKG'!H110,IF(AND($E$3="UKG"),'Marks Entry UKG'!H110,""))))</f>
        <v/>
      </c>
      <c r="J111" s="229" t="str">
        <f>IF(OR($B111=0,$B111=""),"",IF(AND($E$3="Nursery"),'Marks Entry Nursery'!J110,IF(AND($E$3="LKG"),'Marks Entry LKG'!J110,IF(AND($E$3="UKG"),'Marks Entry UKG'!J110,""))))</f>
        <v/>
      </c>
      <c r="K111" s="229" t="str">
        <f>IF(OR($B111=0,$B111=""),"",IF(AND($E$3="Nursery"),'Marks Entry Nursery'!K110,IF(AND($E$3="LKG"),'Marks Entry LKG'!K110,IF(AND($E$3="UKG"),'Marks Entry UKG'!K110,""))))</f>
        <v/>
      </c>
      <c r="L111" s="105"/>
      <c r="M111" s="105"/>
      <c r="N111" s="105"/>
      <c r="O111" s="51"/>
      <c r="P111" s="105" t="str">
        <f>IF(OR($B111=0,$B111=""),"",IF(AND($E$3="Nursery"),'Marks Entry Nursery'!O110,IF(AND($E$3="LKG"),'Marks Entry LKG'!O110,IF(AND($E$3="UKG"),'Marks Entry UKG'!O110,""))))</f>
        <v/>
      </c>
      <c r="Q111" s="105" t="str">
        <f>IF(OR($B111=0,$B111=""),"",IF(AND($E$3="Nursery"),'Marks Entry Nursery'!P110,IF(AND($E$3="LKG"),'Marks Entry LKG'!P110,IF(AND($E$3="UKG"),'Marks Entry UKG'!P110,""))))</f>
        <v/>
      </c>
      <c r="R111" s="54" t="str">
        <f t="shared" si="64"/>
        <v/>
      </c>
      <c r="S111" s="51">
        <f t="shared" si="65"/>
        <v>0</v>
      </c>
      <c r="T111" s="105" t="str">
        <f>IF(OR($B111=0,$B111=""),"",IF(AND($E$3="Nursery"),'Marks Entry Nursery'!Q110,IF(AND($E$3="LKG"),'Marks Entry LKG'!Q110,IF(AND($E$3="UKG"),'Marks Entry UKG'!Q110,""))))</f>
        <v/>
      </c>
      <c r="U111" s="105" t="str">
        <f>IF(OR($B111=0,$B111=""),"",IF(AND($E$3="Nursery"),'Marks Entry Nursery'!R110,IF(AND($E$3="LKG"),'Marks Entry LKG'!R110,IF(AND($E$3="UKG"),'Marks Entry UKG'!R110,""))))</f>
        <v/>
      </c>
      <c r="V111" s="55" t="str">
        <f t="shared" si="66"/>
        <v/>
      </c>
      <c r="W111" s="51" t="str">
        <f t="shared" si="67"/>
        <v/>
      </c>
      <c r="X111" s="89">
        <f t="shared" si="68"/>
        <v>0</v>
      </c>
      <c r="Y111" s="89" t="str">
        <f t="shared" si="69"/>
        <v/>
      </c>
      <c r="Z111" s="89" t="str">
        <f t="shared" si="70"/>
        <v/>
      </c>
      <c r="AA111" s="89" t="str">
        <f t="shared" si="71"/>
        <v/>
      </c>
      <c r="AB111" s="89" t="str">
        <f t="shared" si="72"/>
        <v/>
      </c>
      <c r="AC111" s="93" t="str">
        <f t="shared" si="73"/>
        <v/>
      </c>
      <c r="AD111" s="105"/>
      <c r="AE111" s="105"/>
      <c r="AF111" s="105"/>
      <c r="AG111" s="51"/>
      <c r="AH111" s="105" t="str">
        <f>IF(OR($B111=0,$B111=""),"",IF(AND($E$3="Nursery"),'Marks Entry Nursery'!V110,IF(AND($E$3="LKG"),'Marks Entry LKG'!V110,IF(AND($E$3="UKG"),'Marks Entry UKG'!V110,""))))</f>
        <v/>
      </c>
      <c r="AI111" s="105" t="str">
        <f>IF(OR($B111=0,$B111=""),"",IF(AND($E$3="Nursery"),'Marks Entry Nursery'!W110,IF(AND($E$3="LKG"),'Marks Entry LKG'!W110,IF(AND($E$3="UKG"),'Marks Entry UKG'!W110,""))))</f>
        <v/>
      </c>
      <c r="AJ111" s="54" t="str">
        <f t="shared" si="74"/>
        <v/>
      </c>
      <c r="AK111" s="51">
        <f t="shared" si="75"/>
        <v>0</v>
      </c>
      <c r="AL111" s="105" t="str">
        <f>IF(OR($B111=0,$B111=""),"",IF(AND($E$3="Nursery"),'Marks Entry Nursery'!X110,IF(AND($E$3="LKG"),'Marks Entry LKG'!X110,IF(AND($E$3="UKG"),'Marks Entry UKG'!X110,""))))</f>
        <v/>
      </c>
      <c r="AM111" s="105" t="str">
        <f>IF(OR($B111=0,$B111=""),"",IF(AND($E$3="Nursery"),'Marks Entry Nursery'!Y110,IF(AND($E$3="LKG"),'Marks Entry LKG'!Y110,IF(AND($E$3="UKG"),'Marks Entry UKG'!Y110,""))))</f>
        <v/>
      </c>
      <c r="AN111" s="55" t="str">
        <f t="shared" si="76"/>
        <v/>
      </c>
      <c r="AO111" s="51" t="str">
        <f t="shared" si="77"/>
        <v/>
      </c>
      <c r="AP111" s="89">
        <f t="shared" si="78"/>
        <v>0</v>
      </c>
      <c r="AQ111" s="89" t="str">
        <f t="shared" si="79"/>
        <v/>
      </c>
      <c r="AR111" s="89" t="str">
        <f t="shared" si="80"/>
        <v/>
      </c>
      <c r="AS111" s="89" t="str">
        <f t="shared" si="81"/>
        <v/>
      </c>
      <c r="AT111" s="89" t="str">
        <f t="shared" si="82"/>
        <v/>
      </c>
      <c r="AU111" s="93" t="str">
        <f t="shared" si="83"/>
        <v/>
      </c>
      <c r="AV111" s="105"/>
      <c r="AW111" s="105"/>
      <c r="AX111" s="105"/>
      <c r="AY111" s="51"/>
      <c r="AZ111" s="105" t="str">
        <f>IF(OR($B111=0,$B111=""),"",IF(AND($E$3="Nursery"),'Marks Entry Nursery'!AC110,IF(AND($E$3="LKG"),'Marks Entry LKG'!AC110,IF(AND($E$3="UKG"),'Marks Entry UKG'!AC110,""))))</f>
        <v/>
      </c>
      <c r="BA111" s="105" t="str">
        <f>IF(OR($B111=0,$B111=""),"",IF(AND($E$3="Nursery"),'Marks Entry Nursery'!AD110,IF(AND($E$3="LKG"),'Marks Entry LKG'!AD110,IF(AND($E$3="UKG"),'Marks Entry UKG'!AD110,""))))</f>
        <v/>
      </c>
      <c r="BB111" s="54" t="str">
        <f t="shared" si="84"/>
        <v/>
      </c>
      <c r="BC111" s="51">
        <f t="shared" si="85"/>
        <v>0</v>
      </c>
      <c r="BD111" s="105" t="str">
        <f>IF(OR($B111=0,$B111=""),"",IF(AND($E$3="Nursery"),'Marks Entry Nursery'!AE110,IF(AND($E$3="LKG"),'Marks Entry LKG'!AE110,IF(AND($E$3="UKG"),'Marks Entry UKG'!AE110,""))))</f>
        <v/>
      </c>
      <c r="BE111" s="105" t="str">
        <f>IF(OR($B111=0,$B111=""),"",IF(AND($E$3="Nursery"),'Marks Entry Nursery'!AF110,IF(AND($E$3="LKG"),'Marks Entry LKG'!AF110,IF(AND($E$3="UKG"),'Marks Entry UKG'!AF110,""))))</f>
        <v/>
      </c>
      <c r="BF111" s="55" t="str">
        <f t="shared" si="86"/>
        <v/>
      </c>
      <c r="BG111" s="51" t="str">
        <f t="shared" si="87"/>
        <v/>
      </c>
      <c r="BH111" s="89">
        <f t="shared" si="88"/>
        <v>0</v>
      </c>
      <c r="BI111" s="89" t="str">
        <f t="shared" si="89"/>
        <v/>
      </c>
      <c r="BJ111" s="89" t="str">
        <f t="shared" si="90"/>
        <v/>
      </c>
      <c r="BK111" s="89" t="str">
        <f t="shared" si="91"/>
        <v/>
      </c>
      <c r="BL111" s="89" t="str">
        <f t="shared" si="92"/>
        <v/>
      </c>
      <c r="BM111" s="93" t="str">
        <f t="shared" si="93"/>
        <v/>
      </c>
      <c r="BN111" s="105"/>
      <c r="BO111" s="105"/>
      <c r="BP111" s="105"/>
      <c r="BQ111" s="51"/>
      <c r="BR111" s="105" t="str">
        <f>IF(OR($B111=0,$B111=""),"",IF(AND($E$3="Nursery"),'Marks Entry Nursery'!AJ110,IF(AND($E$3="LKG"),'Marks Entry LKG'!AJ110,IF(AND($E$3="UKG"),'Marks Entry UKG'!AJ110,""))))</f>
        <v/>
      </c>
      <c r="BS111" s="105" t="str">
        <f>IF(OR($B111=0,$B111=""),"",IF(AND($E$3="Nursery"),'Marks Entry Nursery'!AK110,IF(AND($E$3="LKG"),'Marks Entry LKG'!AK110,IF(AND($E$3="UKG"),'Marks Entry UKG'!AK110,""))))</f>
        <v/>
      </c>
      <c r="BT111" s="54" t="str">
        <f t="shared" si="94"/>
        <v/>
      </c>
      <c r="BU111" s="51">
        <f t="shared" si="95"/>
        <v>0</v>
      </c>
      <c r="BV111" s="105" t="str">
        <f>IF(OR($B111=0,$B111=""),"",IF(AND($E$3="Nursery"),'Marks Entry Nursery'!AL110,IF(AND($E$3="LKG"),'Marks Entry LKG'!AL110,IF(AND($E$3="UKG"),'Marks Entry UKG'!AL110,""))))</f>
        <v/>
      </c>
      <c r="BW111" s="105" t="str">
        <f>IF(OR($B111=0,$B111=""),"",IF(AND($E$3="Nursery"),'Marks Entry Nursery'!AM110,IF(AND($E$3="LKG"),'Marks Entry LKG'!AM110,IF(AND($E$3="UKG"),'Marks Entry UKG'!AM110,""))))</f>
        <v/>
      </c>
      <c r="BX111" s="55" t="str">
        <f t="shared" si="96"/>
        <v/>
      </c>
      <c r="BY111" s="51" t="str">
        <f t="shared" si="97"/>
        <v/>
      </c>
      <c r="BZ111" s="89">
        <f t="shared" si="98"/>
        <v>0</v>
      </c>
      <c r="CA111" s="89" t="str">
        <f t="shared" si="99"/>
        <v/>
      </c>
      <c r="CB111" s="89" t="str">
        <f t="shared" si="100"/>
        <v/>
      </c>
      <c r="CC111" s="89" t="str">
        <f t="shared" si="101"/>
        <v/>
      </c>
      <c r="CD111" s="89" t="str">
        <f t="shared" si="102"/>
        <v/>
      </c>
      <c r="CE111" s="93" t="str">
        <f t="shared" si="103"/>
        <v/>
      </c>
      <c r="CF111" s="105" t="str">
        <f>IF(OR($B111=0,$B111=""),"",IF(AND($E$3="Nursery"),'Marks Entry Nursery'!AN110,IF(AND($E$3="LKG"),'Marks Entry LKG'!AN110,IF(AND($E$3="UKG"),'Marks Entry UKG'!AN110,""))))</f>
        <v/>
      </c>
      <c r="CG111" s="105" t="str">
        <f>IF(OR($B111=0,$B111=""),"",IF(AND($E$3="Nursery"),'Marks Entry Nursery'!AO110,IF(AND($E$3="LKG"),'Marks Entry LKG'!AO110,IF(AND($E$3="UKG"),'Marks Entry UKG'!AO110,""))))</f>
        <v/>
      </c>
      <c r="CH111" s="106" t="str">
        <f t="shared" si="104"/>
        <v/>
      </c>
      <c r="CI111" s="107">
        <f t="shared" si="105"/>
        <v>0</v>
      </c>
      <c r="CJ111" s="107" t="str">
        <f t="shared" si="106"/>
        <v/>
      </c>
      <c r="CK111" s="107" t="str">
        <f t="shared" si="107"/>
        <v/>
      </c>
      <c r="CL111" s="92" t="str">
        <f t="shared" si="108"/>
        <v/>
      </c>
      <c r="CM111" s="105" t="str">
        <f>IF(OR($B111=0,$B111=""),"",IF(AND($E$3="Nursery"),'Marks Entry Nursery'!AP110,IF(AND($E$3="LKG"),'Marks Entry LKG'!AP110,IF(AND($E$3="UKG"),'Marks Entry UKG'!AP110,""))))</f>
        <v/>
      </c>
      <c r="CN111" s="105" t="str">
        <f>IF(OR($B111=0,$B111=""),"",IF(AND($E$3="Nursery"),'Marks Entry Nursery'!AQ110,IF(AND($E$3="LKG"),'Marks Entry LKG'!AQ110,IF(AND($E$3="UKG"),'Marks Entry UKG'!AQ110,""))))</f>
        <v/>
      </c>
      <c r="CO111" s="106" t="str">
        <f t="shared" si="109"/>
        <v/>
      </c>
      <c r="CP111" s="107">
        <f t="shared" si="110"/>
        <v>0</v>
      </c>
      <c r="CQ111" s="107" t="str">
        <f t="shared" si="111"/>
        <v/>
      </c>
      <c r="CR111" s="107" t="str">
        <f t="shared" si="112"/>
        <v/>
      </c>
      <c r="CS111" s="92" t="str">
        <f t="shared" si="113"/>
        <v/>
      </c>
      <c r="CT111" s="105" t="str">
        <f>IF(OR($B111=0,$B111=""),"",IF(AND($E$3="Nursery"),'Marks Entry Nursery'!AR110,IF(AND($E$3="LKG"),'Marks Entry LKG'!AR110,IF(AND($E$3="UKG"),'Marks Entry UKG'!AR110,""))))</f>
        <v/>
      </c>
      <c r="CU111" s="105" t="str">
        <f>IF(OR($B111=0,$B111=""),"",IF(AND($E$3="Nursery"),'Marks Entry Nursery'!AS110,IF(AND($E$3="LKG"),'Marks Entry LKG'!AS110,IF(AND($E$3="UKG"),'Marks Entry UKG'!AS110,""))))</f>
        <v/>
      </c>
      <c r="CV111" s="106" t="str">
        <f t="shared" si="114"/>
        <v/>
      </c>
      <c r="CW111" s="107">
        <f t="shared" si="115"/>
        <v>0</v>
      </c>
      <c r="CX111" s="107" t="str">
        <f t="shared" si="116"/>
        <v/>
      </c>
      <c r="CY111" s="107" t="str">
        <f t="shared" si="117"/>
        <v/>
      </c>
      <c r="CZ111" s="92" t="str">
        <f t="shared" si="118"/>
        <v/>
      </c>
      <c r="DA111" s="105" t="str">
        <f>IF(OR($B111=0,$B111=""),"",IF(AND($E$3="Nursery"),'Marks Entry Nursery'!AT110,IF(AND($E$3="LKG"),'Marks Entry LKG'!AT110,IF(AND($E$3="UKG"),'Marks Entry UKG'!AT110,""))))</f>
        <v/>
      </c>
      <c r="DB111" s="105" t="str">
        <f>IF(OR($B111=0,$B111=""),"",IF(AND($E$3="Nursery"),'Marks Entry Nursery'!AU110,IF(AND($E$3="LKG"),'Marks Entry LKG'!AU110,IF(AND($E$3="UKG"),'Marks Entry UKG'!AU110,""))))</f>
        <v/>
      </c>
      <c r="DC111" s="357" t="str">
        <f t="shared" si="119"/>
        <v/>
      </c>
      <c r="DD111" s="93" t="str">
        <f t="shared" si="120"/>
        <v/>
      </c>
      <c r="DE111" s="105" t="str">
        <f>IF(OR($B111=0,$B111=""),"",IF(AND($E$3="Nursery"),'Marks Entry Nursery'!AV110,IF(AND($E$3="LKG"),'Marks Entry LKG'!AV110,IF(AND($E$3="UKG"),'Marks Entry UKG'!AV110,""))))</f>
        <v/>
      </c>
      <c r="DF111" s="105" t="str">
        <f>IF(OR($B111=0,$B111=""),"",IF(AND($E$3="Nursery"),'Marks Entry Nursery'!AW110,IF(AND($E$3="LKG"),'Marks Entry LKG'!AW110,IF(AND($E$3="UKG"),'Marks Entry UKG'!AW110,""))))</f>
        <v/>
      </c>
      <c r="DG111" s="357" t="str">
        <f t="shared" si="121"/>
        <v/>
      </c>
      <c r="DH111" s="93" t="str">
        <f t="shared" si="122"/>
        <v/>
      </c>
      <c r="DI111" s="63" t="str">
        <f t="shared" si="123"/>
        <v/>
      </c>
      <c r="DJ111" s="359" t="str">
        <f t="shared" si="124"/>
        <v/>
      </c>
      <c r="DK111" s="67" t="str">
        <f t="shared" si="125"/>
        <v/>
      </c>
      <c r="DL111" s="68" t="str">
        <f t="shared" si="126"/>
        <v/>
      </c>
      <c r="DM111" s="387" t="str">
        <f>IFERROR(IF(B111="NSO","NSO",IF(OR(D111="",G111="",F111="",B111="",DI111=0),"",IF('Master sheet'!$D$14="Hindi","कक्षोंन्नति","Promoted"))),"")</f>
        <v/>
      </c>
      <c r="DN111" s="42" t="str">
        <f>IF(OR(B111=0,B111=""),"",IF(AND($E$3="Nursery"),'Marks Entry Nursery'!AX110,IF(AND($E$3="LKG"),'Marks Entry LKG'!AX110,IF(AND($E$3="UKG"),'Marks Entry UKG'!AX110,""))))</f>
        <v/>
      </c>
      <c r="DO111" s="42" t="str">
        <f>IF(OR(B111=0,B111=""),"",IF(AND($E$3="Nursery"),'Marks Entry Nursery'!AY110,IF(AND($E$3="LKG"),'Marks Entry LKG'!AY110,IF(AND($E$3="UKG"),'Marks Entry UKG'!AY110,""))))</f>
        <v/>
      </c>
      <c r="DP111" s="214" t="str">
        <f t="shared" si="127"/>
        <v/>
      </c>
      <c r="DQ111" s="43"/>
      <c r="DX111" s="44">
        <f>IF(AND($E$3="Nursery"),'Marks Entry Nursery'!I110,IF(AND($E$3="LKG"),'Marks Entry LKG'!I110,IF(AND($E$3="UKG"),'Marks Entry UKG'!I110,"")))</f>
        <v>0</v>
      </c>
    </row>
    <row r="112" spans="1:128" ht="18.95" customHeight="1">
      <c r="A112" s="56">
        <v>105</v>
      </c>
      <c r="B112" s="261" t="str">
        <f>IF(OR(DX112=0,DX112=""),"",IF(AND($E$3="Nursery"),'Marks Entry Nursery'!I111,IF(AND($E$3="LKG"),'Marks Entry LKG'!I111,IF(AND($E$3="UKG"),'Marks Entry UKG'!I111,""))))</f>
        <v/>
      </c>
      <c r="C112" s="57" t="str">
        <f>IF(OR($B112=0,$B112=""),"",IF(AND($E$3="Nursery"),'Marks Entry Nursery'!B111,IF(AND($E$3="LKG"),'Marks Entry LKG'!B111,IF(AND($E$3="UKG"),'Marks Entry UKG'!B111,""))))</f>
        <v/>
      </c>
      <c r="D112" s="57" t="str">
        <f>IF(OR($B112=0,$B112=""),"",IF(AND($E$3="Nursery"),'Marks Entry Nursery'!C111,IF(AND($E$3="LKG"),'Marks Entry LKG'!C111,IF(AND($E$3="UKG"),'Marks Entry UKG'!C111,""))))</f>
        <v/>
      </c>
      <c r="E112" s="402" t="str">
        <f>IF(OR(B112=0,B112=""),"",IF(AND($E$3="Nursery"),'Marks Entry Nursery'!E111,IF(AND($E$3="LKG"),'Marks Entry LKG'!E111,IF(AND($E$3="UKG"),'Marks Entry UKG'!E111,""))))</f>
        <v/>
      </c>
      <c r="F112" s="260" t="str">
        <f>IF(OR(B112=0,B112=""),"",IF(AND($E$3="Nursery"),'Marks Entry Nursery'!D111,IF(AND($E$3="LKG"),'Marks Entry LKG'!D111,IF(AND($E$3="UKG"),'Marks Entry UKG'!D111,""))))</f>
        <v/>
      </c>
      <c r="G112" s="407" t="str">
        <f>IF(OR($B112=0,$B112=""),"",IF(AND($E$3="Nursery"),'Marks Entry Nursery'!F111,IF(AND($E$3="LKG"),'Marks Entry LKG'!F111,IF(AND($E$3="UKG"),'Marks Entry UKG'!F111,""))))</f>
        <v/>
      </c>
      <c r="H112" s="407" t="str">
        <f>IF(OR($B112=0,$B112=""),"",IF(AND($E$3="Nursery"),'Marks Entry Nursery'!G111,IF(AND($E$3="LKG"),'Marks Entry LKG'!G111,IF(AND($E$3="UKG"),'Marks Entry UKG'!G111,""))))</f>
        <v/>
      </c>
      <c r="I112" s="407" t="str">
        <f>IF(OR($B112=0,$B112=""),"",IF(AND($E$3="Nursery"),'Marks Entry Nursery'!H111,IF(AND($E$3="LKG"),'Marks Entry LKG'!H111,IF(AND($E$3="UKG"),'Marks Entry UKG'!H111,""))))</f>
        <v/>
      </c>
      <c r="J112" s="229" t="str">
        <f>IF(OR($B112=0,$B112=""),"",IF(AND($E$3="Nursery"),'Marks Entry Nursery'!J111,IF(AND($E$3="LKG"),'Marks Entry LKG'!J111,IF(AND($E$3="UKG"),'Marks Entry UKG'!J111,""))))</f>
        <v/>
      </c>
      <c r="K112" s="229" t="str">
        <f>IF(OR($B112=0,$B112=""),"",IF(AND($E$3="Nursery"),'Marks Entry Nursery'!K111,IF(AND($E$3="LKG"),'Marks Entry LKG'!K111,IF(AND($E$3="UKG"),'Marks Entry UKG'!K111,""))))</f>
        <v/>
      </c>
      <c r="L112" s="105"/>
      <c r="M112" s="105"/>
      <c r="N112" s="105"/>
      <c r="O112" s="51"/>
      <c r="P112" s="105" t="str">
        <f>IF(OR($B112=0,$B112=""),"",IF(AND($E$3="Nursery"),'Marks Entry Nursery'!O111,IF(AND($E$3="LKG"),'Marks Entry LKG'!O111,IF(AND($E$3="UKG"),'Marks Entry UKG'!O111,""))))</f>
        <v/>
      </c>
      <c r="Q112" s="105" t="str">
        <f>IF(OR($B112=0,$B112=""),"",IF(AND($E$3="Nursery"),'Marks Entry Nursery'!P111,IF(AND($E$3="LKG"),'Marks Entry LKG'!P111,IF(AND($E$3="UKG"),'Marks Entry UKG'!P111,""))))</f>
        <v/>
      </c>
      <c r="R112" s="54" t="str">
        <f t="shared" si="64"/>
        <v/>
      </c>
      <c r="S112" s="51">
        <f t="shared" si="65"/>
        <v>0</v>
      </c>
      <c r="T112" s="105" t="str">
        <f>IF(OR($B112=0,$B112=""),"",IF(AND($E$3="Nursery"),'Marks Entry Nursery'!Q111,IF(AND($E$3="LKG"),'Marks Entry LKG'!Q111,IF(AND($E$3="UKG"),'Marks Entry UKG'!Q111,""))))</f>
        <v/>
      </c>
      <c r="U112" s="105" t="str">
        <f>IF(OR($B112=0,$B112=""),"",IF(AND($E$3="Nursery"),'Marks Entry Nursery'!R111,IF(AND($E$3="LKG"),'Marks Entry LKG'!R111,IF(AND($E$3="UKG"),'Marks Entry UKG'!R111,""))))</f>
        <v/>
      </c>
      <c r="V112" s="55" t="str">
        <f t="shared" si="66"/>
        <v/>
      </c>
      <c r="W112" s="51" t="str">
        <f t="shared" si="67"/>
        <v/>
      </c>
      <c r="X112" s="89">
        <f t="shared" si="68"/>
        <v>0</v>
      </c>
      <c r="Y112" s="89" t="str">
        <f t="shared" si="69"/>
        <v/>
      </c>
      <c r="Z112" s="89" t="str">
        <f t="shared" si="70"/>
        <v/>
      </c>
      <c r="AA112" s="89" t="str">
        <f t="shared" si="71"/>
        <v/>
      </c>
      <c r="AB112" s="89" t="str">
        <f t="shared" si="72"/>
        <v/>
      </c>
      <c r="AC112" s="93" t="str">
        <f t="shared" si="73"/>
        <v/>
      </c>
      <c r="AD112" s="105"/>
      <c r="AE112" s="105"/>
      <c r="AF112" s="105"/>
      <c r="AG112" s="51"/>
      <c r="AH112" s="105" t="str">
        <f>IF(OR($B112=0,$B112=""),"",IF(AND($E$3="Nursery"),'Marks Entry Nursery'!V111,IF(AND($E$3="LKG"),'Marks Entry LKG'!V111,IF(AND($E$3="UKG"),'Marks Entry UKG'!V111,""))))</f>
        <v/>
      </c>
      <c r="AI112" s="105" t="str">
        <f>IF(OR($B112=0,$B112=""),"",IF(AND($E$3="Nursery"),'Marks Entry Nursery'!W111,IF(AND($E$3="LKG"),'Marks Entry LKG'!W111,IF(AND($E$3="UKG"),'Marks Entry UKG'!W111,""))))</f>
        <v/>
      </c>
      <c r="AJ112" s="54" t="str">
        <f t="shared" si="74"/>
        <v/>
      </c>
      <c r="AK112" s="51">
        <f t="shared" si="75"/>
        <v>0</v>
      </c>
      <c r="AL112" s="105" t="str">
        <f>IF(OR($B112=0,$B112=""),"",IF(AND($E$3="Nursery"),'Marks Entry Nursery'!X111,IF(AND($E$3="LKG"),'Marks Entry LKG'!X111,IF(AND($E$3="UKG"),'Marks Entry UKG'!X111,""))))</f>
        <v/>
      </c>
      <c r="AM112" s="105" t="str">
        <f>IF(OR($B112=0,$B112=""),"",IF(AND($E$3="Nursery"),'Marks Entry Nursery'!Y111,IF(AND($E$3="LKG"),'Marks Entry LKG'!Y111,IF(AND($E$3="UKG"),'Marks Entry UKG'!Y111,""))))</f>
        <v/>
      </c>
      <c r="AN112" s="55" t="str">
        <f t="shared" si="76"/>
        <v/>
      </c>
      <c r="AO112" s="51" t="str">
        <f t="shared" si="77"/>
        <v/>
      </c>
      <c r="AP112" s="89">
        <f t="shared" si="78"/>
        <v>0</v>
      </c>
      <c r="AQ112" s="89" t="str">
        <f t="shared" si="79"/>
        <v/>
      </c>
      <c r="AR112" s="89" t="str">
        <f t="shared" si="80"/>
        <v/>
      </c>
      <c r="AS112" s="89" t="str">
        <f t="shared" si="81"/>
        <v/>
      </c>
      <c r="AT112" s="89" t="str">
        <f t="shared" si="82"/>
        <v/>
      </c>
      <c r="AU112" s="93" t="str">
        <f t="shared" si="83"/>
        <v/>
      </c>
      <c r="AV112" s="105"/>
      <c r="AW112" s="105"/>
      <c r="AX112" s="105"/>
      <c r="AY112" s="51"/>
      <c r="AZ112" s="105" t="str">
        <f>IF(OR($B112=0,$B112=""),"",IF(AND($E$3="Nursery"),'Marks Entry Nursery'!AC111,IF(AND($E$3="LKG"),'Marks Entry LKG'!AC111,IF(AND($E$3="UKG"),'Marks Entry UKG'!AC111,""))))</f>
        <v/>
      </c>
      <c r="BA112" s="105" t="str">
        <f>IF(OR($B112=0,$B112=""),"",IF(AND($E$3="Nursery"),'Marks Entry Nursery'!AD111,IF(AND($E$3="LKG"),'Marks Entry LKG'!AD111,IF(AND($E$3="UKG"),'Marks Entry UKG'!AD111,""))))</f>
        <v/>
      </c>
      <c r="BB112" s="54" t="str">
        <f t="shared" si="84"/>
        <v/>
      </c>
      <c r="BC112" s="51">
        <f t="shared" si="85"/>
        <v>0</v>
      </c>
      <c r="BD112" s="105" t="str">
        <f>IF(OR($B112=0,$B112=""),"",IF(AND($E$3="Nursery"),'Marks Entry Nursery'!AE111,IF(AND($E$3="LKG"),'Marks Entry LKG'!AE111,IF(AND($E$3="UKG"),'Marks Entry UKG'!AE111,""))))</f>
        <v/>
      </c>
      <c r="BE112" s="105" t="str">
        <f>IF(OR($B112=0,$B112=""),"",IF(AND($E$3="Nursery"),'Marks Entry Nursery'!AF111,IF(AND($E$3="LKG"),'Marks Entry LKG'!AF111,IF(AND($E$3="UKG"),'Marks Entry UKG'!AF111,""))))</f>
        <v/>
      </c>
      <c r="BF112" s="55" t="str">
        <f t="shared" si="86"/>
        <v/>
      </c>
      <c r="BG112" s="51" t="str">
        <f t="shared" si="87"/>
        <v/>
      </c>
      <c r="BH112" s="89">
        <f t="shared" si="88"/>
        <v>0</v>
      </c>
      <c r="BI112" s="89" t="str">
        <f t="shared" si="89"/>
        <v/>
      </c>
      <c r="BJ112" s="89" t="str">
        <f t="shared" si="90"/>
        <v/>
      </c>
      <c r="BK112" s="89" t="str">
        <f t="shared" si="91"/>
        <v/>
      </c>
      <c r="BL112" s="89" t="str">
        <f t="shared" si="92"/>
        <v/>
      </c>
      <c r="BM112" s="93" t="str">
        <f t="shared" si="93"/>
        <v/>
      </c>
      <c r="BN112" s="105"/>
      <c r="BO112" s="105"/>
      <c r="BP112" s="105"/>
      <c r="BQ112" s="51"/>
      <c r="BR112" s="105" t="str">
        <f>IF(OR($B112=0,$B112=""),"",IF(AND($E$3="Nursery"),'Marks Entry Nursery'!AJ111,IF(AND($E$3="LKG"),'Marks Entry LKG'!AJ111,IF(AND($E$3="UKG"),'Marks Entry UKG'!AJ111,""))))</f>
        <v/>
      </c>
      <c r="BS112" s="105" t="str">
        <f>IF(OR($B112=0,$B112=""),"",IF(AND($E$3="Nursery"),'Marks Entry Nursery'!AK111,IF(AND($E$3="LKG"),'Marks Entry LKG'!AK111,IF(AND($E$3="UKG"),'Marks Entry UKG'!AK111,""))))</f>
        <v/>
      </c>
      <c r="BT112" s="54" t="str">
        <f t="shared" si="94"/>
        <v/>
      </c>
      <c r="BU112" s="51">
        <f t="shared" si="95"/>
        <v>0</v>
      </c>
      <c r="BV112" s="105" t="str">
        <f>IF(OR($B112=0,$B112=""),"",IF(AND($E$3="Nursery"),'Marks Entry Nursery'!AL111,IF(AND($E$3="LKG"),'Marks Entry LKG'!AL111,IF(AND($E$3="UKG"),'Marks Entry UKG'!AL111,""))))</f>
        <v/>
      </c>
      <c r="BW112" s="105" t="str">
        <f>IF(OR($B112=0,$B112=""),"",IF(AND($E$3="Nursery"),'Marks Entry Nursery'!AM111,IF(AND($E$3="LKG"),'Marks Entry LKG'!AM111,IF(AND($E$3="UKG"),'Marks Entry UKG'!AM111,""))))</f>
        <v/>
      </c>
      <c r="BX112" s="55" t="str">
        <f t="shared" si="96"/>
        <v/>
      </c>
      <c r="BY112" s="51" t="str">
        <f t="shared" si="97"/>
        <v/>
      </c>
      <c r="BZ112" s="89">
        <f t="shared" si="98"/>
        <v>0</v>
      </c>
      <c r="CA112" s="89" t="str">
        <f t="shared" si="99"/>
        <v/>
      </c>
      <c r="CB112" s="89" t="str">
        <f t="shared" si="100"/>
        <v/>
      </c>
      <c r="CC112" s="89" t="str">
        <f t="shared" si="101"/>
        <v/>
      </c>
      <c r="CD112" s="89" t="str">
        <f t="shared" si="102"/>
        <v/>
      </c>
      <c r="CE112" s="93" t="str">
        <f t="shared" si="103"/>
        <v/>
      </c>
      <c r="CF112" s="105" t="str">
        <f>IF(OR($B112=0,$B112=""),"",IF(AND($E$3="Nursery"),'Marks Entry Nursery'!AN111,IF(AND($E$3="LKG"),'Marks Entry LKG'!AN111,IF(AND($E$3="UKG"),'Marks Entry UKG'!AN111,""))))</f>
        <v/>
      </c>
      <c r="CG112" s="105" t="str">
        <f>IF(OR($B112=0,$B112=""),"",IF(AND($E$3="Nursery"),'Marks Entry Nursery'!AO111,IF(AND($E$3="LKG"),'Marks Entry LKG'!AO111,IF(AND($E$3="UKG"),'Marks Entry UKG'!AO111,""))))</f>
        <v/>
      </c>
      <c r="CH112" s="106" t="str">
        <f t="shared" si="104"/>
        <v/>
      </c>
      <c r="CI112" s="107">
        <f t="shared" si="105"/>
        <v>0</v>
      </c>
      <c r="CJ112" s="107" t="str">
        <f t="shared" si="106"/>
        <v/>
      </c>
      <c r="CK112" s="107" t="str">
        <f t="shared" si="107"/>
        <v/>
      </c>
      <c r="CL112" s="92" t="str">
        <f t="shared" si="108"/>
        <v/>
      </c>
      <c r="CM112" s="105" t="str">
        <f>IF(OR($B112=0,$B112=""),"",IF(AND($E$3="Nursery"),'Marks Entry Nursery'!AP111,IF(AND($E$3="LKG"),'Marks Entry LKG'!AP111,IF(AND($E$3="UKG"),'Marks Entry UKG'!AP111,""))))</f>
        <v/>
      </c>
      <c r="CN112" s="105" t="str">
        <f>IF(OR($B112=0,$B112=""),"",IF(AND($E$3="Nursery"),'Marks Entry Nursery'!AQ111,IF(AND($E$3="LKG"),'Marks Entry LKG'!AQ111,IF(AND($E$3="UKG"),'Marks Entry UKG'!AQ111,""))))</f>
        <v/>
      </c>
      <c r="CO112" s="106" t="str">
        <f t="shared" si="109"/>
        <v/>
      </c>
      <c r="CP112" s="107">
        <f t="shared" si="110"/>
        <v>0</v>
      </c>
      <c r="CQ112" s="107" t="str">
        <f t="shared" si="111"/>
        <v/>
      </c>
      <c r="CR112" s="107" t="str">
        <f t="shared" si="112"/>
        <v/>
      </c>
      <c r="CS112" s="92" t="str">
        <f t="shared" si="113"/>
        <v/>
      </c>
      <c r="CT112" s="105" t="str">
        <f>IF(OR($B112=0,$B112=""),"",IF(AND($E$3="Nursery"),'Marks Entry Nursery'!AR111,IF(AND($E$3="LKG"),'Marks Entry LKG'!AR111,IF(AND($E$3="UKG"),'Marks Entry UKG'!AR111,""))))</f>
        <v/>
      </c>
      <c r="CU112" s="105" t="str">
        <f>IF(OR($B112=0,$B112=""),"",IF(AND($E$3="Nursery"),'Marks Entry Nursery'!AS111,IF(AND($E$3="LKG"),'Marks Entry LKG'!AS111,IF(AND($E$3="UKG"),'Marks Entry UKG'!AS111,""))))</f>
        <v/>
      </c>
      <c r="CV112" s="106" t="str">
        <f t="shared" si="114"/>
        <v/>
      </c>
      <c r="CW112" s="107">
        <f t="shared" si="115"/>
        <v>0</v>
      </c>
      <c r="CX112" s="107" t="str">
        <f t="shared" si="116"/>
        <v/>
      </c>
      <c r="CY112" s="107" t="str">
        <f t="shared" si="117"/>
        <v/>
      </c>
      <c r="CZ112" s="92" t="str">
        <f t="shared" si="118"/>
        <v/>
      </c>
      <c r="DA112" s="105" t="str">
        <f>IF(OR($B112=0,$B112=""),"",IF(AND($E$3="Nursery"),'Marks Entry Nursery'!AT111,IF(AND($E$3="LKG"),'Marks Entry LKG'!AT111,IF(AND($E$3="UKG"),'Marks Entry UKG'!AT111,""))))</f>
        <v/>
      </c>
      <c r="DB112" s="105" t="str">
        <f>IF(OR($B112=0,$B112=""),"",IF(AND($E$3="Nursery"),'Marks Entry Nursery'!AU111,IF(AND($E$3="LKG"),'Marks Entry LKG'!AU111,IF(AND($E$3="UKG"),'Marks Entry UKG'!AU111,""))))</f>
        <v/>
      </c>
      <c r="DC112" s="357" t="str">
        <f t="shared" si="119"/>
        <v/>
      </c>
      <c r="DD112" s="93" t="str">
        <f t="shared" si="120"/>
        <v/>
      </c>
      <c r="DE112" s="105" t="str">
        <f>IF(OR($B112=0,$B112=""),"",IF(AND($E$3="Nursery"),'Marks Entry Nursery'!AV111,IF(AND($E$3="LKG"),'Marks Entry LKG'!AV111,IF(AND($E$3="UKG"),'Marks Entry UKG'!AV111,""))))</f>
        <v/>
      </c>
      <c r="DF112" s="105" t="str">
        <f>IF(OR($B112=0,$B112=""),"",IF(AND($E$3="Nursery"),'Marks Entry Nursery'!AW111,IF(AND($E$3="LKG"),'Marks Entry LKG'!AW111,IF(AND($E$3="UKG"),'Marks Entry UKG'!AW111,""))))</f>
        <v/>
      </c>
      <c r="DG112" s="357" t="str">
        <f t="shared" si="121"/>
        <v/>
      </c>
      <c r="DH112" s="93" t="str">
        <f t="shared" si="122"/>
        <v/>
      </c>
      <c r="DI112" s="63" t="str">
        <f t="shared" si="123"/>
        <v/>
      </c>
      <c r="DJ112" s="359" t="str">
        <f t="shared" si="124"/>
        <v/>
      </c>
      <c r="DK112" s="67" t="str">
        <f t="shared" si="125"/>
        <v/>
      </c>
      <c r="DL112" s="68" t="str">
        <f t="shared" si="126"/>
        <v/>
      </c>
      <c r="DM112" s="387" t="str">
        <f>IFERROR(IF(B112="NSO","NSO",IF(OR(D112="",G112="",F112="",B112="",DI112=0),"",IF('Master sheet'!$D$14="Hindi","कक्षोंन्नति","Promoted"))),"")</f>
        <v/>
      </c>
      <c r="DN112" s="42" t="str">
        <f>IF(OR(B112=0,B112=""),"",IF(AND($E$3="Nursery"),'Marks Entry Nursery'!AX111,IF(AND($E$3="LKG"),'Marks Entry LKG'!AX111,IF(AND($E$3="UKG"),'Marks Entry UKG'!AX111,""))))</f>
        <v/>
      </c>
      <c r="DO112" s="42" t="str">
        <f>IF(OR(B112=0,B112=""),"",IF(AND($E$3="Nursery"),'Marks Entry Nursery'!AY111,IF(AND($E$3="LKG"),'Marks Entry LKG'!AY111,IF(AND($E$3="UKG"),'Marks Entry UKG'!AY111,""))))</f>
        <v/>
      </c>
      <c r="DP112" s="214" t="str">
        <f t="shared" si="127"/>
        <v/>
      </c>
      <c r="DQ112" s="43"/>
      <c r="DX112" s="44">
        <f>IF(AND($E$3="Nursery"),'Marks Entry Nursery'!I111,IF(AND($E$3="LKG"),'Marks Entry LKG'!I111,IF(AND($E$3="UKG"),'Marks Entry UKG'!I111,"")))</f>
        <v>0</v>
      </c>
    </row>
    <row r="113" spans="1:128" ht="18.95" customHeight="1">
      <c r="A113" s="56">
        <v>106</v>
      </c>
      <c r="B113" s="261" t="str">
        <f>IF(OR(DX113=0,DX113=""),"",IF(AND($E$3="Nursery"),'Marks Entry Nursery'!I112,IF(AND($E$3="LKG"),'Marks Entry LKG'!I112,IF(AND($E$3="UKG"),'Marks Entry UKG'!I112,""))))</f>
        <v/>
      </c>
      <c r="C113" s="57" t="str">
        <f>IF(OR($B113=0,$B113=""),"",IF(AND($E$3="Nursery"),'Marks Entry Nursery'!B112,IF(AND($E$3="LKG"),'Marks Entry LKG'!B112,IF(AND($E$3="UKG"),'Marks Entry UKG'!B112,""))))</f>
        <v/>
      </c>
      <c r="D113" s="57" t="str">
        <f>IF(OR($B113=0,$B113=""),"",IF(AND($E$3="Nursery"),'Marks Entry Nursery'!C112,IF(AND($E$3="LKG"),'Marks Entry LKG'!C112,IF(AND($E$3="UKG"),'Marks Entry UKG'!C112,""))))</f>
        <v/>
      </c>
      <c r="E113" s="402" t="str">
        <f>IF(OR(B113=0,B113=""),"",IF(AND($E$3="Nursery"),'Marks Entry Nursery'!E112,IF(AND($E$3="LKG"),'Marks Entry LKG'!E112,IF(AND($E$3="UKG"),'Marks Entry UKG'!E112,""))))</f>
        <v/>
      </c>
      <c r="F113" s="260" t="str">
        <f>IF(OR(B113=0,B113=""),"",IF(AND($E$3="Nursery"),'Marks Entry Nursery'!D112,IF(AND($E$3="LKG"),'Marks Entry LKG'!D112,IF(AND($E$3="UKG"),'Marks Entry UKG'!D112,""))))</f>
        <v/>
      </c>
      <c r="G113" s="407" t="str">
        <f>IF(OR($B113=0,$B113=""),"",IF(AND($E$3="Nursery"),'Marks Entry Nursery'!F112,IF(AND($E$3="LKG"),'Marks Entry LKG'!F112,IF(AND($E$3="UKG"),'Marks Entry UKG'!F112,""))))</f>
        <v/>
      </c>
      <c r="H113" s="407" t="str">
        <f>IF(OR($B113=0,$B113=""),"",IF(AND($E$3="Nursery"),'Marks Entry Nursery'!G112,IF(AND($E$3="LKG"),'Marks Entry LKG'!G112,IF(AND($E$3="UKG"),'Marks Entry UKG'!G112,""))))</f>
        <v/>
      </c>
      <c r="I113" s="407" t="str">
        <f>IF(OR($B113=0,$B113=""),"",IF(AND($E$3="Nursery"),'Marks Entry Nursery'!H112,IF(AND($E$3="LKG"),'Marks Entry LKG'!H112,IF(AND($E$3="UKG"),'Marks Entry UKG'!H112,""))))</f>
        <v/>
      </c>
      <c r="J113" s="229" t="str">
        <f>IF(OR($B113=0,$B113=""),"",IF(AND($E$3="Nursery"),'Marks Entry Nursery'!J112,IF(AND($E$3="LKG"),'Marks Entry LKG'!J112,IF(AND($E$3="UKG"),'Marks Entry UKG'!J112,""))))</f>
        <v/>
      </c>
      <c r="K113" s="229" t="str">
        <f>IF(OR($B113=0,$B113=""),"",IF(AND($E$3="Nursery"),'Marks Entry Nursery'!K112,IF(AND($E$3="LKG"),'Marks Entry LKG'!K112,IF(AND($E$3="UKG"),'Marks Entry UKG'!K112,""))))</f>
        <v/>
      </c>
      <c r="L113" s="105"/>
      <c r="M113" s="105"/>
      <c r="N113" s="105"/>
      <c r="O113" s="51"/>
      <c r="P113" s="105" t="str">
        <f>IF(OR($B113=0,$B113=""),"",IF(AND($E$3="Nursery"),'Marks Entry Nursery'!O112,IF(AND($E$3="LKG"),'Marks Entry LKG'!O112,IF(AND($E$3="UKG"),'Marks Entry UKG'!O112,""))))</f>
        <v/>
      </c>
      <c r="Q113" s="105" t="str">
        <f>IF(OR($B113=0,$B113=""),"",IF(AND($E$3="Nursery"),'Marks Entry Nursery'!P112,IF(AND($E$3="LKG"),'Marks Entry LKG'!P112,IF(AND($E$3="UKG"),'Marks Entry UKG'!P112,""))))</f>
        <v/>
      </c>
      <c r="R113" s="54" t="str">
        <f t="shared" si="64"/>
        <v/>
      </c>
      <c r="S113" s="51">
        <f t="shared" si="65"/>
        <v>0</v>
      </c>
      <c r="T113" s="105" t="str">
        <f>IF(OR($B113=0,$B113=""),"",IF(AND($E$3="Nursery"),'Marks Entry Nursery'!Q112,IF(AND($E$3="LKG"),'Marks Entry LKG'!Q112,IF(AND($E$3="UKG"),'Marks Entry UKG'!Q112,""))))</f>
        <v/>
      </c>
      <c r="U113" s="105" t="str">
        <f>IF(OR($B113=0,$B113=""),"",IF(AND($E$3="Nursery"),'Marks Entry Nursery'!R112,IF(AND($E$3="LKG"),'Marks Entry LKG'!R112,IF(AND($E$3="UKG"),'Marks Entry UKG'!R112,""))))</f>
        <v/>
      </c>
      <c r="V113" s="55" t="str">
        <f t="shared" si="66"/>
        <v/>
      </c>
      <c r="W113" s="51" t="str">
        <f t="shared" si="67"/>
        <v/>
      </c>
      <c r="X113" s="89">
        <f t="shared" si="68"/>
        <v>0</v>
      </c>
      <c r="Y113" s="89" t="str">
        <f t="shared" si="69"/>
        <v/>
      </c>
      <c r="Z113" s="89" t="str">
        <f t="shared" si="70"/>
        <v/>
      </c>
      <c r="AA113" s="89" t="str">
        <f t="shared" si="71"/>
        <v/>
      </c>
      <c r="AB113" s="89" t="str">
        <f t="shared" si="72"/>
        <v/>
      </c>
      <c r="AC113" s="93" t="str">
        <f t="shared" si="73"/>
        <v/>
      </c>
      <c r="AD113" s="105"/>
      <c r="AE113" s="105"/>
      <c r="AF113" s="105"/>
      <c r="AG113" s="51"/>
      <c r="AH113" s="105" t="str">
        <f>IF(OR($B113=0,$B113=""),"",IF(AND($E$3="Nursery"),'Marks Entry Nursery'!V112,IF(AND($E$3="LKG"),'Marks Entry LKG'!V112,IF(AND($E$3="UKG"),'Marks Entry UKG'!V112,""))))</f>
        <v/>
      </c>
      <c r="AI113" s="105" t="str">
        <f>IF(OR($B113=0,$B113=""),"",IF(AND($E$3="Nursery"),'Marks Entry Nursery'!W112,IF(AND($E$3="LKG"),'Marks Entry LKG'!W112,IF(AND($E$3="UKG"),'Marks Entry UKG'!W112,""))))</f>
        <v/>
      </c>
      <c r="AJ113" s="54" t="str">
        <f t="shared" si="74"/>
        <v/>
      </c>
      <c r="AK113" s="51">
        <f t="shared" si="75"/>
        <v>0</v>
      </c>
      <c r="AL113" s="105" t="str">
        <f>IF(OR($B113=0,$B113=""),"",IF(AND($E$3="Nursery"),'Marks Entry Nursery'!X112,IF(AND($E$3="LKG"),'Marks Entry LKG'!X112,IF(AND($E$3="UKG"),'Marks Entry UKG'!X112,""))))</f>
        <v/>
      </c>
      <c r="AM113" s="105" t="str">
        <f>IF(OR($B113=0,$B113=""),"",IF(AND($E$3="Nursery"),'Marks Entry Nursery'!Y112,IF(AND($E$3="LKG"),'Marks Entry LKG'!Y112,IF(AND($E$3="UKG"),'Marks Entry UKG'!Y112,""))))</f>
        <v/>
      </c>
      <c r="AN113" s="55" t="str">
        <f t="shared" si="76"/>
        <v/>
      </c>
      <c r="AO113" s="51" t="str">
        <f t="shared" si="77"/>
        <v/>
      </c>
      <c r="AP113" s="89">
        <f t="shared" si="78"/>
        <v>0</v>
      </c>
      <c r="AQ113" s="89" t="str">
        <f t="shared" si="79"/>
        <v/>
      </c>
      <c r="AR113" s="89" t="str">
        <f t="shared" si="80"/>
        <v/>
      </c>
      <c r="AS113" s="89" t="str">
        <f t="shared" si="81"/>
        <v/>
      </c>
      <c r="AT113" s="89" t="str">
        <f t="shared" si="82"/>
        <v/>
      </c>
      <c r="AU113" s="93" t="str">
        <f t="shared" si="83"/>
        <v/>
      </c>
      <c r="AV113" s="105"/>
      <c r="AW113" s="105"/>
      <c r="AX113" s="105"/>
      <c r="AY113" s="51"/>
      <c r="AZ113" s="105" t="str">
        <f>IF(OR($B113=0,$B113=""),"",IF(AND($E$3="Nursery"),'Marks Entry Nursery'!AC112,IF(AND($E$3="LKG"),'Marks Entry LKG'!AC112,IF(AND($E$3="UKG"),'Marks Entry UKG'!AC112,""))))</f>
        <v/>
      </c>
      <c r="BA113" s="105" t="str">
        <f>IF(OR($B113=0,$B113=""),"",IF(AND($E$3="Nursery"),'Marks Entry Nursery'!AD112,IF(AND($E$3="LKG"),'Marks Entry LKG'!AD112,IF(AND($E$3="UKG"),'Marks Entry UKG'!AD112,""))))</f>
        <v/>
      </c>
      <c r="BB113" s="54" t="str">
        <f t="shared" si="84"/>
        <v/>
      </c>
      <c r="BC113" s="51">
        <f t="shared" si="85"/>
        <v>0</v>
      </c>
      <c r="BD113" s="105" t="str">
        <f>IF(OR($B113=0,$B113=""),"",IF(AND($E$3="Nursery"),'Marks Entry Nursery'!AE112,IF(AND($E$3="LKG"),'Marks Entry LKG'!AE112,IF(AND($E$3="UKG"),'Marks Entry UKG'!AE112,""))))</f>
        <v/>
      </c>
      <c r="BE113" s="105" t="str">
        <f>IF(OR($B113=0,$B113=""),"",IF(AND($E$3="Nursery"),'Marks Entry Nursery'!AF112,IF(AND($E$3="LKG"),'Marks Entry LKG'!AF112,IF(AND($E$3="UKG"),'Marks Entry UKG'!AF112,""))))</f>
        <v/>
      </c>
      <c r="BF113" s="55" t="str">
        <f t="shared" si="86"/>
        <v/>
      </c>
      <c r="BG113" s="51" t="str">
        <f t="shared" si="87"/>
        <v/>
      </c>
      <c r="BH113" s="89">
        <f t="shared" si="88"/>
        <v>0</v>
      </c>
      <c r="BI113" s="89" t="str">
        <f t="shared" si="89"/>
        <v/>
      </c>
      <c r="BJ113" s="89" t="str">
        <f t="shared" si="90"/>
        <v/>
      </c>
      <c r="BK113" s="89" t="str">
        <f t="shared" si="91"/>
        <v/>
      </c>
      <c r="BL113" s="89" t="str">
        <f t="shared" si="92"/>
        <v/>
      </c>
      <c r="BM113" s="93" t="str">
        <f t="shared" si="93"/>
        <v/>
      </c>
      <c r="BN113" s="105"/>
      <c r="BO113" s="105"/>
      <c r="BP113" s="105"/>
      <c r="BQ113" s="51"/>
      <c r="BR113" s="105" t="str">
        <f>IF(OR($B113=0,$B113=""),"",IF(AND($E$3="Nursery"),'Marks Entry Nursery'!AJ112,IF(AND($E$3="LKG"),'Marks Entry LKG'!AJ112,IF(AND($E$3="UKG"),'Marks Entry UKG'!AJ112,""))))</f>
        <v/>
      </c>
      <c r="BS113" s="105" t="str">
        <f>IF(OR($B113=0,$B113=""),"",IF(AND($E$3="Nursery"),'Marks Entry Nursery'!AK112,IF(AND($E$3="LKG"),'Marks Entry LKG'!AK112,IF(AND($E$3="UKG"),'Marks Entry UKG'!AK112,""))))</f>
        <v/>
      </c>
      <c r="BT113" s="54" t="str">
        <f t="shared" si="94"/>
        <v/>
      </c>
      <c r="BU113" s="51">
        <f t="shared" si="95"/>
        <v>0</v>
      </c>
      <c r="BV113" s="105" t="str">
        <f>IF(OR($B113=0,$B113=""),"",IF(AND($E$3="Nursery"),'Marks Entry Nursery'!AL112,IF(AND($E$3="LKG"),'Marks Entry LKG'!AL112,IF(AND($E$3="UKG"),'Marks Entry UKG'!AL112,""))))</f>
        <v/>
      </c>
      <c r="BW113" s="105" t="str">
        <f>IF(OR($B113=0,$B113=""),"",IF(AND($E$3="Nursery"),'Marks Entry Nursery'!AM112,IF(AND($E$3="LKG"),'Marks Entry LKG'!AM112,IF(AND($E$3="UKG"),'Marks Entry UKG'!AM112,""))))</f>
        <v/>
      </c>
      <c r="BX113" s="55" t="str">
        <f t="shared" si="96"/>
        <v/>
      </c>
      <c r="BY113" s="51" t="str">
        <f t="shared" si="97"/>
        <v/>
      </c>
      <c r="BZ113" s="89">
        <f t="shared" si="98"/>
        <v>0</v>
      </c>
      <c r="CA113" s="89" t="str">
        <f t="shared" si="99"/>
        <v/>
      </c>
      <c r="CB113" s="89" t="str">
        <f t="shared" si="100"/>
        <v/>
      </c>
      <c r="CC113" s="89" t="str">
        <f t="shared" si="101"/>
        <v/>
      </c>
      <c r="CD113" s="89" t="str">
        <f t="shared" si="102"/>
        <v/>
      </c>
      <c r="CE113" s="93" t="str">
        <f t="shared" si="103"/>
        <v/>
      </c>
      <c r="CF113" s="105" t="str">
        <f>IF(OR($B113=0,$B113=""),"",IF(AND($E$3="Nursery"),'Marks Entry Nursery'!AN112,IF(AND($E$3="LKG"),'Marks Entry LKG'!AN112,IF(AND($E$3="UKG"),'Marks Entry UKG'!AN112,""))))</f>
        <v/>
      </c>
      <c r="CG113" s="105" t="str">
        <f>IF(OR($B113=0,$B113=""),"",IF(AND($E$3="Nursery"),'Marks Entry Nursery'!AO112,IF(AND($E$3="LKG"),'Marks Entry LKG'!AO112,IF(AND($E$3="UKG"),'Marks Entry UKG'!AO112,""))))</f>
        <v/>
      </c>
      <c r="CH113" s="106" t="str">
        <f t="shared" si="104"/>
        <v/>
      </c>
      <c r="CI113" s="107">
        <f t="shared" si="105"/>
        <v>0</v>
      </c>
      <c r="CJ113" s="107" t="str">
        <f t="shared" si="106"/>
        <v/>
      </c>
      <c r="CK113" s="107" t="str">
        <f t="shared" si="107"/>
        <v/>
      </c>
      <c r="CL113" s="92" t="str">
        <f t="shared" si="108"/>
        <v/>
      </c>
      <c r="CM113" s="105" t="str">
        <f>IF(OR($B113=0,$B113=""),"",IF(AND($E$3="Nursery"),'Marks Entry Nursery'!AP112,IF(AND($E$3="LKG"),'Marks Entry LKG'!AP112,IF(AND($E$3="UKG"),'Marks Entry UKG'!AP112,""))))</f>
        <v/>
      </c>
      <c r="CN113" s="105" t="str">
        <f>IF(OR($B113=0,$B113=""),"",IF(AND($E$3="Nursery"),'Marks Entry Nursery'!AQ112,IF(AND($E$3="LKG"),'Marks Entry LKG'!AQ112,IF(AND($E$3="UKG"),'Marks Entry UKG'!AQ112,""))))</f>
        <v/>
      </c>
      <c r="CO113" s="106" t="str">
        <f t="shared" si="109"/>
        <v/>
      </c>
      <c r="CP113" s="107">
        <f t="shared" si="110"/>
        <v>0</v>
      </c>
      <c r="CQ113" s="107" t="str">
        <f t="shared" si="111"/>
        <v/>
      </c>
      <c r="CR113" s="107" t="str">
        <f t="shared" si="112"/>
        <v/>
      </c>
      <c r="CS113" s="92" t="str">
        <f t="shared" si="113"/>
        <v/>
      </c>
      <c r="CT113" s="105" t="str">
        <f>IF(OR($B113=0,$B113=""),"",IF(AND($E$3="Nursery"),'Marks Entry Nursery'!AR112,IF(AND($E$3="LKG"),'Marks Entry LKG'!AR112,IF(AND($E$3="UKG"),'Marks Entry UKG'!AR112,""))))</f>
        <v/>
      </c>
      <c r="CU113" s="105" t="str">
        <f>IF(OR($B113=0,$B113=""),"",IF(AND($E$3="Nursery"),'Marks Entry Nursery'!AS112,IF(AND($E$3="LKG"),'Marks Entry LKG'!AS112,IF(AND($E$3="UKG"),'Marks Entry UKG'!AS112,""))))</f>
        <v/>
      </c>
      <c r="CV113" s="106" t="str">
        <f t="shared" si="114"/>
        <v/>
      </c>
      <c r="CW113" s="107">
        <f t="shared" si="115"/>
        <v>0</v>
      </c>
      <c r="CX113" s="107" t="str">
        <f t="shared" si="116"/>
        <v/>
      </c>
      <c r="CY113" s="107" t="str">
        <f t="shared" si="117"/>
        <v/>
      </c>
      <c r="CZ113" s="92" t="str">
        <f t="shared" si="118"/>
        <v/>
      </c>
      <c r="DA113" s="105" t="str">
        <f>IF(OR($B113=0,$B113=""),"",IF(AND($E$3="Nursery"),'Marks Entry Nursery'!AT112,IF(AND($E$3="LKG"),'Marks Entry LKG'!AT112,IF(AND($E$3="UKG"),'Marks Entry UKG'!AT112,""))))</f>
        <v/>
      </c>
      <c r="DB113" s="105" t="str">
        <f>IF(OR($B113=0,$B113=""),"",IF(AND($E$3="Nursery"),'Marks Entry Nursery'!AU112,IF(AND($E$3="LKG"),'Marks Entry LKG'!AU112,IF(AND($E$3="UKG"),'Marks Entry UKG'!AU112,""))))</f>
        <v/>
      </c>
      <c r="DC113" s="357" t="str">
        <f t="shared" si="119"/>
        <v/>
      </c>
      <c r="DD113" s="93" t="str">
        <f t="shared" si="120"/>
        <v/>
      </c>
      <c r="DE113" s="105" t="str">
        <f>IF(OR($B113=0,$B113=""),"",IF(AND($E$3="Nursery"),'Marks Entry Nursery'!AV112,IF(AND($E$3="LKG"),'Marks Entry LKG'!AV112,IF(AND($E$3="UKG"),'Marks Entry UKG'!AV112,""))))</f>
        <v/>
      </c>
      <c r="DF113" s="105" t="str">
        <f>IF(OR($B113=0,$B113=""),"",IF(AND($E$3="Nursery"),'Marks Entry Nursery'!AW112,IF(AND($E$3="LKG"),'Marks Entry LKG'!AW112,IF(AND($E$3="UKG"),'Marks Entry UKG'!AW112,""))))</f>
        <v/>
      </c>
      <c r="DG113" s="357" t="str">
        <f t="shared" si="121"/>
        <v/>
      </c>
      <c r="DH113" s="93" t="str">
        <f t="shared" si="122"/>
        <v/>
      </c>
      <c r="DI113" s="63" t="str">
        <f t="shared" si="123"/>
        <v/>
      </c>
      <c r="DJ113" s="359" t="str">
        <f t="shared" si="124"/>
        <v/>
      </c>
      <c r="DK113" s="67" t="str">
        <f t="shared" si="125"/>
        <v/>
      </c>
      <c r="DL113" s="68" t="str">
        <f t="shared" si="126"/>
        <v/>
      </c>
      <c r="DM113" s="387" t="str">
        <f>IFERROR(IF(B113="NSO","NSO",IF(OR(D113="",G113="",F113="",B113="",DI113=0),"",IF('Master sheet'!$D$14="Hindi","कक्षोंन्नति","Promoted"))),"")</f>
        <v/>
      </c>
      <c r="DN113" s="42" t="str">
        <f>IF(OR(B113=0,B113=""),"",IF(AND($E$3="Nursery"),'Marks Entry Nursery'!AX112,IF(AND($E$3="LKG"),'Marks Entry LKG'!AX112,IF(AND($E$3="UKG"),'Marks Entry UKG'!AX112,""))))</f>
        <v/>
      </c>
      <c r="DO113" s="42" t="str">
        <f>IF(OR(B113=0,B113=""),"",IF(AND($E$3="Nursery"),'Marks Entry Nursery'!AY112,IF(AND($E$3="LKG"),'Marks Entry LKG'!AY112,IF(AND($E$3="UKG"),'Marks Entry UKG'!AY112,""))))</f>
        <v/>
      </c>
      <c r="DP113" s="214" t="str">
        <f t="shared" si="127"/>
        <v/>
      </c>
      <c r="DQ113" s="43"/>
      <c r="DX113" s="44">
        <f>IF(AND($E$3="Nursery"),'Marks Entry Nursery'!I112,IF(AND($E$3="LKG"),'Marks Entry LKG'!I112,IF(AND($E$3="UKG"),'Marks Entry UKG'!I112,"")))</f>
        <v>0</v>
      </c>
    </row>
    <row r="114" spans="1:128" ht="18.95" customHeight="1">
      <c r="A114" s="56">
        <v>107</v>
      </c>
      <c r="B114" s="261" t="str">
        <f>IF(OR(DX114=0,DX114=""),"",IF(AND($E$3="Nursery"),'Marks Entry Nursery'!I113,IF(AND($E$3="LKG"),'Marks Entry LKG'!I113,IF(AND($E$3="UKG"),'Marks Entry UKG'!I113,""))))</f>
        <v/>
      </c>
      <c r="C114" s="57" t="str">
        <f>IF(OR($B114=0,$B114=""),"",IF(AND($E$3="Nursery"),'Marks Entry Nursery'!B113,IF(AND($E$3="LKG"),'Marks Entry LKG'!B113,IF(AND($E$3="UKG"),'Marks Entry UKG'!B113,""))))</f>
        <v/>
      </c>
      <c r="D114" s="57" t="str">
        <f>IF(OR($B114=0,$B114=""),"",IF(AND($E$3="Nursery"),'Marks Entry Nursery'!C113,IF(AND($E$3="LKG"),'Marks Entry LKG'!C113,IF(AND($E$3="UKG"),'Marks Entry UKG'!C113,""))))</f>
        <v/>
      </c>
      <c r="E114" s="402" t="str">
        <f>IF(OR(B114=0,B114=""),"",IF(AND($E$3="Nursery"),'Marks Entry Nursery'!E113,IF(AND($E$3="LKG"),'Marks Entry LKG'!E113,IF(AND($E$3="UKG"),'Marks Entry UKG'!E113,""))))</f>
        <v/>
      </c>
      <c r="F114" s="260" t="str">
        <f>IF(OR(B114=0,B114=""),"",IF(AND($E$3="Nursery"),'Marks Entry Nursery'!D113,IF(AND($E$3="LKG"),'Marks Entry LKG'!D113,IF(AND($E$3="UKG"),'Marks Entry UKG'!D113,""))))</f>
        <v/>
      </c>
      <c r="G114" s="407" t="str">
        <f>IF(OR($B114=0,$B114=""),"",IF(AND($E$3="Nursery"),'Marks Entry Nursery'!F113,IF(AND($E$3="LKG"),'Marks Entry LKG'!F113,IF(AND($E$3="UKG"),'Marks Entry UKG'!F113,""))))</f>
        <v/>
      </c>
      <c r="H114" s="407" t="str">
        <f>IF(OR($B114=0,$B114=""),"",IF(AND($E$3="Nursery"),'Marks Entry Nursery'!G113,IF(AND($E$3="LKG"),'Marks Entry LKG'!G113,IF(AND($E$3="UKG"),'Marks Entry UKG'!G113,""))))</f>
        <v/>
      </c>
      <c r="I114" s="407" t="str">
        <f>IF(OR($B114=0,$B114=""),"",IF(AND($E$3="Nursery"),'Marks Entry Nursery'!H113,IF(AND($E$3="LKG"),'Marks Entry LKG'!H113,IF(AND($E$3="UKG"),'Marks Entry UKG'!H113,""))))</f>
        <v/>
      </c>
      <c r="J114" s="229" t="str">
        <f>IF(OR($B114=0,$B114=""),"",IF(AND($E$3="Nursery"),'Marks Entry Nursery'!J113,IF(AND($E$3="LKG"),'Marks Entry LKG'!J113,IF(AND($E$3="UKG"),'Marks Entry UKG'!J113,""))))</f>
        <v/>
      </c>
      <c r="K114" s="229" t="str">
        <f>IF(OR($B114=0,$B114=""),"",IF(AND($E$3="Nursery"),'Marks Entry Nursery'!K113,IF(AND($E$3="LKG"),'Marks Entry LKG'!K113,IF(AND($E$3="UKG"),'Marks Entry UKG'!K113,""))))</f>
        <v/>
      </c>
      <c r="L114" s="105"/>
      <c r="M114" s="105"/>
      <c r="N114" s="105"/>
      <c r="O114" s="51"/>
      <c r="P114" s="105" t="str">
        <f>IF(OR($B114=0,$B114=""),"",IF(AND($E$3="Nursery"),'Marks Entry Nursery'!O113,IF(AND($E$3="LKG"),'Marks Entry LKG'!O113,IF(AND($E$3="UKG"),'Marks Entry UKG'!O113,""))))</f>
        <v/>
      </c>
      <c r="Q114" s="105" t="str">
        <f>IF(OR($B114=0,$B114=""),"",IF(AND($E$3="Nursery"),'Marks Entry Nursery'!P113,IF(AND($E$3="LKG"),'Marks Entry LKG'!P113,IF(AND($E$3="UKG"),'Marks Entry UKG'!P113,""))))</f>
        <v/>
      </c>
      <c r="R114" s="54" t="str">
        <f t="shared" si="64"/>
        <v/>
      </c>
      <c r="S114" s="51">
        <f t="shared" si="65"/>
        <v>0</v>
      </c>
      <c r="T114" s="105" t="str">
        <f>IF(OR($B114=0,$B114=""),"",IF(AND($E$3="Nursery"),'Marks Entry Nursery'!Q113,IF(AND($E$3="LKG"),'Marks Entry LKG'!Q113,IF(AND($E$3="UKG"),'Marks Entry UKG'!Q113,""))))</f>
        <v/>
      </c>
      <c r="U114" s="105" t="str">
        <f>IF(OR($B114=0,$B114=""),"",IF(AND($E$3="Nursery"),'Marks Entry Nursery'!R113,IF(AND($E$3="LKG"),'Marks Entry LKG'!R113,IF(AND($E$3="UKG"),'Marks Entry UKG'!R113,""))))</f>
        <v/>
      </c>
      <c r="V114" s="55" t="str">
        <f t="shared" si="66"/>
        <v/>
      </c>
      <c r="W114" s="51" t="str">
        <f t="shared" si="67"/>
        <v/>
      </c>
      <c r="X114" s="89">
        <f t="shared" si="68"/>
        <v>0</v>
      </c>
      <c r="Y114" s="89" t="str">
        <f t="shared" si="69"/>
        <v/>
      </c>
      <c r="Z114" s="89" t="str">
        <f t="shared" si="70"/>
        <v/>
      </c>
      <c r="AA114" s="89" t="str">
        <f t="shared" si="71"/>
        <v/>
      </c>
      <c r="AB114" s="89" t="str">
        <f t="shared" si="72"/>
        <v/>
      </c>
      <c r="AC114" s="93" t="str">
        <f t="shared" si="73"/>
        <v/>
      </c>
      <c r="AD114" s="105"/>
      <c r="AE114" s="105"/>
      <c r="AF114" s="105"/>
      <c r="AG114" s="51"/>
      <c r="AH114" s="105" t="str">
        <f>IF(OR($B114=0,$B114=""),"",IF(AND($E$3="Nursery"),'Marks Entry Nursery'!V113,IF(AND($E$3="LKG"),'Marks Entry LKG'!V113,IF(AND($E$3="UKG"),'Marks Entry UKG'!V113,""))))</f>
        <v/>
      </c>
      <c r="AI114" s="105" t="str">
        <f>IF(OR($B114=0,$B114=""),"",IF(AND($E$3="Nursery"),'Marks Entry Nursery'!W113,IF(AND($E$3="LKG"),'Marks Entry LKG'!W113,IF(AND($E$3="UKG"),'Marks Entry UKG'!W113,""))))</f>
        <v/>
      </c>
      <c r="AJ114" s="54" t="str">
        <f t="shared" si="74"/>
        <v/>
      </c>
      <c r="AK114" s="51">
        <f t="shared" si="75"/>
        <v>0</v>
      </c>
      <c r="AL114" s="105" t="str">
        <f>IF(OR($B114=0,$B114=""),"",IF(AND($E$3="Nursery"),'Marks Entry Nursery'!X113,IF(AND($E$3="LKG"),'Marks Entry LKG'!X113,IF(AND($E$3="UKG"),'Marks Entry UKG'!X113,""))))</f>
        <v/>
      </c>
      <c r="AM114" s="105" t="str">
        <f>IF(OR($B114=0,$B114=""),"",IF(AND($E$3="Nursery"),'Marks Entry Nursery'!Y113,IF(AND($E$3="LKG"),'Marks Entry LKG'!Y113,IF(AND($E$3="UKG"),'Marks Entry UKG'!Y113,""))))</f>
        <v/>
      </c>
      <c r="AN114" s="55" t="str">
        <f t="shared" si="76"/>
        <v/>
      </c>
      <c r="AO114" s="51" t="str">
        <f t="shared" si="77"/>
        <v/>
      </c>
      <c r="AP114" s="89">
        <f t="shared" si="78"/>
        <v>0</v>
      </c>
      <c r="AQ114" s="89" t="str">
        <f t="shared" si="79"/>
        <v/>
      </c>
      <c r="AR114" s="89" t="str">
        <f t="shared" si="80"/>
        <v/>
      </c>
      <c r="AS114" s="89" t="str">
        <f t="shared" si="81"/>
        <v/>
      </c>
      <c r="AT114" s="89" t="str">
        <f t="shared" si="82"/>
        <v/>
      </c>
      <c r="AU114" s="93" t="str">
        <f t="shared" si="83"/>
        <v/>
      </c>
      <c r="AV114" s="105"/>
      <c r="AW114" s="105"/>
      <c r="AX114" s="105"/>
      <c r="AY114" s="51"/>
      <c r="AZ114" s="105" t="str">
        <f>IF(OR($B114=0,$B114=""),"",IF(AND($E$3="Nursery"),'Marks Entry Nursery'!AC113,IF(AND($E$3="LKG"),'Marks Entry LKG'!AC113,IF(AND($E$3="UKG"),'Marks Entry UKG'!AC113,""))))</f>
        <v/>
      </c>
      <c r="BA114" s="105" t="str">
        <f>IF(OR($B114=0,$B114=""),"",IF(AND($E$3="Nursery"),'Marks Entry Nursery'!AD113,IF(AND($E$3="LKG"),'Marks Entry LKG'!AD113,IF(AND($E$3="UKG"),'Marks Entry UKG'!AD113,""))))</f>
        <v/>
      </c>
      <c r="BB114" s="54" t="str">
        <f t="shared" si="84"/>
        <v/>
      </c>
      <c r="BC114" s="51">
        <f t="shared" si="85"/>
        <v>0</v>
      </c>
      <c r="BD114" s="105" t="str">
        <f>IF(OR($B114=0,$B114=""),"",IF(AND($E$3="Nursery"),'Marks Entry Nursery'!AE113,IF(AND($E$3="LKG"),'Marks Entry LKG'!AE113,IF(AND($E$3="UKG"),'Marks Entry UKG'!AE113,""))))</f>
        <v/>
      </c>
      <c r="BE114" s="105" t="str">
        <f>IF(OR($B114=0,$B114=""),"",IF(AND($E$3="Nursery"),'Marks Entry Nursery'!AF113,IF(AND($E$3="LKG"),'Marks Entry LKG'!AF113,IF(AND($E$3="UKG"),'Marks Entry UKG'!AF113,""))))</f>
        <v/>
      </c>
      <c r="BF114" s="55" t="str">
        <f t="shared" si="86"/>
        <v/>
      </c>
      <c r="BG114" s="51" t="str">
        <f t="shared" si="87"/>
        <v/>
      </c>
      <c r="BH114" s="89">
        <f t="shared" si="88"/>
        <v>0</v>
      </c>
      <c r="BI114" s="89" t="str">
        <f t="shared" si="89"/>
        <v/>
      </c>
      <c r="BJ114" s="89" t="str">
        <f t="shared" si="90"/>
        <v/>
      </c>
      <c r="BK114" s="89" t="str">
        <f t="shared" si="91"/>
        <v/>
      </c>
      <c r="BL114" s="89" t="str">
        <f t="shared" si="92"/>
        <v/>
      </c>
      <c r="BM114" s="93" t="str">
        <f t="shared" si="93"/>
        <v/>
      </c>
      <c r="BN114" s="105"/>
      <c r="BO114" s="105"/>
      <c r="BP114" s="105"/>
      <c r="BQ114" s="51"/>
      <c r="BR114" s="105" t="str">
        <f>IF(OR($B114=0,$B114=""),"",IF(AND($E$3="Nursery"),'Marks Entry Nursery'!AJ113,IF(AND($E$3="LKG"),'Marks Entry LKG'!AJ113,IF(AND($E$3="UKG"),'Marks Entry UKG'!AJ113,""))))</f>
        <v/>
      </c>
      <c r="BS114" s="105" t="str">
        <f>IF(OR($B114=0,$B114=""),"",IF(AND($E$3="Nursery"),'Marks Entry Nursery'!AK113,IF(AND($E$3="LKG"),'Marks Entry LKG'!AK113,IF(AND($E$3="UKG"),'Marks Entry UKG'!AK113,""))))</f>
        <v/>
      </c>
      <c r="BT114" s="54" t="str">
        <f t="shared" si="94"/>
        <v/>
      </c>
      <c r="BU114" s="51">
        <f t="shared" si="95"/>
        <v>0</v>
      </c>
      <c r="BV114" s="105" t="str">
        <f>IF(OR($B114=0,$B114=""),"",IF(AND($E$3="Nursery"),'Marks Entry Nursery'!AL113,IF(AND($E$3="LKG"),'Marks Entry LKG'!AL113,IF(AND($E$3="UKG"),'Marks Entry UKG'!AL113,""))))</f>
        <v/>
      </c>
      <c r="BW114" s="105" t="str">
        <f>IF(OR($B114=0,$B114=""),"",IF(AND($E$3="Nursery"),'Marks Entry Nursery'!AM113,IF(AND($E$3="LKG"),'Marks Entry LKG'!AM113,IF(AND($E$3="UKG"),'Marks Entry UKG'!AM113,""))))</f>
        <v/>
      </c>
      <c r="BX114" s="55" t="str">
        <f t="shared" si="96"/>
        <v/>
      </c>
      <c r="BY114" s="51" t="str">
        <f t="shared" si="97"/>
        <v/>
      </c>
      <c r="BZ114" s="89">
        <f t="shared" si="98"/>
        <v>0</v>
      </c>
      <c r="CA114" s="89" t="str">
        <f t="shared" si="99"/>
        <v/>
      </c>
      <c r="CB114" s="89" t="str">
        <f t="shared" si="100"/>
        <v/>
      </c>
      <c r="CC114" s="89" t="str">
        <f t="shared" si="101"/>
        <v/>
      </c>
      <c r="CD114" s="89" t="str">
        <f t="shared" si="102"/>
        <v/>
      </c>
      <c r="CE114" s="93" t="str">
        <f t="shared" si="103"/>
        <v/>
      </c>
      <c r="CF114" s="105" t="str">
        <f>IF(OR($B114=0,$B114=""),"",IF(AND($E$3="Nursery"),'Marks Entry Nursery'!AN113,IF(AND($E$3="LKG"),'Marks Entry LKG'!AN113,IF(AND($E$3="UKG"),'Marks Entry UKG'!AN113,""))))</f>
        <v/>
      </c>
      <c r="CG114" s="105" t="str">
        <f>IF(OR($B114=0,$B114=""),"",IF(AND($E$3="Nursery"),'Marks Entry Nursery'!AO113,IF(AND($E$3="LKG"),'Marks Entry LKG'!AO113,IF(AND($E$3="UKG"),'Marks Entry UKG'!AO113,""))))</f>
        <v/>
      </c>
      <c r="CH114" s="106" t="str">
        <f t="shared" si="104"/>
        <v/>
      </c>
      <c r="CI114" s="107">
        <f t="shared" si="105"/>
        <v>0</v>
      </c>
      <c r="CJ114" s="107" t="str">
        <f t="shared" si="106"/>
        <v/>
      </c>
      <c r="CK114" s="107" t="str">
        <f t="shared" si="107"/>
        <v/>
      </c>
      <c r="CL114" s="92" t="str">
        <f t="shared" si="108"/>
        <v/>
      </c>
      <c r="CM114" s="105" t="str">
        <f>IF(OR($B114=0,$B114=""),"",IF(AND($E$3="Nursery"),'Marks Entry Nursery'!AP113,IF(AND($E$3="LKG"),'Marks Entry LKG'!AP113,IF(AND($E$3="UKG"),'Marks Entry UKG'!AP113,""))))</f>
        <v/>
      </c>
      <c r="CN114" s="105" t="str">
        <f>IF(OR($B114=0,$B114=""),"",IF(AND($E$3="Nursery"),'Marks Entry Nursery'!AQ113,IF(AND($E$3="LKG"),'Marks Entry LKG'!AQ113,IF(AND($E$3="UKG"),'Marks Entry UKG'!AQ113,""))))</f>
        <v/>
      </c>
      <c r="CO114" s="106" t="str">
        <f t="shared" si="109"/>
        <v/>
      </c>
      <c r="CP114" s="107">
        <f t="shared" si="110"/>
        <v>0</v>
      </c>
      <c r="CQ114" s="107" t="str">
        <f t="shared" si="111"/>
        <v/>
      </c>
      <c r="CR114" s="107" t="str">
        <f t="shared" si="112"/>
        <v/>
      </c>
      <c r="CS114" s="92" t="str">
        <f t="shared" si="113"/>
        <v/>
      </c>
      <c r="CT114" s="105" t="str">
        <f>IF(OR($B114=0,$B114=""),"",IF(AND($E$3="Nursery"),'Marks Entry Nursery'!AR113,IF(AND($E$3="LKG"),'Marks Entry LKG'!AR113,IF(AND($E$3="UKG"),'Marks Entry UKG'!AR113,""))))</f>
        <v/>
      </c>
      <c r="CU114" s="105" t="str">
        <f>IF(OR($B114=0,$B114=""),"",IF(AND($E$3="Nursery"),'Marks Entry Nursery'!AS113,IF(AND($E$3="LKG"),'Marks Entry LKG'!AS113,IF(AND($E$3="UKG"),'Marks Entry UKG'!AS113,""))))</f>
        <v/>
      </c>
      <c r="CV114" s="106" t="str">
        <f t="shared" si="114"/>
        <v/>
      </c>
      <c r="CW114" s="107">
        <f t="shared" si="115"/>
        <v>0</v>
      </c>
      <c r="CX114" s="107" t="str">
        <f t="shared" si="116"/>
        <v/>
      </c>
      <c r="CY114" s="107" t="str">
        <f t="shared" si="117"/>
        <v/>
      </c>
      <c r="CZ114" s="92" t="str">
        <f t="shared" si="118"/>
        <v/>
      </c>
      <c r="DA114" s="105" t="str">
        <f>IF(OR($B114=0,$B114=""),"",IF(AND($E$3="Nursery"),'Marks Entry Nursery'!AT113,IF(AND($E$3="LKG"),'Marks Entry LKG'!AT113,IF(AND($E$3="UKG"),'Marks Entry UKG'!AT113,""))))</f>
        <v/>
      </c>
      <c r="DB114" s="105" t="str">
        <f>IF(OR($B114=0,$B114=""),"",IF(AND($E$3="Nursery"),'Marks Entry Nursery'!AU113,IF(AND($E$3="LKG"),'Marks Entry LKG'!AU113,IF(AND($E$3="UKG"),'Marks Entry UKG'!AU113,""))))</f>
        <v/>
      </c>
      <c r="DC114" s="357" t="str">
        <f t="shared" si="119"/>
        <v/>
      </c>
      <c r="DD114" s="93" t="str">
        <f t="shared" si="120"/>
        <v/>
      </c>
      <c r="DE114" s="105" t="str">
        <f>IF(OR($B114=0,$B114=""),"",IF(AND($E$3="Nursery"),'Marks Entry Nursery'!AV113,IF(AND($E$3="LKG"),'Marks Entry LKG'!AV113,IF(AND($E$3="UKG"),'Marks Entry UKG'!AV113,""))))</f>
        <v/>
      </c>
      <c r="DF114" s="105" t="str">
        <f>IF(OR($B114=0,$B114=""),"",IF(AND($E$3="Nursery"),'Marks Entry Nursery'!AW113,IF(AND($E$3="LKG"),'Marks Entry LKG'!AW113,IF(AND($E$3="UKG"),'Marks Entry UKG'!AW113,""))))</f>
        <v/>
      </c>
      <c r="DG114" s="357" t="str">
        <f t="shared" si="121"/>
        <v/>
      </c>
      <c r="DH114" s="93" t="str">
        <f t="shared" si="122"/>
        <v/>
      </c>
      <c r="DI114" s="63" t="str">
        <f t="shared" si="123"/>
        <v/>
      </c>
      <c r="DJ114" s="359" t="str">
        <f t="shared" si="124"/>
        <v/>
      </c>
      <c r="DK114" s="67" t="str">
        <f t="shared" si="125"/>
        <v/>
      </c>
      <c r="DL114" s="68" t="str">
        <f t="shared" si="126"/>
        <v/>
      </c>
      <c r="DM114" s="387" t="str">
        <f>IFERROR(IF(B114="NSO","NSO",IF(OR(D114="",G114="",F114="",B114="",DI114=0),"",IF('Master sheet'!$D$14="Hindi","कक्षोंन्नति","Promoted"))),"")</f>
        <v/>
      </c>
      <c r="DN114" s="42" t="str">
        <f>IF(OR(B114=0,B114=""),"",IF(AND($E$3="Nursery"),'Marks Entry Nursery'!AX113,IF(AND($E$3="LKG"),'Marks Entry LKG'!AX113,IF(AND($E$3="UKG"),'Marks Entry UKG'!AX113,""))))</f>
        <v/>
      </c>
      <c r="DO114" s="42" t="str">
        <f>IF(OR(B114=0,B114=""),"",IF(AND($E$3="Nursery"),'Marks Entry Nursery'!AY113,IF(AND($E$3="LKG"),'Marks Entry LKG'!AY113,IF(AND($E$3="UKG"),'Marks Entry UKG'!AY113,""))))</f>
        <v/>
      </c>
      <c r="DP114" s="214" t="str">
        <f t="shared" si="127"/>
        <v/>
      </c>
      <c r="DQ114" s="43"/>
      <c r="DX114" s="44">
        <f>IF(AND($E$3="Nursery"),'Marks Entry Nursery'!I113,IF(AND($E$3="LKG"),'Marks Entry LKG'!I113,IF(AND($E$3="UKG"),'Marks Entry UKG'!I113,"")))</f>
        <v>0</v>
      </c>
    </row>
    <row r="115" spans="1:128" ht="18.95" customHeight="1">
      <c r="A115" s="56">
        <v>108</v>
      </c>
      <c r="B115" s="261" t="str">
        <f>IF(OR(DX115=0,DX115=""),"",IF(AND($E$3="Nursery"),'Marks Entry Nursery'!I114,IF(AND($E$3="LKG"),'Marks Entry LKG'!I114,IF(AND($E$3="UKG"),'Marks Entry UKG'!I114,""))))</f>
        <v/>
      </c>
      <c r="C115" s="57" t="str">
        <f>IF(OR($B115=0,$B115=""),"",IF(AND($E$3="Nursery"),'Marks Entry Nursery'!B114,IF(AND($E$3="LKG"),'Marks Entry LKG'!B114,IF(AND($E$3="UKG"),'Marks Entry UKG'!B114,""))))</f>
        <v/>
      </c>
      <c r="D115" s="57" t="str">
        <f>IF(OR($B115=0,$B115=""),"",IF(AND($E$3="Nursery"),'Marks Entry Nursery'!C114,IF(AND($E$3="LKG"),'Marks Entry LKG'!C114,IF(AND($E$3="UKG"),'Marks Entry UKG'!C114,""))))</f>
        <v/>
      </c>
      <c r="E115" s="402" t="str">
        <f>IF(OR(B115=0,B115=""),"",IF(AND($E$3="Nursery"),'Marks Entry Nursery'!E114,IF(AND($E$3="LKG"),'Marks Entry LKG'!E114,IF(AND($E$3="UKG"),'Marks Entry UKG'!E114,""))))</f>
        <v/>
      </c>
      <c r="F115" s="260" t="str">
        <f>IF(OR(B115=0,B115=""),"",IF(AND($E$3="Nursery"),'Marks Entry Nursery'!D114,IF(AND($E$3="LKG"),'Marks Entry LKG'!D114,IF(AND($E$3="UKG"),'Marks Entry UKG'!D114,""))))</f>
        <v/>
      </c>
      <c r="G115" s="407" t="str">
        <f>IF(OR($B115=0,$B115=""),"",IF(AND($E$3="Nursery"),'Marks Entry Nursery'!F114,IF(AND($E$3="LKG"),'Marks Entry LKG'!F114,IF(AND($E$3="UKG"),'Marks Entry UKG'!F114,""))))</f>
        <v/>
      </c>
      <c r="H115" s="407" t="str">
        <f>IF(OR($B115=0,$B115=""),"",IF(AND($E$3="Nursery"),'Marks Entry Nursery'!G114,IF(AND($E$3="LKG"),'Marks Entry LKG'!G114,IF(AND($E$3="UKG"),'Marks Entry UKG'!G114,""))))</f>
        <v/>
      </c>
      <c r="I115" s="407" t="str">
        <f>IF(OR($B115=0,$B115=""),"",IF(AND($E$3="Nursery"),'Marks Entry Nursery'!H114,IF(AND($E$3="LKG"),'Marks Entry LKG'!H114,IF(AND($E$3="UKG"),'Marks Entry UKG'!H114,""))))</f>
        <v/>
      </c>
      <c r="J115" s="229" t="str">
        <f>IF(OR($B115=0,$B115=""),"",IF(AND($E$3="Nursery"),'Marks Entry Nursery'!J114,IF(AND($E$3="LKG"),'Marks Entry LKG'!J114,IF(AND($E$3="UKG"),'Marks Entry UKG'!J114,""))))</f>
        <v/>
      </c>
      <c r="K115" s="229" t="str">
        <f>IF(OR($B115=0,$B115=""),"",IF(AND($E$3="Nursery"),'Marks Entry Nursery'!K114,IF(AND($E$3="LKG"),'Marks Entry LKG'!K114,IF(AND($E$3="UKG"),'Marks Entry UKG'!K114,""))))</f>
        <v/>
      </c>
      <c r="L115" s="105"/>
      <c r="M115" s="105"/>
      <c r="N115" s="105"/>
      <c r="O115" s="51"/>
      <c r="P115" s="105" t="str">
        <f>IF(OR($B115=0,$B115=""),"",IF(AND($E$3="Nursery"),'Marks Entry Nursery'!O114,IF(AND($E$3="LKG"),'Marks Entry LKG'!O114,IF(AND($E$3="UKG"),'Marks Entry UKG'!O114,""))))</f>
        <v/>
      </c>
      <c r="Q115" s="105" t="str">
        <f>IF(OR($B115=0,$B115=""),"",IF(AND($E$3="Nursery"),'Marks Entry Nursery'!P114,IF(AND($E$3="LKG"),'Marks Entry LKG'!P114,IF(AND($E$3="UKG"),'Marks Entry UKG'!P114,""))))</f>
        <v/>
      </c>
      <c r="R115" s="54" t="str">
        <f t="shared" si="64"/>
        <v/>
      </c>
      <c r="S115" s="51">
        <f t="shared" si="65"/>
        <v>0</v>
      </c>
      <c r="T115" s="105" t="str">
        <f>IF(OR($B115=0,$B115=""),"",IF(AND($E$3="Nursery"),'Marks Entry Nursery'!Q114,IF(AND($E$3="LKG"),'Marks Entry LKG'!Q114,IF(AND($E$3="UKG"),'Marks Entry UKG'!Q114,""))))</f>
        <v/>
      </c>
      <c r="U115" s="105" t="str">
        <f>IF(OR($B115=0,$B115=""),"",IF(AND($E$3="Nursery"),'Marks Entry Nursery'!R114,IF(AND($E$3="LKG"),'Marks Entry LKG'!R114,IF(AND($E$3="UKG"),'Marks Entry UKG'!R114,""))))</f>
        <v/>
      </c>
      <c r="V115" s="55" t="str">
        <f t="shared" si="66"/>
        <v/>
      </c>
      <c r="W115" s="51" t="str">
        <f t="shared" si="67"/>
        <v/>
      </c>
      <c r="X115" s="89">
        <f t="shared" si="68"/>
        <v>0</v>
      </c>
      <c r="Y115" s="89" t="str">
        <f t="shared" si="69"/>
        <v/>
      </c>
      <c r="Z115" s="89" t="str">
        <f t="shared" si="70"/>
        <v/>
      </c>
      <c r="AA115" s="89" t="str">
        <f t="shared" si="71"/>
        <v/>
      </c>
      <c r="AB115" s="89" t="str">
        <f t="shared" si="72"/>
        <v/>
      </c>
      <c r="AC115" s="93" t="str">
        <f t="shared" si="73"/>
        <v/>
      </c>
      <c r="AD115" s="105"/>
      <c r="AE115" s="105"/>
      <c r="AF115" s="105"/>
      <c r="AG115" s="51"/>
      <c r="AH115" s="105" t="str">
        <f>IF(OR($B115=0,$B115=""),"",IF(AND($E$3="Nursery"),'Marks Entry Nursery'!V114,IF(AND($E$3="LKG"),'Marks Entry LKG'!V114,IF(AND($E$3="UKG"),'Marks Entry UKG'!V114,""))))</f>
        <v/>
      </c>
      <c r="AI115" s="105" t="str">
        <f>IF(OR($B115=0,$B115=""),"",IF(AND($E$3="Nursery"),'Marks Entry Nursery'!W114,IF(AND($E$3="LKG"),'Marks Entry LKG'!W114,IF(AND($E$3="UKG"),'Marks Entry UKG'!W114,""))))</f>
        <v/>
      </c>
      <c r="AJ115" s="54" t="str">
        <f t="shared" si="74"/>
        <v/>
      </c>
      <c r="AK115" s="51">
        <f t="shared" si="75"/>
        <v>0</v>
      </c>
      <c r="AL115" s="105" t="str">
        <f>IF(OR($B115=0,$B115=""),"",IF(AND($E$3="Nursery"),'Marks Entry Nursery'!X114,IF(AND($E$3="LKG"),'Marks Entry LKG'!X114,IF(AND($E$3="UKG"),'Marks Entry UKG'!X114,""))))</f>
        <v/>
      </c>
      <c r="AM115" s="105" t="str">
        <f>IF(OR($B115=0,$B115=""),"",IF(AND($E$3="Nursery"),'Marks Entry Nursery'!Y114,IF(AND($E$3="LKG"),'Marks Entry LKG'!Y114,IF(AND($E$3="UKG"),'Marks Entry UKG'!Y114,""))))</f>
        <v/>
      </c>
      <c r="AN115" s="55" t="str">
        <f t="shared" si="76"/>
        <v/>
      </c>
      <c r="AO115" s="51" t="str">
        <f t="shared" si="77"/>
        <v/>
      </c>
      <c r="AP115" s="89">
        <f t="shared" si="78"/>
        <v>0</v>
      </c>
      <c r="AQ115" s="89" t="str">
        <f t="shared" si="79"/>
        <v/>
      </c>
      <c r="AR115" s="89" t="str">
        <f t="shared" si="80"/>
        <v/>
      </c>
      <c r="AS115" s="89" t="str">
        <f t="shared" si="81"/>
        <v/>
      </c>
      <c r="AT115" s="89" t="str">
        <f t="shared" si="82"/>
        <v/>
      </c>
      <c r="AU115" s="93" t="str">
        <f t="shared" si="83"/>
        <v/>
      </c>
      <c r="AV115" s="105"/>
      <c r="AW115" s="105"/>
      <c r="AX115" s="105"/>
      <c r="AY115" s="51"/>
      <c r="AZ115" s="105" t="str">
        <f>IF(OR($B115=0,$B115=""),"",IF(AND($E$3="Nursery"),'Marks Entry Nursery'!AC114,IF(AND($E$3="LKG"),'Marks Entry LKG'!AC114,IF(AND($E$3="UKG"),'Marks Entry UKG'!AC114,""))))</f>
        <v/>
      </c>
      <c r="BA115" s="105" t="str">
        <f>IF(OR($B115=0,$B115=""),"",IF(AND($E$3="Nursery"),'Marks Entry Nursery'!AD114,IF(AND($E$3="LKG"),'Marks Entry LKG'!AD114,IF(AND($E$3="UKG"),'Marks Entry UKG'!AD114,""))))</f>
        <v/>
      </c>
      <c r="BB115" s="54" t="str">
        <f t="shared" si="84"/>
        <v/>
      </c>
      <c r="BC115" s="51">
        <f t="shared" si="85"/>
        <v>0</v>
      </c>
      <c r="BD115" s="105" t="str">
        <f>IF(OR($B115=0,$B115=""),"",IF(AND($E$3="Nursery"),'Marks Entry Nursery'!AE114,IF(AND($E$3="LKG"),'Marks Entry LKG'!AE114,IF(AND($E$3="UKG"),'Marks Entry UKG'!AE114,""))))</f>
        <v/>
      </c>
      <c r="BE115" s="105" t="str">
        <f>IF(OR($B115=0,$B115=""),"",IF(AND($E$3="Nursery"),'Marks Entry Nursery'!AF114,IF(AND($E$3="LKG"),'Marks Entry LKG'!AF114,IF(AND($E$3="UKG"),'Marks Entry UKG'!AF114,""))))</f>
        <v/>
      </c>
      <c r="BF115" s="55" t="str">
        <f t="shared" si="86"/>
        <v/>
      </c>
      <c r="BG115" s="51" t="str">
        <f t="shared" si="87"/>
        <v/>
      </c>
      <c r="BH115" s="89">
        <f t="shared" si="88"/>
        <v>0</v>
      </c>
      <c r="BI115" s="89" t="str">
        <f t="shared" si="89"/>
        <v/>
      </c>
      <c r="BJ115" s="89" t="str">
        <f t="shared" si="90"/>
        <v/>
      </c>
      <c r="BK115" s="89" t="str">
        <f t="shared" si="91"/>
        <v/>
      </c>
      <c r="BL115" s="89" t="str">
        <f t="shared" si="92"/>
        <v/>
      </c>
      <c r="BM115" s="93" t="str">
        <f t="shared" si="93"/>
        <v/>
      </c>
      <c r="BN115" s="105"/>
      <c r="BO115" s="105"/>
      <c r="BP115" s="105"/>
      <c r="BQ115" s="51"/>
      <c r="BR115" s="105" t="str">
        <f>IF(OR($B115=0,$B115=""),"",IF(AND($E$3="Nursery"),'Marks Entry Nursery'!AJ114,IF(AND($E$3="LKG"),'Marks Entry LKG'!AJ114,IF(AND($E$3="UKG"),'Marks Entry UKG'!AJ114,""))))</f>
        <v/>
      </c>
      <c r="BS115" s="105" t="str">
        <f>IF(OR($B115=0,$B115=""),"",IF(AND($E$3="Nursery"),'Marks Entry Nursery'!AK114,IF(AND($E$3="LKG"),'Marks Entry LKG'!AK114,IF(AND($E$3="UKG"),'Marks Entry UKG'!AK114,""))))</f>
        <v/>
      </c>
      <c r="BT115" s="54" t="str">
        <f t="shared" si="94"/>
        <v/>
      </c>
      <c r="BU115" s="51">
        <f t="shared" si="95"/>
        <v>0</v>
      </c>
      <c r="BV115" s="105" t="str">
        <f>IF(OR($B115=0,$B115=""),"",IF(AND($E$3="Nursery"),'Marks Entry Nursery'!AL114,IF(AND($E$3="LKG"),'Marks Entry LKG'!AL114,IF(AND($E$3="UKG"),'Marks Entry UKG'!AL114,""))))</f>
        <v/>
      </c>
      <c r="BW115" s="105" t="str">
        <f>IF(OR($B115=0,$B115=""),"",IF(AND($E$3="Nursery"),'Marks Entry Nursery'!AM114,IF(AND($E$3="LKG"),'Marks Entry LKG'!AM114,IF(AND($E$3="UKG"),'Marks Entry UKG'!AM114,""))))</f>
        <v/>
      </c>
      <c r="BX115" s="55" t="str">
        <f t="shared" si="96"/>
        <v/>
      </c>
      <c r="BY115" s="51" t="str">
        <f t="shared" si="97"/>
        <v/>
      </c>
      <c r="BZ115" s="89">
        <f t="shared" si="98"/>
        <v>0</v>
      </c>
      <c r="CA115" s="89" t="str">
        <f t="shared" si="99"/>
        <v/>
      </c>
      <c r="CB115" s="89" t="str">
        <f t="shared" si="100"/>
        <v/>
      </c>
      <c r="CC115" s="89" t="str">
        <f t="shared" si="101"/>
        <v/>
      </c>
      <c r="CD115" s="89" t="str">
        <f t="shared" si="102"/>
        <v/>
      </c>
      <c r="CE115" s="93" t="str">
        <f t="shared" si="103"/>
        <v/>
      </c>
      <c r="CF115" s="105" t="str">
        <f>IF(OR($B115=0,$B115=""),"",IF(AND($E$3="Nursery"),'Marks Entry Nursery'!AN114,IF(AND($E$3="LKG"),'Marks Entry LKG'!AN114,IF(AND($E$3="UKG"),'Marks Entry UKG'!AN114,""))))</f>
        <v/>
      </c>
      <c r="CG115" s="105" t="str">
        <f>IF(OR($B115=0,$B115=""),"",IF(AND($E$3="Nursery"),'Marks Entry Nursery'!AO114,IF(AND($E$3="LKG"),'Marks Entry LKG'!AO114,IF(AND($E$3="UKG"),'Marks Entry UKG'!AO114,""))))</f>
        <v/>
      </c>
      <c r="CH115" s="106" t="str">
        <f t="shared" si="104"/>
        <v/>
      </c>
      <c r="CI115" s="107">
        <f t="shared" si="105"/>
        <v>0</v>
      </c>
      <c r="CJ115" s="107" t="str">
        <f t="shared" si="106"/>
        <v/>
      </c>
      <c r="CK115" s="107" t="str">
        <f t="shared" si="107"/>
        <v/>
      </c>
      <c r="CL115" s="92" t="str">
        <f t="shared" si="108"/>
        <v/>
      </c>
      <c r="CM115" s="105" t="str">
        <f>IF(OR($B115=0,$B115=""),"",IF(AND($E$3="Nursery"),'Marks Entry Nursery'!AP114,IF(AND($E$3="LKG"),'Marks Entry LKG'!AP114,IF(AND($E$3="UKG"),'Marks Entry UKG'!AP114,""))))</f>
        <v/>
      </c>
      <c r="CN115" s="105" t="str">
        <f>IF(OR($B115=0,$B115=""),"",IF(AND($E$3="Nursery"),'Marks Entry Nursery'!AQ114,IF(AND($E$3="LKG"),'Marks Entry LKG'!AQ114,IF(AND($E$3="UKG"),'Marks Entry UKG'!AQ114,""))))</f>
        <v/>
      </c>
      <c r="CO115" s="106" t="str">
        <f t="shared" si="109"/>
        <v/>
      </c>
      <c r="CP115" s="107">
        <f t="shared" si="110"/>
        <v>0</v>
      </c>
      <c r="CQ115" s="107" t="str">
        <f t="shared" si="111"/>
        <v/>
      </c>
      <c r="CR115" s="107" t="str">
        <f t="shared" si="112"/>
        <v/>
      </c>
      <c r="CS115" s="92" t="str">
        <f t="shared" si="113"/>
        <v/>
      </c>
      <c r="CT115" s="105" t="str">
        <f>IF(OR($B115=0,$B115=""),"",IF(AND($E$3="Nursery"),'Marks Entry Nursery'!AR114,IF(AND($E$3="LKG"),'Marks Entry LKG'!AR114,IF(AND($E$3="UKG"),'Marks Entry UKG'!AR114,""))))</f>
        <v/>
      </c>
      <c r="CU115" s="105" t="str">
        <f>IF(OR($B115=0,$B115=""),"",IF(AND($E$3="Nursery"),'Marks Entry Nursery'!AS114,IF(AND($E$3="LKG"),'Marks Entry LKG'!AS114,IF(AND($E$3="UKG"),'Marks Entry UKG'!AS114,""))))</f>
        <v/>
      </c>
      <c r="CV115" s="106" t="str">
        <f t="shared" si="114"/>
        <v/>
      </c>
      <c r="CW115" s="107">
        <f t="shared" si="115"/>
        <v>0</v>
      </c>
      <c r="CX115" s="107" t="str">
        <f t="shared" si="116"/>
        <v/>
      </c>
      <c r="CY115" s="107" t="str">
        <f t="shared" si="117"/>
        <v/>
      </c>
      <c r="CZ115" s="92" t="str">
        <f t="shared" si="118"/>
        <v/>
      </c>
      <c r="DA115" s="105" t="str">
        <f>IF(OR($B115=0,$B115=""),"",IF(AND($E$3="Nursery"),'Marks Entry Nursery'!AT114,IF(AND($E$3="LKG"),'Marks Entry LKG'!AT114,IF(AND($E$3="UKG"),'Marks Entry UKG'!AT114,""))))</f>
        <v/>
      </c>
      <c r="DB115" s="105" t="str">
        <f>IF(OR($B115=0,$B115=""),"",IF(AND($E$3="Nursery"),'Marks Entry Nursery'!AU114,IF(AND($E$3="LKG"),'Marks Entry LKG'!AU114,IF(AND($E$3="UKG"),'Marks Entry UKG'!AU114,""))))</f>
        <v/>
      </c>
      <c r="DC115" s="357" t="str">
        <f t="shared" si="119"/>
        <v/>
      </c>
      <c r="DD115" s="93" t="str">
        <f t="shared" si="120"/>
        <v/>
      </c>
      <c r="DE115" s="105" t="str">
        <f>IF(OR($B115=0,$B115=""),"",IF(AND($E$3="Nursery"),'Marks Entry Nursery'!AV114,IF(AND($E$3="LKG"),'Marks Entry LKG'!AV114,IF(AND($E$3="UKG"),'Marks Entry UKG'!AV114,""))))</f>
        <v/>
      </c>
      <c r="DF115" s="105" t="str">
        <f>IF(OR($B115=0,$B115=""),"",IF(AND($E$3="Nursery"),'Marks Entry Nursery'!AW114,IF(AND($E$3="LKG"),'Marks Entry LKG'!AW114,IF(AND($E$3="UKG"),'Marks Entry UKG'!AW114,""))))</f>
        <v/>
      </c>
      <c r="DG115" s="357" t="str">
        <f t="shared" si="121"/>
        <v/>
      </c>
      <c r="DH115" s="93" t="str">
        <f t="shared" si="122"/>
        <v/>
      </c>
      <c r="DI115" s="63" t="str">
        <f t="shared" si="123"/>
        <v/>
      </c>
      <c r="DJ115" s="359" t="str">
        <f t="shared" si="124"/>
        <v/>
      </c>
      <c r="DK115" s="67" t="str">
        <f t="shared" si="125"/>
        <v/>
      </c>
      <c r="DL115" s="68" t="str">
        <f t="shared" si="126"/>
        <v/>
      </c>
      <c r="DM115" s="387" t="str">
        <f>IFERROR(IF(B115="NSO","NSO",IF(OR(D115="",G115="",F115="",B115="",DI115=0),"",IF('Master sheet'!$D$14="Hindi","कक्षोंन्नति","Promoted"))),"")</f>
        <v/>
      </c>
      <c r="DN115" s="42" t="str">
        <f>IF(OR(B115=0,B115=""),"",IF(AND($E$3="Nursery"),'Marks Entry Nursery'!AX114,IF(AND($E$3="LKG"),'Marks Entry LKG'!AX114,IF(AND($E$3="UKG"),'Marks Entry UKG'!AX114,""))))</f>
        <v/>
      </c>
      <c r="DO115" s="42" t="str">
        <f>IF(OR(B115=0,B115=""),"",IF(AND($E$3="Nursery"),'Marks Entry Nursery'!AY114,IF(AND($E$3="LKG"),'Marks Entry LKG'!AY114,IF(AND($E$3="UKG"),'Marks Entry UKG'!AY114,""))))</f>
        <v/>
      </c>
      <c r="DP115" s="214" t="str">
        <f t="shared" si="127"/>
        <v/>
      </c>
      <c r="DQ115" s="43"/>
      <c r="DX115" s="44">
        <f>IF(AND($E$3="Nursery"),'Marks Entry Nursery'!I114,IF(AND($E$3="LKG"),'Marks Entry LKG'!I114,IF(AND($E$3="UKG"),'Marks Entry UKG'!I114,"")))</f>
        <v>0</v>
      </c>
    </row>
    <row r="116" spans="1:128" ht="18.95" customHeight="1">
      <c r="A116" s="56">
        <v>109</v>
      </c>
      <c r="B116" s="261" t="str">
        <f>IF(OR(DX116=0,DX116=""),"",IF(AND($E$3="Nursery"),'Marks Entry Nursery'!I115,IF(AND($E$3="LKG"),'Marks Entry LKG'!I115,IF(AND($E$3="UKG"),'Marks Entry UKG'!I115,""))))</f>
        <v/>
      </c>
      <c r="C116" s="57" t="str">
        <f>IF(OR($B116=0,$B116=""),"",IF(AND($E$3="Nursery"),'Marks Entry Nursery'!B115,IF(AND($E$3="LKG"),'Marks Entry LKG'!B115,IF(AND($E$3="UKG"),'Marks Entry UKG'!B115,""))))</f>
        <v/>
      </c>
      <c r="D116" s="57" t="str">
        <f>IF(OR($B116=0,$B116=""),"",IF(AND($E$3="Nursery"),'Marks Entry Nursery'!C115,IF(AND($E$3="LKG"),'Marks Entry LKG'!C115,IF(AND($E$3="UKG"),'Marks Entry UKG'!C115,""))))</f>
        <v/>
      </c>
      <c r="E116" s="402" t="str">
        <f>IF(OR(B116=0,B116=""),"",IF(AND($E$3="Nursery"),'Marks Entry Nursery'!E115,IF(AND($E$3="LKG"),'Marks Entry LKG'!E115,IF(AND($E$3="UKG"),'Marks Entry UKG'!E115,""))))</f>
        <v/>
      </c>
      <c r="F116" s="260" t="str">
        <f>IF(OR(B116=0,B116=""),"",IF(AND($E$3="Nursery"),'Marks Entry Nursery'!D115,IF(AND($E$3="LKG"),'Marks Entry LKG'!D115,IF(AND($E$3="UKG"),'Marks Entry UKG'!D115,""))))</f>
        <v/>
      </c>
      <c r="G116" s="407" t="str">
        <f>IF(OR($B116=0,$B116=""),"",IF(AND($E$3="Nursery"),'Marks Entry Nursery'!F115,IF(AND($E$3="LKG"),'Marks Entry LKG'!F115,IF(AND($E$3="UKG"),'Marks Entry UKG'!F115,""))))</f>
        <v/>
      </c>
      <c r="H116" s="407" t="str">
        <f>IF(OR($B116=0,$B116=""),"",IF(AND($E$3="Nursery"),'Marks Entry Nursery'!G115,IF(AND($E$3="LKG"),'Marks Entry LKG'!G115,IF(AND($E$3="UKG"),'Marks Entry UKG'!G115,""))))</f>
        <v/>
      </c>
      <c r="I116" s="407" t="str">
        <f>IF(OR($B116=0,$B116=""),"",IF(AND($E$3="Nursery"),'Marks Entry Nursery'!H115,IF(AND($E$3="LKG"),'Marks Entry LKG'!H115,IF(AND($E$3="UKG"),'Marks Entry UKG'!H115,""))))</f>
        <v/>
      </c>
      <c r="J116" s="229" t="str">
        <f>IF(OR($B116=0,$B116=""),"",IF(AND($E$3="Nursery"),'Marks Entry Nursery'!J115,IF(AND($E$3="LKG"),'Marks Entry LKG'!J115,IF(AND($E$3="UKG"),'Marks Entry UKG'!J115,""))))</f>
        <v/>
      </c>
      <c r="K116" s="229" t="str">
        <f>IF(OR($B116=0,$B116=""),"",IF(AND($E$3="Nursery"),'Marks Entry Nursery'!K115,IF(AND($E$3="LKG"),'Marks Entry LKG'!K115,IF(AND($E$3="UKG"),'Marks Entry UKG'!K115,""))))</f>
        <v/>
      </c>
      <c r="L116" s="105"/>
      <c r="M116" s="105"/>
      <c r="N116" s="105"/>
      <c r="O116" s="51"/>
      <c r="P116" s="105" t="str">
        <f>IF(OR($B116=0,$B116=""),"",IF(AND($E$3="Nursery"),'Marks Entry Nursery'!O115,IF(AND($E$3="LKG"),'Marks Entry LKG'!O115,IF(AND($E$3="UKG"),'Marks Entry UKG'!O115,""))))</f>
        <v/>
      </c>
      <c r="Q116" s="105" t="str">
        <f>IF(OR($B116=0,$B116=""),"",IF(AND($E$3="Nursery"),'Marks Entry Nursery'!P115,IF(AND($E$3="LKG"),'Marks Entry LKG'!P115,IF(AND($E$3="UKG"),'Marks Entry UKG'!P115,""))))</f>
        <v/>
      </c>
      <c r="R116" s="54" t="str">
        <f t="shared" si="64"/>
        <v/>
      </c>
      <c r="S116" s="51">
        <f t="shared" si="65"/>
        <v>0</v>
      </c>
      <c r="T116" s="105" t="str">
        <f>IF(OR($B116=0,$B116=""),"",IF(AND($E$3="Nursery"),'Marks Entry Nursery'!Q115,IF(AND($E$3="LKG"),'Marks Entry LKG'!Q115,IF(AND($E$3="UKG"),'Marks Entry UKG'!Q115,""))))</f>
        <v/>
      </c>
      <c r="U116" s="105" t="str">
        <f>IF(OR($B116=0,$B116=""),"",IF(AND($E$3="Nursery"),'Marks Entry Nursery'!R115,IF(AND($E$3="LKG"),'Marks Entry LKG'!R115,IF(AND($E$3="UKG"),'Marks Entry UKG'!R115,""))))</f>
        <v/>
      </c>
      <c r="V116" s="55" t="str">
        <f t="shared" si="66"/>
        <v/>
      </c>
      <c r="W116" s="51" t="str">
        <f t="shared" si="67"/>
        <v/>
      </c>
      <c r="X116" s="89">
        <f t="shared" si="68"/>
        <v>0</v>
      </c>
      <c r="Y116" s="89" t="str">
        <f t="shared" si="69"/>
        <v/>
      </c>
      <c r="Z116" s="89" t="str">
        <f t="shared" si="70"/>
        <v/>
      </c>
      <c r="AA116" s="89" t="str">
        <f t="shared" si="71"/>
        <v/>
      </c>
      <c r="AB116" s="89" t="str">
        <f t="shared" si="72"/>
        <v/>
      </c>
      <c r="AC116" s="93" t="str">
        <f t="shared" si="73"/>
        <v/>
      </c>
      <c r="AD116" s="105"/>
      <c r="AE116" s="105"/>
      <c r="AF116" s="105"/>
      <c r="AG116" s="51"/>
      <c r="AH116" s="105" t="str">
        <f>IF(OR($B116=0,$B116=""),"",IF(AND($E$3="Nursery"),'Marks Entry Nursery'!V115,IF(AND($E$3="LKG"),'Marks Entry LKG'!V115,IF(AND($E$3="UKG"),'Marks Entry UKG'!V115,""))))</f>
        <v/>
      </c>
      <c r="AI116" s="105" t="str">
        <f>IF(OR($B116=0,$B116=""),"",IF(AND($E$3="Nursery"),'Marks Entry Nursery'!W115,IF(AND($E$3="LKG"),'Marks Entry LKG'!W115,IF(AND($E$3="UKG"),'Marks Entry UKG'!W115,""))))</f>
        <v/>
      </c>
      <c r="AJ116" s="54" t="str">
        <f t="shared" si="74"/>
        <v/>
      </c>
      <c r="AK116" s="51">
        <f t="shared" si="75"/>
        <v>0</v>
      </c>
      <c r="AL116" s="105" t="str">
        <f>IF(OR($B116=0,$B116=""),"",IF(AND($E$3="Nursery"),'Marks Entry Nursery'!X115,IF(AND($E$3="LKG"),'Marks Entry LKG'!X115,IF(AND($E$3="UKG"),'Marks Entry UKG'!X115,""))))</f>
        <v/>
      </c>
      <c r="AM116" s="105" t="str">
        <f>IF(OR($B116=0,$B116=""),"",IF(AND($E$3="Nursery"),'Marks Entry Nursery'!Y115,IF(AND($E$3="LKG"),'Marks Entry LKG'!Y115,IF(AND($E$3="UKG"),'Marks Entry UKG'!Y115,""))))</f>
        <v/>
      </c>
      <c r="AN116" s="55" t="str">
        <f t="shared" si="76"/>
        <v/>
      </c>
      <c r="AO116" s="51" t="str">
        <f t="shared" si="77"/>
        <v/>
      </c>
      <c r="AP116" s="89">
        <f t="shared" si="78"/>
        <v>0</v>
      </c>
      <c r="AQ116" s="89" t="str">
        <f t="shared" si="79"/>
        <v/>
      </c>
      <c r="AR116" s="89" t="str">
        <f t="shared" si="80"/>
        <v/>
      </c>
      <c r="AS116" s="89" t="str">
        <f t="shared" si="81"/>
        <v/>
      </c>
      <c r="AT116" s="89" t="str">
        <f t="shared" si="82"/>
        <v/>
      </c>
      <c r="AU116" s="93" t="str">
        <f t="shared" si="83"/>
        <v/>
      </c>
      <c r="AV116" s="105"/>
      <c r="AW116" s="105"/>
      <c r="AX116" s="105"/>
      <c r="AY116" s="51"/>
      <c r="AZ116" s="105" t="str">
        <f>IF(OR($B116=0,$B116=""),"",IF(AND($E$3="Nursery"),'Marks Entry Nursery'!AC115,IF(AND($E$3="LKG"),'Marks Entry LKG'!AC115,IF(AND($E$3="UKG"),'Marks Entry UKG'!AC115,""))))</f>
        <v/>
      </c>
      <c r="BA116" s="105" t="str">
        <f>IF(OR($B116=0,$B116=""),"",IF(AND($E$3="Nursery"),'Marks Entry Nursery'!AD115,IF(AND($E$3="LKG"),'Marks Entry LKG'!AD115,IF(AND($E$3="UKG"),'Marks Entry UKG'!AD115,""))))</f>
        <v/>
      </c>
      <c r="BB116" s="54" t="str">
        <f t="shared" si="84"/>
        <v/>
      </c>
      <c r="BC116" s="51">
        <f t="shared" si="85"/>
        <v>0</v>
      </c>
      <c r="BD116" s="105" t="str">
        <f>IF(OR($B116=0,$B116=""),"",IF(AND($E$3="Nursery"),'Marks Entry Nursery'!AE115,IF(AND($E$3="LKG"),'Marks Entry LKG'!AE115,IF(AND($E$3="UKG"),'Marks Entry UKG'!AE115,""))))</f>
        <v/>
      </c>
      <c r="BE116" s="105" t="str">
        <f>IF(OR($B116=0,$B116=""),"",IF(AND($E$3="Nursery"),'Marks Entry Nursery'!AF115,IF(AND($E$3="LKG"),'Marks Entry LKG'!AF115,IF(AND($E$3="UKG"),'Marks Entry UKG'!AF115,""))))</f>
        <v/>
      </c>
      <c r="BF116" s="55" t="str">
        <f t="shared" si="86"/>
        <v/>
      </c>
      <c r="BG116" s="51" t="str">
        <f t="shared" si="87"/>
        <v/>
      </c>
      <c r="BH116" s="89">
        <f t="shared" si="88"/>
        <v>0</v>
      </c>
      <c r="BI116" s="89" t="str">
        <f t="shared" si="89"/>
        <v/>
      </c>
      <c r="BJ116" s="89" t="str">
        <f t="shared" si="90"/>
        <v/>
      </c>
      <c r="BK116" s="89" t="str">
        <f t="shared" si="91"/>
        <v/>
      </c>
      <c r="BL116" s="89" t="str">
        <f t="shared" si="92"/>
        <v/>
      </c>
      <c r="BM116" s="93" t="str">
        <f t="shared" si="93"/>
        <v/>
      </c>
      <c r="BN116" s="105"/>
      <c r="BO116" s="105"/>
      <c r="BP116" s="105"/>
      <c r="BQ116" s="51"/>
      <c r="BR116" s="105" t="str">
        <f>IF(OR($B116=0,$B116=""),"",IF(AND($E$3="Nursery"),'Marks Entry Nursery'!AJ115,IF(AND($E$3="LKG"),'Marks Entry LKG'!AJ115,IF(AND($E$3="UKG"),'Marks Entry UKG'!AJ115,""))))</f>
        <v/>
      </c>
      <c r="BS116" s="105" t="str">
        <f>IF(OR($B116=0,$B116=""),"",IF(AND($E$3="Nursery"),'Marks Entry Nursery'!AK115,IF(AND($E$3="LKG"),'Marks Entry LKG'!AK115,IF(AND($E$3="UKG"),'Marks Entry UKG'!AK115,""))))</f>
        <v/>
      </c>
      <c r="BT116" s="54" t="str">
        <f t="shared" si="94"/>
        <v/>
      </c>
      <c r="BU116" s="51">
        <f t="shared" si="95"/>
        <v>0</v>
      </c>
      <c r="BV116" s="105" t="str">
        <f>IF(OR($B116=0,$B116=""),"",IF(AND($E$3="Nursery"),'Marks Entry Nursery'!AL115,IF(AND($E$3="LKG"),'Marks Entry LKG'!AL115,IF(AND($E$3="UKG"),'Marks Entry UKG'!AL115,""))))</f>
        <v/>
      </c>
      <c r="BW116" s="105" t="str">
        <f>IF(OR($B116=0,$B116=""),"",IF(AND($E$3="Nursery"),'Marks Entry Nursery'!AM115,IF(AND($E$3="LKG"),'Marks Entry LKG'!AM115,IF(AND($E$3="UKG"),'Marks Entry UKG'!AM115,""))))</f>
        <v/>
      </c>
      <c r="BX116" s="55" t="str">
        <f t="shared" si="96"/>
        <v/>
      </c>
      <c r="BY116" s="51" t="str">
        <f t="shared" si="97"/>
        <v/>
      </c>
      <c r="BZ116" s="89">
        <f t="shared" si="98"/>
        <v>0</v>
      </c>
      <c r="CA116" s="89" t="str">
        <f t="shared" si="99"/>
        <v/>
      </c>
      <c r="CB116" s="89" t="str">
        <f t="shared" si="100"/>
        <v/>
      </c>
      <c r="CC116" s="89" t="str">
        <f t="shared" si="101"/>
        <v/>
      </c>
      <c r="CD116" s="89" t="str">
        <f t="shared" si="102"/>
        <v/>
      </c>
      <c r="CE116" s="93" t="str">
        <f t="shared" si="103"/>
        <v/>
      </c>
      <c r="CF116" s="105" t="str">
        <f>IF(OR($B116=0,$B116=""),"",IF(AND($E$3="Nursery"),'Marks Entry Nursery'!AN115,IF(AND($E$3="LKG"),'Marks Entry LKG'!AN115,IF(AND($E$3="UKG"),'Marks Entry UKG'!AN115,""))))</f>
        <v/>
      </c>
      <c r="CG116" s="105" t="str">
        <f>IF(OR($B116=0,$B116=""),"",IF(AND($E$3="Nursery"),'Marks Entry Nursery'!AO115,IF(AND($E$3="LKG"),'Marks Entry LKG'!AO115,IF(AND($E$3="UKG"),'Marks Entry UKG'!AO115,""))))</f>
        <v/>
      </c>
      <c r="CH116" s="106" t="str">
        <f t="shared" si="104"/>
        <v/>
      </c>
      <c r="CI116" s="107">
        <f t="shared" si="105"/>
        <v>0</v>
      </c>
      <c r="CJ116" s="107" t="str">
        <f t="shared" si="106"/>
        <v/>
      </c>
      <c r="CK116" s="107" t="str">
        <f t="shared" si="107"/>
        <v/>
      </c>
      <c r="CL116" s="92" t="str">
        <f t="shared" si="108"/>
        <v/>
      </c>
      <c r="CM116" s="105" t="str">
        <f>IF(OR($B116=0,$B116=""),"",IF(AND($E$3="Nursery"),'Marks Entry Nursery'!AP115,IF(AND($E$3="LKG"),'Marks Entry LKG'!AP115,IF(AND($E$3="UKG"),'Marks Entry UKG'!AP115,""))))</f>
        <v/>
      </c>
      <c r="CN116" s="105" t="str">
        <f>IF(OR($B116=0,$B116=""),"",IF(AND($E$3="Nursery"),'Marks Entry Nursery'!AQ115,IF(AND($E$3="LKG"),'Marks Entry LKG'!AQ115,IF(AND($E$3="UKG"),'Marks Entry UKG'!AQ115,""))))</f>
        <v/>
      </c>
      <c r="CO116" s="106" t="str">
        <f t="shared" si="109"/>
        <v/>
      </c>
      <c r="CP116" s="107">
        <f t="shared" si="110"/>
        <v>0</v>
      </c>
      <c r="CQ116" s="107" t="str">
        <f t="shared" si="111"/>
        <v/>
      </c>
      <c r="CR116" s="107" t="str">
        <f t="shared" si="112"/>
        <v/>
      </c>
      <c r="CS116" s="92" t="str">
        <f t="shared" si="113"/>
        <v/>
      </c>
      <c r="CT116" s="105" t="str">
        <f>IF(OR($B116=0,$B116=""),"",IF(AND($E$3="Nursery"),'Marks Entry Nursery'!AR115,IF(AND($E$3="LKG"),'Marks Entry LKG'!AR115,IF(AND($E$3="UKG"),'Marks Entry UKG'!AR115,""))))</f>
        <v/>
      </c>
      <c r="CU116" s="105" t="str">
        <f>IF(OR($B116=0,$B116=""),"",IF(AND($E$3="Nursery"),'Marks Entry Nursery'!AS115,IF(AND($E$3="LKG"),'Marks Entry LKG'!AS115,IF(AND($E$3="UKG"),'Marks Entry UKG'!AS115,""))))</f>
        <v/>
      </c>
      <c r="CV116" s="106" t="str">
        <f t="shared" si="114"/>
        <v/>
      </c>
      <c r="CW116" s="107">
        <f t="shared" si="115"/>
        <v>0</v>
      </c>
      <c r="CX116" s="107" t="str">
        <f t="shared" si="116"/>
        <v/>
      </c>
      <c r="CY116" s="107" t="str">
        <f t="shared" si="117"/>
        <v/>
      </c>
      <c r="CZ116" s="92" t="str">
        <f t="shared" si="118"/>
        <v/>
      </c>
      <c r="DA116" s="105" t="str">
        <f>IF(OR($B116=0,$B116=""),"",IF(AND($E$3="Nursery"),'Marks Entry Nursery'!AT115,IF(AND($E$3="LKG"),'Marks Entry LKG'!AT115,IF(AND($E$3="UKG"),'Marks Entry UKG'!AT115,""))))</f>
        <v/>
      </c>
      <c r="DB116" s="105" t="str">
        <f>IF(OR($B116=0,$B116=""),"",IF(AND($E$3="Nursery"),'Marks Entry Nursery'!AU115,IF(AND($E$3="LKG"),'Marks Entry LKG'!AU115,IF(AND($E$3="UKG"),'Marks Entry UKG'!AU115,""))))</f>
        <v/>
      </c>
      <c r="DC116" s="357" t="str">
        <f t="shared" si="119"/>
        <v/>
      </c>
      <c r="DD116" s="93" t="str">
        <f t="shared" si="120"/>
        <v/>
      </c>
      <c r="DE116" s="105" t="str">
        <f>IF(OR($B116=0,$B116=""),"",IF(AND($E$3="Nursery"),'Marks Entry Nursery'!AV115,IF(AND($E$3="LKG"),'Marks Entry LKG'!AV115,IF(AND($E$3="UKG"),'Marks Entry UKG'!AV115,""))))</f>
        <v/>
      </c>
      <c r="DF116" s="105" t="str">
        <f>IF(OR($B116=0,$B116=""),"",IF(AND($E$3="Nursery"),'Marks Entry Nursery'!AW115,IF(AND($E$3="LKG"),'Marks Entry LKG'!AW115,IF(AND($E$3="UKG"),'Marks Entry UKG'!AW115,""))))</f>
        <v/>
      </c>
      <c r="DG116" s="357" t="str">
        <f t="shared" si="121"/>
        <v/>
      </c>
      <c r="DH116" s="93" t="str">
        <f t="shared" si="122"/>
        <v/>
      </c>
      <c r="DI116" s="63" t="str">
        <f t="shared" si="123"/>
        <v/>
      </c>
      <c r="DJ116" s="359" t="str">
        <f t="shared" si="124"/>
        <v/>
      </c>
      <c r="DK116" s="67" t="str">
        <f t="shared" si="125"/>
        <v/>
      </c>
      <c r="DL116" s="68" t="str">
        <f t="shared" si="126"/>
        <v/>
      </c>
      <c r="DM116" s="387" t="str">
        <f>IFERROR(IF(B116="NSO","NSO",IF(OR(D116="",G116="",F116="",B116="",DI116=0),"",IF('Master sheet'!$D$14="Hindi","कक्षोंन्नति","Promoted"))),"")</f>
        <v/>
      </c>
      <c r="DN116" s="42" t="str">
        <f>IF(OR(B116=0,B116=""),"",IF(AND($E$3="Nursery"),'Marks Entry Nursery'!AX115,IF(AND($E$3="LKG"),'Marks Entry LKG'!AX115,IF(AND($E$3="UKG"),'Marks Entry UKG'!AX115,""))))</f>
        <v/>
      </c>
      <c r="DO116" s="42" t="str">
        <f>IF(OR(B116=0,B116=""),"",IF(AND($E$3="Nursery"),'Marks Entry Nursery'!AY115,IF(AND($E$3="LKG"),'Marks Entry LKG'!AY115,IF(AND($E$3="UKG"),'Marks Entry UKG'!AY115,""))))</f>
        <v/>
      </c>
      <c r="DP116" s="214" t="str">
        <f t="shared" si="127"/>
        <v/>
      </c>
      <c r="DQ116" s="43"/>
      <c r="DX116" s="44">
        <f>IF(AND($E$3="Nursery"),'Marks Entry Nursery'!I115,IF(AND($E$3="LKG"),'Marks Entry LKG'!I115,IF(AND($E$3="UKG"),'Marks Entry UKG'!I115,"")))</f>
        <v>0</v>
      </c>
    </row>
    <row r="117" spans="1:128" ht="18.95" customHeight="1">
      <c r="A117" s="56">
        <v>110</v>
      </c>
      <c r="B117" s="261" t="str">
        <f>IF(OR(DX117=0,DX117=""),"",IF(AND($E$3="Nursery"),'Marks Entry Nursery'!I116,IF(AND($E$3="LKG"),'Marks Entry LKG'!I116,IF(AND($E$3="UKG"),'Marks Entry UKG'!I116,""))))</f>
        <v/>
      </c>
      <c r="C117" s="57" t="str">
        <f>IF(OR($B117=0,$B117=""),"",IF(AND($E$3="Nursery"),'Marks Entry Nursery'!B116,IF(AND($E$3="LKG"),'Marks Entry LKG'!B116,IF(AND($E$3="UKG"),'Marks Entry UKG'!B116,""))))</f>
        <v/>
      </c>
      <c r="D117" s="57" t="str">
        <f>IF(OR($B117=0,$B117=""),"",IF(AND($E$3="Nursery"),'Marks Entry Nursery'!C116,IF(AND($E$3="LKG"),'Marks Entry LKG'!C116,IF(AND($E$3="UKG"),'Marks Entry UKG'!C116,""))))</f>
        <v/>
      </c>
      <c r="E117" s="402" t="str">
        <f>IF(OR(B117=0,B117=""),"",IF(AND($E$3="Nursery"),'Marks Entry Nursery'!E116,IF(AND($E$3="LKG"),'Marks Entry LKG'!E116,IF(AND($E$3="UKG"),'Marks Entry UKG'!E116,""))))</f>
        <v/>
      </c>
      <c r="F117" s="260" t="str">
        <f>IF(OR(B117=0,B117=""),"",IF(AND($E$3="Nursery"),'Marks Entry Nursery'!D116,IF(AND($E$3="LKG"),'Marks Entry LKG'!D116,IF(AND($E$3="UKG"),'Marks Entry UKG'!D116,""))))</f>
        <v/>
      </c>
      <c r="G117" s="407" t="str">
        <f>IF(OR($B117=0,$B117=""),"",IF(AND($E$3="Nursery"),'Marks Entry Nursery'!F116,IF(AND($E$3="LKG"),'Marks Entry LKG'!F116,IF(AND($E$3="UKG"),'Marks Entry UKG'!F116,""))))</f>
        <v/>
      </c>
      <c r="H117" s="407" t="str">
        <f>IF(OR($B117=0,$B117=""),"",IF(AND($E$3="Nursery"),'Marks Entry Nursery'!G116,IF(AND($E$3="LKG"),'Marks Entry LKG'!G116,IF(AND($E$3="UKG"),'Marks Entry UKG'!G116,""))))</f>
        <v/>
      </c>
      <c r="I117" s="407" t="str">
        <f>IF(OR($B117=0,$B117=""),"",IF(AND($E$3="Nursery"),'Marks Entry Nursery'!H116,IF(AND($E$3="LKG"),'Marks Entry LKG'!H116,IF(AND($E$3="UKG"),'Marks Entry UKG'!H116,""))))</f>
        <v/>
      </c>
      <c r="J117" s="229" t="str">
        <f>IF(OR($B117=0,$B117=""),"",IF(AND($E$3="Nursery"),'Marks Entry Nursery'!J116,IF(AND($E$3="LKG"),'Marks Entry LKG'!J116,IF(AND($E$3="UKG"),'Marks Entry UKG'!J116,""))))</f>
        <v/>
      </c>
      <c r="K117" s="229" t="str">
        <f>IF(OR($B117=0,$B117=""),"",IF(AND($E$3="Nursery"),'Marks Entry Nursery'!K116,IF(AND($E$3="LKG"),'Marks Entry LKG'!K116,IF(AND($E$3="UKG"),'Marks Entry UKG'!K116,""))))</f>
        <v/>
      </c>
      <c r="L117" s="105"/>
      <c r="M117" s="105"/>
      <c r="N117" s="105"/>
      <c r="O117" s="51"/>
      <c r="P117" s="105" t="str">
        <f>IF(OR($B117=0,$B117=""),"",IF(AND($E$3="Nursery"),'Marks Entry Nursery'!O116,IF(AND($E$3="LKG"),'Marks Entry LKG'!O116,IF(AND($E$3="UKG"),'Marks Entry UKG'!O116,""))))</f>
        <v/>
      </c>
      <c r="Q117" s="105" t="str">
        <f>IF(OR($B117=0,$B117=""),"",IF(AND($E$3="Nursery"),'Marks Entry Nursery'!P116,IF(AND($E$3="LKG"),'Marks Entry LKG'!P116,IF(AND($E$3="UKG"),'Marks Entry UKG'!P116,""))))</f>
        <v/>
      </c>
      <c r="R117" s="54" t="str">
        <f t="shared" si="64"/>
        <v/>
      </c>
      <c r="S117" s="51">
        <f t="shared" si="65"/>
        <v>0</v>
      </c>
      <c r="T117" s="105" t="str">
        <f>IF(OR($B117=0,$B117=""),"",IF(AND($E$3="Nursery"),'Marks Entry Nursery'!Q116,IF(AND($E$3="LKG"),'Marks Entry LKG'!Q116,IF(AND($E$3="UKG"),'Marks Entry UKG'!Q116,""))))</f>
        <v/>
      </c>
      <c r="U117" s="105" t="str">
        <f>IF(OR($B117=0,$B117=""),"",IF(AND($E$3="Nursery"),'Marks Entry Nursery'!R116,IF(AND($E$3="LKG"),'Marks Entry LKG'!R116,IF(AND($E$3="UKG"),'Marks Entry UKG'!R116,""))))</f>
        <v/>
      </c>
      <c r="V117" s="55" t="str">
        <f t="shared" si="66"/>
        <v/>
      </c>
      <c r="W117" s="51" t="str">
        <f t="shared" si="67"/>
        <v/>
      </c>
      <c r="X117" s="89">
        <f t="shared" si="68"/>
        <v>0</v>
      </c>
      <c r="Y117" s="89" t="str">
        <f t="shared" si="69"/>
        <v/>
      </c>
      <c r="Z117" s="89" t="str">
        <f t="shared" si="70"/>
        <v/>
      </c>
      <c r="AA117" s="89" t="str">
        <f t="shared" si="71"/>
        <v/>
      </c>
      <c r="AB117" s="89" t="str">
        <f t="shared" si="72"/>
        <v/>
      </c>
      <c r="AC117" s="93" t="str">
        <f t="shared" si="73"/>
        <v/>
      </c>
      <c r="AD117" s="105"/>
      <c r="AE117" s="105"/>
      <c r="AF117" s="105"/>
      <c r="AG117" s="51"/>
      <c r="AH117" s="105" t="str">
        <f>IF(OR($B117=0,$B117=""),"",IF(AND($E$3="Nursery"),'Marks Entry Nursery'!V116,IF(AND($E$3="LKG"),'Marks Entry LKG'!V116,IF(AND($E$3="UKG"),'Marks Entry UKG'!V116,""))))</f>
        <v/>
      </c>
      <c r="AI117" s="105" t="str">
        <f>IF(OR($B117=0,$B117=""),"",IF(AND($E$3="Nursery"),'Marks Entry Nursery'!W116,IF(AND($E$3="LKG"),'Marks Entry LKG'!W116,IF(AND($E$3="UKG"),'Marks Entry UKG'!W116,""))))</f>
        <v/>
      </c>
      <c r="AJ117" s="54" t="str">
        <f t="shared" si="74"/>
        <v/>
      </c>
      <c r="AK117" s="51">
        <f t="shared" si="75"/>
        <v>0</v>
      </c>
      <c r="AL117" s="105" t="str">
        <f>IF(OR($B117=0,$B117=""),"",IF(AND($E$3="Nursery"),'Marks Entry Nursery'!X116,IF(AND($E$3="LKG"),'Marks Entry LKG'!X116,IF(AND($E$3="UKG"),'Marks Entry UKG'!X116,""))))</f>
        <v/>
      </c>
      <c r="AM117" s="105" t="str">
        <f>IF(OR($B117=0,$B117=""),"",IF(AND($E$3="Nursery"),'Marks Entry Nursery'!Y116,IF(AND($E$3="LKG"),'Marks Entry LKG'!Y116,IF(AND($E$3="UKG"),'Marks Entry UKG'!Y116,""))))</f>
        <v/>
      </c>
      <c r="AN117" s="55" t="str">
        <f t="shared" si="76"/>
        <v/>
      </c>
      <c r="AO117" s="51" t="str">
        <f t="shared" si="77"/>
        <v/>
      </c>
      <c r="AP117" s="89">
        <f t="shared" si="78"/>
        <v>0</v>
      </c>
      <c r="AQ117" s="89" t="str">
        <f t="shared" si="79"/>
        <v/>
      </c>
      <c r="AR117" s="89" t="str">
        <f t="shared" si="80"/>
        <v/>
      </c>
      <c r="AS117" s="89" t="str">
        <f t="shared" si="81"/>
        <v/>
      </c>
      <c r="AT117" s="89" t="str">
        <f t="shared" si="82"/>
        <v/>
      </c>
      <c r="AU117" s="93" t="str">
        <f t="shared" si="83"/>
        <v/>
      </c>
      <c r="AV117" s="105"/>
      <c r="AW117" s="105"/>
      <c r="AX117" s="105"/>
      <c r="AY117" s="51"/>
      <c r="AZ117" s="105" t="str">
        <f>IF(OR($B117=0,$B117=""),"",IF(AND($E$3="Nursery"),'Marks Entry Nursery'!AC116,IF(AND($E$3="LKG"),'Marks Entry LKG'!AC116,IF(AND($E$3="UKG"),'Marks Entry UKG'!AC116,""))))</f>
        <v/>
      </c>
      <c r="BA117" s="105" t="str">
        <f>IF(OR($B117=0,$B117=""),"",IF(AND($E$3="Nursery"),'Marks Entry Nursery'!AD116,IF(AND($E$3="LKG"),'Marks Entry LKG'!AD116,IF(AND($E$3="UKG"),'Marks Entry UKG'!AD116,""))))</f>
        <v/>
      </c>
      <c r="BB117" s="54" t="str">
        <f t="shared" si="84"/>
        <v/>
      </c>
      <c r="BC117" s="51">
        <f t="shared" si="85"/>
        <v>0</v>
      </c>
      <c r="BD117" s="105" t="str">
        <f>IF(OR($B117=0,$B117=""),"",IF(AND($E$3="Nursery"),'Marks Entry Nursery'!AE116,IF(AND($E$3="LKG"),'Marks Entry LKG'!AE116,IF(AND($E$3="UKG"),'Marks Entry UKG'!AE116,""))))</f>
        <v/>
      </c>
      <c r="BE117" s="105" t="str">
        <f>IF(OR($B117=0,$B117=""),"",IF(AND($E$3="Nursery"),'Marks Entry Nursery'!AF116,IF(AND($E$3="LKG"),'Marks Entry LKG'!AF116,IF(AND($E$3="UKG"),'Marks Entry UKG'!AF116,""))))</f>
        <v/>
      </c>
      <c r="BF117" s="55" t="str">
        <f t="shared" si="86"/>
        <v/>
      </c>
      <c r="BG117" s="51" t="str">
        <f t="shared" si="87"/>
        <v/>
      </c>
      <c r="BH117" s="89">
        <f t="shared" si="88"/>
        <v>0</v>
      </c>
      <c r="BI117" s="89" t="str">
        <f t="shared" si="89"/>
        <v/>
      </c>
      <c r="BJ117" s="89" t="str">
        <f t="shared" si="90"/>
        <v/>
      </c>
      <c r="BK117" s="89" t="str">
        <f t="shared" si="91"/>
        <v/>
      </c>
      <c r="BL117" s="89" t="str">
        <f t="shared" si="92"/>
        <v/>
      </c>
      <c r="BM117" s="93" t="str">
        <f t="shared" si="93"/>
        <v/>
      </c>
      <c r="BN117" s="105"/>
      <c r="BO117" s="105"/>
      <c r="BP117" s="105"/>
      <c r="BQ117" s="51"/>
      <c r="BR117" s="105" t="str">
        <f>IF(OR($B117=0,$B117=""),"",IF(AND($E$3="Nursery"),'Marks Entry Nursery'!AJ116,IF(AND($E$3="LKG"),'Marks Entry LKG'!AJ116,IF(AND($E$3="UKG"),'Marks Entry UKG'!AJ116,""))))</f>
        <v/>
      </c>
      <c r="BS117" s="105" t="str">
        <f>IF(OR($B117=0,$B117=""),"",IF(AND($E$3="Nursery"),'Marks Entry Nursery'!AK116,IF(AND($E$3="LKG"),'Marks Entry LKG'!AK116,IF(AND($E$3="UKG"),'Marks Entry UKG'!AK116,""))))</f>
        <v/>
      </c>
      <c r="BT117" s="54" t="str">
        <f t="shared" si="94"/>
        <v/>
      </c>
      <c r="BU117" s="51">
        <f t="shared" si="95"/>
        <v>0</v>
      </c>
      <c r="BV117" s="105" t="str">
        <f>IF(OR($B117=0,$B117=""),"",IF(AND($E$3="Nursery"),'Marks Entry Nursery'!AL116,IF(AND($E$3="LKG"),'Marks Entry LKG'!AL116,IF(AND($E$3="UKG"),'Marks Entry UKG'!AL116,""))))</f>
        <v/>
      </c>
      <c r="BW117" s="105" t="str">
        <f>IF(OR($B117=0,$B117=""),"",IF(AND($E$3="Nursery"),'Marks Entry Nursery'!AM116,IF(AND($E$3="LKG"),'Marks Entry LKG'!AM116,IF(AND($E$3="UKG"),'Marks Entry UKG'!AM116,""))))</f>
        <v/>
      </c>
      <c r="BX117" s="55" t="str">
        <f t="shared" si="96"/>
        <v/>
      </c>
      <c r="BY117" s="51" t="str">
        <f t="shared" si="97"/>
        <v/>
      </c>
      <c r="BZ117" s="89">
        <f t="shared" si="98"/>
        <v>0</v>
      </c>
      <c r="CA117" s="89" t="str">
        <f t="shared" si="99"/>
        <v/>
      </c>
      <c r="CB117" s="89" t="str">
        <f t="shared" si="100"/>
        <v/>
      </c>
      <c r="CC117" s="89" t="str">
        <f t="shared" si="101"/>
        <v/>
      </c>
      <c r="CD117" s="89" t="str">
        <f t="shared" si="102"/>
        <v/>
      </c>
      <c r="CE117" s="93" t="str">
        <f t="shared" si="103"/>
        <v/>
      </c>
      <c r="CF117" s="105" t="str">
        <f>IF(OR($B117=0,$B117=""),"",IF(AND($E$3="Nursery"),'Marks Entry Nursery'!AN116,IF(AND($E$3="LKG"),'Marks Entry LKG'!AN116,IF(AND($E$3="UKG"),'Marks Entry UKG'!AN116,""))))</f>
        <v/>
      </c>
      <c r="CG117" s="105" t="str">
        <f>IF(OR($B117=0,$B117=""),"",IF(AND($E$3="Nursery"),'Marks Entry Nursery'!AO116,IF(AND($E$3="LKG"),'Marks Entry LKG'!AO116,IF(AND($E$3="UKG"),'Marks Entry UKG'!AO116,""))))</f>
        <v/>
      </c>
      <c r="CH117" s="106" t="str">
        <f t="shared" si="104"/>
        <v/>
      </c>
      <c r="CI117" s="107">
        <f t="shared" si="105"/>
        <v>0</v>
      </c>
      <c r="CJ117" s="107" t="str">
        <f t="shared" si="106"/>
        <v/>
      </c>
      <c r="CK117" s="107" t="str">
        <f t="shared" si="107"/>
        <v/>
      </c>
      <c r="CL117" s="92" t="str">
        <f t="shared" si="108"/>
        <v/>
      </c>
      <c r="CM117" s="105" t="str">
        <f>IF(OR($B117=0,$B117=""),"",IF(AND($E$3="Nursery"),'Marks Entry Nursery'!AP116,IF(AND($E$3="LKG"),'Marks Entry LKG'!AP116,IF(AND($E$3="UKG"),'Marks Entry UKG'!AP116,""))))</f>
        <v/>
      </c>
      <c r="CN117" s="105" t="str">
        <f>IF(OR($B117=0,$B117=""),"",IF(AND($E$3="Nursery"),'Marks Entry Nursery'!AQ116,IF(AND($E$3="LKG"),'Marks Entry LKG'!AQ116,IF(AND($E$3="UKG"),'Marks Entry UKG'!AQ116,""))))</f>
        <v/>
      </c>
      <c r="CO117" s="106" t="str">
        <f t="shared" si="109"/>
        <v/>
      </c>
      <c r="CP117" s="107">
        <f t="shared" si="110"/>
        <v>0</v>
      </c>
      <c r="CQ117" s="107" t="str">
        <f t="shared" si="111"/>
        <v/>
      </c>
      <c r="CR117" s="107" t="str">
        <f t="shared" si="112"/>
        <v/>
      </c>
      <c r="CS117" s="92" t="str">
        <f t="shared" si="113"/>
        <v/>
      </c>
      <c r="CT117" s="105" t="str">
        <f>IF(OR($B117=0,$B117=""),"",IF(AND($E$3="Nursery"),'Marks Entry Nursery'!AR116,IF(AND($E$3="LKG"),'Marks Entry LKG'!AR116,IF(AND($E$3="UKG"),'Marks Entry UKG'!AR116,""))))</f>
        <v/>
      </c>
      <c r="CU117" s="105" t="str">
        <f>IF(OR($B117=0,$B117=""),"",IF(AND($E$3="Nursery"),'Marks Entry Nursery'!AS116,IF(AND($E$3="LKG"),'Marks Entry LKG'!AS116,IF(AND($E$3="UKG"),'Marks Entry UKG'!AS116,""))))</f>
        <v/>
      </c>
      <c r="CV117" s="106" t="str">
        <f t="shared" si="114"/>
        <v/>
      </c>
      <c r="CW117" s="107">
        <f t="shared" si="115"/>
        <v>0</v>
      </c>
      <c r="CX117" s="107" t="str">
        <f t="shared" si="116"/>
        <v/>
      </c>
      <c r="CY117" s="107" t="str">
        <f t="shared" si="117"/>
        <v/>
      </c>
      <c r="CZ117" s="92" t="str">
        <f t="shared" si="118"/>
        <v/>
      </c>
      <c r="DA117" s="105" t="str">
        <f>IF(OR($B117=0,$B117=""),"",IF(AND($E$3="Nursery"),'Marks Entry Nursery'!AT116,IF(AND($E$3="LKG"),'Marks Entry LKG'!AT116,IF(AND($E$3="UKG"),'Marks Entry UKG'!AT116,""))))</f>
        <v/>
      </c>
      <c r="DB117" s="105" t="str">
        <f>IF(OR($B117=0,$B117=""),"",IF(AND($E$3="Nursery"),'Marks Entry Nursery'!AU116,IF(AND($E$3="LKG"),'Marks Entry LKG'!AU116,IF(AND($E$3="UKG"),'Marks Entry UKG'!AU116,""))))</f>
        <v/>
      </c>
      <c r="DC117" s="357" t="str">
        <f t="shared" si="119"/>
        <v/>
      </c>
      <c r="DD117" s="93" t="str">
        <f t="shared" si="120"/>
        <v/>
      </c>
      <c r="DE117" s="105" t="str">
        <f>IF(OR($B117=0,$B117=""),"",IF(AND($E$3="Nursery"),'Marks Entry Nursery'!AV116,IF(AND($E$3="LKG"),'Marks Entry LKG'!AV116,IF(AND($E$3="UKG"),'Marks Entry UKG'!AV116,""))))</f>
        <v/>
      </c>
      <c r="DF117" s="105" t="str">
        <f>IF(OR($B117=0,$B117=""),"",IF(AND($E$3="Nursery"),'Marks Entry Nursery'!AW116,IF(AND($E$3="LKG"),'Marks Entry LKG'!AW116,IF(AND($E$3="UKG"),'Marks Entry UKG'!AW116,""))))</f>
        <v/>
      </c>
      <c r="DG117" s="357" t="str">
        <f t="shared" si="121"/>
        <v/>
      </c>
      <c r="DH117" s="93" t="str">
        <f t="shared" si="122"/>
        <v/>
      </c>
      <c r="DI117" s="63" t="str">
        <f t="shared" si="123"/>
        <v/>
      </c>
      <c r="DJ117" s="359" t="str">
        <f t="shared" si="124"/>
        <v/>
      </c>
      <c r="DK117" s="67" t="str">
        <f t="shared" si="125"/>
        <v/>
      </c>
      <c r="DL117" s="68" t="str">
        <f t="shared" si="126"/>
        <v/>
      </c>
      <c r="DM117" s="387" t="str">
        <f>IFERROR(IF(B117="NSO","NSO",IF(OR(D117="",G117="",F117="",B117="",DI117=0),"",IF('Master sheet'!$D$14="Hindi","कक्षोंन्नति","Promoted"))),"")</f>
        <v/>
      </c>
      <c r="DN117" s="42" t="str">
        <f>IF(OR(B117=0,B117=""),"",IF(AND($E$3="Nursery"),'Marks Entry Nursery'!AX116,IF(AND($E$3="LKG"),'Marks Entry LKG'!AX116,IF(AND($E$3="UKG"),'Marks Entry UKG'!AX116,""))))</f>
        <v/>
      </c>
      <c r="DO117" s="42" t="str">
        <f>IF(OR(B117=0,B117=""),"",IF(AND($E$3="Nursery"),'Marks Entry Nursery'!AY116,IF(AND($E$3="LKG"),'Marks Entry LKG'!AY116,IF(AND($E$3="UKG"),'Marks Entry UKG'!AY116,""))))</f>
        <v/>
      </c>
      <c r="DP117" s="214" t="str">
        <f t="shared" si="127"/>
        <v/>
      </c>
      <c r="DQ117" s="43"/>
      <c r="DX117" s="44">
        <f>IF(AND($E$3="Nursery"),'Marks Entry Nursery'!I116,IF(AND($E$3="LKG"),'Marks Entry LKG'!I116,IF(AND($E$3="UKG"),'Marks Entry UKG'!I116,"")))</f>
        <v>0</v>
      </c>
    </row>
    <row r="118" spans="1:128" ht="18.95" customHeight="1">
      <c r="A118" s="56">
        <v>111</v>
      </c>
      <c r="B118" s="261" t="str">
        <f>IF(OR(DX118=0,DX118=""),"",IF(AND($E$3="Nursery"),'Marks Entry Nursery'!I117,IF(AND($E$3="LKG"),'Marks Entry LKG'!I117,IF(AND($E$3="UKG"),'Marks Entry UKG'!I117,""))))</f>
        <v/>
      </c>
      <c r="C118" s="57" t="str">
        <f>IF(OR($B118=0,$B118=""),"",IF(AND($E$3="Nursery"),'Marks Entry Nursery'!B117,IF(AND($E$3="LKG"),'Marks Entry LKG'!B117,IF(AND($E$3="UKG"),'Marks Entry UKG'!B117,""))))</f>
        <v/>
      </c>
      <c r="D118" s="57" t="str">
        <f>IF(OR($B118=0,$B118=""),"",IF(AND($E$3="Nursery"),'Marks Entry Nursery'!C117,IF(AND($E$3="LKG"),'Marks Entry LKG'!C117,IF(AND($E$3="UKG"),'Marks Entry UKG'!C117,""))))</f>
        <v/>
      </c>
      <c r="E118" s="402" t="str">
        <f>IF(OR(B118=0,B118=""),"",IF(AND($E$3="Nursery"),'Marks Entry Nursery'!E117,IF(AND($E$3="LKG"),'Marks Entry LKG'!E117,IF(AND($E$3="UKG"),'Marks Entry UKG'!E117,""))))</f>
        <v/>
      </c>
      <c r="F118" s="260" t="str">
        <f>IF(OR(B118=0,B118=""),"",IF(AND($E$3="Nursery"),'Marks Entry Nursery'!D117,IF(AND($E$3="LKG"),'Marks Entry LKG'!D117,IF(AND($E$3="UKG"),'Marks Entry UKG'!D117,""))))</f>
        <v/>
      </c>
      <c r="G118" s="407" t="str">
        <f>IF(OR($B118=0,$B118=""),"",IF(AND($E$3="Nursery"),'Marks Entry Nursery'!F117,IF(AND($E$3="LKG"),'Marks Entry LKG'!F117,IF(AND($E$3="UKG"),'Marks Entry UKG'!F117,""))))</f>
        <v/>
      </c>
      <c r="H118" s="407" t="str">
        <f>IF(OR($B118=0,$B118=""),"",IF(AND($E$3="Nursery"),'Marks Entry Nursery'!G117,IF(AND($E$3="LKG"),'Marks Entry LKG'!G117,IF(AND($E$3="UKG"),'Marks Entry UKG'!G117,""))))</f>
        <v/>
      </c>
      <c r="I118" s="407" t="str">
        <f>IF(OR($B118=0,$B118=""),"",IF(AND($E$3="Nursery"),'Marks Entry Nursery'!H117,IF(AND($E$3="LKG"),'Marks Entry LKG'!H117,IF(AND($E$3="UKG"),'Marks Entry UKG'!H117,""))))</f>
        <v/>
      </c>
      <c r="J118" s="229" t="str">
        <f>IF(OR($B118=0,$B118=""),"",IF(AND($E$3="Nursery"),'Marks Entry Nursery'!J117,IF(AND($E$3="LKG"),'Marks Entry LKG'!J117,IF(AND($E$3="UKG"),'Marks Entry UKG'!J117,""))))</f>
        <v/>
      </c>
      <c r="K118" s="229" t="str">
        <f>IF(OR($B118=0,$B118=""),"",IF(AND($E$3="Nursery"),'Marks Entry Nursery'!K117,IF(AND($E$3="LKG"),'Marks Entry LKG'!K117,IF(AND($E$3="UKG"),'Marks Entry UKG'!K117,""))))</f>
        <v/>
      </c>
      <c r="L118" s="105"/>
      <c r="M118" s="105"/>
      <c r="N118" s="105"/>
      <c r="O118" s="51"/>
      <c r="P118" s="105" t="str">
        <f>IF(OR($B118=0,$B118=""),"",IF(AND($E$3="Nursery"),'Marks Entry Nursery'!O117,IF(AND($E$3="LKG"),'Marks Entry LKG'!O117,IF(AND($E$3="UKG"),'Marks Entry UKG'!O117,""))))</f>
        <v/>
      </c>
      <c r="Q118" s="105" t="str">
        <f>IF(OR($B118=0,$B118=""),"",IF(AND($E$3="Nursery"),'Marks Entry Nursery'!P117,IF(AND($E$3="LKG"),'Marks Entry LKG'!P117,IF(AND($E$3="UKG"),'Marks Entry UKG'!P117,""))))</f>
        <v/>
      </c>
      <c r="R118" s="54" t="str">
        <f t="shared" si="64"/>
        <v/>
      </c>
      <c r="S118" s="51">
        <f t="shared" si="65"/>
        <v>0</v>
      </c>
      <c r="T118" s="105" t="str">
        <f>IF(OR($B118=0,$B118=""),"",IF(AND($E$3="Nursery"),'Marks Entry Nursery'!Q117,IF(AND($E$3="LKG"),'Marks Entry LKG'!Q117,IF(AND($E$3="UKG"),'Marks Entry UKG'!Q117,""))))</f>
        <v/>
      </c>
      <c r="U118" s="105" t="str">
        <f>IF(OR($B118=0,$B118=""),"",IF(AND($E$3="Nursery"),'Marks Entry Nursery'!R117,IF(AND($E$3="LKG"),'Marks Entry LKG'!R117,IF(AND($E$3="UKG"),'Marks Entry UKG'!R117,""))))</f>
        <v/>
      </c>
      <c r="V118" s="55" t="str">
        <f t="shared" si="66"/>
        <v/>
      </c>
      <c r="W118" s="51" t="str">
        <f t="shared" si="67"/>
        <v/>
      </c>
      <c r="X118" s="89">
        <f t="shared" si="68"/>
        <v>0</v>
      </c>
      <c r="Y118" s="89" t="str">
        <f t="shared" si="69"/>
        <v/>
      </c>
      <c r="Z118" s="89" t="str">
        <f t="shared" si="70"/>
        <v/>
      </c>
      <c r="AA118" s="89" t="str">
        <f t="shared" si="71"/>
        <v/>
      </c>
      <c r="AB118" s="89" t="str">
        <f t="shared" si="72"/>
        <v/>
      </c>
      <c r="AC118" s="93" t="str">
        <f t="shared" si="73"/>
        <v/>
      </c>
      <c r="AD118" s="105"/>
      <c r="AE118" s="105"/>
      <c r="AF118" s="105"/>
      <c r="AG118" s="51"/>
      <c r="AH118" s="105" t="str">
        <f>IF(OR($B118=0,$B118=""),"",IF(AND($E$3="Nursery"),'Marks Entry Nursery'!V117,IF(AND($E$3="LKG"),'Marks Entry LKG'!V117,IF(AND($E$3="UKG"),'Marks Entry UKG'!V117,""))))</f>
        <v/>
      </c>
      <c r="AI118" s="105" t="str">
        <f>IF(OR($B118=0,$B118=""),"",IF(AND($E$3="Nursery"),'Marks Entry Nursery'!W117,IF(AND($E$3="LKG"),'Marks Entry LKG'!W117,IF(AND($E$3="UKG"),'Marks Entry UKG'!W117,""))))</f>
        <v/>
      </c>
      <c r="AJ118" s="54" t="str">
        <f t="shared" si="74"/>
        <v/>
      </c>
      <c r="AK118" s="51">
        <f t="shared" si="75"/>
        <v>0</v>
      </c>
      <c r="AL118" s="105" t="str">
        <f>IF(OR($B118=0,$B118=""),"",IF(AND($E$3="Nursery"),'Marks Entry Nursery'!X117,IF(AND($E$3="LKG"),'Marks Entry LKG'!X117,IF(AND($E$3="UKG"),'Marks Entry UKG'!X117,""))))</f>
        <v/>
      </c>
      <c r="AM118" s="105" t="str">
        <f>IF(OR($B118=0,$B118=""),"",IF(AND($E$3="Nursery"),'Marks Entry Nursery'!Y117,IF(AND($E$3="LKG"),'Marks Entry LKG'!Y117,IF(AND($E$3="UKG"),'Marks Entry UKG'!Y117,""))))</f>
        <v/>
      </c>
      <c r="AN118" s="55" t="str">
        <f t="shared" si="76"/>
        <v/>
      </c>
      <c r="AO118" s="51" t="str">
        <f t="shared" si="77"/>
        <v/>
      </c>
      <c r="AP118" s="89">
        <f t="shared" si="78"/>
        <v>0</v>
      </c>
      <c r="AQ118" s="89" t="str">
        <f t="shared" si="79"/>
        <v/>
      </c>
      <c r="AR118" s="89" t="str">
        <f t="shared" si="80"/>
        <v/>
      </c>
      <c r="AS118" s="89" t="str">
        <f t="shared" si="81"/>
        <v/>
      </c>
      <c r="AT118" s="89" t="str">
        <f t="shared" si="82"/>
        <v/>
      </c>
      <c r="AU118" s="93" t="str">
        <f t="shared" si="83"/>
        <v/>
      </c>
      <c r="AV118" s="105"/>
      <c r="AW118" s="105"/>
      <c r="AX118" s="105"/>
      <c r="AY118" s="51"/>
      <c r="AZ118" s="105" t="str">
        <f>IF(OR($B118=0,$B118=""),"",IF(AND($E$3="Nursery"),'Marks Entry Nursery'!AC117,IF(AND($E$3="LKG"),'Marks Entry LKG'!AC117,IF(AND($E$3="UKG"),'Marks Entry UKG'!AC117,""))))</f>
        <v/>
      </c>
      <c r="BA118" s="105" t="str">
        <f>IF(OR($B118=0,$B118=""),"",IF(AND($E$3="Nursery"),'Marks Entry Nursery'!AD117,IF(AND($E$3="LKG"),'Marks Entry LKG'!AD117,IF(AND($E$3="UKG"),'Marks Entry UKG'!AD117,""))))</f>
        <v/>
      </c>
      <c r="BB118" s="54" t="str">
        <f t="shared" si="84"/>
        <v/>
      </c>
      <c r="BC118" s="51">
        <f t="shared" si="85"/>
        <v>0</v>
      </c>
      <c r="BD118" s="105" t="str">
        <f>IF(OR($B118=0,$B118=""),"",IF(AND($E$3="Nursery"),'Marks Entry Nursery'!AE117,IF(AND($E$3="LKG"),'Marks Entry LKG'!AE117,IF(AND($E$3="UKG"),'Marks Entry UKG'!AE117,""))))</f>
        <v/>
      </c>
      <c r="BE118" s="105" t="str">
        <f>IF(OR($B118=0,$B118=""),"",IF(AND($E$3="Nursery"),'Marks Entry Nursery'!AF117,IF(AND($E$3="LKG"),'Marks Entry LKG'!AF117,IF(AND($E$3="UKG"),'Marks Entry UKG'!AF117,""))))</f>
        <v/>
      </c>
      <c r="BF118" s="55" t="str">
        <f t="shared" si="86"/>
        <v/>
      </c>
      <c r="BG118" s="51" t="str">
        <f t="shared" si="87"/>
        <v/>
      </c>
      <c r="BH118" s="89">
        <f t="shared" si="88"/>
        <v>0</v>
      </c>
      <c r="BI118" s="89" t="str">
        <f t="shared" si="89"/>
        <v/>
      </c>
      <c r="BJ118" s="89" t="str">
        <f t="shared" si="90"/>
        <v/>
      </c>
      <c r="BK118" s="89" t="str">
        <f t="shared" si="91"/>
        <v/>
      </c>
      <c r="BL118" s="89" t="str">
        <f t="shared" si="92"/>
        <v/>
      </c>
      <c r="BM118" s="93" t="str">
        <f t="shared" si="93"/>
        <v/>
      </c>
      <c r="BN118" s="105"/>
      <c r="BO118" s="105"/>
      <c r="BP118" s="105"/>
      <c r="BQ118" s="51"/>
      <c r="BR118" s="105" t="str">
        <f>IF(OR($B118=0,$B118=""),"",IF(AND($E$3="Nursery"),'Marks Entry Nursery'!AJ117,IF(AND($E$3="LKG"),'Marks Entry LKG'!AJ117,IF(AND($E$3="UKG"),'Marks Entry UKG'!AJ117,""))))</f>
        <v/>
      </c>
      <c r="BS118" s="105" t="str">
        <f>IF(OR($B118=0,$B118=""),"",IF(AND($E$3="Nursery"),'Marks Entry Nursery'!AK117,IF(AND($E$3="LKG"),'Marks Entry LKG'!AK117,IF(AND($E$3="UKG"),'Marks Entry UKG'!AK117,""))))</f>
        <v/>
      </c>
      <c r="BT118" s="54" t="str">
        <f t="shared" si="94"/>
        <v/>
      </c>
      <c r="BU118" s="51">
        <f t="shared" si="95"/>
        <v>0</v>
      </c>
      <c r="BV118" s="105" t="str">
        <f>IF(OR($B118=0,$B118=""),"",IF(AND($E$3="Nursery"),'Marks Entry Nursery'!AL117,IF(AND($E$3="LKG"),'Marks Entry LKG'!AL117,IF(AND($E$3="UKG"),'Marks Entry UKG'!AL117,""))))</f>
        <v/>
      </c>
      <c r="BW118" s="105" t="str">
        <f>IF(OR($B118=0,$B118=""),"",IF(AND($E$3="Nursery"),'Marks Entry Nursery'!AM117,IF(AND($E$3="LKG"),'Marks Entry LKG'!AM117,IF(AND($E$3="UKG"),'Marks Entry UKG'!AM117,""))))</f>
        <v/>
      </c>
      <c r="BX118" s="55" t="str">
        <f t="shared" si="96"/>
        <v/>
      </c>
      <c r="BY118" s="51" t="str">
        <f t="shared" si="97"/>
        <v/>
      </c>
      <c r="BZ118" s="89">
        <f t="shared" si="98"/>
        <v>0</v>
      </c>
      <c r="CA118" s="89" t="str">
        <f t="shared" si="99"/>
        <v/>
      </c>
      <c r="CB118" s="89" t="str">
        <f t="shared" si="100"/>
        <v/>
      </c>
      <c r="CC118" s="89" t="str">
        <f t="shared" si="101"/>
        <v/>
      </c>
      <c r="CD118" s="89" t="str">
        <f t="shared" si="102"/>
        <v/>
      </c>
      <c r="CE118" s="93" t="str">
        <f t="shared" si="103"/>
        <v/>
      </c>
      <c r="CF118" s="105" t="str">
        <f>IF(OR($B118=0,$B118=""),"",IF(AND($E$3="Nursery"),'Marks Entry Nursery'!AN117,IF(AND($E$3="LKG"),'Marks Entry LKG'!AN117,IF(AND($E$3="UKG"),'Marks Entry UKG'!AN117,""))))</f>
        <v/>
      </c>
      <c r="CG118" s="105" t="str">
        <f>IF(OR($B118=0,$B118=""),"",IF(AND($E$3="Nursery"),'Marks Entry Nursery'!AO117,IF(AND($E$3="LKG"),'Marks Entry LKG'!AO117,IF(AND($E$3="UKG"),'Marks Entry UKG'!AO117,""))))</f>
        <v/>
      </c>
      <c r="CH118" s="106" t="str">
        <f t="shared" si="104"/>
        <v/>
      </c>
      <c r="CI118" s="107">
        <f t="shared" si="105"/>
        <v>0</v>
      </c>
      <c r="CJ118" s="107" t="str">
        <f t="shared" si="106"/>
        <v/>
      </c>
      <c r="CK118" s="107" t="str">
        <f t="shared" si="107"/>
        <v/>
      </c>
      <c r="CL118" s="92" t="str">
        <f t="shared" si="108"/>
        <v/>
      </c>
      <c r="CM118" s="105" t="str">
        <f>IF(OR($B118=0,$B118=""),"",IF(AND($E$3="Nursery"),'Marks Entry Nursery'!AP117,IF(AND($E$3="LKG"),'Marks Entry LKG'!AP117,IF(AND($E$3="UKG"),'Marks Entry UKG'!AP117,""))))</f>
        <v/>
      </c>
      <c r="CN118" s="105" t="str">
        <f>IF(OR($B118=0,$B118=""),"",IF(AND($E$3="Nursery"),'Marks Entry Nursery'!AQ117,IF(AND($E$3="LKG"),'Marks Entry LKG'!AQ117,IF(AND($E$3="UKG"),'Marks Entry UKG'!AQ117,""))))</f>
        <v/>
      </c>
      <c r="CO118" s="106" t="str">
        <f t="shared" si="109"/>
        <v/>
      </c>
      <c r="CP118" s="107">
        <f t="shared" si="110"/>
        <v>0</v>
      </c>
      <c r="CQ118" s="107" t="str">
        <f t="shared" si="111"/>
        <v/>
      </c>
      <c r="CR118" s="107" t="str">
        <f t="shared" si="112"/>
        <v/>
      </c>
      <c r="CS118" s="92" t="str">
        <f t="shared" si="113"/>
        <v/>
      </c>
      <c r="CT118" s="105" t="str">
        <f>IF(OR($B118=0,$B118=""),"",IF(AND($E$3="Nursery"),'Marks Entry Nursery'!AR117,IF(AND($E$3="LKG"),'Marks Entry LKG'!AR117,IF(AND($E$3="UKG"),'Marks Entry UKG'!AR117,""))))</f>
        <v/>
      </c>
      <c r="CU118" s="105" t="str">
        <f>IF(OR($B118=0,$B118=""),"",IF(AND($E$3="Nursery"),'Marks Entry Nursery'!AS117,IF(AND($E$3="LKG"),'Marks Entry LKG'!AS117,IF(AND($E$3="UKG"),'Marks Entry UKG'!AS117,""))))</f>
        <v/>
      </c>
      <c r="CV118" s="106" t="str">
        <f t="shared" si="114"/>
        <v/>
      </c>
      <c r="CW118" s="107">
        <f t="shared" si="115"/>
        <v>0</v>
      </c>
      <c r="CX118" s="107" t="str">
        <f t="shared" si="116"/>
        <v/>
      </c>
      <c r="CY118" s="107" t="str">
        <f t="shared" si="117"/>
        <v/>
      </c>
      <c r="CZ118" s="92" t="str">
        <f t="shared" si="118"/>
        <v/>
      </c>
      <c r="DA118" s="105" t="str">
        <f>IF(OR($B118=0,$B118=""),"",IF(AND($E$3="Nursery"),'Marks Entry Nursery'!AT117,IF(AND($E$3="LKG"),'Marks Entry LKG'!AT117,IF(AND($E$3="UKG"),'Marks Entry UKG'!AT117,""))))</f>
        <v/>
      </c>
      <c r="DB118" s="105" t="str">
        <f>IF(OR($B118=0,$B118=""),"",IF(AND($E$3="Nursery"),'Marks Entry Nursery'!AU117,IF(AND($E$3="LKG"),'Marks Entry LKG'!AU117,IF(AND($E$3="UKG"),'Marks Entry UKG'!AU117,""))))</f>
        <v/>
      </c>
      <c r="DC118" s="357" t="str">
        <f t="shared" si="119"/>
        <v/>
      </c>
      <c r="DD118" s="93" t="str">
        <f t="shared" si="120"/>
        <v/>
      </c>
      <c r="DE118" s="105" t="str">
        <f>IF(OR($B118=0,$B118=""),"",IF(AND($E$3="Nursery"),'Marks Entry Nursery'!AV117,IF(AND($E$3="LKG"),'Marks Entry LKG'!AV117,IF(AND($E$3="UKG"),'Marks Entry UKG'!AV117,""))))</f>
        <v/>
      </c>
      <c r="DF118" s="105" t="str">
        <f>IF(OR($B118=0,$B118=""),"",IF(AND($E$3="Nursery"),'Marks Entry Nursery'!AW117,IF(AND($E$3="LKG"),'Marks Entry LKG'!AW117,IF(AND($E$3="UKG"),'Marks Entry UKG'!AW117,""))))</f>
        <v/>
      </c>
      <c r="DG118" s="357" t="str">
        <f t="shared" si="121"/>
        <v/>
      </c>
      <c r="DH118" s="93" t="str">
        <f t="shared" si="122"/>
        <v/>
      </c>
      <c r="DI118" s="63" t="str">
        <f t="shared" si="123"/>
        <v/>
      </c>
      <c r="DJ118" s="359" t="str">
        <f t="shared" si="124"/>
        <v/>
      </c>
      <c r="DK118" s="67" t="str">
        <f t="shared" si="125"/>
        <v/>
      </c>
      <c r="DL118" s="68" t="str">
        <f t="shared" si="126"/>
        <v/>
      </c>
      <c r="DM118" s="387" t="str">
        <f>IFERROR(IF(B118="NSO","NSO",IF(OR(D118="",G118="",F118="",B118="",DI118=0),"",IF('Master sheet'!$D$14="Hindi","कक्षोंन्नति","Promoted"))),"")</f>
        <v/>
      </c>
      <c r="DN118" s="42" t="str">
        <f>IF(OR(B118=0,B118=""),"",IF(AND($E$3="Nursery"),'Marks Entry Nursery'!AX117,IF(AND($E$3="LKG"),'Marks Entry LKG'!AX117,IF(AND($E$3="UKG"),'Marks Entry UKG'!AX117,""))))</f>
        <v/>
      </c>
      <c r="DO118" s="42" t="str">
        <f>IF(OR(B118=0,B118=""),"",IF(AND($E$3="Nursery"),'Marks Entry Nursery'!AY117,IF(AND($E$3="LKG"),'Marks Entry LKG'!AY117,IF(AND($E$3="UKG"),'Marks Entry UKG'!AY117,""))))</f>
        <v/>
      </c>
      <c r="DP118" s="214" t="str">
        <f t="shared" si="127"/>
        <v/>
      </c>
      <c r="DQ118" s="43"/>
      <c r="DX118" s="44">
        <f>IF(AND($E$3="Nursery"),'Marks Entry Nursery'!I117,IF(AND($E$3="LKG"),'Marks Entry LKG'!I117,IF(AND($E$3="UKG"),'Marks Entry UKG'!I117,"")))</f>
        <v>0</v>
      </c>
    </row>
    <row r="119" spans="1:128" ht="18.95" customHeight="1">
      <c r="A119" s="56">
        <v>112</v>
      </c>
      <c r="B119" s="261" t="str">
        <f>IF(OR(DX119=0,DX119=""),"",IF(AND($E$3="Nursery"),'Marks Entry Nursery'!I118,IF(AND($E$3="LKG"),'Marks Entry LKG'!I118,IF(AND($E$3="UKG"),'Marks Entry UKG'!I118,""))))</f>
        <v/>
      </c>
      <c r="C119" s="57" t="str">
        <f>IF(OR($B119=0,$B119=""),"",IF(AND($E$3="Nursery"),'Marks Entry Nursery'!B118,IF(AND($E$3="LKG"),'Marks Entry LKG'!B118,IF(AND($E$3="UKG"),'Marks Entry UKG'!B118,""))))</f>
        <v/>
      </c>
      <c r="D119" s="57" t="str">
        <f>IF(OR($B119=0,$B119=""),"",IF(AND($E$3="Nursery"),'Marks Entry Nursery'!C118,IF(AND($E$3="LKG"),'Marks Entry LKG'!C118,IF(AND($E$3="UKG"),'Marks Entry UKG'!C118,""))))</f>
        <v/>
      </c>
      <c r="E119" s="402" t="str">
        <f>IF(OR(B119=0,B119=""),"",IF(AND($E$3="Nursery"),'Marks Entry Nursery'!E118,IF(AND($E$3="LKG"),'Marks Entry LKG'!E118,IF(AND($E$3="UKG"),'Marks Entry UKG'!E118,""))))</f>
        <v/>
      </c>
      <c r="F119" s="260" t="str">
        <f>IF(OR(B119=0,B119=""),"",IF(AND($E$3="Nursery"),'Marks Entry Nursery'!D118,IF(AND($E$3="LKG"),'Marks Entry LKG'!D118,IF(AND($E$3="UKG"),'Marks Entry UKG'!D118,""))))</f>
        <v/>
      </c>
      <c r="G119" s="407" t="str">
        <f>IF(OR($B119=0,$B119=""),"",IF(AND($E$3="Nursery"),'Marks Entry Nursery'!F118,IF(AND($E$3="LKG"),'Marks Entry LKG'!F118,IF(AND($E$3="UKG"),'Marks Entry UKG'!F118,""))))</f>
        <v/>
      </c>
      <c r="H119" s="407" t="str">
        <f>IF(OR($B119=0,$B119=""),"",IF(AND($E$3="Nursery"),'Marks Entry Nursery'!G118,IF(AND($E$3="LKG"),'Marks Entry LKG'!G118,IF(AND($E$3="UKG"),'Marks Entry UKG'!G118,""))))</f>
        <v/>
      </c>
      <c r="I119" s="407" t="str">
        <f>IF(OR($B119=0,$B119=""),"",IF(AND($E$3="Nursery"),'Marks Entry Nursery'!H118,IF(AND($E$3="LKG"),'Marks Entry LKG'!H118,IF(AND($E$3="UKG"),'Marks Entry UKG'!H118,""))))</f>
        <v/>
      </c>
      <c r="J119" s="229" t="str">
        <f>IF(OR($B119=0,$B119=""),"",IF(AND($E$3="Nursery"),'Marks Entry Nursery'!J118,IF(AND($E$3="LKG"),'Marks Entry LKG'!J118,IF(AND($E$3="UKG"),'Marks Entry UKG'!J118,""))))</f>
        <v/>
      </c>
      <c r="K119" s="229" t="str">
        <f>IF(OR($B119=0,$B119=""),"",IF(AND($E$3="Nursery"),'Marks Entry Nursery'!K118,IF(AND($E$3="LKG"),'Marks Entry LKG'!K118,IF(AND($E$3="UKG"),'Marks Entry UKG'!K118,""))))</f>
        <v/>
      </c>
      <c r="L119" s="105"/>
      <c r="M119" s="105"/>
      <c r="N119" s="105"/>
      <c r="O119" s="51"/>
      <c r="P119" s="105" t="str">
        <f>IF(OR($B119=0,$B119=""),"",IF(AND($E$3="Nursery"),'Marks Entry Nursery'!O118,IF(AND($E$3="LKG"),'Marks Entry LKG'!O118,IF(AND($E$3="UKG"),'Marks Entry UKG'!O118,""))))</f>
        <v/>
      </c>
      <c r="Q119" s="105" t="str">
        <f>IF(OR($B119=0,$B119=""),"",IF(AND($E$3="Nursery"),'Marks Entry Nursery'!P118,IF(AND($E$3="LKG"),'Marks Entry LKG'!P118,IF(AND($E$3="UKG"),'Marks Entry UKG'!P118,""))))</f>
        <v/>
      </c>
      <c r="R119" s="54" t="str">
        <f t="shared" si="64"/>
        <v/>
      </c>
      <c r="S119" s="51">
        <f t="shared" si="65"/>
        <v>0</v>
      </c>
      <c r="T119" s="105" t="str">
        <f>IF(OR($B119=0,$B119=""),"",IF(AND($E$3="Nursery"),'Marks Entry Nursery'!Q118,IF(AND($E$3="LKG"),'Marks Entry LKG'!Q118,IF(AND($E$3="UKG"),'Marks Entry UKG'!Q118,""))))</f>
        <v/>
      </c>
      <c r="U119" s="105" t="str">
        <f>IF(OR($B119=0,$B119=""),"",IF(AND($E$3="Nursery"),'Marks Entry Nursery'!R118,IF(AND($E$3="LKG"),'Marks Entry LKG'!R118,IF(AND($E$3="UKG"),'Marks Entry UKG'!R118,""))))</f>
        <v/>
      </c>
      <c r="V119" s="55" t="str">
        <f t="shared" si="66"/>
        <v/>
      </c>
      <c r="W119" s="51" t="str">
        <f t="shared" si="67"/>
        <v/>
      </c>
      <c r="X119" s="89">
        <f t="shared" si="68"/>
        <v>0</v>
      </c>
      <c r="Y119" s="89" t="str">
        <f t="shared" si="69"/>
        <v/>
      </c>
      <c r="Z119" s="89" t="str">
        <f t="shared" si="70"/>
        <v/>
      </c>
      <c r="AA119" s="89" t="str">
        <f t="shared" si="71"/>
        <v/>
      </c>
      <c r="AB119" s="89" t="str">
        <f t="shared" si="72"/>
        <v/>
      </c>
      <c r="AC119" s="93" t="str">
        <f t="shared" si="73"/>
        <v/>
      </c>
      <c r="AD119" s="105"/>
      <c r="AE119" s="105"/>
      <c r="AF119" s="105"/>
      <c r="AG119" s="51"/>
      <c r="AH119" s="105" t="str">
        <f>IF(OR($B119=0,$B119=""),"",IF(AND($E$3="Nursery"),'Marks Entry Nursery'!V118,IF(AND($E$3="LKG"),'Marks Entry LKG'!V118,IF(AND($E$3="UKG"),'Marks Entry UKG'!V118,""))))</f>
        <v/>
      </c>
      <c r="AI119" s="105" t="str">
        <f>IF(OR($B119=0,$B119=""),"",IF(AND($E$3="Nursery"),'Marks Entry Nursery'!W118,IF(AND($E$3="LKG"),'Marks Entry LKG'!W118,IF(AND($E$3="UKG"),'Marks Entry UKG'!W118,""))))</f>
        <v/>
      </c>
      <c r="AJ119" s="54" t="str">
        <f t="shared" si="74"/>
        <v/>
      </c>
      <c r="AK119" s="51">
        <f t="shared" si="75"/>
        <v>0</v>
      </c>
      <c r="AL119" s="105" t="str">
        <f>IF(OR($B119=0,$B119=""),"",IF(AND($E$3="Nursery"),'Marks Entry Nursery'!X118,IF(AND($E$3="LKG"),'Marks Entry LKG'!X118,IF(AND($E$3="UKG"),'Marks Entry UKG'!X118,""))))</f>
        <v/>
      </c>
      <c r="AM119" s="105" t="str">
        <f>IF(OR($B119=0,$B119=""),"",IF(AND($E$3="Nursery"),'Marks Entry Nursery'!Y118,IF(AND($E$3="LKG"),'Marks Entry LKG'!Y118,IF(AND($E$3="UKG"),'Marks Entry UKG'!Y118,""))))</f>
        <v/>
      </c>
      <c r="AN119" s="55" t="str">
        <f t="shared" si="76"/>
        <v/>
      </c>
      <c r="AO119" s="51" t="str">
        <f t="shared" si="77"/>
        <v/>
      </c>
      <c r="AP119" s="89">
        <f t="shared" si="78"/>
        <v>0</v>
      </c>
      <c r="AQ119" s="89" t="str">
        <f t="shared" si="79"/>
        <v/>
      </c>
      <c r="AR119" s="89" t="str">
        <f t="shared" si="80"/>
        <v/>
      </c>
      <c r="AS119" s="89" t="str">
        <f t="shared" si="81"/>
        <v/>
      </c>
      <c r="AT119" s="89" t="str">
        <f t="shared" si="82"/>
        <v/>
      </c>
      <c r="AU119" s="93" t="str">
        <f t="shared" si="83"/>
        <v/>
      </c>
      <c r="AV119" s="105"/>
      <c r="AW119" s="105"/>
      <c r="AX119" s="105"/>
      <c r="AY119" s="51"/>
      <c r="AZ119" s="105" t="str">
        <f>IF(OR($B119=0,$B119=""),"",IF(AND($E$3="Nursery"),'Marks Entry Nursery'!AC118,IF(AND($E$3="LKG"),'Marks Entry LKG'!AC118,IF(AND($E$3="UKG"),'Marks Entry UKG'!AC118,""))))</f>
        <v/>
      </c>
      <c r="BA119" s="105" t="str">
        <f>IF(OR($B119=0,$B119=""),"",IF(AND($E$3="Nursery"),'Marks Entry Nursery'!AD118,IF(AND($E$3="LKG"),'Marks Entry LKG'!AD118,IF(AND($E$3="UKG"),'Marks Entry UKG'!AD118,""))))</f>
        <v/>
      </c>
      <c r="BB119" s="54" t="str">
        <f t="shared" si="84"/>
        <v/>
      </c>
      <c r="BC119" s="51">
        <f t="shared" si="85"/>
        <v>0</v>
      </c>
      <c r="BD119" s="105" t="str">
        <f>IF(OR($B119=0,$B119=""),"",IF(AND($E$3="Nursery"),'Marks Entry Nursery'!AE118,IF(AND($E$3="LKG"),'Marks Entry LKG'!AE118,IF(AND($E$3="UKG"),'Marks Entry UKG'!AE118,""))))</f>
        <v/>
      </c>
      <c r="BE119" s="105" t="str">
        <f>IF(OR($B119=0,$B119=""),"",IF(AND($E$3="Nursery"),'Marks Entry Nursery'!AF118,IF(AND($E$3="LKG"),'Marks Entry LKG'!AF118,IF(AND($E$3="UKG"),'Marks Entry UKG'!AF118,""))))</f>
        <v/>
      </c>
      <c r="BF119" s="55" t="str">
        <f t="shared" si="86"/>
        <v/>
      </c>
      <c r="BG119" s="51" t="str">
        <f t="shared" si="87"/>
        <v/>
      </c>
      <c r="BH119" s="89">
        <f t="shared" si="88"/>
        <v>0</v>
      </c>
      <c r="BI119" s="89" t="str">
        <f t="shared" si="89"/>
        <v/>
      </c>
      <c r="BJ119" s="89" t="str">
        <f t="shared" si="90"/>
        <v/>
      </c>
      <c r="BK119" s="89" t="str">
        <f t="shared" si="91"/>
        <v/>
      </c>
      <c r="BL119" s="89" t="str">
        <f t="shared" si="92"/>
        <v/>
      </c>
      <c r="BM119" s="93" t="str">
        <f t="shared" si="93"/>
        <v/>
      </c>
      <c r="BN119" s="105"/>
      <c r="BO119" s="105"/>
      <c r="BP119" s="105"/>
      <c r="BQ119" s="51"/>
      <c r="BR119" s="105" t="str">
        <f>IF(OR($B119=0,$B119=""),"",IF(AND($E$3="Nursery"),'Marks Entry Nursery'!AJ118,IF(AND($E$3="LKG"),'Marks Entry LKG'!AJ118,IF(AND($E$3="UKG"),'Marks Entry UKG'!AJ118,""))))</f>
        <v/>
      </c>
      <c r="BS119" s="105" t="str">
        <f>IF(OR($B119=0,$B119=""),"",IF(AND($E$3="Nursery"),'Marks Entry Nursery'!AK118,IF(AND($E$3="LKG"),'Marks Entry LKG'!AK118,IF(AND($E$3="UKG"),'Marks Entry UKG'!AK118,""))))</f>
        <v/>
      </c>
      <c r="BT119" s="54" t="str">
        <f t="shared" si="94"/>
        <v/>
      </c>
      <c r="BU119" s="51">
        <f t="shared" si="95"/>
        <v>0</v>
      </c>
      <c r="BV119" s="105" t="str">
        <f>IF(OR($B119=0,$B119=""),"",IF(AND($E$3="Nursery"),'Marks Entry Nursery'!AL118,IF(AND($E$3="LKG"),'Marks Entry LKG'!AL118,IF(AND($E$3="UKG"),'Marks Entry UKG'!AL118,""))))</f>
        <v/>
      </c>
      <c r="BW119" s="105" t="str">
        <f>IF(OR($B119=0,$B119=""),"",IF(AND($E$3="Nursery"),'Marks Entry Nursery'!AM118,IF(AND($E$3="LKG"),'Marks Entry LKG'!AM118,IF(AND($E$3="UKG"),'Marks Entry UKG'!AM118,""))))</f>
        <v/>
      </c>
      <c r="BX119" s="55" t="str">
        <f t="shared" si="96"/>
        <v/>
      </c>
      <c r="BY119" s="51" t="str">
        <f t="shared" si="97"/>
        <v/>
      </c>
      <c r="BZ119" s="89">
        <f t="shared" si="98"/>
        <v>0</v>
      </c>
      <c r="CA119" s="89" t="str">
        <f t="shared" si="99"/>
        <v/>
      </c>
      <c r="CB119" s="89" t="str">
        <f t="shared" si="100"/>
        <v/>
      </c>
      <c r="CC119" s="89" t="str">
        <f t="shared" si="101"/>
        <v/>
      </c>
      <c r="CD119" s="89" t="str">
        <f t="shared" si="102"/>
        <v/>
      </c>
      <c r="CE119" s="93" t="str">
        <f t="shared" si="103"/>
        <v/>
      </c>
      <c r="CF119" s="105" t="str">
        <f>IF(OR($B119=0,$B119=""),"",IF(AND($E$3="Nursery"),'Marks Entry Nursery'!AN118,IF(AND($E$3="LKG"),'Marks Entry LKG'!AN118,IF(AND($E$3="UKG"),'Marks Entry UKG'!AN118,""))))</f>
        <v/>
      </c>
      <c r="CG119" s="105" t="str">
        <f>IF(OR($B119=0,$B119=""),"",IF(AND($E$3="Nursery"),'Marks Entry Nursery'!AO118,IF(AND($E$3="LKG"),'Marks Entry LKG'!AO118,IF(AND($E$3="UKG"),'Marks Entry UKG'!AO118,""))))</f>
        <v/>
      </c>
      <c r="CH119" s="106" t="str">
        <f t="shared" si="104"/>
        <v/>
      </c>
      <c r="CI119" s="107">
        <f t="shared" si="105"/>
        <v>0</v>
      </c>
      <c r="CJ119" s="107" t="str">
        <f t="shared" si="106"/>
        <v/>
      </c>
      <c r="CK119" s="107" t="str">
        <f t="shared" si="107"/>
        <v/>
      </c>
      <c r="CL119" s="92" t="str">
        <f t="shared" si="108"/>
        <v/>
      </c>
      <c r="CM119" s="105" t="str">
        <f>IF(OR($B119=0,$B119=""),"",IF(AND($E$3="Nursery"),'Marks Entry Nursery'!AP118,IF(AND($E$3="LKG"),'Marks Entry LKG'!AP118,IF(AND($E$3="UKG"),'Marks Entry UKG'!AP118,""))))</f>
        <v/>
      </c>
      <c r="CN119" s="105" t="str">
        <f>IF(OR($B119=0,$B119=""),"",IF(AND($E$3="Nursery"),'Marks Entry Nursery'!AQ118,IF(AND($E$3="LKG"),'Marks Entry LKG'!AQ118,IF(AND($E$3="UKG"),'Marks Entry UKG'!AQ118,""))))</f>
        <v/>
      </c>
      <c r="CO119" s="106" t="str">
        <f t="shared" si="109"/>
        <v/>
      </c>
      <c r="CP119" s="107">
        <f t="shared" si="110"/>
        <v>0</v>
      </c>
      <c r="CQ119" s="107" t="str">
        <f t="shared" si="111"/>
        <v/>
      </c>
      <c r="CR119" s="107" t="str">
        <f t="shared" si="112"/>
        <v/>
      </c>
      <c r="CS119" s="92" t="str">
        <f t="shared" si="113"/>
        <v/>
      </c>
      <c r="CT119" s="105" t="str">
        <f>IF(OR($B119=0,$B119=""),"",IF(AND($E$3="Nursery"),'Marks Entry Nursery'!AR118,IF(AND($E$3="LKG"),'Marks Entry LKG'!AR118,IF(AND($E$3="UKG"),'Marks Entry UKG'!AR118,""))))</f>
        <v/>
      </c>
      <c r="CU119" s="105" t="str">
        <f>IF(OR($B119=0,$B119=""),"",IF(AND($E$3="Nursery"),'Marks Entry Nursery'!AS118,IF(AND($E$3="LKG"),'Marks Entry LKG'!AS118,IF(AND($E$3="UKG"),'Marks Entry UKG'!AS118,""))))</f>
        <v/>
      </c>
      <c r="CV119" s="106" t="str">
        <f t="shared" si="114"/>
        <v/>
      </c>
      <c r="CW119" s="107">
        <f t="shared" si="115"/>
        <v>0</v>
      </c>
      <c r="CX119" s="107" t="str">
        <f t="shared" si="116"/>
        <v/>
      </c>
      <c r="CY119" s="107" t="str">
        <f t="shared" si="117"/>
        <v/>
      </c>
      <c r="CZ119" s="92" t="str">
        <f t="shared" si="118"/>
        <v/>
      </c>
      <c r="DA119" s="105" t="str">
        <f>IF(OR($B119=0,$B119=""),"",IF(AND($E$3="Nursery"),'Marks Entry Nursery'!AT118,IF(AND($E$3="LKG"),'Marks Entry LKG'!AT118,IF(AND($E$3="UKG"),'Marks Entry UKG'!AT118,""))))</f>
        <v/>
      </c>
      <c r="DB119" s="105" t="str">
        <f>IF(OR($B119=0,$B119=""),"",IF(AND($E$3="Nursery"),'Marks Entry Nursery'!AU118,IF(AND($E$3="LKG"),'Marks Entry LKG'!AU118,IF(AND($E$3="UKG"),'Marks Entry UKG'!AU118,""))))</f>
        <v/>
      </c>
      <c r="DC119" s="357" t="str">
        <f t="shared" si="119"/>
        <v/>
      </c>
      <c r="DD119" s="93" t="str">
        <f t="shared" si="120"/>
        <v/>
      </c>
      <c r="DE119" s="105" t="str">
        <f>IF(OR($B119=0,$B119=""),"",IF(AND($E$3="Nursery"),'Marks Entry Nursery'!AV118,IF(AND($E$3="LKG"),'Marks Entry LKG'!AV118,IF(AND($E$3="UKG"),'Marks Entry UKG'!AV118,""))))</f>
        <v/>
      </c>
      <c r="DF119" s="105" t="str">
        <f>IF(OR($B119=0,$B119=""),"",IF(AND($E$3="Nursery"),'Marks Entry Nursery'!AW118,IF(AND($E$3="LKG"),'Marks Entry LKG'!AW118,IF(AND($E$3="UKG"),'Marks Entry UKG'!AW118,""))))</f>
        <v/>
      </c>
      <c r="DG119" s="357" t="str">
        <f t="shared" si="121"/>
        <v/>
      </c>
      <c r="DH119" s="93" t="str">
        <f t="shared" si="122"/>
        <v/>
      </c>
      <c r="DI119" s="63" t="str">
        <f t="shared" si="123"/>
        <v/>
      </c>
      <c r="DJ119" s="359" t="str">
        <f t="shared" si="124"/>
        <v/>
      </c>
      <c r="DK119" s="67" t="str">
        <f t="shared" si="125"/>
        <v/>
      </c>
      <c r="DL119" s="68" t="str">
        <f t="shared" si="126"/>
        <v/>
      </c>
      <c r="DM119" s="387" t="str">
        <f>IFERROR(IF(B119="NSO","NSO",IF(OR(D119="",G119="",F119="",B119="",DI119=0),"",IF('Master sheet'!$D$14="Hindi","कक्षोंन्नति","Promoted"))),"")</f>
        <v/>
      </c>
      <c r="DN119" s="42" t="str">
        <f>IF(OR(B119=0,B119=""),"",IF(AND($E$3="Nursery"),'Marks Entry Nursery'!AX118,IF(AND($E$3="LKG"),'Marks Entry LKG'!AX118,IF(AND($E$3="UKG"),'Marks Entry UKG'!AX118,""))))</f>
        <v/>
      </c>
      <c r="DO119" s="42" t="str">
        <f>IF(OR(B119=0,B119=""),"",IF(AND($E$3="Nursery"),'Marks Entry Nursery'!AY118,IF(AND($E$3="LKG"),'Marks Entry LKG'!AY118,IF(AND($E$3="UKG"),'Marks Entry UKG'!AY118,""))))</f>
        <v/>
      </c>
      <c r="DP119" s="214" t="str">
        <f t="shared" si="127"/>
        <v/>
      </c>
      <c r="DQ119" s="43"/>
      <c r="DX119" s="44">
        <f>IF(AND($E$3="Nursery"),'Marks Entry Nursery'!I118,IF(AND($E$3="LKG"),'Marks Entry LKG'!I118,IF(AND($E$3="UKG"),'Marks Entry UKG'!I118,"")))</f>
        <v>0</v>
      </c>
    </row>
    <row r="120" spans="1:128" ht="18.95" customHeight="1">
      <c r="A120" s="56">
        <v>113</v>
      </c>
      <c r="B120" s="261" t="str">
        <f>IF(OR(DX120=0,DX120=""),"",IF(AND($E$3="Nursery"),'Marks Entry Nursery'!I119,IF(AND($E$3="LKG"),'Marks Entry LKG'!I119,IF(AND($E$3="UKG"),'Marks Entry UKG'!I119,""))))</f>
        <v/>
      </c>
      <c r="C120" s="57" t="str">
        <f>IF(OR($B120=0,$B120=""),"",IF(AND($E$3="Nursery"),'Marks Entry Nursery'!B119,IF(AND($E$3="LKG"),'Marks Entry LKG'!B119,IF(AND($E$3="UKG"),'Marks Entry UKG'!B119,""))))</f>
        <v/>
      </c>
      <c r="D120" s="57" t="str">
        <f>IF(OR($B120=0,$B120=""),"",IF(AND($E$3="Nursery"),'Marks Entry Nursery'!C119,IF(AND($E$3="LKG"),'Marks Entry LKG'!C119,IF(AND($E$3="UKG"),'Marks Entry UKG'!C119,""))))</f>
        <v/>
      </c>
      <c r="E120" s="402" t="str">
        <f>IF(OR(B120=0,B120=""),"",IF(AND($E$3="Nursery"),'Marks Entry Nursery'!E119,IF(AND($E$3="LKG"),'Marks Entry LKG'!E119,IF(AND($E$3="UKG"),'Marks Entry UKG'!E119,""))))</f>
        <v/>
      </c>
      <c r="F120" s="260" t="str">
        <f>IF(OR(B120=0,B120=""),"",IF(AND($E$3="Nursery"),'Marks Entry Nursery'!D119,IF(AND($E$3="LKG"),'Marks Entry LKG'!D119,IF(AND($E$3="UKG"),'Marks Entry UKG'!D119,""))))</f>
        <v/>
      </c>
      <c r="G120" s="407" t="str">
        <f>IF(OR($B120=0,$B120=""),"",IF(AND($E$3="Nursery"),'Marks Entry Nursery'!F119,IF(AND($E$3="LKG"),'Marks Entry LKG'!F119,IF(AND($E$3="UKG"),'Marks Entry UKG'!F119,""))))</f>
        <v/>
      </c>
      <c r="H120" s="407" t="str">
        <f>IF(OR($B120=0,$B120=""),"",IF(AND($E$3="Nursery"),'Marks Entry Nursery'!G119,IF(AND($E$3="LKG"),'Marks Entry LKG'!G119,IF(AND($E$3="UKG"),'Marks Entry UKG'!G119,""))))</f>
        <v/>
      </c>
      <c r="I120" s="407" t="str">
        <f>IF(OR($B120=0,$B120=""),"",IF(AND($E$3="Nursery"),'Marks Entry Nursery'!H119,IF(AND($E$3="LKG"),'Marks Entry LKG'!H119,IF(AND($E$3="UKG"),'Marks Entry UKG'!H119,""))))</f>
        <v/>
      </c>
      <c r="J120" s="229" t="str">
        <f>IF(OR($B120=0,$B120=""),"",IF(AND($E$3="Nursery"),'Marks Entry Nursery'!J119,IF(AND($E$3="LKG"),'Marks Entry LKG'!J119,IF(AND($E$3="UKG"),'Marks Entry UKG'!J119,""))))</f>
        <v/>
      </c>
      <c r="K120" s="229" t="str">
        <f>IF(OR($B120=0,$B120=""),"",IF(AND($E$3="Nursery"),'Marks Entry Nursery'!K119,IF(AND($E$3="LKG"),'Marks Entry LKG'!K119,IF(AND($E$3="UKG"),'Marks Entry UKG'!K119,""))))</f>
        <v/>
      </c>
      <c r="L120" s="105"/>
      <c r="M120" s="105"/>
      <c r="N120" s="105"/>
      <c r="O120" s="51"/>
      <c r="P120" s="105" t="str">
        <f>IF(OR($B120=0,$B120=""),"",IF(AND($E$3="Nursery"),'Marks Entry Nursery'!O119,IF(AND($E$3="LKG"),'Marks Entry LKG'!O119,IF(AND($E$3="UKG"),'Marks Entry UKG'!O119,""))))</f>
        <v/>
      </c>
      <c r="Q120" s="105" t="str">
        <f>IF(OR($B120=0,$B120=""),"",IF(AND($E$3="Nursery"),'Marks Entry Nursery'!P119,IF(AND($E$3="LKG"),'Marks Entry LKG'!P119,IF(AND($E$3="UKG"),'Marks Entry UKG'!P119,""))))</f>
        <v/>
      </c>
      <c r="R120" s="54" t="str">
        <f t="shared" si="64"/>
        <v/>
      </c>
      <c r="S120" s="51">
        <f t="shared" si="65"/>
        <v>0</v>
      </c>
      <c r="T120" s="105" t="str">
        <f>IF(OR($B120=0,$B120=""),"",IF(AND($E$3="Nursery"),'Marks Entry Nursery'!Q119,IF(AND($E$3="LKG"),'Marks Entry LKG'!Q119,IF(AND($E$3="UKG"),'Marks Entry UKG'!Q119,""))))</f>
        <v/>
      </c>
      <c r="U120" s="105" t="str">
        <f>IF(OR($B120=0,$B120=""),"",IF(AND($E$3="Nursery"),'Marks Entry Nursery'!R119,IF(AND($E$3="LKG"),'Marks Entry LKG'!R119,IF(AND($E$3="UKG"),'Marks Entry UKG'!R119,""))))</f>
        <v/>
      </c>
      <c r="V120" s="55" t="str">
        <f t="shared" si="66"/>
        <v/>
      </c>
      <c r="W120" s="51" t="str">
        <f t="shared" si="67"/>
        <v/>
      </c>
      <c r="X120" s="89">
        <f t="shared" si="68"/>
        <v>0</v>
      </c>
      <c r="Y120" s="89" t="str">
        <f t="shared" si="69"/>
        <v/>
      </c>
      <c r="Z120" s="89" t="str">
        <f t="shared" si="70"/>
        <v/>
      </c>
      <c r="AA120" s="89" t="str">
        <f t="shared" si="71"/>
        <v/>
      </c>
      <c r="AB120" s="89" t="str">
        <f t="shared" si="72"/>
        <v/>
      </c>
      <c r="AC120" s="93" t="str">
        <f t="shared" si="73"/>
        <v/>
      </c>
      <c r="AD120" s="105"/>
      <c r="AE120" s="105"/>
      <c r="AF120" s="105"/>
      <c r="AG120" s="51"/>
      <c r="AH120" s="105" t="str">
        <f>IF(OR($B120=0,$B120=""),"",IF(AND($E$3="Nursery"),'Marks Entry Nursery'!V119,IF(AND($E$3="LKG"),'Marks Entry LKG'!V119,IF(AND($E$3="UKG"),'Marks Entry UKG'!V119,""))))</f>
        <v/>
      </c>
      <c r="AI120" s="105" t="str">
        <f>IF(OR($B120=0,$B120=""),"",IF(AND($E$3="Nursery"),'Marks Entry Nursery'!W119,IF(AND($E$3="LKG"),'Marks Entry LKG'!W119,IF(AND($E$3="UKG"),'Marks Entry UKG'!W119,""))))</f>
        <v/>
      </c>
      <c r="AJ120" s="54" t="str">
        <f t="shared" si="74"/>
        <v/>
      </c>
      <c r="AK120" s="51">
        <f t="shared" si="75"/>
        <v>0</v>
      </c>
      <c r="AL120" s="105" t="str">
        <f>IF(OR($B120=0,$B120=""),"",IF(AND($E$3="Nursery"),'Marks Entry Nursery'!X119,IF(AND($E$3="LKG"),'Marks Entry LKG'!X119,IF(AND($E$3="UKG"),'Marks Entry UKG'!X119,""))))</f>
        <v/>
      </c>
      <c r="AM120" s="105" t="str">
        <f>IF(OR($B120=0,$B120=""),"",IF(AND($E$3="Nursery"),'Marks Entry Nursery'!Y119,IF(AND($E$3="LKG"),'Marks Entry LKG'!Y119,IF(AND($E$3="UKG"),'Marks Entry UKG'!Y119,""))))</f>
        <v/>
      </c>
      <c r="AN120" s="55" t="str">
        <f t="shared" si="76"/>
        <v/>
      </c>
      <c r="AO120" s="51" t="str">
        <f t="shared" si="77"/>
        <v/>
      </c>
      <c r="AP120" s="89">
        <f t="shared" si="78"/>
        <v>0</v>
      </c>
      <c r="AQ120" s="89" t="str">
        <f t="shared" si="79"/>
        <v/>
      </c>
      <c r="AR120" s="89" t="str">
        <f t="shared" si="80"/>
        <v/>
      </c>
      <c r="AS120" s="89" t="str">
        <f t="shared" si="81"/>
        <v/>
      </c>
      <c r="AT120" s="89" t="str">
        <f t="shared" si="82"/>
        <v/>
      </c>
      <c r="AU120" s="93" t="str">
        <f t="shared" si="83"/>
        <v/>
      </c>
      <c r="AV120" s="105"/>
      <c r="AW120" s="105"/>
      <c r="AX120" s="105"/>
      <c r="AY120" s="51"/>
      <c r="AZ120" s="105" t="str">
        <f>IF(OR($B120=0,$B120=""),"",IF(AND($E$3="Nursery"),'Marks Entry Nursery'!AC119,IF(AND($E$3="LKG"),'Marks Entry LKG'!AC119,IF(AND($E$3="UKG"),'Marks Entry UKG'!AC119,""))))</f>
        <v/>
      </c>
      <c r="BA120" s="105" t="str">
        <f>IF(OR($B120=0,$B120=""),"",IF(AND($E$3="Nursery"),'Marks Entry Nursery'!AD119,IF(AND($E$3="LKG"),'Marks Entry LKG'!AD119,IF(AND($E$3="UKG"),'Marks Entry UKG'!AD119,""))))</f>
        <v/>
      </c>
      <c r="BB120" s="54" t="str">
        <f t="shared" si="84"/>
        <v/>
      </c>
      <c r="BC120" s="51">
        <f t="shared" si="85"/>
        <v>0</v>
      </c>
      <c r="BD120" s="105" t="str">
        <f>IF(OR($B120=0,$B120=""),"",IF(AND($E$3="Nursery"),'Marks Entry Nursery'!AE119,IF(AND($E$3="LKG"),'Marks Entry LKG'!AE119,IF(AND($E$3="UKG"),'Marks Entry UKG'!AE119,""))))</f>
        <v/>
      </c>
      <c r="BE120" s="105" t="str">
        <f>IF(OR($B120=0,$B120=""),"",IF(AND($E$3="Nursery"),'Marks Entry Nursery'!AF119,IF(AND($E$3="LKG"),'Marks Entry LKG'!AF119,IF(AND($E$3="UKG"),'Marks Entry UKG'!AF119,""))))</f>
        <v/>
      </c>
      <c r="BF120" s="55" t="str">
        <f t="shared" si="86"/>
        <v/>
      </c>
      <c r="BG120" s="51" t="str">
        <f t="shared" si="87"/>
        <v/>
      </c>
      <c r="BH120" s="89">
        <f t="shared" si="88"/>
        <v>0</v>
      </c>
      <c r="BI120" s="89" t="str">
        <f t="shared" si="89"/>
        <v/>
      </c>
      <c r="BJ120" s="89" t="str">
        <f t="shared" si="90"/>
        <v/>
      </c>
      <c r="BK120" s="89" t="str">
        <f t="shared" si="91"/>
        <v/>
      </c>
      <c r="BL120" s="89" t="str">
        <f t="shared" si="92"/>
        <v/>
      </c>
      <c r="BM120" s="93" t="str">
        <f t="shared" si="93"/>
        <v/>
      </c>
      <c r="BN120" s="105"/>
      <c r="BO120" s="105"/>
      <c r="BP120" s="105"/>
      <c r="BQ120" s="51"/>
      <c r="BR120" s="105" t="str">
        <f>IF(OR($B120=0,$B120=""),"",IF(AND($E$3="Nursery"),'Marks Entry Nursery'!AJ119,IF(AND($E$3="LKG"),'Marks Entry LKG'!AJ119,IF(AND($E$3="UKG"),'Marks Entry UKG'!AJ119,""))))</f>
        <v/>
      </c>
      <c r="BS120" s="105" t="str">
        <f>IF(OR($B120=0,$B120=""),"",IF(AND($E$3="Nursery"),'Marks Entry Nursery'!AK119,IF(AND($E$3="LKG"),'Marks Entry LKG'!AK119,IF(AND($E$3="UKG"),'Marks Entry UKG'!AK119,""))))</f>
        <v/>
      </c>
      <c r="BT120" s="54" t="str">
        <f t="shared" si="94"/>
        <v/>
      </c>
      <c r="BU120" s="51">
        <f t="shared" si="95"/>
        <v>0</v>
      </c>
      <c r="BV120" s="105" t="str">
        <f>IF(OR($B120=0,$B120=""),"",IF(AND($E$3="Nursery"),'Marks Entry Nursery'!AL119,IF(AND($E$3="LKG"),'Marks Entry LKG'!AL119,IF(AND($E$3="UKG"),'Marks Entry UKG'!AL119,""))))</f>
        <v/>
      </c>
      <c r="BW120" s="105" t="str">
        <f>IF(OR($B120=0,$B120=""),"",IF(AND($E$3="Nursery"),'Marks Entry Nursery'!AM119,IF(AND($E$3="LKG"),'Marks Entry LKG'!AM119,IF(AND($E$3="UKG"),'Marks Entry UKG'!AM119,""))))</f>
        <v/>
      </c>
      <c r="BX120" s="55" t="str">
        <f t="shared" si="96"/>
        <v/>
      </c>
      <c r="BY120" s="51" t="str">
        <f t="shared" si="97"/>
        <v/>
      </c>
      <c r="BZ120" s="89">
        <f t="shared" si="98"/>
        <v>0</v>
      </c>
      <c r="CA120" s="89" t="str">
        <f t="shared" si="99"/>
        <v/>
      </c>
      <c r="CB120" s="89" t="str">
        <f t="shared" si="100"/>
        <v/>
      </c>
      <c r="CC120" s="89" t="str">
        <f t="shared" si="101"/>
        <v/>
      </c>
      <c r="CD120" s="89" t="str">
        <f t="shared" si="102"/>
        <v/>
      </c>
      <c r="CE120" s="93" t="str">
        <f t="shared" si="103"/>
        <v/>
      </c>
      <c r="CF120" s="105" t="str">
        <f>IF(OR($B120=0,$B120=""),"",IF(AND($E$3="Nursery"),'Marks Entry Nursery'!AN119,IF(AND($E$3="LKG"),'Marks Entry LKG'!AN119,IF(AND($E$3="UKG"),'Marks Entry UKG'!AN119,""))))</f>
        <v/>
      </c>
      <c r="CG120" s="105" t="str">
        <f>IF(OR($B120=0,$B120=""),"",IF(AND($E$3="Nursery"),'Marks Entry Nursery'!AO119,IF(AND($E$3="LKG"),'Marks Entry LKG'!AO119,IF(AND($E$3="UKG"),'Marks Entry UKG'!AO119,""))))</f>
        <v/>
      </c>
      <c r="CH120" s="106" t="str">
        <f t="shared" si="104"/>
        <v/>
      </c>
      <c r="CI120" s="107">
        <f t="shared" si="105"/>
        <v>0</v>
      </c>
      <c r="CJ120" s="107" t="str">
        <f t="shared" si="106"/>
        <v/>
      </c>
      <c r="CK120" s="107" t="str">
        <f t="shared" si="107"/>
        <v/>
      </c>
      <c r="CL120" s="92" t="str">
        <f t="shared" si="108"/>
        <v/>
      </c>
      <c r="CM120" s="105" t="str">
        <f>IF(OR($B120=0,$B120=""),"",IF(AND($E$3="Nursery"),'Marks Entry Nursery'!AP119,IF(AND($E$3="LKG"),'Marks Entry LKG'!AP119,IF(AND($E$3="UKG"),'Marks Entry UKG'!AP119,""))))</f>
        <v/>
      </c>
      <c r="CN120" s="105" t="str">
        <f>IF(OR($B120=0,$B120=""),"",IF(AND($E$3="Nursery"),'Marks Entry Nursery'!AQ119,IF(AND($E$3="LKG"),'Marks Entry LKG'!AQ119,IF(AND($E$3="UKG"),'Marks Entry UKG'!AQ119,""))))</f>
        <v/>
      </c>
      <c r="CO120" s="106" t="str">
        <f t="shared" si="109"/>
        <v/>
      </c>
      <c r="CP120" s="107">
        <f t="shared" si="110"/>
        <v>0</v>
      </c>
      <c r="CQ120" s="107" t="str">
        <f t="shared" si="111"/>
        <v/>
      </c>
      <c r="CR120" s="107" t="str">
        <f t="shared" si="112"/>
        <v/>
      </c>
      <c r="CS120" s="92" t="str">
        <f t="shared" si="113"/>
        <v/>
      </c>
      <c r="CT120" s="105" t="str">
        <f>IF(OR($B120=0,$B120=""),"",IF(AND($E$3="Nursery"),'Marks Entry Nursery'!AR119,IF(AND($E$3="LKG"),'Marks Entry LKG'!AR119,IF(AND($E$3="UKG"),'Marks Entry UKG'!AR119,""))))</f>
        <v/>
      </c>
      <c r="CU120" s="105" t="str">
        <f>IF(OR($B120=0,$B120=""),"",IF(AND($E$3="Nursery"),'Marks Entry Nursery'!AS119,IF(AND($E$3="LKG"),'Marks Entry LKG'!AS119,IF(AND($E$3="UKG"),'Marks Entry UKG'!AS119,""))))</f>
        <v/>
      </c>
      <c r="CV120" s="106" t="str">
        <f t="shared" si="114"/>
        <v/>
      </c>
      <c r="CW120" s="107">
        <f t="shared" si="115"/>
        <v>0</v>
      </c>
      <c r="CX120" s="107" t="str">
        <f t="shared" si="116"/>
        <v/>
      </c>
      <c r="CY120" s="107" t="str">
        <f t="shared" si="117"/>
        <v/>
      </c>
      <c r="CZ120" s="92" t="str">
        <f t="shared" si="118"/>
        <v/>
      </c>
      <c r="DA120" s="105" t="str">
        <f>IF(OR($B120=0,$B120=""),"",IF(AND($E$3="Nursery"),'Marks Entry Nursery'!AT119,IF(AND($E$3="LKG"),'Marks Entry LKG'!AT119,IF(AND($E$3="UKG"),'Marks Entry UKG'!AT119,""))))</f>
        <v/>
      </c>
      <c r="DB120" s="105" t="str">
        <f>IF(OR($B120=0,$B120=""),"",IF(AND($E$3="Nursery"),'Marks Entry Nursery'!AU119,IF(AND($E$3="LKG"),'Marks Entry LKG'!AU119,IF(AND($E$3="UKG"),'Marks Entry UKG'!AU119,""))))</f>
        <v/>
      </c>
      <c r="DC120" s="357" t="str">
        <f t="shared" si="119"/>
        <v/>
      </c>
      <c r="DD120" s="93" t="str">
        <f t="shared" si="120"/>
        <v/>
      </c>
      <c r="DE120" s="105" t="str">
        <f>IF(OR($B120=0,$B120=""),"",IF(AND($E$3="Nursery"),'Marks Entry Nursery'!AV119,IF(AND($E$3="LKG"),'Marks Entry LKG'!AV119,IF(AND($E$3="UKG"),'Marks Entry UKG'!AV119,""))))</f>
        <v/>
      </c>
      <c r="DF120" s="105" t="str">
        <f>IF(OR($B120=0,$B120=""),"",IF(AND($E$3="Nursery"),'Marks Entry Nursery'!AW119,IF(AND($E$3="LKG"),'Marks Entry LKG'!AW119,IF(AND($E$3="UKG"),'Marks Entry UKG'!AW119,""))))</f>
        <v/>
      </c>
      <c r="DG120" s="357" t="str">
        <f t="shared" si="121"/>
        <v/>
      </c>
      <c r="DH120" s="93" t="str">
        <f t="shared" si="122"/>
        <v/>
      </c>
      <c r="DI120" s="63" t="str">
        <f t="shared" si="123"/>
        <v/>
      </c>
      <c r="DJ120" s="359" t="str">
        <f t="shared" si="124"/>
        <v/>
      </c>
      <c r="DK120" s="67" t="str">
        <f t="shared" si="125"/>
        <v/>
      </c>
      <c r="DL120" s="68" t="str">
        <f t="shared" si="126"/>
        <v/>
      </c>
      <c r="DM120" s="387" t="str">
        <f>IFERROR(IF(B120="NSO","NSO",IF(OR(D120="",G120="",F120="",B120="",DI120=0),"",IF('Master sheet'!$D$14="Hindi","कक्षोंन्नति","Promoted"))),"")</f>
        <v/>
      </c>
      <c r="DN120" s="42" t="str">
        <f>IF(OR(B120=0,B120=""),"",IF(AND($E$3="Nursery"),'Marks Entry Nursery'!AX119,IF(AND($E$3="LKG"),'Marks Entry LKG'!AX119,IF(AND($E$3="UKG"),'Marks Entry UKG'!AX119,""))))</f>
        <v/>
      </c>
      <c r="DO120" s="42" t="str">
        <f>IF(OR(B120=0,B120=""),"",IF(AND($E$3="Nursery"),'Marks Entry Nursery'!AY119,IF(AND($E$3="LKG"),'Marks Entry LKG'!AY119,IF(AND($E$3="UKG"),'Marks Entry UKG'!AY119,""))))</f>
        <v/>
      </c>
      <c r="DP120" s="214" t="str">
        <f t="shared" si="127"/>
        <v/>
      </c>
      <c r="DQ120" s="43"/>
      <c r="DX120" s="44">
        <f>IF(AND($E$3="Nursery"),'Marks Entry Nursery'!I119,IF(AND($E$3="LKG"),'Marks Entry LKG'!I119,IF(AND($E$3="UKG"),'Marks Entry UKG'!I119,"")))</f>
        <v>0</v>
      </c>
    </row>
    <row r="121" spans="1:128" ht="18.95" customHeight="1">
      <c r="A121" s="56">
        <v>114</v>
      </c>
      <c r="B121" s="261" t="str">
        <f>IF(OR(DX121=0,DX121=""),"",IF(AND($E$3="Nursery"),'Marks Entry Nursery'!I120,IF(AND($E$3="LKG"),'Marks Entry LKG'!I120,IF(AND($E$3="UKG"),'Marks Entry UKG'!I120,""))))</f>
        <v/>
      </c>
      <c r="C121" s="57" t="str">
        <f>IF(OR($B121=0,$B121=""),"",IF(AND($E$3="Nursery"),'Marks Entry Nursery'!B120,IF(AND($E$3="LKG"),'Marks Entry LKG'!B120,IF(AND($E$3="UKG"),'Marks Entry UKG'!B120,""))))</f>
        <v/>
      </c>
      <c r="D121" s="57" t="str">
        <f>IF(OR($B121=0,$B121=""),"",IF(AND($E$3="Nursery"),'Marks Entry Nursery'!C120,IF(AND($E$3="LKG"),'Marks Entry LKG'!C120,IF(AND($E$3="UKG"),'Marks Entry UKG'!C120,""))))</f>
        <v/>
      </c>
      <c r="E121" s="402" t="str">
        <f>IF(OR(B121=0,B121=""),"",IF(AND($E$3="Nursery"),'Marks Entry Nursery'!E120,IF(AND($E$3="LKG"),'Marks Entry LKG'!E120,IF(AND($E$3="UKG"),'Marks Entry UKG'!E120,""))))</f>
        <v/>
      </c>
      <c r="F121" s="260" t="str">
        <f>IF(OR(B121=0,B121=""),"",IF(AND($E$3="Nursery"),'Marks Entry Nursery'!D120,IF(AND($E$3="LKG"),'Marks Entry LKG'!D120,IF(AND($E$3="UKG"),'Marks Entry UKG'!D120,""))))</f>
        <v/>
      </c>
      <c r="G121" s="407" t="str">
        <f>IF(OR($B121=0,$B121=""),"",IF(AND($E$3="Nursery"),'Marks Entry Nursery'!F120,IF(AND($E$3="LKG"),'Marks Entry LKG'!F120,IF(AND($E$3="UKG"),'Marks Entry UKG'!F120,""))))</f>
        <v/>
      </c>
      <c r="H121" s="407" t="str">
        <f>IF(OR($B121=0,$B121=""),"",IF(AND($E$3="Nursery"),'Marks Entry Nursery'!G120,IF(AND($E$3="LKG"),'Marks Entry LKG'!G120,IF(AND($E$3="UKG"),'Marks Entry UKG'!G120,""))))</f>
        <v/>
      </c>
      <c r="I121" s="407" t="str">
        <f>IF(OR($B121=0,$B121=""),"",IF(AND($E$3="Nursery"),'Marks Entry Nursery'!H120,IF(AND($E$3="LKG"),'Marks Entry LKG'!H120,IF(AND($E$3="UKG"),'Marks Entry UKG'!H120,""))))</f>
        <v/>
      </c>
      <c r="J121" s="229" t="str">
        <f>IF(OR($B121=0,$B121=""),"",IF(AND($E$3="Nursery"),'Marks Entry Nursery'!J120,IF(AND($E$3="LKG"),'Marks Entry LKG'!J120,IF(AND($E$3="UKG"),'Marks Entry UKG'!J120,""))))</f>
        <v/>
      </c>
      <c r="K121" s="229" t="str">
        <f>IF(OR($B121=0,$B121=""),"",IF(AND($E$3="Nursery"),'Marks Entry Nursery'!K120,IF(AND($E$3="LKG"),'Marks Entry LKG'!K120,IF(AND($E$3="UKG"),'Marks Entry UKG'!K120,""))))</f>
        <v/>
      </c>
      <c r="L121" s="105"/>
      <c r="M121" s="105"/>
      <c r="N121" s="105"/>
      <c r="O121" s="51"/>
      <c r="P121" s="105" t="str">
        <f>IF(OR($B121=0,$B121=""),"",IF(AND($E$3="Nursery"),'Marks Entry Nursery'!O120,IF(AND($E$3="LKG"),'Marks Entry LKG'!O120,IF(AND($E$3="UKG"),'Marks Entry UKG'!O120,""))))</f>
        <v/>
      </c>
      <c r="Q121" s="105" t="str">
        <f>IF(OR($B121=0,$B121=""),"",IF(AND($E$3="Nursery"),'Marks Entry Nursery'!P120,IF(AND($E$3="LKG"),'Marks Entry LKG'!P120,IF(AND($E$3="UKG"),'Marks Entry UKG'!P120,""))))</f>
        <v/>
      </c>
      <c r="R121" s="54" t="str">
        <f t="shared" si="64"/>
        <v/>
      </c>
      <c r="S121" s="51">
        <f t="shared" si="65"/>
        <v>0</v>
      </c>
      <c r="T121" s="105" t="str">
        <f>IF(OR($B121=0,$B121=""),"",IF(AND($E$3="Nursery"),'Marks Entry Nursery'!Q120,IF(AND($E$3="LKG"),'Marks Entry LKG'!Q120,IF(AND($E$3="UKG"),'Marks Entry UKG'!Q120,""))))</f>
        <v/>
      </c>
      <c r="U121" s="105" t="str">
        <f>IF(OR($B121=0,$B121=""),"",IF(AND($E$3="Nursery"),'Marks Entry Nursery'!R120,IF(AND($E$3="LKG"),'Marks Entry LKG'!R120,IF(AND($E$3="UKG"),'Marks Entry UKG'!R120,""))))</f>
        <v/>
      </c>
      <c r="V121" s="55" t="str">
        <f t="shared" si="66"/>
        <v/>
      </c>
      <c r="W121" s="51" t="str">
        <f t="shared" si="67"/>
        <v/>
      </c>
      <c r="X121" s="89">
        <f t="shared" si="68"/>
        <v>0</v>
      </c>
      <c r="Y121" s="89" t="str">
        <f t="shared" si="69"/>
        <v/>
      </c>
      <c r="Z121" s="89" t="str">
        <f t="shared" si="70"/>
        <v/>
      </c>
      <c r="AA121" s="89" t="str">
        <f t="shared" si="71"/>
        <v/>
      </c>
      <c r="AB121" s="89" t="str">
        <f t="shared" si="72"/>
        <v/>
      </c>
      <c r="AC121" s="93" t="str">
        <f t="shared" si="73"/>
        <v/>
      </c>
      <c r="AD121" s="105"/>
      <c r="AE121" s="105"/>
      <c r="AF121" s="105"/>
      <c r="AG121" s="51"/>
      <c r="AH121" s="105" t="str">
        <f>IF(OR($B121=0,$B121=""),"",IF(AND($E$3="Nursery"),'Marks Entry Nursery'!V120,IF(AND($E$3="LKG"),'Marks Entry LKG'!V120,IF(AND($E$3="UKG"),'Marks Entry UKG'!V120,""))))</f>
        <v/>
      </c>
      <c r="AI121" s="105" t="str">
        <f>IF(OR($B121=0,$B121=""),"",IF(AND($E$3="Nursery"),'Marks Entry Nursery'!W120,IF(AND($E$3="LKG"),'Marks Entry LKG'!W120,IF(AND($E$3="UKG"),'Marks Entry UKG'!W120,""))))</f>
        <v/>
      </c>
      <c r="AJ121" s="54" t="str">
        <f t="shared" si="74"/>
        <v/>
      </c>
      <c r="AK121" s="51">
        <f t="shared" si="75"/>
        <v>0</v>
      </c>
      <c r="AL121" s="105" t="str">
        <f>IF(OR($B121=0,$B121=""),"",IF(AND($E$3="Nursery"),'Marks Entry Nursery'!X120,IF(AND($E$3="LKG"),'Marks Entry LKG'!X120,IF(AND($E$3="UKG"),'Marks Entry UKG'!X120,""))))</f>
        <v/>
      </c>
      <c r="AM121" s="105" t="str">
        <f>IF(OR($B121=0,$B121=""),"",IF(AND($E$3="Nursery"),'Marks Entry Nursery'!Y120,IF(AND($E$3="LKG"),'Marks Entry LKG'!Y120,IF(AND($E$3="UKG"),'Marks Entry UKG'!Y120,""))))</f>
        <v/>
      </c>
      <c r="AN121" s="55" t="str">
        <f t="shared" si="76"/>
        <v/>
      </c>
      <c r="AO121" s="51" t="str">
        <f t="shared" si="77"/>
        <v/>
      </c>
      <c r="AP121" s="89">
        <f t="shared" si="78"/>
        <v>0</v>
      </c>
      <c r="AQ121" s="89" t="str">
        <f t="shared" si="79"/>
        <v/>
      </c>
      <c r="AR121" s="89" t="str">
        <f t="shared" si="80"/>
        <v/>
      </c>
      <c r="AS121" s="89" t="str">
        <f t="shared" si="81"/>
        <v/>
      </c>
      <c r="AT121" s="89" t="str">
        <f t="shared" si="82"/>
        <v/>
      </c>
      <c r="AU121" s="93" t="str">
        <f t="shared" si="83"/>
        <v/>
      </c>
      <c r="AV121" s="105"/>
      <c r="AW121" s="105"/>
      <c r="AX121" s="105"/>
      <c r="AY121" s="51"/>
      <c r="AZ121" s="105" t="str">
        <f>IF(OR($B121=0,$B121=""),"",IF(AND($E$3="Nursery"),'Marks Entry Nursery'!AC120,IF(AND($E$3="LKG"),'Marks Entry LKG'!AC120,IF(AND($E$3="UKG"),'Marks Entry UKG'!AC120,""))))</f>
        <v/>
      </c>
      <c r="BA121" s="105" t="str">
        <f>IF(OR($B121=0,$B121=""),"",IF(AND($E$3="Nursery"),'Marks Entry Nursery'!AD120,IF(AND($E$3="LKG"),'Marks Entry LKG'!AD120,IF(AND($E$3="UKG"),'Marks Entry UKG'!AD120,""))))</f>
        <v/>
      </c>
      <c r="BB121" s="54" t="str">
        <f t="shared" si="84"/>
        <v/>
      </c>
      <c r="BC121" s="51">
        <f t="shared" si="85"/>
        <v>0</v>
      </c>
      <c r="BD121" s="105" t="str">
        <f>IF(OR($B121=0,$B121=""),"",IF(AND($E$3="Nursery"),'Marks Entry Nursery'!AE120,IF(AND($E$3="LKG"),'Marks Entry LKG'!AE120,IF(AND($E$3="UKG"),'Marks Entry UKG'!AE120,""))))</f>
        <v/>
      </c>
      <c r="BE121" s="105" t="str">
        <f>IF(OR($B121=0,$B121=""),"",IF(AND($E$3="Nursery"),'Marks Entry Nursery'!AF120,IF(AND($E$3="LKG"),'Marks Entry LKG'!AF120,IF(AND($E$3="UKG"),'Marks Entry UKG'!AF120,""))))</f>
        <v/>
      </c>
      <c r="BF121" s="55" t="str">
        <f t="shared" si="86"/>
        <v/>
      </c>
      <c r="BG121" s="51" t="str">
        <f t="shared" si="87"/>
        <v/>
      </c>
      <c r="BH121" s="89">
        <f t="shared" si="88"/>
        <v>0</v>
      </c>
      <c r="BI121" s="89" t="str">
        <f t="shared" si="89"/>
        <v/>
      </c>
      <c r="BJ121" s="89" t="str">
        <f t="shared" si="90"/>
        <v/>
      </c>
      <c r="BK121" s="89" t="str">
        <f t="shared" si="91"/>
        <v/>
      </c>
      <c r="BL121" s="89" t="str">
        <f t="shared" si="92"/>
        <v/>
      </c>
      <c r="BM121" s="93" t="str">
        <f t="shared" si="93"/>
        <v/>
      </c>
      <c r="BN121" s="105"/>
      <c r="BO121" s="105"/>
      <c r="BP121" s="105"/>
      <c r="BQ121" s="51"/>
      <c r="BR121" s="105" t="str">
        <f>IF(OR($B121=0,$B121=""),"",IF(AND($E$3="Nursery"),'Marks Entry Nursery'!AJ120,IF(AND($E$3="LKG"),'Marks Entry LKG'!AJ120,IF(AND($E$3="UKG"),'Marks Entry UKG'!AJ120,""))))</f>
        <v/>
      </c>
      <c r="BS121" s="105" t="str">
        <f>IF(OR($B121=0,$B121=""),"",IF(AND($E$3="Nursery"),'Marks Entry Nursery'!AK120,IF(AND($E$3="LKG"),'Marks Entry LKG'!AK120,IF(AND($E$3="UKG"),'Marks Entry UKG'!AK120,""))))</f>
        <v/>
      </c>
      <c r="BT121" s="54" t="str">
        <f t="shared" si="94"/>
        <v/>
      </c>
      <c r="BU121" s="51">
        <f t="shared" si="95"/>
        <v>0</v>
      </c>
      <c r="BV121" s="105" t="str">
        <f>IF(OR($B121=0,$B121=""),"",IF(AND($E$3="Nursery"),'Marks Entry Nursery'!AL120,IF(AND($E$3="LKG"),'Marks Entry LKG'!AL120,IF(AND($E$3="UKG"),'Marks Entry UKG'!AL120,""))))</f>
        <v/>
      </c>
      <c r="BW121" s="105" t="str">
        <f>IF(OR($B121=0,$B121=""),"",IF(AND($E$3="Nursery"),'Marks Entry Nursery'!AM120,IF(AND($E$3="LKG"),'Marks Entry LKG'!AM120,IF(AND($E$3="UKG"),'Marks Entry UKG'!AM120,""))))</f>
        <v/>
      </c>
      <c r="BX121" s="55" t="str">
        <f t="shared" si="96"/>
        <v/>
      </c>
      <c r="BY121" s="51" t="str">
        <f t="shared" si="97"/>
        <v/>
      </c>
      <c r="BZ121" s="89">
        <f t="shared" si="98"/>
        <v>0</v>
      </c>
      <c r="CA121" s="89" t="str">
        <f t="shared" si="99"/>
        <v/>
      </c>
      <c r="CB121" s="89" t="str">
        <f t="shared" si="100"/>
        <v/>
      </c>
      <c r="CC121" s="89" t="str">
        <f t="shared" si="101"/>
        <v/>
      </c>
      <c r="CD121" s="89" t="str">
        <f t="shared" si="102"/>
        <v/>
      </c>
      <c r="CE121" s="93" t="str">
        <f t="shared" si="103"/>
        <v/>
      </c>
      <c r="CF121" s="105" t="str">
        <f>IF(OR($B121=0,$B121=""),"",IF(AND($E$3="Nursery"),'Marks Entry Nursery'!AN120,IF(AND($E$3="LKG"),'Marks Entry LKG'!AN120,IF(AND($E$3="UKG"),'Marks Entry UKG'!AN120,""))))</f>
        <v/>
      </c>
      <c r="CG121" s="105" t="str">
        <f>IF(OR($B121=0,$B121=""),"",IF(AND($E$3="Nursery"),'Marks Entry Nursery'!AO120,IF(AND($E$3="LKG"),'Marks Entry LKG'!AO120,IF(AND($E$3="UKG"),'Marks Entry UKG'!AO120,""))))</f>
        <v/>
      </c>
      <c r="CH121" s="106" t="str">
        <f t="shared" si="104"/>
        <v/>
      </c>
      <c r="CI121" s="107">
        <f t="shared" si="105"/>
        <v>0</v>
      </c>
      <c r="CJ121" s="107" t="str">
        <f t="shared" si="106"/>
        <v/>
      </c>
      <c r="CK121" s="107" t="str">
        <f t="shared" si="107"/>
        <v/>
      </c>
      <c r="CL121" s="92" t="str">
        <f t="shared" si="108"/>
        <v/>
      </c>
      <c r="CM121" s="105" t="str">
        <f>IF(OR($B121=0,$B121=""),"",IF(AND($E$3="Nursery"),'Marks Entry Nursery'!AP120,IF(AND($E$3="LKG"),'Marks Entry LKG'!AP120,IF(AND($E$3="UKG"),'Marks Entry UKG'!AP120,""))))</f>
        <v/>
      </c>
      <c r="CN121" s="105" t="str">
        <f>IF(OR($B121=0,$B121=""),"",IF(AND($E$3="Nursery"),'Marks Entry Nursery'!AQ120,IF(AND($E$3="LKG"),'Marks Entry LKG'!AQ120,IF(AND($E$3="UKG"),'Marks Entry UKG'!AQ120,""))))</f>
        <v/>
      </c>
      <c r="CO121" s="106" t="str">
        <f t="shared" si="109"/>
        <v/>
      </c>
      <c r="CP121" s="107">
        <f t="shared" si="110"/>
        <v>0</v>
      </c>
      <c r="CQ121" s="107" t="str">
        <f t="shared" si="111"/>
        <v/>
      </c>
      <c r="CR121" s="107" t="str">
        <f t="shared" si="112"/>
        <v/>
      </c>
      <c r="CS121" s="92" t="str">
        <f t="shared" si="113"/>
        <v/>
      </c>
      <c r="CT121" s="105" t="str">
        <f>IF(OR($B121=0,$B121=""),"",IF(AND($E$3="Nursery"),'Marks Entry Nursery'!AR120,IF(AND($E$3="LKG"),'Marks Entry LKG'!AR120,IF(AND($E$3="UKG"),'Marks Entry UKG'!AR120,""))))</f>
        <v/>
      </c>
      <c r="CU121" s="105" t="str">
        <f>IF(OR($B121=0,$B121=""),"",IF(AND($E$3="Nursery"),'Marks Entry Nursery'!AS120,IF(AND($E$3="LKG"),'Marks Entry LKG'!AS120,IF(AND($E$3="UKG"),'Marks Entry UKG'!AS120,""))))</f>
        <v/>
      </c>
      <c r="CV121" s="106" t="str">
        <f t="shared" si="114"/>
        <v/>
      </c>
      <c r="CW121" s="107">
        <f t="shared" si="115"/>
        <v>0</v>
      </c>
      <c r="CX121" s="107" t="str">
        <f t="shared" si="116"/>
        <v/>
      </c>
      <c r="CY121" s="107" t="str">
        <f t="shared" si="117"/>
        <v/>
      </c>
      <c r="CZ121" s="92" t="str">
        <f t="shared" si="118"/>
        <v/>
      </c>
      <c r="DA121" s="105" t="str">
        <f>IF(OR($B121=0,$B121=""),"",IF(AND($E$3="Nursery"),'Marks Entry Nursery'!AT120,IF(AND($E$3="LKG"),'Marks Entry LKG'!AT120,IF(AND($E$3="UKG"),'Marks Entry UKG'!AT120,""))))</f>
        <v/>
      </c>
      <c r="DB121" s="105" t="str">
        <f>IF(OR($B121=0,$B121=""),"",IF(AND($E$3="Nursery"),'Marks Entry Nursery'!AU120,IF(AND($E$3="LKG"),'Marks Entry LKG'!AU120,IF(AND($E$3="UKG"),'Marks Entry UKG'!AU120,""))))</f>
        <v/>
      </c>
      <c r="DC121" s="357" t="str">
        <f t="shared" si="119"/>
        <v/>
      </c>
      <c r="DD121" s="93" t="str">
        <f t="shared" si="120"/>
        <v/>
      </c>
      <c r="DE121" s="105" t="str">
        <f>IF(OR($B121=0,$B121=""),"",IF(AND($E$3="Nursery"),'Marks Entry Nursery'!AV120,IF(AND($E$3="LKG"),'Marks Entry LKG'!AV120,IF(AND($E$3="UKG"),'Marks Entry UKG'!AV120,""))))</f>
        <v/>
      </c>
      <c r="DF121" s="105" t="str">
        <f>IF(OR($B121=0,$B121=""),"",IF(AND($E$3="Nursery"),'Marks Entry Nursery'!AW120,IF(AND($E$3="LKG"),'Marks Entry LKG'!AW120,IF(AND($E$3="UKG"),'Marks Entry UKG'!AW120,""))))</f>
        <v/>
      </c>
      <c r="DG121" s="357" t="str">
        <f t="shared" si="121"/>
        <v/>
      </c>
      <c r="DH121" s="93" t="str">
        <f t="shared" si="122"/>
        <v/>
      </c>
      <c r="DI121" s="63" t="str">
        <f t="shared" si="123"/>
        <v/>
      </c>
      <c r="DJ121" s="359" t="str">
        <f t="shared" si="124"/>
        <v/>
      </c>
      <c r="DK121" s="67" t="str">
        <f t="shared" si="125"/>
        <v/>
      </c>
      <c r="DL121" s="68" t="str">
        <f t="shared" si="126"/>
        <v/>
      </c>
      <c r="DM121" s="387" t="str">
        <f>IFERROR(IF(B121="NSO","NSO",IF(OR(D121="",G121="",F121="",B121="",DI121=0),"",IF('Master sheet'!$D$14="Hindi","कक्षोंन्नति","Promoted"))),"")</f>
        <v/>
      </c>
      <c r="DN121" s="42" t="str">
        <f>IF(OR(B121=0,B121=""),"",IF(AND($E$3="Nursery"),'Marks Entry Nursery'!AX120,IF(AND($E$3="LKG"),'Marks Entry LKG'!AX120,IF(AND($E$3="UKG"),'Marks Entry UKG'!AX120,""))))</f>
        <v/>
      </c>
      <c r="DO121" s="42" t="str">
        <f>IF(OR(B121=0,B121=""),"",IF(AND($E$3="Nursery"),'Marks Entry Nursery'!AY120,IF(AND($E$3="LKG"),'Marks Entry LKG'!AY120,IF(AND($E$3="UKG"),'Marks Entry UKG'!AY120,""))))</f>
        <v/>
      </c>
      <c r="DP121" s="214" t="str">
        <f t="shared" si="127"/>
        <v/>
      </c>
      <c r="DQ121" s="43"/>
      <c r="DX121" s="44">
        <f>IF(AND($E$3="Nursery"),'Marks Entry Nursery'!I120,IF(AND($E$3="LKG"),'Marks Entry LKG'!I120,IF(AND($E$3="UKG"),'Marks Entry UKG'!I120,"")))</f>
        <v>0</v>
      </c>
    </row>
    <row r="122" spans="1:128" ht="18.95" customHeight="1">
      <c r="A122" s="56">
        <v>115</v>
      </c>
      <c r="B122" s="261" t="str">
        <f>IF(OR(DX122=0,DX122=""),"",IF(AND($E$3="Nursery"),'Marks Entry Nursery'!I121,IF(AND($E$3="LKG"),'Marks Entry LKG'!I121,IF(AND($E$3="UKG"),'Marks Entry UKG'!I121,""))))</f>
        <v/>
      </c>
      <c r="C122" s="57" t="str">
        <f>IF(OR($B122=0,$B122=""),"",IF(AND($E$3="Nursery"),'Marks Entry Nursery'!B121,IF(AND($E$3="LKG"),'Marks Entry LKG'!B121,IF(AND($E$3="UKG"),'Marks Entry UKG'!B121,""))))</f>
        <v/>
      </c>
      <c r="D122" s="57" t="str">
        <f>IF(OR($B122=0,$B122=""),"",IF(AND($E$3="Nursery"),'Marks Entry Nursery'!C121,IF(AND($E$3="LKG"),'Marks Entry LKG'!C121,IF(AND($E$3="UKG"),'Marks Entry UKG'!C121,""))))</f>
        <v/>
      </c>
      <c r="E122" s="402" t="str">
        <f>IF(OR(B122=0,B122=""),"",IF(AND($E$3="Nursery"),'Marks Entry Nursery'!E121,IF(AND($E$3="LKG"),'Marks Entry LKG'!E121,IF(AND($E$3="UKG"),'Marks Entry UKG'!E121,""))))</f>
        <v/>
      </c>
      <c r="F122" s="260" t="str">
        <f>IF(OR(B122=0,B122=""),"",IF(AND($E$3="Nursery"),'Marks Entry Nursery'!D121,IF(AND($E$3="LKG"),'Marks Entry LKG'!D121,IF(AND($E$3="UKG"),'Marks Entry UKG'!D121,""))))</f>
        <v/>
      </c>
      <c r="G122" s="407" t="str">
        <f>IF(OR($B122=0,$B122=""),"",IF(AND($E$3="Nursery"),'Marks Entry Nursery'!F121,IF(AND($E$3="LKG"),'Marks Entry LKG'!F121,IF(AND($E$3="UKG"),'Marks Entry UKG'!F121,""))))</f>
        <v/>
      </c>
      <c r="H122" s="407" t="str">
        <f>IF(OR($B122=0,$B122=""),"",IF(AND($E$3="Nursery"),'Marks Entry Nursery'!G121,IF(AND($E$3="LKG"),'Marks Entry LKG'!G121,IF(AND($E$3="UKG"),'Marks Entry UKG'!G121,""))))</f>
        <v/>
      </c>
      <c r="I122" s="407" t="str">
        <f>IF(OR($B122=0,$B122=""),"",IF(AND($E$3="Nursery"),'Marks Entry Nursery'!H121,IF(AND($E$3="LKG"),'Marks Entry LKG'!H121,IF(AND($E$3="UKG"),'Marks Entry UKG'!H121,""))))</f>
        <v/>
      </c>
      <c r="J122" s="229" t="str">
        <f>IF(OR($B122=0,$B122=""),"",IF(AND($E$3="Nursery"),'Marks Entry Nursery'!J121,IF(AND($E$3="LKG"),'Marks Entry LKG'!J121,IF(AND($E$3="UKG"),'Marks Entry UKG'!J121,""))))</f>
        <v/>
      </c>
      <c r="K122" s="229" t="str">
        <f>IF(OR($B122=0,$B122=""),"",IF(AND($E$3="Nursery"),'Marks Entry Nursery'!K121,IF(AND($E$3="LKG"),'Marks Entry LKG'!K121,IF(AND($E$3="UKG"),'Marks Entry UKG'!K121,""))))</f>
        <v/>
      </c>
      <c r="L122" s="105"/>
      <c r="M122" s="105"/>
      <c r="N122" s="105"/>
      <c r="O122" s="51"/>
      <c r="P122" s="105" t="str">
        <f>IF(OR($B122=0,$B122=""),"",IF(AND($E$3="Nursery"),'Marks Entry Nursery'!O121,IF(AND($E$3="LKG"),'Marks Entry LKG'!O121,IF(AND($E$3="UKG"),'Marks Entry UKG'!O121,""))))</f>
        <v/>
      </c>
      <c r="Q122" s="105" t="str">
        <f>IF(OR($B122=0,$B122=""),"",IF(AND($E$3="Nursery"),'Marks Entry Nursery'!P121,IF(AND($E$3="LKG"),'Marks Entry LKG'!P121,IF(AND($E$3="UKG"),'Marks Entry UKG'!P121,""))))</f>
        <v/>
      </c>
      <c r="R122" s="54" t="str">
        <f t="shared" si="64"/>
        <v/>
      </c>
      <c r="S122" s="51">
        <f t="shared" si="65"/>
        <v>0</v>
      </c>
      <c r="T122" s="105" t="str">
        <f>IF(OR($B122=0,$B122=""),"",IF(AND($E$3="Nursery"),'Marks Entry Nursery'!Q121,IF(AND($E$3="LKG"),'Marks Entry LKG'!Q121,IF(AND($E$3="UKG"),'Marks Entry UKG'!Q121,""))))</f>
        <v/>
      </c>
      <c r="U122" s="105" t="str">
        <f>IF(OR($B122=0,$B122=""),"",IF(AND($E$3="Nursery"),'Marks Entry Nursery'!R121,IF(AND($E$3="LKG"),'Marks Entry LKG'!R121,IF(AND($E$3="UKG"),'Marks Entry UKG'!R121,""))))</f>
        <v/>
      </c>
      <c r="V122" s="55" t="str">
        <f t="shared" si="66"/>
        <v/>
      </c>
      <c r="W122" s="51" t="str">
        <f t="shared" si="67"/>
        <v/>
      </c>
      <c r="X122" s="89">
        <f t="shared" si="68"/>
        <v>0</v>
      </c>
      <c r="Y122" s="89" t="str">
        <f t="shared" si="69"/>
        <v/>
      </c>
      <c r="Z122" s="89" t="str">
        <f t="shared" si="70"/>
        <v/>
      </c>
      <c r="AA122" s="89" t="str">
        <f t="shared" si="71"/>
        <v/>
      </c>
      <c r="AB122" s="89" t="str">
        <f t="shared" si="72"/>
        <v/>
      </c>
      <c r="AC122" s="93" t="str">
        <f t="shared" si="73"/>
        <v/>
      </c>
      <c r="AD122" s="105"/>
      <c r="AE122" s="105"/>
      <c r="AF122" s="105"/>
      <c r="AG122" s="51"/>
      <c r="AH122" s="105" t="str">
        <f>IF(OR($B122=0,$B122=""),"",IF(AND($E$3="Nursery"),'Marks Entry Nursery'!V121,IF(AND($E$3="LKG"),'Marks Entry LKG'!V121,IF(AND($E$3="UKG"),'Marks Entry UKG'!V121,""))))</f>
        <v/>
      </c>
      <c r="AI122" s="105" t="str">
        <f>IF(OR($B122=0,$B122=""),"",IF(AND($E$3="Nursery"),'Marks Entry Nursery'!W121,IF(AND($E$3="LKG"),'Marks Entry LKG'!W121,IF(AND($E$3="UKG"),'Marks Entry UKG'!W121,""))))</f>
        <v/>
      </c>
      <c r="AJ122" s="54" t="str">
        <f t="shared" si="74"/>
        <v/>
      </c>
      <c r="AK122" s="51">
        <f t="shared" si="75"/>
        <v>0</v>
      </c>
      <c r="AL122" s="105" t="str">
        <f>IF(OR($B122=0,$B122=""),"",IF(AND($E$3="Nursery"),'Marks Entry Nursery'!X121,IF(AND($E$3="LKG"),'Marks Entry LKG'!X121,IF(AND($E$3="UKG"),'Marks Entry UKG'!X121,""))))</f>
        <v/>
      </c>
      <c r="AM122" s="105" t="str">
        <f>IF(OR($B122=0,$B122=""),"",IF(AND($E$3="Nursery"),'Marks Entry Nursery'!Y121,IF(AND($E$3="LKG"),'Marks Entry LKG'!Y121,IF(AND($E$3="UKG"),'Marks Entry UKG'!Y121,""))))</f>
        <v/>
      </c>
      <c r="AN122" s="55" t="str">
        <f t="shared" si="76"/>
        <v/>
      </c>
      <c r="AO122" s="51" t="str">
        <f t="shared" si="77"/>
        <v/>
      </c>
      <c r="AP122" s="89">
        <f t="shared" si="78"/>
        <v>0</v>
      </c>
      <c r="AQ122" s="89" t="str">
        <f t="shared" si="79"/>
        <v/>
      </c>
      <c r="AR122" s="89" t="str">
        <f t="shared" si="80"/>
        <v/>
      </c>
      <c r="AS122" s="89" t="str">
        <f t="shared" si="81"/>
        <v/>
      </c>
      <c r="AT122" s="89" t="str">
        <f t="shared" si="82"/>
        <v/>
      </c>
      <c r="AU122" s="93" t="str">
        <f t="shared" si="83"/>
        <v/>
      </c>
      <c r="AV122" s="105"/>
      <c r="AW122" s="105"/>
      <c r="AX122" s="105"/>
      <c r="AY122" s="51"/>
      <c r="AZ122" s="105" t="str">
        <f>IF(OR($B122=0,$B122=""),"",IF(AND($E$3="Nursery"),'Marks Entry Nursery'!AC121,IF(AND($E$3="LKG"),'Marks Entry LKG'!AC121,IF(AND($E$3="UKG"),'Marks Entry UKG'!AC121,""))))</f>
        <v/>
      </c>
      <c r="BA122" s="105" t="str">
        <f>IF(OR($B122=0,$B122=""),"",IF(AND($E$3="Nursery"),'Marks Entry Nursery'!AD121,IF(AND($E$3="LKG"),'Marks Entry LKG'!AD121,IF(AND($E$3="UKG"),'Marks Entry UKG'!AD121,""))))</f>
        <v/>
      </c>
      <c r="BB122" s="54" t="str">
        <f t="shared" si="84"/>
        <v/>
      </c>
      <c r="BC122" s="51">
        <f t="shared" si="85"/>
        <v>0</v>
      </c>
      <c r="BD122" s="105" t="str">
        <f>IF(OR($B122=0,$B122=""),"",IF(AND($E$3="Nursery"),'Marks Entry Nursery'!AE121,IF(AND($E$3="LKG"),'Marks Entry LKG'!AE121,IF(AND($E$3="UKG"),'Marks Entry UKG'!AE121,""))))</f>
        <v/>
      </c>
      <c r="BE122" s="105" t="str">
        <f>IF(OR($B122=0,$B122=""),"",IF(AND($E$3="Nursery"),'Marks Entry Nursery'!AF121,IF(AND($E$3="LKG"),'Marks Entry LKG'!AF121,IF(AND($E$3="UKG"),'Marks Entry UKG'!AF121,""))))</f>
        <v/>
      </c>
      <c r="BF122" s="55" t="str">
        <f t="shared" si="86"/>
        <v/>
      </c>
      <c r="BG122" s="51" t="str">
        <f t="shared" si="87"/>
        <v/>
      </c>
      <c r="BH122" s="89">
        <f t="shared" si="88"/>
        <v>0</v>
      </c>
      <c r="BI122" s="89" t="str">
        <f t="shared" si="89"/>
        <v/>
      </c>
      <c r="BJ122" s="89" t="str">
        <f t="shared" si="90"/>
        <v/>
      </c>
      <c r="BK122" s="89" t="str">
        <f t="shared" si="91"/>
        <v/>
      </c>
      <c r="BL122" s="89" t="str">
        <f t="shared" si="92"/>
        <v/>
      </c>
      <c r="BM122" s="93" t="str">
        <f t="shared" si="93"/>
        <v/>
      </c>
      <c r="BN122" s="105"/>
      <c r="BO122" s="105"/>
      <c r="BP122" s="105"/>
      <c r="BQ122" s="51"/>
      <c r="BR122" s="105" t="str">
        <f>IF(OR($B122=0,$B122=""),"",IF(AND($E$3="Nursery"),'Marks Entry Nursery'!AJ121,IF(AND($E$3="LKG"),'Marks Entry LKG'!AJ121,IF(AND($E$3="UKG"),'Marks Entry UKG'!AJ121,""))))</f>
        <v/>
      </c>
      <c r="BS122" s="105" t="str">
        <f>IF(OR($B122=0,$B122=""),"",IF(AND($E$3="Nursery"),'Marks Entry Nursery'!AK121,IF(AND($E$3="LKG"),'Marks Entry LKG'!AK121,IF(AND($E$3="UKG"),'Marks Entry UKG'!AK121,""))))</f>
        <v/>
      </c>
      <c r="BT122" s="54" t="str">
        <f t="shared" si="94"/>
        <v/>
      </c>
      <c r="BU122" s="51">
        <f t="shared" si="95"/>
        <v>0</v>
      </c>
      <c r="BV122" s="105" t="str">
        <f>IF(OR($B122=0,$B122=""),"",IF(AND($E$3="Nursery"),'Marks Entry Nursery'!AL121,IF(AND($E$3="LKG"),'Marks Entry LKG'!AL121,IF(AND($E$3="UKG"),'Marks Entry UKG'!AL121,""))))</f>
        <v/>
      </c>
      <c r="BW122" s="105" t="str">
        <f>IF(OR($B122=0,$B122=""),"",IF(AND($E$3="Nursery"),'Marks Entry Nursery'!AM121,IF(AND($E$3="LKG"),'Marks Entry LKG'!AM121,IF(AND($E$3="UKG"),'Marks Entry UKG'!AM121,""))))</f>
        <v/>
      </c>
      <c r="BX122" s="55" t="str">
        <f t="shared" si="96"/>
        <v/>
      </c>
      <c r="BY122" s="51" t="str">
        <f t="shared" si="97"/>
        <v/>
      </c>
      <c r="BZ122" s="89">
        <f t="shared" si="98"/>
        <v>0</v>
      </c>
      <c r="CA122" s="89" t="str">
        <f t="shared" si="99"/>
        <v/>
      </c>
      <c r="CB122" s="89" t="str">
        <f t="shared" si="100"/>
        <v/>
      </c>
      <c r="CC122" s="89" t="str">
        <f t="shared" si="101"/>
        <v/>
      </c>
      <c r="CD122" s="89" t="str">
        <f t="shared" si="102"/>
        <v/>
      </c>
      <c r="CE122" s="93" t="str">
        <f t="shared" si="103"/>
        <v/>
      </c>
      <c r="CF122" s="105" t="str">
        <f>IF(OR($B122=0,$B122=""),"",IF(AND($E$3="Nursery"),'Marks Entry Nursery'!AN121,IF(AND($E$3="LKG"),'Marks Entry LKG'!AN121,IF(AND($E$3="UKG"),'Marks Entry UKG'!AN121,""))))</f>
        <v/>
      </c>
      <c r="CG122" s="105" t="str">
        <f>IF(OR($B122=0,$B122=""),"",IF(AND($E$3="Nursery"),'Marks Entry Nursery'!AO121,IF(AND($E$3="LKG"),'Marks Entry LKG'!AO121,IF(AND($E$3="UKG"),'Marks Entry UKG'!AO121,""))))</f>
        <v/>
      </c>
      <c r="CH122" s="106" t="str">
        <f t="shared" si="104"/>
        <v/>
      </c>
      <c r="CI122" s="107">
        <f t="shared" si="105"/>
        <v>0</v>
      </c>
      <c r="CJ122" s="107" t="str">
        <f t="shared" si="106"/>
        <v/>
      </c>
      <c r="CK122" s="107" t="str">
        <f t="shared" si="107"/>
        <v/>
      </c>
      <c r="CL122" s="92" t="str">
        <f t="shared" si="108"/>
        <v/>
      </c>
      <c r="CM122" s="105" t="str">
        <f>IF(OR($B122=0,$B122=""),"",IF(AND($E$3="Nursery"),'Marks Entry Nursery'!AP121,IF(AND($E$3="LKG"),'Marks Entry LKG'!AP121,IF(AND($E$3="UKG"),'Marks Entry UKG'!AP121,""))))</f>
        <v/>
      </c>
      <c r="CN122" s="105" t="str">
        <f>IF(OR($B122=0,$B122=""),"",IF(AND($E$3="Nursery"),'Marks Entry Nursery'!AQ121,IF(AND($E$3="LKG"),'Marks Entry LKG'!AQ121,IF(AND($E$3="UKG"),'Marks Entry UKG'!AQ121,""))))</f>
        <v/>
      </c>
      <c r="CO122" s="106" t="str">
        <f t="shared" si="109"/>
        <v/>
      </c>
      <c r="CP122" s="107">
        <f t="shared" si="110"/>
        <v>0</v>
      </c>
      <c r="CQ122" s="107" t="str">
        <f t="shared" si="111"/>
        <v/>
      </c>
      <c r="CR122" s="107" t="str">
        <f t="shared" si="112"/>
        <v/>
      </c>
      <c r="CS122" s="92" t="str">
        <f t="shared" si="113"/>
        <v/>
      </c>
      <c r="CT122" s="105" t="str">
        <f>IF(OR($B122=0,$B122=""),"",IF(AND($E$3="Nursery"),'Marks Entry Nursery'!AR121,IF(AND($E$3="LKG"),'Marks Entry LKG'!AR121,IF(AND($E$3="UKG"),'Marks Entry UKG'!AR121,""))))</f>
        <v/>
      </c>
      <c r="CU122" s="105" t="str">
        <f>IF(OR($B122=0,$B122=""),"",IF(AND($E$3="Nursery"),'Marks Entry Nursery'!AS121,IF(AND($E$3="LKG"),'Marks Entry LKG'!AS121,IF(AND($E$3="UKG"),'Marks Entry UKG'!AS121,""))))</f>
        <v/>
      </c>
      <c r="CV122" s="106" t="str">
        <f t="shared" si="114"/>
        <v/>
      </c>
      <c r="CW122" s="107">
        <f t="shared" si="115"/>
        <v>0</v>
      </c>
      <c r="CX122" s="107" t="str">
        <f t="shared" si="116"/>
        <v/>
      </c>
      <c r="CY122" s="107" t="str">
        <f t="shared" si="117"/>
        <v/>
      </c>
      <c r="CZ122" s="92" t="str">
        <f t="shared" si="118"/>
        <v/>
      </c>
      <c r="DA122" s="105" t="str">
        <f>IF(OR($B122=0,$B122=""),"",IF(AND($E$3="Nursery"),'Marks Entry Nursery'!AT121,IF(AND($E$3="LKG"),'Marks Entry LKG'!AT121,IF(AND($E$3="UKG"),'Marks Entry UKG'!AT121,""))))</f>
        <v/>
      </c>
      <c r="DB122" s="105" t="str">
        <f>IF(OR($B122=0,$B122=""),"",IF(AND($E$3="Nursery"),'Marks Entry Nursery'!AU121,IF(AND($E$3="LKG"),'Marks Entry LKG'!AU121,IF(AND($E$3="UKG"),'Marks Entry UKG'!AU121,""))))</f>
        <v/>
      </c>
      <c r="DC122" s="357" t="str">
        <f t="shared" si="119"/>
        <v/>
      </c>
      <c r="DD122" s="93" t="str">
        <f t="shared" si="120"/>
        <v/>
      </c>
      <c r="DE122" s="105" t="str">
        <f>IF(OR($B122=0,$B122=""),"",IF(AND($E$3="Nursery"),'Marks Entry Nursery'!AV121,IF(AND($E$3="LKG"),'Marks Entry LKG'!AV121,IF(AND($E$3="UKG"),'Marks Entry UKG'!AV121,""))))</f>
        <v/>
      </c>
      <c r="DF122" s="105" t="str">
        <f>IF(OR($B122=0,$B122=""),"",IF(AND($E$3="Nursery"),'Marks Entry Nursery'!AW121,IF(AND($E$3="LKG"),'Marks Entry LKG'!AW121,IF(AND($E$3="UKG"),'Marks Entry UKG'!AW121,""))))</f>
        <v/>
      </c>
      <c r="DG122" s="357" t="str">
        <f t="shared" si="121"/>
        <v/>
      </c>
      <c r="DH122" s="93" t="str">
        <f t="shared" si="122"/>
        <v/>
      </c>
      <c r="DI122" s="63" t="str">
        <f t="shared" si="123"/>
        <v/>
      </c>
      <c r="DJ122" s="359" t="str">
        <f t="shared" si="124"/>
        <v/>
      </c>
      <c r="DK122" s="67" t="str">
        <f t="shared" si="125"/>
        <v/>
      </c>
      <c r="DL122" s="68" t="str">
        <f t="shared" si="126"/>
        <v/>
      </c>
      <c r="DM122" s="387" t="str">
        <f>IFERROR(IF(B122="NSO","NSO",IF(OR(D122="",G122="",F122="",B122="",DI122=0),"",IF('Master sheet'!$D$14="Hindi","कक्षोंन्नति","Promoted"))),"")</f>
        <v/>
      </c>
      <c r="DN122" s="42" t="str">
        <f>IF(OR(B122=0,B122=""),"",IF(AND($E$3="Nursery"),'Marks Entry Nursery'!AX121,IF(AND($E$3="LKG"),'Marks Entry LKG'!AX121,IF(AND($E$3="UKG"),'Marks Entry UKG'!AX121,""))))</f>
        <v/>
      </c>
      <c r="DO122" s="42" t="str">
        <f>IF(OR(B122=0,B122=""),"",IF(AND($E$3="Nursery"),'Marks Entry Nursery'!AY121,IF(AND($E$3="LKG"),'Marks Entry LKG'!AY121,IF(AND($E$3="UKG"),'Marks Entry UKG'!AY121,""))))</f>
        <v/>
      </c>
      <c r="DP122" s="214" t="str">
        <f t="shared" si="127"/>
        <v/>
      </c>
      <c r="DQ122" s="43"/>
      <c r="DX122" s="44">
        <f>IF(AND($E$3="Nursery"),'Marks Entry Nursery'!I121,IF(AND($E$3="LKG"),'Marks Entry LKG'!I121,IF(AND($E$3="UKG"),'Marks Entry UKG'!I121,"")))</f>
        <v>0</v>
      </c>
    </row>
    <row r="123" spans="1:128" ht="18.95" customHeight="1">
      <c r="A123" s="56">
        <v>116</v>
      </c>
      <c r="B123" s="261" t="str">
        <f>IF(OR(DX123=0,DX123=""),"",IF(AND($E$3="Nursery"),'Marks Entry Nursery'!I122,IF(AND($E$3="LKG"),'Marks Entry LKG'!I122,IF(AND($E$3="UKG"),'Marks Entry UKG'!I122,""))))</f>
        <v/>
      </c>
      <c r="C123" s="57" t="str">
        <f>IF(OR($B123=0,$B123=""),"",IF(AND($E$3="Nursery"),'Marks Entry Nursery'!B122,IF(AND($E$3="LKG"),'Marks Entry LKG'!B122,IF(AND($E$3="UKG"),'Marks Entry UKG'!B122,""))))</f>
        <v/>
      </c>
      <c r="D123" s="57" t="str">
        <f>IF(OR($B123=0,$B123=""),"",IF(AND($E$3="Nursery"),'Marks Entry Nursery'!C122,IF(AND($E$3="LKG"),'Marks Entry LKG'!C122,IF(AND($E$3="UKG"),'Marks Entry UKG'!C122,""))))</f>
        <v/>
      </c>
      <c r="E123" s="402" t="str">
        <f>IF(OR(B123=0,B123=""),"",IF(AND($E$3="Nursery"),'Marks Entry Nursery'!E122,IF(AND($E$3="LKG"),'Marks Entry LKG'!E122,IF(AND($E$3="UKG"),'Marks Entry UKG'!E122,""))))</f>
        <v/>
      </c>
      <c r="F123" s="260" t="str">
        <f>IF(OR(B123=0,B123=""),"",IF(AND($E$3="Nursery"),'Marks Entry Nursery'!D122,IF(AND($E$3="LKG"),'Marks Entry LKG'!D122,IF(AND($E$3="UKG"),'Marks Entry UKG'!D122,""))))</f>
        <v/>
      </c>
      <c r="G123" s="407" t="str">
        <f>IF(OR($B123=0,$B123=""),"",IF(AND($E$3="Nursery"),'Marks Entry Nursery'!F122,IF(AND($E$3="LKG"),'Marks Entry LKG'!F122,IF(AND($E$3="UKG"),'Marks Entry UKG'!F122,""))))</f>
        <v/>
      </c>
      <c r="H123" s="407" t="str">
        <f>IF(OR($B123=0,$B123=""),"",IF(AND($E$3="Nursery"),'Marks Entry Nursery'!G122,IF(AND($E$3="LKG"),'Marks Entry LKG'!G122,IF(AND($E$3="UKG"),'Marks Entry UKG'!G122,""))))</f>
        <v/>
      </c>
      <c r="I123" s="407" t="str">
        <f>IF(OR($B123=0,$B123=""),"",IF(AND($E$3="Nursery"),'Marks Entry Nursery'!H122,IF(AND($E$3="LKG"),'Marks Entry LKG'!H122,IF(AND($E$3="UKG"),'Marks Entry UKG'!H122,""))))</f>
        <v/>
      </c>
      <c r="J123" s="229" t="str">
        <f>IF(OR($B123=0,$B123=""),"",IF(AND($E$3="Nursery"),'Marks Entry Nursery'!J122,IF(AND($E$3="LKG"),'Marks Entry LKG'!J122,IF(AND($E$3="UKG"),'Marks Entry UKG'!J122,""))))</f>
        <v/>
      </c>
      <c r="K123" s="229" t="str">
        <f>IF(OR($B123=0,$B123=""),"",IF(AND($E$3="Nursery"),'Marks Entry Nursery'!K122,IF(AND($E$3="LKG"),'Marks Entry LKG'!K122,IF(AND($E$3="UKG"),'Marks Entry UKG'!K122,""))))</f>
        <v/>
      </c>
      <c r="L123" s="105"/>
      <c r="M123" s="105"/>
      <c r="N123" s="105"/>
      <c r="O123" s="51"/>
      <c r="P123" s="105" t="str">
        <f>IF(OR($B123=0,$B123=""),"",IF(AND($E$3="Nursery"),'Marks Entry Nursery'!O122,IF(AND($E$3="LKG"),'Marks Entry LKG'!O122,IF(AND($E$3="UKG"),'Marks Entry UKG'!O122,""))))</f>
        <v/>
      </c>
      <c r="Q123" s="105" t="str">
        <f>IF(OR($B123=0,$B123=""),"",IF(AND($E$3="Nursery"),'Marks Entry Nursery'!P122,IF(AND($E$3="LKG"),'Marks Entry LKG'!P122,IF(AND($E$3="UKG"),'Marks Entry UKG'!P122,""))))</f>
        <v/>
      </c>
      <c r="R123" s="54" t="str">
        <f t="shared" si="64"/>
        <v/>
      </c>
      <c r="S123" s="51">
        <f t="shared" si="65"/>
        <v>0</v>
      </c>
      <c r="T123" s="105" t="str">
        <f>IF(OR($B123=0,$B123=""),"",IF(AND($E$3="Nursery"),'Marks Entry Nursery'!Q122,IF(AND($E$3="LKG"),'Marks Entry LKG'!Q122,IF(AND($E$3="UKG"),'Marks Entry UKG'!Q122,""))))</f>
        <v/>
      </c>
      <c r="U123" s="105" t="str">
        <f>IF(OR($B123=0,$B123=""),"",IF(AND($E$3="Nursery"),'Marks Entry Nursery'!R122,IF(AND($E$3="LKG"),'Marks Entry LKG'!R122,IF(AND($E$3="UKG"),'Marks Entry UKG'!R122,""))))</f>
        <v/>
      </c>
      <c r="V123" s="55" t="str">
        <f t="shared" si="66"/>
        <v/>
      </c>
      <c r="W123" s="51" t="str">
        <f t="shared" si="67"/>
        <v/>
      </c>
      <c r="X123" s="89">
        <f t="shared" si="68"/>
        <v>0</v>
      </c>
      <c r="Y123" s="89" t="str">
        <f t="shared" si="69"/>
        <v/>
      </c>
      <c r="Z123" s="89" t="str">
        <f t="shared" si="70"/>
        <v/>
      </c>
      <c r="AA123" s="89" t="str">
        <f t="shared" si="71"/>
        <v/>
      </c>
      <c r="AB123" s="89" t="str">
        <f t="shared" si="72"/>
        <v/>
      </c>
      <c r="AC123" s="93" t="str">
        <f t="shared" si="73"/>
        <v/>
      </c>
      <c r="AD123" s="105"/>
      <c r="AE123" s="105"/>
      <c r="AF123" s="105"/>
      <c r="AG123" s="51"/>
      <c r="AH123" s="105" t="str">
        <f>IF(OR($B123=0,$B123=""),"",IF(AND($E$3="Nursery"),'Marks Entry Nursery'!V122,IF(AND($E$3="LKG"),'Marks Entry LKG'!V122,IF(AND($E$3="UKG"),'Marks Entry UKG'!V122,""))))</f>
        <v/>
      </c>
      <c r="AI123" s="105" t="str">
        <f>IF(OR($B123=0,$B123=""),"",IF(AND($E$3="Nursery"),'Marks Entry Nursery'!W122,IF(AND($E$3="LKG"),'Marks Entry LKG'!W122,IF(AND($E$3="UKG"),'Marks Entry UKG'!W122,""))))</f>
        <v/>
      </c>
      <c r="AJ123" s="54" t="str">
        <f t="shared" si="74"/>
        <v/>
      </c>
      <c r="AK123" s="51">
        <f t="shared" si="75"/>
        <v>0</v>
      </c>
      <c r="AL123" s="105" t="str">
        <f>IF(OR($B123=0,$B123=""),"",IF(AND($E$3="Nursery"),'Marks Entry Nursery'!X122,IF(AND($E$3="LKG"),'Marks Entry LKG'!X122,IF(AND($E$3="UKG"),'Marks Entry UKG'!X122,""))))</f>
        <v/>
      </c>
      <c r="AM123" s="105" t="str">
        <f>IF(OR($B123=0,$B123=""),"",IF(AND($E$3="Nursery"),'Marks Entry Nursery'!Y122,IF(AND($E$3="LKG"),'Marks Entry LKG'!Y122,IF(AND($E$3="UKG"),'Marks Entry UKG'!Y122,""))))</f>
        <v/>
      </c>
      <c r="AN123" s="55" t="str">
        <f t="shared" si="76"/>
        <v/>
      </c>
      <c r="AO123" s="51" t="str">
        <f t="shared" si="77"/>
        <v/>
      </c>
      <c r="AP123" s="89">
        <f t="shared" si="78"/>
        <v>0</v>
      </c>
      <c r="AQ123" s="89" t="str">
        <f t="shared" si="79"/>
        <v/>
      </c>
      <c r="AR123" s="89" t="str">
        <f t="shared" si="80"/>
        <v/>
      </c>
      <c r="AS123" s="89" t="str">
        <f t="shared" si="81"/>
        <v/>
      </c>
      <c r="AT123" s="89" t="str">
        <f t="shared" si="82"/>
        <v/>
      </c>
      <c r="AU123" s="93" t="str">
        <f t="shared" si="83"/>
        <v/>
      </c>
      <c r="AV123" s="105"/>
      <c r="AW123" s="105"/>
      <c r="AX123" s="105"/>
      <c r="AY123" s="51"/>
      <c r="AZ123" s="105" t="str">
        <f>IF(OR($B123=0,$B123=""),"",IF(AND($E$3="Nursery"),'Marks Entry Nursery'!AC122,IF(AND($E$3="LKG"),'Marks Entry LKG'!AC122,IF(AND($E$3="UKG"),'Marks Entry UKG'!AC122,""))))</f>
        <v/>
      </c>
      <c r="BA123" s="105" t="str">
        <f>IF(OR($B123=0,$B123=""),"",IF(AND($E$3="Nursery"),'Marks Entry Nursery'!AD122,IF(AND($E$3="LKG"),'Marks Entry LKG'!AD122,IF(AND($E$3="UKG"),'Marks Entry UKG'!AD122,""))))</f>
        <v/>
      </c>
      <c r="BB123" s="54" t="str">
        <f t="shared" si="84"/>
        <v/>
      </c>
      <c r="BC123" s="51">
        <f t="shared" si="85"/>
        <v>0</v>
      </c>
      <c r="BD123" s="105" t="str">
        <f>IF(OR($B123=0,$B123=""),"",IF(AND($E$3="Nursery"),'Marks Entry Nursery'!AE122,IF(AND($E$3="LKG"),'Marks Entry LKG'!AE122,IF(AND($E$3="UKG"),'Marks Entry UKG'!AE122,""))))</f>
        <v/>
      </c>
      <c r="BE123" s="105" t="str">
        <f>IF(OR($B123=0,$B123=""),"",IF(AND($E$3="Nursery"),'Marks Entry Nursery'!AF122,IF(AND($E$3="LKG"),'Marks Entry LKG'!AF122,IF(AND($E$3="UKG"),'Marks Entry UKG'!AF122,""))))</f>
        <v/>
      </c>
      <c r="BF123" s="55" t="str">
        <f t="shared" si="86"/>
        <v/>
      </c>
      <c r="BG123" s="51" t="str">
        <f t="shared" si="87"/>
        <v/>
      </c>
      <c r="BH123" s="89">
        <f t="shared" si="88"/>
        <v>0</v>
      </c>
      <c r="BI123" s="89" t="str">
        <f t="shared" si="89"/>
        <v/>
      </c>
      <c r="BJ123" s="89" t="str">
        <f t="shared" si="90"/>
        <v/>
      </c>
      <c r="BK123" s="89" t="str">
        <f t="shared" si="91"/>
        <v/>
      </c>
      <c r="BL123" s="89" t="str">
        <f t="shared" si="92"/>
        <v/>
      </c>
      <c r="BM123" s="93" t="str">
        <f t="shared" si="93"/>
        <v/>
      </c>
      <c r="BN123" s="105"/>
      <c r="BO123" s="105"/>
      <c r="BP123" s="105"/>
      <c r="BQ123" s="51"/>
      <c r="BR123" s="105" t="str">
        <f>IF(OR($B123=0,$B123=""),"",IF(AND($E$3="Nursery"),'Marks Entry Nursery'!AJ122,IF(AND($E$3="LKG"),'Marks Entry LKG'!AJ122,IF(AND($E$3="UKG"),'Marks Entry UKG'!AJ122,""))))</f>
        <v/>
      </c>
      <c r="BS123" s="105" t="str">
        <f>IF(OR($B123=0,$B123=""),"",IF(AND($E$3="Nursery"),'Marks Entry Nursery'!AK122,IF(AND($E$3="LKG"),'Marks Entry LKG'!AK122,IF(AND($E$3="UKG"),'Marks Entry UKG'!AK122,""))))</f>
        <v/>
      </c>
      <c r="BT123" s="54" t="str">
        <f t="shared" si="94"/>
        <v/>
      </c>
      <c r="BU123" s="51">
        <f t="shared" si="95"/>
        <v>0</v>
      </c>
      <c r="BV123" s="105" t="str">
        <f>IF(OR($B123=0,$B123=""),"",IF(AND($E$3="Nursery"),'Marks Entry Nursery'!AL122,IF(AND($E$3="LKG"),'Marks Entry LKG'!AL122,IF(AND($E$3="UKG"),'Marks Entry UKG'!AL122,""))))</f>
        <v/>
      </c>
      <c r="BW123" s="105" t="str">
        <f>IF(OR($B123=0,$B123=""),"",IF(AND($E$3="Nursery"),'Marks Entry Nursery'!AM122,IF(AND($E$3="LKG"),'Marks Entry LKG'!AM122,IF(AND($E$3="UKG"),'Marks Entry UKG'!AM122,""))))</f>
        <v/>
      </c>
      <c r="BX123" s="55" t="str">
        <f t="shared" si="96"/>
        <v/>
      </c>
      <c r="BY123" s="51" t="str">
        <f t="shared" si="97"/>
        <v/>
      </c>
      <c r="BZ123" s="89">
        <f t="shared" si="98"/>
        <v>0</v>
      </c>
      <c r="CA123" s="89" t="str">
        <f t="shared" si="99"/>
        <v/>
      </c>
      <c r="CB123" s="89" t="str">
        <f t="shared" si="100"/>
        <v/>
      </c>
      <c r="CC123" s="89" t="str">
        <f t="shared" si="101"/>
        <v/>
      </c>
      <c r="CD123" s="89" t="str">
        <f t="shared" si="102"/>
        <v/>
      </c>
      <c r="CE123" s="93" t="str">
        <f t="shared" si="103"/>
        <v/>
      </c>
      <c r="CF123" s="105" t="str">
        <f>IF(OR($B123=0,$B123=""),"",IF(AND($E$3="Nursery"),'Marks Entry Nursery'!AN122,IF(AND($E$3="LKG"),'Marks Entry LKG'!AN122,IF(AND($E$3="UKG"),'Marks Entry UKG'!AN122,""))))</f>
        <v/>
      </c>
      <c r="CG123" s="105" t="str">
        <f>IF(OR($B123=0,$B123=""),"",IF(AND($E$3="Nursery"),'Marks Entry Nursery'!AO122,IF(AND($E$3="LKG"),'Marks Entry LKG'!AO122,IF(AND($E$3="UKG"),'Marks Entry UKG'!AO122,""))))</f>
        <v/>
      </c>
      <c r="CH123" s="106" t="str">
        <f t="shared" si="104"/>
        <v/>
      </c>
      <c r="CI123" s="107">
        <f t="shared" si="105"/>
        <v>0</v>
      </c>
      <c r="CJ123" s="107" t="str">
        <f t="shared" si="106"/>
        <v/>
      </c>
      <c r="CK123" s="107" t="str">
        <f t="shared" si="107"/>
        <v/>
      </c>
      <c r="CL123" s="92" t="str">
        <f t="shared" si="108"/>
        <v/>
      </c>
      <c r="CM123" s="105" t="str">
        <f>IF(OR($B123=0,$B123=""),"",IF(AND($E$3="Nursery"),'Marks Entry Nursery'!AP122,IF(AND($E$3="LKG"),'Marks Entry LKG'!AP122,IF(AND($E$3="UKG"),'Marks Entry UKG'!AP122,""))))</f>
        <v/>
      </c>
      <c r="CN123" s="105" t="str">
        <f>IF(OR($B123=0,$B123=""),"",IF(AND($E$3="Nursery"),'Marks Entry Nursery'!AQ122,IF(AND($E$3="LKG"),'Marks Entry LKG'!AQ122,IF(AND($E$3="UKG"),'Marks Entry UKG'!AQ122,""))))</f>
        <v/>
      </c>
      <c r="CO123" s="106" t="str">
        <f t="shared" si="109"/>
        <v/>
      </c>
      <c r="CP123" s="107">
        <f t="shared" si="110"/>
        <v>0</v>
      </c>
      <c r="CQ123" s="107" t="str">
        <f t="shared" si="111"/>
        <v/>
      </c>
      <c r="CR123" s="107" t="str">
        <f t="shared" si="112"/>
        <v/>
      </c>
      <c r="CS123" s="92" t="str">
        <f t="shared" si="113"/>
        <v/>
      </c>
      <c r="CT123" s="105" t="str">
        <f>IF(OR($B123=0,$B123=""),"",IF(AND($E$3="Nursery"),'Marks Entry Nursery'!AR122,IF(AND($E$3="LKG"),'Marks Entry LKG'!AR122,IF(AND($E$3="UKG"),'Marks Entry UKG'!AR122,""))))</f>
        <v/>
      </c>
      <c r="CU123" s="105" t="str">
        <f>IF(OR($B123=0,$B123=""),"",IF(AND($E$3="Nursery"),'Marks Entry Nursery'!AS122,IF(AND($E$3="LKG"),'Marks Entry LKG'!AS122,IF(AND($E$3="UKG"),'Marks Entry UKG'!AS122,""))))</f>
        <v/>
      </c>
      <c r="CV123" s="106" t="str">
        <f t="shared" si="114"/>
        <v/>
      </c>
      <c r="CW123" s="107">
        <f t="shared" si="115"/>
        <v>0</v>
      </c>
      <c r="CX123" s="107" t="str">
        <f t="shared" si="116"/>
        <v/>
      </c>
      <c r="CY123" s="107" t="str">
        <f t="shared" si="117"/>
        <v/>
      </c>
      <c r="CZ123" s="92" t="str">
        <f t="shared" si="118"/>
        <v/>
      </c>
      <c r="DA123" s="105" t="str">
        <f>IF(OR($B123=0,$B123=""),"",IF(AND($E$3="Nursery"),'Marks Entry Nursery'!AT122,IF(AND($E$3="LKG"),'Marks Entry LKG'!AT122,IF(AND($E$3="UKG"),'Marks Entry UKG'!AT122,""))))</f>
        <v/>
      </c>
      <c r="DB123" s="105" t="str">
        <f>IF(OR($B123=0,$B123=""),"",IF(AND($E$3="Nursery"),'Marks Entry Nursery'!AU122,IF(AND($E$3="LKG"),'Marks Entry LKG'!AU122,IF(AND($E$3="UKG"),'Marks Entry UKG'!AU122,""))))</f>
        <v/>
      </c>
      <c r="DC123" s="357" t="str">
        <f t="shared" si="119"/>
        <v/>
      </c>
      <c r="DD123" s="93" t="str">
        <f t="shared" si="120"/>
        <v/>
      </c>
      <c r="DE123" s="105" t="str">
        <f>IF(OR($B123=0,$B123=""),"",IF(AND($E$3="Nursery"),'Marks Entry Nursery'!AV122,IF(AND($E$3="LKG"),'Marks Entry LKG'!AV122,IF(AND($E$3="UKG"),'Marks Entry UKG'!AV122,""))))</f>
        <v/>
      </c>
      <c r="DF123" s="105" t="str">
        <f>IF(OR($B123=0,$B123=""),"",IF(AND($E$3="Nursery"),'Marks Entry Nursery'!AW122,IF(AND($E$3="LKG"),'Marks Entry LKG'!AW122,IF(AND($E$3="UKG"),'Marks Entry UKG'!AW122,""))))</f>
        <v/>
      </c>
      <c r="DG123" s="357" t="str">
        <f t="shared" si="121"/>
        <v/>
      </c>
      <c r="DH123" s="93" t="str">
        <f t="shared" si="122"/>
        <v/>
      </c>
      <c r="DI123" s="63" t="str">
        <f t="shared" si="123"/>
        <v/>
      </c>
      <c r="DJ123" s="359" t="str">
        <f t="shared" si="124"/>
        <v/>
      </c>
      <c r="DK123" s="67" t="str">
        <f t="shared" si="125"/>
        <v/>
      </c>
      <c r="DL123" s="68" t="str">
        <f t="shared" si="126"/>
        <v/>
      </c>
      <c r="DM123" s="387" t="str">
        <f>IFERROR(IF(B123="NSO","NSO",IF(OR(D123="",G123="",F123="",B123="",DI123=0),"",IF('Master sheet'!$D$14="Hindi","कक्षोंन्नति","Promoted"))),"")</f>
        <v/>
      </c>
      <c r="DN123" s="42" t="str">
        <f>IF(OR(B123=0,B123=""),"",IF(AND($E$3="Nursery"),'Marks Entry Nursery'!AX122,IF(AND($E$3="LKG"),'Marks Entry LKG'!AX122,IF(AND($E$3="UKG"),'Marks Entry UKG'!AX122,""))))</f>
        <v/>
      </c>
      <c r="DO123" s="42" t="str">
        <f>IF(OR(B123=0,B123=""),"",IF(AND($E$3="Nursery"),'Marks Entry Nursery'!AY122,IF(AND($E$3="LKG"),'Marks Entry LKG'!AY122,IF(AND($E$3="UKG"),'Marks Entry UKG'!AY122,""))))</f>
        <v/>
      </c>
      <c r="DP123" s="214" t="str">
        <f t="shared" si="127"/>
        <v/>
      </c>
      <c r="DQ123" s="43"/>
      <c r="DX123" s="44">
        <f>IF(AND($E$3="Nursery"),'Marks Entry Nursery'!I122,IF(AND($E$3="LKG"),'Marks Entry LKG'!I122,IF(AND($E$3="UKG"),'Marks Entry UKG'!I122,"")))</f>
        <v>0</v>
      </c>
    </row>
    <row r="124" spans="1:128" ht="18.95" customHeight="1">
      <c r="A124" s="56">
        <v>117</v>
      </c>
      <c r="B124" s="261" t="str">
        <f>IF(OR(DX124=0,DX124=""),"",IF(AND($E$3="Nursery"),'Marks Entry Nursery'!I123,IF(AND($E$3="LKG"),'Marks Entry LKG'!I123,IF(AND($E$3="UKG"),'Marks Entry UKG'!I123,""))))</f>
        <v/>
      </c>
      <c r="C124" s="57" t="str">
        <f>IF(OR($B124=0,$B124=""),"",IF(AND($E$3="Nursery"),'Marks Entry Nursery'!B123,IF(AND($E$3="LKG"),'Marks Entry LKG'!B123,IF(AND($E$3="UKG"),'Marks Entry UKG'!B123,""))))</f>
        <v/>
      </c>
      <c r="D124" s="57" t="str">
        <f>IF(OR($B124=0,$B124=""),"",IF(AND($E$3="Nursery"),'Marks Entry Nursery'!C123,IF(AND($E$3="LKG"),'Marks Entry LKG'!C123,IF(AND($E$3="UKG"),'Marks Entry UKG'!C123,""))))</f>
        <v/>
      </c>
      <c r="E124" s="402" t="str">
        <f>IF(OR(B124=0,B124=""),"",IF(AND($E$3="Nursery"),'Marks Entry Nursery'!E123,IF(AND($E$3="LKG"),'Marks Entry LKG'!E123,IF(AND($E$3="UKG"),'Marks Entry UKG'!E123,""))))</f>
        <v/>
      </c>
      <c r="F124" s="260" t="str">
        <f>IF(OR(B124=0,B124=""),"",IF(AND($E$3="Nursery"),'Marks Entry Nursery'!D123,IF(AND($E$3="LKG"),'Marks Entry LKG'!D123,IF(AND($E$3="UKG"),'Marks Entry UKG'!D123,""))))</f>
        <v/>
      </c>
      <c r="G124" s="407" t="str">
        <f>IF(OR($B124=0,$B124=""),"",IF(AND($E$3="Nursery"),'Marks Entry Nursery'!F123,IF(AND($E$3="LKG"),'Marks Entry LKG'!F123,IF(AND($E$3="UKG"),'Marks Entry UKG'!F123,""))))</f>
        <v/>
      </c>
      <c r="H124" s="407" t="str">
        <f>IF(OR($B124=0,$B124=""),"",IF(AND($E$3="Nursery"),'Marks Entry Nursery'!G123,IF(AND($E$3="LKG"),'Marks Entry LKG'!G123,IF(AND($E$3="UKG"),'Marks Entry UKG'!G123,""))))</f>
        <v/>
      </c>
      <c r="I124" s="407" t="str">
        <f>IF(OR($B124=0,$B124=""),"",IF(AND($E$3="Nursery"),'Marks Entry Nursery'!H123,IF(AND($E$3="LKG"),'Marks Entry LKG'!H123,IF(AND($E$3="UKG"),'Marks Entry UKG'!H123,""))))</f>
        <v/>
      </c>
      <c r="J124" s="229" t="str">
        <f>IF(OR($B124=0,$B124=""),"",IF(AND($E$3="Nursery"),'Marks Entry Nursery'!J123,IF(AND($E$3="LKG"),'Marks Entry LKG'!J123,IF(AND($E$3="UKG"),'Marks Entry UKG'!J123,""))))</f>
        <v/>
      </c>
      <c r="K124" s="229" t="str">
        <f>IF(OR($B124=0,$B124=""),"",IF(AND($E$3="Nursery"),'Marks Entry Nursery'!K123,IF(AND($E$3="LKG"),'Marks Entry LKG'!K123,IF(AND($E$3="UKG"),'Marks Entry UKG'!K123,""))))</f>
        <v/>
      </c>
      <c r="L124" s="105"/>
      <c r="M124" s="105"/>
      <c r="N124" s="105"/>
      <c r="O124" s="51"/>
      <c r="P124" s="105" t="str">
        <f>IF(OR($B124=0,$B124=""),"",IF(AND($E$3="Nursery"),'Marks Entry Nursery'!O123,IF(AND($E$3="LKG"),'Marks Entry LKG'!O123,IF(AND($E$3="UKG"),'Marks Entry UKG'!O123,""))))</f>
        <v/>
      </c>
      <c r="Q124" s="105" t="str">
        <f>IF(OR($B124=0,$B124=""),"",IF(AND($E$3="Nursery"),'Marks Entry Nursery'!P123,IF(AND($E$3="LKG"),'Marks Entry LKG'!P123,IF(AND($E$3="UKG"),'Marks Entry UKG'!P123,""))))</f>
        <v/>
      </c>
      <c r="R124" s="54" t="str">
        <f t="shared" si="64"/>
        <v/>
      </c>
      <c r="S124" s="51">
        <f t="shared" si="65"/>
        <v>0</v>
      </c>
      <c r="T124" s="105" t="str">
        <f>IF(OR($B124=0,$B124=""),"",IF(AND($E$3="Nursery"),'Marks Entry Nursery'!Q123,IF(AND($E$3="LKG"),'Marks Entry LKG'!Q123,IF(AND($E$3="UKG"),'Marks Entry UKG'!Q123,""))))</f>
        <v/>
      </c>
      <c r="U124" s="105" t="str">
        <f>IF(OR($B124=0,$B124=""),"",IF(AND($E$3="Nursery"),'Marks Entry Nursery'!R123,IF(AND($E$3="LKG"),'Marks Entry LKG'!R123,IF(AND($E$3="UKG"),'Marks Entry UKG'!R123,""))))</f>
        <v/>
      </c>
      <c r="V124" s="55" t="str">
        <f t="shared" si="66"/>
        <v/>
      </c>
      <c r="W124" s="51" t="str">
        <f t="shared" si="67"/>
        <v/>
      </c>
      <c r="X124" s="89">
        <f t="shared" si="68"/>
        <v>0</v>
      </c>
      <c r="Y124" s="89" t="str">
        <f t="shared" si="69"/>
        <v/>
      </c>
      <c r="Z124" s="89" t="str">
        <f t="shared" si="70"/>
        <v/>
      </c>
      <c r="AA124" s="89" t="str">
        <f t="shared" si="71"/>
        <v/>
      </c>
      <c r="AB124" s="89" t="str">
        <f t="shared" si="72"/>
        <v/>
      </c>
      <c r="AC124" s="93" t="str">
        <f t="shared" si="73"/>
        <v/>
      </c>
      <c r="AD124" s="105"/>
      <c r="AE124" s="105"/>
      <c r="AF124" s="105"/>
      <c r="AG124" s="51"/>
      <c r="AH124" s="105" t="str">
        <f>IF(OR($B124=0,$B124=""),"",IF(AND($E$3="Nursery"),'Marks Entry Nursery'!V123,IF(AND($E$3="LKG"),'Marks Entry LKG'!V123,IF(AND($E$3="UKG"),'Marks Entry UKG'!V123,""))))</f>
        <v/>
      </c>
      <c r="AI124" s="105" t="str">
        <f>IF(OR($B124=0,$B124=""),"",IF(AND($E$3="Nursery"),'Marks Entry Nursery'!W123,IF(AND($E$3="LKG"),'Marks Entry LKG'!W123,IF(AND($E$3="UKG"),'Marks Entry UKG'!W123,""))))</f>
        <v/>
      </c>
      <c r="AJ124" s="54" t="str">
        <f t="shared" si="74"/>
        <v/>
      </c>
      <c r="AK124" s="51">
        <f t="shared" si="75"/>
        <v>0</v>
      </c>
      <c r="AL124" s="105" t="str">
        <f>IF(OR($B124=0,$B124=""),"",IF(AND($E$3="Nursery"),'Marks Entry Nursery'!X123,IF(AND($E$3="LKG"),'Marks Entry LKG'!X123,IF(AND($E$3="UKG"),'Marks Entry UKG'!X123,""))))</f>
        <v/>
      </c>
      <c r="AM124" s="105" t="str">
        <f>IF(OR($B124=0,$B124=""),"",IF(AND($E$3="Nursery"),'Marks Entry Nursery'!Y123,IF(AND($E$3="LKG"),'Marks Entry LKG'!Y123,IF(AND($E$3="UKG"),'Marks Entry UKG'!Y123,""))))</f>
        <v/>
      </c>
      <c r="AN124" s="55" t="str">
        <f t="shared" si="76"/>
        <v/>
      </c>
      <c r="AO124" s="51" t="str">
        <f t="shared" si="77"/>
        <v/>
      </c>
      <c r="AP124" s="89">
        <f t="shared" si="78"/>
        <v>0</v>
      </c>
      <c r="AQ124" s="89" t="str">
        <f t="shared" si="79"/>
        <v/>
      </c>
      <c r="AR124" s="89" t="str">
        <f t="shared" si="80"/>
        <v/>
      </c>
      <c r="AS124" s="89" t="str">
        <f t="shared" si="81"/>
        <v/>
      </c>
      <c r="AT124" s="89" t="str">
        <f t="shared" si="82"/>
        <v/>
      </c>
      <c r="AU124" s="93" t="str">
        <f t="shared" si="83"/>
        <v/>
      </c>
      <c r="AV124" s="105"/>
      <c r="AW124" s="105"/>
      <c r="AX124" s="105"/>
      <c r="AY124" s="51"/>
      <c r="AZ124" s="105" t="str">
        <f>IF(OR($B124=0,$B124=""),"",IF(AND($E$3="Nursery"),'Marks Entry Nursery'!AC123,IF(AND($E$3="LKG"),'Marks Entry LKG'!AC123,IF(AND($E$3="UKG"),'Marks Entry UKG'!AC123,""))))</f>
        <v/>
      </c>
      <c r="BA124" s="105" t="str">
        <f>IF(OR($B124=0,$B124=""),"",IF(AND($E$3="Nursery"),'Marks Entry Nursery'!AD123,IF(AND($E$3="LKG"),'Marks Entry LKG'!AD123,IF(AND($E$3="UKG"),'Marks Entry UKG'!AD123,""))))</f>
        <v/>
      </c>
      <c r="BB124" s="54" t="str">
        <f t="shared" si="84"/>
        <v/>
      </c>
      <c r="BC124" s="51">
        <f t="shared" si="85"/>
        <v>0</v>
      </c>
      <c r="BD124" s="105" t="str">
        <f>IF(OR($B124=0,$B124=""),"",IF(AND($E$3="Nursery"),'Marks Entry Nursery'!AE123,IF(AND($E$3="LKG"),'Marks Entry LKG'!AE123,IF(AND($E$3="UKG"),'Marks Entry UKG'!AE123,""))))</f>
        <v/>
      </c>
      <c r="BE124" s="105" t="str">
        <f>IF(OR($B124=0,$B124=""),"",IF(AND($E$3="Nursery"),'Marks Entry Nursery'!AF123,IF(AND($E$3="LKG"),'Marks Entry LKG'!AF123,IF(AND($E$3="UKG"),'Marks Entry UKG'!AF123,""))))</f>
        <v/>
      </c>
      <c r="BF124" s="55" t="str">
        <f t="shared" si="86"/>
        <v/>
      </c>
      <c r="BG124" s="51" t="str">
        <f t="shared" si="87"/>
        <v/>
      </c>
      <c r="BH124" s="89">
        <f t="shared" si="88"/>
        <v>0</v>
      </c>
      <c r="BI124" s="89" t="str">
        <f t="shared" si="89"/>
        <v/>
      </c>
      <c r="BJ124" s="89" t="str">
        <f t="shared" si="90"/>
        <v/>
      </c>
      <c r="BK124" s="89" t="str">
        <f t="shared" si="91"/>
        <v/>
      </c>
      <c r="BL124" s="89" t="str">
        <f t="shared" si="92"/>
        <v/>
      </c>
      <c r="BM124" s="93" t="str">
        <f t="shared" si="93"/>
        <v/>
      </c>
      <c r="BN124" s="105"/>
      <c r="BO124" s="105"/>
      <c r="BP124" s="105"/>
      <c r="BQ124" s="51"/>
      <c r="BR124" s="105" t="str">
        <f>IF(OR($B124=0,$B124=""),"",IF(AND($E$3="Nursery"),'Marks Entry Nursery'!AJ123,IF(AND($E$3="LKG"),'Marks Entry LKG'!AJ123,IF(AND($E$3="UKG"),'Marks Entry UKG'!AJ123,""))))</f>
        <v/>
      </c>
      <c r="BS124" s="105" t="str">
        <f>IF(OR($B124=0,$B124=""),"",IF(AND($E$3="Nursery"),'Marks Entry Nursery'!AK123,IF(AND($E$3="LKG"),'Marks Entry LKG'!AK123,IF(AND($E$3="UKG"),'Marks Entry UKG'!AK123,""))))</f>
        <v/>
      </c>
      <c r="BT124" s="54" t="str">
        <f t="shared" si="94"/>
        <v/>
      </c>
      <c r="BU124" s="51">
        <f t="shared" si="95"/>
        <v>0</v>
      </c>
      <c r="BV124" s="105" t="str">
        <f>IF(OR($B124=0,$B124=""),"",IF(AND($E$3="Nursery"),'Marks Entry Nursery'!AL123,IF(AND($E$3="LKG"),'Marks Entry LKG'!AL123,IF(AND($E$3="UKG"),'Marks Entry UKG'!AL123,""))))</f>
        <v/>
      </c>
      <c r="BW124" s="105" t="str">
        <f>IF(OR($B124=0,$B124=""),"",IF(AND($E$3="Nursery"),'Marks Entry Nursery'!AM123,IF(AND($E$3="LKG"),'Marks Entry LKG'!AM123,IF(AND($E$3="UKG"),'Marks Entry UKG'!AM123,""))))</f>
        <v/>
      </c>
      <c r="BX124" s="55" t="str">
        <f t="shared" si="96"/>
        <v/>
      </c>
      <c r="BY124" s="51" t="str">
        <f t="shared" si="97"/>
        <v/>
      </c>
      <c r="BZ124" s="89">
        <f t="shared" si="98"/>
        <v>0</v>
      </c>
      <c r="CA124" s="89" t="str">
        <f t="shared" si="99"/>
        <v/>
      </c>
      <c r="CB124" s="89" t="str">
        <f t="shared" si="100"/>
        <v/>
      </c>
      <c r="CC124" s="89" t="str">
        <f t="shared" si="101"/>
        <v/>
      </c>
      <c r="CD124" s="89" t="str">
        <f t="shared" si="102"/>
        <v/>
      </c>
      <c r="CE124" s="93" t="str">
        <f t="shared" si="103"/>
        <v/>
      </c>
      <c r="CF124" s="105" t="str">
        <f>IF(OR($B124=0,$B124=""),"",IF(AND($E$3="Nursery"),'Marks Entry Nursery'!AN123,IF(AND($E$3="LKG"),'Marks Entry LKG'!AN123,IF(AND($E$3="UKG"),'Marks Entry UKG'!AN123,""))))</f>
        <v/>
      </c>
      <c r="CG124" s="105" t="str">
        <f>IF(OR($B124=0,$B124=""),"",IF(AND($E$3="Nursery"),'Marks Entry Nursery'!AO123,IF(AND($E$3="LKG"),'Marks Entry LKG'!AO123,IF(AND($E$3="UKG"),'Marks Entry UKG'!AO123,""))))</f>
        <v/>
      </c>
      <c r="CH124" s="106" t="str">
        <f t="shared" si="104"/>
        <v/>
      </c>
      <c r="CI124" s="107">
        <f t="shared" si="105"/>
        <v>0</v>
      </c>
      <c r="CJ124" s="107" t="str">
        <f t="shared" si="106"/>
        <v/>
      </c>
      <c r="CK124" s="107" t="str">
        <f t="shared" si="107"/>
        <v/>
      </c>
      <c r="CL124" s="92" t="str">
        <f t="shared" si="108"/>
        <v/>
      </c>
      <c r="CM124" s="105" t="str">
        <f>IF(OR($B124=0,$B124=""),"",IF(AND($E$3="Nursery"),'Marks Entry Nursery'!AP123,IF(AND($E$3="LKG"),'Marks Entry LKG'!AP123,IF(AND($E$3="UKG"),'Marks Entry UKG'!AP123,""))))</f>
        <v/>
      </c>
      <c r="CN124" s="105" t="str">
        <f>IF(OR($B124=0,$B124=""),"",IF(AND($E$3="Nursery"),'Marks Entry Nursery'!AQ123,IF(AND($E$3="LKG"),'Marks Entry LKG'!AQ123,IF(AND($E$3="UKG"),'Marks Entry UKG'!AQ123,""))))</f>
        <v/>
      </c>
      <c r="CO124" s="106" t="str">
        <f t="shared" si="109"/>
        <v/>
      </c>
      <c r="CP124" s="107">
        <f t="shared" si="110"/>
        <v>0</v>
      </c>
      <c r="CQ124" s="107" t="str">
        <f t="shared" si="111"/>
        <v/>
      </c>
      <c r="CR124" s="107" t="str">
        <f t="shared" si="112"/>
        <v/>
      </c>
      <c r="CS124" s="92" t="str">
        <f t="shared" si="113"/>
        <v/>
      </c>
      <c r="CT124" s="105" t="str">
        <f>IF(OR($B124=0,$B124=""),"",IF(AND($E$3="Nursery"),'Marks Entry Nursery'!AR123,IF(AND($E$3="LKG"),'Marks Entry LKG'!AR123,IF(AND($E$3="UKG"),'Marks Entry UKG'!AR123,""))))</f>
        <v/>
      </c>
      <c r="CU124" s="105" t="str">
        <f>IF(OR($B124=0,$B124=""),"",IF(AND($E$3="Nursery"),'Marks Entry Nursery'!AS123,IF(AND($E$3="LKG"),'Marks Entry LKG'!AS123,IF(AND($E$3="UKG"),'Marks Entry UKG'!AS123,""))))</f>
        <v/>
      </c>
      <c r="CV124" s="106" t="str">
        <f t="shared" si="114"/>
        <v/>
      </c>
      <c r="CW124" s="107">
        <f t="shared" si="115"/>
        <v>0</v>
      </c>
      <c r="CX124" s="107" t="str">
        <f t="shared" si="116"/>
        <v/>
      </c>
      <c r="CY124" s="107" t="str">
        <f t="shared" si="117"/>
        <v/>
      </c>
      <c r="CZ124" s="92" t="str">
        <f t="shared" si="118"/>
        <v/>
      </c>
      <c r="DA124" s="105" t="str">
        <f>IF(OR($B124=0,$B124=""),"",IF(AND($E$3="Nursery"),'Marks Entry Nursery'!AT123,IF(AND($E$3="LKG"),'Marks Entry LKG'!AT123,IF(AND($E$3="UKG"),'Marks Entry UKG'!AT123,""))))</f>
        <v/>
      </c>
      <c r="DB124" s="105" t="str">
        <f>IF(OR($B124=0,$B124=""),"",IF(AND($E$3="Nursery"),'Marks Entry Nursery'!AU123,IF(AND($E$3="LKG"),'Marks Entry LKG'!AU123,IF(AND($E$3="UKG"),'Marks Entry UKG'!AU123,""))))</f>
        <v/>
      </c>
      <c r="DC124" s="357" t="str">
        <f t="shared" si="119"/>
        <v/>
      </c>
      <c r="DD124" s="93" t="str">
        <f t="shared" si="120"/>
        <v/>
      </c>
      <c r="DE124" s="105" t="str">
        <f>IF(OR($B124=0,$B124=""),"",IF(AND($E$3="Nursery"),'Marks Entry Nursery'!AV123,IF(AND($E$3="LKG"),'Marks Entry LKG'!AV123,IF(AND($E$3="UKG"),'Marks Entry UKG'!AV123,""))))</f>
        <v/>
      </c>
      <c r="DF124" s="105" t="str">
        <f>IF(OR($B124=0,$B124=""),"",IF(AND($E$3="Nursery"),'Marks Entry Nursery'!AW123,IF(AND($E$3="LKG"),'Marks Entry LKG'!AW123,IF(AND($E$3="UKG"),'Marks Entry UKG'!AW123,""))))</f>
        <v/>
      </c>
      <c r="DG124" s="357" t="str">
        <f t="shared" si="121"/>
        <v/>
      </c>
      <c r="DH124" s="93" t="str">
        <f t="shared" si="122"/>
        <v/>
      </c>
      <c r="DI124" s="63" t="str">
        <f t="shared" si="123"/>
        <v/>
      </c>
      <c r="DJ124" s="359" t="str">
        <f t="shared" si="124"/>
        <v/>
      </c>
      <c r="DK124" s="67" t="str">
        <f t="shared" si="125"/>
        <v/>
      </c>
      <c r="DL124" s="68" t="str">
        <f t="shared" si="126"/>
        <v/>
      </c>
      <c r="DM124" s="387" t="str">
        <f>IFERROR(IF(B124="NSO","NSO",IF(OR(D124="",G124="",F124="",B124="",DI124=0),"",IF('Master sheet'!$D$14="Hindi","कक्षोंन्नति","Promoted"))),"")</f>
        <v/>
      </c>
      <c r="DN124" s="42" t="str">
        <f>IF(OR(B124=0,B124=""),"",IF(AND($E$3="Nursery"),'Marks Entry Nursery'!AX123,IF(AND($E$3="LKG"),'Marks Entry LKG'!AX123,IF(AND($E$3="UKG"),'Marks Entry UKG'!AX123,""))))</f>
        <v/>
      </c>
      <c r="DO124" s="42" t="str">
        <f>IF(OR(B124=0,B124=""),"",IF(AND($E$3="Nursery"),'Marks Entry Nursery'!AY123,IF(AND($E$3="LKG"),'Marks Entry LKG'!AY123,IF(AND($E$3="UKG"),'Marks Entry UKG'!AY123,""))))</f>
        <v/>
      </c>
      <c r="DP124" s="214" t="str">
        <f t="shared" si="127"/>
        <v/>
      </c>
      <c r="DQ124" s="43"/>
      <c r="DX124" s="44">
        <f>IF(AND($E$3="Nursery"),'Marks Entry Nursery'!I123,IF(AND($E$3="LKG"),'Marks Entry LKG'!I123,IF(AND($E$3="UKG"),'Marks Entry UKG'!I123,"")))</f>
        <v>0</v>
      </c>
    </row>
    <row r="125" spans="1:128" ht="18.95" customHeight="1">
      <c r="A125" s="56">
        <v>118</v>
      </c>
      <c r="B125" s="261" t="str">
        <f>IF(OR(DX125=0,DX125=""),"",IF(AND($E$3="Nursery"),'Marks Entry Nursery'!I124,IF(AND($E$3="LKG"),'Marks Entry LKG'!I124,IF(AND($E$3="UKG"),'Marks Entry UKG'!I124,""))))</f>
        <v/>
      </c>
      <c r="C125" s="57" t="str">
        <f>IF(OR($B125=0,$B125=""),"",IF(AND($E$3="Nursery"),'Marks Entry Nursery'!B124,IF(AND($E$3="LKG"),'Marks Entry LKG'!B124,IF(AND($E$3="UKG"),'Marks Entry UKG'!B124,""))))</f>
        <v/>
      </c>
      <c r="D125" s="57" t="str">
        <f>IF(OR($B125=0,$B125=""),"",IF(AND($E$3="Nursery"),'Marks Entry Nursery'!C124,IF(AND($E$3="LKG"),'Marks Entry LKG'!C124,IF(AND($E$3="UKG"),'Marks Entry UKG'!C124,""))))</f>
        <v/>
      </c>
      <c r="E125" s="402" t="str">
        <f>IF(OR(B125=0,B125=""),"",IF(AND($E$3="Nursery"),'Marks Entry Nursery'!E124,IF(AND($E$3="LKG"),'Marks Entry LKG'!E124,IF(AND($E$3="UKG"),'Marks Entry UKG'!E124,""))))</f>
        <v/>
      </c>
      <c r="F125" s="260" t="str">
        <f>IF(OR(B125=0,B125=""),"",IF(AND($E$3="Nursery"),'Marks Entry Nursery'!D124,IF(AND($E$3="LKG"),'Marks Entry LKG'!D124,IF(AND($E$3="UKG"),'Marks Entry UKG'!D124,""))))</f>
        <v/>
      </c>
      <c r="G125" s="407" t="str">
        <f>IF(OR($B125=0,$B125=""),"",IF(AND($E$3="Nursery"),'Marks Entry Nursery'!F124,IF(AND($E$3="LKG"),'Marks Entry LKG'!F124,IF(AND($E$3="UKG"),'Marks Entry UKG'!F124,""))))</f>
        <v/>
      </c>
      <c r="H125" s="407" t="str">
        <f>IF(OR($B125=0,$B125=""),"",IF(AND($E$3="Nursery"),'Marks Entry Nursery'!G124,IF(AND($E$3="LKG"),'Marks Entry LKG'!G124,IF(AND($E$3="UKG"),'Marks Entry UKG'!G124,""))))</f>
        <v/>
      </c>
      <c r="I125" s="407" t="str">
        <f>IF(OR($B125=0,$B125=""),"",IF(AND($E$3="Nursery"),'Marks Entry Nursery'!H124,IF(AND($E$3="LKG"),'Marks Entry LKG'!H124,IF(AND($E$3="UKG"),'Marks Entry UKG'!H124,""))))</f>
        <v/>
      </c>
      <c r="J125" s="229" t="str">
        <f>IF(OR($B125=0,$B125=""),"",IF(AND($E$3="Nursery"),'Marks Entry Nursery'!J124,IF(AND($E$3="LKG"),'Marks Entry LKG'!J124,IF(AND($E$3="UKG"),'Marks Entry UKG'!J124,""))))</f>
        <v/>
      </c>
      <c r="K125" s="229" t="str">
        <f>IF(OR($B125=0,$B125=""),"",IF(AND($E$3="Nursery"),'Marks Entry Nursery'!K124,IF(AND($E$3="LKG"),'Marks Entry LKG'!K124,IF(AND($E$3="UKG"),'Marks Entry UKG'!K124,""))))</f>
        <v/>
      </c>
      <c r="L125" s="105"/>
      <c r="M125" s="105"/>
      <c r="N125" s="105"/>
      <c r="O125" s="51"/>
      <c r="P125" s="105" t="str">
        <f>IF(OR($B125=0,$B125=""),"",IF(AND($E$3="Nursery"),'Marks Entry Nursery'!O124,IF(AND($E$3="LKG"),'Marks Entry LKG'!O124,IF(AND($E$3="UKG"),'Marks Entry UKG'!O124,""))))</f>
        <v/>
      </c>
      <c r="Q125" s="105" t="str">
        <f>IF(OR($B125=0,$B125=""),"",IF(AND($E$3="Nursery"),'Marks Entry Nursery'!P124,IF(AND($E$3="LKG"),'Marks Entry LKG'!P124,IF(AND($E$3="UKG"),'Marks Entry UKG'!P124,""))))</f>
        <v/>
      </c>
      <c r="R125" s="54" t="str">
        <f t="shared" si="64"/>
        <v/>
      </c>
      <c r="S125" s="51">
        <f t="shared" si="65"/>
        <v>0</v>
      </c>
      <c r="T125" s="105" t="str">
        <f>IF(OR($B125=0,$B125=""),"",IF(AND($E$3="Nursery"),'Marks Entry Nursery'!Q124,IF(AND($E$3="LKG"),'Marks Entry LKG'!Q124,IF(AND($E$3="UKG"),'Marks Entry UKG'!Q124,""))))</f>
        <v/>
      </c>
      <c r="U125" s="105" t="str">
        <f>IF(OR($B125=0,$B125=""),"",IF(AND($E$3="Nursery"),'Marks Entry Nursery'!R124,IF(AND($E$3="LKG"),'Marks Entry LKG'!R124,IF(AND($E$3="UKG"),'Marks Entry UKG'!R124,""))))</f>
        <v/>
      </c>
      <c r="V125" s="55" t="str">
        <f t="shared" si="66"/>
        <v/>
      </c>
      <c r="W125" s="51" t="str">
        <f t="shared" si="67"/>
        <v/>
      </c>
      <c r="X125" s="89">
        <f t="shared" si="68"/>
        <v>0</v>
      </c>
      <c r="Y125" s="89" t="str">
        <f t="shared" si="69"/>
        <v/>
      </c>
      <c r="Z125" s="89" t="str">
        <f t="shared" si="70"/>
        <v/>
      </c>
      <c r="AA125" s="89" t="str">
        <f t="shared" si="71"/>
        <v/>
      </c>
      <c r="AB125" s="89" t="str">
        <f t="shared" si="72"/>
        <v/>
      </c>
      <c r="AC125" s="93" t="str">
        <f t="shared" si="73"/>
        <v/>
      </c>
      <c r="AD125" s="105"/>
      <c r="AE125" s="105"/>
      <c r="AF125" s="105"/>
      <c r="AG125" s="51"/>
      <c r="AH125" s="105" t="str">
        <f>IF(OR($B125=0,$B125=""),"",IF(AND($E$3="Nursery"),'Marks Entry Nursery'!V124,IF(AND($E$3="LKG"),'Marks Entry LKG'!V124,IF(AND($E$3="UKG"),'Marks Entry UKG'!V124,""))))</f>
        <v/>
      </c>
      <c r="AI125" s="105" t="str">
        <f>IF(OR($B125=0,$B125=""),"",IF(AND($E$3="Nursery"),'Marks Entry Nursery'!W124,IF(AND($E$3="LKG"),'Marks Entry LKG'!W124,IF(AND($E$3="UKG"),'Marks Entry UKG'!W124,""))))</f>
        <v/>
      </c>
      <c r="AJ125" s="54" t="str">
        <f t="shared" si="74"/>
        <v/>
      </c>
      <c r="AK125" s="51">
        <f t="shared" si="75"/>
        <v>0</v>
      </c>
      <c r="AL125" s="105" t="str">
        <f>IF(OR($B125=0,$B125=""),"",IF(AND($E$3="Nursery"),'Marks Entry Nursery'!X124,IF(AND($E$3="LKG"),'Marks Entry LKG'!X124,IF(AND($E$3="UKG"),'Marks Entry UKG'!X124,""))))</f>
        <v/>
      </c>
      <c r="AM125" s="105" t="str">
        <f>IF(OR($B125=0,$B125=""),"",IF(AND($E$3="Nursery"),'Marks Entry Nursery'!Y124,IF(AND($E$3="LKG"),'Marks Entry LKG'!Y124,IF(AND($E$3="UKG"),'Marks Entry UKG'!Y124,""))))</f>
        <v/>
      </c>
      <c r="AN125" s="55" t="str">
        <f t="shared" si="76"/>
        <v/>
      </c>
      <c r="AO125" s="51" t="str">
        <f t="shared" si="77"/>
        <v/>
      </c>
      <c r="AP125" s="89">
        <f t="shared" si="78"/>
        <v>0</v>
      </c>
      <c r="AQ125" s="89" t="str">
        <f t="shared" si="79"/>
        <v/>
      </c>
      <c r="AR125" s="89" t="str">
        <f t="shared" si="80"/>
        <v/>
      </c>
      <c r="AS125" s="89" t="str">
        <f t="shared" si="81"/>
        <v/>
      </c>
      <c r="AT125" s="89" t="str">
        <f t="shared" si="82"/>
        <v/>
      </c>
      <c r="AU125" s="93" t="str">
        <f t="shared" si="83"/>
        <v/>
      </c>
      <c r="AV125" s="105"/>
      <c r="AW125" s="105"/>
      <c r="AX125" s="105"/>
      <c r="AY125" s="51"/>
      <c r="AZ125" s="105" t="str">
        <f>IF(OR($B125=0,$B125=""),"",IF(AND($E$3="Nursery"),'Marks Entry Nursery'!AC124,IF(AND($E$3="LKG"),'Marks Entry LKG'!AC124,IF(AND($E$3="UKG"),'Marks Entry UKG'!AC124,""))))</f>
        <v/>
      </c>
      <c r="BA125" s="105" t="str">
        <f>IF(OR($B125=0,$B125=""),"",IF(AND($E$3="Nursery"),'Marks Entry Nursery'!AD124,IF(AND($E$3="LKG"),'Marks Entry LKG'!AD124,IF(AND($E$3="UKG"),'Marks Entry UKG'!AD124,""))))</f>
        <v/>
      </c>
      <c r="BB125" s="54" t="str">
        <f t="shared" si="84"/>
        <v/>
      </c>
      <c r="BC125" s="51">
        <f t="shared" si="85"/>
        <v>0</v>
      </c>
      <c r="BD125" s="105" t="str">
        <f>IF(OR($B125=0,$B125=""),"",IF(AND($E$3="Nursery"),'Marks Entry Nursery'!AE124,IF(AND($E$3="LKG"),'Marks Entry LKG'!AE124,IF(AND($E$3="UKG"),'Marks Entry UKG'!AE124,""))))</f>
        <v/>
      </c>
      <c r="BE125" s="105" t="str">
        <f>IF(OR($B125=0,$B125=""),"",IF(AND($E$3="Nursery"),'Marks Entry Nursery'!AF124,IF(AND($E$3="LKG"),'Marks Entry LKG'!AF124,IF(AND($E$3="UKG"),'Marks Entry UKG'!AF124,""))))</f>
        <v/>
      </c>
      <c r="BF125" s="55" t="str">
        <f t="shared" si="86"/>
        <v/>
      </c>
      <c r="BG125" s="51" t="str">
        <f t="shared" si="87"/>
        <v/>
      </c>
      <c r="BH125" s="89">
        <f t="shared" si="88"/>
        <v>0</v>
      </c>
      <c r="BI125" s="89" t="str">
        <f t="shared" si="89"/>
        <v/>
      </c>
      <c r="BJ125" s="89" t="str">
        <f t="shared" si="90"/>
        <v/>
      </c>
      <c r="BK125" s="89" t="str">
        <f t="shared" si="91"/>
        <v/>
      </c>
      <c r="BL125" s="89" t="str">
        <f t="shared" si="92"/>
        <v/>
      </c>
      <c r="BM125" s="93" t="str">
        <f t="shared" si="93"/>
        <v/>
      </c>
      <c r="BN125" s="105"/>
      <c r="BO125" s="105"/>
      <c r="BP125" s="105"/>
      <c r="BQ125" s="51"/>
      <c r="BR125" s="105" t="str">
        <f>IF(OR($B125=0,$B125=""),"",IF(AND($E$3="Nursery"),'Marks Entry Nursery'!AJ124,IF(AND($E$3="LKG"),'Marks Entry LKG'!AJ124,IF(AND($E$3="UKG"),'Marks Entry UKG'!AJ124,""))))</f>
        <v/>
      </c>
      <c r="BS125" s="105" t="str">
        <f>IF(OR($B125=0,$B125=""),"",IF(AND($E$3="Nursery"),'Marks Entry Nursery'!AK124,IF(AND($E$3="LKG"),'Marks Entry LKG'!AK124,IF(AND($E$3="UKG"),'Marks Entry UKG'!AK124,""))))</f>
        <v/>
      </c>
      <c r="BT125" s="54" t="str">
        <f t="shared" si="94"/>
        <v/>
      </c>
      <c r="BU125" s="51">
        <f t="shared" si="95"/>
        <v>0</v>
      </c>
      <c r="BV125" s="105" t="str">
        <f>IF(OR($B125=0,$B125=""),"",IF(AND($E$3="Nursery"),'Marks Entry Nursery'!AL124,IF(AND($E$3="LKG"),'Marks Entry LKG'!AL124,IF(AND($E$3="UKG"),'Marks Entry UKG'!AL124,""))))</f>
        <v/>
      </c>
      <c r="BW125" s="105" t="str">
        <f>IF(OR($B125=0,$B125=""),"",IF(AND($E$3="Nursery"),'Marks Entry Nursery'!AM124,IF(AND($E$3="LKG"),'Marks Entry LKG'!AM124,IF(AND($E$3="UKG"),'Marks Entry UKG'!AM124,""))))</f>
        <v/>
      </c>
      <c r="BX125" s="55" t="str">
        <f t="shared" si="96"/>
        <v/>
      </c>
      <c r="BY125" s="51" t="str">
        <f t="shared" si="97"/>
        <v/>
      </c>
      <c r="BZ125" s="89">
        <f t="shared" si="98"/>
        <v>0</v>
      </c>
      <c r="CA125" s="89" t="str">
        <f t="shared" si="99"/>
        <v/>
      </c>
      <c r="CB125" s="89" t="str">
        <f t="shared" si="100"/>
        <v/>
      </c>
      <c r="CC125" s="89" t="str">
        <f t="shared" si="101"/>
        <v/>
      </c>
      <c r="CD125" s="89" t="str">
        <f t="shared" si="102"/>
        <v/>
      </c>
      <c r="CE125" s="93" t="str">
        <f t="shared" si="103"/>
        <v/>
      </c>
      <c r="CF125" s="105" t="str">
        <f>IF(OR($B125=0,$B125=""),"",IF(AND($E$3="Nursery"),'Marks Entry Nursery'!AN124,IF(AND($E$3="LKG"),'Marks Entry LKG'!AN124,IF(AND($E$3="UKG"),'Marks Entry UKG'!AN124,""))))</f>
        <v/>
      </c>
      <c r="CG125" s="105" t="str">
        <f>IF(OR($B125=0,$B125=""),"",IF(AND($E$3="Nursery"),'Marks Entry Nursery'!AO124,IF(AND($E$3="LKG"),'Marks Entry LKG'!AO124,IF(AND($E$3="UKG"),'Marks Entry UKG'!AO124,""))))</f>
        <v/>
      </c>
      <c r="CH125" s="106" t="str">
        <f t="shared" si="104"/>
        <v/>
      </c>
      <c r="CI125" s="107">
        <f t="shared" si="105"/>
        <v>0</v>
      </c>
      <c r="CJ125" s="107" t="str">
        <f t="shared" si="106"/>
        <v/>
      </c>
      <c r="CK125" s="107" t="str">
        <f t="shared" si="107"/>
        <v/>
      </c>
      <c r="CL125" s="92" t="str">
        <f t="shared" si="108"/>
        <v/>
      </c>
      <c r="CM125" s="105" t="str">
        <f>IF(OR($B125=0,$B125=""),"",IF(AND($E$3="Nursery"),'Marks Entry Nursery'!AP124,IF(AND($E$3="LKG"),'Marks Entry LKG'!AP124,IF(AND($E$3="UKG"),'Marks Entry UKG'!AP124,""))))</f>
        <v/>
      </c>
      <c r="CN125" s="105" t="str">
        <f>IF(OR($B125=0,$B125=""),"",IF(AND($E$3="Nursery"),'Marks Entry Nursery'!AQ124,IF(AND($E$3="LKG"),'Marks Entry LKG'!AQ124,IF(AND($E$3="UKG"),'Marks Entry UKG'!AQ124,""))))</f>
        <v/>
      </c>
      <c r="CO125" s="106" t="str">
        <f t="shared" si="109"/>
        <v/>
      </c>
      <c r="CP125" s="107">
        <f t="shared" si="110"/>
        <v>0</v>
      </c>
      <c r="CQ125" s="107" t="str">
        <f t="shared" si="111"/>
        <v/>
      </c>
      <c r="CR125" s="107" t="str">
        <f t="shared" si="112"/>
        <v/>
      </c>
      <c r="CS125" s="92" t="str">
        <f t="shared" si="113"/>
        <v/>
      </c>
      <c r="CT125" s="105" t="str">
        <f>IF(OR($B125=0,$B125=""),"",IF(AND($E$3="Nursery"),'Marks Entry Nursery'!AR124,IF(AND($E$3="LKG"),'Marks Entry LKG'!AR124,IF(AND($E$3="UKG"),'Marks Entry UKG'!AR124,""))))</f>
        <v/>
      </c>
      <c r="CU125" s="105" t="str">
        <f>IF(OR($B125=0,$B125=""),"",IF(AND($E$3="Nursery"),'Marks Entry Nursery'!AS124,IF(AND($E$3="LKG"),'Marks Entry LKG'!AS124,IF(AND($E$3="UKG"),'Marks Entry UKG'!AS124,""))))</f>
        <v/>
      </c>
      <c r="CV125" s="106" t="str">
        <f t="shared" si="114"/>
        <v/>
      </c>
      <c r="CW125" s="107">
        <f t="shared" si="115"/>
        <v>0</v>
      </c>
      <c r="CX125" s="107" t="str">
        <f t="shared" si="116"/>
        <v/>
      </c>
      <c r="CY125" s="107" t="str">
        <f t="shared" si="117"/>
        <v/>
      </c>
      <c r="CZ125" s="92" t="str">
        <f t="shared" si="118"/>
        <v/>
      </c>
      <c r="DA125" s="105" t="str">
        <f>IF(OR($B125=0,$B125=""),"",IF(AND($E$3="Nursery"),'Marks Entry Nursery'!AT124,IF(AND($E$3="LKG"),'Marks Entry LKG'!AT124,IF(AND($E$3="UKG"),'Marks Entry UKG'!AT124,""))))</f>
        <v/>
      </c>
      <c r="DB125" s="105" t="str">
        <f>IF(OR($B125=0,$B125=""),"",IF(AND($E$3="Nursery"),'Marks Entry Nursery'!AU124,IF(AND($E$3="LKG"),'Marks Entry LKG'!AU124,IF(AND($E$3="UKG"),'Marks Entry UKG'!AU124,""))))</f>
        <v/>
      </c>
      <c r="DC125" s="357" t="str">
        <f t="shared" si="119"/>
        <v/>
      </c>
      <c r="DD125" s="93" t="str">
        <f t="shared" si="120"/>
        <v/>
      </c>
      <c r="DE125" s="105" t="str">
        <f>IF(OR($B125=0,$B125=""),"",IF(AND($E$3="Nursery"),'Marks Entry Nursery'!AV124,IF(AND($E$3="LKG"),'Marks Entry LKG'!AV124,IF(AND($E$3="UKG"),'Marks Entry UKG'!AV124,""))))</f>
        <v/>
      </c>
      <c r="DF125" s="105" t="str">
        <f>IF(OR($B125=0,$B125=""),"",IF(AND($E$3="Nursery"),'Marks Entry Nursery'!AW124,IF(AND($E$3="LKG"),'Marks Entry LKG'!AW124,IF(AND($E$3="UKG"),'Marks Entry UKG'!AW124,""))))</f>
        <v/>
      </c>
      <c r="DG125" s="357" t="str">
        <f t="shared" si="121"/>
        <v/>
      </c>
      <c r="DH125" s="93" t="str">
        <f t="shared" si="122"/>
        <v/>
      </c>
      <c r="DI125" s="63" t="str">
        <f t="shared" si="123"/>
        <v/>
      </c>
      <c r="DJ125" s="359" t="str">
        <f t="shared" si="124"/>
        <v/>
      </c>
      <c r="DK125" s="67" t="str">
        <f t="shared" si="125"/>
        <v/>
      </c>
      <c r="DL125" s="68" t="str">
        <f t="shared" si="126"/>
        <v/>
      </c>
      <c r="DM125" s="387" t="str">
        <f>IFERROR(IF(B125="NSO","NSO",IF(OR(D125="",G125="",F125="",B125="",DI125=0),"",IF('Master sheet'!$D$14="Hindi","कक्षोंन्नति","Promoted"))),"")</f>
        <v/>
      </c>
      <c r="DN125" s="42" t="str">
        <f>IF(OR(B125=0,B125=""),"",IF(AND($E$3="Nursery"),'Marks Entry Nursery'!AX124,IF(AND($E$3="LKG"),'Marks Entry LKG'!AX124,IF(AND($E$3="UKG"),'Marks Entry UKG'!AX124,""))))</f>
        <v/>
      </c>
      <c r="DO125" s="42" t="str">
        <f>IF(OR(B125=0,B125=""),"",IF(AND($E$3="Nursery"),'Marks Entry Nursery'!AY124,IF(AND($E$3="LKG"),'Marks Entry LKG'!AY124,IF(AND($E$3="UKG"),'Marks Entry UKG'!AY124,""))))</f>
        <v/>
      </c>
      <c r="DP125" s="214" t="str">
        <f t="shared" si="127"/>
        <v/>
      </c>
      <c r="DQ125" s="43"/>
      <c r="DX125" s="44">
        <f>IF(AND($E$3="Nursery"),'Marks Entry Nursery'!I124,IF(AND($E$3="LKG"),'Marks Entry LKG'!I124,IF(AND($E$3="UKG"),'Marks Entry UKG'!I124,"")))</f>
        <v>0</v>
      </c>
    </row>
    <row r="126" spans="1:128" ht="18.95" customHeight="1">
      <c r="A126" s="56">
        <v>119</v>
      </c>
      <c r="B126" s="261" t="str">
        <f>IF(OR(DX126=0,DX126=""),"",IF(AND($E$3="Nursery"),'Marks Entry Nursery'!I125,IF(AND($E$3="LKG"),'Marks Entry LKG'!I125,IF(AND($E$3="UKG"),'Marks Entry UKG'!I125,""))))</f>
        <v/>
      </c>
      <c r="C126" s="57" t="str">
        <f>IF(OR($B126=0,$B126=""),"",IF(AND($E$3="Nursery"),'Marks Entry Nursery'!B125,IF(AND($E$3="LKG"),'Marks Entry LKG'!B125,IF(AND($E$3="UKG"),'Marks Entry UKG'!B125,""))))</f>
        <v/>
      </c>
      <c r="D126" s="57" t="str">
        <f>IF(OR($B126=0,$B126=""),"",IF(AND($E$3="Nursery"),'Marks Entry Nursery'!C125,IF(AND($E$3="LKG"),'Marks Entry LKG'!C125,IF(AND($E$3="UKG"),'Marks Entry UKG'!C125,""))))</f>
        <v/>
      </c>
      <c r="E126" s="402" t="str">
        <f>IF(OR(B126=0,B126=""),"",IF(AND($E$3="Nursery"),'Marks Entry Nursery'!E125,IF(AND($E$3="LKG"),'Marks Entry LKG'!E125,IF(AND($E$3="UKG"),'Marks Entry UKG'!E125,""))))</f>
        <v/>
      </c>
      <c r="F126" s="260" t="str">
        <f>IF(OR(B126=0,B126=""),"",IF(AND($E$3="Nursery"),'Marks Entry Nursery'!D125,IF(AND($E$3="LKG"),'Marks Entry LKG'!D125,IF(AND($E$3="UKG"),'Marks Entry UKG'!D125,""))))</f>
        <v/>
      </c>
      <c r="G126" s="407" t="str">
        <f>IF(OR($B126=0,$B126=""),"",IF(AND($E$3="Nursery"),'Marks Entry Nursery'!F125,IF(AND($E$3="LKG"),'Marks Entry LKG'!F125,IF(AND($E$3="UKG"),'Marks Entry UKG'!F125,""))))</f>
        <v/>
      </c>
      <c r="H126" s="407" t="str">
        <f>IF(OR($B126=0,$B126=""),"",IF(AND($E$3="Nursery"),'Marks Entry Nursery'!G125,IF(AND($E$3="LKG"),'Marks Entry LKG'!G125,IF(AND($E$3="UKG"),'Marks Entry UKG'!G125,""))))</f>
        <v/>
      </c>
      <c r="I126" s="407" t="str">
        <f>IF(OR($B126=0,$B126=""),"",IF(AND($E$3="Nursery"),'Marks Entry Nursery'!H125,IF(AND($E$3="LKG"),'Marks Entry LKG'!H125,IF(AND($E$3="UKG"),'Marks Entry UKG'!H125,""))))</f>
        <v/>
      </c>
      <c r="J126" s="229" t="str">
        <f>IF(OR($B126=0,$B126=""),"",IF(AND($E$3="Nursery"),'Marks Entry Nursery'!J125,IF(AND($E$3="LKG"),'Marks Entry LKG'!J125,IF(AND($E$3="UKG"),'Marks Entry UKG'!J125,""))))</f>
        <v/>
      </c>
      <c r="K126" s="229" t="str">
        <f>IF(OR($B126=0,$B126=""),"",IF(AND($E$3="Nursery"),'Marks Entry Nursery'!K125,IF(AND($E$3="LKG"),'Marks Entry LKG'!K125,IF(AND($E$3="UKG"),'Marks Entry UKG'!K125,""))))</f>
        <v/>
      </c>
      <c r="L126" s="105"/>
      <c r="M126" s="105"/>
      <c r="N126" s="105"/>
      <c r="O126" s="51"/>
      <c r="P126" s="105" t="str">
        <f>IF(OR($B126=0,$B126=""),"",IF(AND($E$3="Nursery"),'Marks Entry Nursery'!O125,IF(AND($E$3="LKG"),'Marks Entry LKG'!O125,IF(AND($E$3="UKG"),'Marks Entry UKG'!O125,""))))</f>
        <v/>
      </c>
      <c r="Q126" s="105" t="str">
        <f>IF(OR($B126=0,$B126=""),"",IF(AND($E$3="Nursery"),'Marks Entry Nursery'!P125,IF(AND($E$3="LKG"),'Marks Entry LKG'!P125,IF(AND($E$3="UKG"),'Marks Entry UKG'!P125,""))))</f>
        <v/>
      </c>
      <c r="R126" s="54" t="str">
        <f t="shared" si="64"/>
        <v/>
      </c>
      <c r="S126" s="51">
        <f t="shared" si="65"/>
        <v>0</v>
      </c>
      <c r="T126" s="105" t="str">
        <f>IF(OR($B126=0,$B126=""),"",IF(AND($E$3="Nursery"),'Marks Entry Nursery'!Q125,IF(AND($E$3="LKG"),'Marks Entry LKG'!Q125,IF(AND($E$3="UKG"),'Marks Entry UKG'!Q125,""))))</f>
        <v/>
      </c>
      <c r="U126" s="105" t="str">
        <f>IF(OR($B126=0,$B126=""),"",IF(AND($E$3="Nursery"),'Marks Entry Nursery'!R125,IF(AND($E$3="LKG"),'Marks Entry LKG'!R125,IF(AND($E$3="UKG"),'Marks Entry UKG'!R125,""))))</f>
        <v/>
      </c>
      <c r="V126" s="55" t="str">
        <f t="shared" si="66"/>
        <v/>
      </c>
      <c r="W126" s="51" t="str">
        <f t="shared" si="67"/>
        <v/>
      </c>
      <c r="X126" s="89">
        <f t="shared" si="68"/>
        <v>0</v>
      </c>
      <c r="Y126" s="89" t="str">
        <f t="shared" si="69"/>
        <v/>
      </c>
      <c r="Z126" s="89" t="str">
        <f t="shared" si="70"/>
        <v/>
      </c>
      <c r="AA126" s="89" t="str">
        <f t="shared" si="71"/>
        <v/>
      </c>
      <c r="AB126" s="89" t="str">
        <f t="shared" si="72"/>
        <v/>
      </c>
      <c r="AC126" s="93" t="str">
        <f t="shared" si="73"/>
        <v/>
      </c>
      <c r="AD126" s="105"/>
      <c r="AE126" s="105"/>
      <c r="AF126" s="105"/>
      <c r="AG126" s="51"/>
      <c r="AH126" s="105" t="str">
        <f>IF(OR($B126=0,$B126=""),"",IF(AND($E$3="Nursery"),'Marks Entry Nursery'!V125,IF(AND($E$3="LKG"),'Marks Entry LKG'!V125,IF(AND($E$3="UKG"),'Marks Entry UKG'!V125,""))))</f>
        <v/>
      </c>
      <c r="AI126" s="105" t="str">
        <f>IF(OR($B126=0,$B126=""),"",IF(AND($E$3="Nursery"),'Marks Entry Nursery'!W125,IF(AND($E$3="LKG"),'Marks Entry LKG'!W125,IF(AND($E$3="UKG"),'Marks Entry UKG'!W125,""))))</f>
        <v/>
      </c>
      <c r="AJ126" s="54" t="str">
        <f t="shared" si="74"/>
        <v/>
      </c>
      <c r="AK126" s="51">
        <f t="shared" si="75"/>
        <v>0</v>
      </c>
      <c r="AL126" s="105" t="str">
        <f>IF(OR($B126=0,$B126=""),"",IF(AND($E$3="Nursery"),'Marks Entry Nursery'!X125,IF(AND($E$3="LKG"),'Marks Entry LKG'!X125,IF(AND($E$3="UKG"),'Marks Entry UKG'!X125,""))))</f>
        <v/>
      </c>
      <c r="AM126" s="105" t="str">
        <f>IF(OR($B126=0,$B126=""),"",IF(AND($E$3="Nursery"),'Marks Entry Nursery'!Y125,IF(AND($E$3="LKG"),'Marks Entry LKG'!Y125,IF(AND($E$3="UKG"),'Marks Entry UKG'!Y125,""))))</f>
        <v/>
      </c>
      <c r="AN126" s="55" t="str">
        <f t="shared" si="76"/>
        <v/>
      </c>
      <c r="AO126" s="51" t="str">
        <f t="shared" si="77"/>
        <v/>
      </c>
      <c r="AP126" s="89">
        <f t="shared" si="78"/>
        <v>0</v>
      </c>
      <c r="AQ126" s="89" t="str">
        <f t="shared" si="79"/>
        <v/>
      </c>
      <c r="AR126" s="89" t="str">
        <f t="shared" si="80"/>
        <v/>
      </c>
      <c r="AS126" s="89" t="str">
        <f t="shared" si="81"/>
        <v/>
      </c>
      <c r="AT126" s="89" t="str">
        <f t="shared" si="82"/>
        <v/>
      </c>
      <c r="AU126" s="93" t="str">
        <f t="shared" si="83"/>
        <v/>
      </c>
      <c r="AV126" s="105"/>
      <c r="AW126" s="105"/>
      <c r="AX126" s="105"/>
      <c r="AY126" s="51"/>
      <c r="AZ126" s="105" t="str">
        <f>IF(OR($B126=0,$B126=""),"",IF(AND($E$3="Nursery"),'Marks Entry Nursery'!AC125,IF(AND($E$3="LKG"),'Marks Entry LKG'!AC125,IF(AND($E$3="UKG"),'Marks Entry UKG'!AC125,""))))</f>
        <v/>
      </c>
      <c r="BA126" s="105" t="str">
        <f>IF(OR($B126=0,$B126=""),"",IF(AND($E$3="Nursery"),'Marks Entry Nursery'!AD125,IF(AND($E$3="LKG"),'Marks Entry LKG'!AD125,IF(AND($E$3="UKG"),'Marks Entry UKG'!AD125,""))))</f>
        <v/>
      </c>
      <c r="BB126" s="54" t="str">
        <f t="shared" si="84"/>
        <v/>
      </c>
      <c r="BC126" s="51">
        <f t="shared" si="85"/>
        <v>0</v>
      </c>
      <c r="BD126" s="105" t="str">
        <f>IF(OR($B126=0,$B126=""),"",IF(AND($E$3="Nursery"),'Marks Entry Nursery'!AE125,IF(AND($E$3="LKG"),'Marks Entry LKG'!AE125,IF(AND($E$3="UKG"),'Marks Entry UKG'!AE125,""))))</f>
        <v/>
      </c>
      <c r="BE126" s="105" t="str">
        <f>IF(OR($B126=0,$B126=""),"",IF(AND($E$3="Nursery"),'Marks Entry Nursery'!AF125,IF(AND($E$3="LKG"),'Marks Entry LKG'!AF125,IF(AND($E$3="UKG"),'Marks Entry UKG'!AF125,""))))</f>
        <v/>
      </c>
      <c r="BF126" s="55" t="str">
        <f t="shared" si="86"/>
        <v/>
      </c>
      <c r="BG126" s="51" t="str">
        <f t="shared" si="87"/>
        <v/>
      </c>
      <c r="BH126" s="89">
        <f t="shared" si="88"/>
        <v>0</v>
      </c>
      <c r="BI126" s="89" t="str">
        <f t="shared" si="89"/>
        <v/>
      </c>
      <c r="BJ126" s="89" t="str">
        <f t="shared" si="90"/>
        <v/>
      </c>
      <c r="BK126" s="89" t="str">
        <f t="shared" si="91"/>
        <v/>
      </c>
      <c r="BL126" s="89" t="str">
        <f t="shared" si="92"/>
        <v/>
      </c>
      <c r="BM126" s="93" t="str">
        <f t="shared" si="93"/>
        <v/>
      </c>
      <c r="BN126" s="105"/>
      <c r="BO126" s="105"/>
      <c r="BP126" s="105"/>
      <c r="BQ126" s="51"/>
      <c r="BR126" s="105" t="str">
        <f>IF(OR($B126=0,$B126=""),"",IF(AND($E$3="Nursery"),'Marks Entry Nursery'!AJ125,IF(AND($E$3="LKG"),'Marks Entry LKG'!AJ125,IF(AND($E$3="UKG"),'Marks Entry UKG'!AJ125,""))))</f>
        <v/>
      </c>
      <c r="BS126" s="105" t="str">
        <f>IF(OR($B126=0,$B126=""),"",IF(AND($E$3="Nursery"),'Marks Entry Nursery'!AK125,IF(AND($E$3="LKG"),'Marks Entry LKG'!AK125,IF(AND($E$3="UKG"),'Marks Entry UKG'!AK125,""))))</f>
        <v/>
      </c>
      <c r="BT126" s="54" t="str">
        <f t="shared" si="94"/>
        <v/>
      </c>
      <c r="BU126" s="51">
        <f t="shared" si="95"/>
        <v>0</v>
      </c>
      <c r="BV126" s="105" t="str">
        <f>IF(OR($B126=0,$B126=""),"",IF(AND($E$3="Nursery"),'Marks Entry Nursery'!AL125,IF(AND($E$3="LKG"),'Marks Entry LKG'!AL125,IF(AND($E$3="UKG"),'Marks Entry UKG'!AL125,""))))</f>
        <v/>
      </c>
      <c r="BW126" s="105" t="str">
        <f>IF(OR($B126=0,$B126=""),"",IF(AND($E$3="Nursery"),'Marks Entry Nursery'!AM125,IF(AND($E$3="LKG"),'Marks Entry LKG'!AM125,IF(AND($E$3="UKG"),'Marks Entry UKG'!AM125,""))))</f>
        <v/>
      </c>
      <c r="BX126" s="55" t="str">
        <f t="shared" si="96"/>
        <v/>
      </c>
      <c r="BY126" s="51" t="str">
        <f t="shared" si="97"/>
        <v/>
      </c>
      <c r="BZ126" s="89">
        <f t="shared" si="98"/>
        <v>0</v>
      </c>
      <c r="CA126" s="89" t="str">
        <f t="shared" si="99"/>
        <v/>
      </c>
      <c r="CB126" s="89" t="str">
        <f t="shared" si="100"/>
        <v/>
      </c>
      <c r="CC126" s="89" t="str">
        <f t="shared" si="101"/>
        <v/>
      </c>
      <c r="CD126" s="89" t="str">
        <f t="shared" si="102"/>
        <v/>
      </c>
      <c r="CE126" s="93" t="str">
        <f t="shared" si="103"/>
        <v/>
      </c>
      <c r="CF126" s="105" t="str">
        <f>IF(OR($B126=0,$B126=""),"",IF(AND($E$3="Nursery"),'Marks Entry Nursery'!AN125,IF(AND($E$3="LKG"),'Marks Entry LKG'!AN125,IF(AND($E$3="UKG"),'Marks Entry UKG'!AN125,""))))</f>
        <v/>
      </c>
      <c r="CG126" s="105" t="str">
        <f>IF(OR($B126=0,$B126=""),"",IF(AND($E$3="Nursery"),'Marks Entry Nursery'!AO125,IF(AND($E$3="LKG"),'Marks Entry LKG'!AO125,IF(AND($E$3="UKG"),'Marks Entry UKG'!AO125,""))))</f>
        <v/>
      </c>
      <c r="CH126" s="106" t="str">
        <f t="shared" si="104"/>
        <v/>
      </c>
      <c r="CI126" s="107">
        <f t="shared" si="105"/>
        <v>0</v>
      </c>
      <c r="CJ126" s="107" t="str">
        <f t="shared" si="106"/>
        <v/>
      </c>
      <c r="CK126" s="107" t="str">
        <f t="shared" si="107"/>
        <v/>
      </c>
      <c r="CL126" s="92" t="str">
        <f t="shared" si="108"/>
        <v/>
      </c>
      <c r="CM126" s="105" t="str">
        <f>IF(OR($B126=0,$B126=""),"",IF(AND($E$3="Nursery"),'Marks Entry Nursery'!AP125,IF(AND($E$3="LKG"),'Marks Entry LKG'!AP125,IF(AND($E$3="UKG"),'Marks Entry UKG'!AP125,""))))</f>
        <v/>
      </c>
      <c r="CN126" s="105" t="str">
        <f>IF(OR($B126=0,$B126=""),"",IF(AND($E$3="Nursery"),'Marks Entry Nursery'!AQ125,IF(AND($E$3="LKG"),'Marks Entry LKG'!AQ125,IF(AND($E$3="UKG"),'Marks Entry UKG'!AQ125,""))))</f>
        <v/>
      </c>
      <c r="CO126" s="106" t="str">
        <f t="shared" si="109"/>
        <v/>
      </c>
      <c r="CP126" s="107">
        <f t="shared" si="110"/>
        <v>0</v>
      </c>
      <c r="CQ126" s="107" t="str">
        <f t="shared" si="111"/>
        <v/>
      </c>
      <c r="CR126" s="107" t="str">
        <f t="shared" si="112"/>
        <v/>
      </c>
      <c r="CS126" s="92" t="str">
        <f t="shared" si="113"/>
        <v/>
      </c>
      <c r="CT126" s="105" t="str">
        <f>IF(OR($B126=0,$B126=""),"",IF(AND($E$3="Nursery"),'Marks Entry Nursery'!AR125,IF(AND($E$3="LKG"),'Marks Entry LKG'!AR125,IF(AND($E$3="UKG"),'Marks Entry UKG'!AR125,""))))</f>
        <v/>
      </c>
      <c r="CU126" s="105" t="str">
        <f>IF(OR($B126=0,$B126=""),"",IF(AND($E$3="Nursery"),'Marks Entry Nursery'!AS125,IF(AND($E$3="LKG"),'Marks Entry LKG'!AS125,IF(AND($E$3="UKG"),'Marks Entry UKG'!AS125,""))))</f>
        <v/>
      </c>
      <c r="CV126" s="106" t="str">
        <f t="shared" si="114"/>
        <v/>
      </c>
      <c r="CW126" s="107">
        <f t="shared" si="115"/>
        <v>0</v>
      </c>
      <c r="CX126" s="107" t="str">
        <f t="shared" si="116"/>
        <v/>
      </c>
      <c r="CY126" s="107" t="str">
        <f t="shared" si="117"/>
        <v/>
      </c>
      <c r="CZ126" s="92" t="str">
        <f t="shared" si="118"/>
        <v/>
      </c>
      <c r="DA126" s="105" t="str">
        <f>IF(OR($B126=0,$B126=""),"",IF(AND($E$3="Nursery"),'Marks Entry Nursery'!AT125,IF(AND($E$3="LKG"),'Marks Entry LKG'!AT125,IF(AND($E$3="UKG"),'Marks Entry UKG'!AT125,""))))</f>
        <v/>
      </c>
      <c r="DB126" s="105" t="str">
        <f>IF(OR($B126=0,$B126=""),"",IF(AND($E$3="Nursery"),'Marks Entry Nursery'!AU125,IF(AND($E$3="LKG"),'Marks Entry LKG'!AU125,IF(AND($E$3="UKG"),'Marks Entry UKG'!AU125,""))))</f>
        <v/>
      </c>
      <c r="DC126" s="357" t="str">
        <f t="shared" si="119"/>
        <v/>
      </c>
      <c r="DD126" s="93" t="str">
        <f t="shared" si="120"/>
        <v/>
      </c>
      <c r="DE126" s="105" t="str">
        <f>IF(OR($B126=0,$B126=""),"",IF(AND($E$3="Nursery"),'Marks Entry Nursery'!AV125,IF(AND($E$3="LKG"),'Marks Entry LKG'!AV125,IF(AND($E$3="UKG"),'Marks Entry UKG'!AV125,""))))</f>
        <v/>
      </c>
      <c r="DF126" s="105" t="str">
        <f>IF(OR($B126=0,$B126=""),"",IF(AND($E$3="Nursery"),'Marks Entry Nursery'!AW125,IF(AND($E$3="LKG"),'Marks Entry LKG'!AW125,IF(AND($E$3="UKG"),'Marks Entry UKG'!AW125,""))))</f>
        <v/>
      </c>
      <c r="DG126" s="357" t="str">
        <f t="shared" si="121"/>
        <v/>
      </c>
      <c r="DH126" s="93" t="str">
        <f t="shared" si="122"/>
        <v/>
      </c>
      <c r="DI126" s="63" t="str">
        <f t="shared" si="123"/>
        <v/>
      </c>
      <c r="DJ126" s="359" t="str">
        <f t="shared" si="124"/>
        <v/>
      </c>
      <c r="DK126" s="67" t="str">
        <f t="shared" si="125"/>
        <v/>
      </c>
      <c r="DL126" s="68" t="str">
        <f t="shared" si="126"/>
        <v/>
      </c>
      <c r="DM126" s="387" t="str">
        <f>IFERROR(IF(B126="NSO","NSO",IF(OR(D126="",G126="",F126="",B126="",DI126=0),"",IF('Master sheet'!$D$14="Hindi","कक्षोंन्नति","Promoted"))),"")</f>
        <v/>
      </c>
      <c r="DN126" s="42" t="str">
        <f>IF(OR(B126=0,B126=""),"",IF(AND($E$3="Nursery"),'Marks Entry Nursery'!AX125,IF(AND($E$3="LKG"),'Marks Entry LKG'!AX125,IF(AND($E$3="UKG"),'Marks Entry UKG'!AX125,""))))</f>
        <v/>
      </c>
      <c r="DO126" s="42" t="str">
        <f>IF(OR(B126=0,B126=""),"",IF(AND($E$3="Nursery"),'Marks Entry Nursery'!AY125,IF(AND($E$3="LKG"),'Marks Entry LKG'!AY125,IF(AND($E$3="UKG"),'Marks Entry UKG'!AY125,""))))</f>
        <v/>
      </c>
      <c r="DP126" s="214" t="str">
        <f t="shared" si="127"/>
        <v/>
      </c>
      <c r="DQ126" s="43"/>
      <c r="DX126" s="44">
        <f>IF(AND($E$3="Nursery"),'Marks Entry Nursery'!I125,IF(AND($E$3="LKG"),'Marks Entry LKG'!I125,IF(AND($E$3="UKG"),'Marks Entry UKG'!I125,"")))</f>
        <v>0</v>
      </c>
    </row>
    <row r="127" spans="1:128" ht="18.95" customHeight="1">
      <c r="A127" s="56">
        <v>120</v>
      </c>
      <c r="B127" s="261" t="str">
        <f>IF(OR(DX127=0,DX127=""),"",IF(AND($E$3="Nursery"),'Marks Entry Nursery'!I126,IF(AND($E$3="LKG"),'Marks Entry LKG'!I126,IF(AND($E$3="UKG"),'Marks Entry UKG'!I126,""))))</f>
        <v/>
      </c>
      <c r="C127" s="57" t="str">
        <f>IF(OR($B127=0,$B127=""),"",IF(AND($E$3="Nursery"),'Marks Entry Nursery'!B126,IF(AND($E$3="LKG"),'Marks Entry LKG'!B126,IF(AND($E$3="UKG"),'Marks Entry UKG'!B126,""))))</f>
        <v/>
      </c>
      <c r="D127" s="57" t="str">
        <f>IF(OR($B127=0,$B127=""),"",IF(AND($E$3="Nursery"),'Marks Entry Nursery'!C126,IF(AND($E$3="LKG"),'Marks Entry LKG'!C126,IF(AND($E$3="UKG"),'Marks Entry UKG'!C126,""))))</f>
        <v/>
      </c>
      <c r="E127" s="402" t="str">
        <f>IF(OR(B127=0,B127=""),"",IF(AND($E$3="Nursery"),'Marks Entry Nursery'!E126,IF(AND($E$3="LKG"),'Marks Entry LKG'!E126,IF(AND($E$3="UKG"),'Marks Entry UKG'!E126,""))))</f>
        <v/>
      </c>
      <c r="F127" s="260" t="str">
        <f>IF(OR(B127=0,B127=""),"",IF(AND($E$3="Nursery"),'Marks Entry Nursery'!D126,IF(AND($E$3="LKG"),'Marks Entry LKG'!D126,IF(AND($E$3="UKG"),'Marks Entry UKG'!D126,""))))</f>
        <v/>
      </c>
      <c r="G127" s="407" t="str">
        <f>IF(OR($B127=0,$B127=""),"",IF(AND($E$3="Nursery"),'Marks Entry Nursery'!F126,IF(AND($E$3="LKG"),'Marks Entry LKG'!F126,IF(AND($E$3="UKG"),'Marks Entry UKG'!F126,""))))</f>
        <v/>
      </c>
      <c r="H127" s="407" t="str">
        <f>IF(OR($B127=0,$B127=""),"",IF(AND($E$3="Nursery"),'Marks Entry Nursery'!G126,IF(AND($E$3="LKG"),'Marks Entry LKG'!G126,IF(AND($E$3="UKG"),'Marks Entry UKG'!G126,""))))</f>
        <v/>
      </c>
      <c r="I127" s="407" t="str">
        <f>IF(OR($B127=0,$B127=""),"",IF(AND($E$3="Nursery"),'Marks Entry Nursery'!H126,IF(AND($E$3="LKG"),'Marks Entry LKG'!H126,IF(AND($E$3="UKG"),'Marks Entry UKG'!H126,""))))</f>
        <v/>
      </c>
      <c r="J127" s="229" t="str">
        <f>IF(OR($B127=0,$B127=""),"",IF(AND($E$3="Nursery"),'Marks Entry Nursery'!J126,IF(AND($E$3="LKG"),'Marks Entry LKG'!J126,IF(AND($E$3="UKG"),'Marks Entry UKG'!J126,""))))</f>
        <v/>
      </c>
      <c r="K127" s="229" t="str">
        <f>IF(OR($B127=0,$B127=""),"",IF(AND($E$3="Nursery"),'Marks Entry Nursery'!K126,IF(AND($E$3="LKG"),'Marks Entry LKG'!K126,IF(AND($E$3="UKG"),'Marks Entry UKG'!K126,""))))</f>
        <v/>
      </c>
      <c r="L127" s="105"/>
      <c r="M127" s="105"/>
      <c r="N127" s="105"/>
      <c r="O127" s="51"/>
      <c r="P127" s="105" t="str">
        <f>IF(OR($B127=0,$B127=""),"",IF(AND($E$3="Nursery"),'Marks Entry Nursery'!O126,IF(AND($E$3="LKG"),'Marks Entry LKG'!O126,IF(AND($E$3="UKG"),'Marks Entry UKG'!O126,""))))</f>
        <v/>
      </c>
      <c r="Q127" s="105" t="str">
        <f>IF(OR($B127=0,$B127=""),"",IF(AND($E$3="Nursery"),'Marks Entry Nursery'!P126,IF(AND($E$3="LKG"),'Marks Entry LKG'!P126,IF(AND($E$3="UKG"),'Marks Entry UKG'!P126,""))))</f>
        <v/>
      </c>
      <c r="R127" s="54" t="str">
        <f t="shared" si="64"/>
        <v/>
      </c>
      <c r="S127" s="51">
        <f t="shared" si="65"/>
        <v>0</v>
      </c>
      <c r="T127" s="105" t="str">
        <f>IF(OR($B127=0,$B127=""),"",IF(AND($E$3="Nursery"),'Marks Entry Nursery'!Q126,IF(AND($E$3="LKG"),'Marks Entry LKG'!Q126,IF(AND($E$3="UKG"),'Marks Entry UKG'!Q126,""))))</f>
        <v/>
      </c>
      <c r="U127" s="105" t="str">
        <f>IF(OR($B127=0,$B127=""),"",IF(AND($E$3="Nursery"),'Marks Entry Nursery'!R126,IF(AND($E$3="LKG"),'Marks Entry LKG'!R126,IF(AND($E$3="UKG"),'Marks Entry UKG'!R126,""))))</f>
        <v/>
      </c>
      <c r="V127" s="55" t="str">
        <f t="shared" si="66"/>
        <v/>
      </c>
      <c r="W127" s="51" t="str">
        <f t="shared" si="67"/>
        <v/>
      </c>
      <c r="X127" s="89">
        <f t="shared" si="68"/>
        <v>0</v>
      </c>
      <c r="Y127" s="89" t="str">
        <f t="shared" si="69"/>
        <v/>
      </c>
      <c r="Z127" s="89" t="str">
        <f t="shared" si="70"/>
        <v/>
      </c>
      <c r="AA127" s="89" t="str">
        <f t="shared" si="71"/>
        <v/>
      </c>
      <c r="AB127" s="89" t="str">
        <f t="shared" si="72"/>
        <v/>
      </c>
      <c r="AC127" s="93" t="str">
        <f t="shared" si="73"/>
        <v/>
      </c>
      <c r="AD127" s="105"/>
      <c r="AE127" s="105"/>
      <c r="AF127" s="105"/>
      <c r="AG127" s="51"/>
      <c r="AH127" s="105" t="str">
        <f>IF(OR($B127=0,$B127=""),"",IF(AND($E$3="Nursery"),'Marks Entry Nursery'!V126,IF(AND($E$3="LKG"),'Marks Entry LKG'!V126,IF(AND($E$3="UKG"),'Marks Entry UKG'!V126,""))))</f>
        <v/>
      </c>
      <c r="AI127" s="105" t="str">
        <f>IF(OR($B127=0,$B127=""),"",IF(AND($E$3="Nursery"),'Marks Entry Nursery'!W126,IF(AND($E$3="LKG"),'Marks Entry LKG'!W126,IF(AND($E$3="UKG"),'Marks Entry UKG'!W126,""))))</f>
        <v/>
      </c>
      <c r="AJ127" s="54" t="str">
        <f t="shared" si="74"/>
        <v/>
      </c>
      <c r="AK127" s="51">
        <f t="shared" si="75"/>
        <v>0</v>
      </c>
      <c r="AL127" s="105" t="str">
        <f>IF(OR($B127=0,$B127=""),"",IF(AND($E$3="Nursery"),'Marks Entry Nursery'!X126,IF(AND($E$3="LKG"),'Marks Entry LKG'!X126,IF(AND($E$3="UKG"),'Marks Entry UKG'!X126,""))))</f>
        <v/>
      </c>
      <c r="AM127" s="105" t="str">
        <f>IF(OR($B127=0,$B127=""),"",IF(AND($E$3="Nursery"),'Marks Entry Nursery'!Y126,IF(AND($E$3="LKG"),'Marks Entry LKG'!Y126,IF(AND($E$3="UKG"),'Marks Entry UKG'!Y126,""))))</f>
        <v/>
      </c>
      <c r="AN127" s="55" t="str">
        <f t="shared" si="76"/>
        <v/>
      </c>
      <c r="AO127" s="51" t="str">
        <f t="shared" si="77"/>
        <v/>
      </c>
      <c r="AP127" s="89">
        <f t="shared" si="78"/>
        <v>0</v>
      </c>
      <c r="AQ127" s="89" t="str">
        <f t="shared" si="79"/>
        <v/>
      </c>
      <c r="AR127" s="89" t="str">
        <f t="shared" si="80"/>
        <v/>
      </c>
      <c r="AS127" s="89" t="str">
        <f t="shared" si="81"/>
        <v/>
      </c>
      <c r="AT127" s="89" t="str">
        <f t="shared" si="82"/>
        <v/>
      </c>
      <c r="AU127" s="93" t="str">
        <f t="shared" si="83"/>
        <v/>
      </c>
      <c r="AV127" s="105"/>
      <c r="AW127" s="105"/>
      <c r="AX127" s="105"/>
      <c r="AY127" s="51"/>
      <c r="AZ127" s="105" t="str">
        <f>IF(OR($B127=0,$B127=""),"",IF(AND($E$3="Nursery"),'Marks Entry Nursery'!AC126,IF(AND($E$3="LKG"),'Marks Entry LKG'!AC126,IF(AND($E$3="UKG"),'Marks Entry UKG'!AC126,""))))</f>
        <v/>
      </c>
      <c r="BA127" s="105" t="str">
        <f>IF(OR($B127=0,$B127=""),"",IF(AND($E$3="Nursery"),'Marks Entry Nursery'!AD126,IF(AND($E$3="LKG"),'Marks Entry LKG'!AD126,IF(AND($E$3="UKG"),'Marks Entry UKG'!AD126,""))))</f>
        <v/>
      </c>
      <c r="BB127" s="54" t="str">
        <f t="shared" si="84"/>
        <v/>
      </c>
      <c r="BC127" s="51">
        <f t="shared" si="85"/>
        <v>0</v>
      </c>
      <c r="BD127" s="105" t="str">
        <f>IF(OR($B127=0,$B127=""),"",IF(AND($E$3="Nursery"),'Marks Entry Nursery'!AE126,IF(AND($E$3="LKG"),'Marks Entry LKG'!AE126,IF(AND($E$3="UKG"),'Marks Entry UKG'!AE126,""))))</f>
        <v/>
      </c>
      <c r="BE127" s="105" t="str">
        <f>IF(OR($B127=0,$B127=""),"",IF(AND($E$3="Nursery"),'Marks Entry Nursery'!AF126,IF(AND($E$3="LKG"),'Marks Entry LKG'!AF126,IF(AND($E$3="UKG"),'Marks Entry UKG'!AF126,""))))</f>
        <v/>
      </c>
      <c r="BF127" s="55" t="str">
        <f t="shared" si="86"/>
        <v/>
      </c>
      <c r="BG127" s="51" t="str">
        <f t="shared" si="87"/>
        <v/>
      </c>
      <c r="BH127" s="89">
        <f t="shared" si="88"/>
        <v>0</v>
      </c>
      <c r="BI127" s="89" t="str">
        <f t="shared" si="89"/>
        <v/>
      </c>
      <c r="BJ127" s="89" t="str">
        <f t="shared" si="90"/>
        <v/>
      </c>
      <c r="BK127" s="89" t="str">
        <f t="shared" si="91"/>
        <v/>
      </c>
      <c r="BL127" s="89" t="str">
        <f t="shared" si="92"/>
        <v/>
      </c>
      <c r="BM127" s="93" t="str">
        <f t="shared" si="93"/>
        <v/>
      </c>
      <c r="BN127" s="105"/>
      <c r="BO127" s="105"/>
      <c r="BP127" s="105"/>
      <c r="BQ127" s="51"/>
      <c r="BR127" s="105" t="str">
        <f>IF(OR($B127=0,$B127=""),"",IF(AND($E$3="Nursery"),'Marks Entry Nursery'!AJ126,IF(AND($E$3="LKG"),'Marks Entry LKG'!AJ126,IF(AND($E$3="UKG"),'Marks Entry UKG'!AJ126,""))))</f>
        <v/>
      </c>
      <c r="BS127" s="105" t="str">
        <f>IF(OR($B127=0,$B127=""),"",IF(AND($E$3="Nursery"),'Marks Entry Nursery'!AK126,IF(AND($E$3="LKG"),'Marks Entry LKG'!AK126,IF(AND($E$3="UKG"),'Marks Entry UKG'!AK126,""))))</f>
        <v/>
      </c>
      <c r="BT127" s="54" t="str">
        <f t="shared" si="94"/>
        <v/>
      </c>
      <c r="BU127" s="51">
        <f t="shared" si="95"/>
        <v>0</v>
      </c>
      <c r="BV127" s="105" t="str">
        <f>IF(OR($B127=0,$B127=""),"",IF(AND($E$3="Nursery"),'Marks Entry Nursery'!AL126,IF(AND($E$3="LKG"),'Marks Entry LKG'!AL126,IF(AND($E$3="UKG"),'Marks Entry UKG'!AL126,""))))</f>
        <v/>
      </c>
      <c r="BW127" s="105" t="str">
        <f>IF(OR($B127=0,$B127=""),"",IF(AND($E$3="Nursery"),'Marks Entry Nursery'!AM126,IF(AND($E$3="LKG"),'Marks Entry LKG'!AM126,IF(AND($E$3="UKG"),'Marks Entry UKG'!AM126,""))))</f>
        <v/>
      </c>
      <c r="BX127" s="55" t="str">
        <f t="shared" si="96"/>
        <v/>
      </c>
      <c r="BY127" s="51" t="str">
        <f t="shared" si="97"/>
        <v/>
      </c>
      <c r="BZ127" s="89">
        <f t="shared" si="98"/>
        <v>0</v>
      </c>
      <c r="CA127" s="89" t="str">
        <f t="shared" si="99"/>
        <v/>
      </c>
      <c r="CB127" s="89" t="str">
        <f t="shared" si="100"/>
        <v/>
      </c>
      <c r="CC127" s="89" t="str">
        <f t="shared" si="101"/>
        <v/>
      </c>
      <c r="CD127" s="89" t="str">
        <f t="shared" si="102"/>
        <v/>
      </c>
      <c r="CE127" s="93" t="str">
        <f t="shared" si="103"/>
        <v/>
      </c>
      <c r="CF127" s="105" t="str">
        <f>IF(OR($B127=0,$B127=""),"",IF(AND($E$3="Nursery"),'Marks Entry Nursery'!AN126,IF(AND($E$3="LKG"),'Marks Entry LKG'!AN126,IF(AND($E$3="UKG"),'Marks Entry UKG'!AN126,""))))</f>
        <v/>
      </c>
      <c r="CG127" s="105" t="str">
        <f>IF(OR($B127=0,$B127=""),"",IF(AND($E$3="Nursery"),'Marks Entry Nursery'!AO126,IF(AND($E$3="LKG"),'Marks Entry LKG'!AO126,IF(AND($E$3="UKG"),'Marks Entry UKG'!AO126,""))))</f>
        <v/>
      </c>
      <c r="CH127" s="106" t="str">
        <f t="shared" si="104"/>
        <v/>
      </c>
      <c r="CI127" s="107">
        <f t="shared" si="105"/>
        <v>0</v>
      </c>
      <c r="CJ127" s="107" t="str">
        <f t="shared" si="106"/>
        <v/>
      </c>
      <c r="CK127" s="107" t="str">
        <f t="shared" si="107"/>
        <v/>
      </c>
      <c r="CL127" s="92" t="str">
        <f t="shared" si="108"/>
        <v/>
      </c>
      <c r="CM127" s="105" t="str">
        <f>IF(OR($B127=0,$B127=""),"",IF(AND($E$3="Nursery"),'Marks Entry Nursery'!AP126,IF(AND($E$3="LKG"),'Marks Entry LKG'!AP126,IF(AND($E$3="UKG"),'Marks Entry UKG'!AP126,""))))</f>
        <v/>
      </c>
      <c r="CN127" s="105" t="str">
        <f>IF(OR($B127=0,$B127=""),"",IF(AND($E$3="Nursery"),'Marks Entry Nursery'!AQ126,IF(AND($E$3="LKG"),'Marks Entry LKG'!AQ126,IF(AND($E$3="UKG"),'Marks Entry UKG'!AQ126,""))))</f>
        <v/>
      </c>
      <c r="CO127" s="106" t="str">
        <f t="shared" si="109"/>
        <v/>
      </c>
      <c r="CP127" s="107">
        <f t="shared" si="110"/>
        <v>0</v>
      </c>
      <c r="CQ127" s="107" t="str">
        <f t="shared" si="111"/>
        <v/>
      </c>
      <c r="CR127" s="107" t="str">
        <f t="shared" si="112"/>
        <v/>
      </c>
      <c r="CS127" s="92" t="str">
        <f t="shared" si="113"/>
        <v/>
      </c>
      <c r="CT127" s="105" t="str">
        <f>IF(OR($B127=0,$B127=""),"",IF(AND($E$3="Nursery"),'Marks Entry Nursery'!AR126,IF(AND($E$3="LKG"),'Marks Entry LKG'!AR126,IF(AND($E$3="UKG"),'Marks Entry UKG'!AR126,""))))</f>
        <v/>
      </c>
      <c r="CU127" s="105" t="str">
        <f>IF(OR($B127=0,$B127=""),"",IF(AND($E$3="Nursery"),'Marks Entry Nursery'!AS126,IF(AND($E$3="LKG"),'Marks Entry LKG'!AS126,IF(AND($E$3="UKG"),'Marks Entry UKG'!AS126,""))))</f>
        <v/>
      </c>
      <c r="CV127" s="106" t="str">
        <f t="shared" si="114"/>
        <v/>
      </c>
      <c r="CW127" s="107">
        <f t="shared" si="115"/>
        <v>0</v>
      </c>
      <c r="CX127" s="107" t="str">
        <f t="shared" si="116"/>
        <v/>
      </c>
      <c r="CY127" s="107" t="str">
        <f t="shared" si="117"/>
        <v/>
      </c>
      <c r="CZ127" s="92" t="str">
        <f t="shared" si="118"/>
        <v/>
      </c>
      <c r="DA127" s="105" t="str">
        <f>IF(OR($B127=0,$B127=""),"",IF(AND($E$3="Nursery"),'Marks Entry Nursery'!AT126,IF(AND($E$3="LKG"),'Marks Entry LKG'!AT126,IF(AND($E$3="UKG"),'Marks Entry UKG'!AT126,""))))</f>
        <v/>
      </c>
      <c r="DB127" s="105" t="str">
        <f>IF(OR($B127=0,$B127=""),"",IF(AND($E$3="Nursery"),'Marks Entry Nursery'!AU126,IF(AND($E$3="LKG"),'Marks Entry LKG'!AU126,IF(AND($E$3="UKG"),'Marks Entry UKG'!AU126,""))))</f>
        <v/>
      </c>
      <c r="DC127" s="357" t="str">
        <f t="shared" si="119"/>
        <v/>
      </c>
      <c r="DD127" s="93" t="str">
        <f t="shared" si="120"/>
        <v/>
      </c>
      <c r="DE127" s="105" t="str">
        <f>IF(OR($B127=0,$B127=""),"",IF(AND($E$3="Nursery"),'Marks Entry Nursery'!AV126,IF(AND($E$3="LKG"),'Marks Entry LKG'!AV126,IF(AND($E$3="UKG"),'Marks Entry UKG'!AV126,""))))</f>
        <v/>
      </c>
      <c r="DF127" s="105" t="str">
        <f>IF(OR($B127=0,$B127=""),"",IF(AND($E$3="Nursery"),'Marks Entry Nursery'!AW126,IF(AND($E$3="LKG"),'Marks Entry LKG'!AW126,IF(AND($E$3="UKG"),'Marks Entry UKG'!AW126,""))))</f>
        <v/>
      </c>
      <c r="DG127" s="357" t="str">
        <f t="shared" si="121"/>
        <v/>
      </c>
      <c r="DH127" s="93" t="str">
        <f t="shared" si="122"/>
        <v/>
      </c>
      <c r="DI127" s="63" t="str">
        <f t="shared" si="123"/>
        <v/>
      </c>
      <c r="DJ127" s="359" t="str">
        <f t="shared" si="124"/>
        <v/>
      </c>
      <c r="DK127" s="67" t="str">
        <f t="shared" si="125"/>
        <v/>
      </c>
      <c r="DL127" s="68" t="str">
        <f t="shared" si="126"/>
        <v/>
      </c>
      <c r="DM127" s="387" t="str">
        <f>IFERROR(IF(B127="NSO","NSO",IF(OR(D127="",G127="",F127="",B127="",DI127=0),"",IF('Master sheet'!$D$14="Hindi","कक्षोंन्नति","Promoted"))),"")</f>
        <v/>
      </c>
      <c r="DN127" s="42" t="str">
        <f>IF(OR(B127=0,B127=""),"",IF(AND($E$3="Nursery"),'Marks Entry Nursery'!AX126,IF(AND($E$3="LKG"),'Marks Entry LKG'!AX126,IF(AND($E$3="UKG"),'Marks Entry UKG'!AX126,""))))</f>
        <v/>
      </c>
      <c r="DO127" s="42" t="str">
        <f>IF(OR(B127=0,B127=""),"",IF(AND($E$3="Nursery"),'Marks Entry Nursery'!AY126,IF(AND($E$3="LKG"),'Marks Entry LKG'!AY126,IF(AND($E$3="UKG"),'Marks Entry UKG'!AY126,""))))</f>
        <v/>
      </c>
      <c r="DP127" s="214" t="str">
        <f t="shared" si="127"/>
        <v/>
      </c>
      <c r="DQ127" s="43"/>
      <c r="DX127" s="44">
        <f>IF(AND($E$3="Nursery"),'Marks Entry Nursery'!I126,IF(AND($E$3="LKG"),'Marks Entry LKG'!I126,IF(AND($E$3="UKG"),'Marks Entry UKG'!I126,"")))</f>
        <v>0</v>
      </c>
    </row>
    <row r="128" spans="1:128" ht="18.95" customHeight="1">
      <c r="A128" s="56">
        <v>121</v>
      </c>
      <c r="B128" s="261" t="str">
        <f>IF(OR(DX128=0,DX128=""),"",IF(AND($E$3="Nursery"),'Marks Entry Nursery'!I127,IF(AND($E$3="LKG"),'Marks Entry LKG'!I127,IF(AND($E$3="UKG"),'Marks Entry UKG'!I127,""))))</f>
        <v/>
      </c>
      <c r="C128" s="57" t="str">
        <f>IF(OR($B128=0,$B128=""),"",IF(AND($E$3="Nursery"),'Marks Entry Nursery'!B127,IF(AND($E$3="LKG"),'Marks Entry LKG'!B127,IF(AND($E$3="UKG"),'Marks Entry UKG'!B127,""))))</f>
        <v/>
      </c>
      <c r="D128" s="57" t="str">
        <f>IF(OR($B128=0,$B128=""),"",IF(AND($E$3="Nursery"),'Marks Entry Nursery'!C127,IF(AND($E$3="LKG"),'Marks Entry LKG'!C127,IF(AND($E$3="UKG"),'Marks Entry UKG'!C127,""))))</f>
        <v/>
      </c>
      <c r="E128" s="402" t="str">
        <f>IF(OR(B128=0,B128=""),"",IF(AND($E$3="Nursery"),'Marks Entry Nursery'!E127,IF(AND($E$3="LKG"),'Marks Entry LKG'!E127,IF(AND($E$3="UKG"),'Marks Entry UKG'!E127,""))))</f>
        <v/>
      </c>
      <c r="F128" s="260" t="str">
        <f>IF(OR(B128=0,B128=""),"",IF(AND($E$3="Nursery"),'Marks Entry Nursery'!D127,IF(AND($E$3="LKG"),'Marks Entry LKG'!D127,IF(AND($E$3="UKG"),'Marks Entry UKG'!D127,""))))</f>
        <v/>
      </c>
      <c r="G128" s="407" t="str">
        <f>IF(OR($B128=0,$B128=""),"",IF(AND($E$3="Nursery"),'Marks Entry Nursery'!F127,IF(AND($E$3="LKG"),'Marks Entry LKG'!F127,IF(AND($E$3="UKG"),'Marks Entry UKG'!F127,""))))</f>
        <v/>
      </c>
      <c r="H128" s="407" t="str">
        <f>IF(OR($B128=0,$B128=""),"",IF(AND($E$3="Nursery"),'Marks Entry Nursery'!G127,IF(AND($E$3="LKG"),'Marks Entry LKG'!G127,IF(AND($E$3="UKG"),'Marks Entry UKG'!G127,""))))</f>
        <v/>
      </c>
      <c r="I128" s="407" t="str">
        <f>IF(OR($B128=0,$B128=""),"",IF(AND($E$3="Nursery"),'Marks Entry Nursery'!H127,IF(AND($E$3="LKG"),'Marks Entry LKG'!H127,IF(AND($E$3="UKG"),'Marks Entry UKG'!H127,""))))</f>
        <v/>
      </c>
      <c r="J128" s="229" t="str">
        <f>IF(OR($B128=0,$B128=""),"",IF(AND($E$3="Nursery"),'Marks Entry Nursery'!J127,IF(AND($E$3="LKG"),'Marks Entry LKG'!J127,IF(AND($E$3="UKG"),'Marks Entry UKG'!J127,""))))</f>
        <v/>
      </c>
      <c r="K128" s="229" t="str">
        <f>IF(OR($B128=0,$B128=""),"",IF(AND($E$3="Nursery"),'Marks Entry Nursery'!K127,IF(AND($E$3="LKG"),'Marks Entry LKG'!K127,IF(AND($E$3="UKG"),'Marks Entry UKG'!K127,""))))</f>
        <v/>
      </c>
      <c r="L128" s="105"/>
      <c r="M128" s="105"/>
      <c r="N128" s="105"/>
      <c r="O128" s="51"/>
      <c r="P128" s="105" t="str">
        <f>IF(OR($B128=0,$B128=""),"",IF(AND($E$3="Nursery"),'Marks Entry Nursery'!O127,IF(AND($E$3="LKG"),'Marks Entry LKG'!O127,IF(AND($E$3="UKG"),'Marks Entry UKG'!O127,""))))</f>
        <v/>
      </c>
      <c r="Q128" s="105" t="str">
        <f>IF(OR($B128=0,$B128=""),"",IF(AND($E$3="Nursery"),'Marks Entry Nursery'!P127,IF(AND($E$3="LKG"),'Marks Entry LKG'!P127,IF(AND($E$3="UKG"),'Marks Entry UKG'!P127,""))))</f>
        <v/>
      </c>
      <c r="R128" s="54" t="str">
        <f t="shared" si="64"/>
        <v/>
      </c>
      <c r="S128" s="51">
        <f t="shared" si="65"/>
        <v>0</v>
      </c>
      <c r="T128" s="105" t="str">
        <f>IF(OR($B128=0,$B128=""),"",IF(AND($E$3="Nursery"),'Marks Entry Nursery'!Q127,IF(AND($E$3="LKG"),'Marks Entry LKG'!Q127,IF(AND($E$3="UKG"),'Marks Entry UKG'!Q127,""))))</f>
        <v/>
      </c>
      <c r="U128" s="105" t="str">
        <f>IF(OR($B128=0,$B128=""),"",IF(AND($E$3="Nursery"),'Marks Entry Nursery'!R127,IF(AND($E$3="LKG"),'Marks Entry LKG'!R127,IF(AND($E$3="UKG"),'Marks Entry UKG'!R127,""))))</f>
        <v/>
      </c>
      <c r="V128" s="55" t="str">
        <f t="shared" si="66"/>
        <v/>
      </c>
      <c r="W128" s="51" t="str">
        <f t="shared" si="67"/>
        <v/>
      </c>
      <c r="X128" s="89">
        <f t="shared" si="68"/>
        <v>0</v>
      </c>
      <c r="Y128" s="89" t="str">
        <f t="shared" si="69"/>
        <v/>
      </c>
      <c r="Z128" s="89" t="str">
        <f t="shared" si="70"/>
        <v/>
      </c>
      <c r="AA128" s="89" t="str">
        <f t="shared" si="71"/>
        <v/>
      </c>
      <c r="AB128" s="89" t="str">
        <f t="shared" si="72"/>
        <v/>
      </c>
      <c r="AC128" s="93" t="str">
        <f t="shared" si="73"/>
        <v/>
      </c>
      <c r="AD128" s="105"/>
      <c r="AE128" s="105"/>
      <c r="AF128" s="105"/>
      <c r="AG128" s="51"/>
      <c r="AH128" s="105" t="str">
        <f>IF(OR($B128=0,$B128=""),"",IF(AND($E$3="Nursery"),'Marks Entry Nursery'!V127,IF(AND($E$3="LKG"),'Marks Entry LKG'!V127,IF(AND($E$3="UKG"),'Marks Entry UKG'!V127,""))))</f>
        <v/>
      </c>
      <c r="AI128" s="105" t="str">
        <f>IF(OR($B128=0,$B128=""),"",IF(AND($E$3="Nursery"),'Marks Entry Nursery'!W127,IF(AND($E$3="LKG"),'Marks Entry LKG'!W127,IF(AND($E$3="UKG"),'Marks Entry UKG'!W127,""))))</f>
        <v/>
      </c>
      <c r="AJ128" s="54" t="str">
        <f t="shared" si="74"/>
        <v/>
      </c>
      <c r="AK128" s="51">
        <f t="shared" si="75"/>
        <v>0</v>
      </c>
      <c r="AL128" s="105" t="str">
        <f>IF(OR($B128=0,$B128=""),"",IF(AND($E$3="Nursery"),'Marks Entry Nursery'!X127,IF(AND($E$3="LKG"),'Marks Entry LKG'!X127,IF(AND($E$3="UKG"),'Marks Entry UKG'!X127,""))))</f>
        <v/>
      </c>
      <c r="AM128" s="105" t="str">
        <f>IF(OR($B128=0,$B128=""),"",IF(AND($E$3="Nursery"),'Marks Entry Nursery'!Y127,IF(AND($E$3="LKG"),'Marks Entry LKG'!Y127,IF(AND($E$3="UKG"),'Marks Entry UKG'!Y127,""))))</f>
        <v/>
      </c>
      <c r="AN128" s="55" t="str">
        <f t="shared" si="76"/>
        <v/>
      </c>
      <c r="AO128" s="51" t="str">
        <f t="shared" si="77"/>
        <v/>
      </c>
      <c r="AP128" s="89">
        <f t="shared" si="78"/>
        <v>0</v>
      </c>
      <c r="AQ128" s="89" t="str">
        <f t="shared" si="79"/>
        <v/>
      </c>
      <c r="AR128" s="89" t="str">
        <f t="shared" si="80"/>
        <v/>
      </c>
      <c r="AS128" s="89" t="str">
        <f t="shared" si="81"/>
        <v/>
      </c>
      <c r="AT128" s="89" t="str">
        <f t="shared" si="82"/>
        <v/>
      </c>
      <c r="AU128" s="93" t="str">
        <f t="shared" si="83"/>
        <v/>
      </c>
      <c r="AV128" s="105"/>
      <c r="AW128" s="105"/>
      <c r="AX128" s="105"/>
      <c r="AY128" s="51"/>
      <c r="AZ128" s="105" t="str">
        <f>IF(OR($B128=0,$B128=""),"",IF(AND($E$3="Nursery"),'Marks Entry Nursery'!AC127,IF(AND($E$3="LKG"),'Marks Entry LKG'!AC127,IF(AND($E$3="UKG"),'Marks Entry UKG'!AC127,""))))</f>
        <v/>
      </c>
      <c r="BA128" s="105" t="str">
        <f>IF(OR($B128=0,$B128=""),"",IF(AND($E$3="Nursery"),'Marks Entry Nursery'!AD127,IF(AND($E$3="LKG"),'Marks Entry LKG'!AD127,IF(AND($E$3="UKG"),'Marks Entry UKG'!AD127,""))))</f>
        <v/>
      </c>
      <c r="BB128" s="54" t="str">
        <f t="shared" si="84"/>
        <v/>
      </c>
      <c r="BC128" s="51">
        <f t="shared" si="85"/>
        <v>0</v>
      </c>
      <c r="BD128" s="105" t="str">
        <f>IF(OR($B128=0,$B128=""),"",IF(AND($E$3="Nursery"),'Marks Entry Nursery'!AE127,IF(AND($E$3="LKG"),'Marks Entry LKG'!AE127,IF(AND($E$3="UKG"),'Marks Entry UKG'!AE127,""))))</f>
        <v/>
      </c>
      <c r="BE128" s="105" t="str">
        <f>IF(OR($B128=0,$B128=""),"",IF(AND($E$3="Nursery"),'Marks Entry Nursery'!AF127,IF(AND($E$3="LKG"),'Marks Entry LKG'!AF127,IF(AND($E$3="UKG"),'Marks Entry UKG'!AF127,""))))</f>
        <v/>
      </c>
      <c r="BF128" s="55" t="str">
        <f t="shared" si="86"/>
        <v/>
      </c>
      <c r="BG128" s="51" t="str">
        <f t="shared" si="87"/>
        <v/>
      </c>
      <c r="BH128" s="89">
        <f t="shared" si="88"/>
        <v>0</v>
      </c>
      <c r="BI128" s="89" t="str">
        <f t="shared" si="89"/>
        <v/>
      </c>
      <c r="BJ128" s="89" t="str">
        <f t="shared" si="90"/>
        <v/>
      </c>
      <c r="BK128" s="89" t="str">
        <f t="shared" si="91"/>
        <v/>
      </c>
      <c r="BL128" s="89" t="str">
        <f t="shared" si="92"/>
        <v/>
      </c>
      <c r="BM128" s="93" t="str">
        <f t="shared" si="93"/>
        <v/>
      </c>
      <c r="BN128" s="105"/>
      <c r="BO128" s="105"/>
      <c r="BP128" s="105"/>
      <c r="BQ128" s="51"/>
      <c r="BR128" s="105" t="str">
        <f>IF(OR($B128=0,$B128=""),"",IF(AND($E$3="Nursery"),'Marks Entry Nursery'!AJ127,IF(AND($E$3="LKG"),'Marks Entry LKG'!AJ127,IF(AND($E$3="UKG"),'Marks Entry UKG'!AJ127,""))))</f>
        <v/>
      </c>
      <c r="BS128" s="105" t="str">
        <f>IF(OR($B128=0,$B128=""),"",IF(AND($E$3="Nursery"),'Marks Entry Nursery'!AK127,IF(AND($E$3="LKG"),'Marks Entry LKG'!AK127,IF(AND($E$3="UKG"),'Marks Entry UKG'!AK127,""))))</f>
        <v/>
      </c>
      <c r="BT128" s="54" t="str">
        <f t="shared" si="94"/>
        <v/>
      </c>
      <c r="BU128" s="51">
        <f t="shared" si="95"/>
        <v>0</v>
      </c>
      <c r="BV128" s="105" t="str">
        <f>IF(OR($B128=0,$B128=""),"",IF(AND($E$3="Nursery"),'Marks Entry Nursery'!AL127,IF(AND($E$3="LKG"),'Marks Entry LKG'!AL127,IF(AND($E$3="UKG"),'Marks Entry UKG'!AL127,""))))</f>
        <v/>
      </c>
      <c r="BW128" s="105" t="str">
        <f>IF(OR($B128=0,$B128=""),"",IF(AND($E$3="Nursery"),'Marks Entry Nursery'!AM127,IF(AND($E$3="LKG"),'Marks Entry LKG'!AM127,IF(AND($E$3="UKG"),'Marks Entry UKG'!AM127,""))))</f>
        <v/>
      </c>
      <c r="BX128" s="55" t="str">
        <f t="shared" si="96"/>
        <v/>
      </c>
      <c r="BY128" s="51" t="str">
        <f t="shared" si="97"/>
        <v/>
      </c>
      <c r="BZ128" s="89">
        <f t="shared" si="98"/>
        <v>0</v>
      </c>
      <c r="CA128" s="89" t="str">
        <f t="shared" si="99"/>
        <v/>
      </c>
      <c r="CB128" s="89" t="str">
        <f t="shared" si="100"/>
        <v/>
      </c>
      <c r="CC128" s="89" t="str">
        <f t="shared" si="101"/>
        <v/>
      </c>
      <c r="CD128" s="89" t="str">
        <f t="shared" si="102"/>
        <v/>
      </c>
      <c r="CE128" s="93" t="str">
        <f t="shared" si="103"/>
        <v/>
      </c>
      <c r="CF128" s="105" t="str">
        <f>IF(OR($B128=0,$B128=""),"",IF(AND($E$3="Nursery"),'Marks Entry Nursery'!AN127,IF(AND($E$3="LKG"),'Marks Entry LKG'!AN127,IF(AND($E$3="UKG"),'Marks Entry UKG'!AN127,""))))</f>
        <v/>
      </c>
      <c r="CG128" s="105" t="str">
        <f>IF(OR($B128=0,$B128=""),"",IF(AND($E$3="Nursery"),'Marks Entry Nursery'!AO127,IF(AND($E$3="LKG"),'Marks Entry LKG'!AO127,IF(AND($E$3="UKG"),'Marks Entry UKG'!AO127,""))))</f>
        <v/>
      </c>
      <c r="CH128" s="106" t="str">
        <f t="shared" si="104"/>
        <v/>
      </c>
      <c r="CI128" s="107">
        <f t="shared" si="105"/>
        <v>0</v>
      </c>
      <c r="CJ128" s="107" t="str">
        <f t="shared" si="106"/>
        <v/>
      </c>
      <c r="CK128" s="107" t="str">
        <f t="shared" si="107"/>
        <v/>
      </c>
      <c r="CL128" s="92" t="str">
        <f t="shared" si="108"/>
        <v/>
      </c>
      <c r="CM128" s="105" t="str">
        <f>IF(OR($B128=0,$B128=""),"",IF(AND($E$3="Nursery"),'Marks Entry Nursery'!AP127,IF(AND($E$3="LKG"),'Marks Entry LKG'!AP127,IF(AND($E$3="UKG"),'Marks Entry UKG'!AP127,""))))</f>
        <v/>
      </c>
      <c r="CN128" s="105" t="str">
        <f>IF(OR($B128=0,$B128=""),"",IF(AND($E$3="Nursery"),'Marks Entry Nursery'!AQ127,IF(AND($E$3="LKG"),'Marks Entry LKG'!AQ127,IF(AND($E$3="UKG"),'Marks Entry UKG'!AQ127,""))))</f>
        <v/>
      </c>
      <c r="CO128" s="106" t="str">
        <f t="shared" si="109"/>
        <v/>
      </c>
      <c r="CP128" s="107">
        <f t="shared" si="110"/>
        <v>0</v>
      </c>
      <c r="CQ128" s="107" t="str">
        <f t="shared" si="111"/>
        <v/>
      </c>
      <c r="CR128" s="107" t="str">
        <f t="shared" si="112"/>
        <v/>
      </c>
      <c r="CS128" s="92" t="str">
        <f t="shared" si="113"/>
        <v/>
      </c>
      <c r="CT128" s="105" t="str">
        <f>IF(OR($B128=0,$B128=""),"",IF(AND($E$3="Nursery"),'Marks Entry Nursery'!AR127,IF(AND($E$3="LKG"),'Marks Entry LKG'!AR127,IF(AND($E$3="UKG"),'Marks Entry UKG'!AR127,""))))</f>
        <v/>
      </c>
      <c r="CU128" s="105" t="str">
        <f>IF(OR($B128=0,$B128=""),"",IF(AND($E$3="Nursery"),'Marks Entry Nursery'!AS127,IF(AND($E$3="LKG"),'Marks Entry LKG'!AS127,IF(AND($E$3="UKG"),'Marks Entry UKG'!AS127,""))))</f>
        <v/>
      </c>
      <c r="CV128" s="106" t="str">
        <f t="shared" si="114"/>
        <v/>
      </c>
      <c r="CW128" s="107">
        <f t="shared" si="115"/>
        <v>0</v>
      </c>
      <c r="CX128" s="107" t="str">
        <f t="shared" si="116"/>
        <v/>
      </c>
      <c r="CY128" s="107" t="str">
        <f t="shared" si="117"/>
        <v/>
      </c>
      <c r="CZ128" s="92" t="str">
        <f t="shared" si="118"/>
        <v/>
      </c>
      <c r="DA128" s="105" t="str">
        <f>IF(OR($B128=0,$B128=""),"",IF(AND($E$3="Nursery"),'Marks Entry Nursery'!AT127,IF(AND($E$3="LKG"),'Marks Entry LKG'!AT127,IF(AND($E$3="UKG"),'Marks Entry UKG'!AT127,""))))</f>
        <v/>
      </c>
      <c r="DB128" s="105" t="str">
        <f>IF(OR($B128=0,$B128=""),"",IF(AND($E$3="Nursery"),'Marks Entry Nursery'!AU127,IF(AND($E$3="LKG"),'Marks Entry LKG'!AU127,IF(AND($E$3="UKG"),'Marks Entry UKG'!AU127,""))))</f>
        <v/>
      </c>
      <c r="DC128" s="357" t="str">
        <f t="shared" si="119"/>
        <v/>
      </c>
      <c r="DD128" s="93" t="str">
        <f t="shared" si="120"/>
        <v/>
      </c>
      <c r="DE128" s="105" t="str">
        <f>IF(OR($B128=0,$B128=""),"",IF(AND($E$3="Nursery"),'Marks Entry Nursery'!AV127,IF(AND($E$3="LKG"),'Marks Entry LKG'!AV127,IF(AND($E$3="UKG"),'Marks Entry UKG'!AV127,""))))</f>
        <v/>
      </c>
      <c r="DF128" s="105" t="str">
        <f>IF(OR($B128=0,$B128=""),"",IF(AND($E$3="Nursery"),'Marks Entry Nursery'!AW127,IF(AND($E$3="LKG"),'Marks Entry LKG'!AW127,IF(AND($E$3="UKG"),'Marks Entry UKG'!AW127,""))))</f>
        <v/>
      </c>
      <c r="DG128" s="357" t="str">
        <f t="shared" si="121"/>
        <v/>
      </c>
      <c r="DH128" s="93" t="str">
        <f t="shared" si="122"/>
        <v/>
      </c>
      <c r="DI128" s="63" t="str">
        <f t="shared" si="123"/>
        <v/>
      </c>
      <c r="DJ128" s="359" t="str">
        <f t="shared" si="124"/>
        <v/>
      </c>
      <c r="DK128" s="67" t="str">
        <f t="shared" si="125"/>
        <v/>
      </c>
      <c r="DL128" s="68" t="str">
        <f t="shared" si="126"/>
        <v/>
      </c>
      <c r="DM128" s="387" t="str">
        <f>IFERROR(IF(B128="NSO","NSO",IF(OR(D128="",G128="",F128="",B128="",DI128=0),"",IF('Master sheet'!$D$14="Hindi","कक्षोंन्नति","Promoted"))),"")</f>
        <v/>
      </c>
      <c r="DN128" s="42" t="str">
        <f>IF(OR(B128=0,B128=""),"",IF(AND($E$3="Nursery"),'Marks Entry Nursery'!AX127,IF(AND($E$3="LKG"),'Marks Entry LKG'!AX127,IF(AND($E$3="UKG"),'Marks Entry UKG'!AX127,""))))</f>
        <v/>
      </c>
      <c r="DO128" s="42" t="str">
        <f>IF(OR(B128=0,B128=""),"",IF(AND($E$3="Nursery"),'Marks Entry Nursery'!AY127,IF(AND($E$3="LKG"),'Marks Entry LKG'!AY127,IF(AND($E$3="UKG"),'Marks Entry UKG'!AY127,""))))</f>
        <v/>
      </c>
      <c r="DP128" s="214" t="str">
        <f t="shared" si="127"/>
        <v/>
      </c>
      <c r="DQ128" s="43"/>
      <c r="DX128" s="44">
        <f>IF(AND($E$3="Nursery"),'Marks Entry Nursery'!I127,IF(AND($E$3="LKG"),'Marks Entry LKG'!I127,IF(AND($E$3="UKG"),'Marks Entry UKG'!I127,"")))</f>
        <v>0</v>
      </c>
    </row>
    <row r="129" spans="1:128" ht="18.95" customHeight="1">
      <c r="A129" s="56">
        <v>122</v>
      </c>
      <c r="B129" s="261" t="str">
        <f>IF(OR(DX129=0,DX129=""),"",IF(AND($E$3="Nursery"),'Marks Entry Nursery'!I128,IF(AND($E$3="LKG"),'Marks Entry LKG'!I128,IF(AND($E$3="UKG"),'Marks Entry UKG'!I128,""))))</f>
        <v/>
      </c>
      <c r="C129" s="57" t="str">
        <f>IF(OR($B129=0,$B129=""),"",IF(AND($E$3="Nursery"),'Marks Entry Nursery'!B128,IF(AND($E$3="LKG"),'Marks Entry LKG'!B128,IF(AND($E$3="UKG"),'Marks Entry UKG'!B128,""))))</f>
        <v/>
      </c>
      <c r="D129" s="57" t="str">
        <f>IF(OR($B129=0,$B129=""),"",IF(AND($E$3="Nursery"),'Marks Entry Nursery'!C128,IF(AND($E$3="LKG"),'Marks Entry LKG'!C128,IF(AND($E$3="UKG"),'Marks Entry UKG'!C128,""))))</f>
        <v/>
      </c>
      <c r="E129" s="402" t="str">
        <f>IF(OR(B129=0,B129=""),"",IF(AND($E$3="Nursery"),'Marks Entry Nursery'!E128,IF(AND($E$3="LKG"),'Marks Entry LKG'!E128,IF(AND($E$3="UKG"),'Marks Entry UKG'!E128,""))))</f>
        <v/>
      </c>
      <c r="F129" s="260" t="str">
        <f>IF(OR(B129=0,B129=""),"",IF(AND($E$3="Nursery"),'Marks Entry Nursery'!D128,IF(AND($E$3="LKG"),'Marks Entry LKG'!D128,IF(AND($E$3="UKG"),'Marks Entry UKG'!D128,""))))</f>
        <v/>
      </c>
      <c r="G129" s="407" t="str">
        <f>IF(OR($B129=0,$B129=""),"",IF(AND($E$3="Nursery"),'Marks Entry Nursery'!F128,IF(AND($E$3="LKG"),'Marks Entry LKG'!F128,IF(AND($E$3="UKG"),'Marks Entry UKG'!F128,""))))</f>
        <v/>
      </c>
      <c r="H129" s="407" t="str">
        <f>IF(OR($B129=0,$B129=""),"",IF(AND($E$3="Nursery"),'Marks Entry Nursery'!G128,IF(AND($E$3="LKG"),'Marks Entry LKG'!G128,IF(AND($E$3="UKG"),'Marks Entry UKG'!G128,""))))</f>
        <v/>
      </c>
      <c r="I129" s="407" t="str">
        <f>IF(OR($B129=0,$B129=""),"",IF(AND($E$3="Nursery"),'Marks Entry Nursery'!H128,IF(AND($E$3="LKG"),'Marks Entry LKG'!H128,IF(AND($E$3="UKG"),'Marks Entry UKG'!H128,""))))</f>
        <v/>
      </c>
      <c r="J129" s="229" t="str">
        <f>IF(OR($B129=0,$B129=""),"",IF(AND($E$3="Nursery"),'Marks Entry Nursery'!J128,IF(AND($E$3="LKG"),'Marks Entry LKG'!J128,IF(AND($E$3="UKG"),'Marks Entry UKG'!J128,""))))</f>
        <v/>
      </c>
      <c r="K129" s="229" t="str">
        <f>IF(OR($B129=0,$B129=""),"",IF(AND($E$3="Nursery"),'Marks Entry Nursery'!K128,IF(AND($E$3="LKG"),'Marks Entry LKG'!K128,IF(AND($E$3="UKG"),'Marks Entry UKG'!K128,""))))</f>
        <v/>
      </c>
      <c r="L129" s="105"/>
      <c r="M129" s="105"/>
      <c r="N129" s="105"/>
      <c r="O129" s="51"/>
      <c r="P129" s="105" t="str">
        <f>IF(OR($B129=0,$B129=""),"",IF(AND($E$3="Nursery"),'Marks Entry Nursery'!O128,IF(AND($E$3="LKG"),'Marks Entry LKG'!O128,IF(AND($E$3="UKG"),'Marks Entry UKG'!O128,""))))</f>
        <v/>
      </c>
      <c r="Q129" s="105" t="str">
        <f>IF(OR($B129=0,$B129=""),"",IF(AND($E$3="Nursery"),'Marks Entry Nursery'!P128,IF(AND($E$3="LKG"),'Marks Entry LKG'!P128,IF(AND($E$3="UKG"),'Marks Entry UKG'!P128,""))))</f>
        <v/>
      </c>
      <c r="R129" s="54" t="str">
        <f t="shared" si="64"/>
        <v/>
      </c>
      <c r="S129" s="51">
        <f t="shared" si="65"/>
        <v>0</v>
      </c>
      <c r="T129" s="105" t="str">
        <f>IF(OR($B129=0,$B129=""),"",IF(AND($E$3="Nursery"),'Marks Entry Nursery'!Q128,IF(AND($E$3="LKG"),'Marks Entry LKG'!Q128,IF(AND($E$3="UKG"),'Marks Entry UKG'!Q128,""))))</f>
        <v/>
      </c>
      <c r="U129" s="105" t="str">
        <f>IF(OR($B129=0,$B129=""),"",IF(AND($E$3="Nursery"),'Marks Entry Nursery'!R128,IF(AND($E$3="LKG"),'Marks Entry LKG'!R128,IF(AND($E$3="UKG"),'Marks Entry UKG'!R128,""))))</f>
        <v/>
      </c>
      <c r="V129" s="55" t="str">
        <f t="shared" si="66"/>
        <v/>
      </c>
      <c r="W129" s="51" t="str">
        <f t="shared" si="67"/>
        <v/>
      </c>
      <c r="X129" s="89">
        <f t="shared" si="68"/>
        <v>0</v>
      </c>
      <c r="Y129" s="89" t="str">
        <f t="shared" si="69"/>
        <v/>
      </c>
      <c r="Z129" s="89" t="str">
        <f t="shared" si="70"/>
        <v/>
      </c>
      <c r="AA129" s="89" t="str">
        <f t="shared" si="71"/>
        <v/>
      </c>
      <c r="AB129" s="89" t="str">
        <f t="shared" si="72"/>
        <v/>
      </c>
      <c r="AC129" s="93" t="str">
        <f t="shared" si="73"/>
        <v/>
      </c>
      <c r="AD129" s="105"/>
      <c r="AE129" s="105"/>
      <c r="AF129" s="105"/>
      <c r="AG129" s="51"/>
      <c r="AH129" s="105" t="str">
        <f>IF(OR($B129=0,$B129=""),"",IF(AND($E$3="Nursery"),'Marks Entry Nursery'!V128,IF(AND($E$3="LKG"),'Marks Entry LKG'!V128,IF(AND($E$3="UKG"),'Marks Entry UKG'!V128,""))))</f>
        <v/>
      </c>
      <c r="AI129" s="105" t="str">
        <f>IF(OR($B129=0,$B129=""),"",IF(AND($E$3="Nursery"),'Marks Entry Nursery'!W128,IF(AND($E$3="LKG"),'Marks Entry LKG'!W128,IF(AND($E$3="UKG"),'Marks Entry UKG'!W128,""))))</f>
        <v/>
      </c>
      <c r="AJ129" s="54" t="str">
        <f t="shared" si="74"/>
        <v/>
      </c>
      <c r="AK129" s="51">
        <f t="shared" si="75"/>
        <v>0</v>
      </c>
      <c r="AL129" s="105" t="str">
        <f>IF(OR($B129=0,$B129=""),"",IF(AND($E$3="Nursery"),'Marks Entry Nursery'!X128,IF(AND($E$3="LKG"),'Marks Entry LKG'!X128,IF(AND($E$3="UKG"),'Marks Entry UKG'!X128,""))))</f>
        <v/>
      </c>
      <c r="AM129" s="105" t="str">
        <f>IF(OR($B129=0,$B129=""),"",IF(AND($E$3="Nursery"),'Marks Entry Nursery'!Y128,IF(AND($E$3="LKG"),'Marks Entry LKG'!Y128,IF(AND($E$3="UKG"),'Marks Entry UKG'!Y128,""))))</f>
        <v/>
      </c>
      <c r="AN129" s="55" t="str">
        <f t="shared" si="76"/>
        <v/>
      </c>
      <c r="AO129" s="51" t="str">
        <f t="shared" si="77"/>
        <v/>
      </c>
      <c r="AP129" s="89">
        <f t="shared" si="78"/>
        <v>0</v>
      </c>
      <c r="AQ129" s="89" t="str">
        <f t="shared" si="79"/>
        <v/>
      </c>
      <c r="AR129" s="89" t="str">
        <f t="shared" si="80"/>
        <v/>
      </c>
      <c r="AS129" s="89" t="str">
        <f t="shared" si="81"/>
        <v/>
      </c>
      <c r="AT129" s="89" t="str">
        <f t="shared" si="82"/>
        <v/>
      </c>
      <c r="AU129" s="93" t="str">
        <f t="shared" si="83"/>
        <v/>
      </c>
      <c r="AV129" s="105"/>
      <c r="AW129" s="105"/>
      <c r="AX129" s="105"/>
      <c r="AY129" s="51"/>
      <c r="AZ129" s="105" t="str">
        <f>IF(OR($B129=0,$B129=""),"",IF(AND($E$3="Nursery"),'Marks Entry Nursery'!AC128,IF(AND($E$3="LKG"),'Marks Entry LKG'!AC128,IF(AND($E$3="UKG"),'Marks Entry UKG'!AC128,""))))</f>
        <v/>
      </c>
      <c r="BA129" s="105" t="str">
        <f>IF(OR($B129=0,$B129=""),"",IF(AND($E$3="Nursery"),'Marks Entry Nursery'!AD128,IF(AND($E$3="LKG"),'Marks Entry LKG'!AD128,IF(AND($E$3="UKG"),'Marks Entry UKG'!AD128,""))))</f>
        <v/>
      </c>
      <c r="BB129" s="54" t="str">
        <f t="shared" si="84"/>
        <v/>
      </c>
      <c r="BC129" s="51">
        <f t="shared" si="85"/>
        <v>0</v>
      </c>
      <c r="BD129" s="105" t="str">
        <f>IF(OR($B129=0,$B129=""),"",IF(AND($E$3="Nursery"),'Marks Entry Nursery'!AE128,IF(AND($E$3="LKG"),'Marks Entry LKG'!AE128,IF(AND($E$3="UKG"),'Marks Entry UKG'!AE128,""))))</f>
        <v/>
      </c>
      <c r="BE129" s="105" t="str">
        <f>IF(OR($B129=0,$B129=""),"",IF(AND($E$3="Nursery"),'Marks Entry Nursery'!AF128,IF(AND($E$3="LKG"),'Marks Entry LKG'!AF128,IF(AND($E$3="UKG"),'Marks Entry UKG'!AF128,""))))</f>
        <v/>
      </c>
      <c r="BF129" s="55" t="str">
        <f t="shared" si="86"/>
        <v/>
      </c>
      <c r="BG129" s="51" t="str">
        <f t="shared" si="87"/>
        <v/>
      </c>
      <c r="BH129" s="89">
        <f t="shared" si="88"/>
        <v>0</v>
      </c>
      <c r="BI129" s="89" t="str">
        <f t="shared" si="89"/>
        <v/>
      </c>
      <c r="BJ129" s="89" t="str">
        <f t="shared" si="90"/>
        <v/>
      </c>
      <c r="BK129" s="89" t="str">
        <f t="shared" si="91"/>
        <v/>
      </c>
      <c r="BL129" s="89" t="str">
        <f t="shared" si="92"/>
        <v/>
      </c>
      <c r="BM129" s="93" t="str">
        <f t="shared" si="93"/>
        <v/>
      </c>
      <c r="BN129" s="105"/>
      <c r="BO129" s="105"/>
      <c r="BP129" s="105"/>
      <c r="BQ129" s="51"/>
      <c r="BR129" s="105" t="str">
        <f>IF(OR($B129=0,$B129=""),"",IF(AND($E$3="Nursery"),'Marks Entry Nursery'!AJ128,IF(AND($E$3="LKG"),'Marks Entry LKG'!AJ128,IF(AND($E$3="UKG"),'Marks Entry UKG'!AJ128,""))))</f>
        <v/>
      </c>
      <c r="BS129" s="105" t="str">
        <f>IF(OR($B129=0,$B129=""),"",IF(AND($E$3="Nursery"),'Marks Entry Nursery'!AK128,IF(AND($E$3="LKG"),'Marks Entry LKG'!AK128,IF(AND($E$3="UKG"),'Marks Entry UKG'!AK128,""))))</f>
        <v/>
      </c>
      <c r="BT129" s="54" t="str">
        <f t="shared" si="94"/>
        <v/>
      </c>
      <c r="BU129" s="51">
        <f t="shared" si="95"/>
        <v>0</v>
      </c>
      <c r="BV129" s="105" t="str">
        <f>IF(OR($B129=0,$B129=""),"",IF(AND($E$3="Nursery"),'Marks Entry Nursery'!AL128,IF(AND($E$3="LKG"),'Marks Entry LKG'!AL128,IF(AND($E$3="UKG"),'Marks Entry UKG'!AL128,""))))</f>
        <v/>
      </c>
      <c r="BW129" s="105" t="str">
        <f>IF(OR($B129=0,$B129=""),"",IF(AND($E$3="Nursery"),'Marks Entry Nursery'!AM128,IF(AND($E$3="LKG"),'Marks Entry LKG'!AM128,IF(AND($E$3="UKG"),'Marks Entry UKG'!AM128,""))))</f>
        <v/>
      </c>
      <c r="BX129" s="55" t="str">
        <f t="shared" si="96"/>
        <v/>
      </c>
      <c r="BY129" s="51" t="str">
        <f t="shared" si="97"/>
        <v/>
      </c>
      <c r="BZ129" s="89">
        <f t="shared" si="98"/>
        <v>0</v>
      </c>
      <c r="CA129" s="89" t="str">
        <f t="shared" si="99"/>
        <v/>
      </c>
      <c r="CB129" s="89" t="str">
        <f t="shared" si="100"/>
        <v/>
      </c>
      <c r="CC129" s="89" t="str">
        <f t="shared" si="101"/>
        <v/>
      </c>
      <c r="CD129" s="89" t="str">
        <f t="shared" si="102"/>
        <v/>
      </c>
      <c r="CE129" s="93" t="str">
        <f t="shared" si="103"/>
        <v/>
      </c>
      <c r="CF129" s="105" t="str">
        <f>IF(OR($B129=0,$B129=""),"",IF(AND($E$3="Nursery"),'Marks Entry Nursery'!AN128,IF(AND($E$3="LKG"),'Marks Entry LKG'!AN128,IF(AND($E$3="UKG"),'Marks Entry UKG'!AN128,""))))</f>
        <v/>
      </c>
      <c r="CG129" s="105" t="str">
        <f>IF(OR($B129=0,$B129=""),"",IF(AND($E$3="Nursery"),'Marks Entry Nursery'!AO128,IF(AND($E$3="LKG"),'Marks Entry LKG'!AO128,IF(AND($E$3="UKG"),'Marks Entry UKG'!AO128,""))))</f>
        <v/>
      </c>
      <c r="CH129" s="106" t="str">
        <f t="shared" si="104"/>
        <v/>
      </c>
      <c r="CI129" s="107">
        <f t="shared" si="105"/>
        <v>0</v>
      </c>
      <c r="CJ129" s="107" t="str">
        <f t="shared" si="106"/>
        <v/>
      </c>
      <c r="CK129" s="107" t="str">
        <f t="shared" si="107"/>
        <v/>
      </c>
      <c r="CL129" s="92" t="str">
        <f t="shared" si="108"/>
        <v/>
      </c>
      <c r="CM129" s="105" t="str">
        <f>IF(OR($B129=0,$B129=""),"",IF(AND($E$3="Nursery"),'Marks Entry Nursery'!AP128,IF(AND($E$3="LKG"),'Marks Entry LKG'!AP128,IF(AND($E$3="UKG"),'Marks Entry UKG'!AP128,""))))</f>
        <v/>
      </c>
      <c r="CN129" s="105" t="str">
        <f>IF(OR($B129=0,$B129=""),"",IF(AND($E$3="Nursery"),'Marks Entry Nursery'!AQ128,IF(AND($E$3="LKG"),'Marks Entry LKG'!AQ128,IF(AND($E$3="UKG"),'Marks Entry UKG'!AQ128,""))))</f>
        <v/>
      </c>
      <c r="CO129" s="106" t="str">
        <f t="shared" si="109"/>
        <v/>
      </c>
      <c r="CP129" s="107">
        <f t="shared" si="110"/>
        <v>0</v>
      </c>
      <c r="CQ129" s="107" t="str">
        <f t="shared" si="111"/>
        <v/>
      </c>
      <c r="CR129" s="107" t="str">
        <f t="shared" si="112"/>
        <v/>
      </c>
      <c r="CS129" s="92" t="str">
        <f t="shared" si="113"/>
        <v/>
      </c>
      <c r="CT129" s="105" t="str">
        <f>IF(OR($B129=0,$B129=""),"",IF(AND($E$3="Nursery"),'Marks Entry Nursery'!AR128,IF(AND($E$3="LKG"),'Marks Entry LKG'!AR128,IF(AND($E$3="UKG"),'Marks Entry UKG'!AR128,""))))</f>
        <v/>
      </c>
      <c r="CU129" s="105" t="str">
        <f>IF(OR($B129=0,$B129=""),"",IF(AND($E$3="Nursery"),'Marks Entry Nursery'!AS128,IF(AND($E$3="LKG"),'Marks Entry LKG'!AS128,IF(AND($E$3="UKG"),'Marks Entry UKG'!AS128,""))))</f>
        <v/>
      </c>
      <c r="CV129" s="106" t="str">
        <f t="shared" si="114"/>
        <v/>
      </c>
      <c r="CW129" s="107">
        <f t="shared" si="115"/>
        <v>0</v>
      </c>
      <c r="CX129" s="107" t="str">
        <f t="shared" si="116"/>
        <v/>
      </c>
      <c r="CY129" s="107" t="str">
        <f t="shared" si="117"/>
        <v/>
      </c>
      <c r="CZ129" s="92" t="str">
        <f t="shared" si="118"/>
        <v/>
      </c>
      <c r="DA129" s="105" t="str">
        <f>IF(OR($B129=0,$B129=""),"",IF(AND($E$3="Nursery"),'Marks Entry Nursery'!AT128,IF(AND($E$3="LKG"),'Marks Entry LKG'!AT128,IF(AND($E$3="UKG"),'Marks Entry UKG'!AT128,""))))</f>
        <v/>
      </c>
      <c r="DB129" s="105" t="str">
        <f>IF(OR($B129=0,$B129=""),"",IF(AND($E$3="Nursery"),'Marks Entry Nursery'!AU128,IF(AND($E$3="LKG"),'Marks Entry LKG'!AU128,IF(AND($E$3="UKG"),'Marks Entry UKG'!AU128,""))))</f>
        <v/>
      </c>
      <c r="DC129" s="357" t="str">
        <f t="shared" si="119"/>
        <v/>
      </c>
      <c r="DD129" s="93" t="str">
        <f t="shared" si="120"/>
        <v/>
      </c>
      <c r="DE129" s="105" t="str">
        <f>IF(OR($B129=0,$B129=""),"",IF(AND($E$3="Nursery"),'Marks Entry Nursery'!AV128,IF(AND($E$3="LKG"),'Marks Entry LKG'!AV128,IF(AND($E$3="UKG"),'Marks Entry UKG'!AV128,""))))</f>
        <v/>
      </c>
      <c r="DF129" s="105" t="str">
        <f>IF(OR($B129=0,$B129=""),"",IF(AND($E$3="Nursery"),'Marks Entry Nursery'!AW128,IF(AND($E$3="LKG"),'Marks Entry LKG'!AW128,IF(AND($E$3="UKG"),'Marks Entry UKG'!AW128,""))))</f>
        <v/>
      </c>
      <c r="DG129" s="357" t="str">
        <f t="shared" si="121"/>
        <v/>
      </c>
      <c r="DH129" s="93" t="str">
        <f t="shared" si="122"/>
        <v/>
      </c>
      <c r="DI129" s="63" t="str">
        <f t="shared" si="123"/>
        <v/>
      </c>
      <c r="DJ129" s="359" t="str">
        <f t="shared" si="124"/>
        <v/>
      </c>
      <c r="DK129" s="67" t="str">
        <f t="shared" si="125"/>
        <v/>
      </c>
      <c r="DL129" s="68" t="str">
        <f t="shared" si="126"/>
        <v/>
      </c>
      <c r="DM129" s="387" t="str">
        <f>IFERROR(IF(B129="NSO","NSO",IF(OR(D129="",G129="",F129="",B129="",DI129=0),"",IF('Master sheet'!$D$14="Hindi","कक्षोंन्नति","Promoted"))),"")</f>
        <v/>
      </c>
      <c r="DN129" s="42" t="str">
        <f>IF(OR(B129=0,B129=""),"",IF(AND($E$3="Nursery"),'Marks Entry Nursery'!AX128,IF(AND($E$3="LKG"),'Marks Entry LKG'!AX128,IF(AND($E$3="UKG"),'Marks Entry UKG'!AX128,""))))</f>
        <v/>
      </c>
      <c r="DO129" s="42" t="str">
        <f>IF(OR(B129=0,B129=""),"",IF(AND($E$3="Nursery"),'Marks Entry Nursery'!AY128,IF(AND($E$3="LKG"),'Marks Entry LKG'!AY128,IF(AND($E$3="UKG"),'Marks Entry UKG'!AY128,""))))</f>
        <v/>
      </c>
      <c r="DP129" s="214" t="str">
        <f t="shared" si="127"/>
        <v/>
      </c>
      <c r="DQ129" s="43"/>
      <c r="DX129" s="44">
        <f>IF(AND($E$3="Nursery"),'Marks Entry Nursery'!I128,IF(AND($E$3="LKG"),'Marks Entry LKG'!I128,IF(AND($E$3="UKG"),'Marks Entry UKG'!I128,"")))</f>
        <v>0</v>
      </c>
    </row>
    <row r="130" spans="1:128" ht="18.95" customHeight="1">
      <c r="A130" s="56">
        <v>123</v>
      </c>
      <c r="B130" s="261" t="str">
        <f>IF(OR(DX130=0,DX130=""),"",IF(AND($E$3="Nursery"),'Marks Entry Nursery'!I129,IF(AND($E$3="LKG"),'Marks Entry LKG'!I129,IF(AND($E$3="UKG"),'Marks Entry UKG'!I129,""))))</f>
        <v/>
      </c>
      <c r="C130" s="57" t="str">
        <f>IF(OR($B130=0,$B130=""),"",IF(AND($E$3="Nursery"),'Marks Entry Nursery'!B129,IF(AND($E$3="LKG"),'Marks Entry LKG'!B129,IF(AND($E$3="UKG"),'Marks Entry UKG'!B129,""))))</f>
        <v/>
      </c>
      <c r="D130" s="57" t="str">
        <f>IF(OR($B130=0,$B130=""),"",IF(AND($E$3="Nursery"),'Marks Entry Nursery'!C129,IF(AND($E$3="LKG"),'Marks Entry LKG'!C129,IF(AND($E$3="UKG"),'Marks Entry UKG'!C129,""))))</f>
        <v/>
      </c>
      <c r="E130" s="402" t="str">
        <f>IF(OR(B130=0,B130=""),"",IF(AND($E$3="Nursery"),'Marks Entry Nursery'!E129,IF(AND($E$3="LKG"),'Marks Entry LKG'!E129,IF(AND($E$3="UKG"),'Marks Entry UKG'!E129,""))))</f>
        <v/>
      </c>
      <c r="F130" s="260" t="str">
        <f>IF(OR(B130=0,B130=""),"",IF(AND($E$3="Nursery"),'Marks Entry Nursery'!D129,IF(AND($E$3="LKG"),'Marks Entry LKG'!D129,IF(AND($E$3="UKG"),'Marks Entry UKG'!D129,""))))</f>
        <v/>
      </c>
      <c r="G130" s="407" t="str">
        <f>IF(OR($B130=0,$B130=""),"",IF(AND($E$3="Nursery"),'Marks Entry Nursery'!F129,IF(AND($E$3="LKG"),'Marks Entry LKG'!F129,IF(AND($E$3="UKG"),'Marks Entry UKG'!F129,""))))</f>
        <v/>
      </c>
      <c r="H130" s="407" t="str">
        <f>IF(OR($B130=0,$B130=""),"",IF(AND($E$3="Nursery"),'Marks Entry Nursery'!G129,IF(AND($E$3="LKG"),'Marks Entry LKG'!G129,IF(AND($E$3="UKG"),'Marks Entry UKG'!G129,""))))</f>
        <v/>
      </c>
      <c r="I130" s="407" t="str">
        <f>IF(OR($B130=0,$B130=""),"",IF(AND($E$3="Nursery"),'Marks Entry Nursery'!H129,IF(AND($E$3="LKG"),'Marks Entry LKG'!H129,IF(AND($E$3="UKG"),'Marks Entry UKG'!H129,""))))</f>
        <v/>
      </c>
      <c r="J130" s="229" t="str">
        <f>IF(OR($B130=0,$B130=""),"",IF(AND($E$3="Nursery"),'Marks Entry Nursery'!J129,IF(AND($E$3="LKG"),'Marks Entry LKG'!J129,IF(AND($E$3="UKG"),'Marks Entry UKG'!J129,""))))</f>
        <v/>
      </c>
      <c r="K130" s="229" t="str">
        <f>IF(OR($B130=0,$B130=""),"",IF(AND($E$3="Nursery"),'Marks Entry Nursery'!K129,IF(AND($E$3="LKG"),'Marks Entry LKG'!K129,IF(AND($E$3="UKG"),'Marks Entry UKG'!K129,""))))</f>
        <v/>
      </c>
      <c r="L130" s="105"/>
      <c r="M130" s="105"/>
      <c r="N130" s="105"/>
      <c r="O130" s="51"/>
      <c r="P130" s="105" t="str">
        <f>IF(OR($B130=0,$B130=""),"",IF(AND($E$3="Nursery"),'Marks Entry Nursery'!O129,IF(AND($E$3="LKG"),'Marks Entry LKG'!O129,IF(AND($E$3="UKG"),'Marks Entry UKG'!O129,""))))</f>
        <v/>
      </c>
      <c r="Q130" s="105" t="str">
        <f>IF(OR($B130=0,$B130=""),"",IF(AND($E$3="Nursery"),'Marks Entry Nursery'!P129,IF(AND($E$3="LKG"),'Marks Entry LKG'!P129,IF(AND($E$3="UKG"),'Marks Entry UKG'!P129,""))))</f>
        <v/>
      </c>
      <c r="R130" s="54" t="str">
        <f t="shared" si="64"/>
        <v/>
      </c>
      <c r="S130" s="51">
        <f t="shared" si="65"/>
        <v>0</v>
      </c>
      <c r="T130" s="105" t="str">
        <f>IF(OR($B130=0,$B130=""),"",IF(AND($E$3="Nursery"),'Marks Entry Nursery'!Q129,IF(AND($E$3="LKG"),'Marks Entry LKG'!Q129,IF(AND($E$3="UKG"),'Marks Entry UKG'!Q129,""))))</f>
        <v/>
      </c>
      <c r="U130" s="105" t="str">
        <f>IF(OR($B130=0,$B130=""),"",IF(AND($E$3="Nursery"),'Marks Entry Nursery'!R129,IF(AND($E$3="LKG"),'Marks Entry LKG'!R129,IF(AND($E$3="UKG"),'Marks Entry UKG'!R129,""))))</f>
        <v/>
      </c>
      <c r="V130" s="55" t="str">
        <f t="shared" si="66"/>
        <v/>
      </c>
      <c r="W130" s="51" t="str">
        <f t="shared" si="67"/>
        <v/>
      </c>
      <c r="X130" s="89">
        <f t="shared" si="68"/>
        <v>0</v>
      </c>
      <c r="Y130" s="89" t="str">
        <f t="shared" si="69"/>
        <v/>
      </c>
      <c r="Z130" s="89" t="str">
        <f t="shared" si="70"/>
        <v/>
      </c>
      <c r="AA130" s="89" t="str">
        <f t="shared" si="71"/>
        <v/>
      </c>
      <c r="AB130" s="89" t="str">
        <f t="shared" si="72"/>
        <v/>
      </c>
      <c r="AC130" s="93" t="str">
        <f t="shared" si="73"/>
        <v/>
      </c>
      <c r="AD130" s="105"/>
      <c r="AE130" s="105"/>
      <c r="AF130" s="105"/>
      <c r="AG130" s="51"/>
      <c r="AH130" s="105" t="str">
        <f>IF(OR($B130=0,$B130=""),"",IF(AND($E$3="Nursery"),'Marks Entry Nursery'!V129,IF(AND($E$3="LKG"),'Marks Entry LKG'!V129,IF(AND($E$3="UKG"),'Marks Entry UKG'!V129,""))))</f>
        <v/>
      </c>
      <c r="AI130" s="105" t="str">
        <f>IF(OR($B130=0,$B130=""),"",IF(AND($E$3="Nursery"),'Marks Entry Nursery'!W129,IF(AND($E$3="LKG"),'Marks Entry LKG'!W129,IF(AND($E$3="UKG"),'Marks Entry UKG'!W129,""))))</f>
        <v/>
      </c>
      <c r="AJ130" s="54" t="str">
        <f t="shared" si="74"/>
        <v/>
      </c>
      <c r="AK130" s="51">
        <f t="shared" si="75"/>
        <v>0</v>
      </c>
      <c r="AL130" s="105" t="str">
        <f>IF(OR($B130=0,$B130=""),"",IF(AND($E$3="Nursery"),'Marks Entry Nursery'!X129,IF(AND($E$3="LKG"),'Marks Entry LKG'!X129,IF(AND($E$3="UKG"),'Marks Entry UKG'!X129,""))))</f>
        <v/>
      </c>
      <c r="AM130" s="105" t="str">
        <f>IF(OR($B130=0,$B130=""),"",IF(AND($E$3="Nursery"),'Marks Entry Nursery'!Y129,IF(AND($E$3="LKG"),'Marks Entry LKG'!Y129,IF(AND($E$3="UKG"),'Marks Entry UKG'!Y129,""))))</f>
        <v/>
      </c>
      <c r="AN130" s="55" t="str">
        <f t="shared" si="76"/>
        <v/>
      </c>
      <c r="AO130" s="51" t="str">
        <f t="shared" si="77"/>
        <v/>
      </c>
      <c r="AP130" s="89">
        <f t="shared" si="78"/>
        <v>0</v>
      </c>
      <c r="AQ130" s="89" t="str">
        <f t="shared" si="79"/>
        <v/>
      </c>
      <c r="AR130" s="89" t="str">
        <f t="shared" si="80"/>
        <v/>
      </c>
      <c r="AS130" s="89" t="str">
        <f t="shared" si="81"/>
        <v/>
      </c>
      <c r="AT130" s="89" t="str">
        <f t="shared" si="82"/>
        <v/>
      </c>
      <c r="AU130" s="93" t="str">
        <f t="shared" si="83"/>
        <v/>
      </c>
      <c r="AV130" s="105"/>
      <c r="AW130" s="105"/>
      <c r="AX130" s="105"/>
      <c r="AY130" s="51"/>
      <c r="AZ130" s="105" t="str">
        <f>IF(OR($B130=0,$B130=""),"",IF(AND($E$3="Nursery"),'Marks Entry Nursery'!AC129,IF(AND($E$3="LKG"),'Marks Entry LKG'!AC129,IF(AND($E$3="UKG"),'Marks Entry UKG'!AC129,""))))</f>
        <v/>
      </c>
      <c r="BA130" s="105" t="str">
        <f>IF(OR($B130=0,$B130=""),"",IF(AND($E$3="Nursery"),'Marks Entry Nursery'!AD129,IF(AND($E$3="LKG"),'Marks Entry LKG'!AD129,IF(AND($E$3="UKG"),'Marks Entry UKG'!AD129,""))))</f>
        <v/>
      </c>
      <c r="BB130" s="54" t="str">
        <f t="shared" si="84"/>
        <v/>
      </c>
      <c r="BC130" s="51">
        <f t="shared" si="85"/>
        <v>0</v>
      </c>
      <c r="BD130" s="105" t="str">
        <f>IF(OR($B130=0,$B130=""),"",IF(AND($E$3="Nursery"),'Marks Entry Nursery'!AE129,IF(AND($E$3="LKG"),'Marks Entry LKG'!AE129,IF(AND($E$3="UKG"),'Marks Entry UKG'!AE129,""))))</f>
        <v/>
      </c>
      <c r="BE130" s="105" t="str">
        <f>IF(OR($B130=0,$B130=""),"",IF(AND($E$3="Nursery"),'Marks Entry Nursery'!AF129,IF(AND($E$3="LKG"),'Marks Entry LKG'!AF129,IF(AND($E$3="UKG"),'Marks Entry UKG'!AF129,""))))</f>
        <v/>
      </c>
      <c r="BF130" s="55" t="str">
        <f t="shared" si="86"/>
        <v/>
      </c>
      <c r="BG130" s="51" t="str">
        <f t="shared" si="87"/>
        <v/>
      </c>
      <c r="BH130" s="89">
        <f t="shared" si="88"/>
        <v>0</v>
      </c>
      <c r="BI130" s="89" t="str">
        <f t="shared" si="89"/>
        <v/>
      </c>
      <c r="BJ130" s="89" t="str">
        <f t="shared" si="90"/>
        <v/>
      </c>
      <c r="BK130" s="89" t="str">
        <f t="shared" si="91"/>
        <v/>
      </c>
      <c r="BL130" s="89" t="str">
        <f t="shared" si="92"/>
        <v/>
      </c>
      <c r="BM130" s="93" t="str">
        <f t="shared" si="93"/>
        <v/>
      </c>
      <c r="BN130" s="105"/>
      <c r="BO130" s="105"/>
      <c r="BP130" s="105"/>
      <c r="BQ130" s="51"/>
      <c r="BR130" s="105" t="str">
        <f>IF(OR($B130=0,$B130=""),"",IF(AND($E$3="Nursery"),'Marks Entry Nursery'!AJ129,IF(AND($E$3="LKG"),'Marks Entry LKG'!AJ129,IF(AND($E$3="UKG"),'Marks Entry UKG'!AJ129,""))))</f>
        <v/>
      </c>
      <c r="BS130" s="105" t="str">
        <f>IF(OR($B130=0,$B130=""),"",IF(AND($E$3="Nursery"),'Marks Entry Nursery'!AK129,IF(AND($E$3="LKG"),'Marks Entry LKG'!AK129,IF(AND($E$3="UKG"),'Marks Entry UKG'!AK129,""))))</f>
        <v/>
      </c>
      <c r="BT130" s="54" t="str">
        <f t="shared" si="94"/>
        <v/>
      </c>
      <c r="BU130" s="51">
        <f t="shared" si="95"/>
        <v>0</v>
      </c>
      <c r="BV130" s="105" t="str">
        <f>IF(OR($B130=0,$B130=""),"",IF(AND($E$3="Nursery"),'Marks Entry Nursery'!AL129,IF(AND($E$3="LKG"),'Marks Entry LKG'!AL129,IF(AND($E$3="UKG"),'Marks Entry UKG'!AL129,""))))</f>
        <v/>
      </c>
      <c r="BW130" s="105" t="str">
        <f>IF(OR($B130=0,$B130=""),"",IF(AND($E$3="Nursery"),'Marks Entry Nursery'!AM129,IF(AND($E$3="LKG"),'Marks Entry LKG'!AM129,IF(AND($E$3="UKG"),'Marks Entry UKG'!AM129,""))))</f>
        <v/>
      </c>
      <c r="BX130" s="55" t="str">
        <f t="shared" si="96"/>
        <v/>
      </c>
      <c r="BY130" s="51" t="str">
        <f t="shared" si="97"/>
        <v/>
      </c>
      <c r="BZ130" s="89">
        <f t="shared" si="98"/>
        <v>0</v>
      </c>
      <c r="CA130" s="89" t="str">
        <f t="shared" si="99"/>
        <v/>
      </c>
      <c r="CB130" s="89" t="str">
        <f t="shared" si="100"/>
        <v/>
      </c>
      <c r="CC130" s="89" t="str">
        <f t="shared" si="101"/>
        <v/>
      </c>
      <c r="CD130" s="89" t="str">
        <f t="shared" si="102"/>
        <v/>
      </c>
      <c r="CE130" s="93" t="str">
        <f t="shared" si="103"/>
        <v/>
      </c>
      <c r="CF130" s="105" t="str">
        <f>IF(OR($B130=0,$B130=""),"",IF(AND($E$3="Nursery"),'Marks Entry Nursery'!AN129,IF(AND($E$3="LKG"),'Marks Entry LKG'!AN129,IF(AND($E$3="UKG"),'Marks Entry UKG'!AN129,""))))</f>
        <v/>
      </c>
      <c r="CG130" s="105" t="str">
        <f>IF(OR($B130=0,$B130=""),"",IF(AND($E$3="Nursery"),'Marks Entry Nursery'!AO129,IF(AND($E$3="LKG"),'Marks Entry LKG'!AO129,IF(AND($E$3="UKG"),'Marks Entry UKG'!AO129,""))))</f>
        <v/>
      </c>
      <c r="CH130" s="106" t="str">
        <f t="shared" si="104"/>
        <v/>
      </c>
      <c r="CI130" s="107">
        <f t="shared" si="105"/>
        <v>0</v>
      </c>
      <c r="CJ130" s="107" t="str">
        <f t="shared" si="106"/>
        <v/>
      </c>
      <c r="CK130" s="107" t="str">
        <f t="shared" si="107"/>
        <v/>
      </c>
      <c r="CL130" s="92" t="str">
        <f t="shared" si="108"/>
        <v/>
      </c>
      <c r="CM130" s="105" t="str">
        <f>IF(OR($B130=0,$B130=""),"",IF(AND($E$3="Nursery"),'Marks Entry Nursery'!AP129,IF(AND($E$3="LKG"),'Marks Entry LKG'!AP129,IF(AND($E$3="UKG"),'Marks Entry UKG'!AP129,""))))</f>
        <v/>
      </c>
      <c r="CN130" s="105" t="str">
        <f>IF(OR($B130=0,$B130=""),"",IF(AND($E$3="Nursery"),'Marks Entry Nursery'!AQ129,IF(AND($E$3="LKG"),'Marks Entry LKG'!AQ129,IF(AND($E$3="UKG"),'Marks Entry UKG'!AQ129,""))))</f>
        <v/>
      </c>
      <c r="CO130" s="106" t="str">
        <f t="shared" si="109"/>
        <v/>
      </c>
      <c r="CP130" s="107">
        <f t="shared" si="110"/>
        <v>0</v>
      </c>
      <c r="CQ130" s="107" t="str">
        <f t="shared" si="111"/>
        <v/>
      </c>
      <c r="CR130" s="107" t="str">
        <f t="shared" si="112"/>
        <v/>
      </c>
      <c r="CS130" s="92" t="str">
        <f t="shared" si="113"/>
        <v/>
      </c>
      <c r="CT130" s="105" t="str">
        <f>IF(OR($B130=0,$B130=""),"",IF(AND($E$3="Nursery"),'Marks Entry Nursery'!AR129,IF(AND($E$3="LKG"),'Marks Entry LKG'!AR129,IF(AND($E$3="UKG"),'Marks Entry UKG'!AR129,""))))</f>
        <v/>
      </c>
      <c r="CU130" s="105" t="str">
        <f>IF(OR($B130=0,$B130=""),"",IF(AND($E$3="Nursery"),'Marks Entry Nursery'!AS129,IF(AND($E$3="LKG"),'Marks Entry LKG'!AS129,IF(AND($E$3="UKG"),'Marks Entry UKG'!AS129,""))))</f>
        <v/>
      </c>
      <c r="CV130" s="106" t="str">
        <f t="shared" si="114"/>
        <v/>
      </c>
      <c r="CW130" s="107">
        <f t="shared" si="115"/>
        <v>0</v>
      </c>
      <c r="CX130" s="107" t="str">
        <f t="shared" si="116"/>
        <v/>
      </c>
      <c r="CY130" s="107" t="str">
        <f t="shared" si="117"/>
        <v/>
      </c>
      <c r="CZ130" s="92" t="str">
        <f t="shared" si="118"/>
        <v/>
      </c>
      <c r="DA130" s="105" t="str">
        <f>IF(OR($B130=0,$B130=""),"",IF(AND($E$3="Nursery"),'Marks Entry Nursery'!AT129,IF(AND($E$3="LKG"),'Marks Entry LKG'!AT129,IF(AND($E$3="UKG"),'Marks Entry UKG'!AT129,""))))</f>
        <v/>
      </c>
      <c r="DB130" s="105" t="str">
        <f>IF(OR($B130=0,$B130=""),"",IF(AND($E$3="Nursery"),'Marks Entry Nursery'!AU129,IF(AND($E$3="LKG"),'Marks Entry LKG'!AU129,IF(AND($E$3="UKG"),'Marks Entry UKG'!AU129,""))))</f>
        <v/>
      </c>
      <c r="DC130" s="357" t="str">
        <f t="shared" si="119"/>
        <v/>
      </c>
      <c r="DD130" s="93" t="str">
        <f t="shared" si="120"/>
        <v/>
      </c>
      <c r="DE130" s="105" t="str">
        <f>IF(OR($B130=0,$B130=""),"",IF(AND($E$3="Nursery"),'Marks Entry Nursery'!AV129,IF(AND($E$3="LKG"),'Marks Entry LKG'!AV129,IF(AND($E$3="UKG"),'Marks Entry UKG'!AV129,""))))</f>
        <v/>
      </c>
      <c r="DF130" s="105" t="str">
        <f>IF(OR($B130=0,$B130=""),"",IF(AND($E$3="Nursery"),'Marks Entry Nursery'!AW129,IF(AND($E$3="LKG"),'Marks Entry LKG'!AW129,IF(AND($E$3="UKG"),'Marks Entry UKG'!AW129,""))))</f>
        <v/>
      </c>
      <c r="DG130" s="357" t="str">
        <f t="shared" si="121"/>
        <v/>
      </c>
      <c r="DH130" s="93" t="str">
        <f t="shared" si="122"/>
        <v/>
      </c>
      <c r="DI130" s="63" t="str">
        <f t="shared" si="123"/>
        <v/>
      </c>
      <c r="DJ130" s="359" t="str">
        <f t="shared" si="124"/>
        <v/>
      </c>
      <c r="DK130" s="67" t="str">
        <f t="shared" si="125"/>
        <v/>
      </c>
      <c r="DL130" s="68" t="str">
        <f t="shared" si="126"/>
        <v/>
      </c>
      <c r="DM130" s="387" t="str">
        <f>IFERROR(IF(B130="NSO","NSO",IF(OR(D130="",G130="",F130="",B130="",DI130=0),"",IF('Master sheet'!$D$14="Hindi","कक्षोंन्नति","Promoted"))),"")</f>
        <v/>
      </c>
      <c r="DN130" s="42" t="str">
        <f>IF(OR(B130=0,B130=""),"",IF(AND($E$3="Nursery"),'Marks Entry Nursery'!AX129,IF(AND($E$3="LKG"),'Marks Entry LKG'!AX129,IF(AND($E$3="UKG"),'Marks Entry UKG'!AX129,""))))</f>
        <v/>
      </c>
      <c r="DO130" s="42" t="str">
        <f>IF(OR(B130=0,B130=""),"",IF(AND($E$3="Nursery"),'Marks Entry Nursery'!AY129,IF(AND($E$3="LKG"),'Marks Entry LKG'!AY129,IF(AND($E$3="UKG"),'Marks Entry UKG'!AY129,""))))</f>
        <v/>
      </c>
      <c r="DP130" s="214" t="str">
        <f t="shared" si="127"/>
        <v/>
      </c>
      <c r="DQ130" s="43"/>
      <c r="DX130" s="44">
        <f>IF(AND($E$3="Nursery"),'Marks Entry Nursery'!I129,IF(AND($E$3="LKG"),'Marks Entry LKG'!I129,IF(AND($E$3="UKG"),'Marks Entry UKG'!I129,"")))</f>
        <v>0</v>
      </c>
    </row>
    <row r="131" spans="1:128" ht="18.95" customHeight="1">
      <c r="A131" s="56">
        <v>124</v>
      </c>
      <c r="B131" s="261" t="str">
        <f>IF(OR(DX131=0,DX131=""),"",IF(AND($E$3="Nursery"),'Marks Entry Nursery'!I130,IF(AND($E$3="LKG"),'Marks Entry LKG'!I130,IF(AND($E$3="UKG"),'Marks Entry UKG'!I130,""))))</f>
        <v/>
      </c>
      <c r="C131" s="57" t="str">
        <f>IF(OR($B131=0,$B131=""),"",IF(AND($E$3="Nursery"),'Marks Entry Nursery'!B130,IF(AND($E$3="LKG"),'Marks Entry LKG'!B130,IF(AND($E$3="UKG"),'Marks Entry UKG'!B130,""))))</f>
        <v/>
      </c>
      <c r="D131" s="57" t="str">
        <f>IF(OR($B131=0,$B131=""),"",IF(AND($E$3="Nursery"),'Marks Entry Nursery'!C130,IF(AND($E$3="LKG"),'Marks Entry LKG'!C130,IF(AND($E$3="UKG"),'Marks Entry UKG'!C130,""))))</f>
        <v/>
      </c>
      <c r="E131" s="402" t="str">
        <f>IF(OR(B131=0,B131=""),"",IF(AND($E$3="Nursery"),'Marks Entry Nursery'!E130,IF(AND($E$3="LKG"),'Marks Entry LKG'!E130,IF(AND($E$3="UKG"),'Marks Entry UKG'!E130,""))))</f>
        <v/>
      </c>
      <c r="F131" s="260" t="str">
        <f>IF(OR(B131=0,B131=""),"",IF(AND($E$3="Nursery"),'Marks Entry Nursery'!D130,IF(AND($E$3="LKG"),'Marks Entry LKG'!D130,IF(AND($E$3="UKG"),'Marks Entry UKG'!D130,""))))</f>
        <v/>
      </c>
      <c r="G131" s="407" t="str">
        <f>IF(OR($B131=0,$B131=""),"",IF(AND($E$3="Nursery"),'Marks Entry Nursery'!F130,IF(AND($E$3="LKG"),'Marks Entry LKG'!F130,IF(AND($E$3="UKG"),'Marks Entry UKG'!F130,""))))</f>
        <v/>
      </c>
      <c r="H131" s="407" t="str">
        <f>IF(OR($B131=0,$B131=""),"",IF(AND($E$3="Nursery"),'Marks Entry Nursery'!G130,IF(AND($E$3="LKG"),'Marks Entry LKG'!G130,IF(AND($E$3="UKG"),'Marks Entry UKG'!G130,""))))</f>
        <v/>
      </c>
      <c r="I131" s="407" t="str">
        <f>IF(OR($B131=0,$B131=""),"",IF(AND($E$3="Nursery"),'Marks Entry Nursery'!H130,IF(AND($E$3="LKG"),'Marks Entry LKG'!H130,IF(AND($E$3="UKG"),'Marks Entry UKG'!H130,""))))</f>
        <v/>
      </c>
      <c r="J131" s="229" t="str">
        <f>IF(OR($B131=0,$B131=""),"",IF(AND($E$3="Nursery"),'Marks Entry Nursery'!J130,IF(AND($E$3="LKG"),'Marks Entry LKG'!J130,IF(AND($E$3="UKG"),'Marks Entry UKG'!J130,""))))</f>
        <v/>
      </c>
      <c r="K131" s="229" t="str">
        <f>IF(OR($B131=0,$B131=""),"",IF(AND($E$3="Nursery"),'Marks Entry Nursery'!K130,IF(AND($E$3="LKG"),'Marks Entry LKG'!K130,IF(AND($E$3="UKG"),'Marks Entry UKG'!K130,""))))</f>
        <v/>
      </c>
      <c r="L131" s="105"/>
      <c r="M131" s="105"/>
      <c r="N131" s="105"/>
      <c r="O131" s="51"/>
      <c r="P131" s="105" t="str">
        <f>IF(OR($B131=0,$B131=""),"",IF(AND($E$3="Nursery"),'Marks Entry Nursery'!O130,IF(AND($E$3="LKG"),'Marks Entry LKG'!O130,IF(AND($E$3="UKG"),'Marks Entry UKG'!O130,""))))</f>
        <v/>
      </c>
      <c r="Q131" s="105" t="str">
        <f>IF(OR($B131=0,$B131=""),"",IF(AND($E$3="Nursery"),'Marks Entry Nursery'!P130,IF(AND($E$3="LKG"),'Marks Entry LKG'!P130,IF(AND($E$3="UKG"),'Marks Entry UKG'!P130,""))))</f>
        <v/>
      </c>
      <c r="R131" s="54" t="str">
        <f t="shared" si="64"/>
        <v/>
      </c>
      <c r="S131" s="51">
        <f t="shared" si="65"/>
        <v>0</v>
      </c>
      <c r="T131" s="105" t="str">
        <f>IF(OR($B131=0,$B131=""),"",IF(AND($E$3="Nursery"),'Marks Entry Nursery'!Q130,IF(AND($E$3="LKG"),'Marks Entry LKG'!Q130,IF(AND($E$3="UKG"),'Marks Entry UKG'!Q130,""))))</f>
        <v/>
      </c>
      <c r="U131" s="105" t="str">
        <f>IF(OR($B131=0,$B131=""),"",IF(AND($E$3="Nursery"),'Marks Entry Nursery'!R130,IF(AND($E$3="LKG"),'Marks Entry LKG'!R130,IF(AND($E$3="UKG"),'Marks Entry UKG'!R130,""))))</f>
        <v/>
      </c>
      <c r="V131" s="55" t="str">
        <f t="shared" si="66"/>
        <v/>
      </c>
      <c r="W131" s="51" t="str">
        <f t="shared" si="67"/>
        <v/>
      </c>
      <c r="X131" s="89">
        <f t="shared" si="68"/>
        <v>0</v>
      </c>
      <c r="Y131" s="89" t="str">
        <f t="shared" si="69"/>
        <v/>
      </c>
      <c r="Z131" s="89" t="str">
        <f t="shared" si="70"/>
        <v/>
      </c>
      <c r="AA131" s="89" t="str">
        <f t="shared" si="71"/>
        <v/>
      </c>
      <c r="AB131" s="89" t="str">
        <f t="shared" si="72"/>
        <v/>
      </c>
      <c r="AC131" s="93" t="str">
        <f t="shared" si="73"/>
        <v/>
      </c>
      <c r="AD131" s="105"/>
      <c r="AE131" s="105"/>
      <c r="AF131" s="105"/>
      <c r="AG131" s="51"/>
      <c r="AH131" s="105" t="str">
        <f>IF(OR($B131=0,$B131=""),"",IF(AND($E$3="Nursery"),'Marks Entry Nursery'!V130,IF(AND($E$3="LKG"),'Marks Entry LKG'!V130,IF(AND($E$3="UKG"),'Marks Entry UKG'!V130,""))))</f>
        <v/>
      </c>
      <c r="AI131" s="105" t="str">
        <f>IF(OR($B131=0,$B131=""),"",IF(AND($E$3="Nursery"),'Marks Entry Nursery'!W130,IF(AND($E$3="LKG"),'Marks Entry LKG'!W130,IF(AND($E$3="UKG"),'Marks Entry UKG'!W130,""))))</f>
        <v/>
      </c>
      <c r="AJ131" s="54" t="str">
        <f t="shared" si="74"/>
        <v/>
      </c>
      <c r="AK131" s="51">
        <f t="shared" si="75"/>
        <v>0</v>
      </c>
      <c r="AL131" s="105" t="str">
        <f>IF(OR($B131=0,$B131=""),"",IF(AND($E$3="Nursery"),'Marks Entry Nursery'!X130,IF(AND($E$3="LKG"),'Marks Entry LKG'!X130,IF(AND($E$3="UKG"),'Marks Entry UKG'!X130,""))))</f>
        <v/>
      </c>
      <c r="AM131" s="105" t="str">
        <f>IF(OR($B131=0,$B131=""),"",IF(AND($E$3="Nursery"),'Marks Entry Nursery'!Y130,IF(AND($E$3="LKG"),'Marks Entry LKG'!Y130,IF(AND($E$3="UKG"),'Marks Entry UKG'!Y130,""))))</f>
        <v/>
      </c>
      <c r="AN131" s="55" t="str">
        <f t="shared" si="76"/>
        <v/>
      </c>
      <c r="AO131" s="51" t="str">
        <f t="shared" si="77"/>
        <v/>
      </c>
      <c r="AP131" s="89">
        <f t="shared" si="78"/>
        <v>0</v>
      </c>
      <c r="AQ131" s="89" t="str">
        <f t="shared" si="79"/>
        <v/>
      </c>
      <c r="AR131" s="89" t="str">
        <f t="shared" si="80"/>
        <v/>
      </c>
      <c r="AS131" s="89" t="str">
        <f t="shared" si="81"/>
        <v/>
      </c>
      <c r="AT131" s="89" t="str">
        <f t="shared" si="82"/>
        <v/>
      </c>
      <c r="AU131" s="93" t="str">
        <f t="shared" si="83"/>
        <v/>
      </c>
      <c r="AV131" s="105"/>
      <c r="AW131" s="105"/>
      <c r="AX131" s="105"/>
      <c r="AY131" s="51"/>
      <c r="AZ131" s="105" t="str">
        <f>IF(OR($B131=0,$B131=""),"",IF(AND($E$3="Nursery"),'Marks Entry Nursery'!AC130,IF(AND($E$3="LKG"),'Marks Entry LKG'!AC130,IF(AND($E$3="UKG"),'Marks Entry UKG'!AC130,""))))</f>
        <v/>
      </c>
      <c r="BA131" s="105" t="str">
        <f>IF(OR($B131=0,$B131=""),"",IF(AND($E$3="Nursery"),'Marks Entry Nursery'!AD130,IF(AND($E$3="LKG"),'Marks Entry LKG'!AD130,IF(AND($E$3="UKG"),'Marks Entry UKG'!AD130,""))))</f>
        <v/>
      </c>
      <c r="BB131" s="54" t="str">
        <f t="shared" si="84"/>
        <v/>
      </c>
      <c r="BC131" s="51">
        <f t="shared" si="85"/>
        <v>0</v>
      </c>
      <c r="BD131" s="105" t="str">
        <f>IF(OR($B131=0,$B131=""),"",IF(AND($E$3="Nursery"),'Marks Entry Nursery'!AE130,IF(AND($E$3="LKG"),'Marks Entry LKG'!AE130,IF(AND($E$3="UKG"),'Marks Entry UKG'!AE130,""))))</f>
        <v/>
      </c>
      <c r="BE131" s="105" t="str">
        <f>IF(OR($B131=0,$B131=""),"",IF(AND($E$3="Nursery"),'Marks Entry Nursery'!AF130,IF(AND($E$3="LKG"),'Marks Entry LKG'!AF130,IF(AND($E$3="UKG"),'Marks Entry UKG'!AF130,""))))</f>
        <v/>
      </c>
      <c r="BF131" s="55" t="str">
        <f t="shared" si="86"/>
        <v/>
      </c>
      <c r="BG131" s="51" t="str">
        <f t="shared" si="87"/>
        <v/>
      </c>
      <c r="BH131" s="89">
        <f t="shared" si="88"/>
        <v>0</v>
      </c>
      <c r="BI131" s="89" t="str">
        <f t="shared" si="89"/>
        <v/>
      </c>
      <c r="BJ131" s="89" t="str">
        <f t="shared" si="90"/>
        <v/>
      </c>
      <c r="BK131" s="89" t="str">
        <f t="shared" si="91"/>
        <v/>
      </c>
      <c r="BL131" s="89" t="str">
        <f t="shared" si="92"/>
        <v/>
      </c>
      <c r="BM131" s="93" t="str">
        <f t="shared" si="93"/>
        <v/>
      </c>
      <c r="BN131" s="105"/>
      <c r="BO131" s="105"/>
      <c r="BP131" s="105"/>
      <c r="BQ131" s="51"/>
      <c r="BR131" s="105" t="str">
        <f>IF(OR($B131=0,$B131=""),"",IF(AND($E$3="Nursery"),'Marks Entry Nursery'!AJ130,IF(AND($E$3="LKG"),'Marks Entry LKG'!AJ130,IF(AND($E$3="UKG"),'Marks Entry UKG'!AJ130,""))))</f>
        <v/>
      </c>
      <c r="BS131" s="105" t="str">
        <f>IF(OR($B131=0,$B131=""),"",IF(AND($E$3="Nursery"),'Marks Entry Nursery'!AK130,IF(AND($E$3="LKG"),'Marks Entry LKG'!AK130,IF(AND($E$3="UKG"),'Marks Entry UKG'!AK130,""))))</f>
        <v/>
      </c>
      <c r="BT131" s="54" t="str">
        <f t="shared" si="94"/>
        <v/>
      </c>
      <c r="BU131" s="51">
        <f t="shared" si="95"/>
        <v>0</v>
      </c>
      <c r="BV131" s="105" t="str">
        <f>IF(OR($B131=0,$B131=""),"",IF(AND($E$3="Nursery"),'Marks Entry Nursery'!AL130,IF(AND($E$3="LKG"),'Marks Entry LKG'!AL130,IF(AND($E$3="UKG"),'Marks Entry UKG'!AL130,""))))</f>
        <v/>
      </c>
      <c r="BW131" s="105" t="str">
        <f>IF(OR($B131=0,$B131=""),"",IF(AND($E$3="Nursery"),'Marks Entry Nursery'!AM130,IF(AND($E$3="LKG"),'Marks Entry LKG'!AM130,IF(AND($E$3="UKG"),'Marks Entry UKG'!AM130,""))))</f>
        <v/>
      </c>
      <c r="BX131" s="55" t="str">
        <f t="shared" si="96"/>
        <v/>
      </c>
      <c r="BY131" s="51" t="str">
        <f t="shared" si="97"/>
        <v/>
      </c>
      <c r="BZ131" s="89">
        <f t="shared" si="98"/>
        <v>0</v>
      </c>
      <c r="CA131" s="89" t="str">
        <f t="shared" si="99"/>
        <v/>
      </c>
      <c r="CB131" s="89" t="str">
        <f t="shared" si="100"/>
        <v/>
      </c>
      <c r="CC131" s="89" t="str">
        <f t="shared" si="101"/>
        <v/>
      </c>
      <c r="CD131" s="89" t="str">
        <f t="shared" si="102"/>
        <v/>
      </c>
      <c r="CE131" s="93" t="str">
        <f t="shared" si="103"/>
        <v/>
      </c>
      <c r="CF131" s="105" t="str">
        <f>IF(OR($B131=0,$B131=""),"",IF(AND($E$3="Nursery"),'Marks Entry Nursery'!AN130,IF(AND($E$3="LKG"),'Marks Entry LKG'!AN130,IF(AND($E$3="UKG"),'Marks Entry UKG'!AN130,""))))</f>
        <v/>
      </c>
      <c r="CG131" s="105" t="str">
        <f>IF(OR($B131=0,$B131=""),"",IF(AND($E$3="Nursery"),'Marks Entry Nursery'!AO130,IF(AND($E$3="LKG"),'Marks Entry LKG'!AO130,IF(AND($E$3="UKG"),'Marks Entry UKG'!AO130,""))))</f>
        <v/>
      </c>
      <c r="CH131" s="106" t="str">
        <f t="shared" si="104"/>
        <v/>
      </c>
      <c r="CI131" s="107">
        <f t="shared" si="105"/>
        <v>0</v>
      </c>
      <c r="CJ131" s="107" t="str">
        <f t="shared" si="106"/>
        <v/>
      </c>
      <c r="CK131" s="107" t="str">
        <f t="shared" si="107"/>
        <v/>
      </c>
      <c r="CL131" s="92" t="str">
        <f t="shared" si="108"/>
        <v/>
      </c>
      <c r="CM131" s="105" t="str">
        <f>IF(OR($B131=0,$B131=""),"",IF(AND($E$3="Nursery"),'Marks Entry Nursery'!AP130,IF(AND($E$3="LKG"),'Marks Entry LKG'!AP130,IF(AND($E$3="UKG"),'Marks Entry UKG'!AP130,""))))</f>
        <v/>
      </c>
      <c r="CN131" s="105" t="str">
        <f>IF(OR($B131=0,$B131=""),"",IF(AND($E$3="Nursery"),'Marks Entry Nursery'!AQ130,IF(AND($E$3="LKG"),'Marks Entry LKG'!AQ130,IF(AND($E$3="UKG"),'Marks Entry UKG'!AQ130,""))))</f>
        <v/>
      </c>
      <c r="CO131" s="106" t="str">
        <f t="shared" si="109"/>
        <v/>
      </c>
      <c r="CP131" s="107">
        <f t="shared" si="110"/>
        <v>0</v>
      </c>
      <c r="CQ131" s="107" t="str">
        <f t="shared" si="111"/>
        <v/>
      </c>
      <c r="CR131" s="107" t="str">
        <f t="shared" si="112"/>
        <v/>
      </c>
      <c r="CS131" s="92" t="str">
        <f t="shared" si="113"/>
        <v/>
      </c>
      <c r="CT131" s="105" t="str">
        <f>IF(OR($B131=0,$B131=""),"",IF(AND($E$3="Nursery"),'Marks Entry Nursery'!AR130,IF(AND($E$3="LKG"),'Marks Entry LKG'!AR130,IF(AND($E$3="UKG"),'Marks Entry UKG'!AR130,""))))</f>
        <v/>
      </c>
      <c r="CU131" s="105" t="str">
        <f>IF(OR($B131=0,$B131=""),"",IF(AND($E$3="Nursery"),'Marks Entry Nursery'!AS130,IF(AND($E$3="LKG"),'Marks Entry LKG'!AS130,IF(AND($E$3="UKG"),'Marks Entry UKG'!AS130,""))))</f>
        <v/>
      </c>
      <c r="CV131" s="106" t="str">
        <f t="shared" si="114"/>
        <v/>
      </c>
      <c r="CW131" s="107">
        <f t="shared" si="115"/>
        <v>0</v>
      </c>
      <c r="CX131" s="107" t="str">
        <f t="shared" si="116"/>
        <v/>
      </c>
      <c r="CY131" s="107" t="str">
        <f t="shared" si="117"/>
        <v/>
      </c>
      <c r="CZ131" s="92" t="str">
        <f t="shared" si="118"/>
        <v/>
      </c>
      <c r="DA131" s="105" t="str">
        <f>IF(OR($B131=0,$B131=""),"",IF(AND($E$3="Nursery"),'Marks Entry Nursery'!AT130,IF(AND($E$3="LKG"),'Marks Entry LKG'!AT130,IF(AND($E$3="UKG"),'Marks Entry UKG'!AT130,""))))</f>
        <v/>
      </c>
      <c r="DB131" s="105" t="str">
        <f>IF(OR($B131=0,$B131=""),"",IF(AND($E$3="Nursery"),'Marks Entry Nursery'!AU130,IF(AND($E$3="LKG"),'Marks Entry LKG'!AU130,IF(AND($E$3="UKG"),'Marks Entry UKG'!AU130,""))))</f>
        <v/>
      </c>
      <c r="DC131" s="357" t="str">
        <f t="shared" si="119"/>
        <v/>
      </c>
      <c r="DD131" s="93" t="str">
        <f t="shared" si="120"/>
        <v/>
      </c>
      <c r="DE131" s="105" t="str">
        <f>IF(OR($B131=0,$B131=""),"",IF(AND($E$3="Nursery"),'Marks Entry Nursery'!AV130,IF(AND($E$3="LKG"),'Marks Entry LKG'!AV130,IF(AND($E$3="UKG"),'Marks Entry UKG'!AV130,""))))</f>
        <v/>
      </c>
      <c r="DF131" s="105" t="str">
        <f>IF(OR($B131=0,$B131=""),"",IF(AND($E$3="Nursery"),'Marks Entry Nursery'!AW130,IF(AND($E$3="LKG"),'Marks Entry LKG'!AW130,IF(AND($E$3="UKG"),'Marks Entry UKG'!AW130,""))))</f>
        <v/>
      </c>
      <c r="DG131" s="357" t="str">
        <f t="shared" si="121"/>
        <v/>
      </c>
      <c r="DH131" s="93" t="str">
        <f t="shared" si="122"/>
        <v/>
      </c>
      <c r="DI131" s="63" t="str">
        <f t="shared" si="123"/>
        <v/>
      </c>
      <c r="DJ131" s="359" t="str">
        <f t="shared" si="124"/>
        <v/>
      </c>
      <c r="DK131" s="67" t="str">
        <f t="shared" si="125"/>
        <v/>
      </c>
      <c r="DL131" s="68" t="str">
        <f t="shared" si="126"/>
        <v/>
      </c>
      <c r="DM131" s="387" t="str">
        <f>IFERROR(IF(B131="NSO","NSO",IF(OR(D131="",G131="",F131="",B131="",DI131=0),"",IF('Master sheet'!$D$14="Hindi","कक्षोंन्नति","Promoted"))),"")</f>
        <v/>
      </c>
      <c r="DN131" s="42" t="str">
        <f>IF(OR(B131=0,B131=""),"",IF(AND($E$3="Nursery"),'Marks Entry Nursery'!AX130,IF(AND($E$3="LKG"),'Marks Entry LKG'!AX130,IF(AND($E$3="UKG"),'Marks Entry UKG'!AX130,""))))</f>
        <v/>
      </c>
      <c r="DO131" s="42" t="str">
        <f>IF(OR(B131=0,B131=""),"",IF(AND($E$3="Nursery"),'Marks Entry Nursery'!AY130,IF(AND($E$3="LKG"),'Marks Entry LKG'!AY130,IF(AND($E$3="UKG"),'Marks Entry UKG'!AY130,""))))</f>
        <v/>
      </c>
      <c r="DP131" s="214" t="str">
        <f t="shared" si="127"/>
        <v/>
      </c>
      <c r="DQ131" s="43"/>
      <c r="DX131" s="44">
        <f>IF(AND($E$3="Nursery"),'Marks Entry Nursery'!I130,IF(AND($E$3="LKG"),'Marks Entry LKG'!I130,IF(AND($E$3="UKG"),'Marks Entry UKG'!I130,"")))</f>
        <v>0</v>
      </c>
    </row>
    <row r="132" spans="1:128" ht="18.95" customHeight="1">
      <c r="A132" s="56">
        <v>125</v>
      </c>
      <c r="B132" s="261" t="str">
        <f>IF(OR(DX132=0,DX132=""),"",IF(AND($E$3="Nursery"),'Marks Entry Nursery'!I131,IF(AND($E$3="LKG"),'Marks Entry LKG'!I131,IF(AND($E$3="UKG"),'Marks Entry UKG'!I131,""))))</f>
        <v/>
      </c>
      <c r="C132" s="57" t="str">
        <f>IF(OR($B132=0,$B132=""),"",IF(AND($E$3="Nursery"),'Marks Entry Nursery'!B131,IF(AND($E$3="LKG"),'Marks Entry LKG'!B131,IF(AND($E$3="UKG"),'Marks Entry UKG'!B131,""))))</f>
        <v/>
      </c>
      <c r="D132" s="57" t="str">
        <f>IF(OR($B132=0,$B132=""),"",IF(AND($E$3="Nursery"),'Marks Entry Nursery'!C131,IF(AND($E$3="LKG"),'Marks Entry LKG'!C131,IF(AND($E$3="UKG"),'Marks Entry UKG'!C131,""))))</f>
        <v/>
      </c>
      <c r="E132" s="402" t="str">
        <f>IF(OR(B132=0,B132=""),"",IF(AND($E$3="Nursery"),'Marks Entry Nursery'!E131,IF(AND($E$3="LKG"),'Marks Entry LKG'!E131,IF(AND($E$3="UKG"),'Marks Entry UKG'!E131,""))))</f>
        <v/>
      </c>
      <c r="F132" s="260" t="str">
        <f>IF(OR(B132=0,B132=""),"",IF(AND($E$3="Nursery"),'Marks Entry Nursery'!D131,IF(AND($E$3="LKG"),'Marks Entry LKG'!D131,IF(AND($E$3="UKG"),'Marks Entry UKG'!D131,""))))</f>
        <v/>
      </c>
      <c r="G132" s="407" t="str">
        <f>IF(OR($B132=0,$B132=""),"",IF(AND($E$3="Nursery"),'Marks Entry Nursery'!F131,IF(AND($E$3="LKG"),'Marks Entry LKG'!F131,IF(AND($E$3="UKG"),'Marks Entry UKG'!F131,""))))</f>
        <v/>
      </c>
      <c r="H132" s="407" t="str">
        <f>IF(OR($B132=0,$B132=""),"",IF(AND($E$3="Nursery"),'Marks Entry Nursery'!G131,IF(AND($E$3="LKG"),'Marks Entry LKG'!G131,IF(AND($E$3="UKG"),'Marks Entry UKG'!G131,""))))</f>
        <v/>
      </c>
      <c r="I132" s="407" t="str">
        <f>IF(OR($B132=0,$B132=""),"",IF(AND($E$3="Nursery"),'Marks Entry Nursery'!H131,IF(AND($E$3="LKG"),'Marks Entry LKG'!H131,IF(AND($E$3="UKG"),'Marks Entry UKG'!H131,""))))</f>
        <v/>
      </c>
      <c r="J132" s="229" t="str">
        <f>IF(OR($B132=0,$B132=""),"",IF(AND($E$3="Nursery"),'Marks Entry Nursery'!J131,IF(AND($E$3="LKG"),'Marks Entry LKG'!J131,IF(AND($E$3="UKG"),'Marks Entry UKG'!J131,""))))</f>
        <v/>
      </c>
      <c r="K132" s="229" t="str">
        <f>IF(OR($B132=0,$B132=""),"",IF(AND($E$3="Nursery"),'Marks Entry Nursery'!K131,IF(AND($E$3="LKG"),'Marks Entry LKG'!K131,IF(AND($E$3="UKG"),'Marks Entry UKG'!K131,""))))</f>
        <v/>
      </c>
      <c r="L132" s="105"/>
      <c r="M132" s="105"/>
      <c r="N132" s="105"/>
      <c r="O132" s="51"/>
      <c r="P132" s="105" t="str">
        <f>IF(OR($B132=0,$B132=""),"",IF(AND($E$3="Nursery"),'Marks Entry Nursery'!O131,IF(AND($E$3="LKG"),'Marks Entry LKG'!O131,IF(AND($E$3="UKG"),'Marks Entry UKG'!O131,""))))</f>
        <v/>
      </c>
      <c r="Q132" s="105" t="str">
        <f>IF(OR($B132=0,$B132=""),"",IF(AND($E$3="Nursery"),'Marks Entry Nursery'!P131,IF(AND($E$3="LKG"),'Marks Entry LKG'!P131,IF(AND($E$3="UKG"),'Marks Entry UKG'!P131,""))))</f>
        <v/>
      </c>
      <c r="R132" s="54" t="str">
        <f t="shared" si="64"/>
        <v/>
      </c>
      <c r="S132" s="51">
        <f t="shared" si="65"/>
        <v>0</v>
      </c>
      <c r="T132" s="105" t="str">
        <f>IF(OR($B132=0,$B132=""),"",IF(AND($E$3="Nursery"),'Marks Entry Nursery'!Q131,IF(AND($E$3="LKG"),'Marks Entry LKG'!Q131,IF(AND($E$3="UKG"),'Marks Entry UKG'!Q131,""))))</f>
        <v/>
      </c>
      <c r="U132" s="105" t="str">
        <f>IF(OR($B132=0,$B132=""),"",IF(AND($E$3="Nursery"),'Marks Entry Nursery'!R131,IF(AND($E$3="LKG"),'Marks Entry LKG'!R131,IF(AND($E$3="UKG"),'Marks Entry UKG'!R131,""))))</f>
        <v/>
      </c>
      <c r="V132" s="55" t="str">
        <f t="shared" si="66"/>
        <v/>
      </c>
      <c r="W132" s="51" t="str">
        <f t="shared" si="67"/>
        <v/>
      </c>
      <c r="X132" s="89">
        <f t="shared" si="68"/>
        <v>0</v>
      </c>
      <c r="Y132" s="89" t="str">
        <f t="shared" si="69"/>
        <v/>
      </c>
      <c r="Z132" s="89" t="str">
        <f t="shared" si="70"/>
        <v/>
      </c>
      <c r="AA132" s="89" t="str">
        <f t="shared" si="71"/>
        <v/>
      </c>
      <c r="AB132" s="89" t="str">
        <f t="shared" si="72"/>
        <v/>
      </c>
      <c r="AC132" s="93" t="str">
        <f t="shared" si="73"/>
        <v/>
      </c>
      <c r="AD132" s="105"/>
      <c r="AE132" s="105"/>
      <c r="AF132" s="105"/>
      <c r="AG132" s="51"/>
      <c r="AH132" s="105" t="str">
        <f>IF(OR($B132=0,$B132=""),"",IF(AND($E$3="Nursery"),'Marks Entry Nursery'!V131,IF(AND($E$3="LKG"),'Marks Entry LKG'!V131,IF(AND($E$3="UKG"),'Marks Entry UKG'!V131,""))))</f>
        <v/>
      </c>
      <c r="AI132" s="105" t="str">
        <f>IF(OR($B132=0,$B132=""),"",IF(AND($E$3="Nursery"),'Marks Entry Nursery'!W131,IF(AND($E$3="LKG"),'Marks Entry LKG'!W131,IF(AND($E$3="UKG"),'Marks Entry UKG'!W131,""))))</f>
        <v/>
      </c>
      <c r="AJ132" s="54" t="str">
        <f t="shared" si="74"/>
        <v/>
      </c>
      <c r="AK132" s="51">
        <f t="shared" si="75"/>
        <v>0</v>
      </c>
      <c r="AL132" s="105" t="str">
        <f>IF(OR($B132=0,$B132=""),"",IF(AND($E$3="Nursery"),'Marks Entry Nursery'!X131,IF(AND($E$3="LKG"),'Marks Entry LKG'!X131,IF(AND($E$3="UKG"),'Marks Entry UKG'!X131,""))))</f>
        <v/>
      </c>
      <c r="AM132" s="105" t="str">
        <f>IF(OR($B132=0,$B132=""),"",IF(AND($E$3="Nursery"),'Marks Entry Nursery'!Y131,IF(AND($E$3="LKG"),'Marks Entry LKG'!Y131,IF(AND($E$3="UKG"),'Marks Entry UKG'!Y131,""))))</f>
        <v/>
      </c>
      <c r="AN132" s="55" t="str">
        <f t="shared" si="76"/>
        <v/>
      </c>
      <c r="AO132" s="51" t="str">
        <f t="shared" si="77"/>
        <v/>
      </c>
      <c r="AP132" s="89">
        <f t="shared" si="78"/>
        <v>0</v>
      </c>
      <c r="AQ132" s="89" t="str">
        <f t="shared" si="79"/>
        <v/>
      </c>
      <c r="AR132" s="89" t="str">
        <f t="shared" si="80"/>
        <v/>
      </c>
      <c r="AS132" s="89" t="str">
        <f t="shared" si="81"/>
        <v/>
      </c>
      <c r="AT132" s="89" t="str">
        <f t="shared" si="82"/>
        <v/>
      </c>
      <c r="AU132" s="93" t="str">
        <f t="shared" si="83"/>
        <v/>
      </c>
      <c r="AV132" s="105"/>
      <c r="AW132" s="105"/>
      <c r="AX132" s="105"/>
      <c r="AY132" s="51"/>
      <c r="AZ132" s="105" t="str">
        <f>IF(OR($B132=0,$B132=""),"",IF(AND($E$3="Nursery"),'Marks Entry Nursery'!AC131,IF(AND($E$3="LKG"),'Marks Entry LKG'!AC131,IF(AND($E$3="UKG"),'Marks Entry UKG'!AC131,""))))</f>
        <v/>
      </c>
      <c r="BA132" s="105" t="str">
        <f>IF(OR($B132=0,$B132=""),"",IF(AND($E$3="Nursery"),'Marks Entry Nursery'!AD131,IF(AND($E$3="LKG"),'Marks Entry LKG'!AD131,IF(AND($E$3="UKG"),'Marks Entry UKG'!AD131,""))))</f>
        <v/>
      </c>
      <c r="BB132" s="54" t="str">
        <f t="shared" si="84"/>
        <v/>
      </c>
      <c r="BC132" s="51">
        <f t="shared" si="85"/>
        <v>0</v>
      </c>
      <c r="BD132" s="105" t="str">
        <f>IF(OR($B132=0,$B132=""),"",IF(AND($E$3="Nursery"),'Marks Entry Nursery'!AE131,IF(AND($E$3="LKG"),'Marks Entry LKG'!AE131,IF(AND($E$3="UKG"),'Marks Entry UKG'!AE131,""))))</f>
        <v/>
      </c>
      <c r="BE132" s="105" t="str">
        <f>IF(OR($B132=0,$B132=""),"",IF(AND($E$3="Nursery"),'Marks Entry Nursery'!AF131,IF(AND($E$3="LKG"),'Marks Entry LKG'!AF131,IF(AND($E$3="UKG"),'Marks Entry UKG'!AF131,""))))</f>
        <v/>
      </c>
      <c r="BF132" s="55" t="str">
        <f t="shared" si="86"/>
        <v/>
      </c>
      <c r="BG132" s="51" t="str">
        <f t="shared" si="87"/>
        <v/>
      </c>
      <c r="BH132" s="89">
        <f t="shared" si="88"/>
        <v>0</v>
      </c>
      <c r="BI132" s="89" t="str">
        <f t="shared" si="89"/>
        <v/>
      </c>
      <c r="BJ132" s="89" t="str">
        <f t="shared" si="90"/>
        <v/>
      </c>
      <c r="BK132" s="89" t="str">
        <f t="shared" si="91"/>
        <v/>
      </c>
      <c r="BL132" s="89" t="str">
        <f t="shared" si="92"/>
        <v/>
      </c>
      <c r="BM132" s="93" t="str">
        <f t="shared" si="93"/>
        <v/>
      </c>
      <c r="BN132" s="105"/>
      <c r="BO132" s="105"/>
      <c r="BP132" s="105"/>
      <c r="BQ132" s="51"/>
      <c r="BR132" s="105" t="str">
        <f>IF(OR($B132=0,$B132=""),"",IF(AND($E$3="Nursery"),'Marks Entry Nursery'!AJ131,IF(AND($E$3="LKG"),'Marks Entry LKG'!AJ131,IF(AND($E$3="UKG"),'Marks Entry UKG'!AJ131,""))))</f>
        <v/>
      </c>
      <c r="BS132" s="105" t="str">
        <f>IF(OR($B132=0,$B132=""),"",IF(AND($E$3="Nursery"),'Marks Entry Nursery'!AK131,IF(AND($E$3="LKG"),'Marks Entry LKG'!AK131,IF(AND($E$3="UKG"),'Marks Entry UKG'!AK131,""))))</f>
        <v/>
      </c>
      <c r="BT132" s="54" t="str">
        <f t="shared" si="94"/>
        <v/>
      </c>
      <c r="BU132" s="51">
        <f t="shared" si="95"/>
        <v>0</v>
      </c>
      <c r="BV132" s="105" t="str">
        <f>IF(OR($B132=0,$B132=""),"",IF(AND($E$3="Nursery"),'Marks Entry Nursery'!AL131,IF(AND($E$3="LKG"),'Marks Entry LKG'!AL131,IF(AND($E$3="UKG"),'Marks Entry UKG'!AL131,""))))</f>
        <v/>
      </c>
      <c r="BW132" s="105" t="str">
        <f>IF(OR($B132=0,$B132=""),"",IF(AND($E$3="Nursery"),'Marks Entry Nursery'!AM131,IF(AND($E$3="LKG"),'Marks Entry LKG'!AM131,IF(AND($E$3="UKG"),'Marks Entry UKG'!AM131,""))))</f>
        <v/>
      </c>
      <c r="BX132" s="55" t="str">
        <f t="shared" si="96"/>
        <v/>
      </c>
      <c r="BY132" s="51" t="str">
        <f t="shared" si="97"/>
        <v/>
      </c>
      <c r="BZ132" s="89">
        <f t="shared" si="98"/>
        <v>0</v>
      </c>
      <c r="CA132" s="89" t="str">
        <f t="shared" si="99"/>
        <v/>
      </c>
      <c r="CB132" s="89" t="str">
        <f t="shared" si="100"/>
        <v/>
      </c>
      <c r="CC132" s="89" t="str">
        <f t="shared" si="101"/>
        <v/>
      </c>
      <c r="CD132" s="89" t="str">
        <f t="shared" si="102"/>
        <v/>
      </c>
      <c r="CE132" s="93" t="str">
        <f t="shared" si="103"/>
        <v/>
      </c>
      <c r="CF132" s="105" t="str">
        <f>IF(OR($B132=0,$B132=""),"",IF(AND($E$3="Nursery"),'Marks Entry Nursery'!AN131,IF(AND($E$3="LKG"),'Marks Entry LKG'!AN131,IF(AND($E$3="UKG"),'Marks Entry UKG'!AN131,""))))</f>
        <v/>
      </c>
      <c r="CG132" s="105" t="str">
        <f>IF(OR($B132=0,$B132=""),"",IF(AND($E$3="Nursery"),'Marks Entry Nursery'!AO131,IF(AND($E$3="LKG"),'Marks Entry LKG'!AO131,IF(AND($E$3="UKG"),'Marks Entry UKG'!AO131,""))))</f>
        <v/>
      </c>
      <c r="CH132" s="106" t="str">
        <f t="shared" si="104"/>
        <v/>
      </c>
      <c r="CI132" s="107">
        <f t="shared" si="105"/>
        <v>0</v>
      </c>
      <c r="CJ132" s="107" t="str">
        <f t="shared" si="106"/>
        <v/>
      </c>
      <c r="CK132" s="107" t="str">
        <f t="shared" si="107"/>
        <v/>
      </c>
      <c r="CL132" s="92" t="str">
        <f t="shared" si="108"/>
        <v/>
      </c>
      <c r="CM132" s="105" t="str">
        <f>IF(OR($B132=0,$B132=""),"",IF(AND($E$3="Nursery"),'Marks Entry Nursery'!AP131,IF(AND($E$3="LKG"),'Marks Entry LKG'!AP131,IF(AND($E$3="UKG"),'Marks Entry UKG'!AP131,""))))</f>
        <v/>
      </c>
      <c r="CN132" s="105" t="str">
        <f>IF(OR($B132=0,$B132=""),"",IF(AND($E$3="Nursery"),'Marks Entry Nursery'!AQ131,IF(AND($E$3="LKG"),'Marks Entry LKG'!AQ131,IF(AND($E$3="UKG"),'Marks Entry UKG'!AQ131,""))))</f>
        <v/>
      </c>
      <c r="CO132" s="106" t="str">
        <f t="shared" si="109"/>
        <v/>
      </c>
      <c r="CP132" s="107">
        <f t="shared" si="110"/>
        <v>0</v>
      </c>
      <c r="CQ132" s="107" t="str">
        <f t="shared" si="111"/>
        <v/>
      </c>
      <c r="CR132" s="107" t="str">
        <f t="shared" si="112"/>
        <v/>
      </c>
      <c r="CS132" s="92" t="str">
        <f t="shared" si="113"/>
        <v/>
      </c>
      <c r="CT132" s="105" t="str">
        <f>IF(OR($B132=0,$B132=""),"",IF(AND($E$3="Nursery"),'Marks Entry Nursery'!AR131,IF(AND($E$3="LKG"),'Marks Entry LKG'!AR131,IF(AND($E$3="UKG"),'Marks Entry UKG'!AR131,""))))</f>
        <v/>
      </c>
      <c r="CU132" s="105" t="str">
        <f>IF(OR($B132=0,$B132=""),"",IF(AND($E$3="Nursery"),'Marks Entry Nursery'!AS131,IF(AND($E$3="LKG"),'Marks Entry LKG'!AS131,IF(AND($E$3="UKG"),'Marks Entry UKG'!AS131,""))))</f>
        <v/>
      </c>
      <c r="CV132" s="106" t="str">
        <f t="shared" si="114"/>
        <v/>
      </c>
      <c r="CW132" s="107">
        <f t="shared" si="115"/>
        <v>0</v>
      </c>
      <c r="CX132" s="107" t="str">
        <f t="shared" si="116"/>
        <v/>
      </c>
      <c r="CY132" s="107" t="str">
        <f t="shared" si="117"/>
        <v/>
      </c>
      <c r="CZ132" s="92" t="str">
        <f t="shared" si="118"/>
        <v/>
      </c>
      <c r="DA132" s="105" t="str">
        <f>IF(OR($B132=0,$B132=""),"",IF(AND($E$3="Nursery"),'Marks Entry Nursery'!AT131,IF(AND($E$3="LKG"),'Marks Entry LKG'!AT131,IF(AND($E$3="UKG"),'Marks Entry UKG'!AT131,""))))</f>
        <v/>
      </c>
      <c r="DB132" s="105" t="str">
        <f>IF(OR($B132=0,$B132=""),"",IF(AND($E$3="Nursery"),'Marks Entry Nursery'!AU131,IF(AND($E$3="LKG"),'Marks Entry LKG'!AU131,IF(AND($E$3="UKG"),'Marks Entry UKG'!AU131,""))))</f>
        <v/>
      </c>
      <c r="DC132" s="357" t="str">
        <f t="shared" si="119"/>
        <v/>
      </c>
      <c r="DD132" s="93" t="str">
        <f t="shared" si="120"/>
        <v/>
      </c>
      <c r="DE132" s="105" t="str">
        <f>IF(OR($B132=0,$B132=""),"",IF(AND($E$3="Nursery"),'Marks Entry Nursery'!AV131,IF(AND($E$3="LKG"),'Marks Entry LKG'!AV131,IF(AND($E$3="UKG"),'Marks Entry UKG'!AV131,""))))</f>
        <v/>
      </c>
      <c r="DF132" s="105" t="str">
        <f>IF(OR($B132=0,$B132=""),"",IF(AND($E$3="Nursery"),'Marks Entry Nursery'!AW131,IF(AND($E$3="LKG"),'Marks Entry LKG'!AW131,IF(AND($E$3="UKG"),'Marks Entry UKG'!AW131,""))))</f>
        <v/>
      </c>
      <c r="DG132" s="357" t="str">
        <f t="shared" si="121"/>
        <v/>
      </c>
      <c r="DH132" s="93" t="str">
        <f t="shared" si="122"/>
        <v/>
      </c>
      <c r="DI132" s="63" t="str">
        <f t="shared" si="123"/>
        <v/>
      </c>
      <c r="DJ132" s="359" t="str">
        <f t="shared" si="124"/>
        <v/>
      </c>
      <c r="DK132" s="67" t="str">
        <f t="shared" si="125"/>
        <v/>
      </c>
      <c r="DL132" s="68" t="str">
        <f t="shared" si="126"/>
        <v/>
      </c>
      <c r="DM132" s="387" t="str">
        <f>IFERROR(IF(B132="NSO","NSO",IF(OR(D132="",G132="",F132="",B132="",DI132=0),"",IF('Master sheet'!$D$14="Hindi","कक्षोंन्नति","Promoted"))),"")</f>
        <v/>
      </c>
      <c r="DN132" s="42" t="str">
        <f>IF(OR(B132=0,B132=""),"",IF(AND($E$3="Nursery"),'Marks Entry Nursery'!AX131,IF(AND($E$3="LKG"),'Marks Entry LKG'!AX131,IF(AND($E$3="UKG"),'Marks Entry UKG'!AX131,""))))</f>
        <v/>
      </c>
      <c r="DO132" s="42" t="str">
        <f>IF(OR(B132=0,B132=""),"",IF(AND($E$3="Nursery"),'Marks Entry Nursery'!AY131,IF(AND($E$3="LKG"),'Marks Entry LKG'!AY131,IF(AND($E$3="UKG"),'Marks Entry UKG'!AY131,""))))</f>
        <v/>
      </c>
      <c r="DP132" s="214" t="str">
        <f t="shared" si="127"/>
        <v/>
      </c>
      <c r="DQ132" s="43"/>
      <c r="DX132" s="44">
        <f>IF(AND($E$3="Nursery"),'Marks Entry Nursery'!I131,IF(AND($E$3="LKG"),'Marks Entry LKG'!I131,IF(AND($E$3="UKG"),'Marks Entry UKG'!I131,"")))</f>
        <v>0</v>
      </c>
    </row>
    <row r="133" spans="1:128" ht="18.95" customHeight="1">
      <c r="A133" s="56">
        <v>126</v>
      </c>
      <c r="B133" s="261" t="str">
        <f>IF(OR(DX133=0,DX133=""),"",IF(AND($E$3="Nursery"),'Marks Entry Nursery'!I132,IF(AND($E$3="LKG"),'Marks Entry LKG'!I132,IF(AND($E$3="UKG"),'Marks Entry UKG'!I132,""))))</f>
        <v/>
      </c>
      <c r="C133" s="57" t="str">
        <f>IF(OR($B133=0,$B133=""),"",IF(AND($E$3="Nursery"),'Marks Entry Nursery'!B132,IF(AND($E$3="LKG"),'Marks Entry LKG'!B132,IF(AND($E$3="UKG"),'Marks Entry UKG'!B132,""))))</f>
        <v/>
      </c>
      <c r="D133" s="57" t="str">
        <f>IF(OR($B133=0,$B133=""),"",IF(AND($E$3="Nursery"),'Marks Entry Nursery'!C132,IF(AND($E$3="LKG"),'Marks Entry LKG'!C132,IF(AND($E$3="UKG"),'Marks Entry UKG'!C132,""))))</f>
        <v/>
      </c>
      <c r="E133" s="402" t="str">
        <f>IF(OR(B133=0,B133=""),"",IF(AND($E$3="Nursery"),'Marks Entry Nursery'!E132,IF(AND($E$3="LKG"),'Marks Entry LKG'!E132,IF(AND($E$3="UKG"),'Marks Entry UKG'!E132,""))))</f>
        <v/>
      </c>
      <c r="F133" s="260" t="str">
        <f>IF(OR(B133=0,B133=""),"",IF(AND($E$3="Nursery"),'Marks Entry Nursery'!D132,IF(AND($E$3="LKG"),'Marks Entry LKG'!D132,IF(AND($E$3="UKG"),'Marks Entry UKG'!D132,""))))</f>
        <v/>
      </c>
      <c r="G133" s="407" t="str">
        <f>IF(OR($B133=0,$B133=""),"",IF(AND($E$3="Nursery"),'Marks Entry Nursery'!F132,IF(AND($E$3="LKG"),'Marks Entry LKG'!F132,IF(AND($E$3="UKG"),'Marks Entry UKG'!F132,""))))</f>
        <v/>
      </c>
      <c r="H133" s="407" t="str">
        <f>IF(OR($B133=0,$B133=""),"",IF(AND($E$3="Nursery"),'Marks Entry Nursery'!G132,IF(AND($E$3="LKG"),'Marks Entry LKG'!G132,IF(AND($E$3="UKG"),'Marks Entry UKG'!G132,""))))</f>
        <v/>
      </c>
      <c r="I133" s="407" t="str">
        <f>IF(OR($B133=0,$B133=""),"",IF(AND($E$3="Nursery"),'Marks Entry Nursery'!H132,IF(AND($E$3="LKG"),'Marks Entry LKG'!H132,IF(AND($E$3="UKG"),'Marks Entry UKG'!H132,""))))</f>
        <v/>
      </c>
      <c r="J133" s="229" t="str">
        <f>IF(OR($B133=0,$B133=""),"",IF(AND($E$3="Nursery"),'Marks Entry Nursery'!J132,IF(AND($E$3="LKG"),'Marks Entry LKG'!J132,IF(AND($E$3="UKG"),'Marks Entry UKG'!J132,""))))</f>
        <v/>
      </c>
      <c r="K133" s="229" t="str">
        <f>IF(OR($B133=0,$B133=""),"",IF(AND($E$3="Nursery"),'Marks Entry Nursery'!K132,IF(AND($E$3="LKG"),'Marks Entry LKG'!K132,IF(AND($E$3="UKG"),'Marks Entry UKG'!K132,""))))</f>
        <v/>
      </c>
      <c r="L133" s="105"/>
      <c r="M133" s="105"/>
      <c r="N133" s="105"/>
      <c r="O133" s="51"/>
      <c r="P133" s="105" t="str">
        <f>IF(OR($B133=0,$B133=""),"",IF(AND($E$3="Nursery"),'Marks Entry Nursery'!O132,IF(AND($E$3="LKG"),'Marks Entry LKG'!O132,IF(AND($E$3="UKG"),'Marks Entry UKG'!O132,""))))</f>
        <v/>
      </c>
      <c r="Q133" s="105" t="str">
        <f>IF(OR($B133=0,$B133=""),"",IF(AND($E$3="Nursery"),'Marks Entry Nursery'!P132,IF(AND($E$3="LKG"),'Marks Entry LKG'!P132,IF(AND($E$3="UKG"),'Marks Entry UKG'!P132,""))))</f>
        <v/>
      </c>
      <c r="R133" s="54" t="str">
        <f t="shared" si="64"/>
        <v/>
      </c>
      <c r="S133" s="51">
        <f t="shared" si="65"/>
        <v>0</v>
      </c>
      <c r="T133" s="105" t="str">
        <f>IF(OR($B133=0,$B133=""),"",IF(AND($E$3="Nursery"),'Marks Entry Nursery'!Q132,IF(AND($E$3="LKG"),'Marks Entry LKG'!Q132,IF(AND($E$3="UKG"),'Marks Entry UKG'!Q132,""))))</f>
        <v/>
      </c>
      <c r="U133" s="105" t="str">
        <f>IF(OR($B133=0,$B133=""),"",IF(AND($E$3="Nursery"),'Marks Entry Nursery'!R132,IF(AND($E$3="LKG"),'Marks Entry LKG'!R132,IF(AND($E$3="UKG"),'Marks Entry UKG'!R132,""))))</f>
        <v/>
      </c>
      <c r="V133" s="55" t="str">
        <f t="shared" si="66"/>
        <v/>
      </c>
      <c r="W133" s="51" t="str">
        <f t="shared" si="67"/>
        <v/>
      </c>
      <c r="X133" s="89">
        <f t="shared" si="68"/>
        <v>0</v>
      </c>
      <c r="Y133" s="89" t="str">
        <f t="shared" si="69"/>
        <v/>
      </c>
      <c r="Z133" s="89" t="str">
        <f t="shared" si="70"/>
        <v/>
      </c>
      <c r="AA133" s="89" t="str">
        <f t="shared" si="71"/>
        <v/>
      </c>
      <c r="AB133" s="89" t="str">
        <f t="shared" si="72"/>
        <v/>
      </c>
      <c r="AC133" s="93" t="str">
        <f t="shared" si="73"/>
        <v/>
      </c>
      <c r="AD133" s="105"/>
      <c r="AE133" s="105"/>
      <c r="AF133" s="105"/>
      <c r="AG133" s="51"/>
      <c r="AH133" s="105" t="str">
        <f>IF(OR($B133=0,$B133=""),"",IF(AND($E$3="Nursery"),'Marks Entry Nursery'!V132,IF(AND($E$3="LKG"),'Marks Entry LKG'!V132,IF(AND($E$3="UKG"),'Marks Entry UKG'!V132,""))))</f>
        <v/>
      </c>
      <c r="AI133" s="105" t="str">
        <f>IF(OR($B133=0,$B133=""),"",IF(AND($E$3="Nursery"),'Marks Entry Nursery'!W132,IF(AND($E$3="LKG"),'Marks Entry LKG'!W132,IF(AND($E$3="UKG"),'Marks Entry UKG'!W132,""))))</f>
        <v/>
      </c>
      <c r="AJ133" s="54" t="str">
        <f t="shared" si="74"/>
        <v/>
      </c>
      <c r="AK133" s="51">
        <f t="shared" si="75"/>
        <v>0</v>
      </c>
      <c r="AL133" s="105" t="str">
        <f>IF(OR($B133=0,$B133=""),"",IF(AND($E$3="Nursery"),'Marks Entry Nursery'!X132,IF(AND($E$3="LKG"),'Marks Entry LKG'!X132,IF(AND($E$3="UKG"),'Marks Entry UKG'!X132,""))))</f>
        <v/>
      </c>
      <c r="AM133" s="105" t="str">
        <f>IF(OR($B133=0,$B133=""),"",IF(AND($E$3="Nursery"),'Marks Entry Nursery'!Y132,IF(AND($E$3="LKG"),'Marks Entry LKG'!Y132,IF(AND($E$3="UKG"),'Marks Entry UKG'!Y132,""))))</f>
        <v/>
      </c>
      <c r="AN133" s="55" t="str">
        <f t="shared" si="76"/>
        <v/>
      </c>
      <c r="AO133" s="51" t="str">
        <f t="shared" si="77"/>
        <v/>
      </c>
      <c r="AP133" s="89">
        <f t="shared" si="78"/>
        <v>0</v>
      </c>
      <c r="AQ133" s="89" t="str">
        <f t="shared" si="79"/>
        <v/>
      </c>
      <c r="AR133" s="89" t="str">
        <f t="shared" si="80"/>
        <v/>
      </c>
      <c r="AS133" s="89" t="str">
        <f t="shared" si="81"/>
        <v/>
      </c>
      <c r="AT133" s="89" t="str">
        <f t="shared" si="82"/>
        <v/>
      </c>
      <c r="AU133" s="93" t="str">
        <f t="shared" si="83"/>
        <v/>
      </c>
      <c r="AV133" s="105"/>
      <c r="AW133" s="105"/>
      <c r="AX133" s="105"/>
      <c r="AY133" s="51"/>
      <c r="AZ133" s="105" t="str">
        <f>IF(OR($B133=0,$B133=""),"",IF(AND($E$3="Nursery"),'Marks Entry Nursery'!AC132,IF(AND($E$3="LKG"),'Marks Entry LKG'!AC132,IF(AND($E$3="UKG"),'Marks Entry UKG'!AC132,""))))</f>
        <v/>
      </c>
      <c r="BA133" s="105" t="str">
        <f>IF(OR($B133=0,$B133=""),"",IF(AND($E$3="Nursery"),'Marks Entry Nursery'!AD132,IF(AND($E$3="LKG"),'Marks Entry LKG'!AD132,IF(AND($E$3="UKG"),'Marks Entry UKG'!AD132,""))))</f>
        <v/>
      </c>
      <c r="BB133" s="54" t="str">
        <f t="shared" si="84"/>
        <v/>
      </c>
      <c r="BC133" s="51">
        <f t="shared" si="85"/>
        <v>0</v>
      </c>
      <c r="BD133" s="105" t="str">
        <f>IF(OR($B133=0,$B133=""),"",IF(AND($E$3="Nursery"),'Marks Entry Nursery'!AE132,IF(AND($E$3="LKG"),'Marks Entry LKG'!AE132,IF(AND($E$3="UKG"),'Marks Entry UKG'!AE132,""))))</f>
        <v/>
      </c>
      <c r="BE133" s="105" t="str">
        <f>IF(OR($B133=0,$B133=""),"",IF(AND($E$3="Nursery"),'Marks Entry Nursery'!AF132,IF(AND($E$3="LKG"),'Marks Entry LKG'!AF132,IF(AND($E$3="UKG"),'Marks Entry UKG'!AF132,""))))</f>
        <v/>
      </c>
      <c r="BF133" s="55" t="str">
        <f t="shared" si="86"/>
        <v/>
      </c>
      <c r="BG133" s="51" t="str">
        <f t="shared" si="87"/>
        <v/>
      </c>
      <c r="BH133" s="89">
        <f t="shared" si="88"/>
        <v>0</v>
      </c>
      <c r="BI133" s="89" t="str">
        <f t="shared" si="89"/>
        <v/>
      </c>
      <c r="BJ133" s="89" t="str">
        <f t="shared" si="90"/>
        <v/>
      </c>
      <c r="BK133" s="89" t="str">
        <f t="shared" si="91"/>
        <v/>
      </c>
      <c r="BL133" s="89" t="str">
        <f t="shared" si="92"/>
        <v/>
      </c>
      <c r="BM133" s="93" t="str">
        <f t="shared" si="93"/>
        <v/>
      </c>
      <c r="BN133" s="105"/>
      <c r="BO133" s="105"/>
      <c r="BP133" s="105"/>
      <c r="BQ133" s="51"/>
      <c r="BR133" s="105" t="str">
        <f>IF(OR($B133=0,$B133=""),"",IF(AND($E$3="Nursery"),'Marks Entry Nursery'!AJ132,IF(AND($E$3="LKG"),'Marks Entry LKG'!AJ132,IF(AND($E$3="UKG"),'Marks Entry UKG'!AJ132,""))))</f>
        <v/>
      </c>
      <c r="BS133" s="105" t="str">
        <f>IF(OR($B133=0,$B133=""),"",IF(AND($E$3="Nursery"),'Marks Entry Nursery'!AK132,IF(AND($E$3="LKG"),'Marks Entry LKG'!AK132,IF(AND($E$3="UKG"),'Marks Entry UKG'!AK132,""))))</f>
        <v/>
      </c>
      <c r="BT133" s="54" t="str">
        <f t="shared" si="94"/>
        <v/>
      </c>
      <c r="BU133" s="51">
        <f t="shared" si="95"/>
        <v>0</v>
      </c>
      <c r="BV133" s="105" t="str">
        <f>IF(OR($B133=0,$B133=""),"",IF(AND($E$3="Nursery"),'Marks Entry Nursery'!AL132,IF(AND($E$3="LKG"),'Marks Entry LKG'!AL132,IF(AND($E$3="UKG"),'Marks Entry UKG'!AL132,""))))</f>
        <v/>
      </c>
      <c r="BW133" s="105" t="str">
        <f>IF(OR($B133=0,$B133=""),"",IF(AND($E$3="Nursery"),'Marks Entry Nursery'!AM132,IF(AND($E$3="LKG"),'Marks Entry LKG'!AM132,IF(AND($E$3="UKG"),'Marks Entry UKG'!AM132,""))))</f>
        <v/>
      </c>
      <c r="BX133" s="55" t="str">
        <f t="shared" si="96"/>
        <v/>
      </c>
      <c r="BY133" s="51" t="str">
        <f t="shared" si="97"/>
        <v/>
      </c>
      <c r="BZ133" s="89">
        <f t="shared" si="98"/>
        <v>0</v>
      </c>
      <c r="CA133" s="89" t="str">
        <f t="shared" si="99"/>
        <v/>
      </c>
      <c r="CB133" s="89" t="str">
        <f t="shared" si="100"/>
        <v/>
      </c>
      <c r="CC133" s="89" t="str">
        <f t="shared" si="101"/>
        <v/>
      </c>
      <c r="CD133" s="89" t="str">
        <f t="shared" si="102"/>
        <v/>
      </c>
      <c r="CE133" s="93" t="str">
        <f t="shared" si="103"/>
        <v/>
      </c>
      <c r="CF133" s="105" t="str">
        <f>IF(OR($B133=0,$B133=""),"",IF(AND($E$3="Nursery"),'Marks Entry Nursery'!AN132,IF(AND($E$3="LKG"),'Marks Entry LKG'!AN132,IF(AND($E$3="UKG"),'Marks Entry UKG'!AN132,""))))</f>
        <v/>
      </c>
      <c r="CG133" s="105" t="str">
        <f>IF(OR($B133=0,$B133=""),"",IF(AND($E$3="Nursery"),'Marks Entry Nursery'!AO132,IF(AND($E$3="LKG"),'Marks Entry LKG'!AO132,IF(AND($E$3="UKG"),'Marks Entry UKG'!AO132,""))))</f>
        <v/>
      </c>
      <c r="CH133" s="106" t="str">
        <f t="shared" si="104"/>
        <v/>
      </c>
      <c r="CI133" s="107">
        <f t="shared" si="105"/>
        <v>0</v>
      </c>
      <c r="CJ133" s="107" t="str">
        <f t="shared" si="106"/>
        <v/>
      </c>
      <c r="CK133" s="107" t="str">
        <f t="shared" si="107"/>
        <v/>
      </c>
      <c r="CL133" s="92" t="str">
        <f t="shared" si="108"/>
        <v/>
      </c>
      <c r="CM133" s="105" t="str">
        <f>IF(OR($B133=0,$B133=""),"",IF(AND($E$3="Nursery"),'Marks Entry Nursery'!AP132,IF(AND($E$3="LKG"),'Marks Entry LKG'!AP132,IF(AND($E$3="UKG"),'Marks Entry UKG'!AP132,""))))</f>
        <v/>
      </c>
      <c r="CN133" s="105" t="str">
        <f>IF(OR($B133=0,$B133=""),"",IF(AND($E$3="Nursery"),'Marks Entry Nursery'!AQ132,IF(AND($E$3="LKG"),'Marks Entry LKG'!AQ132,IF(AND($E$3="UKG"),'Marks Entry UKG'!AQ132,""))))</f>
        <v/>
      </c>
      <c r="CO133" s="106" t="str">
        <f t="shared" si="109"/>
        <v/>
      </c>
      <c r="CP133" s="107">
        <f t="shared" si="110"/>
        <v>0</v>
      </c>
      <c r="CQ133" s="107" t="str">
        <f t="shared" si="111"/>
        <v/>
      </c>
      <c r="CR133" s="107" t="str">
        <f t="shared" si="112"/>
        <v/>
      </c>
      <c r="CS133" s="92" t="str">
        <f t="shared" si="113"/>
        <v/>
      </c>
      <c r="CT133" s="105" t="str">
        <f>IF(OR($B133=0,$B133=""),"",IF(AND($E$3="Nursery"),'Marks Entry Nursery'!AR132,IF(AND($E$3="LKG"),'Marks Entry LKG'!AR132,IF(AND($E$3="UKG"),'Marks Entry UKG'!AR132,""))))</f>
        <v/>
      </c>
      <c r="CU133" s="105" t="str">
        <f>IF(OR($B133=0,$B133=""),"",IF(AND($E$3="Nursery"),'Marks Entry Nursery'!AS132,IF(AND($E$3="LKG"),'Marks Entry LKG'!AS132,IF(AND($E$3="UKG"),'Marks Entry UKG'!AS132,""))))</f>
        <v/>
      </c>
      <c r="CV133" s="106" t="str">
        <f t="shared" si="114"/>
        <v/>
      </c>
      <c r="CW133" s="107">
        <f t="shared" si="115"/>
        <v>0</v>
      </c>
      <c r="CX133" s="107" t="str">
        <f t="shared" si="116"/>
        <v/>
      </c>
      <c r="CY133" s="107" t="str">
        <f t="shared" si="117"/>
        <v/>
      </c>
      <c r="CZ133" s="92" t="str">
        <f t="shared" si="118"/>
        <v/>
      </c>
      <c r="DA133" s="105" t="str">
        <f>IF(OR($B133=0,$B133=""),"",IF(AND($E$3="Nursery"),'Marks Entry Nursery'!AT132,IF(AND($E$3="LKG"),'Marks Entry LKG'!AT132,IF(AND($E$3="UKG"),'Marks Entry UKG'!AT132,""))))</f>
        <v/>
      </c>
      <c r="DB133" s="105" t="str">
        <f>IF(OR($B133=0,$B133=""),"",IF(AND($E$3="Nursery"),'Marks Entry Nursery'!AU132,IF(AND($E$3="LKG"),'Marks Entry LKG'!AU132,IF(AND($E$3="UKG"),'Marks Entry UKG'!AU132,""))))</f>
        <v/>
      </c>
      <c r="DC133" s="357" t="str">
        <f t="shared" si="119"/>
        <v/>
      </c>
      <c r="DD133" s="93" t="str">
        <f t="shared" si="120"/>
        <v/>
      </c>
      <c r="DE133" s="105" t="str">
        <f>IF(OR($B133=0,$B133=""),"",IF(AND($E$3="Nursery"),'Marks Entry Nursery'!AV132,IF(AND($E$3="LKG"),'Marks Entry LKG'!AV132,IF(AND($E$3="UKG"),'Marks Entry UKG'!AV132,""))))</f>
        <v/>
      </c>
      <c r="DF133" s="105" t="str">
        <f>IF(OR($B133=0,$B133=""),"",IF(AND($E$3="Nursery"),'Marks Entry Nursery'!AW132,IF(AND($E$3="LKG"),'Marks Entry LKG'!AW132,IF(AND($E$3="UKG"),'Marks Entry UKG'!AW132,""))))</f>
        <v/>
      </c>
      <c r="DG133" s="357" t="str">
        <f t="shared" si="121"/>
        <v/>
      </c>
      <c r="DH133" s="93" t="str">
        <f t="shared" si="122"/>
        <v/>
      </c>
      <c r="DI133" s="63" t="str">
        <f t="shared" si="123"/>
        <v/>
      </c>
      <c r="DJ133" s="359" t="str">
        <f t="shared" si="124"/>
        <v/>
      </c>
      <c r="DK133" s="67" t="str">
        <f t="shared" si="125"/>
        <v/>
      </c>
      <c r="DL133" s="68" t="str">
        <f t="shared" si="126"/>
        <v/>
      </c>
      <c r="DM133" s="387" t="str">
        <f>IFERROR(IF(B133="NSO","NSO",IF(OR(D133="",G133="",F133="",B133="",DI133=0),"",IF('Master sheet'!$D$14="Hindi","कक्षोंन्नति","Promoted"))),"")</f>
        <v/>
      </c>
      <c r="DN133" s="42" t="str">
        <f>IF(OR(B133=0,B133=""),"",IF(AND($E$3="Nursery"),'Marks Entry Nursery'!AX132,IF(AND($E$3="LKG"),'Marks Entry LKG'!AX132,IF(AND($E$3="UKG"),'Marks Entry UKG'!AX132,""))))</f>
        <v/>
      </c>
      <c r="DO133" s="42" t="str">
        <f>IF(OR(B133=0,B133=""),"",IF(AND($E$3="Nursery"),'Marks Entry Nursery'!AY132,IF(AND($E$3="LKG"),'Marks Entry LKG'!AY132,IF(AND($E$3="UKG"),'Marks Entry UKG'!AY132,""))))</f>
        <v/>
      </c>
      <c r="DP133" s="214" t="str">
        <f t="shared" si="127"/>
        <v/>
      </c>
      <c r="DQ133" s="43"/>
      <c r="DX133" s="44">
        <f>IF(AND($E$3="Nursery"),'Marks Entry Nursery'!I132,IF(AND($E$3="LKG"),'Marks Entry LKG'!I132,IF(AND($E$3="UKG"),'Marks Entry UKG'!I132,"")))</f>
        <v>0</v>
      </c>
    </row>
    <row r="134" spans="1:128" ht="18.95" customHeight="1">
      <c r="A134" s="56">
        <v>127</v>
      </c>
      <c r="B134" s="261" t="str">
        <f>IF(OR(DX134=0,DX134=""),"",IF(AND($E$3="Nursery"),'Marks Entry Nursery'!I133,IF(AND($E$3="LKG"),'Marks Entry LKG'!I133,IF(AND($E$3="UKG"),'Marks Entry UKG'!I133,""))))</f>
        <v/>
      </c>
      <c r="C134" s="57" t="str">
        <f>IF(OR($B134=0,$B134=""),"",IF(AND($E$3="Nursery"),'Marks Entry Nursery'!B133,IF(AND($E$3="LKG"),'Marks Entry LKG'!B133,IF(AND($E$3="UKG"),'Marks Entry UKG'!B133,""))))</f>
        <v/>
      </c>
      <c r="D134" s="57" t="str">
        <f>IF(OR($B134=0,$B134=""),"",IF(AND($E$3="Nursery"),'Marks Entry Nursery'!C133,IF(AND($E$3="LKG"),'Marks Entry LKG'!C133,IF(AND($E$3="UKG"),'Marks Entry UKG'!C133,""))))</f>
        <v/>
      </c>
      <c r="E134" s="402" t="str">
        <f>IF(OR(B134=0,B134=""),"",IF(AND($E$3="Nursery"),'Marks Entry Nursery'!E133,IF(AND($E$3="LKG"),'Marks Entry LKG'!E133,IF(AND($E$3="UKG"),'Marks Entry UKG'!E133,""))))</f>
        <v/>
      </c>
      <c r="F134" s="260" t="str">
        <f>IF(OR(B134=0,B134=""),"",IF(AND($E$3="Nursery"),'Marks Entry Nursery'!D133,IF(AND($E$3="LKG"),'Marks Entry LKG'!D133,IF(AND($E$3="UKG"),'Marks Entry UKG'!D133,""))))</f>
        <v/>
      </c>
      <c r="G134" s="407" t="str">
        <f>IF(OR($B134=0,$B134=""),"",IF(AND($E$3="Nursery"),'Marks Entry Nursery'!F133,IF(AND($E$3="LKG"),'Marks Entry LKG'!F133,IF(AND($E$3="UKG"),'Marks Entry UKG'!F133,""))))</f>
        <v/>
      </c>
      <c r="H134" s="407" t="str">
        <f>IF(OR($B134=0,$B134=""),"",IF(AND($E$3="Nursery"),'Marks Entry Nursery'!G133,IF(AND($E$3="LKG"),'Marks Entry LKG'!G133,IF(AND($E$3="UKG"),'Marks Entry UKG'!G133,""))))</f>
        <v/>
      </c>
      <c r="I134" s="407" t="str">
        <f>IF(OR($B134=0,$B134=""),"",IF(AND($E$3="Nursery"),'Marks Entry Nursery'!H133,IF(AND($E$3="LKG"),'Marks Entry LKG'!H133,IF(AND($E$3="UKG"),'Marks Entry UKG'!H133,""))))</f>
        <v/>
      </c>
      <c r="J134" s="229" t="str">
        <f>IF(OR($B134=0,$B134=""),"",IF(AND($E$3="Nursery"),'Marks Entry Nursery'!J133,IF(AND($E$3="LKG"),'Marks Entry LKG'!J133,IF(AND($E$3="UKG"),'Marks Entry UKG'!J133,""))))</f>
        <v/>
      </c>
      <c r="K134" s="229" t="str">
        <f>IF(OR($B134=0,$B134=""),"",IF(AND($E$3="Nursery"),'Marks Entry Nursery'!K133,IF(AND($E$3="LKG"),'Marks Entry LKG'!K133,IF(AND($E$3="UKG"),'Marks Entry UKG'!K133,""))))</f>
        <v/>
      </c>
      <c r="L134" s="105"/>
      <c r="M134" s="105"/>
      <c r="N134" s="105"/>
      <c r="O134" s="51"/>
      <c r="P134" s="105" t="str">
        <f>IF(OR($B134=0,$B134=""),"",IF(AND($E$3="Nursery"),'Marks Entry Nursery'!O133,IF(AND($E$3="LKG"),'Marks Entry LKG'!O133,IF(AND($E$3="UKG"),'Marks Entry UKG'!O133,""))))</f>
        <v/>
      </c>
      <c r="Q134" s="105" t="str">
        <f>IF(OR($B134=0,$B134=""),"",IF(AND($E$3="Nursery"),'Marks Entry Nursery'!P133,IF(AND($E$3="LKG"),'Marks Entry LKG'!P133,IF(AND($E$3="UKG"),'Marks Entry UKG'!P133,""))))</f>
        <v/>
      </c>
      <c r="R134" s="54" t="str">
        <f t="shared" si="64"/>
        <v/>
      </c>
      <c r="S134" s="51">
        <f t="shared" si="65"/>
        <v>0</v>
      </c>
      <c r="T134" s="105" t="str">
        <f>IF(OR($B134=0,$B134=""),"",IF(AND($E$3="Nursery"),'Marks Entry Nursery'!Q133,IF(AND($E$3="LKG"),'Marks Entry LKG'!Q133,IF(AND($E$3="UKG"),'Marks Entry UKG'!Q133,""))))</f>
        <v/>
      </c>
      <c r="U134" s="105" t="str">
        <f>IF(OR($B134=0,$B134=""),"",IF(AND($E$3="Nursery"),'Marks Entry Nursery'!R133,IF(AND($E$3="LKG"),'Marks Entry LKG'!R133,IF(AND($E$3="UKG"),'Marks Entry UKG'!R133,""))))</f>
        <v/>
      </c>
      <c r="V134" s="55" t="str">
        <f t="shared" si="66"/>
        <v/>
      </c>
      <c r="W134" s="51" t="str">
        <f t="shared" si="67"/>
        <v/>
      </c>
      <c r="X134" s="89">
        <f t="shared" si="68"/>
        <v>0</v>
      </c>
      <c r="Y134" s="89" t="str">
        <f t="shared" si="69"/>
        <v/>
      </c>
      <c r="Z134" s="89" t="str">
        <f t="shared" si="70"/>
        <v/>
      </c>
      <c r="AA134" s="89" t="str">
        <f t="shared" si="71"/>
        <v/>
      </c>
      <c r="AB134" s="89" t="str">
        <f t="shared" si="72"/>
        <v/>
      </c>
      <c r="AC134" s="93" t="str">
        <f t="shared" si="73"/>
        <v/>
      </c>
      <c r="AD134" s="105"/>
      <c r="AE134" s="105"/>
      <c r="AF134" s="105"/>
      <c r="AG134" s="51"/>
      <c r="AH134" s="105" t="str">
        <f>IF(OR($B134=0,$B134=""),"",IF(AND($E$3="Nursery"),'Marks Entry Nursery'!V133,IF(AND($E$3="LKG"),'Marks Entry LKG'!V133,IF(AND($E$3="UKG"),'Marks Entry UKG'!V133,""))))</f>
        <v/>
      </c>
      <c r="AI134" s="105" t="str">
        <f>IF(OR($B134=0,$B134=""),"",IF(AND($E$3="Nursery"),'Marks Entry Nursery'!W133,IF(AND($E$3="LKG"),'Marks Entry LKG'!W133,IF(AND($E$3="UKG"),'Marks Entry UKG'!W133,""))))</f>
        <v/>
      </c>
      <c r="AJ134" s="54" t="str">
        <f t="shared" si="74"/>
        <v/>
      </c>
      <c r="AK134" s="51">
        <f t="shared" si="75"/>
        <v>0</v>
      </c>
      <c r="AL134" s="105" t="str">
        <f>IF(OR($B134=0,$B134=""),"",IF(AND($E$3="Nursery"),'Marks Entry Nursery'!X133,IF(AND($E$3="LKG"),'Marks Entry LKG'!X133,IF(AND($E$3="UKG"),'Marks Entry UKG'!X133,""))))</f>
        <v/>
      </c>
      <c r="AM134" s="105" t="str">
        <f>IF(OR($B134=0,$B134=""),"",IF(AND($E$3="Nursery"),'Marks Entry Nursery'!Y133,IF(AND($E$3="LKG"),'Marks Entry LKG'!Y133,IF(AND($E$3="UKG"),'Marks Entry UKG'!Y133,""))))</f>
        <v/>
      </c>
      <c r="AN134" s="55" t="str">
        <f t="shared" si="76"/>
        <v/>
      </c>
      <c r="AO134" s="51" t="str">
        <f t="shared" si="77"/>
        <v/>
      </c>
      <c r="AP134" s="89">
        <f t="shared" si="78"/>
        <v>0</v>
      </c>
      <c r="AQ134" s="89" t="str">
        <f t="shared" si="79"/>
        <v/>
      </c>
      <c r="AR134" s="89" t="str">
        <f t="shared" si="80"/>
        <v/>
      </c>
      <c r="AS134" s="89" t="str">
        <f t="shared" si="81"/>
        <v/>
      </c>
      <c r="AT134" s="89" t="str">
        <f t="shared" si="82"/>
        <v/>
      </c>
      <c r="AU134" s="93" t="str">
        <f t="shared" si="83"/>
        <v/>
      </c>
      <c r="AV134" s="105"/>
      <c r="AW134" s="105"/>
      <c r="AX134" s="105"/>
      <c r="AY134" s="51"/>
      <c r="AZ134" s="105" t="str">
        <f>IF(OR($B134=0,$B134=""),"",IF(AND($E$3="Nursery"),'Marks Entry Nursery'!AC133,IF(AND($E$3="LKG"),'Marks Entry LKG'!AC133,IF(AND($E$3="UKG"),'Marks Entry UKG'!AC133,""))))</f>
        <v/>
      </c>
      <c r="BA134" s="105" t="str">
        <f>IF(OR($B134=0,$B134=""),"",IF(AND($E$3="Nursery"),'Marks Entry Nursery'!AD133,IF(AND($E$3="LKG"),'Marks Entry LKG'!AD133,IF(AND($E$3="UKG"),'Marks Entry UKG'!AD133,""))))</f>
        <v/>
      </c>
      <c r="BB134" s="54" t="str">
        <f t="shared" si="84"/>
        <v/>
      </c>
      <c r="BC134" s="51">
        <f t="shared" si="85"/>
        <v>0</v>
      </c>
      <c r="BD134" s="105" t="str">
        <f>IF(OR($B134=0,$B134=""),"",IF(AND($E$3="Nursery"),'Marks Entry Nursery'!AE133,IF(AND($E$3="LKG"),'Marks Entry LKG'!AE133,IF(AND($E$3="UKG"),'Marks Entry UKG'!AE133,""))))</f>
        <v/>
      </c>
      <c r="BE134" s="105" t="str">
        <f>IF(OR($B134=0,$B134=""),"",IF(AND($E$3="Nursery"),'Marks Entry Nursery'!AF133,IF(AND($E$3="LKG"),'Marks Entry LKG'!AF133,IF(AND($E$3="UKG"),'Marks Entry UKG'!AF133,""))))</f>
        <v/>
      </c>
      <c r="BF134" s="55" t="str">
        <f t="shared" si="86"/>
        <v/>
      </c>
      <c r="BG134" s="51" t="str">
        <f t="shared" si="87"/>
        <v/>
      </c>
      <c r="BH134" s="89">
        <f t="shared" si="88"/>
        <v>0</v>
      </c>
      <c r="BI134" s="89" t="str">
        <f t="shared" si="89"/>
        <v/>
      </c>
      <c r="BJ134" s="89" t="str">
        <f t="shared" si="90"/>
        <v/>
      </c>
      <c r="BK134" s="89" t="str">
        <f t="shared" si="91"/>
        <v/>
      </c>
      <c r="BL134" s="89" t="str">
        <f t="shared" si="92"/>
        <v/>
      </c>
      <c r="BM134" s="93" t="str">
        <f t="shared" si="93"/>
        <v/>
      </c>
      <c r="BN134" s="105"/>
      <c r="BO134" s="105"/>
      <c r="BP134" s="105"/>
      <c r="BQ134" s="51"/>
      <c r="BR134" s="105" t="str">
        <f>IF(OR($B134=0,$B134=""),"",IF(AND($E$3="Nursery"),'Marks Entry Nursery'!AJ133,IF(AND($E$3="LKG"),'Marks Entry LKG'!AJ133,IF(AND($E$3="UKG"),'Marks Entry UKG'!AJ133,""))))</f>
        <v/>
      </c>
      <c r="BS134" s="105" t="str">
        <f>IF(OR($B134=0,$B134=""),"",IF(AND($E$3="Nursery"),'Marks Entry Nursery'!AK133,IF(AND($E$3="LKG"),'Marks Entry LKG'!AK133,IF(AND($E$3="UKG"),'Marks Entry UKG'!AK133,""))))</f>
        <v/>
      </c>
      <c r="BT134" s="54" t="str">
        <f t="shared" si="94"/>
        <v/>
      </c>
      <c r="BU134" s="51">
        <f t="shared" si="95"/>
        <v>0</v>
      </c>
      <c r="BV134" s="105" t="str">
        <f>IF(OR($B134=0,$B134=""),"",IF(AND($E$3="Nursery"),'Marks Entry Nursery'!AL133,IF(AND($E$3="LKG"),'Marks Entry LKG'!AL133,IF(AND($E$3="UKG"),'Marks Entry UKG'!AL133,""))))</f>
        <v/>
      </c>
      <c r="BW134" s="105" t="str">
        <f>IF(OR($B134=0,$B134=""),"",IF(AND($E$3="Nursery"),'Marks Entry Nursery'!AM133,IF(AND($E$3="LKG"),'Marks Entry LKG'!AM133,IF(AND($E$3="UKG"),'Marks Entry UKG'!AM133,""))))</f>
        <v/>
      </c>
      <c r="BX134" s="55" t="str">
        <f t="shared" si="96"/>
        <v/>
      </c>
      <c r="BY134" s="51" t="str">
        <f t="shared" si="97"/>
        <v/>
      </c>
      <c r="BZ134" s="89">
        <f t="shared" si="98"/>
        <v>0</v>
      </c>
      <c r="CA134" s="89" t="str">
        <f t="shared" si="99"/>
        <v/>
      </c>
      <c r="CB134" s="89" t="str">
        <f t="shared" si="100"/>
        <v/>
      </c>
      <c r="CC134" s="89" t="str">
        <f t="shared" si="101"/>
        <v/>
      </c>
      <c r="CD134" s="89" t="str">
        <f t="shared" si="102"/>
        <v/>
      </c>
      <c r="CE134" s="93" t="str">
        <f t="shared" si="103"/>
        <v/>
      </c>
      <c r="CF134" s="105" t="str">
        <f>IF(OR($B134=0,$B134=""),"",IF(AND($E$3="Nursery"),'Marks Entry Nursery'!AN133,IF(AND($E$3="LKG"),'Marks Entry LKG'!AN133,IF(AND($E$3="UKG"),'Marks Entry UKG'!AN133,""))))</f>
        <v/>
      </c>
      <c r="CG134" s="105" t="str">
        <f>IF(OR($B134=0,$B134=""),"",IF(AND($E$3="Nursery"),'Marks Entry Nursery'!AO133,IF(AND($E$3="LKG"),'Marks Entry LKG'!AO133,IF(AND($E$3="UKG"),'Marks Entry UKG'!AO133,""))))</f>
        <v/>
      </c>
      <c r="CH134" s="106" t="str">
        <f t="shared" si="104"/>
        <v/>
      </c>
      <c r="CI134" s="107">
        <f t="shared" si="105"/>
        <v>0</v>
      </c>
      <c r="CJ134" s="107" t="str">
        <f t="shared" si="106"/>
        <v/>
      </c>
      <c r="CK134" s="107" t="str">
        <f t="shared" si="107"/>
        <v/>
      </c>
      <c r="CL134" s="92" t="str">
        <f t="shared" si="108"/>
        <v/>
      </c>
      <c r="CM134" s="105" t="str">
        <f>IF(OR($B134=0,$B134=""),"",IF(AND($E$3="Nursery"),'Marks Entry Nursery'!AP133,IF(AND($E$3="LKG"),'Marks Entry LKG'!AP133,IF(AND($E$3="UKG"),'Marks Entry UKG'!AP133,""))))</f>
        <v/>
      </c>
      <c r="CN134" s="105" t="str">
        <f>IF(OR($B134=0,$B134=""),"",IF(AND($E$3="Nursery"),'Marks Entry Nursery'!AQ133,IF(AND($E$3="LKG"),'Marks Entry LKG'!AQ133,IF(AND($E$3="UKG"),'Marks Entry UKG'!AQ133,""))))</f>
        <v/>
      </c>
      <c r="CO134" s="106" t="str">
        <f t="shared" si="109"/>
        <v/>
      </c>
      <c r="CP134" s="107">
        <f t="shared" si="110"/>
        <v>0</v>
      </c>
      <c r="CQ134" s="107" t="str">
        <f t="shared" si="111"/>
        <v/>
      </c>
      <c r="CR134" s="107" t="str">
        <f t="shared" si="112"/>
        <v/>
      </c>
      <c r="CS134" s="92" t="str">
        <f t="shared" si="113"/>
        <v/>
      </c>
      <c r="CT134" s="105" t="str">
        <f>IF(OR($B134=0,$B134=""),"",IF(AND($E$3="Nursery"),'Marks Entry Nursery'!AR133,IF(AND($E$3="LKG"),'Marks Entry LKG'!AR133,IF(AND($E$3="UKG"),'Marks Entry UKG'!AR133,""))))</f>
        <v/>
      </c>
      <c r="CU134" s="105" t="str">
        <f>IF(OR($B134=0,$B134=""),"",IF(AND($E$3="Nursery"),'Marks Entry Nursery'!AS133,IF(AND($E$3="LKG"),'Marks Entry LKG'!AS133,IF(AND($E$3="UKG"),'Marks Entry UKG'!AS133,""))))</f>
        <v/>
      </c>
      <c r="CV134" s="106" t="str">
        <f t="shared" si="114"/>
        <v/>
      </c>
      <c r="CW134" s="107">
        <f t="shared" si="115"/>
        <v>0</v>
      </c>
      <c r="CX134" s="107" t="str">
        <f t="shared" si="116"/>
        <v/>
      </c>
      <c r="CY134" s="107" t="str">
        <f t="shared" si="117"/>
        <v/>
      </c>
      <c r="CZ134" s="92" t="str">
        <f t="shared" si="118"/>
        <v/>
      </c>
      <c r="DA134" s="105" t="str">
        <f>IF(OR($B134=0,$B134=""),"",IF(AND($E$3="Nursery"),'Marks Entry Nursery'!AT133,IF(AND($E$3="LKG"),'Marks Entry LKG'!AT133,IF(AND($E$3="UKG"),'Marks Entry UKG'!AT133,""))))</f>
        <v/>
      </c>
      <c r="DB134" s="105" t="str">
        <f>IF(OR($B134=0,$B134=""),"",IF(AND($E$3="Nursery"),'Marks Entry Nursery'!AU133,IF(AND($E$3="LKG"),'Marks Entry LKG'!AU133,IF(AND($E$3="UKG"),'Marks Entry UKG'!AU133,""))))</f>
        <v/>
      </c>
      <c r="DC134" s="357" t="str">
        <f t="shared" si="119"/>
        <v/>
      </c>
      <c r="DD134" s="93" t="str">
        <f t="shared" si="120"/>
        <v/>
      </c>
      <c r="DE134" s="105" t="str">
        <f>IF(OR($B134=0,$B134=""),"",IF(AND($E$3="Nursery"),'Marks Entry Nursery'!AV133,IF(AND($E$3="LKG"),'Marks Entry LKG'!AV133,IF(AND($E$3="UKG"),'Marks Entry UKG'!AV133,""))))</f>
        <v/>
      </c>
      <c r="DF134" s="105" t="str">
        <f>IF(OR($B134=0,$B134=""),"",IF(AND($E$3="Nursery"),'Marks Entry Nursery'!AW133,IF(AND($E$3="LKG"),'Marks Entry LKG'!AW133,IF(AND($E$3="UKG"),'Marks Entry UKG'!AW133,""))))</f>
        <v/>
      </c>
      <c r="DG134" s="357" t="str">
        <f t="shared" si="121"/>
        <v/>
      </c>
      <c r="DH134" s="93" t="str">
        <f t="shared" si="122"/>
        <v/>
      </c>
      <c r="DI134" s="63" t="str">
        <f t="shared" si="123"/>
        <v/>
      </c>
      <c r="DJ134" s="359" t="str">
        <f t="shared" si="124"/>
        <v/>
      </c>
      <c r="DK134" s="67" t="str">
        <f t="shared" si="125"/>
        <v/>
      </c>
      <c r="DL134" s="68" t="str">
        <f t="shared" si="126"/>
        <v/>
      </c>
      <c r="DM134" s="387" t="str">
        <f>IFERROR(IF(B134="NSO","NSO",IF(OR(D134="",G134="",F134="",B134="",DI134=0),"",IF('Master sheet'!$D$14="Hindi","कक्षोंन्नति","Promoted"))),"")</f>
        <v/>
      </c>
      <c r="DN134" s="42" t="str">
        <f>IF(OR(B134=0,B134=""),"",IF(AND($E$3="Nursery"),'Marks Entry Nursery'!AX133,IF(AND($E$3="LKG"),'Marks Entry LKG'!AX133,IF(AND($E$3="UKG"),'Marks Entry UKG'!AX133,""))))</f>
        <v/>
      </c>
      <c r="DO134" s="42" t="str">
        <f>IF(OR(B134=0,B134=""),"",IF(AND($E$3="Nursery"),'Marks Entry Nursery'!AY133,IF(AND($E$3="LKG"),'Marks Entry LKG'!AY133,IF(AND($E$3="UKG"),'Marks Entry UKG'!AY133,""))))</f>
        <v/>
      </c>
      <c r="DP134" s="214" t="str">
        <f t="shared" si="127"/>
        <v/>
      </c>
      <c r="DQ134" s="43"/>
      <c r="DX134" s="44">
        <f>IF(AND($E$3="Nursery"),'Marks Entry Nursery'!I133,IF(AND($E$3="LKG"),'Marks Entry LKG'!I133,IF(AND($E$3="UKG"),'Marks Entry UKG'!I133,"")))</f>
        <v>0</v>
      </c>
    </row>
    <row r="135" spans="1:128" ht="18.95" customHeight="1">
      <c r="A135" s="56">
        <v>128</v>
      </c>
      <c r="B135" s="261" t="str">
        <f>IF(OR(DX135=0,DX135=""),"",IF(AND($E$3="Nursery"),'Marks Entry Nursery'!I134,IF(AND($E$3="LKG"),'Marks Entry LKG'!I134,IF(AND($E$3="UKG"),'Marks Entry UKG'!I134,""))))</f>
        <v/>
      </c>
      <c r="C135" s="57" t="str">
        <f>IF(OR($B135=0,$B135=""),"",IF(AND($E$3="Nursery"),'Marks Entry Nursery'!B134,IF(AND($E$3="LKG"),'Marks Entry LKG'!B134,IF(AND($E$3="UKG"),'Marks Entry UKG'!B134,""))))</f>
        <v/>
      </c>
      <c r="D135" s="57" t="str">
        <f>IF(OR($B135=0,$B135=""),"",IF(AND($E$3="Nursery"),'Marks Entry Nursery'!C134,IF(AND($E$3="LKG"),'Marks Entry LKG'!C134,IF(AND($E$3="UKG"),'Marks Entry UKG'!C134,""))))</f>
        <v/>
      </c>
      <c r="E135" s="402" t="str">
        <f>IF(OR(B135=0,B135=""),"",IF(AND($E$3="Nursery"),'Marks Entry Nursery'!E134,IF(AND($E$3="LKG"),'Marks Entry LKG'!E134,IF(AND($E$3="UKG"),'Marks Entry UKG'!E134,""))))</f>
        <v/>
      </c>
      <c r="F135" s="260" t="str">
        <f>IF(OR(B135=0,B135=""),"",IF(AND($E$3="Nursery"),'Marks Entry Nursery'!D134,IF(AND($E$3="LKG"),'Marks Entry LKG'!D134,IF(AND($E$3="UKG"),'Marks Entry UKG'!D134,""))))</f>
        <v/>
      </c>
      <c r="G135" s="407" t="str">
        <f>IF(OR($B135=0,$B135=""),"",IF(AND($E$3="Nursery"),'Marks Entry Nursery'!F134,IF(AND($E$3="LKG"),'Marks Entry LKG'!F134,IF(AND($E$3="UKG"),'Marks Entry UKG'!F134,""))))</f>
        <v/>
      </c>
      <c r="H135" s="407" t="str">
        <f>IF(OR($B135=0,$B135=""),"",IF(AND($E$3="Nursery"),'Marks Entry Nursery'!G134,IF(AND($E$3="LKG"),'Marks Entry LKG'!G134,IF(AND($E$3="UKG"),'Marks Entry UKG'!G134,""))))</f>
        <v/>
      </c>
      <c r="I135" s="407" t="str">
        <f>IF(OR($B135=0,$B135=""),"",IF(AND($E$3="Nursery"),'Marks Entry Nursery'!H134,IF(AND($E$3="LKG"),'Marks Entry LKG'!H134,IF(AND($E$3="UKG"),'Marks Entry UKG'!H134,""))))</f>
        <v/>
      </c>
      <c r="J135" s="229" t="str">
        <f>IF(OR($B135=0,$B135=""),"",IF(AND($E$3="Nursery"),'Marks Entry Nursery'!J134,IF(AND($E$3="LKG"),'Marks Entry LKG'!J134,IF(AND($E$3="UKG"),'Marks Entry UKG'!J134,""))))</f>
        <v/>
      </c>
      <c r="K135" s="229" t="str">
        <f>IF(OR($B135=0,$B135=""),"",IF(AND($E$3="Nursery"),'Marks Entry Nursery'!K134,IF(AND($E$3="LKG"),'Marks Entry LKG'!K134,IF(AND($E$3="UKG"),'Marks Entry UKG'!K134,""))))</f>
        <v/>
      </c>
      <c r="L135" s="105"/>
      <c r="M135" s="105"/>
      <c r="N135" s="105"/>
      <c r="O135" s="51"/>
      <c r="P135" s="105" t="str">
        <f>IF(OR($B135=0,$B135=""),"",IF(AND($E$3="Nursery"),'Marks Entry Nursery'!O134,IF(AND($E$3="LKG"),'Marks Entry LKG'!O134,IF(AND($E$3="UKG"),'Marks Entry UKG'!O134,""))))</f>
        <v/>
      </c>
      <c r="Q135" s="105" t="str">
        <f>IF(OR($B135=0,$B135=""),"",IF(AND($E$3="Nursery"),'Marks Entry Nursery'!P134,IF(AND($E$3="LKG"),'Marks Entry LKG'!P134,IF(AND($E$3="UKG"),'Marks Entry UKG'!P134,""))))</f>
        <v/>
      </c>
      <c r="R135" s="54" t="str">
        <f t="shared" si="64"/>
        <v/>
      </c>
      <c r="S135" s="51">
        <f t="shared" si="65"/>
        <v>0</v>
      </c>
      <c r="T135" s="105" t="str">
        <f>IF(OR($B135=0,$B135=""),"",IF(AND($E$3="Nursery"),'Marks Entry Nursery'!Q134,IF(AND($E$3="LKG"),'Marks Entry LKG'!Q134,IF(AND($E$3="UKG"),'Marks Entry UKG'!Q134,""))))</f>
        <v/>
      </c>
      <c r="U135" s="105" t="str">
        <f>IF(OR($B135=0,$B135=""),"",IF(AND($E$3="Nursery"),'Marks Entry Nursery'!R134,IF(AND($E$3="LKG"),'Marks Entry LKG'!R134,IF(AND($E$3="UKG"),'Marks Entry UKG'!R134,""))))</f>
        <v/>
      </c>
      <c r="V135" s="55" t="str">
        <f t="shared" si="66"/>
        <v/>
      </c>
      <c r="W135" s="51" t="str">
        <f t="shared" si="67"/>
        <v/>
      </c>
      <c r="X135" s="89">
        <f t="shared" si="68"/>
        <v>0</v>
      </c>
      <c r="Y135" s="89" t="str">
        <f t="shared" si="69"/>
        <v/>
      </c>
      <c r="Z135" s="89" t="str">
        <f t="shared" si="70"/>
        <v/>
      </c>
      <c r="AA135" s="89" t="str">
        <f t="shared" si="71"/>
        <v/>
      </c>
      <c r="AB135" s="89" t="str">
        <f t="shared" si="72"/>
        <v/>
      </c>
      <c r="AC135" s="93" t="str">
        <f t="shared" si="73"/>
        <v/>
      </c>
      <c r="AD135" s="105"/>
      <c r="AE135" s="105"/>
      <c r="AF135" s="105"/>
      <c r="AG135" s="51"/>
      <c r="AH135" s="105" t="str">
        <f>IF(OR($B135=0,$B135=""),"",IF(AND($E$3="Nursery"),'Marks Entry Nursery'!V134,IF(AND($E$3="LKG"),'Marks Entry LKG'!V134,IF(AND($E$3="UKG"),'Marks Entry UKG'!V134,""))))</f>
        <v/>
      </c>
      <c r="AI135" s="105" t="str">
        <f>IF(OR($B135=0,$B135=""),"",IF(AND($E$3="Nursery"),'Marks Entry Nursery'!W134,IF(AND($E$3="LKG"),'Marks Entry LKG'!W134,IF(AND($E$3="UKG"),'Marks Entry UKG'!W134,""))))</f>
        <v/>
      </c>
      <c r="AJ135" s="54" t="str">
        <f t="shared" si="74"/>
        <v/>
      </c>
      <c r="AK135" s="51">
        <f t="shared" si="75"/>
        <v>0</v>
      </c>
      <c r="AL135" s="105" t="str">
        <f>IF(OR($B135=0,$B135=""),"",IF(AND($E$3="Nursery"),'Marks Entry Nursery'!X134,IF(AND($E$3="LKG"),'Marks Entry LKG'!X134,IF(AND($E$3="UKG"),'Marks Entry UKG'!X134,""))))</f>
        <v/>
      </c>
      <c r="AM135" s="105" t="str">
        <f>IF(OR($B135=0,$B135=""),"",IF(AND($E$3="Nursery"),'Marks Entry Nursery'!Y134,IF(AND($E$3="LKG"),'Marks Entry LKG'!Y134,IF(AND($E$3="UKG"),'Marks Entry UKG'!Y134,""))))</f>
        <v/>
      </c>
      <c r="AN135" s="55" t="str">
        <f t="shared" si="76"/>
        <v/>
      </c>
      <c r="AO135" s="51" t="str">
        <f t="shared" si="77"/>
        <v/>
      </c>
      <c r="AP135" s="89">
        <f t="shared" si="78"/>
        <v>0</v>
      </c>
      <c r="AQ135" s="89" t="str">
        <f t="shared" si="79"/>
        <v/>
      </c>
      <c r="AR135" s="89" t="str">
        <f t="shared" si="80"/>
        <v/>
      </c>
      <c r="AS135" s="89" t="str">
        <f t="shared" si="81"/>
        <v/>
      </c>
      <c r="AT135" s="89" t="str">
        <f t="shared" si="82"/>
        <v/>
      </c>
      <c r="AU135" s="93" t="str">
        <f t="shared" si="83"/>
        <v/>
      </c>
      <c r="AV135" s="105"/>
      <c r="AW135" s="105"/>
      <c r="AX135" s="105"/>
      <c r="AY135" s="51"/>
      <c r="AZ135" s="105" t="str">
        <f>IF(OR($B135=0,$B135=""),"",IF(AND($E$3="Nursery"),'Marks Entry Nursery'!AC134,IF(AND($E$3="LKG"),'Marks Entry LKG'!AC134,IF(AND($E$3="UKG"),'Marks Entry UKG'!AC134,""))))</f>
        <v/>
      </c>
      <c r="BA135" s="105" t="str">
        <f>IF(OR($B135=0,$B135=""),"",IF(AND($E$3="Nursery"),'Marks Entry Nursery'!AD134,IF(AND($E$3="LKG"),'Marks Entry LKG'!AD134,IF(AND($E$3="UKG"),'Marks Entry UKG'!AD134,""))))</f>
        <v/>
      </c>
      <c r="BB135" s="54" t="str">
        <f t="shared" si="84"/>
        <v/>
      </c>
      <c r="BC135" s="51">
        <f t="shared" si="85"/>
        <v>0</v>
      </c>
      <c r="BD135" s="105" t="str">
        <f>IF(OR($B135=0,$B135=""),"",IF(AND($E$3="Nursery"),'Marks Entry Nursery'!AE134,IF(AND($E$3="LKG"),'Marks Entry LKG'!AE134,IF(AND($E$3="UKG"),'Marks Entry UKG'!AE134,""))))</f>
        <v/>
      </c>
      <c r="BE135" s="105" t="str">
        <f>IF(OR($B135=0,$B135=""),"",IF(AND($E$3="Nursery"),'Marks Entry Nursery'!AF134,IF(AND($E$3="LKG"),'Marks Entry LKG'!AF134,IF(AND($E$3="UKG"),'Marks Entry UKG'!AF134,""))))</f>
        <v/>
      </c>
      <c r="BF135" s="55" t="str">
        <f t="shared" si="86"/>
        <v/>
      </c>
      <c r="BG135" s="51" t="str">
        <f t="shared" si="87"/>
        <v/>
      </c>
      <c r="BH135" s="89">
        <f t="shared" si="88"/>
        <v>0</v>
      </c>
      <c r="BI135" s="89" t="str">
        <f t="shared" si="89"/>
        <v/>
      </c>
      <c r="BJ135" s="89" t="str">
        <f t="shared" si="90"/>
        <v/>
      </c>
      <c r="BK135" s="89" t="str">
        <f t="shared" si="91"/>
        <v/>
      </c>
      <c r="BL135" s="89" t="str">
        <f t="shared" si="92"/>
        <v/>
      </c>
      <c r="BM135" s="93" t="str">
        <f t="shared" si="93"/>
        <v/>
      </c>
      <c r="BN135" s="105"/>
      <c r="BO135" s="105"/>
      <c r="BP135" s="105"/>
      <c r="BQ135" s="51"/>
      <c r="BR135" s="105" t="str">
        <f>IF(OR($B135=0,$B135=""),"",IF(AND($E$3="Nursery"),'Marks Entry Nursery'!AJ134,IF(AND($E$3="LKG"),'Marks Entry LKG'!AJ134,IF(AND($E$3="UKG"),'Marks Entry UKG'!AJ134,""))))</f>
        <v/>
      </c>
      <c r="BS135" s="105" t="str">
        <f>IF(OR($B135=0,$B135=""),"",IF(AND($E$3="Nursery"),'Marks Entry Nursery'!AK134,IF(AND($E$3="LKG"),'Marks Entry LKG'!AK134,IF(AND($E$3="UKG"),'Marks Entry UKG'!AK134,""))))</f>
        <v/>
      </c>
      <c r="BT135" s="54" t="str">
        <f t="shared" si="94"/>
        <v/>
      </c>
      <c r="BU135" s="51">
        <f t="shared" si="95"/>
        <v>0</v>
      </c>
      <c r="BV135" s="105" t="str">
        <f>IF(OR($B135=0,$B135=""),"",IF(AND($E$3="Nursery"),'Marks Entry Nursery'!AL134,IF(AND($E$3="LKG"),'Marks Entry LKG'!AL134,IF(AND($E$3="UKG"),'Marks Entry UKG'!AL134,""))))</f>
        <v/>
      </c>
      <c r="BW135" s="105" t="str">
        <f>IF(OR($B135=0,$B135=""),"",IF(AND($E$3="Nursery"),'Marks Entry Nursery'!AM134,IF(AND($E$3="LKG"),'Marks Entry LKG'!AM134,IF(AND($E$3="UKG"),'Marks Entry UKG'!AM134,""))))</f>
        <v/>
      </c>
      <c r="BX135" s="55" t="str">
        <f t="shared" si="96"/>
        <v/>
      </c>
      <c r="BY135" s="51" t="str">
        <f t="shared" si="97"/>
        <v/>
      </c>
      <c r="BZ135" s="89">
        <f t="shared" si="98"/>
        <v>0</v>
      </c>
      <c r="CA135" s="89" t="str">
        <f t="shared" si="99"/>
        <v/>
      </c>
      <c r="CB135" s="89" t="str">
        <f t="shared" si="100"/>
        <v/>
      </c>
      <c r="CC135" s="89" t="str">
        <f t="shared" si="101"/>
        <v/>
      </c>
      <c r="CD135" s="89" t="str">
        <f t="shared" si="102"/>
        <v/>
      </c>
      <c r="CE135" s="93" t="str">
        <f t="shared" si="103"/>
        <v/>
      </c>
      <c r="CF135" s="105" t="str">
        <f>IF(OR($B135=0,$B135=""),"",IF(AND($E$3="Nursery"),'Marks Entry Nursery'!AN134,IF(AND($E$3="LKG"),'Marks Entry LKG'!AN134,IF(AND($E$3="UKG"),'Marks Entry UKG'!AN134,""))))</f>
        <v/>
      </c>
      <c r="CG135" s="105" t="str">
        <f>IF(OR($B135=0,$B135=""),"",IF(AND($E$3="Nursery"),'Marks Entry Nursery'!AO134,IF(AND($E$3="LKG"),'Marks Entry LKG'!AO134,IF(AND($E$3="UKG"),'Marks Entry UKG'!AO134,""))))</f>
        <v/>
      </c>
      <c r="CH135" s="106" t="str">
        <f t="shared" si="104"/>
        <v/>
      </c>
      <c r="CI135" s="107">
        <f t="shared" si="105"/>
        <v>0</v>
      </c>
      <c r="CJ135" s="107" t="str">
        <f t="shared" si="106"/>
        <v/>
      </c>
      <c r="CK135" s="107" t="str">
        <f t="shared" si="107"/>
        <v/>
      </c>
      <c r="CL135" s="92" t="str">
        <f t="shared" si="108"/>
        <v/>
      </c>
      <c r="CM135" s="105" t="str">
        <f>IF(OR($B135=0,$B135=""),"",IF(AND($E$3="Nursery"),'Marks Entry Nursery'!AP134,IF(AND($E$3="LKG"),'Marks Entry LKG'!AP134,IF(AND($E$3="UKG"),'Marks Entry UKG'!AP134,""))))</f>
        <v/>
      </c>
      <c r="CN135" s="105" t="str">
        <f>IF(OR($B135=0,$B135=""),"",IF(AND($E$3="Nursery"),'Marks Entry Nursery'!AQ134,IF(AND($E$3="LKG"),'Marks Entry LKG'!AQ134,IF(AND($E$3="UKG"),'Marks Entry UKG'!AQ134,""))))</f>
        <v/>
      </c>
      <c r="CO135" s="106" t="str">
        <f t="shared" si="109"/>
        <v/>
      </c>
      <c r="CP135" s="107">
        <f t="shared" si="110"/>
        <v>0</v>
      </c>
      <c r="CQ135" s="107" t="str">
        <f t="shared" si="111"/>
        <v/>
      </c>
      <c r="CR135" s="107" t="str">
        <f t="shared" si="112"/>
        <v/>
      </c>
      <c r="CS135" s="92" t="str">
        <f t="shared" si="113"/>
        <v/>
      </c>
      <c r="CT135" s="105" t="str">
        <f>IF(OR($B135=0,$B135=""),"",IF(AND($E$3="Nursery"),'Marks Entry Nursery'!AR134,IF(AND($E$3="LKG"),'Marks Entry LKG'!AR134,IF(AND($E$3="UKG"),'Marks Entry UKG'!AR134,""))))</f>
        <v/>
      </c>
      <c r="CU135" s="105" t="str">
        <f>IF(OR($B135=0,$B135=""),"",IF(AND($E$3="Nursery"),'Marks Entry Nursery'!AS134,IF(AND($E$3="LKG"),'Marks Entry LKG'!AS134,IF(AND($E$3="UKG"),'Marks Entry UKG'!AS134,""))))</f>
        <v/>
      </c>
      <c r="CV135" s="106" t="str">
        <f t="shared" si="114"/>
        <v/>
      </c>
      <c r="CW135" s="107">
        <f t="shared" si="115"/>
        <v>0</v>
      </c>
      <c r="CX135" s="107" t="str">
        <f t="shared" si="116"/>
        <v/>
      </c>
      <c r="CY135" s="107" t="str">
        <f t="shared" si="117"/>
        <v/>
      </c>
      <c r="CZ135" s="92" t="str">
        <f t="shared" si="118"/>
        <v/>
      </c>
      <c r="DA135" s="105" t="str">
        <f>IF(OR($B135=0,$B135=""),"",IF(AND($E$3="Nursery"),'Marks Entry Nursery'!AT134,IF(AND($E$3="LKG"),'Marks Entry LKG'!AT134,IF(AND($E$3="UKG"),'Marks Entry UKG'!AT134,""))))</f>
        <v/>
      </c>
      <c r="DB135" s="105" t="str">
        <f>IF(OR($B135=0,$B135=""),"",IF(AND($E$3="Nursery"),'Marks Entry Nursery'!AU134,IF(AND($E$3="LKG"),'Marks Entry LKG'!AU134,IF(AND($E$3="UKG"),'Marks Entry UKG'!AU134,""))))</f>
        <v/>
      </c>
      <c r="DC135" s="357" t="str">
        <f t="shared" si="119"/>
        <v/>
      </c>
      <c r="DD135" s="93" t="str">
        <f t="shared" si="120"/>
        <v/>
      </c>
      <c r="DE135" s="105" t="str">
        <f>IF(OR($B135=0,$B135=""),"",IF(AND($E$3="Nursery"),'Marks Entry Nursery'!AV134,IF(AND($E$3="LKG"),'Marks Entry LKG'!AV134,IF(AND($E$3="UKG"),'Marks Entry UKG'!AV134,""))))</f>
        <v/>
      </c>
      <c r="DF135" s="105" t="str">
        <f>IF(OR($B135=0,$B135=""),"",IF(AND($E$3="Nursery"),'Marks Entry Nursery'!AW134,IF(AND($E$3="LKG"),'Marks Entry LKG'!AW134,IF(AND($E$3="UKG"),'Marks Entry UKG'!AW134,""))))</f>
        <v/>
      </c>
      <c r="DG135" s="357" t="str">
        <f t="shared" si="121"/>
        <v/>
      </c>
      <c r="DH135" s="93" t="str">
        <f t="shared" si="122"/>
        <v/>
      </c>
      <c r="DI135" s="63" t="str">
        <f t="shared" si="123"/>
        <v/>
      </c>
      <c r="DJ135" s="359" t="str">
        <f t="shared" si="124"/>
        <v/>
      </c>
      <c r="DK135" s="67" t="str">
        <f t="shared" si="125"/>
        <v/>
      </c>
      <c r="DL135" s="68" t="str">
        <f t="shared" si="126"/>
        <v/>
      </c>
      <c r="DM135" s="387" t="str">
        <f>IFERROR(IF(B135="NSO","NSO",IF(OR(D135="",G135="",F135="",B135="",DI135=0),"",IF('Master sheet'!$D$14="Hindi","कक्षोंन्नति","Promoted"))),"")</f>
        <v/>
      </c>
      <c r="DN135" s="42" t="str">
        <f>IF(OR(B135=0,B135=""),"",IF(AND($E$3="Nursery"),'Marks Entry Nursery'!AX134,IF(AND($E$3="LKG"),'Marks Entry LKG'!AX134,IF(AND($E$3="UKG"),'Marks Entry UKG'!AX134,""))))</f>
        <v/>
      </c>
      <c r="DO135" s="42" t="str">
        <f>IF(OR(B135=0,B135=""),"",IF(AND($E$3="Nursery"),'Marks Entry Nursery'!AY134,IF(AND($E$3="LKG"),'Marks Entry LKG'!AY134,IF(AND($E$3="UKG"),'Marks Entry UKG'!AY134,""))))</f>
        <v/>
      </c>
      <c r="DP135" s="214" t="str">
        <f t="shared" si="127"/>
        <v/>
      </c>
      <c r="DQ135" s="43"/>
      <c r="DX135" s="44">
        <f>IF(AND($E$3="Nursery"),'Marks Entry Nursery'!I134,IF(AND($E$3="LKG"),'Marks Entry LKG'!I134,IF(AND($E$3="UKG"),'Marks Entry UKG'!I134,"")))</f>
        <v>0</v>
      </c>
    </row>
    <row r="136" spans="1:128" ht="18.95" customHeight="1">
      <c r="A136" s="56">
        <v>129</v>
      </c>
      <c r="B136" s="261" t="str">
        <f>IF(OR(DX136=0,DX136=""),"",IF(AND($E$3="Nursery"),'Marks Entry Nursery'!I135,IF(AND($E$3="LKG"),'Marks Entry LKG'!I135,IF(AND($E$3="UKG"),'Marks Entry UKG'!I135,""))))</f>
        <v/>
      </c>
      <c r="C136" s="57" t="str">
        <f>IF(OR($B136=0,$B136=""),"",IF(AND($E$3="Nursery"),'Marks Entry Nursery'!B135,IF(AND($E$3="LKG"),'Marks Entry LKG'!B135,IF(AND($E$3="UKG"),'Marks Entry UKG'!B135,""))))</f>
        <v/>
      </c>
      <c r="D136" s="57" t="str">
        <f>IF(OR($B136=0,$B136=""),"",IF(AND($E$3="Nursery"),'Marks Entry Nursery'!C135,IF(AND($E$3="LKG"),'Marks Entry LKG'!C135,IF(AND($E$3="UKG"),'Marks Entry UKG'!C135,""))))</f>
        <v/>
      </c>
      <c r="E136" s="402" t="str">
        <f>IF(OR(B136=0,B136=""),"",IF(AND($E$3="Nursery"),'Marks Entry Nursery'!E135,IF(AND($E$3="LKG"),'Marks Entry LKG'!E135,IF(AND($E$3="UKG"),'Marks Entry UKG'!E135,""))))</f>
        <v/>
      </c>
      <c r="F136" s="260" t="str">
        <f>IF(OR(B136=0,B136=""),"",IF(AND($E$3="Nursery"),'Marks Entry Nursery'!D135,IF(AND($E$3="LKG"),'Marks Entry LKG'!D135,IF(AND($E$3="UKG"),'Marks Entry UKG'!D135,""))))</f>
        <v/>
      </c>
      <c r="G136" s="407" t="str">
        <f>IF(OR($B136=0,$B136=""),"",IF(AND($E$3="Nursery"),'Marks Entry Nursery'!F135,IF(AND($E$3="LKG"),'Marks Entry LKG'!F135,IF(AND($E$3="UKG"),'Marks Entry UKG'!F135,""))))</f>
        <v/>
      </c>
      <c r="H136" s="407" t="str">
        <f>IF(OR($B136=0,$B136=""),"",IF(AND($E$3="Nursery"),'Marks Entry Nursery'!G135,IF(AND($E$3="LKG"),'Marks Entry LKG'!G135,IF(AND($E$3="UKG"),'Marks Entry UKG'!G135,""))))</f>
        <v/>
      </c>
      <c r="I136" s="407" t="str">
        <f>IF(OR($B136=0,$B136=""),"",IF(AND($E$3="Nursery"),'Marks Entry Nursery'!H135,IF(AND($E$3="LKG"),'Marks Entry LKG'!H135,IF(AND($E$3="UKG"),'Marks Entry UKG'!H135,""))))</f>
        <v/>
      </c>
      <c r="J136" s="229" t="str">
        <f>IF(OR($B136=0,$B136=""),"",IF(AND($E$3="Nursery"),'Marks Entry Nursery'!J135,IF(AND($E$3="LKG"),'Marks Entry LKG'!J135,IF(AND($E$3="UKG"),'Marks Entry UKG'!J135,""))))</f>
        <v/>
      </c>
      <c r="K136" s="229" t="str">
        <f>IF(OR($B136=0,$B136=""),"",IF(AND($E$3="Nursery"),'Marks Entry Nursery'!K135,IF(AND($E$3="LKG"),'Marks Entry LKG'!K135,IF(AND($E$3="UKG"),'Marks Entry UKG'!K135,""))))</f>
        <v/>
      </c>
      <c r="L136" s="105"/>
      <c r="M136" s="105"/>
      <c r="N136" s="105"/>
      <c r="O136" s="51"/>
      <c r="P136" s="105" t="str">
        <f>IF(OR($B136=0,$B136=""),"",IF(AND($E$3="Nursery"),'Marks Entry Nursery'!O135,IF(AND($E$3="LKG"),'Marks Entry LKG'!O135,IF(AND($E$3="UKG"),'Marks Entry UKG'!O135,""))))</f>
        <v/>
      </c>
      <c r="Q136" s="105" t="str">
        <f>IF(OR($B136=0,$B136=""),"",IF(AND($E$3="Nursery"),'Marks Entry Nursery'!P135,IF(AND($E$3="LKG"),'Marks Entry LKG'!P135,IF(AND($E$3="UKG"),'Marks Entry UKG'!P135,""))))</f>
        <v/>
      </c>
      <c r="R136" s="54" t="str">
        <f t="shared" si="64"/>
        <v/>
      </c>
      <c r="S136" s="51">
        <f t="shared" si="65"/>
        <v>0</v>
      </c>
      <c r="T136" s="105" t="str">
        <f>IF(OR($B136=0,$B136=""),"",IF(AND($E$3="Nursery"),'Marks Entry Nursery'!Q135,IF(AND($E$3="LKG"),'Marks Entry LKG'!Q135,IF(AND($E$3="UKG"),'Marks Entry UKG'!Q135,""))))</f>
        <v/>
      </c>
      <c r="U136" s="105" t="str">
        <f>IF(OR($B136=0,$B136=""),"",IF(AND($E$3="Nursery"),'Marks Entry Nursery'!R135,IF(AND($E$3="LKG"),'Marks Entry LKG'!R135,IF(AND($E$3="UKG"),'Marks Entry UKG'!R135,""))))</f>
        <v/>
      </c>
      <c r="V136" s="55" t="str">
        <f t="shared" si="66"/>
        <v/>
      </c>
      <c r="W136" s="51" t="str">
        <f t="shared" si="67"/>
        <v/>
      </c>
      <c r="X136" s="89">
        <f t="shared" si="68"/>
        <v>0</v>
      </c>
      <c r="Y136" s="89" t="str">
        <f t="shared" si="69"/>
        <v/>
      </c>
      <c r="Z136" s="89" t="str">
        <f t="shared" si="70"/>
        <v/>
      </c>
      <c r="AA136" s="89" t="str">
        <f t="shared" si="71"/>
        <v/>
      </c>
      <c r="AB136" s="89" t="str">
        <f t="shared" si="72"/>
        <v/>
      </c>
      <c r="AC136" s="93" t="str">
        <f t="shared" si="73"/>
        <v/>
      </c>
      <c r="AD136" s="105"/>
      <c r="AE136" s="105"/>
      <c r="AF136" s="105"/>
      <c r="AG136" s="51"/>
      <c r="AH136" s="105" t="str">
        <f>IF(OR($B136=0,$B136=""),"",IF(AND($E$3="Nursery"),'Marks Entry Nursery'!V135,IF(AND($E$3="LKG"),'Marks Entry LKG'!V135,IF(AND($E$3="UKG"),'Marks Entry UKG'!V135,""))))</f>
        <v/>
      </c>
      <c r="AI136" s="105" t="str">
        <f>IF(OR($B136=0,$B136=""),"",IF(AND($E$3="Nursery"),'Marks Entry Nursery'!W135,IF(AND($E$3="LKG"),'Marks Entry LKG'!W135,IF(AND($E$3="UKG"),'Marks Entry UKG'!W135,""))))</f>
        <v/>
      </c>
      <c r="AJ136" s="54" t="str">
        <f t="shared" si="74"/>
        <v/>
      </c>
      <c r="AK136" s="51">
        <f t="shared" si="75"/>
        <v>0</v>
      </c>
      <c r="AL136" s="105" t="str">
        <f>IF(OR($B136=0,$B136=""),"",IF(AND($E$3="Nursery"),'Marks Entry Nursery'!X135,IF(AND($E$3="LKG"),'Marks Entry LKG'!X135,IF(AND($E$3="UKG"),'Marks Entry UKG'!X135,""))))</f>
        <v/>
      </c>
      <c r="AM136" s="105" t="str">
        <f>IF(OR($B136=0,$B136=""),"",IF(AND($E$3="Nursery"),'Marks Entry Nursery'!Y135,IF(AND($E$3="LKG"),'Marks Entry LKG'!Y135,IF(AND($E$3="UKG"),'Marks Entry UKG'!Y135,""))))</f>
        <v/>
      </c>
      <c r="AN136" s="55" t="str">
        <f t="shared" si="76"/>
        <v/>
      </c>
      <c r="AO136" s="51" t="str">
        <f t="shared" si="77"/>
        <v/>
      </c>
      <c r="AP136" s="89">
        <f t="shared" si="78"/>
        <v>0</v>
      </c>
      <c r="AQ136" s="89" t="str">
        <f t="shared" si="79"/>
        <v/>
      </c>
      <c r="AR136" s="89" t="str">
        <f t="shared" si="80"/>
        <v/>
      </c>
      <c r="AS136" s="89" t="str">
        <f t="shared" si="81"/>
        <v/>
      </c>
      <c r="AT136" s="89" t="str">
        <f t="shared" si="82"/>
        <v/>
      </c>
      <c r="AU136" s="93" t="str">
        <f t="shared" si="83"/>
        <v/>
      </c>
      <c r="AV136" s="105"/>
      <c r="AW136" s="105"/>
      <c r="AX136" s="105"/>
      <c r="AY136" s="51"/>
      <c r="AZ136" s="105" t="str">
        <f>IF(OR($B136=0,$B136=""),"",IF(AND($E$3="Nursery"),'Marks Entry Nursery'!AC135,IF(AND($E$3="LKG"),'Marks Entry LKG'!AC135,IF(AND($E$3="UKG"),'Marks Entry UKG'!AC135,""))))</f>
        <v/>
      </c>
      <c r="BA136" s="105" t="str">
        <f>IF(OR($B136=0,$B136=""),"",IF(AND($E$3="Nursery"),'Marks Entry Nursery'!AD135,IF(AND($E$3="LKG"),'Marks Entry LKG'!AD135,IF(AND($E$3="UKG"),'Marks Entry UKG'!AD135,""))))</f>
        <v/>
      </c>
      <c r="BB136" s="54" t="str">
        <f t="shared" si="84"/>
        <v/>
      </c>
      <c r="BC136" s="51">
        <f t="shared" si="85"/>
        <v>0</v>
      </c>
      <c r="BD136" s="105" t="str">
        <f>IF(OR($B136=0,$B136=""),"",IF(AND($E$3="Nursery"),'Marks Entry Nursery'!AE135,IF(AND($E$3="LKG"),'Marks Entry LKG'!AE135,IF(AND($E$3="UKG"),'Marks Entry UKG'!AE135,""))))</f>
        <v/>
      </c>
      <c r="BE136" s="105" t="str">
        <f>IF(OR($B136=0,$B136=""),"",IF(AND($E$3="Nursery"),'Marks Entry Nursery'!AF135,IF(AND($E$3="LKG"),'Marks Entry LKG'!AF135,IF(AND($E$3="UKG"),'Marks Entry UKG'!AF135,""))))</f>
        <v/>
      </c>
      <c r="BF136" s="55" t="str">
        <f t="shared" si="86"/>
        <v/>
      </c>
      <c r="BG136" s="51" t="str">
        <f t="shared" si="87"/>
        <v/>
      </c>
      <c r="BH136" s="89">
        <f t="shared" si="88"/>
        <v>0</v>
      </c>
      <c r="BI136" s="89" t="str">
        <f t="shared" si="89"/>
        <v/>
      </c>
      <c r="BJ136" s="89" t="str">
        <f t="shared" si="90"/>
        <v/>
      </c>
      <c r="BK136" s="89" t="str">
        <f t="shared" si="91"/>
        <v/>
      </c>
      <c r="BL136" s="89" t="str">
        <f t="shared" si="92"/>
        <v/>
      </c>
      <c r="BM136" s="93" t="str">
        <f t="shared" si="93"/>
        <v/>
      </c>
      <c r="BN136" s="105"/>
      <c r="BO136" s="105"/>
      <c r="BP136" s="105"/>
      <c r="BQ136" s="51"/>
      <c r="BR136" s="105" t="str">
        <f>IF(OR($B136=0,$B136=""),"",IF(AND($E$3="Nursery"),'Marks Entry Nursery'!AJ135,IF(AND($E$3="LKG"),'Marks Entry LKG'!AJ135,IF(AND($E$3="UKG"),'Marks Entry UKG'!AJ135,""))))</f>
        <v/>
      </c>
      <c r="BS136" s="105" t="str">
        <f>IF(OR($B136=0,$B136=""),"",IF(AND($E$3="Nursery"),'Marks Entry Nursery'!AK135,IF(AND($E$3="LKG"),'Marks Entry LKG'!AK135,IF(AND($E$3="UKG"),'Marks Entry UKG'!AK135,""))))</f>
        <v/>
      </c>
      <c r="BT136" s="54" t="str">
        <f t="shared" si="94"/>
        <v/>
      </c>
      <c r="BU136" s="51">
        <f t="shared" si="95"/>
        <v>0</v>
      </c>
      <c r="BV136" s="105" t="str">
        <f>IF(OR($B136=0,$B136=""),"",IF(AND($E$3="Nursery"),'Marks Entry Nursery'!AL135,IF(AND($E$3="LKG"),'Marks Entry LKG'!AL135,IF(AND($E$3="UKG"),'Marks Entry UKG'!AL135,""))))</f>
        <v/>
      </c>
      <c r="BW136" s="105" t="str">
        <f>IF(OR($B136=0,$B136=""),"",IF(AND($E$3="Nursery"),'Marks Entry Nursery'!AM135,IF(AND($E$3="LKG"),'Marks Entry LKG'!AM135,IF(AND($E$3="UKG"),'Marks Entry UKG'!AM135,""))))</f>
        <v/>
      </c>
      <c r="BX136" s="55" t="str">
        <f t="shared" si="96"/>
        <v/>
      </c>
      <c r="BY136" s="51" t="str">
        <f t="shared" si="97"/>
        <v/>
      </c>
      <c r="BZ136" s="89">
        <f t="shared" si="98"/>
        <v>0</v>
      </c>
      <c r="CA136" s="89" t="str">
        <f t="shared" si="99"/>
        <v/>
      </c>
      <c r="CB136" s="89" t="str">
        <f t="shared" si="100"/>
        <v/>
      </c>
      <c r="CC136" s="89" t="str">
        <f t="shared" si="101"/>
        <v/>
      </c>
      <c r="CD136" s="89" t="str">
        <f t="shared" si="102"/>
        <v/>
      </c>
      <c r="CE136" s="93" t="str">
        <f t="shared" si="103"/>
        <v/>
      </c>
      <c r="CF136" s="105" t="str">
        <f>IF(OR($B136=0,$B136=""),"",IF(AND($E$3="Nursery"),'Marks Entry Nursery'!AN135,IF(AND($E$3="LKG"),'Marks Entry LKG'!AN135,IF(AND($E$3="UKG"),'Marks Entry UKG'!AN135,""))))</f>
        <v/>
      </c>
      <c r="CG136" s="105" t="str">
        <f>IF(OR($B136=0,$B136=""),"",IF(AND($E$3="Nursery"),'Marks Entry Nursery'!AO135,IF(AND($E$3="LKG"),'Marks Entry LKG'!AO135,IF(AND($E$3="UKG"),'Marks Entry UKG'!AO135,""))))</f>
        <v/>
      </c>
      <c r="CH136" s="106" t="str">
        <f t="shared" si="104"/>
        <v/>
      </c>
      <c r="CI136" s="107">
        <f t="shared" si="105"/>
        <v>0</v>
      </c>
      <c r="CJ136" s="107" t="str">
        <f t="shared" si="106"/>
        <v/>
      </c>
      <c r="CK136" s="107" t="str">
        <f t="shared" si="107"/>
        <v/>
      </c>
      <c r="CL136" s="92" t="str">
        <f t="shared" si="108"/>
        <v/>
      </c>
      <c r="CM136" s="105" t="str">
        <f>IF(OR($B136=0,$B136=""),"",IF(AND($E$3="Nursery"),'Marks Entry Nursery'!AP135,IF(AND($E$3="LKG"),'Marks Entry LKG'!AP135,IF(AND($E$3="UKG"),'Marks Entry UKG'!AP135,""))))</f>
        <v/>
      </c>
      <c r="CN136" s="105" t="str">
        <f>IF(OR($B136=0,$B136=""),"",IF(AND($E$3="Nursery"),'Marks Entry Nursery'!AQ135,IF(AND($E$3="LKG"),'Marks Entry LKG'!AQ135,IF(AND($E$3="UKG"),'Marks Entry UKG'!AQ135,""))))</f>
        <v/>
      </c>
      <c r="CO136" s="106" t="str">
        <f t="shared" si="109"/>
        <v/>
      </c>
      <c r="CP136" s="107">
        <f t="shared" si="110"/>
        <v>0</v>
      </c>
      <c r="CQ136" s="107" t="str">
        <f t="shared" si="111"/>
        <v/>
      </c>
      <c r="CR136" s="107" t="str">
        <f t="shared" si="112"/>
        <v/>
      </c>
      <c r="CS136" s="92" t="str">
        <f t="shared" si="113"/>
        <v/>
      </c>
      <c r="CT136" s="105" t="str">
        <f>IF(OR($B136=0,$B136=""),"",IF(AND($E$3="Nursery"),'Marks Entry Nursery'!AR135,IF(AND($E$3="LKG"),'Marks Entry LKG'!AR135,IF(AND($E$3="UKG"),'Marks Entry UKG'!AR135,""))))</f>
        <v/>
      </c>
      <c r="CU136" s="105" t="str">
        <f>IF(OR($B136=0,$B136=""),"",IF(AND($E$3="Nursery"),'Marks Entry Nursery'!AS135,IF(AND($E$3="LKG"),'Marks Entry LKG'!AS135,IF(AND($E$3="UKG"),'Marks Entry UKG'!AS135,""))))</f>
        <v/>
      </c>
      <c r="CV136" s="106" t="str">
        <f t="shared" si="114"/>
        <v/>
      </c>
      <c r="CW136" s="107">
        <f t="shared" si="115"/>
        <v>0</v>
      </c>
      <c r="CX136" s="107" t="str">
        <f t="shared" si="116"/>
        <v/>
      </c>
      <c r="CY136" s="107" t="str">
        <f t="shared" si="117"/>
        <v/>
      </c>
      <c r="CZ136" s="92" t="str">
        <f t="shared" si="118"/>
        <v/>
      </c>
      <c r="DA136" s="105" t="str">
        <f>IF(OR($B136=0,$B136=""),"",IF(AND($E$3="Nursery"),'Marks Entry Nursery'!AT135,IF(AND($E$3="LKG"),'Marks Entry LKG'!AT135,IF(AND($E$3="UKG"),'Marks Entry UKG'!AT135,""))))</f>
        <v/>
      </c>
      <c r="DB136" s="105" t="str">
        <f>IF(OR($B136=0,$B136=""),"",IF(AND($E$3="Nursery"),'Marks Entry Nursery'!AU135,IF(AND($E$3="LKG"),'Marks Entry LKG'!AU135,IF(AND($E$3="UKG"),'Marks Entry UKG'!AU135,""))))</f>
        <v/>
      </c>
      <c r="DC136" s="357" t="str">
        <f t="shared" si="119"/>
        <v/>
      </c>
      <c r="DD136" s="93" t="str">
        <f t="shared" si="120"/>
        <v/>
      </c>
      <c r="DE136" s="105" t="str">
        <f>IF(OR($B136=0,$B136=""),"",IF(AND($E$3="Nursery"),'Marks Entry Nursery'!AV135,IF(AND($E$3="LKG"),'Marks Entry LKG'!AV135,IF(AND($E$3="UKG"),'Marks Entry UKG'!AV135,""))))</f>
        <v/>
      </c>
      <c r="DF136" s="105" t="str">
        <f>IF(OR($B136=0,$B136=""),"",IF(AND($E$3="Nursery"),'Marks Entry Nursery'!AW135,IF(AND($E$3="LKG"),'Marks Entry LKG'!AW135,IF(AND($E$3="UKG"),'Marks Entry UKG'!AW135,""))))</f>
        <v/>
      </c>
      <c r="DG136" s="357" t="str">
        <f t="shared" si="121"/>
        <v/>
      </c>
      <c r="DH136" s="93" t="str">
        <f t="shared" si="122"/>
        <v/>
      </c>
      <c r="DI136" s="63" t="str">
        <f t="shared" si="123"/>
        <v/>
      </c>
      <c r="DJ136" s="359" t="str">
        <f t="shared" si="124"/>
        <v/>
      </c>
      <c r="DK136" s="67" t="str">
        <f t="shared" si="125"/>
        <v/>
      </c>
      <c r="DL136" s="68" t="str">
        <f t="shared" si="126"/>
        <v/>
      </c>
      <c r="DM136" s="387" t="str">
        <f>IFERROR(IF(B136="NSO","NSO",IF(OR(D136="",G136="",F136="",B136="",DI136=0),"",IF('Master sheet'!$D$14="Hindi","कक्षोंन्नति","Promoted"))),"")</f>
        <v/>
      </c>
      <c r="DN136" s="42" t="str">
        <f>IF(OR(B136=0,B136=""),"",IF(AND($E$3="Nursery"),'Marks Entry Nursery'!AX135,IF(AND($E$3="LKG"),'Marks Entry LKG'!AX135,IF(AND($E$3="UKG"),'Marks Entry UKG'!AX135,""))))</f>
        <v/>
      </c>
      <c r="DO136" s="42" t="str">
        <f>IF(OR(B136=0,B136=""),"",IF(AND($E$3="Nursery"),'Marks Entry Nursery'!AY135,IF(AND($E$3="LKG"),'Marks Entry LKG'!AY135,IF(AND($E$3="UKG"),'Marks Entry UKG'!AY135,""))))</f>
        <v/>
      </c>
      <c r="DP136" s="214" t="str">
        <f t="shared" si="127"/>
        <v/>
      </c>
      <c r="DQ136" s="43"/>
      <c r="DX136" s="44">
        <f>IF(AND($E$3="Nursery"),'Marks Entry Nursery'!I135,IF(AND($E$3="LKG"),'Marks Entry LKG'!I135,IF(AND($E$3="UKG"),'Marks Entry UKG'!I135,"")))</f>
        <v>0</v>
      </c>
    </row>
    <row r="137" spans="1:128" ht="18.95" customHeight="1">
      <c r="A137" s="56">
        <v>130</v>
      </c>
      <c r="B137" s="261" t="str">
        <f>IF(OR(DX137=0,DX137=""),"",IF(AND($E$3="Nursery"),'Marks Entry Nursery'!I136,IF(AND($E$3="LKG"),'Marks Entry LKG'!I136,IF(AND($E$3="UKG"),'Marks Entry UKG'!I136,""))))</f>
        <v/>
      </c>
      <c r="C137" s="57" t="str">
        <f>IF(OR($B137=0,$B137=""),"",IF(AND($E$3="Nursery"),'Marks Entry Nursery'!B136,IF(AND($E$3="LKG"),'Marks Entry LKG'!B136,IF(AND($E$3="UKG"),'Marks Entry UKG'!B136,""))))</f>
        <v/>
      </c>
      <c r="D137" s="57" t="str">
        <f>IF(OR($B137=0,$B137=""),"",IF(AND($E$3="Nursery"),'Marks Entry Nursery'!C136,IF(AND($E$3="LKG"),'Marks Entry LKG'!C136,IF(AND($E$3="UKG"),'Marks Entry UKG'!C136,""))))</f>
        <v/>
      </c>
      <c r="E137" s="402" t="str">
        <f>IF(OR(B137=0,B137=""),"",IF(AND($E$3="Nursery"),'Marks Entry Nursery'!E136,IF(AND($E$3="LKG"),'Marks Entry LKG'!E136,IF(AND($E$3="UKG"),'Marks Entry UKG'!E136,""))))</f>
        <v/>
      </c>
      <c r="F137" s="260" t="str">
        <f>IF(OR(B137=0,B137=""),"",IF(AND($E$3="Nursery"),'Marks Entry Nursery'!D136,IF(AND($E$3="LKG"),'Marks Entry LKG'!D136,IF(AND($E$3="UKG"),'Marks Entry UKG'!D136,""))))</f>
        <v/>
      </c>
      <c r="G137" s="407" t="str">
        <f>IF(OR($B137=0,$B137=""),"",IF(AND($E$3="Nursery"),'Marks Entry Nursery'!F136,IF(AND($E$3="LKG"),'Marks Entry LKG'!F136,IF(AND($E$3="UKG"),'Marks Entry UKG'!F136,""))))</f>
        <v/>
      </c>
      <c r="H137" s="407" t="str">
        <f>IF(OR($B137=0,$B137=""),"",IF(AND($E$3="Nursery"),'Marks Entry Nursery'!G136,IF(AND($E$3="LKG"),'Marks Entry LKG'!G136,IF(AND($E$3="UKG"),'Marks Entry UKG'!G136,""))))</f>
        <v/>
      </c>
      <c r="I137" s="407" t="str">
        <f>IF(OR($B137=0,$B137=""),"",IF(AND($E$3="Nursery"),'Marks Entry Nursery'!H136,IF(AND($E$3="LKG"),'Marks Entry LKG'!H136,IF(AND($E$3="UKG"),'Marks Entry UKG'!H136,""))))</f>
        <v/>
      </c>
      <c r="J137" s="229" t="str">
        <f>IF(OR($B137=0,$B137=""),"",IF(AND($E$3="Nursery"),'Marks Entry Nursery'!J136,IF(AND($E$3="LKG"),'Marks Entry LKG'!J136,IF(AND($E$3="UKG"),'Marks Entry UKG'!J136,""))))</f>
        <v/>
      </c>
      <c r="K137" s="229" t="str">
        <f>IF(OR($B137=0,$B137=""),"",IF(AND($E$3="Nursery"),'Marks Entry Nursery'!K136,IF(AND($E$3="LKG"),'Marks Entry LKG'!K136,IF(AND($E$3="UKG"),'Marks Entry UKG'!K136,""))))</f>
        <v/>
      </c>
      <c r="L137" s="105"/>
      <c r="M137" s="105"/>
      <c r="N137" s="105"/>
      <c r="O137" s="51"/>
      <c r="P137" s="105" t="str">
        <f>IF(OR($B137=0,$B137=""),"",IF(AND($E$3="Nursery"),'Marks Entry Nursery'!O136,IF(AND($E$3="LKG"),'Marks Entry LKG'!O136,IF(AND($E$3="UKG"),'Marks Entry UKG'!O136,""))))</f>
        <v/>
      </c>
      <c r="Q137" s="105" t="str">
        <f>IF(OR($B137=0,$B137=""),"",IF(AND($E$3="Nursery"),'Marks Entry Nursery'!P136,IF(AND($E$3="LKG"),'Marks Entry LKG'!P136,IF(AND($E$3="UKG"),'Marks Entry UKG'!P136,""))))</f>
        <v/>
      </c>
      <c r="R137" s="54" t="str">
        <f t="shared" ref="R137:R200" si="128">IF(AND(P137="",Q137=""),"",IF(AND(P137="NA",Q137="NA"),"NA",IF(AND(P137="AB",Q137="AB"),"AB",SUM(P137:Q137))))</f>
        <v/>
      </c>
      <c r="S137" s="51">
        <f t="shared" ref="S137:S200" si="129">IF(AND(O137="NA",R137="NA"),"NA",IF(AND(O137="AB",R137="AB"),"AB",SUM(O137,R137)))</f>
        <v>0</v>
      </c>
      <c r="T137" s="105" t="str">
        <f>IF(OR($B137=0,$B137=""),"",IF(AND($E$3="Nursery"),'Marks Entry Nursery'!Q136,IF(AND($E$3="LKG"),'Marks Entry LKG'!Q136,IF(AND($E$3="UKG"),'Marks Entry UKG'!Q136,""))))</f>
        <v/>
      </c>
      <c r="U137" s="105" t="str">
        <f>IF(OR($B137=0,$B137=""),"",IF(AND($E$3="Nursery"),'Marks Entry Nursery'!R136,IF(AND($E$3="LKG"),'Marks Entry LKG'!R136,IF(AND($E$3="UKG"),'Marks Entry UKG'!R136,""))))</f>
        <v/>
      </c>
      <c r="V137" s="55" t="str">
        <f t="shared" ref="V137:V200" si="130">IF(AND(T137="",U137=""),"",IF(AND(T137="AB",U137="AB"),"AB",SUM(T137:U137)))</f>
        <v/>
      </c>
      <c r="W137" s="51" t="str">
        <f t="shared" ref="W137:W200" si="131">IF(V137="","",IF(AND(S137="AB",V137="AB"),"AB",SUM(S137,V137)))</f>
        <v/>
      </c>
      <c r="X137" s="89">
        <f t="shared" ref="X137:X200" si="132">COUNTIF(L137:N137,"NA")*10+(COUNTIF(L137:N137,"ML")*10)+(COUNTIF(P137,"ML")*50)+(COUNTIF(Q137,"ML")*20)+(COUNTIF(T137,"ML")*70)+(COUNTIF(U137,"ML")*30)</f>
        <v>0</v>
      </c>
      <c r="Y137" s="89" t="str">
        <f t="shared" ref="Y137:Y200" si="133">IF(OR(B137="NSO",B137=0,B137=""),"",IF(AND(P137="",T137=""),"",IF(AND(P137="",Q137=""),70-X137,IF(AND(T137="",U137=""),100-X137,200-X137))))</f>
        <v/>
      </c>
      <c r="Z137" s="89" t="str">
        <f t="shared" ref="Z137:Z200" si="134">IF(AND(OR(L137="ab",L137="ml"),OR(M137="ab",M137="ml"),OR(P137="ab",P137="ml")),"AB",IF(AND(OR(L137="ab",L137="ml"),OR(P137="ab",P137="ml"),OR(T137="ab",T137="ml")),"AB",IF(AND(OR(M137="ab",M137="ml"),OR(N137="ab",N137="ml"),OR(P137="ab",P137="ml")),"AB",IF(AND(OR(M137="ab",M137="ml"),OR(N137="ab",N137="ml"),OR(T137="ab",T137="ml")),"AB",""))))</f>
        <v/>
      </c>
      <c r="AA137" s="89" t="str">
        <f t="shared" ref="AA137:AA200" si="135">IF(OR(B137="NSO",B137="",T137=""),"",IF(OR(Z137="AB",T137="ab"),"AB",IF(T137="ML","RE",IF(AND(W137&gt;=36%*Y137,T137&gt;=14),"P",IF(AND(W137&gt;=34%*Y137,T137&gt;=14),"G2",IF(AND(W137&gt;=31%*Y137,T137&gt;=14),"G1",IF(AND(W137&gt;=25%*Y137,T137&gt;=14),"S","F")))))))</f>
        <v/>
      </c>
      <c r="AB137" s="89" t="str">
        <f t="shared" ref="AB137:AB200" si="136">IF(OR(AA137="",AA137=0,AA137="S",AA137="RE",AA137="F",AA137="AB"),"",IF(W137&gt;=75%*Y137,"D",IF(W137&gt;=60%*Y137,"I",IF(W137&gt;=48%*Y137,"II",IF(W137&gt;=36%*Y137,"III","")))))</f>
        <v/>
      </c>
      <c r="AC137" s="93" t="str">
        <f t="shared" ref="AC137:AC200" si="137">IF(W137="","",IF(OR(AA137="",AA137=0,AA137="RE",AA137="AB"),"",IF(W137&gt;85%*Y137,"A",IF(W137&gt;70%*Y137,"B",IF(W137&gt;50%*Y137,"C",IF(W137&gt;30%*Y137,"D","E"))))))</f>
        <v/>
      </c>
      <c r="AD137" s="105"/>
      <c r="AE137" s="105"/>
      <c r="AF137" s="105"/>
      <c r="AG137" s="51"/>
      <c r="AH137" s="105" t="str">
        <f>IF(OR($B137=0,$B137=""),"",IF(AND($E$3="Nursery"),'Marks Entry Nursery'!V136,IF(AND($E$3="LKG"),'Marks Entry LKG'!V136,IF(AND($E$3="UKG"),'Marks Entry UKG'!V136,""))))</f>
        <v/>
      </c>
      <c r="AI137" s="105" t="str">
        <f>IF(OR($B137=0,$B137=""),"",IF(AND($E$3="Nursery"),'Marks Entry Nursery'!W136,IF(AND($E$3="LKG"),'Marks Entry LKG'!W136,IF(AND($E$3="UKG"),'Marks Entry UKG'!W136,""))))</f>
        <v/>
      </c>
      <c r="AJ137" s="54" t="str">
        <f t="shared" ref="AJ137:AJ200" si="138">IF(AND(AH137="",AI137=""),"",IF(AND(AH137="NA",AI137="NA"),"NA",IF(AND(AH137="AB",AI137="AB"),"AB",SUM(AH137:AI137))))</f>
        <v/>
      </c>
      <c r="AK137" s="51">
        <f t="shared" ref="AK137:AK200" si="139">IF(AND(AG137="NA",AJ137="NA"),"NA",IF(AND(AG137="AB",AJ137="AB"),"AB",SUM(AG137,AJ137)))</f>
        <v>0</v>
      </c>
      <c r="AL137" s="105" t="str">
        <f>IF(OR($B137=0,$B137=""),"",IF(AND($E$3="Nursery"),'Marks Entry Nursery'!X136,IF(AND($E$3="LKG"),'Marks Entry LKG'!X136,IF(AND($E$3="UKG"),'Marks Entry UKG'!X136,""))))</f>
        <v/>
      </c>
      <c r="AM137" s="105" t="str">
        <f>IF(OR($B137=0,$B137=""),"",IF(AND($E$3="Nursery"),'Marks Entry Nursery'!Y136,IF(AND($E$3="LKG"),'Marks Entry LKG'!Y136,IF(AND($E$3="UKG"),'Marks Entry UKG'!Y136,""))))</f>
        <v/>
      </c>
      <c r="AN137" s="55" t="str">
        <f t="shared" ref="AN137:AN200" si="140">IF(AND(AL137="",AM137=""),"",IF(AND(AL137="AB",AM137="AB"),"AB",SUM(AL137:AM137)))</f>
        <v/>
      </c>
      <c r="AO137" s="51" t="str">
        <f t="shared" ref="AO137:AO200" si="141">IF(AN137="","",IF(AND(AK137="AB",AN137="AB"),"AB",SUM(AK137,AN137)))</f>
        <v/>
      </c>
      <c r="AP137" s="89">
        <f t="shared" ref="AP137:AP200" si="142">COUNTIF(AD137:AF137,"NA")*10+(COUNTIF(AD137:AF137,"ML")*10)+(COUNTIF(AH137,"ML")*50)+(COUNTIF(AI137,"ML")*20)+(COUNTIF(AL137,"ML")*70)+(COUNTIF(AM137,"ML")*30)</f>
        <v>0</v>
      </c>
      <c r="AQ137" s="89" t="str">
        <f t="shared" ref="AQ137:AQ200" si="143">IF(OR(B137="NSO",B137=0,B137=""),"",IF(AND(AH137="",AL137=""),"",IF(AND(AH137="",AI137=""),500-AP137,IF(AND(AL137="",AM137=""),50-AP137,100-AP137))))</f>
        <v/>
      </c>
      <c r="AR137" s="89" t="str">
        <f t="shared" ref="AR137:AR200" si="144">IF(AND(OR(AD137="ab",AD137="ml"),OR(AE137="ab",AE137="ml"),OR(AH137="ab",AH137="ml")),"AB",IF(AND(OR(AD137="ab",AD137="ml"),OR(AH137="ab",AH137="ml"),OR(AL137="ab",AL137="ml")),"AB",IF(AND(OR(AE137="ab",AE137="ml"),OR(AF137="ab",AF137="ml"),OR(AH137="ab",AH137="ml")),"AB",IF(AND(OR(AE137="ab",AE137="ml"),OR(AF137="ab",AF137="ml"),OR(AL137="ab",AL137="ml")),"AB",""))))</f>
        <v/>
      </c>
      <c r="AS137" s="89" t="str">
        <f t="shared" ref="AS137:AS200" si="145">IF(OR(B137="NSO",B137="",AL137=""),"",IF(OR(AR137="AB",AL137="ab"),"AB",IF(AL137="ML","RE",IF(AND(AO137&gt;=36%*AQ137,AL137&gt;=$AL$7*20%),"P",IF(AND(AO137&gt;=34%*AQ137,AL137&gt;=$AL$7*20%),"G2",IF(AND(AO137&gt;=31%*AQ137,AL137&gt;=$AL$7*20%),"G1",IF(AND(AO137&gt;=25%*AQ137,AL137&gt;=$AL$7*20%),"S","F")))))))</f>
        <v/>
      </c>
      <c r="AT137" s="89" t="str">
        <f t="shared" ref="AT137:AT200" si="146">IF(OR(AS137="",AS137=0,AS137="S",AS137="RE",AS137="F",AS137="AB"),"",IF(AO137&gt;=75%*AQ137,"D",IF(AO137&gt;=60%*AQ137,"I",IF(AO137&gt;=48%*AQ137,"II",IF(AO137&gt;=36%*AQ137,"III","")))))</f>
        <v/>
      </c>
      <c r="AU137" s="93" t="str">
        <f t="shared" ref="AU137:AU200" si="147">IF(AO137="","",IF(OR(AS137="",AS137=0,AS137="RE",AS137="AB"),"",IF(AO137&gt;85%*AQ137,"A",IF(AO137&gt;70%*AQ137,"B",IF(AO137&gt;50%*AQ137,"C",IF(AO137&gt;30%*AQ137,"D","E"))))))</f>
        <v/>
      </c>
      <c r="AV137" s="105"/>
      <c r="AW137" s="105"/>
      <c r="AX137" s="105"/>
      <c r="AY137" s="51"/>
      <c r="AZ137" s="105" t="str">
        <f>IF(OR($B137=0,$B137=""),"",IF(AND($E$3="Nursery"),'Marks Entry Nursery'!AC136,IF(AND($E$3="LKG"),'Marks Entry LKG'!AC136,IF(AND($E$3="UKG"),'Marks Entry UKG'!AC136,""))))</f>
        <v/>
      </c>
      <c r="BA137" s="105" t="str">
        <f>IF(OR($B137=0,$B137=""),"",IF(AND($E$3="Nursery"),'Marks Entry Nursery'!AD136,IF(AND($E$3="LKG"),'Marks Entry LKG'!AD136,IF(AND($E$3="UKG"),'Marks Entry UKG'!AD136,""))))</f>
        <v/>
      </c>
      <c r="BB137" s="54" t="str">
        <f t="shared" ref="BB137:BB200" si="148">IF(AND(AZ137="",BA137=""),"",IF(AND(AZ137="NA",BA137="NA"),"NA",IF(AND(AZ137="AB",BA137="AB"),"AB",SUM(AZ137:BA137))))</f>
        <v/>
      </c>
      <c r="BC137" s="51">
        <f t="shared" ref="BC137:BC200" si="149">IF(AND(AY137="NA",BB137="NA"),"NA",IF(AND(AY137="AB",BB137="AB"),"AB",SUM(AY137,BB137)))</f>
        <v>0</v>
      </c>
      <c r="BD137" s="105" t="str">
        <f>IF(OR($B137=0,$B137=""),"",IF(AND($E$3="Nursery"),'Marks Entry Nursery'!AE136,IF(AND($E$3="LKG"),'Marks Entry LKG'!AE136,IF(AND($E$3="UKG"),'Marks Entry UKG'!AE136,""))))</f>
        <v/>
      </c>
      <c r="BE137" s="105" t="str">
        <f>IF(OR($B137=0,$B137=""),"",IF(AND($E$3="Nursery"),'Marks Entry Nursery'!AF136,IF(AND($E$3="LKG"),'Marks Entry LKG'!AF136,IF(AND($E$3="UKG"),'Marks Entry UKG'!AF136,""))))</f>
        <v/>
      </c>
      <c r="BF137" s="55" t="str">
        <f t="shared" ref="BF137:BF200" si="150">IF(AND(BD137="",BE137=""),"",IF(AND(BD137="AB",BE137="AB"),"AB",SUM(BD137:BE137)))</f>
        <v/>
      </c>
      <c r="BG137" s="51" t="str">
        <f t="shared" ref="BG137:BG200" si="151">IF(BF137="","",IF(AND(BC137="AB",BF137="AB"),"AB",SUM(BC137,BF137)))</f>
        <v/>
      </c>
      <c r="BH137" s="89">
        <f t="shared" ref="BH137:BH200" si="152">COUNTIF(AV137:AX137,"NA")*10+(COUNTIF(AV137:AX137,"ML")*10)+(COUNTIF(AZ137,"ML")*50)+(COUNTIF(BA137,"ML")*20)+(COUNTIF(BD137,"ML")*70)+(COUNTIF(BE137,"ML")*30)</f>
        <v>0</v>
      </c>
      <c r="BI137" s="89" t="str">
        <f t="shared" ref="BI137:BI200" si="153">IF(OR(B137="NSO",B137=0,B137=""),"",IF(AND(AZ137="",BD137=""),"",IF(AND(AZ137="",BA137=""),70-BH137,IF(AND(BD137="",BE137=""),100-BH137,200-BH137))))</f>
        <v/>
      </c>
      <c r="BJ137" s="89" t="str">
        <f t="shared" ref="BJ137:BJ200" si="154">IF(AND(OR(AV137="ab",AV137="ml"),OR(AW137="ab",AW137="ml"),OR(AZ137="ab",AZ137="ml")),"AB",IF(AND(OR(AV137="ab",AV137="ml"),OR(AZ137="ab",AZ137="ml"),OR(BD137="ab",BD137="ml")),"AB",IF(AND(OR(AW137="ab",AW137="ml"),OR(AX137="ab",AX137="ml"),OR(AZ137="ab",AZ137="ml")),"AB",IF(AND(OR(AW137="ab",AW137="ml"),OR(AX137="ab",AX137="ml"),OR(BD137="ab",BD137="ml")),"AB",""))))</f>
        <v/>
      </c>
      <c r="BK137" s="89" t="str">
        <f t="shared" ref="BK137:BK200" si="155">IF(OR(B137="NSO",B137="",BD137=""),"",IF(OR(BJ137="AB",BD137="ab"),"AB",IF(BD137="ML","RE",IF(AND(BG137&gt;=36%*BI137,BD137&gt;=14),"P",IF(AND(BG137&gt;=34%*BI137,BD137&gt;=14),"G2",IF(AND(BG137&gt;=31%*BI137,BD137&gt;=14),"G1",IF(AND(BG137&gt;=25%*BI137,BD137&gt;=14),"S","F")))))))</f>
        <v/>
      </c>
      <c r="BL137" s="89" t="str">
        <f t="shared" ref="BL137:BL200" si="156">IF(OR(BK137="",BK137=0,BK137="S",BK137="RE",BK137="F",BK137="AB"),"",IF(BG137&gt;=75%*BI137,"D",IF(BG137&gt;=60%*BI137,"I",IF(BG137&gt;=48%*BI137,"II",IF(BG137&gt;=36%*BI137,"III","")))))</f>
        <v/>
      </c>
      <c r="BM137" s="93" t="str">
        <f t="shared" ref="BM137:BM200" si="157">IF(BG137="","",IF(OR(BK137="",BK137=0,BK137="RE",BK137="AB"),"",IF(BG137&gt;85%*BI137,"A",IF(BG137&gt;70%*BI137,"B",IF(BG137&gt;50%*BI137,"C",IF(BG137&gt;30%*BI137,"D","E"))))))</f>
        <v/>
      </c>
      <c r="BN137" s="105"/>
      <c r="BO137" s="105"/>
      <c r="BP137" s="105"/>
      <c r="BQ137" s="51"/>
      <c r="BR137" s="105" t="str">
        <f>IF(OR($B137=0,$B137=""),"",IF(AND($E$3="Nursery"),'Marks Entry Nursery'!AJ136,IF(AND($E$3="LKG"),'Marks Entry LKG'!AJ136,IF(AND($E$3="UKG"),'Marks Entry UKG'!AJ136,""))))</f>
        <v/>
      </c>
      <c r="BS137" s="105" t="str">
        <f>IF(OR($B137=0,$B137=""),"",IF(AND($E$3="Nursery"),'Marks Entry Nursery'!AK136,IF(AND($E$3="LKG"),'Marks Entry LKG'!AK136,IF(AND($E$3="UKG"),'Marks Entry UKG'!AK136,""))))</f>
        <v/>
      </c>
      <c r="BT137" s="54" t="str">
        <f t="shared" ref="BT137:BT200" si="158">IF(AND(BR137="",BS137=""),"",IF(AND(BR137="NA",BS137="NA"),"NA",IF(AND(BR137="AB",BS137="AB"),"AB",SUM(BR137:BS137))))</f>
        <v/>
      </c>
      <c r="BU137" s="51">
        <f t="shared" ref="BU137:BU200" si="159">IF(AND(BQ137="NA",BT137="NA"),"NA",IF(AND(BQ137="AB",BT137="AB"),"AB",SUM(BQ137,BT137)))</f>
        <v>0</v>
      </c>
      <c r="BV137" s="105" t="str">
        <f>IF(OR($B137=0,$B137=""),"",IF(AND($E$3="Nursery"),'Marks Entry Nursery'!AL136,IF(AND($E$3="LKG"),'Marks Entry LKG'!AL136,IF(AND($E$3="UKG"),'Marks Entry UKG'!AL136,""))))</f>
        <v/>
      </c>
      <c r="BW137" s="105" t="str">
        <f>IF(OR($B137=0,$B137=""),"",IF(AND($E$3="Nursery"),'Marks Entry Nursery'!AM136,IF(AND($E$3="LKG"),'Marks Entry LKG'!AM136,IF(AND($E$3="UKG"),'Marks Entry UKG'!AM136,""))))</f>
        <v/>
      </c>
      <c r="BX137" s="55" t="str">
        <f t="shared" ref="BX137:BX200" si="160">IF(AND(BV137="",BW137=""),"",IF(AND(BV137="AB",BW137="AB"),"AB",SUM(BV137:BW137)))</f>
        <v/>
      </c>
      <c r="BY137" s="51" t="str">
        <f t="shared" ref="BY137:BY200" si="161">IF(BX137="","",IF(AND(BU137="AB",BX137="AB"),"AB",SUM(BU137,BX137)))</f>
        <v/>
      </c>
      <c r="BZ137" s="89">
        <f t="shared" ref="BZ137:BZ200" si="162">COUNTIF(BN137:BP137,"NA")*10+(COUNTIF(BN137:BP137,"ML")*10)+(COUNTIF(BR137,"ML")*50)+(COUNTIF(BS137,"ML")*20)+(COUNTIF(BV137,"ML")*70)+(COUNTIF(BW137,"ML")*30)</f>
        <v>0</v>
      </c>
      <c r="CA137" s="89" t="str">
        <f t="shared" ref="CA137:CA200" si="163">IF(OR(B137="NSO",B137=0,B137=""),"",IF(AND(BR137="",BV137=""),"",IF(AND(BR137="",BS137=""),50-BZ137,IF(AND(BV137="",BW137=""),50-BZ137,100-BZ137))))</f>
        <v/>
      </c>
      <c r="CB137" s="89" t="str">
        <f t="shared" ref="CB137:CB200" si="164">IF(AND(OR(BN137="ab",BN137="ml"),OR(BO137="ab",BO137="ml"),OR(BR137="ab",BR137="ml")),"AB",IF(AND(OR(BN137="ab",BN137="ml"),OR(BR137="ab",BR137="ml"),OR(BV137="ab",BV137="ml")),"AB",IF(AND(OR(BO137="ab",BO137="ml"),OR(BP137="ab",BP137="ml"),OR(BR137="ab",BR137="ml")),"AB",IF(AND(OR(BO137="ab",BO137="ml"),OR(BP137="ab",BP137="ml"),OR(BV137="ab",BV137="ml")),"AB",""))))</f>
        <v/>
      </c>
      <c r="CC137" s="89" t="str">
        <f t="shared" ref="CC137:CC200" si="165">IF(OR(B137="NSO",B137="",BV137=""),"",IF(OR(CB137="AB",BV137="ab"),"AB",IF(BV137="ML","RE",IF(AND(BY137&gt;=36%*CA137,BV137&gt;=14),"P",IF(AND(BY137&gt;=34%*CA137,BV137&gt;=14),"G2",IF(AND(BY137&gt;=31%*CA137,BV137&gt;=14),"G1",IF(AND(BY137&gt;=25%*CA137,BV137&gt;=14),"S","F")))))))</f>
        <v/>
      </c>
      <c r="CD137" s="89" t="str">
        <f t="shared" ref="CD137:CD200" si="166">IF(OR(CC137="",CC137=0,CC137="S",CC137="RE",CC137="F",CC137="AB"),"",IF(BY137&gt;=75%*CA137,"D",IF(BY137&gt;=60%*CA137,"I",IF(BY137&gt;=48%*CA137,"II",IF(BY137&gt;=36%*CA137,"III","")))))</f>
        <v/>
      </c>
      <c r="CE137" s="93" t="str">
        <f t="shared" ref="CE137:CE200" si="167">IF(BY137="","",IF(OR(CC137="",CC137=0,CC137="RE",CC137="AB"),"",IF(BY137&gt;85%*CA137,"A",IF(BY137&gt;70%*CA137,"B",IF(BY137&gt;50%*CA137,"C",IF(BY137&gt;30%*CA137,"D","E"))))))</f>
        <v/>
      </c>
      <c r="CF137" s="105" t="str">
        <f>IF(OR($B137=0,$B137=""),"",IF(AND($E$3="Nursery"),'Marks Entry Nursery'!AN136,IF(AND($E$3="LKG"),'Marks Entry LKG'!AN136,IF(AND($E$3="UKG"),'Marks Entry UKG'!AN136,""))))</f>
        <v/>
      </c>
      <c r="CG137" s="105" t="str">
        <f>IF(OR($B137=0,$B137=""),"",IF(AND($E$3="Nursery"),'Marks Entry Nursery'!AO136,IF(AND($E$3="LKG"),'Marks Entry LKG'!AO136,IF(AND($E$3="UKG"),'Marks Entry UKG'!AO136,""))))</f>
        <v/>
      </c>
      <c r="CH137" s="106" t="str">
        <f t="shared" ref="CH137:CH200" si="168">IF(AND(CF137="",CG137=""),"",IF(AND(CF137="AB",CG137="AB"),"AB",SUM(CF137:CG137)))</f>
        <v/>
      </c>
      <c r="CI137" s="107">
        <f t="shared" ref="CI137:CI200" si="169">COUNTIF(CF137,"ML")*$CF$7+COUNTIF(CG137,"ML")*$CG$7</f>
        <v>0</v>
      </c>
      <c r="CJ137" s="107" t="str">
        <f t="shared" ref="CJ137:CJ200" si="170">IF(OR(B137="NSO",B137="",CH137="",CH137=0),"",IF(AND(CF137="",CG137=""),"",IF(AND(CF137=""),$CF$7-CI137,IF(CG137="",($CF$7+$CG$7)-CI137,$CH$7-CI137))))</f>
        <v/>
      </c>
      <c r="CK137" s="107" t="str">
        <f t="shared" ref="CK137:CK200" si="171">IF(OR(B137="NSO",B137="",CH137="",CH137=0),"",IF(OR(CF137="AB",CG137="AB"),"AB",IF(CH137&gt;=36%*CJ137,"P","S")))</f>
        <v/>
      </c>
      <c r="CL137" s="92" t="str">
        <f t="shared" ref="CL137:CL200" si="172">IF(CH137="","",IF(OR(CK137="",CK137=0,CK137="S",CK137="RE",CK137="F",CK137="AB"),"",IF(CH137&gt;90%*CJ137,"A+",IF(CH137&gt;75%*CJ137,"A",IF(CH137&gt;60%*CJ137,"B",IF(CH137&gt;40%*CJ137,"C","D"))))))</f>
        <v/>
      </c>
      <c r="CM137" s="105" t="str">
        <f>IF(OR($B137=0,$B137=""),"",IF(AND($E$3="Nursery"),'Marks Entry Nursery'!AP136,IF(AND($E$3="LKG"),'Marks Entry LKG'!AP136,IF(AND($E$3="UKG"),'Marks Entry UKG'!AP136,""))))</f>
        <v/>
      </c>
      <c r="CN137" s="105" t="str">
        <f>IF(OR($B137=0,$B137=""),"",IF(AND($E$3="Nursery"),'Marks Entry Nursery'!AQ136,IF(AND($E$3="LKG"),'Marks Entry LKG'!AQ136,IF(AND($E$3="UKG"),'Marks Entry UKG'!AQ136,""))))</f>
        <v/>
      </c>
      <c r="CO137" s="106" t="str">
        <f t="shared" ref="CO137:CO200" si="173">IF(AND(CM137="",CN137=""),"",IF(AND(CM137="AB",CN137="AB"),"AB",SUM(CM137:CN137)))</f>
        <v/>
      </c>
      <c r="CP137" s="107">
        <f t="shared" ref="CP137:CP200" si="174">COUNTIF(CM137,"ML")*$CM$7+COUNTIF(CN137,"ML")*$CN$7</f>
        <v>0</v>
      </c>
      <c r="CQ137" s="107" t="str">
        <f t="shared" ref="CQ137:CQ200" si="175">IF(OR(B137="NSO",B137="",CO137="",CO137=0),"",IF(AND(CM137="",CN137=""),"",IF(AND(CM137=""),$CM$7-CP137,IF(CN137="",($CM$7+$CN$7)-CP137,$CO$7-CP137))))</f>
        <v/>
      </c>
      <c r="CR137" s="107" t="str">
        <f t="shared" ref="CR137:CR200" si="176">IF(OR(B137="NSO",B137="",CO137="",CO137=0),"",IF(OR(CM137="AB",CN137="AB"),"AB",IF(CO137&gt;=36%*CQ137,"P","S")))</f>
        <v/>
      </c>
      <c r="CS137" s="92" t="str">
        <f t="shared" ref="CS137:CS200" si="177">IF(CO137="","",IF(OR(CR137="",CR137=0,CR137="S",CR137="RE",CR137="F",CR137="AB"),"",IF(CO137&gt;90%*CQ137,"A+",IF(CO137&gt;75%*CQ137,"A",IF(CO137&gt;60%*CQ137,"B",IF(CO137&gt;40%*CQ137,"C","D"))))))</f>
        <v/>
      </c>
      <c r="CT137" s="105" t="str">
        <f>IF(OR($B137=0,$B137=""),"",IF(AND($E$3="Nursery"),'Marks Entry Nursery'!AR136,IF(AND($E$3="LKG"),'Marks Entry LKG'!AR136,IF(AND($E$3="UKG"),'Marks Entry UKG'!AR136,""))))</f>
        <v/>
      </c>
      <c r="CU137" s="105" t="str">
        <f>IF(OR($B137=0,$B137=""),"",IF(AND($E$3="Nursery"),'Marks Entry Nursery'!AS136,IF(AND($E$3="LKG"),'Marks Entry LKG'!AS136,IF(AND($E$3="UKG"),'Marks Entry UKG'!AS136,""))))</f>
        <v/>
      </c>
      <c r="CV137" s="106" t="str">
        <f t="shared" ref="CV137:CV200" si="178">IF(AND(CT137="",CU137=""),"",IF(AND(CT137="AB",CU137="AB"),"AB",SUM(CT137:CU137)))</f>
        <v/>
      </c>
      <c r="CW137" s="107">
        <f t="shared" ref="CW137:CW200" si="179">COUNTIF(CT137,"ML")*$CT$7+COUNTIF(CU137,"ML")*$CU$7</f>
        <v>0</v>
      </c>
      <c r="CX137" s="107" t="str">
        <f t="shared" ref="CX137:CX200" si="180">IF(OR(B137="NSO",B137="",CV137="",CV137=0),"",IF(AND(CT137="",CU137=""),"",IF(AND(CT137=""),$CT$7-CW137,IF(CU137="",($CT$7+$CU$7)-CW137,$CV$7-CW137))))</f>
        <v/>
      </c>
      <c r="CY137" s="107" t="str">
        <f t="shared" ref="CY137:CY200" si="181">IF(OR(B137="NSO",B137="",CV137="",CV137=0),"",IF(OR(CT137="AB",CU137="AB"),"AB",IF(CV137&gt;=36%*CX137,"P","S")))</f>
        <v/>
      </c>
      <c r="CZ137" s="92" t="str">
        <f t="shared" ref="CZ137:CZ200" si="182">IF(CV137="","",IF(OR(CY137="",CY137=0,CY137="S",CY137="RE",CY137="F",CY137="AB"),"",IF(CV137&gt;90%*CX137,"A+",IF(CV137&gt;75%*CX137,"A",IF(CV137&gt;60%*CX137,"B",IF(CV137&gt;40%*CX137,"C","D"))))))</f>
        <v/>
      </c>
      <c r="DA137" s="105" t="str">
        <f>IF(OR($B137=0,$B137=""),"",IF(AND($E$3="Nursery"),'Marks Entry Nursery'!AT136,IF(AND($E$3="LKG"),'Marks Entry LKG'!AT136,IF(AND($E$3="UKG"),'Marks Entry UKG'!AT136,""))))</f>
        <v/>
      </c>
      <c r="DB137" s="105" t="str">
        <f>IF(OR($B137=0,$B137=""),"",IF(AND($E$3="Nursery"),'Marks Entry Nursery'!AU136,IF(AND($E$3="LKG"),'Marks Entry LKG'!AU136,IF(AND($E$3="UKG"),'Marks Entry UKG'!AU136,""))))</f>
        <v/>
      </c>
      <c r="DC137" s="357" t="str">
        <f t="shared" ref="DC137:DC200" si="183">IF(AND(DA137="",DB137=""),"",SUM(DA137:DB137))</f>
        <v/>
      </c>
      <c r="DD137" s="93" t="str">
        <f t="shared" ref="DD137:DD200" si="184">IF(DC137="","",IF(OR(DC137="",DC137=0,DC137="RE",DC137="AB"),"",IF(DC137&gt;85%*$DC$7,"A",IF(DC137&gt;70%*$DC$7,"B",IF(DC137&gt;50%*$DC$7,"C",IF(DC137&gt;30%*$DC$7,"D","E"))))))</f>
        <v/>
      </c>
      <c r="DE137" s="105" t="str">
        <f>IF(OR($B137=0,$B137=""),"",IF(AND($E$3="Nursery"),'Marks Entry Nursery'!AV136,IF(AND($E$3="LKG"),'Marks Entry LKG'!AV136,IF(AND($E$3="UKG"),'Marks Entry UKG'!AV136,""))))</f>
        <v/>
      </c>
      <c r="DF137" s="105" t="str">
        <f>IF(OR($B137=0,$B137=""),"",IF(AND($E$3="Nursery"),'Marks Entry Nursery'!AW136,IF(AND($E$3="LKG"),'Marks Entry LKG'!AW136,IF(AND($E$3="UKG"),'Marks Entry UKG'!AW136,""))))</f>
        <v/>
      </c>
      <c r="DG137" s="357" t="str">
        <f t="shared" ref="DG137:DG200" si="185">IF(AND(DE137="",DF137=""),"",SUM(DE137:DF137))</f>
        <v/>
      </c>
      <c r="DH137" s="93" t="str">
        <f t="shared" ref="DH137:DH200" si="186">IF(DG137="","",IF(OR(DG137="",DG137=0,DG137="RE",DG137="AB"),"",IF(DG137&gt;85%*$DG$7,"A",IF(DG137&gt;70%*$DG$7,"B",IF(DG137&gt;50%*$DG$7,"C",IF(DG137&gt;30%*$DG$7,"D","E"))))))</f>
        <v/>
      </c>
      <c r="DI137" s="63" t="str">
        <f t="shared" ref="DI137:DI200" si="187">IF($E$3="","",IF(OR(B137="",G137="",C137=""),"",SUM(W137,AO137,BG137)))</f>
        <v/>
      </c>
      <c r="DJ137" s="359" t="str">
        <f t="shared" ref="DJ137:DJ200" si="188">IFERROR(IF(OR(DI137="",B137="NSO"),"",IF(OR(DI137="",DI137=0),"",DI137*100/(Y137+AQ137+BI137))),"")</f>
        <v/>
      </c>
      <c r="DK137" s="67" t="str">
        <f t="shared" ref="DK137:DK200" si="189">IF(OR(DJ137="",B137="NSO"),"",IF(AND(DJ137&gt;=60),"I",IF(AND(DJ137&gt;=48),"II",IF(AND(DJ137&gt;=36),"III",""))))</f>
        <v/>
      </c>
      <c r="DL137" s="68" t="str">
        <f t="shared" ref="DL137:DL200" si="190">IFERROR(IF(OR(DJ137="",B137="NSO",DI137=0),"",SUMPRODUCT((DJ137&lt;$DJ$8:$DJ$207)/COUNTIF($DJ$8:$DJ$207,$DJ$8:$DJ$207))),"")</f>
        <v/>
      </c>
      <c r="DM137" s="387" t="str">
        <f>IFERROR(IF(B137="NSO","NSO",IF(OR(D137="",G137="",F137="",B137="",DI137=0),"",IF('Master sheet'!$D$14="Hindi","कक्षोंन्नति","Promoted"))),"")</f>
        <v/>
      </c>
      <c r="DN137" s="42" t="str">
        <f>IF(OR(B137=0,B137=""),"",IF(AND($E$3="Nursery"),'Marks Entry Nursery'!AX136,IF(AND($E$3="LKG"),'Marks Entry LKG'!AX136,IF(AND($E$3="UKG"),'Marks Entry UKG'!AX136,""))))</f>
        <v/>
      </c>
      <c r="DO137" s="42" t="str">
        <f>IF(OR(B137=0,B137=""),"",IF(AND($E$3="Nursery"),'Marks Entry Nursery'!AY136,IF(AND($E$3="LKG"),'Marks Entry LKG'!AY136,IF(AND($E$3="UKG"),'Marks Entry UKG'!AY136,""))))</f>
        <v/>
      </c>
      <c r="DP137" s="214" t="str">
        <f t="shared" ref="DP137:DP200" si="191">IF(OR(B137="",G137="",DI137="",B137="NSO"),"",IF(DI137&gt;85%*(Y137+AQ137+BI137),"A",IF(DI137&gt;70%*(Y137+AQ137+BI137),"B",IF(DI137&gt;50%*(Y137+AQ137+BI137),"C",IF(DI137&gt;30%*(Y137+AQ137+BI137),"D","E")))))</f>
        <v/>
      </c>
      <c r="DQ137" s="43"/>
      <c r="DX137" s="44">
        <f>IF(AND($E$3="Nursery"),'Marks Entry Nursery'!I136,IF(AND($E$3="LKG"),'Marks Entry LKG'!I136,IF(AND($E$3="UKG"),'Marks Entry UKG'!I136,"")))</f>
        <v>0</v>
      </c>
    </row>
    <row r="138" spans="1:128" ht="18.95" customHeight="1">
      <c r="A138" s="56">
        <v>131</v>
      </c>
      <c r="B138" s="261" t="str">
        <f>IF(OR(DX138=0,DX138=""),"",IF(AND($E$3="Nursery"),'Marks Entry Nursery'!I137,IF(AND($E$3="LKG"),'Marks Entry LKG'!I137,IF(AND($E$3="UKG"),'Marks Entry UKG'!I137,""))))</f>
        <v/>
      </c>
      <c r="C138" s="57" t="str">
        <f>IF(OR($B138=0,$B138=""),"",IF(AND($E$3="Nursery"),'Marks Entry Nursery'!B137,IF(AND($E$3="LKG"),'Marks Entry LKG'!B137,IF(AND($E$3="UKG"),'Marks Entry UKG'!B137,""))))</f>
        <v/>
      </c>
      <c r="D138" s="57" t="str">
        <f>IF(OR($B138=0,$B138=""),"",IF(AND($E$3="Nursery"),'Marks Entry Nursery'!C137,IF(AND($E$3="LKG"),'Marks Entry LKG'!C137,IF(AND($E$3="UKG"),'Marks Entry UKG'!C137,""))))</f>
        <v/>
      </c>
      <c r="E138" s="402" t="str">
        <f>IF(OR(B138=0,B138=""),"",IF(AND($E$3="Nursery"),'Marks Entry Nursery'!E137,IF(AND($E$3="LKG"),'Marks Entry LKG'!E137,IF(AND($E$3="UKG"),'Marks Entry UKG'!E137,""))))</f>
        <v/>
      </c>
      <c r="F138" s="260" t="str">
        <f>IF(OR(B138=0,B138=""),"",IF(AND($E$3="Nursery"),'Marks Entry Nursery'!D137,IF(AND($E$3="LKG"),'Marks Entry LKG'!D137,IF(AND($E$3="UKG"),'Marks Entry UKG'!D137,""))))</f>
        <v/>
      </c>
      <c r="G138" s="407" t="str">
        <f>IF(OR($B138=0,$B138=""),"",IF(AND($E$3="Nursery"),'Marks Entry Nursery'!F137,IF(AND($E$3="LKG"),'Marks Entry LKG'!F137,IF(AND($E$3="UKG"),'Marks Entry UKG'!F137,""))))</f>
        <v/>
      </c>
      <c r="H138" s="407" t="str">
        <f>IF(OR($B138=0,$B138=""),"",IF(AND($E$3="Nursery"),'Marks Entry Nursery'!G137,IF(AND($E$3="LKG"),'Marks Entry LKG'!G137,IF(AND($E$3="UKG"),'Marks Entry UKG'!G137,""))))</f>
        <v/>
      </c>
      <c r="I138" s="407" t="str">
        <f>IF(OR($B138=0,$B138=""),"",IF(AND($E$3="Nursery"),'Marks Entry Nursery'!H137,IF(AND($E$3="LKG"),'Marks Entry LKG'!H137,IF(AND($E$3="UKG"),'Marks Entry UKG'!H137,""))))</f>
        <v/>
      </c>
      <c r="J138" s="229" t="str">
        <f>IF(OR($B138=0,$B138=""),"",IF(AND($E$3="Nursery"),'Marks Entry Nursery'!J137,IF(AND($E$3="LKG"),'Marks Entry LKG'!J137,IF(AND($E$3="UKG"),'Marks Entry UKG'!J137,""))))</f>
        <v/>
      </c>
      <c r="K138" s="229" t="str">
        <f>IF(OR($B138=0,$B138=""),"",IF(AND($E$3="Nursery"),'Marks Entry Nursery'!K137,IF(AND($E$3="LKG"),'Marks Entry LKG'!K137,IF(AND($E$3="UKG"),'Marks Entry UKG'!K137,""))))</f>
        <v/>
      </c>
      <c r="L138" s="105"/>
      <c r="M138" s="105"/>
      <c r="N138" s="105"/>
      <c r="O138" s="51"/>
      <c r="P138" s="105" t="str">
        <f>IF(OR($B138=0,$B138=""),"",IF(AND($E$3="Nursery"),'Marks Entry Nursery'!O137,IF(AND($E$3="LKG"),'Marks Entry LKG'!O137,IF(AND($E$3="UKG"),'Marks Entry UKG'!O137,""))))</f>
        <v/>
      </c>
      <c r="Q138" s="105" t="str">
        <f>IF(OR($B138=0,$B138=""),"",IF(AND($E$3="Nursery"),'Marks Entry Nursery'!P137,IF(AND($E$3="LKG"),'Marks Entry LKG'!P137,IF(AND($E$3="UKG"),'Marks Entry UKG'!P137,""))))</f>
        <v/>
      </c>
      <c r="R138" s="54" t="str">
        <f t="shared" si="128"/>
        <v/>
      </c>
      <c r="S138" s="51">
        <f t="shared" si="129"/>
        <v>0</v>
      </c>
      <c r="T138" s="105" t="str">
        <f>IF(OR($B138=0,$B138=""),"",IF(AND($E$3="Nursery"),'Marks Entry Nursery'!Q137,IF(AND($E$3="LKG"),'Marks Entry LKG'!Q137,IF(AND($E$3="UKG"),'Marks Entry UKG'!Q137,""))))</f>
        <v/>
      </c>
      <c r="U138" s="105" t="str">
        <f>IF(OR($B138=0,$B138=""),"",IF(AND($E$3="Nursery"),'Marks Entry Nursery'!R137,IF(AND($E$3="LKG"),'Marks Entry LKG'!R137,IF(AND($E$3="UKG"),'Marks Entry UKG'!R137,""))))</f>
        <v/>
      </c>
      <c r="V138" s="55" t="str">
        <f t="shared" si="130"/>
        <v/>
      </c>
      <c r="W138" s="51" t="str">
        <f t="shared" si="131"/>
        <v/>
      </c>
      <c r="X138" s="89">
        <f t="shared" si="132"/>
        <v>0</v>
      </c>
      <c r="Y138" s="89" t="str">
        <f t="shared" si="133"/>
        <v/>
      </c>
      <c r="Z138" s="89" t="str">
        <f t="shared" si="134"/>
        <v/>
      </c>
      <c r="AA138" s="89" t="str">
        <f t="shared" si="135"/>
        <v/>
      </c>
      <c r="AB138" s="89" t="str">
        <f t="shared" si="136"/>
        <v/>
      </c>
      <c r="AC138" s="93" t="str">
        <f t="shared" si="137"/>
        <v/>
      </c>
      <c r="AD138" s="105"/>
      <c r="AE138" s="105"/>
      <c r="AF138" s="105"/>
      <c r="AG138" s="51"/>
      <c r="AH138" s="105" t="str">
        <f>IF(OR($B138=0,$B138=""),"",IF(AND($E$3="Nursery"),'Marks Entry Nursery'!V137,IF(AND($E$3="LKG"),'Marks Entry LKG'!V137,IF(AND($E$3="UKG"),'Marks Entry UKG'!V137,""))))</f>
        <v/>
      </c>
      <c r="AI138" s="105" t="str">
        <f>IF(OR($B138=0,$B138=""),"",IF(AND($E$3="Nursery"),'Marks Entry Nursery'!W137,IF(AND($E$3="LKG"),'Marks Entry LKG'!W137,IF(AND($E$3="UKG"),'Marks Entry UKG'!W137,""))))</f>
        <v/>
      </c>
      <c r="AJ138" s="54" t="str">
        <f t="shared" si="138"/>
        <v/>
      </c>
      <c r="AK138" s="51">
        <f t="shared" si="139"/>
        <v>0</v>
      </c>
      <c r="AL138" s="105" t="str">
        <f>IF(OR($B138=0,$B138=""),"",IF(AND($E$3="Nursery"),'Marks Entry Nursery'!X137,IF(AND($E$3="LKG"),'Marks Entry LKG'!X137,IF(AND($E$3="UKG"),'Marks Entry UKG'!X137,""))))</f>
        <v/>
      </c>
      <c r="AM138" s="105" t="str">
        <f>IF(OR($B138=0,$B138=""),"",IF(AND($E$3="Nursery"),'Marks Entry Nursery'!Y137,IF(AND($E$3="LKG"),'Marks Entry LKG'!Y137,IF(AND($E$3="UKG"),'Marks Entry UKG'!Y137,""))))</f>
        <v/>
      </c>
      <c r="AN138" s="55" t="str">
        <f t="shared" si="140"/>
        <v/>
      </c>
      <c r="AO138" s="51" t="str">
        <f t="shared" si="141"/>
        <v/>
      </c>
      <c r="AP138" s="89">
        <f t="shared" si="142"/>
        <v>0</v>
      </c>
      <c r="AQ138" s="89" t="str">
        <f t="shared" si="143"/>
        <v/>
      </c>
      <c r="AR138" s="89" t="str">
        <f t="shared" si="144"/>
        <v/>
      </c>
      <c r="AS138" s="89" t="str">
        <f t="shared" si="145"/>
        <v/>
      </c>
      <c r="AT138" s="89" t="str">
        <f t="shared" si="146"/>
        <v/>
      </c>
      <c r="AU138" s="93" t="str">
        <f t="shared" si="147"/>
        <v/>
      </c>
      <c r="AV138" s="105"/>
      <c r="AW138" s="105"/>
      <c r="AX138" s="105"/>
      <c r="AY138" s="51"/>
      <c r="AZ138" s="105" t="str">
        <f>IF(OR($B138=0,$B138=""),"",IF(AND($E$3="Nursery"),'Marks Entry Nursery'!AC137,IF(AND($E$3="LKG"),'Marks Entry LKG'!AC137,IF(AND($E$3="UKG"),'Marks Entry UKG'!AC137,""))))</f>
        <v/>
      </c>
      <c r="BA138" s="105" t="str">
        <f>IF(OR($B138=0,$B138=""),"",IF(AND($E$3="Nursery"),'Marks Entry Nursery'!AD137,IF(AND($E$3="LKG"),'Marks Entry LKG'!AD137,IF(AND($E$3="UKG"),'Marks Entry UKG'!AD137,""))))</f>
        <v/>
      </c>
      <c r="BB138" s="54" t="str">
        <f t="shared" si="148"/>
        <v/>
      </c>
      <c r="BC138" s="51">
        <f t="shared" si="149"/>
        <v>0</v>
      </c>
      <c r="BD138" s="105" t="str">
        <f>IF(OR($B138=0,$B138=""),"",IF(AND($E$3="Nursery"),'Marks Entry Nursery'!AE137,IF(AND($E$3="LKG"),'Marks Entry LKG'!AE137,IF(AND($E$3="UKG"),'Marks Entry UKG'!AE137,""))))</f>
        <v/>
      </c>
      <c r="BE138" s="105" t="str">
        <f>IF(OR($B138=0,$B138=""),"",IF(AND($E$3="Nursery"),'Marks Entry Nursery'!AF137,IF(AND($E$3="LKG"),'Marks Entry LKG'!AF137,IF(AND($E$3="UKG"),'Marks Entry UKG'!AF137,""))))</f>
        <v/>
      </c>
      <c r="BF138" s="55" t="str">
        <f t="shared" si="150"/>
        <v/>
      </c>
      <c r="BG138" s="51" t="str">
        <f t="shared" si="151"/>
        <v/>
      </c>
      <c r="BH138" s="89">
        <f t="shared" si="152"/>
        <v>0</v>
      </c>
      <c r="BI138" s="89" t="str">
        <f t="shared" si="153"/>
        <v/>
      </c>
      <c r="BJ138" s="89" t="str">
        <f t="shared" si="154"/>
        <v/>
      </c>
      <c r="BK138" s="89" t="str">
        <f t="shared" si="155"/>
        <v/>
      </c>
      <c r="BL138" s="89" t="str">
        <f t="shared" si="156"/>
        <v/>
      </c>
      <c r="BM138" s="93" t="str">
        <f t="shared" si="157"/>
        <v/>
      </c>
      <c r="BN138" s="105"/>
      <c r="BO138" s="105"/>
      <c r="BP138" s="105"/>
      <c r="BQ138" s="51"/>
      <c r="BR138" s="105" t="str">
        <f>IF(OR($B138=0,$B138=""),"",IF(AND($E$3="Nursery"),'Marks Entry Nursery'!AJ137,IF(AND($E$3="LKG"),'Marks Entry LKG'!AJ137,IF(AND($E$3="UKG"),'Marks Entry UKG'!AJ137,""))))</f>
        <v/>
      </c>
      <c r="BS138" s="105" t="str">
        <f>IF(OR($B138=0,$B138=""),"",IF(AND($E$3="Nursery"),'Marks Entry Nursery'!AK137,IF(AND($E$3="LKG"),'Marks Entry LKG'!AK137,IF(AND($E$3="UKG"),'Marks Entry UKG'!AK137,""))))</f>
        <v/>
      </c>
      <c r="BT138" s="54" t="str">
        <f t="shared" si="158"/>
        <v/>
      </c>
      <c r="BU138" s="51">
        <f t="shared" si="159"/>
        <v>0</v>
      </c>
      <c r="BV138" s="105" t="str">
        <f>IF(OR($B138=0,$B138=""),"",IF(AND($E$3="Nursery"),'Marks Entry Nursery'!AL137,IF(AND($E$3="LKG"),'Marks Entry LKG'!AL137,IF(AND($E$3="UKG"),'Marks Entry UKG'!AL137,""))))</f>
        <v/>
      </c>
      <c r="BW138" s="105" t="str">
        <f>IF(OR($B138=0,$B138=""),"",IF(AND($E$3="Nursery"),'Marks Entry Nursery'!AM137,IF(AND($E$3="LKG"),'Marks Entry LKG'!AM137,IF(AND($E$3="UKG"),'Marks Entry UKG'!AM137,""))))</f>
        <v/>
      </c>
      <c r="BX138" s="55" t="str">
        <f t="shared" si="160"/>
        <v/>
      </c>
      <c r="BY138" s="51" t="str">
        <f t="shared" si="161"/>
        <v/>
      </c>
      <c r="BZ138" s="89">
        <f t="shared" si="162"/>
        <v>0</v>
      </c>
      <c r="CA138" s="89" t="str">
        <f t="shared" si="163"/>
        <v/>
      </c>
      <c r="CB138" s="89" t="str">
        <f t="shared" si="164"/>
        <v/>
      </c>
      <c r="CC138" s="89" t="str">
        <f t="shared" si="165"/>
        <v/>
      </c>
      <c r="CD138" s="89" t="str">
        <f t="shared" si="166"/>
        <v/>
      </c>
      <c r="CE138" s="93" t="str">
        <f t="shared" si="167"/>
        <v/>
      </c>
      <c r="CF138" s="105" t="str">
        <f>IF(OR($B138=0,$B138=""),"",IF(AND($E$3="Nursery"),'Marks Entry Nursery'!AN137,IF(AND($E$3="LKG"),'Marks Entry LKG'!AN137,IF(AND($E$3="UKG"),'Marks Entry UKG'!AN137,""))))</f>
        <v/>
      </c>
      <c r="CG138" s="105" t="str">
        <f>IF(OR($B138=0,$B138=""),"",IF(AND($E$3="Nursery"),'Marks Entry Nursery'!AO137,IF(AND($E$3="LKG"),'Marks Entry LKG'!AO137,IF(AND($E$3="UKG"),'Marks Entry UKG'!AO137,""))))</f>
        <v/>
      </c>
      <c r="CH138" s="106" t="str">
        <f t="shared" si="168"/>
        <v/>
      </c>
      <c r="CI138" s="107">
        <f t="shared" si="169"/>
        <v>0</v>
      </c>
      <c r="CJ138" s="107" t="str">
        <f t="shared" si="170"/>
        <v/>
      </c>
      <c r="CK138" s="107" t="str">
        <f t="shared" si="171"/>
        <v/>
      </c>
      <c r="CL138" s="92" t="str">
        <f t="shared" si="172"/>
        <v/>
      </c>
      <c r="CM138" s="105" t="str">
        <f>IF(OR($B138=0,$B138=""),"",IF(AND($E$3="Nursery"),'Marks Entry Nursery'!AP137,IF(AND($E$3="LKG"),'Marks Entry LKG'!AP137,IF(AND($E$3="UKG"),'Marks Entry UKG'!AP137,""))))</f>
        <v/>
      </c>
      <c r="CN138" s="105" t="str">
        <f>IF(OR($B138=0,$B138=""),"",IF(AND($E$3="Nursery"),'Marks Entry Nursery'!AQ137,IF(AND($E$3="LKG"),'Marks Entry LKG'!AQ137,IF(AND($E$3="UKG"),'Marks Entry UKG'!AQ137,""))))</f>
        <v/>
      </c>
      <c r="CO138" s="106" t="str">
        <f t="shared" si="173"/>
        <v/>
      </c>
      <c r="CP138" s="107">
        <f t="shared" si="174"/>
        <v>0</v>
      </c>
      <c r="CQ138" s="107" t="str">
        <f t="shared" si="175"/>
        <v/>
      </c>
      <c r="CR138" s="107" t="str">
        <f t="shared" si="176"/>
        <v/>
      </c>
      <c r="CS138" s="92" t="str">
        <f t="shared" si="177"/>
        <v/>
      </c>
      <c r="CT138" s="105" t="str">
        <f>IF(OR($B138=0,$B138=""),"",IF(AND($E$3="Nursery"),'Marks Entry Nursery'!AR137,IF(AND($E$3="LKG"),'Marks Entry LKG'!AR137,IF(AND($E$3="UKG"),'Marks Entry UKG'!AR137,""))))</f>
        <v/>
      </c>
      <c r="CU138" s="105" t="str">
        <f>IF(OR($B138=0,$B138=""),"",IF(AND($E$3="Nursery"),'Marks Entry Nursery'!AS137,IF(AND($E$3="LKG"),'Marks Entry LKG'!AS137,IF(AND($E$3="UKG"),'Marks Entry UKG'!AS137,""))))</f>
        <v/>
      </c>
      <c r="CV138" s="106" t="str">
        <f t="shared" si="178"/>
        <v/>
      </c>
      <c r="CW138" s="107">
        <f t="shared" si="179"/>
        <v>0</v>
      </c>
      <c r="CX138" s="107" t="str">
        <f t="shared" si="180"/>
        <v/>
      </c>
      <c r="CY138" s="107" t="str">
        <f t="shared" si="181"/>
        <v/>
      </c>
      <c r="CZ138" s="92" t="str">
        <f t="shared" si="182"/>
        <v/>
      </c>
      <c r="DA138" s="105" t="str">
        <f>IF(OR($B138=0,$B138=""),"",IF(AND($E$3="Nursery"),'Marks Entry Nursery'!AT137,IF(AND($E$3="LKG"),'Marks Entry LKG'!AT137,IF(AND($E$3="UKG"),'Marks Entry UKG'!AT137,""))))</f>
        <v/>
      </c>
      <c r="DB138" s="105" t="str">
        <f>IF(OR($B138=0,$B138=""),"",IF(AND($E$3="Nursery"),'Marks Entry Nursery'!AU137,IF(AND($E$3="LKG"),'Marks Entry LKG'!AU137,IF(AND($E$3="UKG"),'Marks Entry UKG'!AU137,""))))</f>
        <v/>
      </c>
      <c r="DC138" s="357" t="str">
        <f t="shared" si="183"/>
        <v/>
      </c>
      <c r="DD138" s="93" t="str">
        <f t="shared" si="184"/>
        <v/>
      </c>
      <c r="DE138" s="105" t="str">
        <f>IF(OR($B138=0,$B138=""),"",IF(AND($E$3="Nursery"),'Marks Entry Nursery'!AV137,IF(AND($E$3="LKG"),'Marks Entry LKG'!AV137,IF(AND($E$3="UKG"),'Marks Entry UKG'!AV137,""))))</f>
        <v/>
      </c>
      <c r="DF138" s="105" t="str">
        <f>IF(OR($B138=0,$B138=""),"",IF(AND($E$3="Nursery"),'Marks Entry Nursery'!AW137,IF(AND($E$3="LKG"),'Marks Entry LKG'!AW137,IF(AND($E$3="UKG"),'Marks Entry UKG'!AW137,""))))</f>
        <v/>
      </c>
      <c r="DG138" s="357" t="str">
        <f t="shared" si="185"/>
        <v/>
      </c>
      <c r="DH138" s="93" t="str">
        <f t="shared" si="186"/>
        <v/>
      </c>
      <c r="DI138" s="63" t="str">
        <f t="shared" si="187"/>
        <v/>
      </c>
      <c r="DJ138" s="359" t="str">
        <f t="shared" si="188"/>
        <v/>
      </c>
      <c r="DK138" s="67" t="str">
        <f t="shared" si="189"/>
        <v/>
      </c>
      <c r="DL138" s="68" t="str">
        <f t="shared" si="190"/>
        <v/>
      </c>
      <c r="DM138" s="387" t="str">
        <f>IFERROR(IF(B138="NSO","NSO",IF(OR(D138="",G138="",F138="",B138="",DI138=0),"",IF('Master sheet'!$D$14="Hindi","कक्षोंन्नति","Promoted"))),"")</f>
        <v/>
      </c>
      <c r="DN138" s="42" t="str">
        <f>IF(OR(B138=0,B138=""),"",IF(AND($E$3="Nursery"),'Marks Entry Nursery'!AX137,IF(AND($E$3="LKG"),'Marks Entry LKG'!AX137,IF(AND($E$3="UKG"),'Marks Entry UKG'!AX137,""))))</f>
        <v/>
      </c>
      <c r="DO138" s="42" t="str">
        <f>IF(OR(B138=0,B138=""),"",IF(AND($E$3="Nursery"),'Marks Entry Nursery'!AY137,IF(AND($E$3="LKG"),'Marks Entry LKG'!AY137,IF(AND($E$3="UKG"),'Marks Entry UKG'!AY137,""))))</f>
        <v/>
      </c>
      <c r="DP138" s="214" t="str">
        <f t="shared" si="191"/>
        <v/>
      </c>
      <c r="DQ138" s="43"/>
      <c r="DX138" s="44">
        <f>IF(AND($E$3="Nursery"),'Marks Entry Nursery'!I137,IF(AND($E$3="LKG"),'Marks Entry LKG'!I137,IF(AND($E$3="UKG"),'Marks Entry UKG'!I137,"")))</f>
        <v>0</v>
      </c>
    </row>
    <row r="139" spans="1:128" ht="18.95" customHeight="1">
      <c r="A139" s="56">
        <v>132</v>
      </c>
      <c r="B139" s="261" t="str">
        <f>IF(OR(DX139=0,DX139=""),"",IF(AND($E$3="Nursery"),'Marks Entry Nursery'!I138,IF(AND($E$3="LKG"),'Marks Entry LKG'!I138,IF(AND($E$3="UKG"),'Marks Entry UKG'!I138,""))))</f>
        <v/>
      </c>
      <c r="C139" s="57" t="str">
        <f>IF(OR($B139=0,$B139=""),"",IF(AND($E$3="Nursery"),'Marks Entry Nursery'!B138,IF(AND($E$3="LKG"),'Marks Entry LKG'!B138,IF(AND($E$3="UKG"),'Marks Entry UKG'!B138,""))))</f>
        <v/>
      </c>
      <c r="D139" s="57" t="str">
        <f>IF(OR($B139=0,$B139=""),"",IF(AND($E$3="Nursery"),'Marks Entry Nursery'!C138,IF(AND($E$3="LKG"),'Marks Entry LKG'!C138,IF(AND($E$3="UKG"),'Marks Entry UKG'!C138,""))))</f>
        <v/>
      </c>
      <c r="E139" s="402" t="str">
        <f>IF(OR(B139=0,B139=""),"",IF(AND($E$3="Nursery"),'Marks Entry Nursery'!E138,IF(AND($E$3="LKG"),'Marks Entry LKG'!E138,IF(AND($E$3="UKG"),'Marks Entry UKG'!E138,""))))</f>
        <v/>
      </c>
      <c r="F139" s="260" t="str">
        <f>IF(OR(B139=0,B139=""),"",IF(AND($E$3="Nursery"),'Marks Entry Nursery'!D138,IF(AND($E$3="LKG"),'Marks Entry LKG'!D138,IF(AND($E$3="UKG"),'Marks Entry UKG'!D138,""))))</f>
        <v/>
      </c>
      <c r="G139" s="407" t="str">
        <f>IF(OR($B139=0,$B139=""),"",IF(AND($E$3="Nursery"),'Marks Entry Nursery'!F138,IF(AND($E$3="LKG"),'Marks Entry LKG'!F138,IF(AND($E$3="UKG"),'Marks Entry UKG'!F138,""))))</f>
        <v/>
      </c>
      <c r="H139" s="407" t="str">
        <f>IF(OR($B139=0,$B139=""),"",IF(AND($E$3="Nursery"),'Marks Entry Nursery'!G138,IF(AND($E$3="LKG"),'Marks Entry LKG'!G138,IF(AND($E$3="UKG"),'Marks Entry UKG'!G138,""))))</f>
        <v/>
      </c>
      <c r="I139" s="407" t="str">
        <f>IF(OR($B139=0,$B139=""),"",IF(AND($E$3="Nursery"),'Marks Entry Nursery'!H138,IF(AND($E$3="LKG"),'Marks Entry LKG'!H138,IF(AND($E$3="UKG"),'Marks Entry UKG'!H138,""))))</f>
        <v/>
      </c>
      <c r="J139" s="229" t="str">
        <f>IF(OR($B139=0,$B139=""),"",IF(AND($E$3="Nursery"),'Marks Entry Nursery'!J138,IF(AND($E$3="LKG"),'Marks Entry LKG'!J138,IF(AND($E$3="UKG"),'Marks Entry UKG'!J138,""))))</f>
        <v/>
      </c>
      <c r="K139" s="229" t="str">
        <f>IF(OR($B139=0,$B139=""),"",IF(AND($E$3="Nursery"),'Marks Entry Nursery'!K138,IF(AND($E$3="LKG"),'Marks Entry LKG'!K138,IF(AND($E$3="UKG"),'Marks Entry UKG'!K138,""))))</f>
        <v/>
      </c>
      <c r="L139" s="105"/>
      <c r="M139" s="105"/>
      <c r="N139" s="105"/>
      <c r="O139" s="51"/>
      <c r="P139" s="105" t="str">
        <f>IF(OR($B139=0,$B139=""),"",IF(AND($E$3="Nursery"),'Marks Entry Nursery'!O138,IF(AND($E$3="LKG"),'Marks Entry LKG'!O138,IF(AND($E$3="UKG"),'Marks Entry UKG'!O138,""))))</f>
        <v/>
      </c>
      <c r="Q139" s="105" t="str">
        <f>IF(OR($B139=0,$B139=""),"",IF(AND($E$3="Nursery"),'Marks Entry Nursery'!P138,IF(AND($E$3="LKG"),'Marks Entry LKG'!P138,IF(AND($E$3="UKG"),'Marks Entry UKG'!P138,""))))</f>
        <v/>
      </c>
      <c r="R139" s="54" t="str">
        <f t="shared" si="128"/>
        <v/>
      </c>
      <c r="S139" s="51">
        <f t="shared" si="129"/>
        <v>0</v>
      </c>
      <c r="T139" s="105" t="str">
        <f>IF(OR($B139=0,$B139=""),"",IF(AND($E$3="Nursery"),'Marks Entry Nursery'!Q138,IF(AND($E$3="LKG"),'Marks Entry LKG'!Q138,IF(AND($E$3="UKG"),'Marks Entry UKG'!Q138,""))))</f>
        <v/>
      </c>
      <c r="U139" s="105" t="str">
        <f>IF(OR($B139=0,$B139=""),"",IF(AND($E$3="Nursery"),'Marks Entry Nursery'!R138,IF(AND($E$3="LKG"),'Marks Entry LKG'!R138,IF(AND($E$3="UKG"),'Marks Entry UKG'!R138,""))))</f>
        <v/>
      </c>
      <c r="V139" s="55" t="str">
        <f t="shared" si="130"/>
        <v/>
      </c>
      <c r="W139" s="51" t="str">
        <f t="shared" si="131"/>
        <v/>
      </c>
      <c r="X139" s="89">
        <f t="shared" si="132"/>
        <v>0</v>
      </c>
      <c r="Y139" s="89" t="str">
        <f t="shared" si="133"/>
        <v/>
      </c>
      <c r="Z139" s="89" t="str">
        <f t="shared" si="134"/>
        <v/>
      </c>
      <c r="AA139" s="89" t="str">
        <f t="shared" si="135"/>
        <v/>
      </c>
      <c r="AB139" s="89" t="str">
        <f t="shared" si="136"/>
        <v/>
      </c>
      <c r="AC139" s="93" t="str">
        <f t="shared" si="137"/>
        <v/>
      </c>
      <c r="AD139" s="105"/>
      <c r="AE139" s="105"/>
      <c r="AF139" s="105"/>
      <c r="AG139" s="51"/>
      <c r="AH139" s="105" t="str">
        <f>IF(OR($B139=0,$B139=""),"",IF(AND($E$3="Nursery"),'Marks Entry Nursery'!V138,IF(AND($E$3="LKG"),'Marks Entry LKG'!V138,IF(AND($E$3="UKG"),'Marks Entry UKG'!V138,""))))</f>
        <v/>
      </c>
      <c r="AI139" s="105" t="str">
        <f>IF(OR($B139=0,$B139=""),"",IF(AND($E$3="Nursery"),'Marks Entry Nursery'!W138,IF(AND($E$3="LKG"),'Marks Entry LKG'!W138,IF(AND($E$3="UKG"),'Marks Entry UKG'!W138,""))))</f>
        <v/>
      </c>
      <c r="AJ139" s="54" t="str">
        <f t="shared" si="138"/>
        <v/>
      </c>
      <c r="AK139" s="51">
        <f t="shared" si="139"/>
        <v>0</v>
      </c>
      <c r="AL139" s="105" t="str">
        <f>IF(OR($B139=0,$B139=""),"",IF(AND($E$3="Nursery"),'Marks Entry Nursery'!X138,IF(AND($E$3="LKG"),'Marks Entry LKG'!X138,IF(AND($E$3="UKG"),'Marks Entry UKG'!X138,""))))</f>
        <v/>
      </c>
      <c r="AM139" s="105" t="str">
        <f>IF(OR($B139=0,$B139=""),"",IF(AND($E$3="Nursery"),'Marks Entry Nursery'!Y138,IF(AND($E$3="LKG"),'Marks Entry LKG'!Y138,IF(AND($E$3="UKG"),'Marks Entry UKG'!Y138,""))))</f>
        <v/>
      </c>
      <c r="AN139" s="55" t="str">
        <f t="shared" si="140"/>
        <v/>
      </c>
      <c r="AO139" s="51" t="str">
        <f t="shared" si="141"/>
        <v/>
      </c>
      <c r="AP139" s="89">
        <f t="shared" si="142"/>
        <v>0</v>
      </c>
      <c r="AQ139" s="89" t="str">
        <f t="shared" si="143"/>
        <v/>
      </c>
      <c r="AR139" s="89" t="str">
        <f t="shared" si="144"/>
        <v/>
      </c>
      <c r="AS139" s="89" t="str">
        <f t="shared" si="145"/>
        <v/>
      </c>
      <c r="AT139" s="89" t="str">
        <f t="shared" si="146"/>
        <v/>
      </c>
      <c r="AU139" s="93" t="str">
        <f t="shared" si="147"/>
        <v/>
      </c>
      <c r="AV139" s="105"/>
      <c r="AW139" s="105"/>
      <c r="AX139" s="105"/>
      <c r="AY139" s="51"/>
      <c r="AZ139" s="105" t="str">
        <f>IF(OR($B139=0,$B139=""),"",IF(AND($E$3="Nursery"),'Marks Entry Nursery'!AC138,IF(AND($E$3="LKG"),'Marks Entry LKG'!AC138,IF(AND($E$3="UKG"),'Marks Entry UKG'!AC138,""))))</f>
        <v/>
      </c>
      <c r="BA139" s="105" t="str">
        <f>IF(OR($B139=0,$B139=""),"",IF(AND($E$3="Nursery"),'Marks Entry Nursery'!AD138,IF(AND($E$3="LKG"),'Marks Entry LKG'!AD138,IF(AND($E$3="UKG"),'Marks Entry UKG'!AD138,""))))</f>
        <v/>
      </c>
      <c r="BB139" s="54" t="str">
        <f t="shared" si="148"/>
        <v/>
      </c>
      <c r="BC139" s="51">
        <f t="shared" si="149"/>
        <v>0</v>
      </c>
      <c r="BD139" s="105" t="str">
        <f>IF(OR($B139=0,$B139=""),"",IF(AND($E$3="Nursery"),'Marks Entry Nursery'!AE138,IF(AND($E$3="LKG"),'Marks Entry LKG'!AE138,IF(AND($E$3="UKG"),'Marks Entry UKG'!AE138,""))))</f>
        <v/>
      </c>
      <c r="BE139" s="105" t="str">
        <f>IF(OR($B139=0,$B139=""),"",IF(AND($E$3="Nursery"),'Marks Entry Nursery'!AF138,IF(AND($E$3="LKG"),'Marks Entry LKG'!AF138,IF(AND($E$3="UKG"),'Marks Entry UKG'!AF138,""))))</f>
        <v/>
      </c>
      <c r="BF139" s="55" t="str">
        <f t="shared" si="150"/>
        <v/>
      </c>
      <c r="BG139" s="51" t="str">
        <f t="shared" si="151"/>
        <v/>
      </c>
      <c r="BH139" s="89">
        <f t="shared" si="152"/>
        <v>0</v>
      </c>
      <c r="BI139" s="89" t="str">
        <f t="shared" si="153"/>
        <v/>
      </c>
      <c r="BJ139" s="89" t="str">
        <f t="shared" si="154"/>
        <v/>
      </c>
      <c r="BK139" s="89" t="str">
        <f t="shared" si="155"/>
        <v/>
      </c>
      <c r="BL139" s="89" t="str">
        <f t="shared" si="156"/>
        <v/>
      </c>
      <c r="BM139" s="93" t="str">
        <f t="shared" si="157"/>
        <v/>
      </c>
      <c r="BN139" s="105"/>
      <c r="BO139" s="105"/>
      <c r="BP139" s="105"/>
      <c r="BQ139" s="51"/>
      <c r="BR139" s="105" t="str">
        <f>IF(OR($B139=0,$B139=""),"",IF(AND($E$3="Nursery"),'Marks Entry Nursery'!AJ138,IF(AND($E$3="LKG"),'Marks Entry LKG'!AJ138,IF(AND($E$3="UKG"),'Marks Entry UKG'!AJ138,""))))</f>
        <v/>
      </c>
      <c r="BS139" s="105" t="str">
        <f>IF(OR($B139=0,$B139=""),"",IF(AND($E$3="Nursery"),'Marks Entry Nursery'!AK138,IF(AND($E$3="LKG"),'Marks Entry LKG'!AK138,IF(AND($E$3="UKG"),'Marks Entry UKG'!AK138,""))))</f>
        <v/>
      </c>
      <c r="BT139" s="54" t="str">
        <f t="shared" si="158"/>
        <v/>
      </c>
      <c r="BU139" s="51">
        <f t="shared" si="159"/>
        <v>0</v>
      </c>
      <c r="BV139" s="105" t="str">
        <f>IF(OR($B139=0,$B139=""),"",IF(AND($E$3="Nursery"),'Marks Entry Nursery'!AL138,IF(AND($E$3="LKG"),'Marks Entry LKG'!AL138,IF(AND($E$3="UKG"),'Marks Entry UKG'!AL138,""))))</f>
        <v/>
      </c>
      <c r="BW139" s="105" t="str">
        <f>IF(OR($B139=0,$B139=""),"",IF(AND($E$3="Nursery"),'Marks Entry Nursery'!AM138,IF(AND($E$3="LKG"),'Marks Entry LKG'!AM138,IF(AND($E$3="UKG"),'Marks Entry UKG'!AM138,""))))</f>
        <v/>
      </c>
      <c r="BX139" s="55" t="str">
        <f t="shared" si="160"/>
        <v/>
      </c>
      <c r="BY139" s="51" t="str">
        <f t="shared" si="161"/>
        <v/>
      </c>
      <c r="BZ139" s="89">
        <f t="shared" si="162"/>
        <v>0</v>
      </c>
      <c r="CA139" s="89" t="str">
        <f t="shared" si="163"/>
        <v/>
      </c>
      <c r="CB139" s="89" t="str">
        <f t="shared" si="164"/>
        <v/>
      </c>
      <c r="CC139" s="89" t="str">
        <f t="shared" si="165"/>
        <v/>
      </c>
      <c r="CD139" s="89" t="str">
        <f t="shared" si="166"/>
        <v/>
      </c>
      <c r="CE139" s="93" t="str">
        <f t="shared" si="167"/>
        <v/>
      </c>
      <c r="CF139" s="105" t="str">
        <f>IF(OR($B139=0,$B139=""),"",IF(AND($E$3="Nursery"),'Marks Entry Nursery'!AN138,IF(AND($E$3="LKG"),'Marks Entry LKG'!AN138,IF(AND($E$3="UKG"),'Marks Entry UKG'!AN138,""))))</f>
        <v/>
      </c>
      <c r="CG139" s="105" t="str">
        <f>IF(OR($B139=0,$B139=""),"",IF(AND($E$3="Nursery"),'Marks Entry Nursery'!AO138,IF(AND($E$3="LKG"),'Marks Entry LKG'!AO138,IF(AND($E$3="UKG"),'Marks Entry UKG'!AO138,""))))</f>
        <v/>
      </c>
      <c r="CH139" s="106" t="str">
        <f t="shared" si="168"/>
        <v/>
      </c>
      <c r="CI139" s="107">
        <f t="shared" si="169"/>
        <v>0</v>
      </c>
      <c r="CJ139" s="107" t="str">
        <f t="shared" si="170"/>
        <v/>
      </c>
      <c r="CK139" s="107" t="str">
        <f t="shared" si="171"/>
        <v/>
      </c>
      <c r="CL139" s="92" t="str">
        <f t="shared" si="172"/>
        <v/>
      </c>
      <c r="CM139" s="105" t="str">
        <f>IF(OR($B139=0,$B139=""),"",IF(AND($E$3="Nursery"),'Marks Entry Nursery'!AP138,IF(AND($E$3="LKG"),'Marks Entry LKG'!AP138,IF(AND($E$3="UKG"),'Marks Entry UKG'!AP138,""))))</f>
        <v/>
      </c>
      <c r="CN139" s="105" t="str">
        <f>IF(OR($B139=0,$B139=""),"",IF(AND($E$3="Nursery"),'Marks Entry Nursery'!AQ138,IF(AND($E$3="LKG"),'Marks Entry LKG'!AQ138,IF(AND($E$3="UKG"),'Marks Entry UKG'!AQ138,""))))</f>
        <v/>
      </c>
      <c r="CO139" s="106" t="str">
        <f t="shared" si="173"/>
        <v/>
      </c>
      <c r="CP139" s="107">
        <f t="shared" si="174"/>
        <v>0</v>
      </c>
      <c r="CQ139" s="107" t="str">
        <f t="shared" si="175"/>
        <v/>
      </c>
      <c r="CR139" s="107" t="str">
        <f t="shared" si="176"/>
        <v/>
      </c>
      <c r="CS139" s="92" t="str">
        <f t="shared" si="177"/>
        <v/>
      </c>
      <c r="CT139" s="105" t="str">
        <f>IF(OR($B139=0,$B139=""),"",IF(AND($E$3="Nursery"),'Marks Entry Nursery'!AR138,IF(AND($E$3="LKG"),'Marks Entry LKG'!AR138,IF(AND($E$3="UKG"),'Marks Entry UKG'!AR138,""))))</f>
        <v/>
      </c>
      <c r="CU139" s="105" t="str">
        <f>IF(OR($B139=0,$B139=""),"",IF(AND($E$3="Nursery"),'Marks Entry Nursery'!AS138,IF(AND($E$3="LKG"),'Marks Entry LKG'!AS138,IF(AND($E$3="UKG"),'Marks Entry UKG'!AS138,""))))</f>
        <v/>
      </c>
      <c r="CV139" s="106" t="str">
        <f t="shared" si="178"/>
        <v/>
      </c>
      <c r="CW139" s="107">
        <f t="shared" si="179"/>
        <v>0</v>
      </c>
      <c r="CX139" s="107" t="str">
        <f t="shared" si="180"/>
        <v/>
      </c>
      <c r="CY139" s="107" t="str">
        <f t="shared" si="181"/>
        <v/>
      </c>
      <c r="CZ139" s="92" t="str">
        <f t="shared" si="182"/>
        <v/>
      </c>
      <c r="DA139" s="105" t="str">
        <f>IF(OR($B139=0,$B139=""),"",IF(AND($E$3="Nursery"),'Marks Entry Nursery'!AT138,IF(AND($E$3="LKG"),'Marks Entry LKG'!AT138,IF(AND($E$3="UKG"),'Marks Entry UKG'!AT138,""))))</f>
        <v/>
      </c>
      <c r="DB139" s="105" t="str">
        <f>IF(OR($B139=0,$B139=""),"",IF(AND($E$3="Nursery"),'Marks Entry Nursery'!AU138,IF(AND($E$3="LKG"),'Marks Entry LKG'!AU138,IF(AND($E$3="UKG"),'Marks Entry UKG'!AU138,""))))</f>
        <v/>
      </c>
      <c r="DC139" s="357" t="str">
        <f t="shared" si="183"/>
        <v/>
      </c>
      <c r="DD139" s="93" t="str">
        <f t="shared" si="184"/>
        <v/>
      </c>
      <c r="DE139" s="105" t="str">
        <f>IF(OR($B139=0,$B139=""),"",IF(AND($E$3="Nursery"),'Marks Entry Nursery'!AV138,IF(AND($E$3="LKG"),'Marks Entry LKG'!AV138,IF(AND($E$3="UKG"),'Marks Entry UKG'!AV138,""))))</f>
        <v/>
      </c>
      <c r="DF139" s="105" t="str">
        <f>IF(OR($B139=0,$B139=""),"",IF(AND($E$3="Nursery"),'Marks Entry Nursery'!AW138,IF(AND($E$3="LKG"),'Marks Entry LKG'!AW138,IF(AND($E$3="UKG"),'Marks Entry UKG'!AW138,""))))</f>
        <v/>
      </c>
      <c r="DG139" s="357" t="str">
        <f t="shared" si="185"/>
        <v/>
      </c>
      <c r="DH139" s="93" t="str">
        <f t="shared" si="186"/>
        <v/>
      </c>
      <c r="DI139" s="63" t="str">
        <f t="shared" si="187"/>
        <v/>
      </c>
      <c r="DJ139" s="359" t="str">
        <f t="shared" si="188"/>
        <v/>
      </c>
      <c r="DK139" s="67" t="str">
        <f t="shared" si="189"/>
        <v/>
      </c>
      <c r="DL139" s="68" t="str">
        <f t="shared" si="190"/>
        <v/>
      </c>
      <c r="DM139" s="387" t="str">
        <f>IFERROR(IF(B139="NSO","NSO",IF(OR(D139="",G139="",F139="",B139="",DI139=0),"",IF('Master sheet'!$D$14="Hindi","कक्षोंन्नति","Promoted"))),"")</f>
        <v/>
      </c>
      <c r="DN139" s="42" t="str">
        <f>IF(OR(B139=0,B139=""),"",IF(AND($E$3="Nursery"),'Marks Entry Nursery'!AX138,IF(AND($E$3="LKG"),'Marks Entry LKG'!AX138,IF(AND($E$3="UKG"),'Marks Entry UKG'!AX138,""))))</f>
        <v/>
      </c>
      <c r="DO139" s="42" t="str">
        <f>IF(OR(B139=0,B139=""),"",IF(AND($E$3="Nursery"),'Marks Entry Nursery'!AY138,IF(AND($E$3="LKG"),'Marks Entry LKG'!AY138,IF(AND($E$3="UKG"),'Marks Entry UKG'!AY138,""))))</f>
        <v/>
      </c>
      <c r="DP139" s="214" t="str">
        <f t="shared" si="191"/>
        <v/>
      </c>
      <c r="DQ139" s="43"/>
      <c r="DX139" s="44">
        <f>IF(AND($E$3="Nursery"),'Marks Entry Nursery'!I138,IF(AND($E$3="LKG"),'Marks Entry LKG'!I138,IF(AND($E$3="UKG"),'Marks Entry UKG'!I138,"")))</f>
        <v>0</v>
      </c>
    </row>
    <row r="140" spans="1:128" ht="18.95" customHeight="1">
      <c r="A140" s="56">
        <v>133</v>
      </c>
      <c r="B140" s="261" t="str">
        <f>IF(OR(DX140=0,DX140=""),"",IF(AND($E$3="Nursery"),'Marks Entry Nursery'!I139,IF(AND($E$3="LKG"),'Marks Entry LKG'!I139,IF(AND($E$3="UKG"),'Marks Entry UKG'!I139,""))))</f>
        <v/>
      </c>
      <c r="C140" s="57" t="str">
        <f>IF(OR($B140=0,$B140=""),"",IF(AND($E$3="Nursery"),'Marks Entry Nursery'!B139,IF(AND($E$3="LKG"),'Marks Entry LKG'!B139,IF(AND($E$3="UKG"),'Marks Entry UKG'!B139,""))))</f>
        <v/>
      </c>
      <c r="D140" s="57" t="str">
        <f>IF(OR($B140=0,$B140=""),"",IF(AND($E$3="Nursery"),'Marks Entry Nursery'!C139,IF(AND($E$3="LKG"),'Marks Entry LKG'!C139,IF(AND($E$3="UKG"),'Marks Entry UKG'!C139,""))))</f>
        <v/>
      </c>
      <c r="E140" s="402" t="str">
        <f>IF(OR(B140=0,B140=""),"",IF(AND($E$3="Nursery"),'Marks Entry Nursery'!E139,IF(AND($E$3="LKG"),'Marks Entry LKG'!E139,IF(AND($E$3="UKG"),'Marks Entry UKG'!E139,""))))</f>
        <v/>
      </c>
      <c r="F140" s="260" t="str">
        <f>IF(OR(B140=0,B140=""),"",IF(AND($E$3="Nursery"),'Marks Entry Nursery'!D139,IF(AND($E$3="LKG"),'Marks Entry LKG'!D139,IF(AND($E$3="UKG"),'Marks Entry UKG'!D139,""))))</f>
        <v/>
      </c>
      <c r="G140" s="407" t="str">
        <f>IF(OR($B140=0,$B140=""),"",IF(AND($E$3="Nursery"),'Marks Entry Nursery'!F139,IF(AND($E$3="LKG"),'Marks Entry LKG'!F139,IF(AND($E$3="UKG"),'Marks Entry UKG'!F139,""))))</f>
        <v/>
      </c>
      <c r="H140" s="407" t="str">
        <f>IF(OR($B140=0,$B140=""),"",IF(AND($E$3="Nursery"),'Marks Entry Nursery'!G139,IF(AND($E$3="LKG"),'Marks Entry LKG'!G139,IF(AND($E$3="UKG"),'Marks Entry UKG'!G139,""))))</f>
        <v/>
      </c>
      <c r="I140" s="407" t="str">
        <f>IF(OR($B140=0,$B140=""),"",IF(AND($E$3="Nursery"),'Marks Entry Nursery'!H139,IF(AND($E$3="LKG"),'Marks Entry LKG'!H139,IF(AND($E$3="UKG"),'Marks Entry UKG'!H139,""))))</f>
        <v/>
      </c>
      <c r="J140" s="229" t="str">
        <f>IF(OR($B140=0,$B140=""),"",IF(AND($E$3="Nursery"),'Marks Entry Nursery'!J139,IF(AND($E$3="LKG"),'Marks Entry LKG'!J139,IF(AND($E$3="UKG"),'Marks Entry UKG'!J139,""))))</f>
        <v/>
      </c>
      <c r="K140" s="229" t="str">
        <f>IF(OR($B140=0,$B140=""),"",IF(AND($E$3="Nursery"),'Marks Entry Nursery'!K139,IF(AND($E$3="LKG"),'Marks Entry LKG'!K139,IF(AND($E$3="UKG"),'Marks Entry UKG'!K139,""))))</f>
        <v/>
      </c>
      <c r="L140" s="105"/>
      <c r="M140" s="105"/>
      <c r="N140" s="105"/>
      <c r="O140" s="51"/>
      <c r="P140" s="105" t="str">
        <f>IF(OR($B140=0,$B140=""),"",IF(AND($E$3="Nursery"),'Marks Entry Nursery'!O139,IF(AND($E$3="LKG"),'Marks Entry LKG'!O139,IF(AND($E$3="UKG"),'Marks Entry UKG'!O139,""))))</f>
        <v/>
      </c>
      <c r="Q140" s="105" t="str">
        <f>IF(OR($B140=0,$B140=""),"",IF(AND($E$3="Nursery"),'Marks Entry Nursery'!P139,IF(AND($E$3="LKG"),'Marks Entry LKG'!P139,IF(AND($E$3="UKG"),'Marks Entry UKG'!P139,""))))</f>
        <v/>
      </c>
      <c r="R140" s="54" t="str">
        <f t="shared" si="128"/>
        <v/>
      </c>
      <c r="S140" s="51">
        <f t="shared" si="129"/>
        <v>0</v>
      </c>
      <c r="T140" s="105" t="str">
        <f>IF(OR($B140=0,$B140=""),"",IF(AND($E$3="Nursery"),'Marks Entry Nursery'!Q139,IF(AND($E$3="LKG"),'Marks Entry LKG'!Q139,IF(AND($E$3="UKG"),'Marks Entry UKG'!Q139,""))))</f>
        <v/>
      </c>
      <c r="U140" s="105" t="str">
        <f>IF(OR($B140=0,$B140=""),"",IF(AND($E$3="Nursery"),'Marks Entry Nursery'!R139,IF(AND($E$3="LKG"),'Marks Entry LKG'!R139,IF(AND($E$3="UKG"),'Marks Entry UKG'!R139,""))))</f>
        <v/>
      </c>
      <c r="V140" s="55" t="str">
        <f t="shared" si="130"/>
        <v/>
      </c>
      <c r="W140" s="51" t="str">
        <f t="shared" si="131"/>
        <v/>
      </c>
      <c r="X140" s="89">
        <f t="shared" si="132"/>
        <v>0</v>
      </c>
      <c r="Y140" s="89" t="str">
        <f t="shared" si="133"/>
        <v/>
      </c>
      <c r="Z140" s="89" t="str">
        <f t="shared" si="134"/>
        <v/>
      </c>
      <c r="AA140" s="89" t="str">
        <f t="shared" si="135"/>
        <v/>
      </c>
      <c r="AB140" s="89" t="str">
        <f t="shared" si="136"/>
        <v/>
      </c>
      <c r="AC140" s="93" t="str">
        <f t="shared" si="137"/>
        <v/>
      </c>
      <c r="AD140" s="105"/>
      <c r="AE140" s="105"/>
      <c r="AF140" s="105"/>
      <c r="AG140" s="51"/>
      <c r="AH140" s="105" t="str">
        <f>IF(OR($B140=0,$B140=""),"",IF(AND($E$3="Nursery"),'Marks Entry Nursery'!V139,IF(AND($E$3="LKG"),'Marks Entry LKG'!V139,IF(AND($E$3="UKG"),'Marks Entry UKG'!V139,""))))</f>
        <v/>
      </c>
      <c r="AI140" s="105" t="str">
        <f>IF(OR($B140=0,$B140=""),"",IF(AND($E$3="Nursery"),'Marks Entry Nursery'!W139,IF(AND($E$3="LKG"),'Marks Entry LKG'!W139,IF(AND($E$3="UKG"),'Marks Entry UKG'!W139,""))))</f>
        <v/>
      </c>
      <c r="AJ140" s="54" t="str">
        <f t="shared" si="138"/>
        <v/>
      </c>
      <c r="AK140" s="51">
        <f t="shared" si="139"/>
        <v>0</v>
      </c>
      <c r="AL140" s="105" t="str">
        <f>IF(OR($B140=0,$B140=""),"",IF(AND($E$3="Nursery"),'Marks Entry Nursery'!X139,IF(AND($E$3="LKG"),'Marks Entry LKG'!X139,IF(AND($E$3="UKG"),'Marks Entry UKG'!X139,""))))</f>
        <v/>
      </c>
      <c r="AM140" s="105" t="str">
        <f>IF(OR($B140=0,$B140=""),"",IF(AND($E$3="Nursery"),'Marks Entry Nursery'!Y139,IF(AND($E$3="LKG"),'Marks Entry LKG'!Y139,IF(AND($E$3="UKG"),'Marks Entry UKG'!Y139,""))))</f>
        <v/>
      </c>
      <c r="AN140" s="55" t="str">
        <f t="shared" si="140"/>
        <v/>
      </c>
      <c r="AO140" s="51" t="str">
        <f t="shared" si="141"/>
        <v/>
      </c>
      <c r="AP140" s="89">
        <f t="shared" si="142"/>
        <v>0</v>
      </c>
      <c r="AQ140" s="89" t="str">
        <f t="shared" si="143"/>
        <v/>
      </c>
      <c r="AR140" s="89" t="str">
        <f t="shared" si="144"/>
        <v/>
      </c>
      <c r="AS140" s="89" t="str">
        <f t="shared" si="145"/>
        <v/>
      </c>
      <c r="AT140" s="89" t="str">
        <f t="shared" si="146"/>
        <v/>
      </c>
      <c r="AU140" s="93" t="str">
        <f t="shared" si="147"/>
        <v/>
      </c>
      <c r="AV140" s="105"/>
      <c r="AW140" s="105"/>
      <c r="AX140" s="105"/>
      <c r="AY140" s="51"/>
      <c r="AZ140" s="105" t="str">
        <f>IF(OR($B140=0,$B140=""),"",IF(AND($E$3="Nursery"),'Marks Entry Nursery'!AC139,IF(AND($E$3="LKG"),'Marks Entry LKG'!AC139,IF(AND($E$3="UKG"),'Marks Entry UKG'!AC139,""))))</f>
        <v/>
      </c>
      <c r="BA140" s="105" t="str">
        <f>IF(OR($B140=0,$B140=""),"",IF(AND($E$3="Nursery"),'Marks Entry Nursery'!AD139,IF(AND($E$3="LKG"),'Marks Entry LKG'!AD139,IF(AND($E$3="UKG"),'Marks Entry UKG'!AD139,""))))</f>
        <v/>
      </c>
      <c r="BB140" s="54" t="str">
        <f t="shared" si="148"/>
        <v/>
      </c>
      <c r="BC140" s="51">
        <f t="shared" si="149"/>
        <v>0</v>
      </c>
      <c r="BD140" s="105" t="str">
        <f>IF(OR($B140=0,$B140=""),"",IF(AND($E$3="Nursery"),'Marks Entry Nursery'!AE139,IF(AND($E$3="LKG"),'Marks Entry LKG'!AE139,IF(AND($E$3="UKG"),'Marks Entry UKG'!AE139,""))))</f>
        <v/>
      </c>
      <c r="BE140" s="105" t="str">
        <f>IF(OR($B140=0,$B140=""),"",IF(AND($E$3="Nursery"),'Marks Entry Nursery'!AF139,IF(AND($E$3="LKG"),'Marks Entry LKG'!AF139,IF(AND($E$3="UKG"),'Marks Entry UKG'!AF139,""))))</f>
        <v/>
      </c>
      <c r="BF140" s="55" t="str">
        <f t="shared" si="150"/>
        <v/>
      </c>
      <c r="BG140" s="51" t="str">
        <f t="shared" si="151"/>
        <v/>
      </c>
      <c r="BH140" s="89">
        <f t="shared" si="152"/>
        <v>0</v>
      </c>
      <c r="BI140" s="89" t="str">
        <f t="shared" si="153"/>
        <v/>
      </c>
      <c r="BJ140" s="89" t="str">
        <f t="shared" si="154"/>
        <v/>
      </c>
      <c r="BK140" s="89" t="str">
        <f t="shared" si="155"/>
        <v/>
      </c>
      <c r="BL140" s="89" t="str">
        <f t="shared" si="156"/>
        <v/>
      </c>
      <c r="BM140" s="93" t="str">
        <f t="shared" si="157"/>
        <v/>
      </c>
      <c r="BN140" s="105"/>
      <c r="BO140" s="105"/>
      <c r="BP140" s="105"/>
      <c r="BQ140" s="51"/>
      <c r="BR140" s="105" t="str">
        <f>IF(OR($B140=0,$B140=""),"",IF(AND($E$3="Nursery"),'Marks Entry Nursery'!AJ139,IF(AND($E$3="LKG"),'Marks Entry LKG'!AJ139,IF(AND($E$3="UKG"),'Marks Entry UKG'!AJ139,""))))</f>
        <v/>
      </c>
      <c r="BS140" s="105" t="str">
        <f>IF(OR($B140=0,$B140=""),"",IF(AND($E$3="Nursery"),'Marks Entry Nursery'!AK139,IF(AND($E$3="LKG"),'Marks Entry LKG'!AK139,IF(AND($E$3="UKG"),'Marks Entry UKG'!AK139,""))))</f>
        <v/>
      </c>
      <c r="BT140" s="54" t="str">
        <f t="shared" si="158"/>
        <v/>
      </c>
      <c r="BU140" s="51">
        <f t="shared" si="159"/>
        <v>0</v>
      </c>
      <c r="BV140" s="105" t="str">
        <f>IF(OR($B140=0,$B140=""),"",IF(AND($E$3="Nursery"),'Marks Entry Nursery'!AL139,IF(AND($E$3="LKG"),'Marks Entry LKG'!AL139,IF(AND($E$3="UKG"),'Marks Entry UKG'!AL139,""))))</f>
        <v/>
      </c>
      <c r="BW140" s="105" t="str">
        <f>IF(OR($B140=0,$B140=""),"",IF(AND($E$3="Nursery"),'Marks Entry Nursery'!AM139,IF(AND($E$3="LKG"),'Marks Entry LKG'!AM139,IF(AND($E$3="UKG"),'Marks Entry UKG'!AM139,""))))</f>
        <v/>
      </c>
      <c r="BX140" s="55" t="str">
        <f t="shared" si="160"/>
        <v/>
      </c>
      <c r="BY140" s="51" t="str">
        <f t="shared" si="161"/>
        <v/>
      </c>
      <c r="BZ140" s="89">
        <f t="shared" si="162"/>
        <v>0</v>
      </c>
      <c r="CA140" s="89" t="str">
        <f t="shared" si="163"/>
        <v/>
      </c>
      <c r="CB140" s="89" t="str">
        <f t="shared" si="164"/>
        <v/>
      </c>
      <c r="CC140" s="89" t="str">
        <f t="shared" si="165"/>
        <v/>
      </c>
      <c r="CD140" s="89" t="str">
        <f t="shared" si="166"/>
        <v/>
      </c>
      <c r="CE140" s="93" t="str">
        <f t="shared" si="167"/>
        <v/>
      </c>
      <c r="CF140" s="105" t="str">
        <f>IF(OR($B140=0,$B140=""),"",IF(AND($E$3="Nursery"),'Marks Entry Nursery'!AN139,IF(AND($E$3="LKG"),'Marks Entry LKG'!AN139,IF(AND($E$3="UKG"),'Marks Entry UKG'!AN139,""))))</f>
        <v/>
      </c>
      <c r="CG140" s="105" t="str">
        <f>IF(OR($B140=0,$B140=""),"",IF(AND($E$3="Nursery"),'Marks Entry Nursery'!AO139,IF(AND($E$3="LKG"),'Marks Entry LKG'!AO139,IF(AND($E$3="UKG"),'Marks Entry UKG'!AO139,""))))</f>
        <v/>
      </c>
      <c r="CH140" s="106" t="str">
        <f t="shared" si="168"/>
        <v/>
      </c>
      <c r="CI140" s="107">
        <f t="shared" si="169"/>
        <v>0</v>
      </c>
      <c r="CJ140" s="107" t="str">
        <f t="shared" si="170"/>
        <v/>
      </c>
      <c r="CK140" s="107" t="str">
        <f t="shared" si="171"/>
        <v/>
      </c>
      <c r="CL140" s="92" t="str">
        <f t="shared" si="172"/>
        <v/>
      </c>
      <c r="CM140" s="105" t="str">
        <f>IF(OR($B140=0,$B140=""),"",IF(AND($E$3="Nursery"),'Marks Entry Nursery'!AP139,IF(AND($E$3="LKG"),'Marks Entry LKG'!AP139,IF(AND($E$3="UKG"),'Marks Entry UKG'!AP139,""))))</f>
        <v/>
      </c>
      <c r="CN140" s="105" t="str">
        <f>IF(OR($B140=0,$B140=""),"",IF(AND($E$3="Nursery"),'Marks Entry Nursery'!AQ139,IF(AND($E$3="LKG"),'Marks Entry LKG'!AQ139,IF(AND($E$3="UKG"),'Marks Entry UKG'!AQ139,""))))</f>
        <v/>
      </c>
      <c r="CO140" s="106" t="str">
        <f t="shared" si="173"/>
        <v/>
      </c>
      <c r="CP140" s="107">
        <f t="shared" si="174"/>
        <v>0</v>
      </c>
      <c r="CQ140" s="107" t="str">
        <f t="shared" si="175"/>
        <v/>
      </c>
      <c r="CR140" s="107" t="str">
        <f t="shared" si="176"/>
        <v/>
      </c>
      <c r="CS140" s="92" t="str">
        <f t="shared" si="177"/>
        <v/>
      </c>
      <c r="CT140" s="105" t="str">
        <f>IF(OR($B140=0,$B140=""),"",IF(AND($E$3="Nursery"),'Marks Entry Nursery'!AR139,IF(AND($E$3="LKG"),'Marks Entry LKG'!AR139,IF(AND($E$3="UKG"),'Marks Entry UKG'!AR139,""))))</f>
        <v/>
      </c>
      <c r="CU140" s="105" t="str">
        <f>IF(OR($B140=0,$B140=""),"",IF(AND($E$3="Nursery"),'Marks Entry Nursery'!AS139,IF(AND($E$3="LKG"),'Marks Entry LKG'!AS139,IF(AND($E$3="UKG"),'Marks Entry UKG'!AS139,""))))</f>
        <v/>
      </c>
      <c r="CV140" s="106" t="str">
        <f t="shared" si="178"/>
        <v/>
      </c>
      <c r="CW140" s="107">
        <f t="shared" si="179"/>
        <v>0</v>
      </c>
      <c r="CX140" s="107" t="str">
        <f t="shared" si="180"/>
        <v/>
      </c>
      <c r="CY140" s="107" t="str">
        <f t="shared" si="181"/>
        <v/>
      </c>
      <c r="CZ140" s="92" t="str">
        <f t="shared" si="182"/>
        <v/>
      </c>
      <c r="DA140" s="105" t="str">
        <f>IF(OR($B140=0,$B140=""),"",IF(AND($E$3="Nursery"),'Marks Entry Nursery'!AT139,IF(AND($E$3="LKG"),'Marks Entry LKG'!AT139,IF(AND($E$3="UKG"),'Marks Entry UKG'!AT139,""))))</f>
        <v/>
      </c>
      <c r="DB140" s="105" t="str">
        <f>IF(OR($B140=0,$B140=""),"",IF(AND($E$3="Nursery"),'Marks Entry Nursery'!AU139,IF(AND($E$3="LKG"),'Marks Entry LKG'!AU139,IF(AND($E$3="UKG"),'Marks Entry UKG'!AU139,""))))</f>
        <v/>
      </c>
      <c r="DC140" s="357" t="str">
        <f t="shared" si="183"/>
        <v/>
      </c>
      <c r="DD140" s="93" t="str">
        <f t="shared" si="184"/>
        <v/>
      </c>
      <c r="DE140" s="105" t="str">
        <f>IF(OR($B140=0,$B140=""),"",IF(AND($E$3="Nursery"),'Marks Entry Nursery'!AV139,IF(AND($E$3="LKG"),'Marks Entry LKG'!AV139,IF(AND($E$3="UKG"),'Marks Entry UKG'!AV139,""))))</f>
        <v/>
      </c>
      <c r="DF140" s="105" t="str">
        <f>IF(OR($B140=0,$B140=""),"",IF(AND($E$3="Nursery"),'Marks Entry Nursery'!AW139,IF(AND($E$3="LKG"),'Marks Entry LKG'!AW139,IF(AND($E$3="UKG"),'Marks Entry UKG'!AW139,""))))</f>
        <v/>
      </c>
      <c r="DG140" s="357" t="str">
        <f t="shared" si="185"/>
        <v/>
      </c>
      <c r="DH140" s="93" t="str">
        <f t="shared" si="186"/>
        <v/>
      </c>
      <c r="DI140" s="63" t="str">
        <f t="shared" si="187"/>
        <v/>
      </c>
      <c r="DJ140" s="359" t="str">
        <f t="shared" si="188"/>
        <v/>
      </c>
      <c r="DK140" s="67" t="str">
        <f t="shared" si="189"/>
        <v/>
      </c>
      <c r="DL140" s="68" t="str">
        <f t="shared" si="190"/>
        <v/>
      </c>
      <c r="DM140" s="387" t="str">
        <f>IFERROR(IF(B140="NSO","NSO",IF(OR(D140="",G140="",F140="",B140="",DI140=0),"",IF('Master sheet'!$D$14="Hindi","कक्षोंन्नति","Promoted"))),"")</f>
        <v/>
      </c>
      <c r="DN140" s="42" t="str">
        <f>IF(OR(B140=0,B140=""),"",IF(AND($E$3="Nursery"),'Marks Entry Nursery'!AX139,IF(AND($E$3="LKG"),'Marks Entry LKG'!AX139,IF(AND($E$3="UKG"),'Marks Entry UKG'!AX139,""))))</f>
        <v/>
      </c>
      <c r="DO140" s="42" t="str">
        <f>IF(OR(B140=0,B140=""),"",IF(AND($E$3="Nursery"),'Marks Entry Nursery'!AY139,IF(AND($E$3="LKG"),'Marks Entry LKG'!AY139,IF(AND($E$3="UKG"),'Marks Entry UKG'!AY139,""))))</f>
        <v/>
      </c>
      <c r="DP140" s="214" t="str">
        <f t="shared" si="191"/>
        <v/>
      </c>
      <c r="DQ140" s="43"/>
      <c r="DX140" s="44">
        <f>IF(AND($E$3="Nursery"),'Marks Entry Nursery'!I139,IF(AND($E$3="LKG"),'Marks Entry LKG'!I139,IF(AND($E$3="UKG"),'Marks Entry UKG'!I139,"")))</f>
        <v>0</v>
      </c>
    </row>
    <row r="141" spans="1:128" ht="18.95" customHeight="1">
      <c r="A141" s="56">
        <v>134</v>
      </c>
      <c r="B141" s="261" t="str">
        <f>IF(OR(DX141=0,DX141=""),"",IF(AND($E$3="Nursery"),'Marks Entry Nursery'!I140,IF(AND($E$3="LKG"),'Marks Entry LKG'!I140,IF(AND($E$3="UKG"),'Marks Entry UKG'!I140,""))))</f>
        <v/>
      </c>
      <c r="C141" s="57" t="str">
        <f>IF(OR($B141=0,$B141=""),"",IF(AND($E$3="Nursery"),'Marks Entry Nursery'!B140,IF(AND($E$3="LKG"),'Marks Entry LKG'!B140,IF(AND($E$3="UKG"),'Marks Entry UKG'!B140,""))))</f>
        <v/>
      </c>
      <c r="D141" s="57" t="str">
        <f>IF(OR($B141=0,$B141=""),"",IF(AND($E$3="Nursery"),'Marks Entry Nursery'!C140,IF(AND($E$3="LKG"),'Marks Entry LKG'!C140,IF(AND($E$3="UKG"),'Marks Entry UKG'!C140,""))))</f>
        <v/>
      </c>
      <c r="E141" s="402" t="str">
        <f>IF(OR(B141=0,B141=""),"",IF(AND($E$3="Nursery"),'Marks Entry Nursery'!E140,IF(AND($E$3="LKG"),'Marks Entry LKG'!E140,IF(AND($E$3="UKG"),'Marks Entry UKG'!E140,""))))</f>
        <v/>
      </c>
      <c r="F141" s="260" t="str">
        <f>IF(OR(B141=0,B141=""),"",IF(AND($E$3="Nursery"),'Marks Entry Nursery'!D140,IF(AND($E$3="LKG"),'Marks Entry LKG'!D140,IF(AND($E$3="UKG"),'Marks Entry UKG'!D140,""))))</f>
        <v/>
      </c>
      <c r="G141" s="407" t="str">
        <f>IF(OR($B141=0,$B141=""),"",IF(AND($E$3="Nursery"),'Marks Entry Nursery'!F140,IF(AND($E$3="LKG"),'Marks Entry LKG'!F140,IF(AND($E$3="UKG"),'Marks Entry UKG'!F140,""))))</f>
        <v/>
      </c>
      <c r="H141" s="407" t="str">
        <f>IF(OR($B141=0,$B141=""),"",IF(AND($E$3="Nursery"),'Marks Entry Nursery'!G140,IF(AND($E$3="LKG"),'Marks Entry LKG'!G140,IF(AND($E$3="UKG"),'Marks Entry UKG'!G140,""))))</f>
        <v/>
      </c>
      <c r="I141" s="407" t="str">
        <f>IF(OR($B141=0,$B141=""),"",IF(AND($E$3="Nursery"),'Marks Entry Nursery'!H140,IF(AND($E$3="LKG"),'Marks Entry LKG'!H140,IF(AND($E$3="UKG"),'Marks Entry UKG'!H140,""))))</f>
        <v/>
      </c>
      <c r="J141" s="229" t="str">
        <f>IF(OR($B141=0,$B141=""),"",IF(AND($E$3="Nursery"),'Marks Entry Nursery'!J140,IF(AND($E$3="LKG"),'Marks Entry LKG'!J140,IF(AND($E$3="UKG"),'Marks Entry UKG'!J140,""))))</f>
        <v/>
      </c>
      <c r="K141" s="229" t="str">
        <f>IF(OR($B141=0,$B141=""),"",IF(AND($E$3="Nursery"),'Marks Entry Nursery'!K140,IF(AND($E$3="LKG"),'Marks Entry LKG'!K140,IF(AND($E$3="UKG"),'Marks Entry UKG'!K140,""))))</f>
        <v/>
      </c>
      <c r="L141" s="105"/>
      <c r="M141" s="105"/>
      <c r="N141" s="105"/>
      <c r="O141" s="51"/>
      <c r="P141" s="105" t="str">
        <f>IF(OR($B141=0,$B141=""),"",IF(AND($E$3="Nursery"),'Marks Entry Nursery'!O140,IF(AND($E$3="LKG"),'Marks Entry LKG'!O140,IF(AND($E$3="UKG"),'Marks Entry UKG'!O140,""))))</f>
        <v/>
      </c>
      <c r="Q141" s="105" t="str">
        <f>IF(OR($B141=0,$B141=""),"",IF(AND($E$3="Nursery"),'Marks Entry Nursery'!P140,IF(AND($E$3="LKG"),'Marks Entry LKG'!P140,IF(AND($E$3="UKG"),'Marks Entry UKG'!P140,""))))</f>
        <v/>
      </c>
      <c r="R141" s="54" t="str">
        <f t="shared" si="128"/>
        <v/>
      </c>
      <c r="S141" s="51">
        <f t="shared" si="129"/>
        <v>0</v>
      </c>
      <c r="T141" s="105" t="str">
        <f>IF(OR($B141=0,$B141=""),"",IF(AND($E$3="Nursery"),'Marks Entry Nursery'!Q140,IF(AND($E$3="LKG"),'Marks Entry LKG'!Q140,IF(AND($E$3="UKG"),'Marks Entry UKG'!Q140,""))))</f>
        <v/>
      </c>
      <c r="U141" s="105" t="str">
        <f>IF(OR($B141=0,$B141=""),"",IF(AND($E$3="Nursery"),'Marks Entry Nursery'!R140,IF(AND($E$3="LKG"),'Marks Entry LKG'!R140,IF(AND($E$3="UKG"),'Marks Entry UKG'!R140,""))))</f>
        <v/>
      </c>
      <c r="V141" s="55" t="str">
        <f t="shared" si="130"/>
        <v/>
      </c>
      <c r="W141" s="51" t="str">
        <f t="shared" si="131"/>
        <v/>
      </c>
      <c r="X141" s="89">
        <f t="shared" si="132"/>
        <v>0</v>
      </c>
      <c r="Y141" s="89" t="str">
        <f t="shared" si="133"/>
        <v/>
      </c>
      <c r="Z141" s="89" t="str">
        <f t="shared" si="134"/>
        <v/>
      </c>
      <c r="AA141" s="89" t="str">
        <f t="shared" si="135"/>
        <v/>
      </c>
      <c r="AB141" s="89" t="str">
        <f t="shared" si="136"/>
        <v/>
      </c>
      <c r="AC141" s="93" t="str">
        <f t="shared" si="137"/>
        <v/>
      </c>
      <c r="AD141" s="105"/>
      <c r="AE141" s="105"/>
      <c r="AF141" s="105"/>
      <c r="AG141" s="51"/>
      <c r="AH141" s="105" t="str">
        <f>IF(OR($B141=0,$B141=""),"",IF(AND($E$3="Nursery"),'Marks Entry Nursery'!V140,IF(AND($E$3="LKG"),'Marks Entry LKG'!V140,IF(AND($E$3="UKG"),'Marks Entry UKG'!V140,""))))</f>
        <v/>
      </c>
      <c r="AI141" s="105" t="str">
        <f>IF(OR($B141=0,$B141=""),"",IF(AND($E$3="Nursery"),'Marks Entry Nursery'!W140,IF(AND($E$3="LKG"),'Marks Entry LKG'!W140,IF(AND($E$3="UKG"),'Marks Entry UKG'!W140,""))))</f>
        <v/>
      </c>
      <c r="AJ141" s="54" t="str">
        <f t="shared" si="138"/>
        <v/>
      </c>
      <c r="AK141" s="51">
        <f t="shared" si="139"/>
        <v>0</v>
      </c>
      <c r="AL141" s="105" t="str">
        <f>IF(OR($B141=0,$B141=""),"",IF(AND($E$3="Nursery"),'Marks Entry Nursery'!X140,IF(AND($E$3="LKG"),'Marks Entry LKG'!X140,IF(AND($E$3="UKG"),'Marks Entry UKG'!X140,""))))</f>
        <v/>
      </c>
      <c r="AM141" s="105" t="str">
        <f>IF(OR($B141=0,$B141=""),"",IF(AND($E$3="Nursery"),'Marks Entry Nursery'!Y140,IF(AND($E$3="LKG"),'Marks Entry LKG'!Y140,IF(AND($E$3="UKG"),'Marks Entry UKG'!Y140,""))))</f>
        <v/>
      </c>
      <c r="AN141" s="55" t="str">
        <f t="shared" si="140"/>
        <v/>
      </c>
      <c r="AO141" s="51" t="str">
        <f t="shared" si="141"/>
        <v/>
      </c>
      <c r="AP141" s="89">
        <f t="shared" si="142"/>
        <v>0</v>
      </c>
      <c r="AQ141" s="89" t="str">
        <f t="shared" si="143"/>
        <v/>
      </c>
      <c r="AR141" s="89" t="str">
        <f t="shared" si="144"/>
        <v/>
      </c>
      <c r="AS141" s="89" t="str">
        <f t="shared" si="145"/>
        <v/>
      </c>
      <c r="AT141" s="89" t="str">
        <f t="shared" si="146"/>
        <v/>
      </c>
      <c r="AU141" s="93" t="str">
        <f t="shared" si="147"/>
        <v/>
      </c>
      <c r="AV141" s="105"/>
      <c r="AW141" s="105"/>
      <c r="AX141" s="105"/>
      <c r="AY141" s="51"/>
      <c r="AZ141" s="105" t="str">
        <f>IF(OR($B141=0,$B141=""),"",IF(AND($E$3="Nursery"),'Marks Entry Nursery'!AC140,IF(AND($E$3="LKG"),'Marks Entry LKG'!AC140,IF(AND($E$3="UKG"),'Marks Entry UKG'!AC140,""))))</f>
        <v/>
      </c>
      <c r="BA141" s="105" t="str">
        <f>IF(OR($B141=0,$B141=""),"",IF(AND($E$3="Nursery"),'Marks Entry Nursery'!AD140,IF(AND($E$3="LKG"),'Marks Entry LKG'!AD140,IF(AND($E$3="UKG"),'Marks Entry UKG'!AD140,""))))</f>
        <v/>
      </c>
      <c r="BB141" s="54" t="str">
        <f t="shared" si="148"/>
        <v/>
      </c>
      <c r="BC141" s="51">
        <f t="shared" si="149"/>
        <v>0</v>
      </c>
      <c r="BD141" s="105" t="str">
        <f>IF(OR($B141=0,$B141=""),"",IF(AND($E$3="Nursery"),'Marks Entry Nursery'!AE140,IF(AND($E$3="LKG"),'Marks Entry LKG'!AE140,IF(AND($E$3="UKG"),'Marks Entry UKG'!AE140,""))))</f>
        <v/>
      </c>
      <c r="BE141" s="105" t="str">
        <f>IF(OR($B141=0,$B141=""),"",IF(AND($E$3="Nursery"),'Marks Entry Nursery'!AF140,IF(AND($E$3="LKG"),'Marks Entry LKG'!AF140,IF(AND($E$3="UKG"),'Marks Entry UKG'!AF140,""))))</f>
        <v/>
      </c>
      <c r="BF141" s="55" t="str">
        <f t="shared" si="150"/>
        <v/>
      </c>
      <c r="BG141" s="51" t="str">
        <f t="shared" si="151"/>
        <v/>
      </c>
      <c r="BH141" s="89">
        <f t="shared" si="152"/>
        <v>0</v>
      </c>
      <c r="BI141" s="89" t="str">
        <f t="shared" si="153"/>
        <v/>
      </c>
      <c r="BJ141" s="89" t="str">
        <f t="shared" si="154"/>
        <v/>
      </c>
      <c r="BK141" s="89" t="str">
        <f t="shared" si="155"/>
        <v/>
      </c>
      <c r="BL141" s="89" t="str">
        <f t="shared" si="156"/>
        <v/>
      </c>
      <c r="BM141" s="93" t="str">
        <f t="shared" si="157"/>
        <v/>
      </c>
      <c r="BN141" s="105"/>
      <c r="BO141" s="105"/>
      <c r="BP141" s="105"/>
      <c r="BQ141" s="51"/>
      <c r="BR141" s="105" t="str">
        <f>IF(OR($B141=0,$B141=""),"",IF(AND($E$3="Nursery"),'Marks Entry Nursery'!AJ140,IF(AND($E$3="LKG"),'Marks Entry LKG'!AJ140,IF(AND($E$3="UKG"),'Marks Entry UKG'!AJ140,""))))</f>
        <v/>
      </c>
      <c r="BS141" s="105" t="str">
        <f>IF(OR($B141=0,$B141=""),"",IF(AND($E$3="Nursery"),'Marks Entry Nursery'!AK140,IF(AND($E$3="LKG"),'Marks Entry LKG'!AK140,IF(AND($E$3="UKG"),'Marks Entry UKG'!AK140,""))))</f>
        <v/>
      </c>
      <c r="BT141" s="54" t="str">
        <f t="shared" si="158"/>
        <v/>
      </c>
      <c r="BU141" s="51">
        <f t="shared" si="159"/>
        <v>0</v>
      </c>
      <c r="BV141" s="105" t="str">
        <f>IF(OR($B141=0,$B141=""),"",IF(AND($E$3="Nursery"),'Marks Entry Nursery'!AL140,IF(AND($E$3="LKG"),'Marks Entry LKG'!AL140,IF(AND($E$3="UKG"),'Marks Entry UKG'!AL140,""))))</f>
        <v/>
      </c>
      <c r="BW141" s="105" t="str">
        <f>IF(OR($B141=0,$B141=""),"",IF(AND($E$3="Nursery"),'Marks Entry Nursery'!AM140,IF(AND($E$3="LKG"),'Marks Entry LKG'!AM140,IF(AND($E$3="UKG"),'Marks Entry UKG'!AM140,""))))</f>
        <v/>
      </c>
      <c r="BX141" s="55" t="str">
        <f t="shared" si="160"/>
        <v/>
      </c>
      <c r="BY141" s="51" t="str">
        <f t="shared" si="161"/>
        <v/>
      </c>
      <c r="BZ141" s="89">
        <f t="shared" si="162"/>
        <v>0</v>
      </c>
      <c r="CA141" s="89" t="str">
        <f t="shared" si="163"/>
        <v/>
      </c>
      <c r="CB141" s="89" t="str">
        <f t="shared" si="164"/>
        <v/>
      </c>
      <c r="CC141" s="89" t="str">
        <f t="shared" si="165"/>
        <v/>
      </c>
      <c r="CD141" s="89" t="str">
        <f t="shared" si="166"/>
        <v/>
      </c>
      <c r="CE141" s="93" t="str">
        <f t="shared" si="167"/>
        <v/>
      </c>
      <c r="CF141" s="105" t="str">
        <f>IF(OR($B141=0,$B141=""),"",IF(AND($E$3="Nursery"),'Marks Entry Nursery'!AN140,IF(AND($E$3="LKG"),'Marks Entry LKG'!AN140,IF(AND($E$3="UKG"),'Marks Entry UKG'!AN140,""))))</f>
        <v/>
      </c>
      <c r="CG141" s="105" t="str">
        <f>IF(OR($B141=0,$B141=""),"",IF(AND($E$3="Nursery"),'Marks Entry Nursery'!AO140,IF(AND($E$3="LKG"),'Marks Entry LKG'!AO140,IF(AND($E$3="UKG"),'Marks Entry UKG'!AO140,""))))</f>
        <v/>
      </c>
      <c r="CH141" s="106" t="str">
        <f t="shared" si="168"/>
        <v/>
      </c>
      <c r="CI141" s="107">
        <f t="shared" si="169"/>
        <v>0</v>
      </c>
      <c r="CJ141" s="107" t="str">
        <f t="shared" si="170"/>
        <v/>
      </c>
      <c r="CK141" s="107" t="str">
        <f t="shared" si="171"/>
        <v/>
      </c>
      <c r="CL141" s="92" t="str">
        <f t="shared" si="172"/>
        <v/>
      </c>
      <c r="CM141" s="105" t="str">
        <f>IF(OR($B141=0,$B141=""),"",IF(AND($E$3="Nursery"),'Marks Entry Nursery'!AP140,IF(AND($E$3="LKG"),'Marks Entry LKG'!AP140,IF(AND($E$3="UKG"),'Marks Entry UKG'!AP140,""))))</f>
        <v/>
      </c>
      <c r="CN141" s="105" t="str">
        <f>IF(OR($B141=0,$B141=""),"",IF(AND($E$3="Nursery"),'Marks Entry Nursery'!AQ140,IF(AND($E$3="LKG"),'Marks Entry LKG'!AQ140,IF(AND($E$3="UKG"),'Marks Entry UKG'!AQ140,""))))</f>
        <v/>
      </c>
      <c r="CO141" s="106" t="str">
        <f t="shared" si="173"/>
        <v/>
      </c>
      <c r="CP141" s="107">
        <f t="shared" si="174"/>
        <v>0</v>
      </c>
      <c r="CQ141" s="107" t="str">
        <f t="shared" si="175"/>
        <v/>
      </c>
      <c r="CR141" s="107" t="str">
        <f t="shared" si="176"/>
        <v/>
      </c>
      <c r="CS141" s="92" t="str">
        <f t="shared" si="177"/>
        <v/>
      </c>
      <c r="CT141" s="105" t="str">
        <f>IF(OR($B141=0,$B141=""),"",IF(AND($E$3="Nursery"),'Marks Entry Nursery'!AR140,IF(AND($E$3="LKG"),'Marks Entry LKG'!AR140,IF(AND($E$3="UKG"),'Marks Entry UKG'!AR140,""))))</f>
        <v/>
      </c>
      <c r="CU141" s="105" t="str">
        <f>IF(OR($B141=0,$B141=""),"",IF(AND($E$3="Nursery"),'Marks Entry Nursery'!AS140,IF(AND($E$3="LKG"),'Marks Entry LKG'!AS140,IF(AND($E$3="UKG"),'Marks Entry UKG'!AS140,""))))</f>
        <v/>
      </c>
      <c r="CV141" s="106" t="str">
        <f t="shared" si="178"/>
        <v/>
      </c>
      <c r="CW141" s="107">
        <f t="shared" si="179"/>
        <v>0</v>
      </c>
      <c r="CX141" s="107" t="str">
        <f t="shared" si="180"/>
        <v/>
      </c>
      <c r="CY141" s="107" t="str">
        <f t="shared" si="181"/>
        <v/>
      </c>
      <c r="CZ141" s="92" t="str">
        <f t="shared" si="182"/>
        <v/>
      </c>
      <c r="DA141" s="105" t="str">
        <f>IF(OR($B141=0,$B141=""),"",IF(AND($E$3="Nursery"),'Marks Entry Nursery'!AT140,IF(AND($E$3="LKG"),'Marks Entry LKG'!AT140,IF(AND($E$3="UKG"),'Marks Entry UKG'!AT140,""))))</f>
        <v/>
      </c>
      <c r="DB141" s="105" t="str">
        <f>IF(OR($B141=0,$B141=""),"",IF(AND($E$3="Nursery"),'Marks Entry Nursery'!AU140,IF(AND($E$3="LKG"),'Marks Entry LKG'!AU140,IF(AND($E$3="UKG"),'Marks Entry UKG'!AU140,""))))</f>
        <v/>
      </c>
      <c r="DC141" s="357" t="str">
        <f t="shared" si="183"/>
        <v/>
      </c>
      <c r="DD141" s="93" t="str">
        <f t="shared" si="184"/>
        <v/>
      </c>
      <c r="DE141" s="105" t="str">
        <f>IF(OR($B141=0,$B141=""),"",IF(AND($E$3="Nursery"),'Marks Entry Nursery'!AV140,IF(AND($E$3="LKG"),'Marks Entry LKG'!AV140,IF(AND($E$3="UKG"),'Marks Entry UKG'!AV140,""))))</f>
        <v/>
      </c>
      <c r="DF141" s="105" t="str">
        <f>IF(OR($B141=0,$B141=""),"",IF(AND($E$3="Nursery"),'Marks Entry Nursery'!AW140,IF(AND($E$3="LKG"),'Marks Entry LKG'!AW140,IF(AND($E$3="UKG"),'Marks Entry UKG'!AW140,""))))</f>
        <v/>
      </c>
      <c r="DG141" s="357" t="str">
        <f t="shared" si="185"/>
        <v/>
      </c>
      <c r="DH141" s="93" t="str">
        <f t="shared" si="186"/>
        <v/>
      </c>
      <c r="DI141" s="63" t="str">
        <f t="shared" si="187"/>
        <v/>
      </c>
      <c r="DJ141" s="359" t="str">
        <f t="shared" si="188"/>
        <v/>
      </c>
      <c r="DK141" s="67" t="str">
        <f t="shared" si="189"/>
        <v/>
      </c>
      <c r="DL141" s="68" t="str">
        <f t="shared" si="190"/>
        <v/>
      </c>
      <c r="DM141" s="387" t="str">
        <f>IFERROR(IF(B141="NSO","NSO",IF(OR(D141="",G141="",F141="",B141="",DI141=0),"",IF('Master sheet'!$D$14="Hindi","कक्षोंन्नति","Promoted"))),"")</f>
        <v/>
      </c>
      <c r="DN141" s="42" t="str">
        <f>IF(OR(B141=0,B141=""),"",IF(AND($E$3="Nursery"),'Marks Entry Nursery'!AX140,IF(AND($E$3="LKG"),'Marks Entry LKG'!AX140,IF(AND($E$3="UKG"),'Marks Entry UKG'!AX140,""))))</f>
        <v/>
      </c>
      <c r="DO141" s="42" t="str">
        <f>IF(OR(B141=0,B141=""),"",IF(AND($E$3="Nursery"),'Marks Entry Nursery'!AY140,IF(AND($E$3="LKG"),'Marks Entry LKG'!AY140,IF(AND($E$3="UKG"),'Marks Entry UKG'!AY140,""))))</f>
        <v/>
      </c>
      <c r="DP141" s="214" t="str">
        <f t="shared" si="191"/>
        <v/>
      </c>
      <c r="DQ141" s="43"/>
      <c r="DX141" s="44">
        <f>IF(AND($E$3="Nursery"),'Marks Entry Nursery'!I140,IF(AND($E$3="LKG"),'Marks Entry LKG'!I140,IF(AND($E$3="UKG"),'Marks Entry UKG'!I140,"")))</f>
        <v>0</v>
      </c>
    </row>
    <row r="142" spans="1:128" ht="18.95" customHeight="1">
      <c r="A142" s="56">
        <v>135</v>
      </c>
      <c r="B142" s="261" t="str">
        <f>IF(OR(DX142=0,DX142=""),"",IF(AND($E$3="Nursery"),'Marks Entry Nursery'!I141,IF(AND($E$3="LKG"),'Marks Entry LKG'!I141,IF(AND($E$3="UKG"),'Marks Entry UKG'!I141,""))))</f>
        <v/>
      </c>
      <c r="C142" s="57" t="str">
        <f>IF(OR($B142=0,$B142=""),"",IF(AND($E$3="Nursery"),'Marks Entry Nursery'!B141,IF(AND($E$3="LKG"),'Marks Entry LKG'!B141,IF(AND($E$3="UKG"),'Marks Entry UKG'!B141,""))))</f>
        <v/>
      </c>
      <c r="D142" s="57" t="str">
        <f>IF(OR($B142=0,$B142=""),"",IF(AND($E$3="Nursery"),'Marks Entry Nursery'!C141,IF(AND($E$3="LKG"),'Marks Entry LKG'!C141,IF(AND($E$3="UKG"),'Marks Entry UKG'!C141,""))))</f>
        <v/>
      </c>
      <c r="E142" s="402" t="str">
        <f>IF(OR(B142=0,B142=""),"",IF(AND($E$3="Nursery"),'Marks Entry Nursery'!E141,IF(AND($E$3="LKG"),'Marks Entry LKG'!E141,IF(AND($E$3="UKG"),'Marks Entry UKG'!E141,""))))</f>
        <v/>
      </c>
      <c r="F142" s="260" t="str">
        <f>IF(OR(B142=0,B142=""),"",IF(AND($E$3="Nursery"),'Marks Entry Nursery'!D141,IF(AND($E$3="LKG"),'Marks Entry LKG'!D141,IF(AND($E$3="UKG"),'Marks Entry UKG'!D141,""))))</f>
        <v/>
      </c>
      <c r="G142" s="407" t="str">
        <f>IF(OR($B142=0,$B142=""),"",IF(AND($E$3="Nursery"),'Marks Entry Nursery'!F141,IF(AND($E$3="LKG"),'Marks Entry LKG'!F141,IF(AND($E$3="UKG"),'Marks Entry UKG'!F141,""))))</f>
        <v/>
      </c>
      <c r="H142" s="407" t="str">
        <f>IF(OR($B142=0,$B142=""),"",IF(AND($E$3="Nursery"),'Marks Entry Nursery'!G141,IF(AND($E$3="LKG"),'Marks Entry LKG'!G141,IF(AND($E$3="UKG"),'Marks Entry UKG'!G141,""))))</f>
        <v/>
      </c>
      <c r="I142" s="407" t="str">
        <f>IF(OR($B142=0,$B142=""),"",IF(AND($E$3="Nursery"),'Marks Entry Nursery'!H141,IF(AND($E$3="LKG"),'Marks Entry LKG'!H141,IF(AND($E$3="UKG"),'Marks Entry UKG'!H141,""))))</f>
        <v/>
      </c>
      <c r="J142" s="229" t="str">
        <f>IF(OR($B142=0,$B142=""),"",IF(AND($E$3="Nursery"),'Marks Entry Nursery'!J141,IF(AND($E$3="LKG"),'Marks Entry LKG'!J141,IF(AND($E$3="UKG"),'Marks Entry UKG'!J141,""))))</f>
        <v/>
      </c>
      <c r="K142" s="229" t="str">
        <f>IF(OR($B142=0,$B142=""),"",IF(AND($E$3="Nursery"),'Marks Entry Nursery'!K141,IF(AND($E$3="LKG"),'Marks Entry LKG'!K141,IF(AND($E$3="UKG"),'Marks Entry UKG'!K141,""))))</f>
        <v/>
      </c>
      <c r="L142" s="105"/>
      <c r="M142" s="105"/>
      <c r="N142" s="105"/>
      <c r="O142" s="51"/>
      <c r="P142" s="105" t="str">
        <f>IF(OR($B142=0,$B142=""),"",IF(AND($E$3="Nursery"),'Marks Entry Nursery'!O141,IF(AND($E$3="LKG"),'Marks Entry LKG'!O141,IF(AND($E$3="UKG"),'Marks Entry UKG'!O141,""))))</f>
        <v/>
      </c>
      <c r="Q142" s="105" t="str">
        <f>IF(OR($B142=0,$B142=""),"",IF(AND($E$3="Nursery"),'Marks Entry Nursery'!P141,IF(AND($E$3="LKG"),'Marks Entry LKG'!P141,IF(AND($E$3="UKG"),'Marks Entry UKG'!P141,""))))</f>
        <v/>
      </c>
      <c r="R142" s="54" t="str">
        <f t="shared" si="128"/>
        <v/>
      </c>
      <c r="S142" s="51">
        <f t="shared" si="129"/>
        <v>0</v>
      </c>
      <c r="T142" s="105" t="str">
        <f>IF(OR($B142=0,$B142=""),"",IF(AND($E$3="Nursery"),'Marks Entry Nursery'!Q141,IF(AND($E$3="LKG"),'Marks Entry LKG'!Q141,IF(AND($E$3="UKG"),'Marks Entry UKG'!Q141,""))))</f>
        <v/>
      </c>
      <c r="U142" s="105" t="str">
        <f>IF(OR($B142=0,$B142=""),"",IF(AND($E$3="Nursery"),'Marks Entry Nursery'!R141,IF(AND($E$3="LKG"),'Marks Entry LKG'!R141,IF(AND($E$3="UKG"),'Marks Entry UKG'!R141,""))))</f>
        <v/>
      </c>
      <c r="V142" s="55" t="str">
        <f t="shared" si="130"/>
        <v/>
      </c>
      <c r="W142" s="51" t="str">
        <f t="shared" si="131"/>
        <v/>
      </c>
      <c r="X142" s="89">
        <f t="shared" si="132"/>
        <v>0</v>
      </c>
      <c r="Y142" s="89" t="str">
        <f t="shared" si="133"/>
        <v/>
      </c>
      <c r="Z142" s="89" t="str">
        <f t="shared" si="134"/>
        <v/>
      </c>
      <c r="AA142" s="89" t="str">
        <f t="shared" si="135"/>
        <v/>
      </c>
      <c r="AB142" s="89" t="str">
        <f t="shared" si="136"/>
        <v/>
      </c>
      <c r="AC142" s="93" t="str">
        <f t="shared" si="137"/>
        <v/>
      </c>
      <c r="AD142" s="105"/>
      <c r="AE142" s="105"/>
      <c r="AF142" s="105"/>
      <c r="AG142" s="51"/>
      <c r="AH142" s="105" t="str">
        <f>IF(OR($B142=0,$B142=""),"",IF(AND($E$3="Nursery"),'Marks Entry Nursery'!V141,IF(AND($E$3="LKG"),'Marks Entry LKG'!V141,IF(AND($E$3="UKG"),'Marks Entry UKG'!V141,""))))</f>
        <v/>
      </c>
      <c r="AI142" s="105" t="str">
        <f>IF(OR($B142=0,$B142=""),"",IF(AND($E$3="Nursery"),'Marks Entry Nursery'!W141,IF(AND($E$3="LKG"),'Marks Entry LKG'!W141,IF(AND($E$3="UKG"),'Marks Entry UKG'!W141,""))))</f>
        <v/>
      </c>
      <c r="AJ142" s="54" t="str">
        <f t="shared" si="138"/>
        <v/>
      </c>
      <c r="AK142" s="51">
        <f t="shared" si="139"/>
        <v>0</v>
      </c>
      <c r="AL142" s="105" t="str">
        <f>IF(OR($B142=0,$B142=""),"",IF(AND($E$3="Nursery"),'Marks Entry Nursery'!X141,IF(AND($E$3="LKG"),'Marks Entry LKG'!X141,IF(AND($E$3="UKG"),'Marks Entry UKG'!X141,""))))</f>
        <v/>
      </c>
      <c r="AM142" s="105" t="str">
        <f>IF(OR($B142=0,$B142=""),"",IF(AND($E$3="Nursery"),'Marks Entry Nursery'!Y141,IF(AND($E$3="LKG"),'Marks Entry LKG'!Y141,IF(AND($E$3="UKG"),'Marks Entry UKG'!Y141,""))))</f>
        <v/>
      </c>
      <c r="AN142" s="55" t="str">
        <f t="shared" si="140"/>
        <v/>
      </c>
      <c r="AO142" s="51" t="str">
        <f t="shared" si="141"/>
        <v/>
      </c>
      <c r="AP142" s="89">
        <f t="shared" si="142"/>
        <v>0</v>
      </c>
      <c r="AQ142" s="89" t="str">
        <f t="shared" si="143"/>
        <v/>
      </c>
      <c r="AR142" s="89" t="str">
        <f t="shared" si="144"/>
        <v/>
      </c>
      <c r="AS142" s="89" t="str">
        <f t="shared" si="145"/>
        <v/>
      </c>
      <c r="AT142" s="89" t="str">
        <f t="shared" si="146"/>
        <v/>
      </c>
      <c r="AU142" s="93" t="str">
        <f t="shared" si="147"/>
        <v/>
      </c>
      <c r="AV142" s="105"/>
      <c r="AW142" s="105"/>
      <c r="AX142" s="105"/>
      <c r="AY142" s="51"/>
      <c r="AZ142" s="105" t="str">
        <f>IF(OR($B142=0,$B142=""),"",IF(AND($E$3="Nursery"),'Marks Entry Nursery'!AC141,IF(AND($E$3="LKG"),'Marks Entry LKG'!AC141,IF(AND($E$3="UKG"),'Marks Entry UKG'!AC141,""))))</f>
        <v/>
      </c>
      <c r="BA142" s="105" t="str">
        <f>IF(OR($B142=0,$B142=""),"",IF(AND($E$3="Nursery"),'Marks Entry Nursery'!AD141,IF(AND($E$3="LKG"),'Marks Entry LKG'!AD141,IF(AND($E$3="UKG"),'Marks Entry UKG'!AD141,""))))</f>
        <v/>
      </c>
      <c r="BB142" s="54" t="str">
        <f t="shared" si="148"/>
        <v/>
      </c>
      <c r="BC142" s="51">
        <f t="shared" si="149"/>
        <v>0</v>
      </c>
      <c r="BD142" s="105" t="str">
        <f>IF(OR($B142=0,$B142=""),"",IF(AND($E$3="Nursery"),'Marks Entry Nursery'!AE141,IF(AND($E$3="LKG"),'Marks Entry LKG'!AE141,IF(AND($E$3="UKG"),'Marks Entry UKG'!AE141,""))))</f>
        <v/>
      </c>
      <c r="BE142" s="105" t="str">
        <f>IF(OR($B142=0,$B142=""),"",IF(AND($E$3="Nursery"),'Marks Entry Nursery'!AF141,IF(AND($E$3="LKG"),'Marks Entry LKG'!AF141,IF(AND($E$3="UKG"),'Marks Entry UKG'!AF141,""))))</f>
        <v/>
      </c>
      <c r="BF142" s="55" t="str">
        <f t="shared" si="150"/>
        <v/>
      </c>
      <c r="BG142" s="51" t="str">
        <f t="shared" si="151"/>
        <v/>
      </c>
      <c r="BH142" s="89">
        <f t="shared" si="152"/>
        <v>0</v>
      </c>
      <c r="BI142" s="89" t="str">
        <f t="shared" si="153"/>
        <v/>
      </c>
      <c r="BJ142" s="89" t="str">
        <f t="shared" si="154"/>
        <v/>
      </c>
      <c r="BK142" s="89" t="str">
        <f t="shared" si="155"/>
        <v/>
      </c>
      <c r="BL142" s="89" t="str">
        <f t="shared" si="156"/>
        <v/>
      </c>
      <c r="BM142" s="93" t="str">
        <f t="shared" si="157"/>
        <v/>
      </c>
      <c r="BN142" s="105"/>
      <c r="BO142" s="105"/>
      <c r="BP142" s="105"/>
      <c r="BQ142" s="51"/>
      <c r="BR142" s="105" t="str">
        <f>IF(OR($B142=0,$B142=""),"",IF(AND($E$3="Nursery"),'Marks Entry Nursery'!AJ141,IF(AND($E$3="LKG"),'Marks Entry LKG'!AJ141,IF(AND($E$3="UKG"),'Marks Entry UKG'!AJ141,""))))</f>
        <v/>
      </c>
      <c r="BS142" s="105" t="str">
        <f>IF(OR($B142=0,$B142=""),"",IF(AND($E$3="Nursery"),'Marks Entry Nursery'!AK141,IF(AND($E$3="LKG"),'Marks Entry LKG'!AK141,IF(AND($E$3="UKG"),'Marks Entry UKG'!AK141,""))))</f>
        <v/>
      </c>
      <c r="BT142" s="54" t="str">
        <f t="shared" si="158"/>
        <v/>
      </c>
      <c r="BU142" s="51">
        <f t="shared" si="159"/>
        <v>0</v>
      </c>
      <c r="BV142" s="105" t="str">
        <f>IF(OR($B142=0,$B142=""),"",IF(AND($E$3="Nursery"),'Marks Entry Nursery'!AL141,IF(AND($E$3="LKG"),'Marks Entry LKG'!AL141,IF(AND($E$3="UKG"),'Marks Entry UKG'!AL141,""))))</f>
        <v/>
      </c>
      <c r="BW142" s="105" t="str">
        <f>IF(OR($B142=0,$B142=""),"",IF(AND($E$3="Nursery"),'Marks Entry Nursery'!AM141,IF(AND($E$3="LKG"),'Marks Entry LKG'!AM141,IF(AND($E$3="UKG"),'Marks Entry UKG'!AM141,""))))</f>
        <v/>
      </c>
      <c r="BX142" s="55" t="str">
        <f t="shared" si="160"/>
        <v/>
      </c>
      <c r="BY142" s="51" t="str">
        <f t="shared" si="161"/>
        <v/>
      </c>
      <c r="BZ142" s="89">
        <f t="shared" si="162"/>
        <v>0</v>
      </c>
      <c r="CA142" s="89" t="str">
        <f t="shared" si="163"/>
        <v/>
      </c>
      <c r="CB142" s="89" t="str">
        <f t="shared" si="164"/>
        <v/>
      </c>
      <c r="CC142" s="89" t="str">
        <f t="shared" si="165"/>
        <v/>
      </c>
      <c r="CD142" s="89" t="str">
        <f t="shared" si="166"/>
        <v/>
      </c>
      <c r="CE142" s="93" t="str">
        <f t="shared" si="167"/>
        <v/>
      </c>
      <c r="CF142" s="105" t="str">
        <f>IF(OR($B142=0,$B142=""),"",IF(AND($E$3="Nursery"),'Marks Entry Nursery'!AN141,IF(AND($E$3="LKG"),'Marks Entry LKG'!AN141,IF(AND($E$3="UKG"),'Marks Entry UKG'!AN141,""))))</f>
        <v/>
      </c>
      <c r="CG142" s="105" t="str">
        <f>IF(OR($B142=0,$B142=""),"",IF(AND($E$3="Nursery"),'Marks Entry Nursery'!AO141,IF(AND($E$3="LKG"),'Marks Entry LKG'!AO141,IF(AND($E$3="UKG"),'Marks Entry UKG'!AO141,""))))</f>
        <v/>
      </c>
      <c r="CH142" s="106" t="str">
        <f t="shared" si="168"/>
        <v/>
      </c>
      <c r="CI142" s="107">
        <f t="shared" si="169"/>
        <v>0</v>
      </c>
      <c r="CJ142" s="107" t="str">
        <f t="shared" si="170"/>
        <v/>
      </c>
      <c r="CK142" s="107" t="str">
        <f t="shared" si="171"/>
        <v/>
      </c>
      <c r="CL142" s="92" t="str">
        <f t="shared" si="172"/>
        <v/>
      </c>
      <c r="CM142" s="105" t="str">
        <f>IF(OR($B142=0,$B142=""),"",IF(AND($E$3="Nursery"),'Marks Entry Nursery'!AP141,IF(AND($E$3="LKG"),'Marks Entry LKG'!AP141,IF(AND($E$3="UKG"),'Marks Entry UKG'!AP141,""))))</f>
        <v/>
      </c>
      <c r="CN142" s="105" t="str">
        <f>IF(OR($B142=0,$B142=""),"",IF(AND($E$3="Nursery"),'Marks Entry Nursery'!AQ141,IF(AND($E$3="LKG"),'Marks Entry LKG'!AQ141,IF(AND($E$3="UKG"),'Marks Entry UKG'!AQ141,""))))</f>
        <v/>
      </c>
      <c r="CO142" s="106" t="str">
        <f t="shared" si="173"/>
        <v/>
      </c>
      <c r="CP142" s="107">
        <f t="shared" si="174"/>
        <v>0</v>
      </c>
      <c r="CQ142" s="107" t="str">
        <f t="shared" si="175"/>
        <v/>
      </c>
      <c r="CR142" s="107" t="str">
        <f t="shared" si="176"/>
        <v/>
      </c>
      <c r="CS142" s="92" t="str">
        <f t="shared" si="177"/>
        <v/>
      </c>
      <c r="CT142" s="105" t="str">
        <f>IF(OR($B142=0,$B142=""),"",IF(AND($E$3="Nursery"),'Marks Entry Nursery'!AR141,IF(AND($E$3="LKG"),'Marks Entry LKG'!AR141,IF(AND($E$3="UKG"),'Marks Entry UKG'!AR141,""))))</f>
        <v/>
      </c>
      <c r="CU142" s="105" t="str">
        <f>IF(OR($B142=0,$B142=""),"",IF(AND($E$3="Nursery"),'Marks Entry Nursery'!AS141,IF(AND($E$3="LKG"),'Marks Entry LKG'!AS141,IF(AND($E$3="UKG"),'Marks Entry UKG'!AS141,""))))</f>
        <v/>
      </c>
      <c r="CV142" s="106" t="str">
        <f t="shared" si="178"/>
        <v/>
      </c>
      <c r="CW142" s="107">
        <f t="shared" si="179"/>
        <v>0</v>
      </c>
      <c r="CX142" s="107" t="str">
        <f t="shared" si="180"/>
        <v/>
      </c>
      <c r="CY142" s="107" t="str">
        <f t="shared" si="181"/>
        <v/>
      </c>
      <c r="CZ142" s="92" t="str">
        <f t="shared" si="182"/>
        <v/>
      </c>
      <c r="DA142" s="105" t="str">
        <f>IF(OR($B142=0,$B142=""),"",IF(AND($E$3="Nursery"),'Marks Entry Nursery'!AT141,IF(AND($E$3="LKG"),'Marks Entry LKG'!AT141,IF(AND($E$3="UKG"),'Marks Entry UKG'!AT141,""))))</f>
        <v/>
      </c>
      <c r="DB142" s="105" t="str">
        <f>IF(OR($B142=0,$B142=""),"",IF(AND($E$3="Nursery"),'Marks Entry Nursery'!AU141,IF(AND($E$3="LKG"),'Marks Entry LKG'!AU141,IF(AND($E$3="UKG"),'Marks Entry UKG'!AU141,""))))</f>
        <v/>
      </c>
      <c r="DC142" s="357" t="str">
        <f t="shared" si="183"/>
        <v/>
      </c>
      <c r="DD142" s="93" t="str">
        <f t="shared" si="184"/>
        <v/>
      </c>
      <c r="DE142" s="105" t="str">
        <f>IF(OR($B142=0,$B142=""),"",IF(AND($E$3="Nursery"),'Marks Entry Nursery'!AV141,IF(AND($E$3="LKG"),'Marks Entry LKG'!AV141,IF(AND($E$3="UKG"),'Marks Entry UKG'!AV141,""))))</f>
        <v/>
      </c>
      <c r="DF142" s="105" t="str">
        <f>IF(OR($B142=0,$B142=""),"",IF(AND($E$3="Nursery"),'Marks Entry Nursery'!AW141,IF(AND($E$3="LKG"),'Marks Entry LKG'!AW141,IF(AND($E$3="UKG"),'Marks Entry UKG'!AW141,""))))</f>
        <v/>
      </c>
      <c r="DG142" s="357" t="str">
        <f t="shared" si="185"/>
        <v/>
      </c>
      <c r="DH142" s="93" t="str">
        <f t="shared" si="186"/>
        <v/>
      </c>
      <c r="DI142" s="63" t="str">
        <f t="shared" si="187"/>
        <v/>
      </c>
      <c r="DJ142" s="359" t="str">
        <f t="shared" si="188"/>
        <v/>
      </c>
      <c r="DK142" s="67" t="str">
        <f t="shared" si="189"/>
        <v/>
      </c>
      <c r="DL142" s="68" t="str">
        <f t="shared" si="190"/>
        <v/>
      </c>
      <c r="DM142" s="387" t="str">
        <f>IFERROR(IF(B142="NSO","NSO",IF(OR(D142="",G142="",F142="",B142="",DI142=0),"",IF('Master sheet'!$D$14="Hindi","कक्षोंन्नति","Promoted"))),"")</f>
        <v/>
      </c>
      <c r="DN142" s="42" t="str">
        <f>IF(OR(B142=0,B142=""),"",IF(AND($E$3="Nursery"),'Marks Entry Nursery'!AX141,IF(AND($E$3="LKG"),'Marks Entry LKG'!AX141,IF(AND($E$3="UKG"),'Marks Entry UKG'!AX141,""))))</f>
        <v/>
      </c>
      <c r="DO142" s="42" t="str">
        <f>IF(OR(B142=0,B142=""),"",IF(AND($E$3="Nursery"),'Marks Entry Nursery'!AY141,IF(AND($E$3="LKG"),'Marks Entry LKG'!AY141,IF(AND($E$3="UKG"),'Marks Entry UKG'!AY141,""))))</f>
        <v/>
      </c>
      <c r="DP142" s="214" t="str">
        <f t="shared" si="191"/>
        <v/>
      </c>
      <c r="DQ142" s="43"/>
      <c r="DX142" s="44">
        <f>IF(AND($E$3="Nursery"),'Marks Entry Nursery'!I141,IF(AND($E$3="LKG"),'Marks Entry LKG'!I141,IF(AND($E$3="UKG"),'Marks Entry UKG'!I141,"")))</f>
        <v>0</v>
      </c>
    </row>
    <row r="143" spans="1:128" ht="18.95" customHeight="1">
      <c r="A143" s="56">
        <v>136</v>
      </c>
      <c r="B143" s="261" t="str">
        <f>IF(OR(DX143=0,DX143=""),"",IF(AND($E$3="Nursery"),'Marks Entry Nursery'!I142,IF(AND($E$3="LKG"),'Marks Entry LKG'!I142,IF(AND($E$3="UKG"),'Marks Entry UKG'!I142,""))))</f>
        <v/>
      </c>
      <c r="C143" s="57" t="str">
        <f>IF(OR($B143=0,$B143=""),"",IF(AND($E$3="Nursery"),'Marks Entry Nursery'!B142,IF(AND($E$3="LKG"),'Marks Entry LKG'!B142,IF(AND($E$3="UKG"),'Marks Entry UKG'!B142,""))))</f>
        <v/>
      </c>
      <c r="D143" s="57" t="str">
        <f>IF(OR($B143=0,$B143=""),"",IF(AND($E$3="Nursery"),'Marks Entry Nursery'!C142,IF(AND($E$3="LKG"),'Marks Entry LKG'!C142,IF(AND($E$3="UKG"),'Marks Entry UKG'!C142,""))))</f>
        <v/>
      </c>
      <c r="E143" s="402" t="str">
        <f>IF(OR(B143=0,B143=""),"",IF(AND($E$3="Nursery"),'Marks Entry Nursery'!E142,IF(AND($E$3="LKG"),'Marks Entry LKG'!E142,IF(AND($E$3="UKG"),'Marks Entry UKG'!E142,""))))</f>
        <v/>
      </c>
      <c r="F143" s="260" t="str">
        <f>IF(OR(B143=0,B143=""),"",IF(AND($E$3="Nursery"),'Marks Entry Nursery'!D142,IF(AND($E$3="LKG"),'Marks Entry LKG'!D142,IF(AND($E$3="UKG"),'Marks Entry UKG'!D142,""))))</f>
        <v/>
      </c>
      <c r="G143" s="407" t="str">
        <f>IF(OR($B143=0,$B143=""),"",IF(AND($E$3="Nursery"),'Marks Entry Nursery'!F142,IF(AND($E$3="LKG"),'Marks Entry LKG'!F142,IF(AND($E$3="UKG"),'Marks Entry UKG'!F142,""))))</f>
        <v/>
      </c>
      <c r="H143" s="407" t="str">
        <f>IF(OR($B143=0,$B143=""),"",IF(AND($E$3="Nursery"),'Marks Entry Nursery'!G142,IF(AND($E$3="LKG"),'Marks Entry LKG'!G142,IF(AND($E$3="UKG"),'Marks Entry UKG'!G142,""))))</f>
        <v/>
      </c>
      <c r="I143" s="407" t="str">
        <f>IF(OR($B143=0,$B143=""),"",IF(AND($E$3="Nursery"),'Marks Entry Nursery'!H142,IF(AND($E$3="LKG"),'Marks Entry LKG'!H142,IF(AND($E$3="UKG"),'Marks Entry UKG'!H142,""))))</f>
        <v/>
      </c>
      <c r="J143" s="229" t="str">
        <f>IF(OR($B143=0,$B143=""),"",IF(AND($E$3="Nursery"),'Marks Entry Nursery'!J142,IF(AND($E$3="LKG"),'Marks Entry LKG'!J142,IF(AND($E$3="UKG"),'Marks Entry UKG'!J142,""))))</f>
        <v/>
      </c>
      <c r="K143" s="229" t="str">
        <f>IF(OR($B143=0,$B143=""),"",IF(AND($E$3="Nursery"),'Marks Entry Nursery'!K142,IF(AND($E$3="LKG"),'Marks Entry LKG'!K142,IF(AND($E$3="UKG"),'Marks Entry UKG'!K142,""))))</f>
        <v/>
      </c>
      <c r="L143" s="105"/>
      <c r="M143" s="105"/>
      <c r="N143" s="105"/>
      <c r="O143" s="51"/>
      <c r="P143" s="105" t="str">
        <f>IF(OR($B143=0,$B143=""),"",IF(AND($E$3="Nursery"),'Marks Entry Nursery'!O142,IF(AND($E$3="LKG"),'Marks Entry LKG'!O142,IF(AND($E$3="UKG"),'Marks Entry UKG'!O142,""))))</f>
        <v/>
      </c>
      <c r="Q143" s="105" t="str">
        <f>IF(OR($B143=0,$B143=""),"",IF(AND($E$3="Nursery"),'Marks Entry Nursery'!P142,IF(AND($E$3="LKG"),'Marks Entry LKG'!P142,IF(AND($E$3="UKG"),'Marks Entry UKG'!P142,""))))</f>
        <v/>
      </c>
      <c r="R143" s="54" t="str">
        <f t="shared" si="128"/>
        <v/>
      </c>
      <c r="S143" s="51">
        <f t="shared" si="129"/>
        <v>0</v>
      </c>
      <c r="T143" s="105" t="str">
        <f>IF(OR($B143=0,$B143=""),"",IF(AND($E$3="Nursery"),'Marks Entry Nursery'!Q142,IF(AND($E$3="LKG"),'Marks Entry LKG'!Q142,IF(AND($E$3="UKG"),'Marks Entry UKG'!Q142,""))))</f>
        <v/>
      </c>
      <c r="U143" s="105" t="str">
        <f>IF(OR($B143=0,$B143=""),"",IF(AND($E$3="Nursery"),'Marks Entry Nursery'!R142,IF(AND($E$3="LKG"),'Marks Entry LKG'!R142,IF(AND($E$3="UKG"),'Marks Entry UKG'!R142,""))))</f>
        <v/>
      </c>
      <c r="V143" s="55" t="str">
        <f t="shared" si="130"/>
        <v/>
      </c>
      <c r="W143" s="51" t="str">
        <f t="shared" si="131"/>
        <v/>
      </c>
      <c r="X143" s="89">
        <f t="shared" si="132"/>
        <v>0</v>
      </c>
      <c r="Y143" s="89" t="str">
        <f t="shared" si="133"/>
        <v/>
      </c>
      <c r="Z143" s="89" t="str">
        <f t="shared" si="134"/>
        <v/>
      </c>
      <c r="AA143" s="89" t="str">
        <f t="shared" si="135"/>
        <v/>
      </c>
      <c r="AB143" s="89" t="str">
        <f t="shared" si="136"/>
        <v/>
      </c>
      <c r="AC143" s="93" t="str">
        <f t="shared" si="137"/>
        <v/>
      </c>
      <c r="AD143" s="105"/>
      <c r="AE143" s="105"/>
      <c r="AF143" s="105"/>
      <c r="AG143" s="51"/>
      <c r="AH143" s="105" t="str">
        <f>IF(OR($B143=0,$B143=""),"",IF(AND($E$3="Nursery"),'Marks Entry Nursery'!V142,IF(AND($E$3="LKG"),'Marks Entry LKG'!V142,IF(AND($E$3="UKG"),'Marks Entry UKG'!V142,""))))</f>
        <v/>
      </c>
      <c r="AI143" s="105" t="str">
        <f>IF(OR($B143=0,$B143=""),"",IF(AND($E$3="Nursery"),'Marks Entry Nursery'!W142,IF(AND($E$3="LKG"),'Marks Entry LKG'!W142,IF(AND($E$3="UKG"),'Marks Entry UKG'!W142,""))))</f>
        <v/>
      </c>
      <c r="AJ143" s="54" t="str">
        <f t="shared" si="138"/>
        <v/>
      </c>
      <c r="AK143" s="51">
        <f t="shared" si="139"/>
        <v>0</v>
      </c>
      <c r="AL143" s="105" t="str">
        <f>IF(OR($B143=0,$B143=""),"",IF(AND($E$3="Nursery"),'Marks Entry Nursery'!X142,IF(AND($E$3="LKG"),'Marks Entry LKG'!X142,IF(AND($E$3="UKG"),'Marks Entry UKG'!X142,""))))</f>
        <v/>
      </c>
      <c r="AM143" s="105" t="str">
        <f>IF(OR($B143=0,$B143=""),"",IF(AND($E$3="Nursery"),'Marks Entry Nursery'!Y142,IF(AND($E$3="LKG"),'Marks Entry LKG'!Y142,IF(AND($E$3="UKG"),'Marks Entry UKG'!Y142,""))))</f>
        <v/>
      </c>
      <c r="AN143" s="55" t="str">
        <f t="shared" si="140"/>
        <v/>
      </c>
      <c r="AO143" s="51" t="str">
        <f t="shared" si="141"/>
        <v/>
      </c>
      <c r="AP143" s="89">
        <f t="shared" si="142"/>
        <v>0</v>
      </c>
      <c r="AQ143" s="89" t="str">
        <f t="shared" si="143"/>
        <v/>
      </c>
      <c r="AR143" s="89" t="str">
        <f t="shared" si="144"/>
        <v/>
      </c>
      <c r="AS143" s="89" t="str">
        <f t="shared" si="145"/>
        <v/>
      </c>
      <c r="AT143" s="89" t="str">
        <f t="shared" si="146"/>
        <v/>
      </c>
      <c r="AU143" s="93" t="str">
        <f t="shared" si="147"/>
        <v/>
      </c>
      <c r="AV143" s="105"/>
      <c r="AW143" s="105"/>
      <c r="AX143" s="105"/>
      <c r="AY143" s="51"/>
      <c r="AZ143" s="105" t="str">
        <f>IF(OR($B143=0,$B143=""),"",IF(AND($E$3="Nursery"),'Marks Entry Nursery'!AC142,IF(AND($E$3="LKG"),'Marks Entry LKG'!AC142,IF(AND($E$3="UKG"),'Marks Entry UKG'!AC142,""))))</f>
        <v/>
      </c>
      <c r="BA143" s="105" t="str">
        <f>IF(OR($B143=0,$B143=""),"",IF(AND($E$3="Nursery"),'Marks Entry Nursery'!AD142,IF(AND($E$3="LKG"),'Marks Entry LKG'!AD142,IF(AND($E$3="UKG"),'Marks Entry UKG'!AD142,""))))</f>
        <v/>
      </c>
      <c r="BB143" s="54" t="str">
        <f t="shared" si="148"/>
        <v/>
      </c>
      <c r="BC143" s="51">
        <f t="shared" si="149"/>
        <v>0</v>
      </c>
      <c r="BD143" s="105" t="str">
        <f>IF(OR($B143=0,$B143=""),"",IF(AND($E$3="Nursery"),'Marks Entry Nursery'!AE142,IF(AND($E$3="LKG"),'Marks Entry LKG'!AE142,IF(AND($E$3="UKG"),'Marks Entry UKG'!AE142,""))))</f>
        <v/>
      </c>
      <c r="BE143" s="105" t="str">
        <f>IF(OR($B143=0,$B143=""),"",IF(AND($E$3="Nursery"),'Marks Entry Nursery'!AF142,IF(AND($E$3="LKG"),'Marks Entry LKG'!AF142,IF(AND($E$3="UKG"),'Marks Entry UKG'!AF142,""))))</f>
        <v/>
      </c>
      <c r="BF143" s="55" t="str">
        <f t="shared" si="150"/>
        <v/>
      </c>
      <c r="BG143" s="51" t="str">
        <f t="shared" si="151"/>
        <v/>
      </c>
      <c r="BH143" s="89">
        <f t="shared" si="152"/>
        <v>0</v>
      </c>
      <c r="BI143" s="89" t="str">
        <f t="shared" si="153"/>
        <v/>
      </c>
      <c r="BJ143" s="89" t="str">
        <f t="shared" si="154"/>
        <v/>
      </c>
      <c r="BK143" s="89" t="str">
        <f t="shared" si="155"/>
        <v/>
      </c>
      <c r="BL143" s="89" t="str">
        <f t="shared" si="156"/>
        <v/>
      </c>
      <c r="BM143" s="93" t="str">
        <f t="shared" si="157"/>
        <v/>
      </c>
      <c r="BN143" s="105"/>
      <c r="BO143" s="105"/>
      <c r="BP143" s="105"/>
      <c r="BQ143" s="51"/>
      <c r="BR143" s="105" t="str">
        <f>IF(OR($B143=0,$B143=""),"",IF(AND($E$3="Nursery"),'Marks Entry Nursery'!AJ142,IF(AND($E$3="LKG"),'Marks Entry LKG'!AJ142,IF(AND($E$3="UKG"),'Marks Entry UKG'!AJ142,""))))</f>
        <v/>
      </c>
      <c r="BS143" s="105" t="str">
        <f>IF(OR($B143=0,$B143=""),"",IF(AND($E$3="Nursery"),'Marks Entry Nursery'!AK142,IF(AND($E$3="LKG"),'Marks Entry LKG'!AK142,IF(AND($E$3="UKG"),'Marks Entry UKG'!AK142,""))))</f>
        <v/>
      </c>
      <c r="BT143" s="54" t="str">
        <f t="shared" si="158"/>
        <v/>
      </c>
      <c r="BU143" s="51">
        <f t="shared" si="159"/>
        <v>0</v>
      </c>
      <c r="BV143" s="105" t="str">
        <f>IF(OR($B143=0,$B143=""),"",IF(AND($E$3="Nursery"),'Marks Entry Nursery'!AL142,IF(AND($E$3="LKG"),'Marks Entry LKG'!AL142,IF(AND($E$3="UKG"),'Marks Entry UKG'!AL142,""))))</f>
        <v/>
      </c>
      <c r="BW143" s="105" t="str">
        <f>IF(OR($B143=0,$B143=""),"",IF(AND($E$3="Nursery"),'Marks Entry Nursery'!AM142,IF(AND($E$3="LKG"),'Marks Entry LKG'!AM142,IF(AND($E$3="UKG"),'Marks Entry UKG'!AM142,""))))</f>
        <v/>
      </c>
      <c r="BX143" s="55" t="str">
        <f t="shared" si="160"/>
        <v/>
      </c>
      <c r="BY143" s="51" t="str">
        <f t="shared" si="161"/>
        <v/>
      </c>
      <c r="BZ143" s="89">
        <f t="shared" si="162"/>
        <v>0</v>
      </c>
      <c r="CA143" s="89" t="str">
        <f t="shared" si="163"/>
        <v/>
      </c>
      <c r="CB143" s="89" t="str">
        <f t="shared" si="164"/>
        <v/>
      </c>
      <c r="CC143" s="89" t="str">
        <f t="shared" si="165"/>
        <v/>
      </c>
      <c r="CD143" s="89" t="str">
        <f t="shared" si="166"/>
        <v/>
      </c>
      <c r="CE143" s="93" t="str">
        <f t="shared" si="167"/>
        <v/>
      </c>
      <c r="CF143" s="105" t="str">
        <f>IF(OR($B143=0,$B143=""),"",IF(AND($E$3="Nursery"),'Marks Entry Nursery'!AN142,IF(AND($E$3="LKG"),'Marks Entry LKG'!AN142,IF(AND($E$3="UKG"),'Marks Entry UKG'!AN142,""))))</f>
        <v/>
      </c>
      <c r="CG143" s="105" t="str">
        <f>IF(OR($B143=0,$B143=""),"",IF(AND($E$3="Nursery"),'Marks Entry Nursery'!AO142,IF(AND($E$3="LKG"),'Marks Entry LKG'!AO142,IF(AND($E$3="UKG"),'Marks Entry UKG'!AO142,""))))</f>
        <v/>
      </c>
      <c r="CH143" s="106" t="str">
        <f t="shared" si="168"/>
        <v/>
      </c>
      <c r="CI143" s="107">
        <f t="shared" si="169"/>
        <v>0</v>
      </c>
      <c r="CJ143" s="107" t="str">
        <f t="shared" si="170"/>
        <v/>
      </c>
      <c r="CK143" s="107" t="str">
        <f t="shared" si="171"/>
        <v/>
      </c>
      <c r="CL143" s="92" t="str">
        <f t="shared" si="172"/>
        <v/>
      </c>
      <c r="CM143" s="105" t="str">
        <f>IF(OR($B143=0,$B143=""),"",IF(AND($E$3="Nursery"),'Marks Entry Nursery'!AP142,IF(AND($E$3="LKG"),'Marks Entry LKG'!AP142,IF(AND($E$3="UKG"),'Marks Entry UKG'!AP142,""))))</f>
        <v/>
      </c>
      <c r="CN143" s="105" t="str">
        <f>IF(OR($B143=0,$B143=""),"",IF(AND($E$3="Nursery"),'Marks Entry Nursery'!AQ142,IF(AND($E$3="LKG"),'Marks Entry LKG'!AQ142,IF(AND($E$3="UKG"),'Marks Entry UKG'!AQ142,""))))</f>
        <v/>
      </c>
      <c r="CO143" s="106" t="str">
        <f t="shared" si="173"/>
        <v/>
      </c>
      <c r="CP143" s="107">
        <f t="shared" si="174"/>
        <v>0</v>
      </c>
      <c r="CQ143" s="107" t="str">
        <f t="shared" si="175"/>
        <v/>
      </c>
      <c r="CR143" s="107" t="str">
        <f t="shared" si="176"/>
        <v/>
      </c>
      <c r="CS143" s="92" t="str">
        <f t="shared" si="177"/>
        <v/>
      </c>
      <c r="CT143" s="105" t="str">
        <f>IF(OR($B143=0,$B143=""),"",IF(AND($E$3="Nursery"),'Marks Entry Nursery'!AR142,IF(AND($E$3="LKG"),'Marks Entry LKG'!AR142,IF(AND($E$3="UKG"),'Marks Entry UKG'!AR142,""))))</f>
        <v/>
      </c>
      <c r="CU143" s="105" t="str">
        <f>IF(OR($B143=0,$B143=""),"",IF(AND($E$3="Nursery"),'Marks Entry Nursery'!AS142,IF(AND($E$3="LKG"),'Marks Entry LKG'!AS142,IF(AND($E$3="UKG"),'Marks Entry UKG'!AS142,""))))</f>
        <v/>
      </c>
      <c r="CV143" s="106" t="str">
        <f t="shared" si="178"/>
        <v/>
      </c>
      <c r="CW143" s="107">
        <f t="shared" si="179"/>
        <v>0</v>
      </c>
      <c r="CX143" s="107" t="str">
        <f t="shared" si="180"/>
        <v/>
      </c>
      <c r="CY143" s="107" t="str">
        <f t="shared" si="181"/>
        <v/>
      </c>
      <c r="CZ143" s="92" t="str">
        <f t="shared" si="182"/>
        <v/>
      </c>
      <c r="DA143" s="105" t="str">
        <f>IF(OR($B143=0,$B143=""),"",IF(AND($E$3="Nursery"),'Marks Entry Nursery'!AT142,IF(AND($E$3="LKG"),'Marks Entry LKG'!AT142,IF(AND($E$3="UKG"),'Marks Entry UKG'!AT142,""))))</f>
        <v/>
      </c>
      <c r="DB143" s="105" t="str">
        <f>IF(OR($B143=0,$B143=""),"",IF(AND($E$3="Nursery"),'Marks Entry Nursery'!AU142,IF(AND($E$3="LKG"),'Marks Entry LKG'!AU142,IF(AND($E$3="UKG"),'Marks Entry UKG'!AU142,""))))</f>
        <v/>
      </c>
      <c r="DC143" s="357" t="str">
        <f t="shared" si="183"/>
        <v/>
      </c>
      <c r="DD143" s="93" t="str">
        <f t="shared" si="184"/>
        <v/>
      </c>
      <c r="DE143" s="105" t="str">
        <f>IF(OR($B143=0,$B143=""),"",IF(AND($E$3="Nursery"),'Marks Entry Nursery'!AV142,IF(AND($E$3="LKG"),'Marks Entry LKG'!AV142,IF(AND($E$3="UKG"),'Marks Entry UKG'!AV142,""))))</f>
        <v/>
      </c>
      <c r="DF143" s="105" t="str">
        <f>IF(OR($B143=0,$B143=""),"",IF(AND($E$3="Nursery"),'Marks Entry Nursery'!AW142,IF(AND($E$3="LKG"),'Marks Entry LKG'!AW142,IF(AND($E$3="UKG"),'Marks Entry UKG'!AW142,""))))</f>
        <v/>
      </c>
      <c r="DG143" s="357" t="str">
        <f t="shared" si="185"/>
        <v/>
      </c>
      <c r="DH143" s="93" t="str">
        <f t="shared" si="186"/>
        <v/>
      </c>
      <c r="DI143" s="63" t="str">
        <f t="shared" si="187"/>
        <v/>
      </c>
      <c r="DJ143" s="359" t="str">
        <f t="shared" si="188"/>
        <v/>
      </c>
      <c r="DK143" s="67" t="str">
        <f t="shared" si="189"/>
        <v/>
      </c>
      <c r="DL143" s="68" t="str">
        <f t="shared" si="190"/>
        <v/>
      </c>
      <c r="DM143" s="387" t="str">
        <f>IFERROR(IF(B143="NSO","NSO",IF(OR(D143="",G143="",F143="",B143="",DI143=0),"",IF('Master sheet'!$D$14="Hindi","कक्षोंन्नति","Promoted"))),"")</f>
        <v/>
      </c>
      <c r="DN143" s="42" t="str">
        <f>IF(OR(B143=0,B143=""),"",IF(AND($E$3="Nursery"),'Marks Entry Nursery'!AX142,IF(AND($E$3="LKG"),'Marks Entry LKG'!AX142,IF(AND($E$3="UKG"),'Marks Entry UKG'!AX142,""))))</f>
        <v/>
      </c>
      <c r="DO143" s="42" t="str">
        <f>IF(OR(B143=0,B143=""),"",IF(AND($E$3="Nursery"),'Marks Entry Nursery'!AY142,IF(AND($E$3="LKG"),'Marks Entry LKG'!AY142,IF(AND($E$3="UKG"),'Marks Entry UKG'!AY142,""))))</f>
        <v/>
      </c>
      <c r="DP143" s="214" t="str">
        <f t="shared" si="191"/>
        <v/>
      </c>
      <c r="DQ143" s="43"/>
      <c r="DX143" s="44">
        <f>IF(AND($E$3="Nursery"),'Marks Entry Nursery'!I142,IF(AND($E$3="LKG"),'Marks Entry LKG'!I142,IF(AND($E$3="UKG"),'Marks Entry UKG'!I142,"")))</f>
        <v>0</v>
      </c>
    </row>
    <row r="144" spans="1:128" ht="18.95" customHeight="1">
      <c r="A144" s="56">
        <v>137</v>
      </c>
      <c r="B144" s="261" t="str">
        <f>IF(OR(DX144=0,DX144=""),"",IF(AND($E$3="Nursery"),'Marks Entry Nursery'!I143,IF(AND($E$3="LKG"),'Marks Entry LKG'!I143,IF(AND($E$3="UKG"),'Marks Entry UKG'!I143,""))))</f>
        <v/>
      </c>
      <c r="C144" s="57" t="str">
        <f>IF(OR($B144=0,$B144=""),"",IF(AND($E$3="Nursery"),'Marks Entry Nursery'!B143,IF(AND($E$3="LKG"),'Marks Entry LKG'!B143,IF(AND($E$3="UKG"),'Marks Entry UKG'!B143,""))))</f>
        <v/>
      </c>
      <c r="D144" s="57" t="str">
        <f>IF(OR($B144=0,$B144=""),"",IF(AND($E$3="Nursery"),'Marks Entry Nursery'!C143,IF(AND($E$3="LKG"),'Marks Entry LKG'!C143,IF(AND($E$3="UKG"),'Marks Entry UKG'!C143,""))))</f>
        <v/>
      </c>
      <c r="E144" s="402" t="str">
        <f>IF(OR(B144=0,B144=""),"",IF(AND($E$3="Nursery"),'Marks Entry Nursery'!E143,IF(AND($E$3="LKG"),'Marks Entry LKG'!E143,IF(AND($E$3="UKG"),'Marks Entry UKG'!E143,""))))</f>
        <v/>
      </c>
      <c r="F144" s="260" t="str">
        <f>IF(OR(B144=0,B144=""),"",IF(AND($E$3="Nursery"),'Marks Entry Nursery'!D143,IF(AND($E$3="LKG"),'Marks Entry LKG'!D143,IF(AND($E$3="UKG"),'Marks Entry UKG'!D143,""))))</f>
        <v/>
      </c>
      <c r="G144" s="407" t="str">
        <f>IF(OR($B144=0,$B144=""),"",IF(AND($E$3="Nursery"),'Marks Entry Nursery'!F143,IF(AND($E$3="LKG"),'Marks Entry LKG'!F143,IF(AND($E$3="UKG"),'Marks Entry UKG'!F143,""))))</f>
        <v/>
      </c>
      <c r="H144" s="407" t="str">
        <f>IF(OR($B144=0,$B144=""),"",IF(AND($E$3="Nursery"),'Marks Entry Nursery'!G143,IF(AND($E$3="LKG"),'Marks Entry LKG'!G143,IF(AND($E$3="UKG"),'Marks Entry UKG'!G143,""))))</f>
        <v/>
      </c>
      <c r="I144" s="407" t="str">
        <f>IF(OR($B144=0,$B144=""),"",IF(AND($E$3="Nursery"),'Marks Entry Nursery'!H143,IF(AND($E$3="LKG"),'Marks Entry LKG'!H143,IF(AND($E$3="UKG"),'Marks Entry UKG'!H143,""))))</f>
        <v/>
      </c>
      <c r="J144" s="229" t="str">
        <f>IF(OR($B144=0,$B144=""),"",IF(AND($E$3="Nursery"),'Marks Entry Nursery'!J143,IF(AND($E$3="LKG"),'Marks Entry LKG'!J143,IF(AND($E$3="UKG"),'Marks Entry UKG'!J143,""))))</f>
        <v/>
      </c>
      <c r="K144" s="229" t="str">
        <f>IF(OR($B144=0,$B144=""),"",IF(AND($E$3="Nursery"),'Marks Entry Nursery'!K143,IF(AND($E$3="LKG"),'Marks Entry LKG'!K143,IF(AND($E$3="UKG"),'Marks Entry UKG'!K143,""))))</f>
        <v/>
      </c>
      <c r="L144" s="105"/>
      <c r="M144" s="105"/>
      <c r="N144" s="105"/>
      <c r="O144" s="51"/>
      <c r="P144" s="105" t="str">
        <f>IF(OR($B144=0,$B144=""),"",IF(AND($E$3="Nursery"),'Marks Entry Nursery'!O143,IF(AND($E$3="LKG"),'Marks Entry LKG'!O143,IF(AND($E$3="UKG"),'Marks Entry UKG'!O143,""))))</f>
        <v/>
      </c>
      <c r="Q144" s="105" t="str">
        <f>IF(OR($B144=0,$B144=""),"",IF(AND($E$3="Nursery"),'Marks Entry Nursery'!P143,IF(AND($E$3="LKG"),'Marks Entry LKG'!P143,IF(AND($E$3="UKG"),'Marks Entry UKG'!P143,""))))</f>
        <v/>
      </c>
      <c r="R144" s="54" t="str">
        <f t="shared" si="128"/>
        <v/>
      </c>
      <c r="S144" s="51">
        <f t="shared" si="129"/>
        <v>0</v>
      </c>
      <c r="T144" s="105" t="str">
        <f>IF(OR($B144=0,$B144=""),"",IF(AND($E$3="Nursery"),'Marks Entry Nursery'!Q143,IF(AND($E$3="LKG"),'Marks Entry LKG'!Q143,IF(AND($E$3="UKG"),'Marks Entry UKG'!Q143,""))))</f>
        <v/>
      </c>
      <c r="U144" s="105" t="str">
        <f>IF(OR($B144=0,$B144=""),"",IF(AND($E$3="Nursery"),'Marks Entry Nursery'!R143,IF(AND($E$3="LKG"),'Marks Entry LKG'!R143,IF(AND($E$3="UKG"),'Marks Entry UKG'!R143,""))))</f>
        <v/>
      </c>
      <c r="V144" s="55" t="str">
        <f t="shared" si="130"/>
        <v/>
      </c>
      <c r="W144" s="51" t="str">
        <f t="shared" si="131"/>
        <v/>
      </c>
      <c r="X144" s="89">
        <f t="shared" si="132"/>
        <v>0</v>
      </c>
      <c r="Y144" s="89" t="str">
        <f t="shared" si="133"/>
        <v/>
      </c>
      <c r="Z144" s="89" t="str">
        <f t="shared" si="134"/>
        <v/>
      </c>
      <c r="AA144" s="89" t="str">
        <f t="shared" si="135"/>
        <v/>
      </c>
      <c r="AB144" s="89" t="str">
        <f t="shared" si="136"/>
        <v/>
      </c>
      <c r="AC144" s="93" t="str">
        <f t="shared" si="137"/>
        <v/>
      </c>
      <c r="AD144" s="105"/>
      <c r="AE144" s="105"/>
      <c r="AF144" s="105"/>
      <c r="AG144" s="51"/>
      <c r="AH144" s="105" t="str">
        <f>IF(OR($B144=0,$B144=""),"",IF(AND($E$3="Nursery"),'Marks Entry Nursery'!V143,IF(AND($E$3="LKG"),'Marks Entry LKG'!V143,IF(AND($E$3="UKG"),'Marks Entry UKG'!V143,""))))</f>
        <v/>
      </c>
      <c r="AI144" s="105" t="str">
        <f>IF(OR($B144=0,$B144=""),"",IF(AND($E$3="Nursery"),'Marks Entry Nursery'!W143,IF(AND($E$3="LKG"),'Marks Entry LKG'!W143,IF(AND($E$3="UKG"),'Marks Entry UKG'!W143,""))))</f>
        <v/>
      </c>
      <c r="AJ144" s="54" t="str">
        <f t="shared" si="138"/>
        <v/>
      </c>
      <c r="AK144" s="51">
        <f t="shared" si="139"/>
        <v>0</v>
      </c>
      <c r="AL144" s="105" t="str">
        <f>IF(OR($B144=0,$B144=""),"",IF(AND($E$3="Nursery"),'Marks Entry Nursery'!X143,IF(AND($E$3="LKG"),'Marks Entry LKG'!X143,IF(AND($E$3="UKG"),'Marks Entry UKG'!X143,""))))</f>
        <v/>
      </c>
      <c r="AM144" s="105" t="str">
        <f>IF(OR($B144=0,$B144=""),"",IF(AND($E$3="Nursery"),'Marks Entry Nursery'!Y143,IF(AND($E$3="LKG"),'Marks Entry LKG'!Y143,IF(AND($E$3="UKG"),'Marks Entry UKG'!Y143,""))))</f>
        <v/>
      </c>
      <c r="AN144" s="55" t="str">
        <f t="shared" si="140"/>
        <v/>
      </c>
      <c r="AO144" s="51" t="str">
        <f t="shared" si="141"/>
        <v/>
      </c>
      <c r="AP144" s="89">
        <f t="shared" si="142"/>
        <v>0</v>
      </c>
      <c r="AQ144" s="89" t="str">
        <f t="shared" si="143"/>
        <v/>
      </c>
      <c r="AR144" s="89" t="str">
        <f t="shared" si="144"/>
        <v/>
      </c>
      <c r="AS144" s="89" t="str">
        <f t="shared" si="145"/>
        <v/>
      </c>
      <c r="AT144" s="89" t="str">
        <f t="shared" si="146"/>
        <v/>
      </c>
      <c r="AU144" s="93" t="str">
        <f t="shared" si="147"/>
        <v/>
      </c>
      <c r="AV144" s="105"/>
      <c r="AW144" s="105"/>
      <c r="AX144" s="105"/>
      <c r="AY144" s="51"/>
      <c r="AZ144" s="105" t="str">
        <f>IF(OR($B144=0,$B144=""),"",IF(AND($E$3="Nursery"),'Marks Entry Nursery'!AC143,IF(AND($E$3="LKG"),'Marks Entry LKG'!AC143,IF(AND($E$3="UKG"),'Marks Entry UKG'!AC143,""))))</f>
        <v/>
      </c>
      <c r="BA144" s="105" t="str">
        <f>IF(OR($B144=0,$B144=""),"",IF(AND($E$3="Nursery"),'Marks Entry Nursery'!AD143,IF(AND($E$3="LKG"),'Marks Entry LKG'!AD143,IF(AND($E$3="UKG"),'Marks Entry UKG'!AD143,""))))</f>
        <v/>
      </c>
      <c r="BB144" s="54" t="str">
        <f t="shared" si="148"/>
        <v/>
      </c>
      <c r="BC144" s="51">
        <f t="shared" si="149"/>
        <v>0</v>
      </c>
      <c r="BD144" s="105" t="str">
        <f>IF(OR($B144=0,$B144=""),"",IF(AND($E$3="Nursery"),'Marks Entry Nursery'!AE143,IF(AND($E$3="LKG"),'Marks Entry LKG'!AE143,IF(AND($E$3="UKG"),'Marks Entry UKG'!AE143,""))))</f>
        <v/>
      </c>
      <c r="BE144" s="105" t="str">
        <f>IF(OR($B144=0,$B144=""),"",IF(AND($E$3="Nursery"),'Marks Entry Nursery'!AF143,IF(AND($E$3="LKG"),'Marks Entry LKG'!AF143,IF(AND($E$3="UKG"),'Marks Entry UKG'!AF143,""))))</f>
        <v/>
      </c>
      <c r="BF144" s="55" t="str">
        <f t="shared" si="150"/>
        <v/>
      </c>
      <c r="BG144" s="51" t="str">
        <f t="shared" si="151"/>
        <v/>
      </c>
      <c r="BH144" s="89">
        <f t="shared" si="152"/>
        <v>0</v>
      </c>
      <c r="BI144" s="89" t="str">
        <f t="shared" si="153"/>
        <v/>
      </c>
      <c r="BJ144" s="89" t="str">
        <f t="shared" si="154"/>
        <v/>
      </c>
      <c r="BK144" s="89" t="str">
        <f t="shared" si="155"/>
        <v/>
      </c>
      <c r="BL144" s="89" t="str">
        <f t="shared" si="156"/>
        <v/>
      </c>
      <c r="BM144" s="93" t="str">
        <f t="shared" si="157"/>
        <v/>
      </c>
      <c r="BN144" s="105"/>
      <c r="BO144" s="105"/>
      <c r="BP144" s="105"/>
      <c r="BQ144" s="51"/>
      <c r="BR144" s="105" t="str">
        <f>IF(OR($B144=0,$B144=""),"",IF(AND($E$3="Nursery"),'Marks Entry Nursery'!AJ143,IF(AND($E$3="LKG"),'Marks Entry LKG'!AJ143,IF(AND($E$3="UKG"),'Marks Entry UKG'!AJ143,""))))</f>
        <v/>
      </c>
      <c r="BS144" s="105" t="str">
        <f>IF(OR($B144=0,$B144=""),"",IF(AND($E$3="Nursery"),'Marks Entry Nursery'!AK143,IF(AND($E$3="LKG"),'Marks Entry LKG'!AK143,IF(AND($E$3="UKG"),'Marks Entry UKG'!AK143,""))))</f>
        <v/>
      </c>
      <c r="BT144" s="54" t="str">
        <f t="shared" si="158"/>
        <v/>
      </c>
      <c r="BU144" s="51">
        <f t="shared" si="159"/>
        <v>0</v>
      </c>
      <c r="BV144" s="105" t="str">
        <f>IF(OR($B144=0,$B144=""),"",IF(AND($E$3="Nursery"),'Marks Entry Nursery'!AL143,IF(AND($E$3="LKG"),'Marks Entry LKG'!AL143,IF(AND($E$3="UKG"),'Marks Entry UKG'!AL143,""))))</f>
        <v/>
      </c>
      <c r="BW144" s="105" t="str">
        <f>IF(OR($B144=0,$B144=""),"",IF(AND($E$3="Nursery"),'Marks Entry Nursery'!AM143,IF(AND($E$3="LKG"),'Marks Entry LKG'!AM143,IF(AND($E$3="UKG"),'Marks Entry UKG'!AM143,""))))</f>
        <v/>
      </c>
      <c r="BX144" s="55" t="str">
        <f t="shared" si="160"/>
        <v/>
      </c>
      <c r="BY144" s="51" t="str">
        <f t="shared" si="161"/>
        <v/>
      </c>
      <c r="BZ144" s="89">
        <f t="shared" si="162"/>
        <v>0</v>
      </c>
      <c r="CA144" s="89" t="str">
        <f t="shared" si="163"/>
        <v/>
      </c>
      <c r="CB144" s="89" t="str">
        <f t="shared" si="164"/>
        <v/>
      </c>
      <c r="CC144" s="89" t="str">
        <f t="shared" si="165"/>
        <v/>
      </c>
      <c r="CD144" s="89" t="str">
        <f t="shared" si="166"/>
        <v/>
      </c>
      <c r="CE144" s="93" t="str">
        <f t="shared" si="167"/>
        <v/>
      </c>
      <c r="CF144" s="105" t="str">
        <f>IF(OR($B144=0,$B144=""),"",IF(AND($E$3="Nursery"),'Marks Entry Nursery'!AN143,IF(AND($E$3="LKG"),'Marks Entry LKG'!AN143,IF(AND($E$3="UKG"),'Marks Entry UKG'!AN143,""))))</f>
        <v/>
      </c>
      <c r="CG144" s="105" t="str">
        <f>IF(OR($B144=0,$B144=""),"",IF(AND($E$3="Nursery"),'Marks Entry Nursery'!AO143,IF(AND($E$3="LKG"),'Marks Entry LKG'!AO143,IF(AND($E$3="UKG"),'Marks Entry UKG'!AO143,""))))</f>
        <v/>
      </c>
      <c r="CH144" s="106" t="str">
        <f t="shared" si="168"/>
        <v/>
      </c>
      <c r="CI144" s="107">
        <f t="shared" si="169"/>
        <v>0</v>
      </c>
      <c r="CJ144" s="107" t="str">
        <f t="shared" si="170"/>
        <v/>
      </c>
      <c r="CK144" s="107" t="str">
        <f t="shared" si="171"/>
        <v/>
      </c>
      <c r="CL144" s="92" t="str">
        <f t="shared" si="172"/>
        <v/>
      </c>
      <c r="CM144" s="105" t="str">
        <f>IF(OR($B144=0,$B144=""),"",IF(AND($E$3="Nursery"),'Marks Entry Nursery'!AP143,IF(AND($E$3="LKG"),'Marks Entry LKG'!AP143,IF(AND($E$3="UKG"),'Marks Entry UKG'!AP143,""))))</f>
        <v/>
      </c>
      <c r="CN144" s="105" t="str">
        <f>IF(OR($B144=0,$B144=""),"",IF(AND($E$3="Nursery"),'Marks Entry Nursery'!AQ143,IF(AND($E$3="LKG"),'Marks Entry LKG'!AQ143,IF(AND($E$3="UKG"),'Marks Entry UKG'!AQ143,""))))</f>
        <v/>
      </c>
      <c r="CO144" s="106" t="str">
        <f t="shared" si="173"/>
        <v/>
      </c>
      <c r="CP144" s="107">
        <f t="shared" si="174"/>
        <v>0</v>
      </c>
      <c r="CQ144" s="107" t="str">
        <f t="shared" si="175"/>
        <v/>
      </c>
      <c r="CR144" s="107" t="str">
        <f t="shared" si="176"/>
        <v/>
      </c>
      <c r="CS144" s="92" t="str">
        <f t="shared" si="177"/>
        <v/>
      </c>
      <c r="CT144" s="105" t="str">
        <f>IF(OR($B144=0,$B144=""),"",IF(AND($E$3="Nursery"),'Marks Entry Nursery'!AR143,IF(AND($E$3="LKG"),'Marks Entry LKG'!AR143,IF(AND($E$3="UKG"),'Marks Entry UKG'!AR143,""))))</f>
        <v/>
      </c>
      <c r="CU144" s="105" t="str">
        <f>IF(OR($B144=0,$B144=""),"",IF(AND($E$3="Nursery"),'Marks Entry Nursery'!AS143,IF(AND($E$3="LKG"),'Marks Entry LKG'!AS143,IF(AND($E$3="UKG"),'Marks Entry UKG'!AS143,""))))</f>
        <v/>
      </c>
      <c r="CV144" s="106" t="str">
        <f t="shared" si="178"/>
        <v/>
      </c>
      <c r="CW144" s="107">
        <f t="shared" si="179"/>
        <v>0</v>
      </c>
      <c r="CX144" s="107" t="str">
        <f t="shared" si="180"/>
        <v/>
      </c>
      <c r="CY144" s="107" t="str">
        <f t="shared" si="181"/>
        <v/>
      </c>
      <c r="CZ144" s="92" t="str">
        <f t="shared" si="182"/>
        <v/>
      </c>
      <c r="DA144" s="105" t="str">
        <f>IF(OR($B144=0,$B144=""),"",IF(AND($E$3="Nursery"),'Marks Entry Nursery'!AT143,IF(AND($E$3="LKG"),'Marks Entry LKG'!AT143,IF(AND($E$3="UKG"),'Marks Entry UKG'!AT143,""))))</f>
        <v/>
      </c>
      <c r="DB144" s="105" t="str">
        <f>IF(OR($B144=0,$B144=""),"",IF(AND($E$3="Nursery"),'Marks Entry Nursery'!AU143,IF(AND($E$3="LKG"),'Marks Entry LKG'!AU143,IF(AND($E$3="UKG"),'Marks Entry UKG'!AU143,""))))</f>
        <v/>
      </c>
      <c r="DC144" s="357" t="str">
        <f t="shared" si="183"/>
        <v/>
      </c>
      <c r="DD144" s="93" t="str">
        <f t="shared" si="184"/>
        <v/>
      </c>
      <c r="DE144" s="105" t="str">
        <f>IF(OR($B144=0,$B144=""),"",IF(AND($E$3="Nursery"),'Marks Entry Nursery'!AV143,IF(AND($E$3="LKG"),'Marks Entry LKG'!AV143,IF(AND($E$3="UKG"),'Marks Entry UKG'!AV143,""))))</f>
        <v/>
      </c>
      <c r="DF144" s="105" t="str">
        <f>IF(OR($B144=0,$B144=""),"",IF(AND($E$3="Nursery"),'Marks Entry Nursery'!AW143,IF(AND($E$3="LKG"),'Marks Entry LKG'!AW143,IF(AND($E$3="UKG"),'Marks Entry UKG'!AW143,""))))</f>
        <v/>
      </c>
      <c r="DG144" s="357" t="str">
        <f t="shared" si="185"/>
        <v/>
      </c>
      <c r="DH144" s="93" t="str">
        <f t="shared" si="186"/>
        <v/>
      </c>
      <c r="DI144" s="63" t="str">
        <f t="shared" si="187"/>
        <v/>
      </c>
      <c r="DJ144" s="359" t="str">
        <f t="shared" si="188"/>
        <v/>
      </c>
      <c r="DK144" s="67" t="str">
        <f t="shared" si="189"/>
        <v/>
      </c>
      <c r="DL144" s="68" t="str">
        <f t="shared" si="190"/>
        <v/>
      </c>
      <c r="DM144" s="387" t="str">
        <f>IFERROR(IF(B144="NSO","NSO",IF(OR(D144="",G144="",F144="",B144="",DI144=0),"",IF('Master sheet'!$D$14="Hindi","कक्षोंन्नति","Promoted"))),"")</f>
        <v/>
      </c>
      <c r="DN144" s="42" t="str">
        <f>IF(OR(B144=0,B144=""),"",IF(AND($E$3="Nursery"),'Marks Entry Nursery'!AX143,IF(AND($E$3="LKG"),'Marks Entry LKG'!AX143,IF(AND($E$3="UKG"),'Marks Entry UKG'!AX143,""))))</f>
        <v/>
      </c>
      <c r="DO144" s="42" t="str">
        <f>IF(OR(B144=0,B144=""),"",IF(AND($E$3="Nursery"),'Marks Entry Nursery'!AY143,IF(AND($E$3="LKG"),'Marks Entry LKG'!AY143,IF(AND($E$3="UKG"),'Marks Entry UKG'!AY143,""))))</f>
        <v/>
      </c>
      <c r="DP144" s="214" t="str">
        <f t="shared" si="191"/>
        <v/>
      </c>
      <c r="DQ144" s="43"/>
      <c r="DX144" s="44">
        <f>IF(AND($E$3="Nursery"),'Marks Entry Nursery'!I143,IF(AND($E$3="LKG"),'Marks Entry LKG'!I143,IF(AND($E$3="UKG"),'Marks Entry UKG'!I143,"")))</f>
        <v>0</v>
      </c>
    </row>
    <row r="145" spans="1:128" ht="18.95" customHeight="1">
      <c r="A145" s="56">
        <v>138</v>
      </c>
      <c r="B145" s="261" t="str">
        <f>IF(OR(DX145=0,DX145=""),"",IF(AND($E$3="Nursery"),'Marks Entry Nursery'!I144,IF(AND($E$3="LKG"),'Marks Entry LKG'!I144,IF(AND($E$3="UKG"),'Marks Entry UKG'!I144,""))))</f>
        <v/>
      </c>
      <c r="C145" s="57" t="str">
        <f>IF(OR($B145=0,$B145=""),"",IF(AND($E$3="Nursery"),'Marks Entry Nursery'!B144,IF(AND($E$3="LKG"),'Marks Entry LKG'!B144,IF(AND($E$3="UKG"),'Marks Entry UKG'!B144,""))))</f>
        <v/>
      </c>
      <c r="D145" s="57" t="str">
        <f>IF(OR($B145=0,$B145=""),"",IF(AND($E$3="Nursery"),'Marks Entry Nursery'!C144,IF(AND($E$3="LKG"),'Marks Entry LKG'!C144,IF(AND($E$3="UKG"),'Marks Entry UKG'!C144,""))))</f>
        <v/>
      </c>
      <c r="E145" s="402" t="str">
        <f>IF(OR(B145=0,B145=""),"",IF(AND($E$3="Nursery"),'Marks Entry Nursery'!E144,IF(AND($E$3="LKG"),'Marks Entry LKG'!E144,IF(AND($E$3="UKG"),'Marks Entry UKG'!E144,""))))</f>
        <v/>
      </c>
      <c r="F145" s="260" t="str">
        <f>IF(OR(B145=0,B145=""),"",IF(AND($E$3="Nursery"),'Marks Entry Nursery'!D144,IF(AND($E$3="LKG"),'Marks Entry LKG'!D144,IF(AND($E$3="UKG"),'Marks Entry UKG'!D144,""))))</f>
        <v/>
      </c>
      <c r="G145" s="407" t="str">
        <f>IF(OR($B145=0,$B145=""),"",IF(AND($E$3="Nursery"),'Marks Entry Nursery'!F144,IF(AND($E$3="LKG"),'Marks Entry LKG'!F144,IF(AND($E$3="UKG"),'Marks Entry UKG'!F144,""))))</f>
        <v/>
      </c>
      <c r="H145" s="407" t="str">
        <f>IF(OR($B145=0,$B145=""),"",IF(AND($E$3="Nursery"),'Marks Entry Nursery'!G144,IF(AND($E$3="LKG"),'Marks Entry LKG'!G144,IF(AND($E$3="UKG"),'Marks Entry UKG'!G144,""))))</f>
        <v/>
      </c>
      <c r="I145" s="407" t="str">
        <f>IF(OR($B145=0,$B145=""),"",IF(AND($E$3="Nursery"),'Marks Entry Nursery'!H144,IF(AND($E$3="LKG"),'Marks Entry LKG'!H144,IF(AND($E$3="UKG"),'Marks Entry UKG'!H144,""))))</f>
        <v/>
      </c>
      <c r="J145" s="229" t="str">
        <f>IF(OR($B145=0,$B145=""),"",IF(AND($E$3="Nursery"),'Marks Entry Nursery'!J144,IF(AND($E$3="LKG"),'Marks Entry LKG'!J144,IF(AND($E$3="UKG"),'Marks Entry UKG'!J144,""))))</f>
        <v/>
      </c>
      <c r="K145" s="229" t="str">
        <f>IF(OR($B145=0,$B145=""),"",IF(AND($E$3="Nursery"),'Marks Entry Nursery'!K144,IF(AND($E$3="LKG"),'Marks Entry LKG'!K144,IF(AND($E$3="UKG"),'Marks Entry UKG'!K144,""))))</f>
        <v/>
      </c>
      <c r="L145" s="105"/>
      <c r="M145" s="105"/>
      <c r="N145" s="105"/>
      <c r="O145" s="51"/>
      <c r="P145" s="105" t="str">
        <f>IF(OR($B145=0,$B145=""),"",IF(AND($E$3="Nursery"),'Marks Entry Nursery'!O144,IF(AND($E$3="LKG"),'Marks Entry LKG'!O144,IF(AND($E$3="UKG"),'Marks Entry UKG'!O144,""))))</f>
        <v/>
      </c>
      <c r="Q145" s="105" t="str">
        <f>IF(OR($B145=0,$B145=""),"",IF(AND($E$3="Nursery"),'Marks Entry Nursery'!P144,IF(AND($E$3="LKG"),'Marks Entry LKG'!P144,IF(AND($E$3="UKG"),'Marks Entry UKG'!P144,""))))</f>
        <v/>
      </c>
      <c r="R145" s="54" t="str">
        <f t="shared" si="128"/>
        <v/>
      </c>
      <c r="S145" s="51">
        <f t="shared" si="129"/>
        <v>0</v>
      </c>
      <c r="T145" s="105" t="str">
        <f>IF(OR($B145=0,$B145=""),"",IF(AND($E$3="Nursery"),'Marks Entry Nursery'!Q144,IF(AND($E$3="LKG"),'Marks Entry LKG'!Q144,IF(AND($E$3="UKG"),'Marks Entry UKG'!Q144,""))))</f>
        <v/>
      </c>
      <c r="U145" s="105" t="str">
        <f>IF(OR($B145=0,$B145=""),"",IF(AND($E$3="Nursery"),'Marks Entry Nursery'!R144,IF(AND($E$3="LKG"),'Marks Entry LKG'!R144,IF(AND($E$3="UKG"),'Marks Entry UKG'!R144,""))))</f>
        <v/>
      </c>
      <c r="V145" s="55" t="str">
        <f t="shared" si="130"/>
        <v/>
      </c>
      <c r="W145" s="51" t="str">
        <f t="shared" si="131"/>
        <v/>
      </c>
      <c r="X145" s="89">
        <f t="shared" si="132"/>
        <v>0</v>
      </c>
      <c r="Y145" s="89" t="str">
        <f t="shared" si="133"/>
        <v/>
      </c>
      <c r="Z145" s="89" t="str">
        <f t="shared" si="134"/>
        <v/>
      </c>
      <c r="AA145" s="89" t="str">
        <f t="shared" si="135"/>
        <v/>
      </c>
      <c r="AB145" s="89" t="str">
        <f t="shared" si="136"/>
        <v/>
      </c>
      <c r="AC145" s="93" t="str">
        <f t="shared" si="137"/>
        <v/>
      </c>
      <c r="AD145" s="105"/>
      <c r="AE145" s="105"/>
      <c r="AF145" s="105"/>
      <c r="AG145" s="51"/>
      <c r="AH145" s="105" t="str">
        <f>IF(OR($B145=0,$B145=""),"",IF(AND($E$3="Nursery"),'Marks Entry Nursery'!V144,IF(AND($E$3="LKG"),'Marks Entry LKG'!V144,IF(AND($E$3="UKG"),'Marks Entry UKG'!V144,""))))</f>
        <v/>
      </c>
      <c r="AI145" s="105" t="str">
        <f>IF(OR($B145=0,$B145=""),"",IF(AND($E$3="Nursery"),'Marks Entry Nursery'!W144,IF(AND($E$3="LKG"),'Marks Entry LKG'!W144,IF(AND($E$3="UKG"),'Marks Entry UKG'!W144,""))))</f>
        <v/>
      </c>
      <c r="AJ145" s="54" t="str">
        <f t="shared" si="138"/>
        <v/>
      </c>
      <c r="AK145" s="51">
        <f t="shared" si="139"/>
        <v>0</v>
      </c>
      <c r="AL145" s="105" t="str">
        <f>IF(OR($B145=0,$B145=""),"",IF(AND($E$3="Nursery"),'Marks Entry Nursery'!X144,IF(AND($E$3="LKG"),'Marks Entry LKG'!X144,IF(AND($E$3="UKG"),'Marks Entry UKG'!X144,""))))</f>
        <v/>
      </c>
      <c r="AM145" s="105" t="str">
        <f>IF(OR($B145=0,$B145=""),"",IF(AND($E$3="Nursery"),'Marks Entry Nursery'!Y144,IF(AND($E$3="LKG"),'Marks Entry LKG'!Y144,IF(AND($E$3="UKG"),'Marks Entry UKG'!Y144,""))))</f>
        <v/>
      </c>
      <c r="AN145" s="55" t="str">
        <f t="shared" si="140"/>
        <v/>
      </c>
      <c r="AO145" s="51" t="str">
        <f t="shared" si="141"/>
        <v/>
      </c>
      <c r="AP145" s="89">
        <f t="shared" si="142"/>
        <v>0</v>
      </c>
      <c r="AQ145" s="89" t="str">
        <f t="shared" si="143"/>
        <v/>
      </c>
      <c r="AR145" s="89" t="str">
        <f t="shared" si="144"/>
        <v/>
      </c>
      <c r="AS145" s="89" t="str">
        <f t="shared" si="145"/>
        <v/>
      </c>
      <c r="AT145" s="89" t="str">
        <f t="shared" si="146"/>
        <v/>
      </c>
      <c r="AU145" s="93" t="str">
        <f t="shared" si="147"/>
        <v/>
      </c>
      <c r="AV145" s="105"/>
      <c r="AW145" s="105"/>
      <c r="AX145" s="105"/>
      <c r="AY145" s="51"/>
      <c r="AZ145" s="105" t="str">
        <f>IF(OR($B145=0,$B145=""),"",IF(AND($E$3="Nursery"),'Marks Entry Nursery'!AC144,IF(AND($E$3="LKG"),'Marks Entry LKG'!AC144,IF(AND($E$3="UKG"),'Marks Entry UKG'!AC144,""))))</f>
        <v/>
      </c>
      <c r="BA145" s="105" t="str">
        <f>IF(OR($B145=0,$B145=""),"",IF(AND($E$3="Nursery"),'Marks Entry Nursery'!AD144,IF(AND($E$3="LKG"),'Marks Entry LKG'!AD144,IF(AND($E$3="UKG"),'Marks Entry UKG'!AD144,""))))</f>
        <v/>
      </c>
      <c r="BB145" s="54" t="str">
        <f t="shared" si="148"/>
        <v/>
      </c>
      <c r="BC145" s="51">
        <f t="shared" si="149"/>
        <v>0</v>
      </c>
      <c r="BD145" s="105" t="str">
        <f>IF(OR($B145=0,$B145=""),"",IF(AND($E$3="Nursery"),'Marks Entry Nursery'!AE144,IF(AND($E$3="LKG"),'Marks Entry LKG'!AE144,IF(AND($E$3="UKG"),'Marks Entry UKG'!AE144,""))))</f>
        <v/>
      </c>
      <c r="BE145" s="105" t="str">
        <f>IF(OR($B145=0,$B145=""),"",IF(AND($E$3="Nursery"),'Marks Entry Nursery'!AF144,IF(AND($E$3="LKG"),'Marks Entry LKG'!AF144,IF(AND($E$3="UKG"),'Marks Entry UKG'!AF144,""))))</f>
        <v/>
      </c>
      <c r="BF145" s="55" t="str">
        <f t="shared" si="150"/>
        <v/>
      </c>
      <c r="BG145" s="51" t="str">
        <f t="shared" si="151"/>
        <v/>
      </c>
      <c r="BH145" s="89">
        <f t="shared" si="152"/>
        <v>0</v>
      </c>
      <c r="BI145" s="89" t="str">
        <f t="shared" si="153"/>
        <v/>
      </c>
      <c r="BJ145" s="89" t="str">
        <f t="shared" si="154"/>
        <v/>
      </c>
      <c r="BK145" s="89" t="str">
        <f t="shared" si="155"/>
        <v/>
      </c>
      <c r="BL145" s="89" t="str">
        <f t="shared" si="156"/>
        <v/>
      </c>
      <c r="BM145" s="93" t="str">
        <f t="shared" si="157"/>
        <v/>
      </c>
      <c r="BN145" s="105"/>
      <c r="BO145" s="105"/>
      <c r="BP145" s="105"/>
      <c r="BQ145" s="51"/>
      <c r="BR145" s="105" t="str">
        <f>IF(OR($B145=0,$B145=""),"",IF(AND($E$3="Nursery"),'Marks Entry Nursery'!AJ144,IF(AND($E$3="LKG"),'Marks Entry LKG'!AJ144,IF(AND($E$3="UKG"),'Marks Entry UKG'!AJ144,""))))</f>
        <v/>
      </c>
      <c r="BS145" s="105" t="str">
        <f>IF(OR($B145=0,$B145=""),"",IF(AND($E$3="Nursery"),'Marks Entry Nursery'!AK144,IF(AND($E$3="LKG"),'Marks Entry LKG'!AK144,IF(AND($E$3="UKG"),'Marks Entry UKG'!AK144,""))))</f>
        <v/>
      </c>
      <c r="BT145" s="54" t="str">
        <f t="shared" si="158"/>
        <v/>
      </c>
      <c r="BU145" s="51">
        <f t="shared" si="159"/>
        <v>0</v>
      </c>
      <c r="BV145" s="105" t="str">
        <f>IF(OR($B145=0,$B145=""),"",IF(AND($E$3="Nursery"),'Marks Entry Nursery'!AL144,IF(AND($E$3="LKG"),'Marks Entry LKG'!AL144,IF(AND($E$3="UKG"),'Marks Entry UKG'!AL144,""))))</f>
        <v/>
      </c>
      <c r="BW145" s="105" t="str">
        <f>IF(OR($B145=0,$B145=""),"",IF(AND($E$3="Nursery"),'Marks Entry Nursery'!AM144,IF(AND($E$3="LKG"),'Marks Entry LKG'!AM144,IF(AND($E$3="UKG"),'Marks Entry UKG'!AM144,""))))</f>
        <v/>
      </c>
      <c r="BX145" s="55" t="str">
        <f t="shared" si="160"/>
        <v/>
      </c>
      <c r="BY145" s="51" t="str">
        <f t="shared" si="161"/>
        <v/>
      </c>
      <c r="BZ145" s="89">
        <f t="shared" si="162"/>
        <v>0</v>
      </c>
      <c r="CA145" s="89" t="str">
        <f t="shared" si="163"/>
        <v/>
      </c>
      <c r="CB145" s="89" t="str">
        <f t="shared" si="164"/>
        <v/>
      </c>
      <c r="CC145" s="89" t="str">
        <f t="shared" si="165"/>
        <v/>
      </c>
      <c r="CD145" s="89" t="str">
        <f t="shared" si="166"/>
        <v/>
      </c>
      <c r="CE145" s="93" t="str">
        <f t="shared" si="167"/>
        <v/>
      </c>
      <c r="CF145" s="105" t="str">
        <f>IF(OR($B145=0,$B145=""),"",IF(AND($E$3="Nursery"),'Marks Entry Nursery'!AN144,IF(AND($E$3="LKG"),'Marks Entry LKG'!AN144,IF(AND($E$3="UKG"),'Marks Entry UKG'!AN144,""))))</f>
        <v/>
      </c>
      <c r="CG145" s="105" t="str">
        <f>IF(OR($B145=0,$B145=""),"",IF(AND($E$3="Nursery"),'Marks Entry Nursery'!AO144,IF(AND($E$3="LKG"),'Marks Entry LKG'!AO144,IF(AND($E$3="UKG"),'Marks Entry UKG'!AO144,""))))</f>
        <v/>
      </c>
      <c r="CH145" s="106" t="str">
        <f t="shared" si="168"/>
        <v/>
      </c>
      <c r="CI145" s="107">
        <f t="shared" si="169"/>
        <v>0</v>
      </c>
      <c r="CJ145" s="107" t="str">
        <f t="shared" si="170"/>
        <v/>
      </c>
      <c r="CK145" s="107" t="str">
        <f t="shared" si="171"/>
        <v/>
      </c>
      <c r="CL145" s="92" t="str">
        <f t="shared" si="172"/>
        <v/>
      </c>
      <c r="CM145" s="105" t="str">
        <f>IF(OR($B145=0,$B145=""),"",IF(AND($E$3="Nursery"),'Marks Entry Nursery'!AP144,IF(AND($E$3="LKG"),'Marks Entry LKG'!AP144,IF(AND($E$3="UKG"),'Marks Entry UKG'!AP144,""))))</f>
        <v/>
      </c>
      <c r="CN145" s="105" t="str">
        <f>IF(OR($B145=0,$B145=""),"",IF(AND($E$3="Nursery"),'Marks Entry Nursery'!AQ144,IF(AND($E$3="LKG"),'Marks Entry LKG'!AQ144,IF(AND($E$3="UKG"),'Marks Entry UKG'!AQ144,""))))</f>
        <v/>
      </c>
      <c r="CO145" s="106" t="str">
        <f t="shared" si="173"/>
        <v/>
      </c>
      <c r="CP145" s="107">
        <f t="shared" si="174"/>
        <v>0</v>
      </c>
      <c r="CQ145" s="107" t="str">
        <f t="shared" si="175"/>
        <v/>
      </c>
      <c r="CR145" s="107" t="str">
        <f t="shared" si="176"/>
        <v/>
      </c>
      <c r="CS145" s="92" t="str">
        <f t="shared" si="177"/>
        <v/>
      </c>
      <c r="CT145" s="105" t="str">
        <f>IF(OR($B145=0,$B145=""),"",IF(AND($E$3="Nursery"),'Marks Entry Nursery'!AR144,IF(AND($E$3="LKG"),'Marks Entry LKG'!AR144,IF(AND($E$3="UKG"),'Marks Entry UKG'!AR144,""))))</f>
        <v/>
      </c>
      <c r="CU145" s="105" t="str">
        <f>IF(OR($B145=0,$B145=""),"",IF(AND($E$3="Nursery"),'Marks Entry Nursery'!AS144,IF(AND($E$3="LKG"),'Marks Entry LKG'!AS144,IF(AND($E$3="UKG"),'Marks Entry UKG'!AS144,""))))</f>
        <v/>
      </c>
      <c r="CV145" s="106" t="str">
        <f t="shared" si="178"/>
        <v/>
      </c>
      <c r="CW145" s="107">
        <f t="shared" si="179"/>
        <v>0</v>
      </c>
      <c r="CX145" s="107" t="str">
        <f t="shared" si="180"/>
        <v/>
      </c>
      <c r="CY145" s="107" t="str">
        <f t="shared" si="181"/>
        <v/>
      </c>
      <c r="CZ145" s="92" t="str">
        <f t="shared" si="182"/>
        <v/>
      </c>
      <c r="DA145" s="105" t="str">
        <f>IF(OR($B145=0,$B145=""),"",IF(AND($E$3="Nursery"),'Marks Entry Nursery'!AT144,IF(AND($E$3="LKG"),'Marks Entry LKG'!AT144,IF(AND($E$3="UKG"),'Marks Entry UKG'!AT144,""))))</f>
        <v/>
      </c>
      <c r="DB145" s="105" t="str">
        <f>IF(OR($B145=0,$B145=""),"",IF(AND($E$3="Nursery"),'Marks Entry Nursery'!AU144,IF(AND($E$3="LKG"),'Marks Entry LKG'!AU144,IF(AND($E$3="UKG"),'Marks Entry UKG'!AU144,""))))</f>
        <v/>
      </c>
      <c r="DC145" s="357" t="str">
        <f t="shared" si="183"/>
        <v/>
      </c>
      <c r="DD145" s="93" t="str">
        <f t="shared" si="184"/>
        <v/>
      </c>
      <c r="DE145" s="105" t="str">
        <f>IF(OR($B145=0,$B145=""),"",IF(AND($E$3="Nursery"),'Marks Entry Nursery'!AV144,IF(AND($E$3="LKG"),'Marks Entry LKG'!AV144,IF(AND($E$3="UKG"),'Marks Entry UKG'!AV144,""))))</f>
        <v/>
      </c>
      <c r="DF145" s="105" t="str">
        <f>IF(OR($B145=0,$B145=""),"",IF(AND($E$3="Nursery"),'Marks Entry Nursery'!AW144,IF(AND($E$3="LKG"),'Marks Entry LKG'!AW144,IF(AND($E$3="UKG"),'Marks Entry UKG'!AW144,""))))</f>
        <v/>
      </c>
      <c r="DG145" s="357" t="str">
        <f t="shared" si="185"/>
        <v/>
      </c>
      <c r="DH145" s="93" t="str">
        <f t="shared" si="186"/>
        <v/>
      </c>
      <c r="DI145" s="63" t="str">
        <f t="shared" si="187"/>
        <v/>
      </c>
      <c r="DJ145" s="359" t="str">
        <f t="shared" si="188"/>
        <v/>
      </c>
      <c r="DK145" s="67" t="str">
        <f t="shared" si="189"/>
        <v/>
      </c>
      <c r="DL145" s="68" t="str">
        <f t="shared" si="190"/>
        <v/>
      </c>
      <c r="DM145" s="387" t="str">
        <f>IFERROR(IF(B145="NSO","NSO",IF(OR(D145="",G145="",F145="",B145="",DI145=0),"",IF('Master sheet'!$D$14="Hindi","कक्षोंन्नति","Promoted"))),"")</f>
        <v/>
      </c>
      <c r="DN145" s="42" t="str">
        <f>IF(OR(B145=0,B145=""),"",IF(AND($E$3="Nursery"),'Marks Entry Nursery'!AX144,IF(AND($E$3="LKG"),'Marks Entry LKG'!AX144,IF(AND($E$3="UKG"),'Marks Entry UKG'!AX144,""))))</f>
        <v/>
      </c>
      <c r="DO145" s="42" t="str">
        <f>IF(OR(B145=0,B145=""),"",IF(AND($E$3="Nursery"),'Marks Entry Nursery'!AY144,IF(AND($E$3="LKG"),'Marks Entry LKG'!AY144,IF(AND($E$3="UKG"),'Marks Entry UKG'!AY144,""))))</f>
        <v/>
      </c>
      <c r="DP145" s="214" t="str">
        <f t="shared" si="191"/>
        <v/>
      </c>
      <c r="DQ145" s="43"/>
      <c r="DX145" s="44">
        <f>IF(AND($E$3="Nursery"),'Marks Entry Nursery'!I144,IF(AND($E$3="LKG"),'Marks Entry LKG'!I144,IF(AND($E$3="UKG"),'Marks Entry UKG'!I144,"")))</f>
        <v>0</v>
      </c>
    </row>
    <row r="146" spans="1:128" ht="18.95" customHeight="1">
      <c r="A146" s="56">
        <v>139</v>
      </c>
      <c r="B146" s="261" t="str">
        <f>IF(OR(DX146=0,DX146=""),"",IF(AND($E$3="Nursery"),'Marks Entry Nursery'!I145,IF(AND($E$3="LKG"),'Marks Entry LKG'!I145,IF(AND($E$3="UKG"),'Marks Entry UKG'!I145,""))))</f>
        <v/>
      </c>
      <c r="C146" s="57" t="str">
        <f>IF(OR($B146=0,$B146=""),"",IF(AND($E$3="Nursery"),'Marks Entry Nursery'!B145,IF(AND($E$3="LKG"),'Marks Entry LKG'!B145,IF(AND($E$3="UKG"),'Marks Entry UKG'!B145,""))))</f>
        <v/>
      </c>
      <c r="D146" s="57" t="str">
        <f>IF(OR($B146=0,$B146=""),"",IF(AND($E$3="Nursery"),'Marks Entry Nursery'!C145,IF(AND($E$3="LKG"),'Marks Entry LKG'!C145,IF(AND($E$3="UKG"),'Marks Entry UKG'!C145,""))))</f>
        <v/>
      </c>
      <c r="E146" s="402" t="str">
        <f>IF(OR(B146=0,B146=""),"",IF(AND($E$3="Nursery"),'Marks Entry Nursery'!E145,IF(AND($E$3="LKG"),'Marks Entry LKG'!E145,IF(AND($E$3="UKG"),'Marks Entry UKG'!E145,""))))</f>
        <v/>
      </c>
      <c r="F146" s="260" t="str">
        <f>IF(OR(B146=0,B146=""),"",IF(AND($E$3="Nursery"),'Marks Entry Nursery'!D145,IF(AND($E$3="LKG"),'Marks Entry LKG'!D145,IF(AND($E$3="UKG"),'Marks Entry UKG'!D145,""))))</f>
        <v/>
      </c>
      <c r="G146" s="407" t="str">
        <f>IF(OR($B146=0,$B146=""),"",IF(AND($E$3="Nursery"),'Marks Entry Nursery'!F145,IF(AND($E$3="LKG"),'Marks Entry LKG'!F145,IF(AND($E$3="UKG"),'Marks Entry UKG'!F145,""))))</f>
        <v/>
      </c>
      <c r="H146" s="407" t="str">
        <f>IF(OR($B146=0,$B146=""),"",IF(AND($E$3="Nursery"),'Marks Entry Nursery'!G145,IF(AND($E$3="LKG"),'Marks Entry LKG'!G145,IF(AND($E$3="UKG"),'Marks Entry UKG'!G145,""))))</f>
        <v/>
      </c>
      <c r="I146" s="407" t="str">
        <f>IF(OR($B146=0,$B146=""),"",IF(AND($E$3="Nursery"),'Marks Entry Nursery'!H145,IF(AND($E$3="LKG"),'Marks Entry LKG'!H145,IF(AND($E$3="UKG"),'Marks Entry UKG'!H145,""))))</f>
        <v/>
      </c>
      <c r="J146" s="229" t="str">
        <f>IF(OR($B146=0,$B146=""),"",IF(AND($E$3="Nursery"),'Marks Entry Nursery'!J145,IF(AND($E$3="LKG"),'Marks Entry LKG'!J145,IF(AND($E$3="UKG"),'Marks Entry UKG'!J145,""))))</f>
        <v/>
      </c>
      <c r="K146" s="229" t="str">
        <f>IF(OR($B146=0,$B146=""),"",IF(AND($E$3="Nursery"),'Marks Entry Nursery'!K145,IF(AND($E$3="LKG"),'Marks Entry LKG'!K145,IF(AND($E$3="UKG"),'Marks Entry UKG'!K145,""))))</f>
        <v/>
      </c>
      <c r="L146" s="105"/>
      <c r="M146" s="105"/>
      <c r="N146" s="105"/>
      <c r="O146" s="51"/>
      <c r="P146" s="105" t="str">
        <f>IF(OR($B146=0,$B146=""),"",IF(AND($E$3="Nursery"),'Marks Entry Nursery'!O145,IF(AND($E$3="LKG"),'Marks Entry LKG'!O145,IF(AND($E$3="UKG"),'Marks Entry UKG'!O145,""))))</f>
        <v/>
      </c>
      <c r="Q146" s="105" t="str">
        <f>IF(OR($B146=0,$B146=""),"",IF(AND($E$3="Nursery"),'Marks Entry Nursery'!P145,IF(AND($E$3="LKG"),'Marks Entry LKG'!P145,IF(AND($E$3="UKG"),'Marks Entry UKG'!P145,""))))</f>
        <v/>
      </c>
      <c r="R146" s="54" t="str">
        <f t="shared" si="128"/>
        <v/>
      </c>
      <c r="S146" s="51">
        <f t="shared" si="129"/>
        <v>0</v>
      </c>
      <c r="T146" s="105" t="str">
        <f>IF(OR($B146=0,$B146=""),"",IF(AND($E$3="Nursery"),'Marks Entry Nursery'!Q145,IF(AND($E$3="LKG"),'Marks Entry LKG'!Q145,IF(AND($E$3="UKG"),'Marks Entry UKG'!Q145,""))))</f>
        <v/>
      </c>
      <c r="U146" s="105" t="str">
        <f>IF(OR($B146=0,$B146=""),"",IF(AND($E$3="Nursery"),'Marks Entry Nursery'!R145,IF(AND($E$3="LKG"),'Marks Entry LKG'!R145,IF(AND($E$3="UKG"),'Marks Entry UKG'!R145,""))))</f>
        <v/>
      </c>
      <c r="V146" s="55" t="str">
        <f t="shared" si="130"/>
        <v/>
      </c>
      <c r="W146" s="51" t="str">
        <f t="shared" si="131"/>
        <v/>
      </c>
      <c r="X146" s="89">
        <f t="shared" si="132"/>
        <v>0</v>
      </c>
      <c r="Y146" s="89" t="str">
        <f t="shared" si="133"/>
        <v/>
      </c>
      <c r="Z146" s="89" t="str">
        <f t="shared" si="134"/>
        <v/>
      </c>
      <c r="AA146" s="89" t="str">
        <f t="shared" si="135"/>
        <v/>
      </c>
      <c r="AB146" s="89" t="str">
        <f t="shared" si="136"/>
        <v/>
      </c>
      <c r="AC146" s="93" t="str">
        <f t="shared" si="137"/>
        <v/>
      </c>
      <c r="AD146" s="105"/>
      <c r="AE146" s="105"/>
      <c r="AF146" s="105"/>
      <c r="AG146" s="51"/>
      <c r="AH146" s="105" t="str">
        <f>IF(OR($B146=0,$B146=""),"",IF(AND($E$3="Nursery"),'Marks Entry Nursery'!V145,IF(AND($E$3="LKG"),'Marks Entry LKG'!V145,IF(AND($E$3="UKG"),'Marks Entry UKG'!V145,""))))</f>
        <v/>
      </c>
      <c r="AI146" s="105" t="str">
        <f>IF(OR($B146=0,$B146=""),"",IF(AND($E$3="Nursery"),'Marks Entry Nursery'!W145,IF(AND($E$3="LKG"),'Marks Entry LKG'!W145,IF(AND($E$3="UKG"),'Marks Entry UKG'!W145,""))))</f>
        <v/>
      </c>
      <c r="AJ146" s="54" t="str">
        <f t="shared" si="138"/>
        <v/>
      </c>
      <c r="AK146" s="51">
        <f t="shared" si="139"/>
        <v>0</v>
      </c>
      <c r="AL146" s="105" t="str">
        <f>IF(OR($B146=0,$B146=""),"",IF(AND($E$3="Nursery"),'Marks Entry Nursery'!X145,IF(AND($E$3="LKG"),'Marks Entry LKG'!X145,IF(AND($E$3="UKG"),'Marks Entry UKG'!X145,""))))</f>
        <v/>
      </c>
      <c r="AM146" s="105" t="str">
        <f>IF(OR($B146=0,$B146=""),"",IF(AND($E$3="Nursery"),'Marks Entry Nursery'!Y145,IF(AND($E$3="LKG"),'Marks Entry LKG'!Y145,IF(AND($E$3="UKG"),'Marks Entry UKG'!Y145,""))))</f>
        <v/>
      </c>
      <c r="AN146" s="55" t="str">
        <f t="shared" si="140"/>
        <v/>
      </c>
      <c r="AO146" s="51" t="str">
        <f t="shared" si="141"/>
        <v/>
      </c>
      <c r="AP146" s="89">
        <f t="shared" si="142"/>
        <v>0</v>
      </c>
      <c r="AQ146" s="89" t="str">
        <f t="shared" si="143"/>
        <v/>
      </c>
      <c r="AR146" s="89" t="str">
        <f t="shared" si="144"/>
        <v/>
      </c>
      <c r="AS146" s="89" t="str">
        <f t="shared" si="145"/>
        <v/>
      </c>
      <c r="AT146" s="89" t="str">
        <f t="shared" si="146"/>
        <v/>
      </c>
      <c r="AU146" s="93" t="str">
        <f t="shared" si="147"/>
        <v/>
      </c>
      <c r="AV146" s="105"/>
      <c r="AW146" s="105"/>
      <c r="AX146" s="105"/>
      <c r="AY146" s="51"/>
      <c r="AZ146" s="105" t="str">
        <f>IF(OR($B146=0,$B146=""),"",IF(AND($E$3="Nursery"),'Marks Entry Nursery'!AC145,IF(AND($E$3="LKG"),'Marks Entry LKG'!AC145,IF(AND($E$3="UKG"),'Marks Entry UKG'!AC145,""))))</f>
        <v/>
      </c>
      <c r="BA146" s="105" t="str">
        <f>IF(OR($B146=0,$B146=""),"",IF(AND($E$3="Nursery"),'Marks Entry Nursery'!AD145,IF(AND($E$3="LKG"),'Marks Entry LKG'!AD145,IF(AND($E$3="UKG"),'Marks Entry UKG'!AD145,""))))</f>
        <v/>
      </c>
      <c r="BB146" s="54" t="str">
        <f t="shared" si="148"/>
        <v/>
      </c>
      <c r="BC146" s="51">
        <f t="shared" si="149"/>
        <v>0</v>
      </c>
      <c r="BD146" s="105" t="str">
        <f>IF(OR($B146=0,$B146=""),"",IF(AND($E$3="Nursery"),'Marks Entry Nursery'!AE145,IF(AND($E$3="LKG"),'Marks Entry LKG'!AE145,IF(AND($E$3="UKG"),'Marks Entry UKG'!AE145,""))))</f>
        <v/>
      </c>
      <c r="BE146" s="105" t="str">
        <f>IF(OR($B146=0,$B146=""),"",IF(AND($E$3="Nursery"),'Marks Entry Nursery'!AF145,IF(AND($E$3="LKG"),'Marks Entry LKG'!AF145,IF(AND($E$3="UKG"),'Marks Entry UKG'!AF145,""))))</f>
        <v/>
      </c>
      <c r="BF146" s="55" t="str">
        <f t="shared" si="150"/>
        <v/>
      </c>
      <c r="BG146" s="51" t="str">
        <f t="shared" si="151"/>
        <v/>
      </c>
      <c r="BH146" s="89">
        <f t="shared" si="152"/>
        <v>0</v>
      </c>
      <c r="BI146" s="89" t="str">
        <f t="shared" si="153"/>
        <v/>
      </c>
      <c r="BJ146" s="89" t="str">
        <f t="shared" si="154"/>
        <v/>
      </c>
      <c r="BK146" s="89" t="str">
        <f t="shared" si="155"/>
        <v/>
      </c>
      <c r="BL146" s="89" t="str">
        <f t="shared" si="156"/>
        <v/>
      </c>
      <c r="BM146" s="93" t="str">
        <f t="shared" si="157"/>
        <v/>
      </c>
      <c r="BN146" s="105"/>
      <c r="BO146" s="105"/>
      <c r="BP146" s="105"/>
      <c r="BQ146" s="51"/>
      <c r="BR146" s="105" t="str">
        <f>IF(OR($B146=0,$B146=""),"",IF(AND($E$3="Nursery"),'Marks Entry Nursery'!AJ145,IF(AND($E$3="LKG"),'Marks Entry LKG'!AJ145,IF(AND($E$3="UKG"),'Marks Entry UKG'!AJ145,""))))</f>
        <v/>
      </c>
      <c r="BS146" s="105" t="str">
        <f>IF(OR($B146=0,$B146=""),"",IF(AND($E$3="Nursery"),'Marks Entry Nursery'!AK145,IF(AND($E$3="LKG"),'Marks Entry LKG'!AK145,IF(AND($E$3="UKG"),'Marks Entry UKG'!AK145,""))))</f>
        <v/>
      </c>
      <c r="BT146" s="54" t="str">
        <f t="shared" si="158"/>
        <v/>
      </c>
      <c r="BU146" s="51">
        <f t="shared" si="159"/>
        <v>0</v>
      </c>
      <c r="BV146" s="105" t="str">
        <f>IF(OR($B146=0,$B146=""),"",IF(AND($E$3="Nursery"),'Marks Entry Nursery'!AL145,IF(AND($E$3="LKG"),'Marks Entry LKG'!AL145,IF(AND($E$3="UKG"),'Marks Entry UKG'!AL145,""))))</f>
        <v/>
      </c>
      <c r="BW146" s="105" t="str">
        <f>IF(OR($B146=0,$B146=""),"",IF(AND($E$3="Nursery"),'Marks Entry Nursery'!AM145,IF(AND($E$3="LKG"),'Marks Entry LKG'!AM145,IF(AND($E$3="UKG"),'Marks Entry UKG'!AM145,""))))</f>
        <v/>
      </c>
      <c r="BX146" s="55" t="str">
        <f t="shared" si="160"/>
        <v/>
      </c>
      <c r="BY146" s="51" t="str">
        <f t="shared" si="161"/>
        <v/>
      </c>
      <c r="BZ146" s="89">
        <f t="shared" si="162"/>
        <v>0</v>
      </c>
      <c r="CA146" s="89" t="str">
        <f t="shared" si="163"/>
        <v/>
      </c>
      <c r="CB146" s="89" t="str">
        <f t="shared" si="164"/>
        <v/>
      </c>
      <c r="CC146" s="89" t="str">
        <f t="shared" si="165"/>
        <v/>
      </c>
      <c r="CD146" s="89" t="str">
        <f t="shared" si="166"/>
        <v/>
      </c>
      <c r="CE146" s="93" t="str">
        <f t="shared" si="167"/>
        <v/>
      </c>
      <c r="CF146" s="105" t="str">
        <f>IF(OR($B146=0,$B146=""),"",IF(AND($E$3="Nursery"),'Marks Entry Nursery'!AN145,IF(AND($E$3="LKG"),'Marks Entry LKG'!AN145,IF(AND($E$3="UKG"),'Marks Entry UKG'!AN145,""))))</f>
        <v/>
      </c>
      <c r="CG146" s="105" t="str">
        <f>IF(OR($B146=0,$B146=""),"",IF(AND($E$3="Nursery"),'Marks Entry Nursery'!AO145,IF(AND($E$3="LKG"),'Marks Entry LKG'!AO145,IF(AND($E$3="UKG"),'Marks Entry UKG'!AO145,""))))</f>
        <v/>
      </c>
      <c r="CH146" s="106" t="str">
        <f t="shared" si="168"/>
        <v/>
      </c>
      <c r="CI146" s="107">
        <f t="shared" si="169"/>
        <v>0</v>
      </c>
      <c r="CJ146" s="107" t="str">
        <f t="shared" si="170"/>
        <v/>
      </c>
      <c r="CK146" s="107" t="str">
        <f t="shared" si="171"/>
        <v/>
      </c>
      <c r="CL146" s="92" t="str">
        <f t="shared" si="172"/>
        <v/>
      </c>
      <c r="CM146" s="105" t="str">
        <f>IF(OR($B146=0,$B146=""),"",IF(AND($E$3="Nursery"),'Marks Entry Nursery'!AP145,IF(AND($E$3="LKG"),'Marks Entry LKG'!AP145,IF(AND($E$3="UKG"),'Marks Entry UKG'!AP145,""))))</f>
        <v/>
      </c>
      <c r="CN146" s="105" t="str">
        <f>IF(OR($B146=0,$B146=""),"",IF(AND($E$3="Nursery"),'Marks Entry Nursery'!AQ145,IF(AND($E$3="LKG"),'Marks Entry LKG'!AQ145,IF(AND($E$3="UKG"),'Marks Entry UKG'!AQ145,""))))</f>
        <v/>
      </c>
      <c r="CO146" s="106" t="str">
        <f t="shared" si="173"/>
        <v/>
      </c>
      <c r="CP146" s="107">
        <f t="shared" si="174"/>
        <v>0</v>
      </c>
      <c r="CQ146" s="107" t="str">
        <f t="shared" si="175"/>
        <v/>
      </c>
      <c r="CR146" s="107" t="str">
        <f t="shared" si="176"/>
        <v/>
      </c>
      <c r="CS146" s="92" t="str">
        <f t="shared" si="177"/>
        <v/>
      </c>
      <c r="CT146" s="105" t="str">
        <f>IF(OR($B146=0,$B146=""),"",IF(AND($E$3="Nursery"),'Marks Entry Nursery'!AR145,IF(AND($E$3="LKG"),'Marks Entry LKG'!AR145,IF(AND($E$3="UKG"),'Marks Entry UKG'!AR145,""))))</f>
        <v/>
      </c>
      <c r="CU146" s="105" t="str">
        <f>IF(OR($B146=0,$B146=""),"",IF(AND($E$3="Nursery"),'Marks Entry Nursery'!AS145,IF(AND($E$3="LKG"),'Marks Entry LKG'!AS145,IF(AND($E$3="UKG"),'Marks Entry UKG'!AS145,""))))</f>
        <v/>
      </c>
      <c r="CV146" s="106" t="str">
        <f t="shared" si="178"/>
        <v/>
      </c>
      <c r="CW146" s="107">
        <f t="shared" si="179"/>
        <v>0</v>
      </c>
      <c r="CX146" s="107" t="str">
        <f t="shared" si="180"/>
        <v/>
      </c>
      <c r="CY146" s="107" t="str">
        <f t="shared" si="181"/>
        <v/>
      </c>
      <c r="CZ146" s="92" t="str">
        <f t="shared" si="182"/>
        <v/>
      </c>
      <c r="DA146" s="105" t="str">
        <f>IF(OR($B146=0,$B146=""),"",IF(AND($E$3="Nursery"),'Marks Entry Nursery'!AT145,IF(AND($E$3="LKG"),'Marks Entry LKG'!AT145,IF(AND($E$3="UKG"),'Marks Entry UKG'!AT145,""))))</f>
        <v/>
      </c>
      <c r="DB146" s="105" t="str">
        <f>IF(OR($B146=0,$B146=""),"",IF(AND($E$3="Nursery"),'Marks Entry Nursery'!AU145,IF(AND($E$3="LKG"),'Marks Entry LKG'!AU145,IF(AND($E$3="UKG"),'Marks Entry UKG'!AU145,""))))</f>
        <v/>
      </c>
      <c r="DC146" s="357" t="str">
        <f t="shared" si="183"/>
        <v/>
      </c>
      <c r="DD146" s="93" t="str">
        <f t="shared" si="184"/>
        <v/>
      </c>
      <c r="DE146" s="105" t="str">
        <f>IF(OR($B146=0,$B146=""),"",IF(AND($E$3="Nursery"),'Marks Entry Nursery'!AV145,IF(AND($E$3="LKG"),'Marks Entry LKG'!AV145,IF(AND($E$3="UKG"),'Marks Entry UKG'!AV145,""))))</f>
        <v/>
      </c>
      <c r="DF146" s="105" t="str">
        <f>IF(OR($B146=0,$B146=""),"",IF(AND($E$3="Nursery"),'Marks Entry Nursery'!AW145,IF(AND($E$3="LKG"),'Marks Entry LKG'!AW145,IF(AND($E$3="UKG"),'Marks Entry UKG'!AW145,""))))</f>
        <v/>
      </c>
      <c r="DG146" s="357" t="str">
        <f t="shared" si="185"/>
        <v/>
      </c>
      <c r="DH146" s="93" t="str">
        <f t="shared" si="186"/>
        <v/>
      </c>
      <c r="DI146" s="63" t="str">
        <f t="shared" si="187"/>
        <v/>
      </c>
      <c r="DJ146" s="359" t="str">
        <f t="shared" si="188"/>
        <v/>
      </c>
      <c r="DK146" s="67" t="str">
        <f t="shared" si="189"/>
        <v/>
      </c>
      <c r="DL146" s="68" t="str">
        <f t="shared" si="190"/>
        <v/>
      </c>
      <c r="DM146" s="387" t="str">
        <f>IFERROR(IF(B146="NSO","NSO",IF(OR(D146="",G146="",F146="",B146="",DI146=0),"",IF('Master sheet'!$D$14="Hindi","कक्षोंन्नति","Promoted"))),"")</f>
        <v/>
      </c>
      <c r="DN146" s="42" t="str">
        <f>IF(OR(B146=0,B146=""),"",IF(AND($E$3="Nursery"),'Marks Entry Nursery'!AX145,IF(AND($E$3="LKG"),'Marks Entry LKG'!AX145,IF(AND($E$3="UKG"),'Marks Entry UKG'!AX145,""))))</f>
        <v/>
      </c>
      <c r="DO146" s="42" t="str">
        <f>IF(OR(B146=0,B146=""),"",IF(AND($E$3="Nursery"),'Marks Entry Nursery'!AY145,IF(AND($E$3="LKG"),'Marks Entry LKG'!AY145,IF(AND($E$3="UKG"),'Marks Entry UKG'!AY145,""))))</f>
        <v/>
      </c>
      <c r="DP146" s="214" t="str">
        <f t="shared" si="191"/>
        <v/>
      </c>
      <c r="DQ146" s="43"/>
      <c r="DX146" s="44">
        <f>IF(AND($E$3="Nursery"),'Marks Entry Nursery'!I145,IF(AND($E$3="LKG"),'Marks Entry LKG'!I145,IF(AND($E$3="UKG"),'Marks Entry UKG'!I145,"")))</f>
        <v>0</v>
      </c>
    </row>
    <row r="147" spans="1:128" ht="18.95" customHeight="1">
      <c r="A147" s="56">
        <v>140</v>
      </c>
      <c r="B147" s="261" t="str">
        <f>IF(OR(DX147=0,DX147=""),"",IF(AND($E$3="Nursery"),'Marks Entry Nursery'!I146,IF(AND($E$3="LKG"),'Marks Entry LKG'!I146,IF(AND($E$3="UKG"),'Marks Entry UKG'!I146,""))))</f>
        <v/>
      </c>
      <c r="C147" s="57" t="str">
        <f>IF(OR($B147=0,$B147=""),"",IF(AND($E$3="Nursery"),'Marks Entry Nursery'!B146,IF(AND($E$3="LKG"),'Marks Entry LKG'!B146,IF(AND($E$3="UKG"),'Marks Entry UKG'!B146,""))))</f>
        <v/>
      </c>
      <c r="D147" s="57" t="str">
        <f>IF(OR($B147=0,$B147=""),"",IF(AND($E$3="Nursery"),'Marks Entry Nursery'!C146,IF(AND($E$3="LKG"),'Marks Entry LKG'!C146,IF(AND($E$3="UKG"),'Marks Entry UKG'!C146,""))))</f>
        <v/>
      </c>
      <c r="E147" s="402" t="str">
        <f>IF(OR(B147=0,B147=""),"",IF(AND($E$3="Nursery"),'Marks Entry Nursery'!E146,IF(AND($E$3="LKG"),'Marks Entry LKG'!E146,IF(AND($E$3="UKG"),'Marks Entry UKG'!E146,""))))</f>
        <v/>
      </c>
      <c r="F147" s="260" t="str">
        <f>IF(OR(B147=0,B147=""),"",IF(AND($E$3="Nursery"),'Marks Entry Nursery'!D146,IF(AND($E$3="LKG"),'Marks Entry LKG'!D146,IF(AND($E$3="UKG"),'Marks Entry UKG'!D146,""))))</f>
        <v/>
      </c>
      <c r="G147" s="407" t="str">
        <f>IF(OR($B147=0,$B147=""),"",IF(AND($E$3="Nursery"),'Marks Entry Nursery'!F146,IF(AND($E$3="LKG"),'Marks Entry LKG'!F146,IF(AND($E$3="UKG"),'Marks Entry UKG'!F146,""))))</f>
        <v/>
      </c>
      <c r="H147" s="407" t="str">
        <f>IF(OR($B147=0,$B147=""),"",IF(AND($E$3="Nursery"),'Marks Entry Nursery'!G146,IF(AND($E$3="LKG"),'Marks Entry LKG'!G146,IF(AND($E$3="UKG"),'Marks Entry UKG'!G146,""))))</f>
        <v/>
      </c>
      <c r="I147" s="407" t="str">
        <f>IF(OR($B147=0,$B147=""),"",IF(AND($E$3="Nursery"),'Marks Entry Nursery'!H146,IF(AND($E$3="LKG"),'Marks Entry LKG'!H146,IF(AND($E$3="UKG"),'Marks Entry UKG'!H146,""))))</f>
        <v/>
      </c>
      <c r="J147" s="229" t="str">
        <f>IF(OR($B147=0,$B147=""),"",IF(AND($E$3="Nursery"),'Marks Entry Nursery'!J146,IF(AND($E$3="LKG"),'Marks Entry LKG'!J146,IF(AND($E$3="UKG"),'Marks Entry UKG'!J146,""))))</f>
        <v/>
      </c>
      <c r="K147" s="229" t="str">
        <f>IF(OR($B147=0,$B147=""),"",IF(AND($E$3="Nursery"),'Marks Entry Nursery'!K146,IF(AND($E$3="LKG"),'Marks Entry LKG'!K146,IF(AND($E$3="UKG"),'Marks Entry UKG'!K146,""))))</f>
        <v/>
      </c>
      <c r="L147" s="105"/>
      <c r="M147" s="105"/>
      <c r="N147" s="105"/>
      <c r="O147" s="51"/>
      <c r="P147" s="105" t="str">
        <f>IF(OR($B147=0,$B147=""),"",IF(AND($E$3="Nursery"),'Marks Entry Nursery'!O146,IF(AND($E$3="LKG"),'Marks Entry LKG'!O146,IF(AND($E$3="UKG"),'Marks Entry UKG'!O146,""))))</f>
        <v/>
      </c>
      <c r="Q147" s="105" t="str">
        <f>IF(OR($B147=0,$B147=""),"",IF(AND($E$3="Nursery"),'Marks Entry Nursery'!P146,IF(AND($E$3="LKG"),'Marks Entry LKG'!P146,IF(AND($E$3="UKG"),'Marks Entry UKG'!P146,""))))</f>
        <v/>
      </c>
      <c r="R147" s="54" t="str">
        <f t="shared" si="128"/>
        <v/>
      </c>
      <c r="S147" s="51">
        <f t="shared" si="129"/>
        <v>0</v>
      </c>
      <c r="T147" s="105" t="str">
        <f>IF(OR($B147=0,$B147=""),"",IF(AND($E$3="Nursery"),'Marks Entry Nursery'!Q146,IF(AND($E$3="LKG"),'Marks Entry LKG'!Q146,IF(AND($E$3="UKG"),'Marks Entry UKG'!Q146,""))))</f>
        <v/>
      </c>
      <c r="U147" s="105" t="str">
        <f>IF(OR($B147=0,$B147=""),"",IF(AND($E$3="Nursery"),'Marks Entry Nursery'!R146,IF(AND($E$3="LKG"),'Marks Entry LKG'!R146,IF(AND($E$3="UKG"),'Marks Entry UKG'!R146,""))))</f>
        <v/>
      </c>
      <c r="V147" s="55" t="str">
        <f t="shared" si="130"/>
        <v/>
      </c>
      <c r="W147" s="51" t="str">
        <f t="shared" si="131"/>
        <v/>
      </c>
      <c r="X147" s="89">
        <f t="shared" si="132"/>
        <v>0</v>
      </c>
      <c r="Y147" s="89" t="str">
        <f t="shared" si="133"/>
        <v/>
      </c>
      <c r="Z147" s="89" t="str">
        <f t="shared" si="134"/>
        <v/>
      </c>
      <c r="AA147" s="89" t="str">
        <f t="shared" si="135"/>
        <v/>
      </c>
      <c r="AB147" s="89" t="str">
        <f t="shared" si="136"/>
        <v/>
      </c>
      <c r="AC147" s="93" t="str">
        <f t="shared" si="137"/>
        <v/>
      </c>
      <c r="AD147" s="105"/>
      <c r="AE147" s="105"/>
      <c r="AF147" s="105"/>
      <c r="AG147" s="51"/>
      <c r="AH147" s="105" t="str">
        <f>IF(OR($B147=0,$B147=""),"",IF(AND($E$3="Nursery"),'Marks Entry Nursery'!V146,IF(AND($E$3="LKG"),'Marks Entry LKG'!V146,IF(AND($E$3="UKG"),'Marks Entry UKG'!V146,""))))</f>
        <v/>
      </c>
      <c r="AI147" s="105" t="str">
        <f>IF(OR($B147=0,$B147=""),"",IF(AND($E$3="Nursery"),'Marks Entry Nursery'!W146,IF(AND($E$3="LKG"),'Marks Entry LKG'!W146,IF(AND($E$3="UKG"),'Marks Entry UKG'!W146,""))))</f>
        <v/>
      </c>
      <c r="AJ147" s="54" t="str">
        <f t="shared" si="138"/>
        <v/>
      </c>
      <c r="AK147" s="51">
        <f t="shared" si="139"/>
        <v>0</v>
      </c>
      <c r="AL147" s="105" t="str">
        <f>IF(OR($B147=0,$B147=""),"",IF(AND($E$3="Nursery"),'Marks Entry Nursery'!X146,IF(AND($E$3="LKG"),'Marks Entry LKG'!X146,IF(AND($E$3="UKG"),'Marks Entry UKG'!X146,""))))</f>
        <v/>
      </c>
      <c r="AM147" s="105" t="str">
        <f>IF(OR($B147=0,$B147=""),"",IF(AND($E$3="Nursery"),'Marks Entry Nursery'!Y146,IF(AND($E$3="LKG"),'Marks Entry LKG'!Y146,IF(AND($E$3="UKG"),'Marks Entry UKG'!Y146,""))))</f>
        <v/>
      </c>
      <c r="AN147" s="55" t="str">
        <f t="shared" si="140"/>
        <v/>
      </c>
      <c r="AO147" s="51" t="str">
        <f t="shared" si="141"/>
        <v/>
      </c>
      <c r="AP147" s="89">
        <f t="shared" si="142"/>
        <v>0</v>
      </c>
      <c r="AQ147" s="89" t="str">
        <f t="shared" si="143"/>
        <v/>
      </c>
      <c r="AR147" s="89" t="str">
        <f t="shared" si="144"/>
        <v/>
      </c>
      <c r="AS147" s="89" t="str">
        <f t="shared" si="145"/>
        <v/>
      </c>
      <c r="AT147" s="89" t="str">
        <f t="shared" si="146"/>
        <v/>
      </c>
      <c r="AU147" s="93" t="str">
        <f t="shared" si="147"/>
        <v/>
      </c>
      <c r="AV147" s="105"/>
      <c r="AW147" s="105"/>
      <c r="AX147" s="105"/>
      <c r="AY147" s="51"/>
      <c r="AZ147" s="105" t="str">
        <f>IF(OR($B147=0,$B147=""),"",IF(AND($E$3="Nursery"),'Marks Entry Nursery'!AC146,IF(AND($E$3="LKG"),'Marks Entry LKG'!AC146,IF(AND($E$3="UKG"),'Marks Entry UKG'!AC146,""))))</f>
        <v/>
      </c>
      <c r="BA147" s="105" t="str">
        <f>IF(OR($B147=0,$B147=""),"",IF(AND($E$3="Nursery"),'Marks Entry Nursery'!AD146,IF(AND($E$3="LKG"),'Marks Entry LKG'!AD146,IF(AND($E$3="UKG"),'Marks Entry UKG'!AD146,""))))</f>
        <v/>
      </c>
      <c r="BB147" s="54" t="str">
        <f t="shared" si="148"/>
        <v/>
      </c>
      <c r="BC147" s="51">
        <f t="shared" si="149"/>
        <v>0</v>
      </c>
      <c r="BD147" s="105" t="str">
        <f>IF(OR($B147=0,$B147=""),"",IF(AND($E$3="Nursery"),'Marks Entry Nursery'!AE146,IF(AND($E$3="LKG"),'Marks Entry LKG'!AE146,IF(AND($E$3="UKG"),'Marks Entry UKG'!AE146,""))))</f>
        <v/>
      </c>
      <c r="BE147" s="105" t="str">
        <f>IF(OR($B147=0,$B147=""),"",IF(AND($E$3="Nursery"),'Marks Entry Nursery'!AF146,IF(AND($E$3="LKG"),'Marks Entry LKG'!AF146,IF(AND($E$3="UKG"),'Marks Entry UKG'!AF146,""))))</f>
        <v/>
      </c>
      <c r="BF147" s="55" t="str">
        <f t="shared" si="150"/>
        <v/>
      </c>
      <c r="BG147" s="51" t="str">
        <f t="shared" si="151"/>
        <v/>
      </c>
      <c r="BH147" s="89">
        <f t="shared" si="152"/>
        <v>0</v>
      </c>
      <c r="BI147" s="89" t="str">
        <f t="shared" si="153"/>
        <v/>
      </c>
      <c r="BJ147" s="89" t="str">
        <f t="shared" si="154"/>
        <v/>
      </c>
      <c r="BK147" s="89" t="str">
        <f t="shared" si="155"/>
        <v/>
      </c>
      <c r="BL147" s="89" t="str">
        <f t="shared" si="156"/>
        <v/>
      </c>
      <c r="BM147" s="93" t="str">
        <f t="shared" si="157"/>
        <v/>
      </c>
      <c r="BN147" s="105"/>
      <c r="BO147" s="105"/>
      <c r="BP147" s="105"/>
      <c r="BQ147" s="51"/>
      <c r="BR147" s="105" t="str">
        <f>IF(OR($B147=0,$B147=""),"",IF(AND($E$3="Nursery"),'Marks Entry Nursery'!AJ146,IF(AND($E$3="LKG"),'Marks Entry LKG'!AJ146,IF(AND($E$3="UKG"),'Marks Entry UKG'!AJ146,""))))</f>
        <v/>
      </c>
      <c r="BS147" s="105" t="str">
        <f>IF(OR($B147=0,$B147=""),"",IF(AND($E$3="Nursery"),'Marks Entry Nursery'!AK146,IF(AND($E$3="LKG"),'Marks Entry LKG'!AK146,IF(AND($E$3="UKG"),'Marks Entry UKG'!AK146,""))))</f>
        <v/>
      </c>
      <c r="BT147" s="54" t="str">
        <f t="shared" si="158"/>
        <v/>
      </c>
      <c r="BU147" s="51">
        <f t="shared" si="159"/>
        <v>0</v>
      </c>
      <c r="BV147" s="105" t="str">
        <f>IF(OR($B147=0,$B147=""),"",IF(AND($E$3="Nursery"),'Marks Entry Nursery'!AL146,IF(AND($E$3="LKG"),'Marks Entry LKG'!AL146,IF(AND($E$3="UKG"),'Marks Entry UKG'!AL146,""))))</f>
        <v/>
      </c>
      <c r="BW147" s="105" t="str">
        <f>IF(OR($B147=0,$B147=""),"",IF(AND($E$3="Nursery"),'Marks Entry Nursery'!AM146,IF(AND($E$3="LKG"),'Marks Entry LKG'!AM146,IF(AND($E$3="UKG"),'Marks Entry UKG'!AM146,""))))</f>
        <v/>
      </c>
      <c r="BX147" s="55" t="str">
        <f t="shared" si="160"/>
        <v/>
      </c>
      <c r="BY147" s="51" t="str">
        <f t="shared" si="161"/>
        <v/>
      </c>
      <c r="BZ147" s="89">
        <f t="shared" si="162"/>
        <v>0</v>
      </c>
      <c r="CA147" s="89" t="str">
        <f t="shared" si="163"/>
        <v/>
      </c>
      <c r="CB147" s="89" t="str">
        <f t="shared" si="164"/>
        <v/>
      </c>
      <c r="CC147" s="89" t="str">
        <f t="shared" si="165"/>
        <v/>
      </c>
      <c r="CD147" s="89" t="str">
        <f t="shared" si="166"/>
        <v/>
      </c>
      <c r="CE147" s="93" t="str">
        <f t="shared" si="167"/>
        <v/>
      </c>
      <c r="CF147" s="105" t="str">
        <f>IF(OR($B147=0,$B147=""),"",IF(AND($E$3="Nursery"),'Marks Entry Nursery'!AN146,IF(AND($E$3="LKG"),'Marks Entry LKG'!AN146,IF(AND($E$3="UKG"),'Marks Entry UKG'!AN146,""))))</f>
        <v/>
      </c>
      <c r="CG147" s="105" t="str">
        <f>IF(OR($B147=0,$B147=""),"",IF(AND($E$3="Nursery"),'Marks Entry Nursery'!AO146,IF(AND($E$3="LKG"),'Marks Entry LKG'!AO146,IF(AND($E$3="UKG"),'Marks Entry UKG'!AO146,""))))</f>
        <v/>
      </c>
      <c r="CH147" s="106" t="str">
        <f t="shared" si="168"/>
        <v/>
      </c>
      <c r="CI147" s="107">
        <f t="shared" si="169"/>
        <v>0</v>
      </c>
      <c r="CJ147" s="107" t="str">
        <f t="shared" si="170"/>
        <v/>
      </c>
      <c r="CK147" s="107" t="str">
        <f t="shared" si="171"/>
        <v/>
      </c>
      <c r="CL147" s="92" t="str">
        <f t="shared" si="172"/>
        <v/>
      </c>
      <c r="CM147" s="105" t="str">
        <f>IF(OR($B147=0,$B147=""),"",IF(AND($E$3="Nursery"),'Marks Entry Nursery'!AP146,IF(AND($E$3="LKG"),'Marks Entry LKG'!AP146,IF(AND($E$3="UKG"),'Marks Entry UKG'!AP146,""))))</f>
        <v/>
      </c>
      <c r="CN147" s="105" t="str">
        <f>IF(OR($B147=0,$B147=""),"",IF(AND($E$3="Nursery"),'Marks Entry Nursery'!AQ146,IF(AND($E$3="LKG"),'Marks Entry LKG'!AQ146,IF(AND($E$3="UKG"),'Marks Entry UKG'!AQ146,""))))</f>
        <v/>
      </c>
      <c r="CO147" s="106" t="str">
        <f t="shared" si="173"/>
        <v/>
      </c>
      <c r="CP147" s="107">
        <f t="shared" si="174"/>
        <v>0</v>
      </c>
      <c r="CQ147" s="107" t="str">
        <f t="shared" si="175"/>
        <v/>
      </c>
      <c r="CR147" s="107" t="str">
        <f t="shared" si="176"/>
        <v/>
      </c>
      <c r="CS147" s="92" t="str">
        <f t="shared" si="177"/>
        <v/>
      </c>
      <c r="CT147" s="105" t="str">
        <f>IF(OR($B147=0,$B147=""),"",IF(AND($E$3="Nursery"),'Marks Entry Nursery'!AR146,IF(AND($E$3="LKG"),'Marks Entry LKG'!AR146,IF(AND($E$3="UKG"),'Marks Entry UKG'!AR146,""))))</f>
        <v/>
      </c>
      <c r="CU147" s="105" t="str">
        <f>IF(OR($B147=0,$B147=""),"",IF(AND($E$3="Nursery"),'Marks Entry Nursery'!AS146,IF(AND($E$3="LKG"),'Marks Entry LKG'!AS146,IF(AND($E$3="UKG"),'Marks Entry UKG'!AS146,""))))</f>
        <v/>
      </c>
      <c r="CV147" s="106" t="str">
        <f t="shared" si="178"/>
        <v/>
      </c>
      <c r="CW147" s="107">
        <f t="shared" si="179"/>
        <v>0</v>
      </c>
      <c r="CX147" s="107" t="str">
        <f t="shared" si="180"/>
        <v/>
      </c>
      <c r="CY147" s="107" t="str">
        <f t="shared" si="181"/>
        <v/>
      </c>
      <c r="CZ147" s="92" t="str">
        <f t="shared" si="182"/>
        <v/>
      </c>
      <c r="DA147" s="105" t="str">
        <f>IF(OR($B147=0,$B147=""),"",IF(AND($E$3="Nursery"),'Marks Entry Nursery'!AT146,IF(AND($E$3="LKG"),'Marks Entry LKG'!AT146,IF(AND($E$3="UKG"),'Marks Entry UKG'!AT146,""))))</f>
        <v/>
      </c>
      <c r="DB147" s="105" t="str">
        <f>IF(OR($B147=0,$B147=""),"",IF(AND($E$3="Nursery"),'Marks Entry Nursery'!AU146,IF(AND($E$3="LKG"),'Marks Entry LKG'!AU146,IF(AND($E$3="UKG"),'Marks Entry UKG'!AU146,""))))</f>
        <v/>
      </c>
      <c r="DC147" s="357" t="str">
        <f t="shared" si="183"/>
        <v/>
      </c>
      <c r="DD147" s="93" t="str">
        <f t="shared" si="184"/>
        <v/>
      </c>
      <c r="DE147" s="105" t="str">
        <f>IF(OR($B147=0,$B147=""),"",IF(AND($E$3="Nursery"),'Marks Entry Nursery'!AV146,IF(AND($E$3="LKG"),'Marks Entry LKG'!AV146,IF(AND($E$3="UKG"),'Marks Entry UKG'!AV146,""))))</f>
        <v/>
      </c>
      <c r="DF147" s="105" t="str">
        <f>IF(OR($B147=0,$B147=""),"",IF(AND($E$3="Nursery"),'Marks Entry Nursery'!AW146,IF(AND($E$3="LKG"),'Marks Entry LKG'!AW146,IF(AND($E$3="UKG"),'Marks Entry UKG'!AW146,""))))</f>
        <v/>
      </c>
      <c r="DG147" s="357" t="str">
        <f t="shared" si="185"/>
        <v/>
      </c>
      <c r="DH147" s="93" t="str">
        <f t="shared" si="186"/>
        <v/>
      </c>
      <c r="DI147" s="63" t="str">
        <f t="shared" si="187"/>
        <v/>
      </c>
      <c r="DJ147" s="359" t="str">
        <f t="shared" si="188"/>
        <v/>
      </c>
      <c r="DK147" s="67" t="str">
        <f t="shared" si="189"/>
        <v/>
      </c>
      <c r="DL147" s="68" t="str">
        <f t="shared" si="190"/>
        <v/>
      </c>
      <c r="DM147" s="387" t="str">
        <f>IFERROR(IF(B147="NSO","NSO",IF(OR(D147="",G147="",F147="",B147="",DI147=0),"",IF('Master sheet'!$D$14="Hindi","कक्षोंन्नति","Promoted"))),"")</f>
        <v/>
      </c>
      <c r="DN147" s="42" t="str">
        <f>IF(OR(B147=0,B147=""),"",IF(AND($E$3="Nursery"),'Marks Entry Nursery'!AX146,IF(AND($E$3="LKG"),'Marks Entry LKG'!AX146,IF(AND($E$3="UKG"),'Marks Entry UKG'!AX146,""))))</f>
        <v/>
      </c>
      <c r="DO147" s="42" t="str">
        <f>IF(OR(B147=0,B147=""),"",IF(AND($E$3="Nursery"),'Marks Entry Nursery'!AY146,IF(AND($E$3="LKG"),'Marks Entry LKG'!AY146,IF(AND($E$3="UKG"),'Marks Entry UKG'!AY146,""))))</f>
        <v/>
      </c>
      <c r="DP147" s="214" t="str">
        <f t="shared" si="191"/>
        <v/>
      </c>
      <c r="DQ147" s="43"/>
      <c r="DX147" s="44">
        <f>IF(AND($E$3="Nursery"),'Marks Entry Nursery'!I146,IF(AND($E$3="LKG"),'Marks Entry LKG'!I146,IF(AND($E$3="UKG"),'Marks Entry UKG'!I146,"")))</f>
        <v>0</v>
      </c>
    </row>
    <row r="148" spans="1:128" ht="18.95" customHeight="1">
      <c r="A148" s="56">
        <v>141</v>
      </c>
      <c r="B148" s="261" t="str">
        <f>IF(OR(DX148=0,DX148=""),"",IF(AND($E$3="Nursery"),'Marks Entry Nursery'!I147,IF(AND($E$3="LKG"),'Marks Entry LKG'!I147,IF(AND($E$3="UKG"),'Marks Entry UKG'!I147,""))))</f>
        <v/>
      </c>
      <c r="C148" s="57" t="str">
        <f>IF(OR($B148=0,$B148=""),"",IF(AND($E$3="Nursery"),'Marks Entry Nursery'!B147,IF(AND($E$3="LKG"),'Marks Entry LKG'!B147,IF(AND($E$3="UKG"),'Marks Entry UKG'!B147,""))))</f>
        <v/>
      </c>
      <c r="D148" s="57" t="str">
        <f>IF(OR($B148=0,$B148=""),"",IF(AND($E$3="Nursery"),'Marks Entry Nursery'!C147,IF(AND($E$3="LKG"),'Marks Entry LKG'!C147,IF(AND($E$3="UKG"),'Marks Entry UKG'!C147,""))))</f>
        <v/>
      </c>
      <c r="E148" s="402" t="str">
        <f>IF(OR(B148=0,B148=""),"",IF(AND($E$3="Nursery"),'Marks Entry Nursery'!E147,IF(AND($E$3="LKG"),'Marks Entry LKG'!E147,IF(AND($E$3="UKG"),'Marks Entry UKG'!E147,""))))</f>
        <v/>
      </c>
      <c r="F148" s="260" t="str">
        <f>IF(OR(B148=0,B148=""),"",IF(AND($E$3="Nursery"),'Marks Entry Nursery'!D147,IF(AND($E$3="LKG"),'Marks Entry LKG'!D147,IF(AND($E$3="UKG"),'Marks Entry UKG'!D147,""))))</f>
        <v/>
      </c>
      <c r="G148" s="407" t="str">
        <f>IF(OR($B148=0,$B148=""),"",IF(AND($E$3="Nursery"),'Marks Entry Nursery'!F147,IF(AND($E$3="LKG"),'Marks Entry LKG'!F147,IF(AND($E$3="UKG"),'Marks Entry UKG'!F147,""))))</f>
        <v/>
      </c>
      <c r="H148" s="407" t="str">
        <f>IF(OR($B148=0,$B148=""),"",IF(AND($E$3="Nursery"),'Marks Entry Nursery'!G147,IF(AND($E$3="LKG"),'Marks Entry LKG'!G147,IF(AND($E$3="UKG"),'Marks Entry UKG'!G147,""))))</f>
        <v/>
      </c>
      <c r="I148" s="407" t="str">
        <f>IF(OR($B148=0,$B148=""),"",IF(AND($E$3="Nursery"),'Marks Entry Nursery'!H147,IF(AND($E$3="LKG"),'Marks Entry LKG'!H147,IF(AND($E$3="UKG"),'Marks Entry UKG'!H147,""))))</f>
        <v/>
      </c>
      <c r="J148" s="229" t="str">
        <f>IF(OR($B148=0,$B148=""),"",IF(AND($E$3="Nursery"),'Marks Entry Nursery'!J147,IF(AND($E$3="LKG"),'Marks Entry LKG'!J147,IF(AND($E$3="UKG"),'Marks Entry UKG'!J147,""))))</f>
        <v/>
      </c>
      <c r="K148" s="229" t="str">
        <f>IF(OR($B148=0,$B148=""),"",IF(AND($E$3="Nursery"),'Marks Entry Nursery'!K147,IF(AND($E$3="LKG"),'Marks Entry LKG'!K147,IF(AND($E$3="UKG"),'Marks Entry UKG'!K147,""))))</f>
        <v/>
      </c>
      <c r="L148" s="105"/>
      <c r="M148" s="105"/>
      <c r="N148" s="105"/>
      <c r="O148" s="51"/>
      <c r="P148" s="105" t="str">
        <f>IF(OR($B148=0,$B148=""),"",IF(AND($E$3="Nursery"),'Marks Entry Nursery'!O147,IF(AND($E$3="LKG"),'Marks Entry LKG'!O147,IF(AND($E$3="UKG"),'Marks Entry UKG'!O147,""))))</f>
        <v/>
      </c>
      <c r="Q148" s="105" t="str">
        <f>IF(OR($B148=0,$B148=""),"",IF(AND($E$3="Nursery"),'Marks Entry Nursery'!P147,IF(AND($E$3="LKG"),'Marks Entry LKG'!P147,IF(AND($E$3="UKG"),'Marks Entry UKG'!P147,""))))</f>
        <v/>
      </c>
      <c r="R148" s="54" t="str">
        <f t="shared" si="128"/>
        <v/>
      </c>
      <c r="S148" s="51">
        <f t="shared" si="129"/>
        <v>0</v>
      </c>
      <c r="T148" s="105" t="str">
        <f>IF(OR($B148=0,$B148=""),"",IF(AND($E$3="Nursery"),'Marks Entry Nursery'!Q147,IF(AND($E$3="LKG"),'Marks Entry LKG'!Q147,IF(AND($E$3="UKG"),'Marks Entry UKG'!Q147,""))))</f>
        <v/>
      </c>
      <c r="U148" s="105" t="str">
        <f>IF(OR($B148=0,$B148=""),"",IF(AND($E$3="Nursery"),'Marks Entry Nursery'!R147,IF(AND($E$3="LKG"),'Marks Entry LKG'!R147,IF(AND($E$3="UKG"),'Marks Entry UKG'!R147,""))))</f>
        <v/>
      </c>
      <c r="V148" s="55" t="str">
        <f t="shared" si="130"/>
        <v/>
      </c>
      <c r="W148" s="51" t="str">
        <f t="shared" si="131"/>
        <v/>
      </c>
      <c r="X148" s="89">
        <f t="shared" si="132"/>
        <v>0</v>
      </c>
      <c r="Y148" s="89" t="str">
        <f t="shared" si="133"/>
        <v/>
      </c>
      <c r="Z148" s="89" t="str">
        <f t="shared" si="134"/>
        <v/>
      </c>
      <c r="AA148" s="89" t="str">
        <f t="shared" si="135"/>
        <v/>
      </c>
      <c r="AB148" s="89" t="str">
        <f t="shared" si="136"/>
        <v/>
      </c>
      <c r="AC148" s="93" t="str">
        <f t="shared" si="137"/>
        <v/>
      </c>
      <c r="AD148" s="105"/>
      <c r="AE148" s="105"/>
      <c r="AF148" s="105"/>
      <c r="AG148" s="51"/>
      <c r="AH148" s="105" t="str">
        <f>IF(OR($B148=0,$B148=""),"",IF(AND($E$3="Nursery"),'Marks Entry Nursery'!V147,IF(AND($E$3="LKG"),'Marks Entry LKG'!V147,IF(AND($E$3="UKG"),'Marks Entry UKG'!V147,""))))</f>
        <v/>
      </c>
      <c r="AI148" s="105" t="str">
        <f>IF(OR($B148=0,$B148=""),"",IF(AND($E$3="Nursery"),'Marks Entry Nursery'!W147,IF(AND($E$3="LKG"),'Marks Entry LKG'!W147,IF(AND($E$3="UKG"),'Marks Entry UKG'!W147,""))))</f>
        <v/>
      </c>
      <c r="AJ148" s="54" t="str">
        <f t="shared" si="138"/>
        <v/>
      </c>
      <c r="AK148" s="51">
        <f t="shared" si="139"/>
        <v>0</v>
      </c>
      <c r="AL148" s="105" t="str">
        <f>IF(OR($B148=0,$B148=""),"",IF(AND($E$3="Nursery"),'Marks Entry Nursery'!X147,IF(AND($E$3="LKG"),'Marks Entry LKG'!X147,IF(AND($E$3="UKG"),'Marks Entry UKG'!X147,""))))</f>
        <v/>
      </c>
      <c r="AM148" s="105" t="str">
        <f>IF(OR($B148=0,$B148=""),"",IF(AND($E$3="Nursery"),'Marks Entry Nursery'!Y147,IF(AND($E$3="LKG"),'Marks Entry LKG'!Y147,IF(AND($E$3="UKG"),'Marks Entry UKG'!Y147,""))))</f>
        <v/>
      </c>
      <c r="AN148" s="55" t="str">
        <f t="shared" si="140"/>
        <v/>
      </c>
      <c r="AO148" s="51" t="str">
        <f t="shared" si="141"/>
        <v/>
      </c>
      <c r="AP148" s="89">
        <f t="shared" si="142"/>
        <v>0</v>
      </c>
      <c r="AQ148" s="89" t="str">
        <f t="shared" si="143"/>
        <v/>
      </c>
      <c r="AR148" s="89" t="str">
        <f t="shared" si="144"/>
        <v/>
      </c>
      <c r="AS148" s="89" t="str">
        <f t="shared" si="145"/>
        <v/>
      </c>
      <c r="AT148" s="89" t="str">
        <f t="shared" si="146"/>
        <v/>
      </c>
      <c r="AU148" s="93" t="str">
        <f t="shared" si="147"/>
        <v/>
      </c>
      <c r="AV148" s="105"/>
      <c r="AW148" s="105"/>
      <c r="AX148" s="105"/>
      <c r="AY148" s="51"/>
      <c r="AZ148" s="105" t="str">
        <f>IF(OR($B148=0,$B148=""),"",IF(AND($E$3="Nursery"),'Marks Entry Nursery'!AC147,IF(AND($E$3="LKG"),'Marks Entry LKG'!AC147,IF(AND($E$3="UKG"),'Marks Entry UKG'!AC147,""))))</f>
        <v/>
      </c>
      <c r="BA148" s="105" t="str">
        <f>IF(OR($B148=0,$B148=""),"",IF(AND($E$3="Nursery"),'Marks Entry Nursery'!AD147,IF(AND($E$3="LKG"),'Marks Entry LKG'!AD147,IF(AND($E$3="UKG"),'Marks Entry UKG'!AD147,""))))</f>
        <v/>
      </c>
      <c r="BB148" s="54" t="str">
        <f t="shared" si="148"/>
        <v/>
      </c>
      <c r="BC148" s="51">
        <f t="shared" si="149"/>
        <v>0</v>
      </c>
      <c r="BD148" s="105" t="str">
        <f>IF(OR($B148=0,$B148=""),"",IF(AND($E$3="Nursery"),'Marks Entry Nursery'!AE147,IF(AND($E$3="LKG"),'Marks Entry LKG'!AE147,IF(AND($E$3="UKG"),'Marks Entry UKG'!AE147,""))))</f>
        <v/>
      </c>
      <c r="BE148" s="105" t="str">
        <f>IF(OR($B148=0,$B148=""),"",IF(AND($E$3="Nursery"),'Marks Entry Nursery'!AF147,IF(AND($E$3="LKG"),'Marks Entry LKG'!AF147,IF(AND($E$3="UKG"),'Marks Entry UKG'!AF147,""))))</f>
        <v/>
      </c>
      <c r="BF148" s="55" t="str">
        <f t="shared" si="150"/>
        <v/>
      </c>
      <c r="BG148" s="51" t="str">
        <f t="shared" si="151"/>
        <v/>
      </c>
      <c r="BH148" s="89">
        <f t="shared" si="152"/>
        <v>0</v>
      </c>
      <c r="BI148" s="89" t="str">
        <f t="shared" si="153"/>
        <v/>
      </c>
      <c r="BJ148" s="89" t="str">
        <f t="shared" si="154"/>
        <v/>
      </c>
      <c r="BK148" s="89" t="str">
        <f t="shared" si="155"/>
        <v/>
      </c>
      <c r="BL148" s="89" t="str">
        <f t="shared" si="156"/>
        <v/>
      </c>
      <c r="BM148" s="93" t="str">
        <f t="shared" si="157"/>
        <v/>
      </c>
      <c r="BN148" s="105"/>
      <c r="BO148" s="105"/>
      <c r="BP148" s="105"/>
      <c r="BQ148" s="51"/>
      <c r="BR148" s="105" t="str">
        <f>IF(OR($B148=0,$B148=""),"",IF(AND($E$3="Nursery"),'Marks Entry Nursery'!AJ147,IF(AND($E$3="LKG"),'Marks Entry LKG'!AJ147,IF(AND($E$3="UKG"),'Marks Entry UKG'!AJ147,""))))</f>
        <v/>
      </c>
      <c r="BS148" s="105" t="str">
        <f>IF(OR($B148=0,$B148=""),"",IF(AND($E$3="Nursery"),'Marks Entry Nursery'!AK147,IF(AND($E$3="LKG"),'Marks Entry LKG'!AK147,IF(AND($E$3="UKG"),'Marks Entry UKG'!AK147,""))))</f>
        <v/>
      </c>
      <c r="BT148" s="54" t="str">
        <f t="shared" si="158"/>
        <v/>
      </c>
      <c r="BU148" s="51">
        <f t="shared" si="159"/>
        <v>0</v>
      </c>
      <c r="BV148" s="105" t="str">
        <f>IF(OR($B148=0,$B148=""),"",IF(AND($E$3="Nursery"),'Marks Entry Nursery'!AL147,IF(AND($E$3="LKG"),'Marks Entry LKG'!AL147,IF(AND($E$3="UKG"),'Marks Entry UKG'!AL147,""))))</f>
        <v/>
      </c>
      <c r="BW148" s="105" t="str">
        <f>IF(OR($B148=0,$B148=""),"",IF(AND($E$3="Nursery"),'Marks Entry Nursery'!AM147,IF(AND($E$3="LKG"),'Marks Entry LKG'!AM147,IF(AND($E$3="UKG"),'Marks Entry UKG'!AM147,""))))</f>
        <v/>
      </c>
      <c r="BX148" s="55" t="str">
        <f t="shared" si="160"/>
        <v/>
      </c>
      <c r="BY148" s="51" t="str">
        <f t="shared" si="161"/>
        <v/>
      </c>
      <c r="BZ148" s="89">
        <f t="shared" si="162"/>
        <v>0</v>
      </c>
      <c r="CA148" s="89" t="str">
        <f t="shared" si="163"/>
        <v/>
      </c>
      <c r="CB148" s="89" t="str">
        <f t="shared" si="164"/>
        <v/>
      </c>
      <c r="CC148" s="89" t="str">
        <f t="shared" si="165"/>
        <v/>
      </c>
      <c r="CD148" s="89" t="str">
        <f t="shared" si="166"/>
        <v/>
      </c>
      <c r="CE148" s="93" t="str">
        <f t="shared" si="167"/>
        <v/>
      </c>
      <c r="CF148" s="105" t="str">
        <f>IF(OR($B148=0,$B148=""),"",IF(AND($E$3="Nursery"),'Marks Entry Nursery'!AN147,IF(AND($E$3="LKG"),'Marks Entry LKG'!AN147,IF(AND($E$3="UKG"),'Marks Entry UKG'!AN147,""))))</f>
        <v/>
      </c>
      <c r="CG148" s="105" t="str">
        <f>IF(OR($B148=0,$B148=""),"",IF(AND($E$3="Nursery"),'Marks Entry Nursery'!AO147,IF(AND($E$3="LKG"),'Marks Entry LKG'!AO147,IF(AND($E$3="UKG"),'Marks Entry UKG'!AO147,""))))</f>
        <v/>
      </c>
      <c r="CH148" s="106" t="str">
        <f t="shared" si="168"/>
        <v/>
      </c>
      <c r="CI148" s="107">
        <f t="shared" si="169"/>
        <v>0</v>
      </c>
      <c r="CJ148" s="107" t="str">
        <f t="shared" si="170"/>
        <v/>
      </c>
      <c r="CK148" s="107" t="str">
        <f t="shared" si="171"/>
        <v/>
      </c>
      <c r="CL148" s="92" t="str">
        <f t="shared" si="172"/>
        <v/>
      </c>
      <c r="CM148" s="105" t="str">
        <f>IF(OR($B148=0,$B148=""),"",IF(AND($E$3="Nursery"),'Marks Entry Nursery'!AP147,IF(AND($E$3="LKG"),'Marks Entry LKG'!AP147,IF(AND($E$3="UKG"),'Marks Entry UKG'!AP147,""))))</f>
        <v/>
      </c>
      <c r="CN148" s="105" t="str">
        <f>IF(OR($B148=0,$B148=""),"",IF(AND($E$3="Nursery"),'Marks Entry Nursery'!AQ147,IF(AND($E$3="LKG"),'Marks Entry LKG'!AQ147,IF(AND($E$3="UKG"),'Marks Entry UKG'!AQ147,""))))</f>
        <v/>
      </c>
      <c r="CO148" s="106" t="str">
        <f t="shared" si="173"/>
        <v/>
      </c>
      <c r="CP148" s="107">
        <f t="shared" si="174"/>
        <v>0</v>
      </c>
      <c r="CQ148" s="107" t="str">
        <f t="shared" si="175"/>
        <v/>
      </c>
      <c r="CR148" s="107" t="str">
        <f t="shared" si="176"/>
        <v/>
      </c>
      <c r="CS148" s="92" t="str">
        <f t="shared" si="177"/>
        <v/>
      </c>
      <c r="CT148" s="105" t="str">
        <f>IF(OR($B148=0,$B148=""),"",IF(AND($E$3="Nursery"),'Marks Entry Nursery'!AR147,IF(AND($E$3="LKG"),'Marks Entry LKG'!AR147,IF(AND($E$3="UKG"),'Marks Entry UKG'!AR147,""))))</f>
        <v/>
      </c>
      <c r="CU148" s="105" t="str">
        <f>IF(OR($B148=0,$B148=""),"",IF(AND($E$3="Nursery"),'Marks Entry Nursery'!AS147,IF(AND($E$3="LKG"),'Marks Entry LKG'!AS147,IF(AND($E$3="UKG"),'Marks Entry UKG'!AS147,""))))</f>
        <v/>
      </c>
      <c r="CV148" s="106" t="str">
        <f t="shared" si="178"/>
        <v/>
      </c>
      <c r="CW148" s="107">
        <f t="shared" si="179"/>
        <v>0</v>
      </c>
      <c r="CX148" s="107" t="str">
        <f t="shared" si="180"/>
        <v/>
      </c>
      <c r="CY148" s="107" t="str">
        <f t="shared" si="181"/>
        <v/>
      </c>
      <c r="CZ148" s="92" t="str">
        <f t="shared" si="182"/>
        <v/>
      </c>
      <c r="DA148" s="105" t="str">
        <f>IF(OR($B148=0,$B148=""),"",IF(AND($E$3="Nursery"),'Marks Entry Nursery'!AT147,IF(AND($E$3="LKG"),'Marks Entry LKG'!AT147,IF(AND($E$3="UKG"),'Marks Entry UKG'!AT147,""))))</f>
        <v/>
      </c>
      <c r="DB148" s="105" t="str">
        <f>IF(OR($B148=0,$B148=""),"",IF(AND($E$3="Nursery"),'Marks Entry Nursery'!AU147,IF(AND($E$3="LKG"),'Marks Entry LKG'!AU147,IF(AND($E$3="UKG"),'Marks Entry UKG'!AU147,""))))</f>
        <v/>
      </c>
      <c r="DC148" s="357" t="str">
        <f t="shared" si="183"/>
        <v/>
      </c>
      <c r="DD148" s="93" t="str">
        <f t="shared" si="184"/>
        <v/>
      </c>
      <c r="DE148" s="105" t="str">
        <f>IF(OR($B148=0,$B148=""),"",IF(AND($E$3="Nursery"),'Marks Entry Nursery'!AV147,IF(AND($E$3="LKG"),'Marks Entry LKG'!AV147,IF(AND($E$3="UKG"),'Marks Entry UKG'!AV147,""))))</f>
        <v/>
      </c>
      <c r="DF148" s="105" t="str">
        <f>IF(OR($B148=0,$B148=""),"",IF(AND($E$3="Nursery"),'Marks Entry Nursery'!AW147,IF(AND($E$3="LKG"),'Marks Entry LKG'!AW147,IF(AND($E$3="UKG"),'Marks Entry UKG'!AW147,""))))</f>
        <v/>
      </c>
      <c r="DG148" s="357" t="str">
        <f t="shared" si="185"/>
        <v/>
      </c>
      <c r="DH148" s="93" t="str">
        <f t="shared" si="186"/>
        <v/>
      </c>
      <c r="DI148" s="63" t="str">
        <f t="shared" si="187"/>
        <v/>
      </c>
      <c r="DJ148" s="359" t="str">
        <f t="shared" si="188"/>
        <v/>
      </c>
      <c r="DK148" s="67" t="str">
        <f t="shared" si="189"/>
        <v/>
      </c>
      <c r="DL148" s="68" t="str">
        <f t="shared" si="190"/>
        <v/>
      </c>
      <c r="DM148" s="387" t="str">
        <f>IFERROR(IF(B148="NSO","NSO",IF(OR(D148="",G148="",F148="",B148="",DI148=0),"",IF('Master sheet'!$D$14="Hindi","कक्षोंन्नति","Promoted"))),"")</f>
        <v/>
      </c>
      <c r="DN148" s="42" t="str">
        <f>IF(OR(B148=0,B148=""),"",IF(AND($E$3="Nursery"),'Marks Entry Nursery'!AX147,IF(AND($E$3="LKG"),'Marks Entry LKG'!AX147,IF(AND($E$3="UKG"),'Marks Entry UKG'!AX147,""))))</f>
        <v/>
      </c>
      <c r="DO148" s="42" t="str">
        <f>IF(OR(B148=0,B148=""),"",IF(AND($E$3="Nursery"),'Marks Entry Nursery'!AY147,IF(AND($E$3="LKG"),'Marks Entry LKG'!AY147,IF(AND($E$3="UKG"),'Marks Entry UKG'!AY147,""))))</f>
        <v/>
      </c>
      <c r="DP148" s="214" t="str">
        <f t="shared" si="191"/>
        <v/>
      </c>
      <c r="DQ148" s="43"/>
      <c r="DX148" s="44">
        <f>IF(AND($E$3="Nursery"),'Marks Entry Nursery'!I147,IF(AND($E$3="LKG"),'Marks Entry LKG'!I147,IF(AND($E$3="UKG"),'Marks Entry UKG'!I147,"")))</f>
        <v>0</v>
      </c>
    </row>
    <row r="149" spans="1:128" ht="18.95" customHeight="1">
      <c r="A149" s="56">
        <v>142</v>
      </c>
      <c r="B149" s="261" t="str">
        <f>IF(OR(DX149=0,DX149=""),"",IF(AND($E$3="Nursery"),'Marks Entry Nursery'!I148,IF(AND($E$3="LKG"),'Marks Entry LKG'!I148,IF(AND($E$3="UKG"),'Marks Entry UKG'!I148,""))))</f>
        <v/>
      </c>
      <c r="C149" s="57" t="str">
        <f>IF(OR($B149=0,$B149=""),"",IF(AND($E$3="Nursery"),'Marks Entry Nursery'!B148,IF(AND($E$3="LKG"),'Marks Entry LKG'!B148,IF(AND($E$3="UKG"),'Marks Entry UKG'!B148,""))))</f>
        <v/>
      </c>
      <c r="D149" s="57" t="str">
        <f>IF(OR($B149=0,$B149=""),"",IF(AND($E$3="Nursery"),'Marks Entry Nursery'!C148,IF(AND($E$3="LKG"),'Marks Entry LKG'!C148,IF(AND($E$3="UKG"),'Marks Entry UKG'!C148,""))))</f>
        <v/>
      </c>
      <c r="E149" s="402" t="str">
        <f>IF(OR(B149=0,B149=""),"",IF(AND($E$3="Nursery"),'Marks Entry Nursery'!E148,IF(AND($E$3="LKG"),'Marks Entry LKG'!E148,IF(AND($E$3="UKG"),'Marks Entry UKG'!E148,""))))</f>
        <v/>
      </c>
      <c r="F149" s="260" t="str">
        <f>IF(OR(B149=0,B149=""),"",IF(AND($E$3="Nursery"),'Marks Entry Nursery'!D148,IF(AND($E$3="LKG"),'Marks Entry LKG'!D148,IF(AND($E$3="UKG"),'Marks Entry UKG'!D148,""))))</f>
        <v/>
      </c>
      <c r="G149" s="407" t="str">
        <f>IF(OR($B149=0,$B149=""),"",IF(AND($E$3="Nursery"),'Marks Entry Nursery'!F148,IF(AND($E$3="LKG"),'Marks Entry LKG'!F148,IF(AND($E$3="UKG"),'Marks Entry UKG'!F148,""))))</f>
        <v/>
      </c>
      <c r="H149" s="407" t="str">
        <f>IF(OR($B149=0,$B149=""),"",IF(AND($E$3="Nursery"),'Marks Entry Nursery'!G148,IF(AND($E$3="LKG"),'Marks Entry LKG'!G148,IF(AND($E$3="UKG"),'Marks Entry UKG'!G148,""))))</f>
        <v/>
      </c>
      <c r="I149" s="407" t="str">
        <f>IF(OR($B149=0,$B149=""),"",IF(AND($E$3="Nursery"),'Marks Entry Nursery'!H148,IF(AND($E$3="LKG"),'Marks Entry LKG'!H148,IF(AND($E$3="UKG"),'Marks Entry UKG'!H148,""))))</f>
        <v/>
      </c>
      <c r="J149" s="229" t="str">
        <f>IF(OR($B149=0,$B149=""),"",IF(AND($E$3="Nursery"),'Marks Entry Nursery'!J148,IF(AND($E$3="LKG"),'Marks Entry LKG'!J148,IF(AND($E$3="UKG"),'Marks Entry UKG'!J148,""))))</f>
        <v/>
      </c>
      <c r="K149" s="229" t="str">
        <f>IF(OR($B149=0,$B149=""),"",IF(AND($E$3="Nursery"),'Marks Entry Nursery'!K148,IF(AND($E$3="LKG"),'Marks Entry LKG'!K148,IF(AND($E$3="UKG"),'Marks Entry UKG'!K148,""))))</f>
        <v/>
      </c>
      <c r="L149" s="105"/>
      <c r="M149" s="105"/>
      <c r="N149" s="105"/>
      <c r="O149" s="51"/>
      <c r="P149" s="105" t="str">
        <f>IF(OR($B149=0,$B149=""),"",IF(AND($E$3="Nursery"),'Marks Entry Nursery'!O148,IF(AND($E$3="LKG"),'Marks Entry LKG'!O148,IF(AND($E$3="UKG"),'Marks Entry UKG'!O148,""))))</f>
        <v/>
      </c>
      <c r="Q149" s="105" t="str">
        <f>IF(OR($B149=0,$B149=""),"",IF(AND($E$3="Nursery"),'Marks Entry Nursery'!P148,IF(AND($E$3="LKG"),'Marks Entry LKG'!P148,IF(AND($E$3="UKG"),'Marks Entry UKG'!P148,""))))</f>
        <v/>
      </c>
      <c r="R149" s="54" t="str">
        <f t="shared" si="128"/>
        <v/>
      </c>
      <c r="S149" s="51">
        <f t="shared" si="129"/>
        <v>0</v>
      </c>
      <c r="T149" s="105" t="str">
        <f>IF(OR($B149=0,$B149=""),"",IF(AND($E$3="Nursery"),'Marks Entry Nursery'!Q148,IF(AND($E$3="LKG"),'Marks Entry LKG'!Q148,IF(AND($E$3="UKG"),'Marks Entry UKG'!Q148,""))))</f>
        <v/>
      </c>
      <c r="U149" s="105" t="str">
        <f>IF(OR($B149=0,$B149=""),"",IF(AND($E$3="Nursery"),'Marks Entry Nursery'!R148,IF(AND($E$3="LKG"),'Marks Entry LKG'!R148,IF(AND($E$3="UKG"),'Marks Entry UKG'!R148,""))))</f>
        <v/>
      </c>
      <c r="V149" s="55" t="str">
        <f t="shared" si="130"/>
        <v/>
      </c>
      <c r="W149" s="51" t="str">
        <f t="shared" si="131"/>
        <v/>
      </c>
      <c r="X149" s="89">
        <f t="shared" si="132"/>
        <v>0</v>
      </c>
      <c r="Y149" s="89" t="str">
        <f t="shared" si="133"/>
        <v/>
      </c>
      <c r="Z149" s="89" t="str">
        <f t="shared" si="134"/>
        <v/>
      </c>
      <c r="AA149" s="89" t="str">
        <f t="shared" si="135"/>
        <v/>
      </c>
      <c r="AB149" s="89" t="str">
        <f t="shared" si="136"/>
        <v/>
      </c>
      <c r="AC149" s="93" t="str">
        <f t="shared" si="137"/>
        <v/>
      </c>
      <c r="AD149" s="105"/>
      <c r="AE149" s="105"/>
      <c r="AF149" s="105"/>
      <c r="AG149" s="51"/>
      <c r="AH149" s="105" t="str">
        <f>IF(OR($B149=0,$B149=""),"",IF(AND($E$3="Nursery"),'Marks Entry Nursery'!V148,IF(AND($E$3="LKG"),'Marks Entry LKG'!V148,IF(AND($E$3="UKG"),'Marks Entry UKG'!V148,""))))</f>
        <v/>
      </c>
      <c r="AI149" s="105" t="str">
        <f>IF(OR($B149=0,$B149=""),"",IF(AND($E$3="Nursery"),'Marks Entry Nursery'!W148,IF(AND($E$3="LKG"),'Marks Entry LKG'!W148,IF(AND($E$3="UKG"),'Marks Entry UKG'!W148,""))))</f>
        <v/>
      </c>
      <c r="AJ149" s="54" t="str">
        <f t="shared" si="138"/>
        <v/>
      </c>
      <c r="AK149" s="51">
        <f t="shared" si="139"/>
        <v>0</v>
      </c>
      <c r="AL149" s="105" t="str">
        <f>IF(OR($B149=0,$B149=""),"",IF(AND($E$3="Nursery"),'Marks Entry Nursery'!X148,IF(AND($E$3="LKG"),'Marks Entry LKG'!X148,IF(AND($E$3="UKG"),'Marks Entry UKG'!X148,""))))</f>
        <v/>
      </c>
      <c r="AM149" s="105" t="str">
        <f>IF(OR($B149=0,$B149=""),"",IF(AND($E$3="Nursery"),'Marks Entry Nursery'!Y148,IF(AND($E$3="LKG"),'Marks Entry LKG'!Y148,IF(AND($E$3="UKG"),'Marks Entry UKG'!Y148,""))))</f>
        <v/>
      </c>
      <c r="AN149" s="55" t="str">
        <f t="shared" si="140"/>
        <v/>
      </c>
      <c r="AO149" s="51" t="str">
        <f t="shared" si="141"/>
        <v/>
      </c>
      <c r="AP149" s="89">
        <f t="shared" si="142"/>
        <v>0</v>
      </c>
      <c r="AQ149" s="89" t="str">
        <f t="shared" si="143"/>
        <v/>
      </c>
      <c r="AR149" s="89" t="str">
        <f t="shared" si="144"/>
        <v/>
      </c>
      <c r="AS149" s="89" t="str">
        <f t="shared" si="145"/>
        <v/>
      </c>
      <c r="AT149" s="89" t="str">
        <f t="shared" si="146"/>
        <v/>
      </c>
      <c r="AU149" s="93" t="str">
        <f t="shared" si="147"/>
        <v/>
      </c>
      <c r="AV149" s="105"/>
      <c r="AW149" s="105"/>
      <c r="AX149" s="105"/>
      <c r="AY149" s="51"/>
      <c r="AZ149" s="105" t="str">
        <f>IF(OR($B149=0,$B149=""),"",IF(AND($E$3="Nursery"),'Marks Entry Nursery'!AC148,IF(AND($E$3="LKG"),'Marks Entry LKG'!AC148,IF(AND($E$3="UKG"),'Marks Entry UKG'!AC148,""))))</f>
        <v/>
      </c>
      <c r="BA149" s="105" t="str">
        <f>IF(OR($B149=0,$B149=""),"",IF(AND($E$3="Nursery"),'Marks Entry Nursery'!AD148,IF(AND($E$3="LKG"),'Marks Entry LKG'!AD148,IF(AND($E$3="UKG"),'Marks Entry UKG'!AD148,""))))</f>
        <v/>
      </c>
      <c r="BB149" s="54" t="str">
        <f t="shared" si="148"/>
        <v/>
      </c>
      <c r="BC149" s="51">
        <f t="shared" si="149"/>
        <v>0</v>
      </c>
      <c r="BD149" s="105" t="str">
        <f>IF(OR($B149=0,$B149=""),"",IF(AND($E$3="Nursery"),'Marks Entry Nursery'!AE148,IF(AND($E$3="LKG"),'Marks Entry LKG'!AE148,IF(AND($E$3="UKG"),'Marks Entry UKG'!AE148,""))))</f>
        <v/>
      </c>
      <c r="BE149" s="105" t="str">
        <f>IF(OR($B149=0,$B149=""),"",IF(AND($E$3="Nursery"),'Marks Entry Nursery'!AF148,IF(AND($E$3="LKG"),'Marks Entry LKG'!AF148,IF(AND($E$3="UKG"),'Marks Entry UKG'!AF148,""))))</f>
        <v/>
      </c>
      <c r="BF149" s="55" t="str">
        <f t="shared" si="150"/>
        <v/>
      </c>
      <c r="BG149" s="51" t="str">
        <f t="shared" si="151"/>
        <v/>
      </c>
      <c r="BH149" s="89">
        <f t="shared" si="152"/>
        <v>0</v>
      </c>
      <c r="BI149" s="89" t="str">
        <f t="shared" si="153"/>
        <v/>
      </c>
      <c r="BJ149" s="89" t="str">
        <f t="shared" si="154"/>
        <v/>
      </c>
      <c r="BK149" s="89" t="str">
        <f t="shared" si="155"/>
        <v/>
      </c>
      <c r="BL149" s="89" t="str">
        <f t="shared" si="156"/>
        <v/>
      </c>
      <c r="BM149" s="93" t="str">
        <f t="shared" si="157"/>
        <v/>
      </c>
      <c r="BN149" s="105"/>
      <c r="BO149" s="105"/>
      <c r="BP149" s="105"/>
      <c r="BQ149" s="51"/>
      <c r="BR149" s="105" t="str">
        <f>IF(OR($B149=0,$B149=""),"",IF(AND($E$3="Nursery"),'Marks Entry Nursery'!AJ148,IF(AND($E$3="LKG"),'Marks Entry LKG'!AJ148,IF(AND($E$3="UKG"),'Marks Entry UKG'!AJ148,""))))</f>
        <v/>
      </c>
      <c r="BS149" s="105" t="str">
        <f>IF(OR($B149=0,$B149=""),"",IF(AND($E$3="Nursery"),'Marks Entry Nursery'!AK148,IF(AND($E$3="LKG"),'Marks Entry LKG'!AK148,IF(AND($E$3="UKG"),'Marks Entry UKG'!AK148,""))))</f>
        <v/>
      </c>
      <c r="BT149" s="54" t="str">
        <f t="shared" si="158"/>
        <v/>
      </c>
      <c r="BU149" s="51">
        <f t="shared" si="159"/>
        <v>0</v>
      </c>
      <c r="BV149" s="105" t="str">
        <f>IF(OR($B149=0,$B149=""),"",IF(AND($E$3="Nursery"),'Marks Entry Nursery'!AL148,IF(AND($E$3="LKG"),'Marks Entry LKG'!AL148,IF(AND($E$3="UKG"),'Marks Entry UKG'!AL148,""))))</f>
        <v/>
      </c>
      <c r="BW149" s="105" t="str">
        <f>IF(OR($B149=0,$B149=""),"",IF(AND($E$3="Nursery"),'Marks Entry Nursery'!AM148,IF(AND($E$3="LKG"),'Marks Entry LKG'!AM148,IF(AND($E$3="UKG"),'Marks Entry UKG'!AM148,""))))</f>
        <v/>
      </c>
      <c r="BX149" s="55" t="str">
        <f t="shared" si="160"/>
        <v/>
      </c>
      <c r="BY149" s="51" t="str">
        <f t="shared" si="161"/>
        <v/>
      </c>
      <c r="BZ149" s="89">
        <f t="shared" si="162"/>
        <v>0</v>
      </c>
      <c r="CA149" s="89" t="str">
        <f t="shared" si="163"/>
        <v/>
      </c>
      <c r="CB149" s="89" t="str">
        <f t="shared" si="164"/>
        <v/>
      </c>
      <c r="CC149" s="89" t="str">
        <f t="shared" si="165"/>
        <v/>
      </c>
      <c r="CD149" s="89" t="str">
        <f t="shared" si="166"/>
        <v/>
      </c>
      <c r="CE149" s="93" t="str">
        <f t="shared" si="167"/>
        <v/>
      </c>
      <c r="CF149" s="105" t="str">
        <f>IF(OR($B149=0,$B149=""),"",IF(AND($E$3="Nursery"),'Marks Entry Nursery'!AN148,IF(AND($E$3="LKG"),'Marks Entry LKG'!AN148,IF(AND($E$3="UKG"),'Marks Entry UKG'!AN148,""))))</f>
        <v/>
      </c>
      <c r="CG149" s="105" t="str">
        <f>IF(OR($B149=0,$B149=""),"",IF(AND($E$3="Nursery"),'Marks Entry Nursery'!AO148,IF(AND($E$3="LKG"),'Marks Entry LKG'!AO148,IF(AND($E$3="UKG"),'Marks Entry UKG'!AO148,""))))</f>
        <v/>
      </c>
      <c r="CH149" s="106" t="str">
        <f t="shared" si="168"/>
        <v/>
      </c>
      <c r="CI149" s="107">
        <f t="shared" si="169"/>
        <v>0</v>
      </c>
      <c r="CJ149" s="107" t="str">
        <f t="shared" si="170"/>
        <v/>
      </c>
      <c r="CK149" s="107" t="str">
        <f t="shared" si="171"/>
        <v/>
      </c>
      <c r="CL149" s="92" t="str">
        <f t="shared" si="172"/>
        <v/>
      </c>
      <c r="CM149" s="105" t="str">
        <f>IF(OR($B149=0,$B149=""),"",IF(AND($E$3="Nursery"),'Marks Entry Nursery'!AP148,IF(AND($E$3="LKG"),'Marks Entry LKG'!AP148,IF(AND($E$3="UKG"),'Marks Entry UKG'!AP148,""))))</f>
        <v/>
      </c>
      <c r="CN149" s="105" t="str">
        <f>IF(OR($B149=0,$B149=""),"",IF(AND($E$3="Nursery"),'Marks Entry Nursery'!AQ148,IF(AND($E$3="LKG"),'Marks Entry LKG'!AQ148,IF(AND($E$3="UKG"),'Marks Entry UKG'!AQ148,""))))</f>
        <v/>
      </c>
      <c r="CO149" s="106" t="str">
        <f t="shared" si="173"/>
        <v/>
      </c>
      <c r="CP149" s="107">
        <f t="shared" si="174"/>
        <v>0</v>
      </c>
      <c r="CQ149" s="107" t="str">
        <f t="shared" si="175"/>
        <v/>
      </c>
      <c r="CR149" s="107" t="str">
        <f t="shared" si="176"/>
        <v/>
      </c>
      <c r="CS149" s="92" t="str">
        <f t="shared" si="177"/>
        <v/>
      </c>
      <c r="CT149" s="105" t="str">
        <f>IF(OR($B149=0,$B149=""),"",IF(AND($E$3="Nursery"),'Marks Entry Nursery'!AR148,IF(AND($E$3="LKG"),'Marks Entry LKG'!AR148,IF(AND($E$3="UKG"),'Marks Entry UKG'!AR148,""))))</f>
        <v/>
      </c>
      <c r="CU149" s="105" t="str">
        <f>IF(OR($B149=0,$B149=""),"",IF(AND($E$3="Nursery"),'Marks Entry Nursery'!AS148,IF(AND($E$3="LKG"),'Marks Entry LKG'!AS148,IF(AND($E$3="UKG"),'Marks Entry UKG'!AS148,""))))</f>
        <v/>
      </c>
      <c r="CV149" s="106" t="str">
        <f t="shared" si="178"/>
        <v/>
      </c>
      <c r="CW149" s="107">
        <f t="shared" si="179"/>
        <v>0</v>
      </c>
      <c r="CX149" s="107" t="str">
        <f t="shared" si="180"/>
        <v/>
      </c>
      <c r="CY149" s="107" t="str">
        <f t="shared" si="181"/>
        <v/>
      </c>
      <c r="CZ149" s="92" t="str">
        <f t="shared" si="182"/>
        <v/>
      </c>
      <c r="DA149" s="105" t="str">
        <f>IF(OR($B149=0,$B149=""),"",IF(AND($E$3="Nursery"),'Marks Entry Nursery'!AT148,IF(AND($E$3="LKG"),'Marks Entry LKG'!AT148,IF(AND($E$3="UKG"),'Marks Entry UKG'!AT148,""))))</f>
        <v/>
      </c>
      <c r="DB149" s="105" t="str">
        <f>IF(OR($B149=0,$B149=""),"",IF(AND($E$3="Nursery"),'Marks Entry Nursery'!AU148,IF(AND($E$3="LKG"),'Marks Entry LKG'!AU148,IF(AND($E$3="UKG"),'Marks Entry UKG'!AU148,""))))</f>
        <v/>
      </c>
      <c r="DC149" s="357" t="str">
        <f t="shared" si="183"/>
        <v/>
      </c>
      <c r="DD149" s="93" t="str">
        <f t="shared" si="184"/>
        <v/>
      </c>
      <c r="DE149" s="105" t="str">
        <f>IF(OR($B149=0,$B149=""),"",IF(AND($E$3="Nursery"),'Marks Entry Nursery'!AV148,IF(AND($E$3="LKG"),'Marks Entry LKG'!AV148,IF(AND($E$3="UKG"),'Marks Entry UKG'!AV148,""))))</f>
        <v/>
      </c>
      <c r="DF149" s="105" t="str">
        <f>IF(OR($B149=0,$B149=""),"",IF(AND($E$3="Nursery"),'Marks Entry Nursery'!AW148,IF(AND($E$3="LKG"),'Marks Entry LKG'!AW148,IF(AND($E$3="UKG"),'Marks Entry UKG'!AW148,""))))</f>
        <v/>
      </c>
      <c r="DG149" s="357" t="str">
        <f t="shared" si="185"/>
        <v/>
      </c>
      <c r="DH149" s="93" t="str">
        <f t="shared" si="186"/>
        <v/>
      </c>
      <c r="DI149" s="63" t="str">
        <f t="shared" si="187"/>
        <v/>
      </c>
      <c r="DJ149" s="359" t="str">
        <f t="shared" si="188"/>
        <v/>
      </c>
      <c r="DK149" s="67" t="str">
        <f t="shared" si="189"/>
        <v/>
      </c>
      <c r="DL149" s="68" t="str">
        <f t="shared" si="190"/>
        <v/>
      </c>
      <c r="DM149" s="387" t="str">
        <f>IFERROR(IF(B149="NSO","NSO",IF(OR(D149="",G149="",F149="",B149="",DI149=0),"",IF('Master sheet'!$D$14="Hindi","कक्षोंन्नति","Promoted"))),"")</f>
        <v/>
      </c>
      <c r="DN149" s="42" t="str">
        <f>IF(OR(B149=0,B149=""),"",IF(AND($E$3="Nursery"),'Marks Entry Nursery'!AX148,IF(AND($E$3="LKG"),'Marks Entry LKG'!AX148,IF(AND($E$3="UKG"),'Marks Entry UKG'!AX148,""))))</f>
        <v/>
      </c>
      <c r="DO149" s="42" t="str">
        <f>IF(OR(B149=0,B149=""),"",IF(AND($E$3="Nursery"),'Marks Entry Nursery'!AY148,IF(AND($E$3="LKG"),'Marks Entry LKG'!AY148,IF(AND($E$3="UKG"),'Marks Entry UKG'!AY148,""))))</f>
        <v/>
      </c>
      <c r="DP149" s="214" t="str">
        <f t="shared" si="191"/>
        <v/>
      </c>
      <c r="DQ149" s="43"/>
      <c r="DX149" s="44">
        <f>IF(AND($E$3="Nursery"),'Marks Entry Nursery'!I148,IF(AND($E$3="LKG"),'Marks Entry LKG'!I148,IF(AND($E$3="UKG"),'Marks Entry UKG'!I148,"")))</f>
        <v>0</v>
      </c>
    </row>
    <row r="150" spans="1:128" ht="18.95" customHeight="1">
      <c r="A150" s="56">
        <v>143</v>
      </c>
      <c r="B150" s="261" t="str">
        <f>IF(OR(DX150=0,DX150=""),"",IF(AND($E$3="Nursery"),'Marks Entry Nursery'!I149,IF(AND($E$3="LKG"),'Marks Entry LKG'!I149,IF(AND($E$3="UKG"),'Marks Entry UKG'!I149,""))))</f>
        <v/>
      </c>
      <c r="C150" s="57" t="str">
        <f>IF(OR($B150=0,$B150=""),"",IF(AND($E$3="Nursery"),'Marks Entry Nursery'!B149,IF(AND($E$3="LKG"),'Marks Entry LKG'!B149,IF(AND($E$3="UKG"),'Marks Entry UKG'!B149,""))))</f>
        <v/>
      </c>
      <c r="D150" s="57" t="str">
        <f>IF(OR($B150=0,$B150=""),"",IF(AND($E$3="Nursery"),'Marks Entry Nursery'!C149,IF(AND($E$3="LKG"),'Marks Entry LKG'!C149,IF(AND($E$3="UKG"),'Marks Entry UKG'!C149,""))))</f>
        <v/>
      </c>
      <c r="E150" s="402" t="str">
        <f>IF(OR(B150=0,B150=""),"",IF(AND($E$3="Nursery"),'Marks Entry Nursery'!E149,IF(AND($E$3="LKG"),'Marks Entry LKG'!E149,IF(AND($E$3="UKG"),'Marks Entry UKG'!E149,""))))</f>
        <v/>
      </c>
      <c r="F150" s="260" t="str">
        <f>IF(OR(B150=0,B150=""),"",IF(AND($E$3="Nursery"),'Marks Entry Nursery'!D149,IF(AND($E$3="LKG"),'Marks Entry LKG'!D149,IF(AND($E$3="UKG"),'Marks Entry UKG'!D149,""))))</f>
        <v/>
      </c>
      <c r="G150" s="407" t="str">
        <f>IF(OR($B150=0,$B150=""),"",IF(AND($E$3="Nursery"),'Marks Entry Nursery'!F149,IF(AND($E$3="LKG"),'Marks Entry LKG'!F149,IF(AND($E$3="UKG"),'Marks Entry UKG'!F149,""))))</f>
        <v/>
      </c>
      <c r="H150" s="407" t="str">
        <f>IF(OR($B150=0,$B150=""),"",IF(AND($E$3="Nursery"),'Marks Entry Nursery'!G149,IF(AND($E$3="LKG"),'Marks Entry LKG'!G149,IF(AND($E$3="UKG"),'Marks Entry UKG'!G149,""))))</f>
        <v/>
      </c>
      <c r="I150" s="407" t="str">
        <f>IF(OR($B150=0,$B150=""),"",IF(AND($E$3="Nursery"),'Marks Entry Nursery'!H149,IF(AND($E$3="LKG"),'Marks Entry LKG'!H149,IF(AND($E$3="UKG"),'Marks Entry UKG'!H149,""))))</f>
        <v/>
      </c>
      <c r="J150" s="229" t="str">
        <f>IF(OR($B150=0,$B150=""),"",IF(AND($E$3="Nursery"),'Marks Entry Nursery'!J149,IF(AND($E$3="LKG"),'Marks Entry LKG'!J149,IF(AND($E$3="UKG"),'Marks Entry UKG'!J149,""))))</f>
        <v/>
      </c>
      <c r="K150" s="229" t="str">
        <f>IF(OR($B150=0,$B150=""),"",IF(AND($E$3="Nursery"),'Marks Entry Nursery'!K149,IF(AND($E$3="LKG"),'Marks Entry LKG'!K149,IF(AND($E$3="UKG"),'Marks Entry UKG'!K149,""))))</f>
        <v/>
      </c>
      <c r="L150" s="105"/>
      <c r="M150" s="105"/>
      <c r="N150" s="105"/>
      <c r="O150" s="51"/>
      <c r="P150" s="105" t="str">
        <f>IF(OR($B150=0,$B150=""),"",IF(AND($E$3="Nursery"),'Marks Entry Nursery'!O149,IF(AND($E$3="LKG"),'Marks Entry LKG'!O149,IF(AND($E$3="UKG"),'Marks Entry UKG'!O149,""))))</f>
        <v/>
      </c>
      <c r="Q150" s="105" t="str">
        <f>IF(OR($B150=0,$B150=""),"",IF(AND($E$3="Nursery"),'Marks Entry Nursery'!P149,IF(AND($E$3="LKG"),'Marks Entry LKG'!P149,IF(AND($E$3="UKG"),'Marks Entry UKG'!P149,""))))</f>
        <v/>
      </c>
      <c r="R150" s="54" t="str">
        <f t="shared" si="128"/>
        <v/>
      </c>
      <c r="S150" s="51">
        <f t="shared" si="129"/>
        <v>0</v>
      </c>
      <c r="T150" s="105" t="str">
        <f>IF(OR($B150=0,$B150=""),"",IF(AND($E$3="Nursery"),'Marks Entry Nursery'!Q149,IF(AND($E$3="LKG"),'Marks Entry LKG'!Q149,IF(AND($E$3="UKG"),'Marks Entry UKG'!Q149,""))))</f>
        <v/>
      </c>
      <c r="U150" s="105" t="str">
        <f>IF(OR($B150=0,$B150=""),"",IF(AND($E$3="Nursery"),'Marks Entry Nursery'!R149,IF(AND($E$3="LKG"),'Marks Entry LKG'!R149,IF(AND($E$3="UKG"),'Marks Entry UKG'!R149,""))))</f>
        <v/>
      </c>
      <c r="V150" s="55" t="str">
        <f t="shared" si="130"/>
        <v/>
      </c>
      <c r="W150" s="51" t="str">
        <f t="shared" si="131"/>
        <v/>
      </c>
      <c r="X150" s="89">
        <f t="shared" si="132"/>
        <v>0</v>
      </c>
      <c r="Y150" s="89" t="str">
        <f t="shared" si="133"/>
        <v/>
      </c>
      <c r="Z150" s="89" t="str">
        <f t="shared" si="134"/>
        <v/>
      </c>
      <c r="AA150" s="89" t="str">
        <f t="shared" si="135"/>
        <v/>
      </c>
      <c r="AB150" s="89" t="str">
        <f t="shared" si="136"/>
        <v/>
      </c>
      <c r="AC150" s="93" t="str">
        <f t="shared" si="137"/>
        <v/>
      </c>
      <c r="AD150" s="105"/>
      <c r="AE150" s="105"/>
      <c r="AF150" s="105"/>
      <c r="AG150" s="51"/>
      <c r="AH150" s="105" t="str">
        <f>IF(OR($B150=0,$B150=""),"",IF(AND($E$3="Nursery"),'Marks Entry Nursery'!V149,IF(AND($E$3="LKG"),'Marks Entry LKG'!V149,IF(AND($E$3="UKG"),'Marks Entry UKG'!V149,""))))</f>
        <v/>
      </c>
      <c r="AI150" s="105" t="str">
        <f>IF(OR($B150=0,$B150=""),"",IF(AND($E$3="Nursery"),'Marks Entry Nursery'!W149,IF(AND($E$3="LKG"),'Marks Entry LKG'!W149,IF(AND($E$3="UKG"),'Marks Entry UKG'!W149,""))))</f>
        <v/>
      </c>
      <c r="AJ150" s="54" t="str">
        <f t="shared" si="138"/>
        <v/>
      </c>
      <c r="AK150" s="51">
        <f t="shared" si="139"/>
        <v>0</v>
      </c>
      <c r="AL150" s="105" t="str">
        <f>IF(OR($B150=0,$B150=""),"",IF(AND($E$3="Nursery"),'Marks Entry Nursery'!X149,IF(AND($E$3="LKG"),'Marks Entry LKG'!X149,IF(AND($E$3="UKG"),'Marks Entry UKG'!X149,""))))</f>
        <v/>
      </c>
      <c r="AM150" s="105" t="str">
        <f>IF(OR($B150=0,$B150=""),"",IF(AND($E$3="Nursery"),'Marks Entry Nursery'!Y149,IF(AND($E$3="LKG"),'Marks Entry LKG'!Y149,IF(AND($E$3="UKG"),'Marks Entry UKG'!Y149,""))))</f>
        <v/>
      </c>
      <c r="AN150" s="55" t="str">
        <f t="shared" si="140"/>
        <v/>
      </c>
      <c r="AO150" s="51" t="str">
        <f t="shared" si="141"/>
        <v/>
      </c>
      <c r="AP150" s="89">
        <f t="shared" si="142"/>
        <v>0</v>
      </c>
      <c r="AQ150" s="89" t="str">
        <f t="shared" si="143"/>
        <v/>
      </c>
      <c r="AR150" s="89" t="str">
        <f t="shared" si="144"/>
        <v/>
      </c>
      <c r="AS150" s="89" t="str">
        <f t="shared" si="145"/>
        <v/>
      </c>
      <c r="AT150" s="89" t="str">
        <f t="shared" si="146"/>
        <v/>
      </c>
      <c r="AU150" s="93" t="str">
        <f t="shared" si="147"/>
        <v/>
      </c>
      <c r="AV150" s="105"/>
      <c r="AW150" s="105"/>
      <c r="AX150" s="105"/>
      <c r="AY150" s="51"/>
      <c r="AZ150" s="105" t="str">
        <f>IF(OR($B150=0,$B150=""),"",IF(AND($E$3="Nursery"),'Marks Entry Nursery'!AC149,IF(AND($E$3="LKG"),'Marks Entry LKG'!AC149,IF(AND($E$3="UKG"),'Marks Entry UKG'!AC149,""))))</f>
        <v/>
      </c>
      <c r="BA150" s="105" t="str">
        <f>IF(OR($B150=0,$B150=""),"",IF(AND($E$3="Nursery"),'Marks Entry Nursery'!AD149,IF(AND($E$3="LKG"),'Marks Entry LKG'!AD149,IF(AND($E$3="UKG"),'Marks Entry UKG'!AD149,""))))</f>
        <v/>
      </c>
      <c r="BB150" s="54" t="str">
        <f t="shared" si="148"/>
        <v/>
      </c>
      <c r="BC150" s="51">
        <f t="shared" si="149"/>
        <v>0</v>
      </c>
      <c r="BD150" s="105" t="str">
        <f>IF(OR($B150=0,$B150=""),"",IF(AND($E$3="Nursery"),'Marks Entry Nursery'!AE149,IF(AND($E$3="LKG"),'Marks Entry LKG'!AE149,IF(AND($E$3="UKG"),'Marks Entry UKG'!AE149,""))))</f>
        <v/>
      </c>
      <c r="BE150" s="105" t="str">
        <f>IF(OR($B150=0,$B150=""),"",IF(AND($E$3="Nursery"),'Marks Entry Nursery'!AF149,IF(AND($E$3="LKG"),'Marks Entry LKG'!AF149,IF(AND($E$3="UKG"),'Marks Entry UKG'!AF149,""))))</f>
        <v/>
      </c>
      <c r="BF150" s="55" t="str">
        <f t="shared" si="150"/>
        <v/>
      </c>
      <c r="BG150" s="51" t="str">
        <f t="shared" si="151"/>
        <v/>
      </c>
      <c r="BH150" s="89">
        <f t="shared" si="152"/>
        <v>0</v>
      </c>
      <c r="BI150" s="89" t="str">
        <f t="shared" si="153"/>
        <v/>
      </c>
      <c r="BJ150" s="89" t="str">
        <f t="shared" si="154"/>
        <v/>
      </c>
      <c r="BK150" s="89" t="str">
        <f t="shared" si="155"/>
        <v/>
      </c>
      <c r="BL150" s="89" t="str">
        <f t="shared" si="156"/>
        <v/>
      </c>
      <c r="BM150" s="93" t="str">
        <f t="shared" si="157"/>
        <v/>
      </c>
      <c r="BN150" s="105"/>
      <c r="BO150" s="105"/>
      <c r="BP150" s="105"/>
      <c r="BQ150" s="51"/>
      <c r="BR150" s="105" t="str">
        <f>IF(OR($B150=0,$B150=""),"",IF(AND($E$3="Nursery"),'Marks Entry Nursery'!AJ149,IF(AND($E$3="LKG"),'Marks Entry LKG'!AJ149,IF(AND($E$3="UKG"),'Marks Entry UKG'!AJ149,""))))</f>
        <v/>
      </c>
      <c r="BS150" s="105" t="str">
        <f>IF(OR($B150=0,$B150=""),"",IF(AND($E$3="Nursery"),'Marks Entry Nursery'!AK149,IF(AND($E$3="LKG"),'Marks Entry LKG'!AK149,IF(AND($E$3="UKG"),'Marks Entry UKG'!AK149,""))))</f>
        <v/>
      </c>
      <c r="BT150" s="54" t="str">
        <f t="shared" si="158"/>
        <v/>
      </c>
      <c r="BU150" s="51">
        <f t="shared" si="159"/>
        <v>0</v>
      </c>
      <c r="BV150" s="105" t="str">
        <f>IF(OR($B150=0,$B150=""),"",IF(AND($E$3="Nursery"),'Marks Entry Nursery'!AL149,IF(AND($E$3="LKG"),'Marks Entry LKG'!AL149,IF(AND($E$3="UKG"),'Marks Entry UKG'!AL149,""))))</f>
        <v/>
      </c>
      <c r="BW150" s="105" t="str">
        <f>IF(OR($B150=0,$B150=""),"",IF(AND($E$3="Nursery"),'Marks Entry Nursery'!AM149,IF(AND($E$3="LKG"),'Marks Entry LKG'!AM149,IF(AND($E$3="UKG"),'Marks Entry UKG'!AM149,""))))</f>
        <v/>
      </c>
      <c r="BX150" s="55" t="str">
        <f t="shared" si="160"/>
        <v/>
      </c>
      <c r="BY150" s="51" t="str">
        <f t="shared" si="161"/>
        <v/>
      </c>
      <c r="BZ150" s="89">
        <f t="shared" si="162"/>
        <v>0</v>
      </c>
      <c r="CA150" s="89" t="str">
        <f t="shared" si="163"/>
        <v/>
      </c>
      <c r="CB150" s="89" t="str">
        <f t="shared" si="164"/>
        <v/>
      </c>
      <c r="CC150" s="89" t="str">
        <f t="shared" si="165"/>
        <v/>
      </c>
      <c r="CD150" s="89" t="str">
        <f t="shared" si="166"/>
        <v/>
      </c>
      <c r="CE150" s="93" t="str">
        <f t="shared" si="167"/>
        <v/>
      </c>
      <c r="CF150" s="105" t="str">
        <f>IF(OR($B150=0,$B150=""),"",IF(AND($E$3="Nursery"),'Marks Entry Nursery'!AN149,IF(AND($E$3="LKG"),'Marks Entry LKG'!AN149,IF(AND($E$3="UKG"),'Marks Entry UKG'!AN149,""))))</f>
        <v/>
      </c>
      <c r="CG150" s="105" t="str">
        <f>IF(OR($B150=0,$B150=""),"",IF(AND($E$3="Nursery"),'Marks Entry Nursery'!AO149,IF(AND($E$3="LKG"),'Marks Entry LKG'!AO149,IF(AND($E$3="UKG"),'Marks Entry UKG'!AO149,""))))</f>
        <v/>
      </c>
      <c r="CH150" s="106" t="str">
        <f t="shared" si="168"/>
        <v/>
      </c>
      <c r="CI150" s="107">
        <f t="shared" si="169"/>
        <v>0</v>
      </c>
      <c r="CJ150" s="107" t="str">
        <f t="shared" si="170"/>
        <v/>
      </c>
      <c r="CK150" s="107" t="str">
        <f t="shared" si="171"/>
        <v/>
      </c>
      <c r="CL150" s="92" t="str">
        <f t="shared" si="172"/>
        <v/>
      </c>
      <c r="CM150" s="105" t="str">
        <f>IF(OR($B150=0,$B150=""),"",IF(AND($E$3="Nursery"),'Marks Entry Nursery'!AP149,IF(AND($E$3="LKG"),'Marks Entry LKG'!AP149,IF(AND($E$3="UKG"),'Marks Entry UKG'!AP149,""))))</f>
        <v/>
      </c>
      <c r="CN150" s="105" t="str">
        <f>IF(OR($B150=0,$B150=""),"",IF(AND($E$3="Nursery"),'Marks Entry Nursery'!AQ149,IF(AND($E$3="LKG"),'Marks Entry LKG'!AQ149,IF(AND($E$3="UKG"),'Marks Entry UKG'!AQ149,""))))</f>
        <v/>
      </c>
      <c r="CO150" s="106" t="str">
        <f t="shared" si="173"/>
        <v/>
      </c>
      <c r="CP150" s="107">
        <f t="shared" si="174"/>
        <v>0</v>
      </c>
      <c r="CQ150" s="107" t="str">
        <f t="shared" si="175"/>
        <v/>
      </c>
      <c r="CR150" s="107" t="str">
        <f t="shared" si="176"/>
        <v/>
      </c>
      <c r="CS150" s="92" t="str">
        <f t="shared" si="177"/>
        <v/>
      </c>
      <c r="CT150" s="105" t="str">
        <f>IF(OR($B150=0,$B150=""),"",IF(AND($E$3="Nursery"),'Marks Entry Nursery'!AR149,IF(AND($E$3="LKG"),'Marks Entry LKG'!AR149,IF(AND($E$3="UKG"),'Marks Entry UKG'!AR149,""))))</f>
        <v/>
      </c>
      <c r="CU150" s="105" t="str">
        <f>IF(OR($B150=0,$B150=""),"",IF(AND($E$3="Nursery"),'Marks Entry Nursery'!AS149,IF(AND($E$3="LKG"),'Marks Entry LKG'!AS149,IF(AND($E$3="UKG"),'Marks Entry UKG'!AS149,""))))</f>
        <v/>
      </c>
      <c r="CV150" s="106" t="str">
        <f t="shared" si="178"/>
        <v/>
      </c>
      <c r="CW150" s="107">
        <f t="shared" si="179"/>
        <v>0</v>
      </c>
      <c r="CX150" s="107" t="str">
        <f t="shared" si="180"/>
        <v/>
      </c>
      <c r="CY150" s="107" t="str">
        <f t="shared" si="181"/>
        <v/>
      </c>
      <c r="CZ150" s="92" t="str">
        <f t="shared" si="182"/>
        <v/>
      </c>
      <c r="DA150" s="105" t="str">
        <f>IF(OR($B150=0,$B150=""),"",IF(AND($E$3="Nursery"),'Marks Entry Nursery'!AT149,IF(AND($E$3="LKG"),'Marks Entry LKG'!AT149,IF(AND($E$3="UKG"),'Marks Entry UKG'!AT149,""))))</f>
        <v/>
      </c>
      <c r="DB150" s="105" t="str">
        <f>IF(OR($B150=0,$B150=""),"",IF(AND($E$3="Nursery"),'Marks Entry Nursery'!AU149,IF(AND($E$3="LKG"),'Marks Entry LKG'!AU149,IF(AND($E$3="UKG"),'Marks Entry UKG'!AU149,""))))</f>
        <v/>
      </c>
      <c r="DC150" s="357" t="str">
        <f t="shared" si="183"/>
        <v/>
      </c>
      <c r="DD150" s="93" t="str">
        <f t="shared" si="184"/>
        <v/>
      </c>
      <c r="DE150" s="105" t="str">
        <f>IF(OR($B150=0,$B150=""),"",IF(AND($E$3="Nursery"),'Marks Entry Nursery'!AV149,IF(AND($E$3="LKG"),'Marks Entry LKG'!AV149,IF(AND($E$3="UKG"),'Marks Entry UKG'!AV149,""))))</f>
        <v/>
      </c>
      <c r="DF150" s="105" t="str">
        <f>IF(OR($B150=0,$B150=""),"",IF(AND($E$3="Nursery"),'Marks Entry Nursery'!AW149,IF(AND($E$3="LKG"),'Marks Entry LKG'!AW149,IF(AND($E$3="UKG"),'Marks Entry UKG'!AW149,""))))</f>
        <v/>
      </c>
      <c r="DG150" s="357" t="str">
        <f t="shared" si="185"/>
        <v/>
      </c>
      <c r="DH150" s="93" t="str">
        <f t="shared" si="186"/>
        <v/>
      </c>
      <c r="DI150" s="63" t="str">
        <f t="shared" si="187"/>
        <v/>
      </c>
      <c r="DJ150" s="359" t="str">
        <f t="shared" si="188"/>
        <v/>
      </c>
      <c r="DK150" s="67" t="str">
        <f t="shared" si="189"/>
        <v/>
      </c>
      <c r="DL150" s="68" t="str">
        <f t="shared" si="190"/>
        <v/>
      </c>
      <c r="DM150" s="387" t="str">
        <f>IFERROR(IF(B150="NSO","NSO",IF(OR(D150="",G150="",F150="",B150="",DI150=0),"",IF('Master sheet'!$D$14="Hindi","कक्षोंन्नति","Promoted"))),"")</f>
        <v/>
      </c>
      <c r="DN150" s="42" t="str">
        <f>IF(OR(B150=0,B150=""),"",IF(AND($E$3="Nursery"),'Marks Entry Nursery'!AX149,IF(AND($E$3="LKG"),'Marks Entry LKG'!AX149,IF(AND($E$3="UKG"),'Marks Entry UKG'!AX149,""))))</f>
        <v/>
      </c>
      <c r="DO150" s="42" t="str">
        <f>IF(OR(B150=0,B150=""),"",IF(AND($E$3="Nursery"),'Marks Entry Nursery'!AY149,IF(AND($E$3="LKG"),'Marks Entry LKG'!AY149,IF(AND($E$3="UKG"),'Marks Entry UKG'!AY149,""))))</f>
        <v/>
      </c>
      <c r="DP150" s="214" t="str">
        <f t="shared" si="191"/>
        <v/>
      </c>
      <c r="DQ150" s="43"/>
      <c r="DX150" s="44">
        <f>IF(AND($E$3="Nursery"),'Marks Entry Nursery'!I149,IF(AND($E$3="LKG"),'Marks Entry LKG'!I149,IF(AND($E$3="UKG"),'Marks Entry UKG'!I149,"")))</f>
        <v>0</v>
      </c>
    </row>
    <row r="151" spans="1:128" ht="18.95" customHeight="1">
      <c r="A151" s="56">
        <v>144</v>
      </c>
      <c r="B151" s="261" t="str">
        <f>IF(OR(DX151=0,DX151=""),"",IF(AND($E$3="Nursery"),'Marks Entry Nursery'!I150,IF(AND($E$3="LKG"),'Marks Entry LKG'!I150,IF(AND($E$3="UKG"),'Marks Entry UKG'!I150,""))))</f>
        <v/>
      </c>
      <c r="C151" s="57" t="str">
        <f>IF(OR($B151=0,$B151=""),"",IF(AND($E$3="Nursery"),'Marks Entry Nursery'!B150,IF(AND($E$3="LKG"),'Marks Entry LKG'!B150,IF(AND($E$3="UKG"),'Marks Entry UKG'!B150,""))))</f>
        <v/>
      </c>
      <c r="D151" s="57" t="str">
        <f>IF(OR($B151=0,$B151=""),"",IF(AND($E$3="Nursery"),'Marks Entry Nursery'!C150,IF(AND($E$3="LKG"),'Marks Entry LKG'!C150,IF(AND($E$3="UKG"),'Marks Entry UKG'!C150,""))))</f>
        <v/>
      </c>
      <c r="E151" s="402" t="str">
        <f>IF(OR(B151=0,B151=""),"",IF(AND($E$3="Nursery"),'Marks Entry Nursery'!E150,IF(AND($E$3="LKG"),'Marks Entry LKG'!E150,IF(AND($E$3="UKG"),'Marks Entry UKG'!E150,""))))</f>
        <v/>
      </c>
      <c r="F151" s="260" t="str">
        <f>IF(OR(B151=0,B151=""),"",IF(AND($E$3="Nursery"),'Marks Entry Nursery'!D150,IF(AND($E$3="LKG"),'Marks Entry LKG'!D150,IF(AND($E$3="UKG"),'Marks Entry UKG'!D150,""))))</f>
        <v/>
      </c>
      <c r="G151" s="407" t="str">
        <f>IF(OR($B151=0,$B151=""),"",IF(AND($E$3="Nursery"),'Marks Entry Nursery'!F150,IF(AND($E$3="LKG"),'Marks Entry LKG'!F150,IF(AND($E$3="UKG"),'Marks Entry UKG'!F150,""))))</f>
        <v/>
      </c>
      <c r="H151" s="407" t="str">
        <f>IF(OR($B151=0,$B151=""),"",IF(AND($E$3="Nursery"),'Marks Entry Nursery'!G150,IF(AND($E$3="LKG"),'Marks Entry LKG'!G150,IF(AND($E$3="UKG"),'Marks Entry UKG'!G150,""))))</f>
        <v/>
      </c>
      <c r="I151" s="407" t="str">
        <f>IF(OR($B151=0,$B151=""),"",IF(AND($E$3="Nursery"),'Marks Entry Nursery'!H150,IF(AND($E$3="LKG"),'Marks Entry LKG'!H150,IF(AND($E$3="UKG"),'Marks Entry UKG'!H150,""))))</f>
        <v/>
      </c>
      <c r="J151" s="229" t="str">
        <f>IF(OR($B151=0,$B151=""),"",IF(AND($E$3="Nursery"),'Marks Entry Nursery'!J150,IF(AND($E$3="LKG"),'Marks Entry LKG'!J150,IF(AND($E$3="UKG"),'Marks Entry UKG'!J150,""))))</f>
        <v/>
      </c>
      <c r="K151" s="229" t="str">
        <f>IF(OR($B151=0,$B151=""),"",IF(AND($E$3="Nursery"),'Marks Entry Nursery'!K150,IF(AND($E$3="LKG"),'Marks Entry LKG'!K150,IF(AND($E$3="UKG"),'Marks Entry UKG'!K150,""))))</f>
        <v/>
      </c>
      <c r="L151" s="105"/>
      <c r="M151" s="105"/>
      <c r="N151" s="105"/>
      <c r="O151" s="51"/>
      <c r="P151" s="105" t="str">
        <f>IF(OR($B151=0,$B151=""),"",IF(AND($E$3="Nursery"),'Marks Entry Nursery'!O150,IF(AND($E$3="LKG"),'Marks Entry LKG'!O150,IF(AND($E$3="UKG"),'Marks Entry UKG'!O150,""))))</f>
        <v/>
      </c>
      <c r="Q151" s="105" t="str">
        <f>IF(OR($B151=0,$B151=""),"",IF(AND($E$3="Nursery"),'Marks Entry Nursery'!P150,IF(AND($E$3="LKG"),'Marks Entry LKG'!P150,IF(AND($E$3="UKG"),'Marks Entry UKG'!P150,""))))</f>
        <v/>
      </c>
      <c r="R151" s="54" t="str">
        <f t="shared" si="128"/>
        <v/>
      </c>
      <c r="S151" s="51">
        <f t="shared" si="129"/>
        <v>0</v>
      </c>
      <c r="T151" s="105" t="str">
        <f>IF(OR($B151=0,$B151=""),"",IF(AND($E$3="Nursery"),'Marks Entry Nursery'!Q150,IF(AND($E$3="LKG"),'Marks Entry LKG'!Q150,IF(AND($E$3="UKG"),'Marks Entry UKG'!Q150,""))))</f>
        <v/>
      </c>
      <c r="U151" s="105" t="str">
        <f>IF(OR($B151=0,$B151=""),"",IF(AND($E$3="Nursery"),'Marks Entry Nursery'!R150,IF(AND($E$3="LKG"),'Marks Entry LKG'!R150,IF(AND($E$3="UKG"),'Marks Entry UKG'!R150,""))))</f>
        <v/>
      </c>
      <c r="V151" s="55" t="str">
        <f t="shared" si="130"/>
        <v/>
      </c>
      <c r="W151" s="51" t="str">
        <f t="shared" si="131"/>
        <v/>
      </c>
      <c r="X151" s="89">
        <f t="shared" si="132"/>
        <v>0</v>
      </c>
      <c r="Y151" s="89" t="str">
        <f t="shared" si="133"/>
        <v/>
      </c>
      <c r="Z151" s="89" t="str">
        <f t="shared" si="134"/>
        <v/>
      </c>
      <c r="AA151" s="89" t="str">
        <f t="shared" si="135"/>
        <v/>
      </c>
      <c r="AB151" s="89" t="str">
        <f t="shared" si="136"/>
        <v/>
      </c>
      <c r="AC151" s="93" t="str">
        <f t="shared" si="137"/>
        <v/>
      </c>
      <c r="AD151" s="105"/>
      <c r="AE151" s="105"/>
      <c r="AF151" s="105"/>
      <c r="AG151" s="51"/>
      <c r="AH151" s="105" t="str">
        <f>IF(OR($B151=0,$B151=""),"",IF(AND($E$3="Nursery"),'Marks Entry Nursery'!V150,IF(AND($E$3="LKG"),'Marks Entry LKG'!V150,IF(AND($E$3="UKG"),'Marks Entry UKG'!V150,""))))</f>
        <v/>
      </c>
      <c r="AI151" s="105" t="str">
        <f>IF(OR($B151=0,$B151=""),"",IF(AND($E$3="Nursery"),'Marks Entry Nursery'!W150,IF(AND($E$3="LKG"),'Marks Entry LKG'!W150,IF(AND($E$3="UKG"),'Marks Entry UKG'!W150,""))))</f>
        <v/>
      </c>
      <c r="AJ151" s="54" t="str">
        <f t="shared" si="138"/>
        <v/>
      </c>
      <c r="AK151" s="51">
        <f t="shared" si="139"/>
        <v>0</v>
      </c>
      <c r="AL151" s="105" t="str">
        <f>IF(OR($B151=0,$B151=""),"",IF(AND($E$3="Nursery"),'Marks Entry Nursery'!X150,IF(AND($E$3="LKG"),'Marks Entry LKG'!X150,IF(AND($E$3="UKG"),'Marks Entry UKG'!X150,""))))</f>
        <v/>
      </c>
      <c r="AM151" s="105" t="str">
        <f>IF(OR($B151=0,$B151=""),"",IF(AND($E$3="Nursery"),'Marks Entry Nursery'!Y150,IF(AND($E$3="LKG"),'Marks Entry LKG'!Y150,IF(AND($E$3="UKG"),'Marks Entry UKG'!Y150,""))))</f>
        <v/>
      </c>
      <c r="AN151" s="55" t="str">
        <f t="shared" si="140"/>
        <v/>
      </c>
      <c r="AO151" s="51" t="str">
        <f t="shared" si="141"/>
        <v/>
      </c>
      <c r="AP151" s="89">
        <f t="shared" si="142"/>
        <v>0</v>
      </c>
      <c r="AQ151" s="89" t="str">
        <f t="shared" si="143"/>
        <v/>
      </c>
      <c r="AR151" s="89" t="str">
        <f t="shared" si="144"/>
        <v/>
      </c>
      <c r="AS151" s="89" t="str">
        <f t="shared" si="145"/>
        <v/>
      </c>
      <c r="AT151" s="89" t="str">
        <f t="shared" si="146"/>
        <v/>
      </c>
      <c r="AU151" s="93" t="str">
        <f t="shared" si="147"/>
        <v/>
      </c>
      <c r="AV151" s="105"/>
      <c r="AW151" s="105"/>
      <c r="AX151" s="105"/>
      <c r="AY151" s="51"/>
      <c r="AZ151" s="105" t="str">
        <f>IF(OR($B151=0,$B151=""),"",IF(AND($E$3="Nursery"),'Marks Entry Nursery'!AC150,IF(AND($E$3="LKG"),'Marks Entry LKG'!AC150,IF(AND($E$3="UKG"),'Marks Entry UKG'!AC150,""))))</f>
        <v/>
      </c>
      <c r="BA151" s="105" t="str">
        <f>IF(OR($B151=0,$B151=""),"",IF(AND($E$3="Nursery"),'Marks Entry Nursery'!AD150,IF(AND($E$3="LKG"),'Marks Entry LKG'!AD150,IF(AND($E$3="UKG"),'Marks Entry UKG'!AD150,""))))</f>
        <v/>
      </c>
      <c r="BB151" s="54" t="str">
        <f t="shared" si="148"/>
        <v/>
      </c>
      <c r="BC151" s="51">
        <f t="shared" si="149"/>
        <v>0</v>
      </c>
      <c r="BD151" s="105" t="str">
        <f>IF(OR($B151=0,$B151=""),"",IF(AND($E$3="Nursery"),'Marks Entry Nursery'!AE150,IF(AND($E$3="LKG"),'Marks Entry LKG'!AE150,IF(AND($E$3="UKG"),'Marks Entry UKG'!AE150,""))))</f>
        <v/>
      </c>
      <c r="BE151" s="105" t="str">
        <f>IF(OR($B151=0,$B151=""),"",IF(AND($E$3="Nursery"),'Marks Entry Nursery'!AF150,IF(AND($E$3="LKG"),'Marks Entry LKG'!AF150,IF(AND($E$3="UKG"),'Marks Entry UKG'!AF150,""))))</f>
        <v/>
      </c>
      <c r="BF151" s="55" t="str">
        <f t="shared" si="150"/>
        <v/>
      </c>
      <c r="BG151" s="51" t="str">
        <f t="shared" si="151"/>
        <v/>
      </c>
      <c r="BH151" s="89">
        <f t="shared" si="152"/>
        <v>0</v>
      </c>
      <c r="BI151" s="89" t="str">
        <f t="shared" si="153"/>
        <v/>
      </c>
      <c r="BJ151" s="89" t="str">
        <f t="shared" si="154"/>
        <v/>
      </c>
      <c r="BK151" s="89" t="str">
        <f t="shared" si="155"/>
        <v/>
      </c>
      <c r="BL151" s="89" t="str">
        <f t="shared" si="156"/>
        <v/>
      </c>
      <c r="BM151" s="93" t="str">
        <f t="shared" si="157"/>
        <v/>
      </c>
      <c r="BN151" s="105"/>
      <c r="BO151" s="105"/>
      <c r="BP151" s="105"/>
      <c r="BQ151" s="51"/>
      <c r="BR151" s="105" t="str">
        <f>IF(OR($B151=0,$B151=""),"",IF(AND($E$3="Nursery"),'Marks Entry Nursery'!AJ150,IF(AND($E$3="LKG"),'Marks Entry LKG'!AJ150,IF(AND($E$3="UKG"),'Marks Entry UKG'!AJ150,""))))</f>
        <v/>
      </c>
      <c r="BS151" s="105" t="str">
        <f>IF(OR($B151=0,$B151=""),"",IF(AND($E$3="Nursery"),'Marks Entry Nursery'!AK150,IF(AND($E$3="LKG"),'Marks Entry LKG'!AK150,IF(AND($E$3="UKG"),'Marks Entry UKG'!AK150,""))))</f>
        <v/>
      </c>
      <c r="BT151" s="54" t="str">
        <f t="shared" si="158"/>
        <v/>
      </c>
      <c r="BU151" s="51">
        <f t="shared" si="159"/>
        <v>0</v>
      </c>
      <c r="BV151" s="105" t="str">
        <f>IF(OR($B151=0,$B151=""),"",IF(AND($E$3="Nursery"),'Marks Entry Nursery'!AL150,IF(AND($E$3="LKG"),'Marks Entry LKG'!AL150,IF(AND($E$3="UKG"),'Marks Entry UKG'!AL150,""))))</f>
        <v/>
      </c>
      <c r="BW151" s="105" t="str">
        <f>IF(OR($B151=0,$B151=""),"",IF(AND($E$3="Nursery"),'Marks Entry Nursery'!AM150,IF(AND($E$3="LKG"),'Marks Entry LKG'!AM150,IF(AND($E$3="UKG"),'Marks Entry UKG'!AM150,""))))</f>
        <v/>
      </c>
      <c r="BX151" s="55" t="str">
        <f t="shared" si="160"/>
        <v/>
      </c>
      <c r="BY151" s="51" t="str">
        <f t="shared" si="161"/>
        <v/>
      </c>
      <c r="BZ151" s="89">
        <f t="shared" si="162"/>
        <v>0</v>
      </c>
      <c r="CA151" s="89" t="str">
        <f t="shared" si="163"/>
        <v/>
      </c>
      <c r="CB151" s="89" t="str">
        <f t="shared" si="164"/>
        <v/>
      </c>
      <c r="CC151" s="89" t="str">
        <f t="shared" si="165"/>
        <v/>
      </c>
      <c r="CD151" s="89" t="str">
        <f t="shared" si="166"/>
        <v/>
      </c>
      <c r="CE151" s="93" t="str">
        <f t="shared" si="167"/>
        <v/>
      </c>
      <c r="CF151" s="105" t="str">
        <f>IF(OR($B151=0,$B151=""),"",IF(AND($E$3="Nursery"),'Marks Entry Nursery'!AN150,IF(AND($E$3="LKG"),'Marks Entry LKG'!AN150,IF(AND($E$3="UKG"),'Marks Entry UKG'!AN150,""))))</f>
        <v/>
      </c>
      <c r="CG151" s="105" t="str">
        <f>IF(OR($B151=0,$B151=""),"",IF(AND($E$3="Nursery"),'Marks Entry Nursery'!AO150,IF(AND($E$3="LKG"),'Marks Entry LKG'!AO150,IF(AND($E$3="UKG"),'Marks Entry UKG'!AO150,""))))</f>
        <v/>
      </c>
      <c r="CH151" s="106" t="str">
        <f t="shared" si="168"/>
        <v/>
      </c>
      <c r="CI151" s="107">
        <f t="shared" si="169"/>
        <v>0</v>
      </c>
      <c r="CJ151" s="107" t="str">
        <f t="shared" si="170"/>
        <v/>
      </c>
      <c r="CK151" s="107" t="str">
        <f t="shared" si="171"/>
        <v/>
      </c>
      <c r="CL151" s="92" t="str">
        <f t="shared" si="172"/>
        <v/>
      </c>
      <c r="CM151" s="105" t="str">
        <f>IF(OR($B151=0,$B151=""),"",IF(AND($E$3="Nursery"),'Marks Entry Nursery'!AP150,IF(AND($E$3="LKG"),'Marks Entry LKG'!AP150,IF(AND($E$3="UKG"),'Marks Entry UKG'!AP150,""))))</f>
        <v/>
      </c>
      <c r="CN151" s="105" t="str">
        <f>IF(OR($B151=0,$B151=""),"",IF(AND($E$3="Nursery"),'Marks Entry Nursery'!AQ150,IF(AND($E$3="LKG"),'Marks Entry LKG'!AQ150,IF(AND($E$3="UKG"),'Marks Entry UKG'!AQ150,""))))</f>
        <v/>
      </c>
      <c r="CO151" s="106" t="str">
        <f t="shared" si="173"/>
        <v/>
      </c>
      <c r="CP151" s="107">
        <f t="shared" si="174"/>
        <v>0</v>
      </c>
      <c r="CQ151" s="107" t="str">
        <f t="shared" si="175"/>
        <v/>
      </c>
      <c r="CR151" s="107" t="str">
        <f t="shared" si="176"/>
        <v/>
      </c>
      <c r="CS151" s="92" t="str">
        <f t="shared" si="177"/>
        <v/>
      </c>
      <c r="CT151" s="105" t="str">
        <f>IF(OR($B151=0,$B151=""),"",IF(AND($E$3="Nursery"),'Marks Entry Nursery'!AR150,IF(AND($E$3="LKG"),'Marks Entry LKG'!AR150,IF(AND($E$3="UKG"),'Marks Entry UKG'!AR150,""))))</f>
        <v/>
      </c>
      <c r="CU151" s="105" t="str">
        <f>IF(OR($B151=0,$B151=""),"",IF(AND($E$3="Nursery"),'Marks Entry Nursery'!AS150,IF(AND($E$3="LKG"),'Marks Entry LKG'!AS150,IF(AND($E$3="UKG"),'Marks Entry UKG'!AS150,""))))</f>
        <v/>
      </c>
      <c r="CV151" s="106" t="str">
        <f t="shared" si="178"/>
        <v/>
      </c>
      <c r="CW151" s="107">
        <f t="shared" si="179"/>
        <v>0</v>
      </c>
      <c r="CX151" s="107" t="str">
        <f t="shared" si="180"/>
        <v/>
      </c>
      <c r="CY151" s="107" t="str">
        <f t="shared" si="181"/>
        <v/>
      </c>
      <c r="CZ151" s="92" t="str">
        <f t="shared" si="182"/>
        <v/>
      </c>
      <c r="DA151" s="105" t="str">
        <f>IF(OR($B151=0,$B151=""),"",IF(AND($E$3="Nursery"),'Marks Entry Nursery'!AT150,IF(AND($E$3="LKG"),'Marks Entry LKG'!AT150,IF(AND($E$3="UKG"),'Marks Entry UKG'!AT150,""))))</f>
        <v/>
      </c>
      <c r="DB151" s="105" t="str">
        <f>IF(OR($B151=0,$B151=""),"",IF(AND($E$3="Nursery"),'Marks Entry Nursery'!AU150,IF(AND($E$3="LKG"),'Marks Entry LKG'!AU150,IF(AND($E$3="UKG"),'Marks Entry UKG'!AU150,""))))</f>
        <v/>
      </c>
      <c r="DC151" s="357" t="str">
        <f t="shared" si="183"/>
        <v/>
      </c>
      <c r="DD151" s="93" t="str">
        <f t="shared" si="184"/>
        <v/>
      </c>
      <c r="DE151" s="105" t="str">
        <f>IF(OR($B151=0,$B151=""),"",IF(AND($E$3="Nursery"),'Marks Entry Nursery'!AV150,IF(AND($E$3="LKG"),'Marks Entry LKG'!AV150,IF(AND($E$3="UKG"),'Marks Entry UKG'!AV150,""))))</f>
        <v/>
      </c>
      <c r="DF151" s="105" t="str">
        <f>IF(OR($B151=0,$B151=""),"",IF(AND($E$3="Nursery"),'Marks Entry Nursery'!AW150,IF(AND($E$3="LKG"),'Marks Entry LKG'!AW150,IF(AND($E$3="UKG"),'Marks Entry UKG'!AW150,""))))</f>
        <v/>
      </c>
      <c r="DG151" s="357" t="str">
        <f t="shared" si="185"/>
        <v/>
      </c>
      <c r="DH151" s="93" t="str">
        <f t="shared" si="186"/>
        <v/>
      </c>
      <c r="DI151" s="63" t="str">
        <f t="shared" si="187"/>
        <v/>
      </c>
      <c r="DJ151" s="359" t="str">
        <f t="shared" si="188"/>
        <v/>
      </c>
      <c r="DK151" s="67" t="str">
        <f t="shared" si="189"/>
        <v/>
      </c>
      <c r="DL151" s="68" t="str">
        <f t="shared" si="190"/>
        <v/>
      </c>
      <c r="DM151" s="387" t="str">
        <f>IFERROR(IF(B151="NSO","NSO",IF(OR(D151="",G151="",F151="",B151="",DI151=0),"",IF('Master sheet'!$D$14="Hindi","कक्षोंन्नति","Promoted"))),"")</f>
        <v/>
      </c>
      <c r="DN151" s="42" t="str">
        <f>IF(OR(B151=0,B151=""),"",IF(AND($E$3="Nursery"),'Marks Entry Nursery'!AX150,IF(AND($E$3="LKG"),'Marks Entry LKG'!AX150,IF(AND($E$3="UKG"),'Marks Entry UKG'!AX150,""))))</f>
        <v/>
      </c>
      <c r="DO151" s="42" t="str">
        <f>IF(OR(B151=0,B151=""),"",IF(AND($E$3="Nursery"),'Marks Entry Nursery'!AY150,IF(AND($E$3="LKG"),'Marks Entry LKG'!AY150,IF(AND($E$3="UKG"),'Marks Entry UKG'!AY150,""))))</f>
        <v/>
      </c>
      <c r="DP151" s="214" t="str">
        <f t="shared" si="191"/>
        <v/>
      </c>
      <c r="DQ151" s="43"/>
      <c r="DX151" s="44">
        <f>IF(AND($E$3="Nursery"),'Marks Entry Nursery'!I150,IF(AND($E$3="LKG"),'Marks Entry LKG'!I150,IF(AND($E$3="UKG"),'Marks Entry UKG'!I150,"")))</f>
        <v>0</v>
      </c>
    </row>
    <row r="152" spans="1:128" ht="18.95" customHeight="1">
      <c r="A152" s="56">
        <v>145</v>
      </c>
      <c r="B152" s="261" t="str">
        <f>IF(OR(DX152=0,DX152=""),"",IF(AND($E$3="Nursery"),'Marks Entry Nursery'!I151,IF(AND($E$3="LKG"),'Marks Entry LKG'!I151,IF(AND($E$3="UKG"),'Marks Entry UKG'!I151,""))))</f>
        <v/>
      </c>
      <c r="C152" s="57" t="str">
        <f>IF(OR($B152=0,$B152=""),"",IF(AND($E$3="Nursery"),'Marks Entry Nursery'!B151,IF(AND($E$3="LKG"),'Marks Entry LKG'!B151,IF(AND($E$3="UKG"),'Marks Entry UKG'!B151,""))))</f>
        <v/>
      </c>
      <c r="D152" s="57" t="str">
        <f>IF(OR($B152=0,$B152=""),"",IF(AND($E$3="Nursery"),'Marks Entry Nursery'!C151,IF(AND($E$3="LKG"),'Marks Entry LKG'!C151,IF(AND($E$3="UKG"),'Marks Entry UKG'!C151,""))))</f>
        <v/>
      </c>
      <c r="E152" s="402" t="str">
        <f>IF(OR(B152=0,B152=""),"",IF(AND($E$3="Nursery"),'Marks Entry Nursery'!E151,IF(AND($E$3="LKG"),'Marks Entry LKG'!E151,IF(AND($E$3="UKG"),'Marks Entry UKG'!E151,""))))</f>
        <v/>
      </c>
      <c r="F152" s="260" t="str">
        <f>IF(OR(B152=0,B152=""),"",IF(AND($E$3="Nursery"),'Marks Entry Nursery'!D151,IF(AND($E$3="LKG"),'Marks Entry LKG'!D151,IF(AND($E$3="UKG"),'Marks Entry UKG'!D151,""))))</f>
        <v/>
      </c>
      <c r="G152" s="407" t="str">
        <f>IF(OR($B152=0,$B152=""),"",IF(AND($E$3="Nursery"),'Marks Entry Nursery'!F151,IF(AND($E$3="LKG"),'Marks Entry LKG'!F151,IF(AND($E$3="UKG"),'Marks Entry UKG'!F151,""))))</f>
        <v/>
      </c>
      <c r="H152" s="407" t="str">
        <f>IF(OR($B152=0,$B152=""),"",IF(AND($E$3="Nursery"),'Marks Entry Nursery'!G151,IF(AND($E$3="LKG"),'Marks Entry LKG'!G151,IF(AND($E$3="UKG"),'Marks Entry UKG'!G151,""))))</f>
        <v/>
      </c>
      <c r="I152" s="407" t="str">
        <f>IF(OR($B152=0,$B152=""),"",IF(AND($E$3="Nursery"),'Marks Entry Nursery'!H151,IF(AND($E$3="LKG"),'Marks Entry LKG'!H151,IF(AND($E$3="UKG"),'Marks Entry UKG'!H151,""))))</f>
        <v/>
      </c>
      <c r="J152" s="229" t="str">
        <f>IF(OR($B152=0,$B152=""),"",IF(AND($E$3="Nursery"),'Marks Entry Nursery'!J151,IF(AND($E$3="LKG"),'Marks Entry LKG'!J151,IF(AND($E$3="UKG"),'Marks Entry UKG'!J151,""))))</f>
        <v/>
      </c>
      <c r="K152" s="229" t="str">
        <f>IF(OR($B152=0,$B152=""),"",IF(AND($E$3="Nursery"),'Marks Entry Nursery'!K151,IF(AND($E$3="LKG"),'Marks Entry LKG'!K151,IF(AND($E$3="UKG"),'Marks Entry UKG'!K151,""))))</f>
        <v/>
      </c>
      <c r="L152" s="105"/>
      <c r="M152" s="105"/>
      <c r="N152" s="105"/>
      <c r="O152" s="51"/>
      <c r="P152" s="105" t="str">
        <f>IF(OR($B152=0,$B152=""),"",IF(AND($E$3="Nursery"),'Marks Entry Nursery'!O151,IF(AND($E$3="LKG"),'Marks Entry LKG'!O151,IF(AND($E$3="UKG"),'Marks Entry UKG'!O151,""))))</f>
        <v/>
      </c>
      <c r="Q152" s="105" t="str">
        <f>IF(OR($B152=0,$B152=""),"",IF(AND($E$3="Nursery"),'Marks Entry Nursery'!P151,IF(AND($E$3="LKG"),'Marks Entry LKG'!P151,IF(AND($E$3="UKG"),'Marks Entry UKG'!P151,""))))</f>
        <v/>
      </c>
      <c r="R152" s="54" t="str">
        <f t="shared" si="128"/>
        <v/>
      </c>
      <c r="S152" s="51">
        <f t="shared" si="129"/>
        <v>0</v>
      </c>
      <c r="T152" s="105" t="str">
        <f>IF(OR($B152=0,$B152=""),"",IF(AND($E$3="Nursery"),'Marks Entry Nursery'!Q151,IF(AND($E$3="LKG"),'Marks Entry LKG'!Q151,IF(AND($E$3="UKG"),'Marks Entry UKG'!Q151,""))))</f>
        <v/>
      </c>
      <c r="U152" s="105" t="str">
        <f>IF(OR($B152=0,$B152=""),"",IF(AND($E$3="Nursery"),'Marks Entry Nursery'!R151,IF(AND($E$3="LKG"),'Marks Entry LKG'!R151,IF(AND($E$3="UKG"),'Marks Entry UKG'!R151,""))))</f>
        <v/>
      </c>
      <c r="V152" s="55" t="str">
        <f t="shared" si="130"/>
        <v/>
      </c>
      <c r="W152" s="51" t="str">
        <f t="shared" si="131"/>
        <v/>
      </c>
      <c r="X152" s="89">
        <f t="shared" si="132"/>
        <v>0</v>
      </c>
      <c r="Y152" s="89" t="str">
        <f t="shared" si="133"/>
        <v/>
      </c>
      <c r="Z152" s="89" t="str">
        <f t="shared" si="134"/>
        <v/>
      </c>
      <c r="AA152" s="89" t="str">
        <f t="shared" si="135"/>
        <v/>
      </c>
      <c r="AB152" s="89" t="str">
        <f t="shared" si="136"/>
        <v/>
      </c>
      <c r="AC152" s="93" t="str">
        <f t="shared" si="137"/>
        <v/>
      </c>
      <c r="AD152" s="105"/>
      <c r="AE152" s="105"/>
      <c r="AF152" s="105"/>
      <c r="AG152" s="51"/>
      <c r="AH152" s="105" t="str">
        <f>IF(OR($B152=0,$B152=""),"",IF(AND($E$3="Nursery"),'Marks Entry Nursery'!V151,IF(AND($E$3="LKG"),'Marks Entry LKG'!V151,IF(AND($E$3="UKG"),'Marks Entry UKG'!V151,""))))</f>
        <v/>
      </c>
      <c r="AI152" s="105" t="str">
        <f>IF(OR($B152=0,$B152=""),"",IF(AND($E$3="Nursery"),'Marks Entry Nursery'!W151,IF(AND($E$3="LKG"),'Marks Entry LKG'!W151,IF(AND($E$3="UKG"),'Marks Entry UKG'!W151,""))))</f>
        <v/>
      </c>
      <c r="AJ152" s="54" t="str">
        <f t="shared" si="138"/>
        <v/>
      </c>
      <c r="AK152" s="51">
        <f t="shared" si="139"/>
        <v>0</v>
      </c>
      <c r="AL152" s="105" t="str">
        <f>IF(OR($B152=0,$B152=""),"",IF(AND($E$3="Nursery"),'Marks Entry Nursery'!X151,IF(AND($E$3="LKG"),'Marks Entry LKG'!X151,IF(AND($E$3="UKG"),'Marks Entry UKG'!X151,""))))</f>
        <v/>
      </c>
      <c r="AM152" s="105" t="str">
        <f>IF(OR($B152=0,$B152=""),"",IF(AND($E$3="Nursery"),'Marks Entry Nursery'!Y151,IF(AND($E$3="LKG"),'Marks Entry LKG'!Y151,IF(AND($E$3="UKG"),'Marks Entry UKG'!Y151,""))))</f>
        <v/>
      </c>
      <c r="AN152" s="55" t="str">
        <f t="shared" si="140"/>
        <v/>
      </c>
      <c r="AO152" s="51" t="str">
        <f t="shared" si="141"/>
        <v/>
      </c>
      <c r="AP152" s="89">
        <f t="shared" si="142"/>
        <v>0</v>
      </c>
      <c r="AQ152" s="89" t="str">
        <f t="shared" si="143"/>
        <v/>
      </c>
      <c r="AR152" s="89" t="str">
        <f t="shared" si="144"/>
        <v/>
      </c>
      <c r="AS152" s="89" t="str">
        <f t="shared" si="145"/>
        <v/>
      </c>
      <c r="AT152" s="89" t="str">
        <f t="shared" si="146"/>
        <v/>
      </c>
      <c r="AU152" s="93" t="str">
        <f t="shared" si="147"/>
        <v/>
      </c>
      <c r="AV152" s="105"/>
      <c r="AW152" s="105"/>
      <c r="AX152" s="105"/>
      <c r="AY152" s="51"/>
      <c r="AZ152" s="105" t="str">
        <f>IF(OR($B152=0,$B152=""),"",IF(AND($E$3="Nursery"),'Marks Entry Nursery'!AC151,IF(AND($E$3="LKG"),'Marks Entry LKG'!AC151,IF(AND($E$3="UKG"),'Marks Entry UKG'!AC151,""))))</f>
        <v/>
      </c>
      <c r="BA152" s="105" t="str">
        <f>IF(OR($B152=0,$B152=""),"",IF(AND($E$3="Nursery"),'Marks Entry Nursery'!AD151,IF(AND($E$3="LKG"),'Marks Entry LKG'!AD151,IF(AND($E$3="UKG"),'Marks Entry UKG'!AD151,""))))</f>
        <v/>
      </c>
      <c r="BB152" s="54" t="str">
        <f t="shared" si="148"/>
        <v/>
      </c>
      <c r="BC152" s="51">
        <f t="shared" si="149"/>
        <v>0</v>
      </c>
      <c r="BD152" s="105" t="str">
        <f>IF(OR($B152=0,$B152=""),"",IF(AND($E$3="Nursery"),'Marks Entry Nursery'!AE151,IF(AND($E$3="LKG"),'Marks Entry LKG'!AE151,IF(AND($E$3="UKG"),'Marks Entry UKG'!AE151,""))))</f>
        <v/>
      </c>
      <c r="BE152" s="105" t="str">
        <f>IF(OR($B152=0,$B152=""),"",IF(AND($E$3="Nursery"),'Marks Entry Nursery'!AF151,IF(AND($E$3="LKG"),'Marks Entry LKG'!AF151,IF(AND($E$3="UKG"),'Marks Entry UKG'!AF151,""))))</f>
        <v/>
      </c>
      <c r="BF152" s="55" t="str">
        <f t="shared" si="150"/>
        <v/>
      </c>
      <c r="BG152" s="51" t="str">
        <f t="shared" si="151"/>
        <v/>
      </c>
      <c r="BH152" s="89">
        <f t="shared" si="152"/>
        <v>0</v>
      </c>
      <c r="BI152" s="89" t="str">
        <f t="shared" si="153"/>
        <v/>
      </c>
      <c r="BJ152" s="89" t="str">
        <f t="shared" si="154"/>
        <v/>
      </c>
      <c r="BK152" s="89" t="str">
        <f t="shared" si="155"/>
        <v/>
      </c>
      <c r="BL152" s="89" t="str">
        <f t="shared" si="156"/>
        <v/>
      </c>
      <c r="BM152" s="93" t="str">
        <f t="shared" si="157"/>
        <v/>
      </c>
      <c r="BN152" s="105"/>
      <c r="BO152" s="105"/>
      <c r="BP152" s="105"/>
      <c r="BQ152" s="51"/>
      <c r="BR152" s="105" t="str">
        <f>IF(OR($B152=0,$B152=""),"",IF(AND($E$3="Nursery"),'Marks Entry Nursery'!AJ151,IF(AND($E$3="LKG"),'Marks Entry LKG'!AJ151,IF(AND($E$3="UKG"),'Marks Entry UKG'!AJ151,""))))</f>
        <v/>
      </c>
      <c r="BS152" s="105" t="str">
        <f>IF(OR($B152=0,$B152=""),"",IF(AND($E$3="Nursery"),'Marks Entry Nursery'!AK151,IF(AND($E$3="LKG"),'Marks Entry LKG'!AK151,IF(AND($E$3="UKG"),'Marks Entry UKG'!AK151,""))))</f>
        <v/>
      </c>
      <c r="BT152" s="54" t="str">
        <f t="shared" si="158"/>
        <v/>
      </c>
      <c r="BU152" s="51">
        <f t="shared" si="159"/>
        <v>0</v>
      </c>
      <c r="BV152" s="105" t="str">
        <f>IF(OR($B152=0,$B152=""),"",IF(AND($E$3="Nursery"),'Marks Entry Nursery'!AL151,IF(AND($E$3="LKG"),'Marks Entry LKG'!AL151,IF(AND($E$3="UKG"),'Marks Entry UKG'!AL151,""))))</f>
        <v/>
      </c>
      <c r="BW152" s="105" t="str">
        <f>IF(OR($B152=0,$B152=""),"",IF(AND($E$3="Nursery"),'Marks Entry Nursery'!AM151,IF(AND($E$3="LKG"),'Marks Entry LKG'!AM151,IF(AND($E$3="UKG"),'Marks Entry UKG'!AM151,""))))</f>
        <v/>
      </c>
      <c r="BX152" s="55" t="str">
        <f t="shared" si="160"/>
        <v/>
      </c>
      <c r="BY152" s="51" t="str">
        <f t="shared" si="161"/>
        <v/>
      </c>
      <c r="BZ152" s="89">
        <f t="shared" si="162"/>
        <v>0</v>
      </c>
      <c r="CA152" s="89" t="str">
        <f t="shared" si="163"/>
        <v/>
      </c>
      <c r="CB152" s="89" t="str">
        <f t="shared" si="164"/>
        <v/>
      </c>
      <c r="CC152" s="89" t="str">
        <f t="shared" si="165"/>
        <v/>
      </c>
      <c r="CD152" s="89" t="str">
        <f t="shared" si="166"/>
        <v/>
      </c>
      <c r="CE152" s="93" t="str">
        <f t="shared" si="167"/>
        <v/>
      </c>
      <c r="CF152" s="105" t="str">
        <f>IF(OR($B152=0,$B152=""),"",IF(AND($E$3="Nursery"),'Marks Entry Nursery'!AN151,IF(AND($E$3="LKG"),'Marks Entry LKG'!AN151,IF(AND($E$3="UKG"),'Marks Entry UKG'!AN151,""))))</f>
        <v/>
      </c>
      <c r="CG152" s="105" t="str">
        <f>IF(OR($B152=0,$B152=""),"",IF(AND($E$3="Nursery"),'Marks Entry Nursery'!AO151,IF(AND($E$3="LKG"),'Marks Entry LKG'!AO151,IF(AND($E$3="UKG"),'Marks Entry UKG'!AO151,""))))</f>
        <v/>
      </c>
      <c r="CH152" s="106" t="str">
        <f t="shared" si="168"/>
        <v/>
      </c>
      <c r="CI152" s="107">
        <f t="shared" si="169"/>
        <v>0</v>
      </c>
      <c r="CJ152" s="107" t="str">
        <f t="shared" si="170"/>
        <v/>
      </c>
      <c r="CK152" s="107" t="str">
        <f t="shared" si="171"/>
        <v/>
      </c>
      <c r="CL152" s="92" t="str">
        <f t="shared" si="172"/>
        <v/>
      </c>
      <c r="CM152" s="105" t="str">
        <f>IF(OR($B152=0,$B152=""),"",IF(AND($E$3="Nursery"),'Marks Entry Nursery'!AP151,IF(AND($E$3="LKG"),'Marks Entry LKG'!AP151,IF(AND($E$3="UKG"),'Marks Entry UKG'!AP151,""))))</f>
        <v/>
      </c>
      <c r="CN152" s="105" t="str">
        <f>IF(OR($B152=0,$B152=""),"",IF(AND($E$3="Nursery"),'Marks Entry Nursery'!AQ151,IF(AND($E$3="LKG"),'Marks Entry LKG'!AQ151,IF(AND($E$3="UKG"),'Marks Entry UKG'!AQ151,""))))</f>
        <v/>
      </c>
      <c r="CO152" s="106" t="str">
        <f t="shared" si="173"/>
        <v/>
      </c>
      <c r="CP152" s="107">
        <f t="shared" si="174"/>
        <v>0</v>
      </c>
      <c r="CQ152" s="107" t="str">
        <f t="shared" si="175"/>
        <v/>
      </c>
      <c r="CR152" s="107" t="str">
        <f t="shared" si="176"/>
        <v/>
      </c>
      <c r="CS152" s="92" t="str">
        <f t="shared" si="177"/>
        <v/>
      </c>
      <c r="CT152" s="105" t="str">
        <f>IF(OR($B152=0,$B152=""),"",IF(AND($E$3="Nursery"),'Marks Entry Nursery'!AR151,IF(AND($E$3="LKG"),'Marks Entry LKG'!AR151,IF(AND($E$3="UKG"),'Marks Entry UKG'!AR151,""))))</f>
        <v/>
      </c>
      <c r="CU152" s="105" t="str">
        <f>IF(OR($B152=0,$B152=""),"",IF(AND($E$3="Nursery"),'Marks Entry Nursery'!AS151,IF(AND($E$3="LKG"),'Marks Entry LKG'!AS151,IF(AND($E$3="UKG"),'Marks Entry UKG'!AS151,""))))</f>
        <v/>
      </c>
      <c r="CV152" s="106" t="str">
        <f t="shared" si="178"/>
        <v/>
      </c>
      <c r="CW152" s="107">
        <f t="shared" si="179"/>
        <v>0</v>
      </c>
      <c r="CX152" s="107" t="str">
        <f t="shared" si="180"/>
        <v/>
      </c>
      <c r="CY152" s="107" t="str">
        <f t="shared" si="181"/>
        <v/>
      </c>
      <c r="CZ152" s="92" t="str">
        <f t="shared" si="182"/>
        <v/>
      </c>
      <c r="DA152" s="105" t="str">
        <f>IF(OR($B152=0,$B152=""),"",IF(AND($E$3="Nursery"),'Marks Entry Nursery'!AT151,IF(AND($E$3="LKG"),'Marks Entry LKG'!AT151,IF(AND($E$3="UKG"),'Marks Entry UKG'!AT151,""))))</f>
        <v/>
      </c>
      <c r="DB152" s="105" t="str">
        <f>IF(OR($B152=0,$B152=""),"",IF(AND($E$3="Nursery"),'Marks Entry Nursery'!AU151,IF(AND($E$3="LKG"),'Marks Entry LKG'!AU151,IF(AND($E$3="UKG"),'Marks Entry UKG'!AU151,""))))</f>
        <v/>
      </c>
      <c r="DC152" s="357" t="str">
        <f t="shared" si="183"/>
        <v/>
      </c>
      <c r="DD152" s="93" t="str">
        <f t="shared" si="184"/>
        <v/>
      </c>
      <c r="DE152" s="105" t="str">
        <f>IF(OR($B152=0,$B152=""),"",IF(AND($E$3="Nursery"),'Marks Entry Nursery'!AV151,IF(AND($E$3="LKG"),'Marks Entry LKG'!AV151,IF(AND($E$3="UKG"),'Marks Entry UKG'!AV151,""))))</f>
        <v/>
      </c>
      <c r="DF152" s="105" t="str">
        <f>IF(OR($B152=0,$B152=""),"",IF(AND($E$3="Nursery"),'Marks Entry Nursery'!AW151,IF(AND($E$3="LKG"),'Marks Entry LKG'!AW151,IF(AND($E$3="UKG"),'Marks Entry UKG'!AW151,""))))</f>
        <v/>
      </c>
      <c r="DG152" s="357" t="str">
        <f t="shared" si="185"/>
        <v/>
      </c>
      <c r="DH152" s="93" t="str">
        <f t="shared" si="186"/>
        <v/>
      </c>
      <c r="DI152" s="63" t="str">
        <f t="shared" si="187"/>
        <v/>
      </c>
      <c r="DJ152" s="359" t="str">
        <f t="shared" si="188"/>
        <v/>
      </c>
      <c r="DK152" s="67" t="str">
        <f t="shared" si="189"/>
        <v/>
      </c>
      <c r="DL152" s="68" t="str">
        <f t="shared" si="190"/>
        <v/>
      </c>
      <c r="DM152" s="387" t="str">
        <f>IFERROR(IF(B152="NSO","NSO",IF(OR(D152="",G152="",F152="",B152="",DI152=0),"",IF('Master sheet'!$D$14="Hindi","कक्षोंन्नति","Promoted"))),"")</f>
        <v/>
      </c>
      <c r="DN152" s="42" t="str">
        <f>IF(OR(B152=0,B152=""),"",IF(AND($E$3="Nursery"),'Marks Entry Nursery'!AX151,IF(AND($E$3="LKG"),'Marks Entry LKG'!AX151,IF(AND($E$3="UKG"),'Marks Entry UKG'!AX151,""))))</f>
        <v/>
      </c>
      <c r="DO152" s="42" t="str">
        <f>IF(OR(B152=0,B152=""),"",IF(AND($E$3="Nursery"),'Marks Entry Nursery'!AY151,IF(AND($E$3="LKG"),'Marks Entry LKG'!AY151,IF(AND($E$3="UKG"),'Marks Entry UKG'!AY151,""))))</f>
        <v/>
      </c>
      <c r="DP152" s="214" t="str">
        <f t="shared" si="191"/>
        <v/>
      </c>
      <c r="DQ152" s="43"/>
      <c r="DX152" s="44">
        <f>IF(AND($E$3="Nursery"),'Marks Entry Nursery'!I151,IF(AND($E$3="LKG"),'Marks Entry LKG'!I151,IF(AND($E$3="UKG"),'Marks Entry UKG'!I151,"")))</f>
        <v>0</v>
      </c>
    </row>
    <row r="153" spans="1:128" ht="18.95" customHeight="1">
      <c r="A153" s="56">
        <v>146</v>
      </c>
      <c r="B153" s="261" t="str">
        <f>IF(OR(DX153=0,DX153=""),"",IF(AND($E$3="Nursery"),'Marks Entry Nursery'!I152,IF(AND($E$3="LKG"),'Marks Entry LKG'!I152,IF(AND($E$3="UKG"),'Marks Entry UKG'!I152,""))))</f>
        <v/>
      </c>
      <c r="C153" s="57" t="str">
        <f>IF(OR($B153=0,$B153=""),"",IF(AND($E$3="Nursery"),'Marks Entry Nursery'!B152,IF(AND($E$3="LKG"),'Marks Entry LKG'!B152,IF(AND($E$3="UKG"),'Marks Entry UKG'!B152,""))))</f>
        <v/>
      </c>
      <c r="D153" s="57" t="str">
        <f>IF(OR($B153=0,$B153=""),"",IF(AND($E$3="Nursery"),'Marks Entry Nursery'!C152,IF(AND($E$3="LKG"),'Marks Entry LKG'!C152,IF(AND($E$3="UKG"),'Marks Entry UKG'!C152,""))))</f>
        <v/>
      </c>
      <c r="E153" s="402" t="str">
        <f>IF(OR(B153=0,B153=""),"",IF(AND($E$3="Nursery"),'Marks Entry Nursery'!E152,IF(AND($E$3="LKG"),'Marks Entry LKG'!E152,IF(AND($E$3="UKG"),'Marks Entry UKG'!E152,""))))</f>
        <v/>
      </c>
      <c r="F153" s="260" t="str">
        <f>IF(OR(B153=0,B153=""),"",IF(AND($E$3="Nursery"),'Marks Entry Nursery'!D152,IF(AND($E$3="LKG"),'Marks Entry LKG'!D152,IF(AND($E$3="UKG"),'Marks Entry UKG'!D152,""))))</f>
        <v/>
      </c>
      <c r="G153" s="407" t="str">
        <f>IF(OR($B153=0,$B153=""),"",IF(AND($E$3="Nursery"),'Marks Entry Nursery'!F152,IF(AND($E$3="LKG"),'Marks Entry LKG'!F152,IF(AND($E$3="UKG"),'Marks Entry UKG'!F152,""))))</f>
        <v/>
      </c>
      <c r="H153" s="407" t="str">
        <f>IF(OR($B153=0,$B153=""),"",IF(AND($E$3="Nursery"),'Marks Entry Nursery'!G152,IF(AND($E$3="LKG"),'Marks Entry LKG'!G152,IF(AND($E$3="UKG"),'Marks Entry UKG'!G152,""))))</f>
        <v/>
      </c>
      <c r="I153" s="407" t="str">
        <f>IF(OR($B153=0,$B153=""),"",IF(AND($E$3="Nursery"),'Marks Entry Nursery'!H152,IF(AND($E$3="LKG"),'Marks Entry LKG'!H152,IF(AND($E$3="UKG"),'Marks Entry UKG'!H152,""))))</f>
        <v/>
      </c>
      <c r="J153" s="229" t="str">
        <f>IF(OR($B153=0,$B153=""),"",IF(AND($E$3="Nursery"),'Marks Entry Nursery'!J152,IF(AND($E$3="LKG"),'Marks Entry LKG'!J152,IF(AND($E$3="UKG"),'Marks Entry UKG'!J152,""))))</f>
        <v/>
      </c>
      <c r="K153" s="229" t="str">
        <f>IF(OR($B153=0,$B153=""),"",IF(AND($E$3="Nursery"),'Marks Entry Nursery'!K152,IF(AND($E$3="LKG"),'Marks Entry LKG'!K152,IF(AND($E$3="UKG"),'Marks Entry UKG'!K152,""))))</f>
        <v/>
      </c>
      <c r="L153" s="105"/>
      <c r="M153" s="105"/>
      <c r="N153" s="105"/>
      <c r="O153" s="51"/>
      <c r="P153" s="105" t="str">
        <f>IF(OR($B153=0,$B153=""),"",IF(AND($E$3="Nursery"),'Marks Entry Nursery'!O152,IF(AND($E$3="LKG"),'Marks Entry LKG'!O152,IF(AND($E$3="UKG"),'Marks Entry UKG'!O152,""))))</f>
        <v/>
      </c>
      <c r="Q153" s="105" t="str">
        <f>IF(OR($B153=0,$B153=""),"",IF(AND($E$3="Nursery"),'Marks Entry Nursery'!P152,IF(AND($E$3="LKG"),'Marks Entry LKG'!P152,IF(AND($E$3="UKG"),'Marks Entry UKG'!P152,""))))</f>
        <v/>
      </c>
      <c r="R153" s="54" t="str">
        <f t="shared" si="128"/>
        <v/>
      </c>
      <c r="S153" s="51">
        <f t="shared" si="129"/>
        <v>0</v>
      </c>
      <c r="T153" s="105" t="str">
        <f>IF(OR($B153=0,$B153=""),"",IF(AND($E$3="Nursery"),'Marks Entry Nursery'!Q152,IF(AND($E$3="LKG"),'Marks Entry LKG'!Q152,IF(AND($E$3="UKG"),'Marks Entry UKG'!Q152,""))))</f>
        <v/>
      </c>
      <c r="U153" s="105" t="str">
        <f>IF(OR($B153=0,$B153=""),"",IF(AND($E$3="Nursery"),'Marks Entry Nursery'!R152,IF(AND($E$3="LKG"),'Marks Entry LKG'!R152,IF(AND($E$3="UKG"),'Marks Entry UKG'!R152,""))))</f>
        <v/>
      </c>
      <c r="V153" s="55" t="str">
        <f t="shared" si="130"/>
        <v/>
      </c>
      <c r="W153" s="51" t="str">
        <f t="shared" si="131"/>
        <v/>
      </c>
      <c r="X153" s="89">
        <f t="shared" si="132"/>
        <v>0</v>
      </c>
      <c r="Y153" s="89" t="str">
        <f t="shared" si="133"/>
        <v/>
      </c>
      <c r="Z153" s="89" t="str">
        <f t="shared" si="134"/>
        <v/>
      </c>
      <c r="AA153" s="89" t="str">
        <f t="shared" si="135"/>
        <v/>
      </c>
      <c r="AB153" s="89" t="str">
        <f t="shared" si="136"/>
        <v/>
      </c>
      <c r="AC153" s="93" t="str">
        <f t="shared" si="137"/>
        <v/>
      </c>
      <c r="AD153" s="105"/>
      <c r="AE153" s="105"/>
      <c r="AF153" s="105"/>
      <c r="AG153" s="51"/>
      <c r="AH153" s="105" t="str">
        <f>IF(OR($B153=0,$B153=""),"",IF(AND($E$3="Nursery"),'Marks Entry Nursery'!V152,IF(AND($E$3="LKG"),'Marks Entry LKG'!V152,IF(AND($E$3="UKG"),'Marks Entry UKG'!V152,""))))</f>
        <v/>
      </c>
      <c r="AI153" s="105" t="str">
        <f>IF(OR($B153=0,$B153=""),"",IF(AND($E$3="Nursery"),'Marks Entry Nursery'!W152,IF(AND($E$3="LKG"),'Marks Entry LKG'!W152,IF(AND($E$3="UKG"),'Marks Entry UKG'!W152,""))))</f>
        <v/>
      </c>
      <c r="AJ153" s="54" t="str">
        <f t="shared" si="138"/>
        <v/>
      </c>
      <c r="AK153" s="51">
        <f t="shared" si="139"/>
        <v>0</v>
      </c>
      <c r="AL153" s="105" t="str">
        <f>IF(OR($B153=0,$B153=""),"",IF(AND($E$3="Nursery"),'Marks Entry Nursery'!X152,IF(AND($E$3="LKG"),'Marks Entry LKG'!X152,IF(AND($E$3="UKG"),'Marks Entry UKG'!X152,""))))</f>
        <v/>
      </c>
      <c r="AM153" s="105" t="str">
        <f>IF(OR($B153=0,$B153=""),"",IF(AND($E$3="Nursery"),'Marks Entry Nursery'!Y152,IF(AND($E$3="LKG"),'Marks Entry LKG'!Y152,IF(AND($E$3="UKG"),'Marks Entry UKG'!Y152,""))))</f>
        <v/>
      </c>
      <c r="AN153" s="55" t="str">
        <f t="shared" si="140"/>
        <v/>
      </c>
      <c r="AO153" s="51" t="str">
        <f t="shared" si="141"/>
        <v/>
      </c>
      <c r="AP153" s="89">
        <f t="shared" si="142"/>
        <v>0</v>
      </c>
      <c r="AQ153" s="89" t="str">
        <f t="shared" si="143"/>
        <v/>
      </c>
      <c r="AR153" s="89" t="str">
        <f t="shared" si="144"/>
        <v/>
      </c>
      <c r="AS153" s="89" t="str">
        <f t="shared" si="145"/>
        <v/>
      </c>
      <c r="AT153" s="89" t="str">
        <f t="shared" si="146"/>
        <v/>
      </c>
      <c r="AU153" s="93" t="str">
        <f t="shared" si="147"/>
        <v/>
      </c>
      <c r="AV153" s="105"/>
      <c r="AW153" s="105"/>
      <c r="AX153" s="105"/>
      <c r="AY153" s="51"/>
      <c r="AZ153" s="105" t="str">
        <f>IF(OR($B153=0,$B153=""),"",IF(AND($E$3="Nursery"),'Marks Entry Nursery'!AC152,IF(AND($E$3="LKG"),'Marks Entry LKG'!AC152,IF(AND($E$3="UKG"),'Marks Entry UKG'!AC152,""))))</f>
        <v/>
      </c>
      <c r="BA153" s="105" t="str">
        <f>IF(OR($B153=0,$B153=""),"",IF(AND($E$3="Nursery"),'Marks Entry Nursery'!AD152,IF(AND($E$3="LKG"),'Marks Entry LKG'!AD152,IF(AND($E$3="UKG"),'Marks Entry UKG'!AD152,""))))</f>
        <v/>
      </c>
      <c r="BB153" s="54" t="str">
        <f t="shared" si="148"/>
        <v/>
      </c>
      <c r="BC153" s="51">
        <f t="shared" si="149"/>
        <v>0</v>
      </c>
      <c r="BD153" s="105" t="str">
        <f>IF(OR($B153=0,$B153=""),"",IF(AND($E$3="Nursery"),'Marks Entry Nursery'!AE152,IF(AND($E$3="LKG"),'Marks Entry LKG'!AE152,IF(AND($E$3="UKG"),'Marks Entry UKG'!AE152,""))))</f>
        <v/>
      </c>
      <c r="BE153" s="105" t="str">
        <f>IF(OR($B153=0,$B153=""),"",IF(AND($E$3="Nursery"),'Marks Entry Nursery'!AF152,IF(AND($E$3="LKG"),'Marks Entry LKG'!AF152,IF(AND($E$3="UKG"),'Marks Entry UKG'!AF152,""))))</f>
        <v/>
      </c>
      <c r="BF153" s="55" t="str">
        <f t="shared" si="150"/>
        <v/>
      </c>
      <c r="BG153" s="51" t="str">
        <f t="shared" si="151"/>
        <v/>
      </c>
      <c r="BH153" s="89">
        <f t="shared" si="152"/>
        <v>0</v>
      </c>
      <c r="BI153" s="89" t="str">
        <f t="shared" si="153"/>
        <v/>
      </c>
      <c r="BJ153" s="89" t="str">
        <f t="shared" si="154"/>
        <v/>
      </c>
      <c r="BK153" s="89" t="str">
        <f t="shared" si="155"/>
        <v/>
      </c>
      <c r="BL153" s="89" t="str">
        <f t="shared" si="156"/>
        <v/>
      </c>
      <c r="BM153" s="93" t="str">
        <f t="shared" si="157"/>
        <v/>
      </c>
      <c r="BN153" s="105"/>
      <c r="BO153" s="105"/>
      <c r="BP153" s="105"/>
      <c r="BQ153" s="51"/>
      <c r="BR153" s="105" t="str">
        <f>IF(OR($B153=0,$B153=""),"",IF(AND($E$3="Nursery"),'Marks Entry Nursery'!AJ152,IF(AND($E$3="LKG"),'Marks Entry LKG'!AJ152,IF(AND($E$3="UKG"),'Marks Entry UKG'!AJ152,""))))</f>
        <v/>
      </c>
      <c r="BS153" s="105" t="str">
        <f>IF(OR($B153=0,$B153=""),"",IF(AND($E$3="Nursery"),'Marks Entry Nursery'!AK152,IF(AND($E$3="LKG"),'Marks Entry LKG'!AK152,IF(AND($E$3="UKG"),'Marks Entry UKG'!AK152,""))))</f>
        <v/>
      </c>
      <c r="BT153" s="54" t="str">
        <f t="shared" si="158"/>
        <v/>
      </c>
      <c r="BU153" s="51">
        <f t="shared" si="159"/>
        <v>0</v>
      </c>
      <c r="BV153" s="105" t="str">
        <f>IF(OR($B153=0,$B153=""),"",IF(AND($E$3="Nursery"),'Marks Entry Nursery'!AL152,IF(AND($E$3="LKG"),'Marks Entry LKG'!AL152,IF(AND($E$3="UKG"),'Marks Entry UKG'!AL152,""))))</f>
        <v/>
      </c>
      <c r="BW153" s="105" t="str">
        <f>IF(OR($B153=0,$B153=""),"",IF(AND($E$3="Nursery"),'Marks Entry Nursery'!AM152,IF(AND($E$3="LKG"),'Marks Entry LKG'!AM152,IF(AND($E$3="UKG"),'Marks Entry UKG'!AM152,""))))</f>
        <v/>
      </c>
      <c r="BX153" s="55" t="str">
        <f t="shared" si="160"/>
        <v/>
      </c>
      <c r="BY153" s="51" t="str">
        <f t="shared" si="161"/>
        <v/>
      </c>
      <c r="BZ153" s="89">
        <f t="shared" si="162"/>
        <v>0</v>
      </c>
      <c r="CA153" s="89" t="str">
        <f t="shared" si="163"/>
        <v/>
      </c>
      <c r="CB153" s="89" t="str">
        <f t="shared" si="164"/>
        <v/>
      </c>
      <c r="CC153" s="89" t="str">
        <f t="shared" si="165"/>
        <v/>
      </c>
      <c r="CD153" s="89" t="str">
        <f t="shared" si="166"/>
        <v/>
      </c>
      <c r="CE153" s="93" t="str">
        <f t="shared" si="167"/>
        <v/>
      </c>
      <c r="CF153" s="105" t="str">
        <f>IF(OR($B153=0,$B153=""),"",IF(AND($E$3="Nursery"),'Marks Entry Nursery'!AN152,IF(AND($E$3="LKG"),'Marks Entry LKG'!AN152,IF(AND($E$3="UKG"),'Marks Entry UKG'!AN152,""))))</f>
        <v/>
      </c>
      <c r="CG153" s="105" t="str">
        <f>IF(OR($B153=0,$B153=""),"",IF(AND($E$3="Nursery"),'Marks Entry Nursery'!AO152,IF(AND($E$3="LKG"),'Marks Entry LKG'!AO152,IF(AND($E$3="UKG"),'Marks Entry UKG'!AO152,""))))</f>
        <v/>
      </c>
      <c r="CH153" s="106" t="str">
        <f t="shared" si="168"/>
        <v/>
      </c>
      <c r="CI153" s="107">
        <f t="shared" si="169"/>
        <v>0</v>
      </c>
      <c r="CJ153" s="107" t="str">
        <f t="shared" si="170"/>
        <v/>
      </c>
      <c r="CK153" s="107" t="str">
        <f t="shared" si="171"/>
        <v/>
      </c>
      <c r="CL153" s="92" t="str">
        <f t="shared" si="172"/>
        <v/>
      </c>
      <c r="CM153" s="105" t="str">
        <f>IF(OR($B153=0,$B153=""),"",IF(AND($E$3="Nursery"),'Marks Entry Nursery'!AP152,IF(AND($E$3="LKG"),'Marks Entry LKG'!AP152,IF(AND($E$3="UKG"),'Marks Entry UKG'!AP152,""))))</f>
        <v/>
      </c>
      <c r="CN153" s="105" t="str">
        <f>IF(OR($B153=0,$B153=""),"",IF(AND($E$3="Nursery"),'Marks Entry Nursery'!AQ152,IF(AND($E$3="LKG"),'Marks Entry LKG'!AQ152,IF(AND($E$3="UKG"),'Marks Entry UKG'!AQ152,""))))</f>
        <v/>
      </c>
      <c r="CO153" s="106" t="str">
        <f t="shared" si="173"/>
        <v/>
      </c>
      <c r="CP153" s="107">
        <f t="shared" si="174"/>
        <v>0</v>
      </c>
      <c r="CQ153" s="107" t="str">
        <f t="shared" si="175"/>
        <v/>
      </c>
      <c r="CR153" s="107" t="str">
        <f t="shared" si="176"/>
        <v/>
      </c>
      <c r="CS153" s="92" t="str">
        <f t="shared" si="177"/>
        <v/>
      </c>
      <c r="CT153" s="105" t="str">
        <f>IF(OR($B153=0,$B153=""),"",IF(AND($E$3="Nursery"),'Marks Entry Nursery'!AR152,IF(AND($E$3="LKG"),'Marks Entry LKG'!AR152,IF(AND($E$3="UKG"),'Marks Entry UKG'!AR152,""))))</f>
        <v/>
      </c>
      <c r="CU153" s="105" t="str">
        <f>IF(OR($B153=0,$B153=""),"",IF(AND($E$3="Nursery"),'Marks Entry Nursery'!AS152,IF(AND($E$3="LKG"),'Marks Entry LKG'!AS152,IF(AND($E$3="UKG"),'Marks Entry UKG'!AS152,""))))</f>
        <v/>
      </c>
      <c r="CV153" s="106" t="str">
        <f t="shared" si="178"/>
        <v/>
      </c>
      <c r="CW153" s="107">
        <f t="shared" si="179"/>
        <v>0</v>
      </c>
      <c r="CX153" s="107" t="str">
        <f t="shared" si="180"/>
        <v/>
      </c>
      <c r="CY153" s="107" t="str">
        <f t="shared" si="181"/>
        <v/>
      </c>
      <c r="CZ153" s="92" t="str">
        <f t="shared" si="182"/>
        <v/>
      </c>
      <c r="DA153" s="105" t="str">
        <f>IF(OR($B153=0,$B153=""),"",IF(AND($E$3="Nursery"),'Marks Entry Nursery'!AT152,IF(AND($E$3="LKG"),'Marks Entry LKG'!AT152,IF(AND($E$3="UKG"),'Marks Entry UKG'!AT152,""))))</f>
        <v/>
      </c>
      <c r="DB153" s="105" t="str">
        <f>IF(OR($B153=0,$B153=""),"",IF(AND($E$3="Nursery"),'Marks Entry Nursery'!AU152,IF(AND($E$3="LKG"),'Marks Entry LKG'!AU152,IF(AND($E$3="UKG"),'Marks Entry UKG'!AU152,""))))</f>
        <v/>
      </c>
      <c r="DC153" s="357" t="str">
        <f t="shared" si="183"/>
        <v/>
      </c>
      <c r="DD153" s="93" t="str">
        <f t="shared" si="184"/>
        <v/>
      </c>
      <c r="DE153" s="105" t="str">
        <f>IF(OR($B153=0,$B153=""),"",IF(AND($E$3="Nursery"),'Marks Entry Nursery'!AV152,IF(AND($E$3="LKG"),'Marks Entry LKG'!AV152,IF(AND($E$3="UKG"),'Marks Entry UKG'!AV152,""))))</f>
        <v/>
      </c>
      <c r="DF153" s="105" t="str">
        <f>IF(OR($B153=0,$B153=""),"",IF(AND($E$3="Nursery"),'Marks Entry Nursery'!AW152,IF(AND($E$3="LKG"),'Marks Entry LKG'!AW152,IF(AND($E$3="UKG"),'Marks Entry UKG'!AW152,""))))</f>
        <v/>
      </c>
      <c r="DG153" s="357" t="str">
        <f t="shared" si="185"/>
        <v/>
      </c>
      <c r="DH153" s="93" t="str">
        <f t="shared" si="186"/>
        <v/>
      </c>
      <c r="DI153" s="63" t="str">
        <f t="shared" si="187"/>
        <v/>
      </c>
      <c r="DJ153" s="359" t="str">
        <f t="shared" si="188"/>
        <v/>
      </c>
      <c r="DK153" s="67" t="str">
        <f t="shared" si="189"/>
        <v/>
      </c>
      <c r="DL153" s="68" t="str">
        <f t="shared" si="190"/>
        <v/>
      </c>
      <c r="DM153" s="387" t="str">
        <f>IFERROR(IF(B153="NSO","NSO",IF(OR(D153="",G153="",F153="",B153="",DI153=0),"",IF('Master sheet'!$D$14="Hindi","कक्षोंन्नति","Promoted"))),"")</f>
        <v/>
      </c>
      <c r="DN153" s="42" t="str">
        <f>IF(OR(B153=0,B153=""),"",IF(AND($E$3="Nursery"),'Marks Entry Nursery'!AX152,IF(AND($E$3="LKG"),'Marks Entry LKG'!AX152,IF(AND($E$3="UKG"),'Marks Entry UKG'!AX152,""))))</f>
        <v/>
      </c>
      <c r="DO153" s="42" t="str">
        <f>IF(OR(B153=0,B153=""),"",IF(AND($E$3="Nursery"),'Marks Entry Nursery'!AY152,IF(AND($E$3="LKG"),'Marks Entry LKG'!AY152,IF(AND($E$3="UKG"),'Marks Entry UKG'!AY152,""))))</f>
        <v/>
      </c>
      <c r="DP153" s="214" t="str">
        <f t="shared" si="191"/>
        <v/>
      </c>
      <c r="DQ153" s="43"/>
      <c r="DX153" s="44">
        <f>IF(AND($E$3="Nursery"),'Marks Entry Nursery'!I152,IF(AND($E$3="LKG"),'Marks Entry LKG'!I152,IF(AND($E$3="UKG"),'Marks Entry UKG'!I152,"")))</f>
        <v>0</v>
      </c>
    </row>
    <row r="154" spans="1:128" ht="18.95" customHeight="1">
      <c r="A154" s="56">
        <v>147</v>
      </c>
      <c r="B154" s="261" t="str">
        <f>IF(OR(DX154=0,DX154=""),"",IF(AND($E$3="Nursery"),'Marks Entry Nursery'!I153,IF(AND($E$3="LKG"),'Marks Entry LKG'!I153,IF(AND($E$3="UKG"),'Marks Entry UKG'!I153,""))))</f>
        <v/>
      </c>
      <c r="C154" s="57" t="str">
        <f>IF(OR($B154=0,$B154=""),"",IF(AND($E$3="Nursery"),'Marks Entry Nursery'!B153,IF(AND($E$3="LKG"),'Marks Entry LKG'!B153,IF(AND($E$3="UKG"),'Marks Entry UKG'!B153,""))))</f>
        <v/>
      </c>
      <c r="D154" s="57" t="str">
        <f>IF(OR($B154=0,$B154=""),"",IF(AND($E$3="Nursery"),'Marks Entry Nursery'!C153,IF(AND($E$3="LKG"),'Marks Entry LKG'!C153,IF(AND($E$3="UKG"),'Marks Entry UKG'!C153,""))))</f>
        <v/>
      </c>
      <c r="E154" s="402" t="str">
        <f>IF(OR(B154=0,B154=""),"",IF(AND($E$3="Nursery"),'Marks Entry Nursery'!E153,IF(AND($E$3="LKG"),'Marks Entry LKG'!E153,IF(AND($E$3="UKG"),'Marks Entry UKG'!E153,""))))</f>
        <v/>
      </c>
      <c r="F154" s="260" t="str">
        <f>IF(OR(B154=0,B154=""),"",IF(AND($E$3="Nursery"),'Marks Entry Nursery'!D153,IF(AND($E$3="LKG"),'Marks Entry LKG'!D153,IF(AND($E$3="UKG"),'Marks Entry UKG'!D153,""))))</f>
        <v/>
      </c>
      <c r="G154" s="407" t="str">
        <f>IF(OR($B154=0,$B154=""),"",IF(AND($E$3="Nursery"),'Marks Entry Nursery'!F153,IF(AND($E$3="LKG"),'Marks Entry LKG'!F153,IF(AND($E$3="UKG"),'Marks Entry UKG'!F153,""))))</f>
        <v/>
      </c>
      <c r="H154" s="407" t="str">
        <f>IF(OR($B154=0,$B154=""),"",IF(AND($E$3="Nursery"),'Marks Entry Nursery'!G153,IF(AND($E$3="LKG"),'Marks Entry LKG'!G153,IF(AND($E$3="UKG"),'Marks Entry UKG'!G153,""))))</f>
        <v/>
      </c>
      <c r="I154" s="407" t="str">
        <f>IF(OR($B154=0,$B154=""),"",IF(AND($E$3="Nursery"),'Marks Entry Nursery'!H153,IF(AND($E$3="LKG"),'Marks Entry LKG'!H153,IF(AND($E$3="UKG"),'Marks Entry UKG'!H153,""))))</f>
        <v/>
      </c>
      <c r="J154" s="229" t="str">
        <f>IF(OR($B154=0,$B154=""),"",IF(AND($E$3="Nursery"),'Marks Entry Nursery'!J153,IF(AND($E$3="LKG"),'Marks Entry LKG'!J153,IF(AND($E$3="UKG"),'Marks Entry UKG'!J153,""))))</f>
        <v/>
      </c>
      <c r="K154" s="229" t="str">
        <f>IF(OR($B154=0,$B154=""),"",IF(AND($E$3="Nursery"),'Marks Entry Nursery'!K153,IF(AND($E$3="LKG"),'Marks Entry LKG'!K153,IF(AND($E$3="UKG"),'Marks Entry UKG'!K153,""))))</f>
        <v/>
      </c>
      <c r="L154" s="105"/>
      <c r="M154" s="105"/>
      <c r="N154" s="105"/>
      <c r="O154" s="51"/>
      <c r="P154" s="105" t="str">
        <f>IF(OR($B154=0,$B154=""),"",IF(AND($E$3="Nursery"),'Marks Entry Nursery'!O153,IF(AND($E$3="LKG"),'Marks Entry LKG'!O153,IF(AND($E$3="UKG"),'Marks Entry UKG'!O153,""))))</f>
        <v/>
      </c>
      <c r="Q154" s="105" t="str">
        <f>IF(OR($B154=0,$B154=""),"",IF(AND($E$3="Nursery"),'Marks Entry Nursery'!P153,IF(AND($E$3="LKG"),'Marks Entry LKG'!P153,IF(AND($E$3="UKG"),'Marks Entry UKG'!P153,""))))</f>
        <v/>
      </c>
      <c r="R154" s="54" t="str">
        <f t="shared" si="128"/>
        <v/>
      </c>
      <c r="S154" s="51">
        <f t="shared" si="129"/>
        <v>0</v>
      </c>
      <c r="T154" s="105" t="str">
        <f>IF(OR($B154=0,$B154=""),"",IF(AND($E$3="Nursery"),'Marks Entry Nursery'!Q153,IF(AND($E$3="LKG"),'Marks Entry LKG'!Q153,IF(AND($E$3="UKG"),'Marks Entry UKG'!Q153,""))))</f>
        <v/>
      </c>
      <c r="U154" s="105" t="str">
        <f>IF(OR($B154=0,$B154=""),"",IF(AND($E$3="Nursery"),'Marks Entry Nursery'!R153,IF(AND($E$3="LKG"),'Marks Entry LKG'!R153,IF(AND($E$3="UKG"),'Marks Entry UKG'!R153,""))))</f>
        <v/>
      </c>
      <c r="V154" s="55" t="str">
        <f t="shared" si="130"/>
        <v/>
      </c>
      <c r="W154" s="51" t="str">
        <f t="shared" si="131"/>
        <v/>
      </c>
      <c r="X154" s="89">
        <f t="shared" si="132"/>
        <v>0</v>
      </c>
      <c r="Y154" s="89" t="str">
        <f t="shared" si="133"/>
        <v/>
      </c>
      <c r="Z154" s="89" t="str">
        <f t="shared" si="134"/>
        <v/>
      </c>
      <c r="AA154" s="89" t="str">
        <f t="shared" si="135"/>
        <v/>
      </c>
      <c r="AB154" s="89" t="str">
        <f t="shared" si="136"/>
        <v/>
      </c>
      <c r="AC154" s="93" t="str">
        <f t="shared" si="137"/>
        <v/>
      </c>
      <c r="AD154" s="105"/>
      <c r="AE154" s="105"/>
      <c r="AF154" s="105"/>
      <c r="AG154" s="51"/>
      <c r="AH154" s="105" t="str">
        <f>IF(OR($B154=0,$B154=""),"",IF(AND($E$3="Nursery"),'Marks Entry Nursery'!V153,IF(AND($E$3="LKG"),'Marks Entry LKG'!V153,IF(AND($E$3="UKG"),'Marks Entry UKG'!V153,""))))</f>
        <v/>
      </c>
      <c r="AI154" s="105" t="str">
        <f>IF(OR($B154=0,$B154=""),"",IF(AND($E$3="Nursery"),'Marks Entry Nursery'!W153,IF(AND($E$3="LKG"),'Marks Entry LKG'!W153,IF(AND($E$3="UKG"),'Marks Entry UKG'!W153,""))))</f>
        <v/>
      </c>
      <c r="AJ154" s="54" t="str">
        <f t="shared" si="138"/>
        <v/>
      </c>
      <c r="AK154" s="51">
        <f t="shared" si="139"/>
        <v>0</v>
      </c>
      <c r="AL154" s="105" t="str">
        <f>IF(OR($B154=0,$B154=""),"",IF(AND($E$3="Nursery"),'Marks Entry Nursery'!X153,IF(AND($E$3="LKG"),'Marks Entry LKG'!X153,IF(AND($E$3="UKG"),'Marks Entry UKG'!X153,""))))</f>
        <v/>
      </c>
      <c r="AM154" s="105" t="str">
        <f>IF(OR($B154=0,$B154=""),"",IF(AND($E$3="Nursery"),'Marks Entry Nursery'!Y153,IF(AND($E$3="LKG"),'Marks Entry LKG'!Y153,IF(AND($E$3="UKG"),'Marks Entry UKG'!Y153,""))))</f>
        <v/>
      </c>
      <c r="AN154" s="55" t="str">
        <f t="shared" si="140"/>
        <v/>
      </c>
      <c r="AO154" s="51" t="str">
        <f t="shared" si="141"/>
        <v/>
      </c>
      <c r="AP154" s="89">
        <f t="shared" si="142"/>
        <v>0</v>
      </c>
      <c r="AQ154" s="89" t="str">
        <f t="shared" si="143"/>
        <v/>
      </c>
      <c r="AR154" s="89" t="str">
        <f t="shared" si="144"/>
        <v/>
      </c>
      <c r="AS154" s="89" t="str">
        <f t="shared" si="145"/>
        <v/>
      </c>
      <c r="AT154" s="89" t="str">
        <f t="shared" si="146"/>
        <v/>
      </c>
      <c r="AU154" s="93" t="str">
        <f t="shared" si="147"/>
        <v/>
      </c>
      <c r="AV154" s="105"/>
      <c r="AW154" s="105"/>
      <c r="AX154" s="105"/>
      <c r="AY154" s="51"/>
      <c r="AZ154" s="105" t="str">
        <f>IF(OR($B154=0,$B154=""),"",IF(AND($E$3="Nursery"),'Marks Entry Nursery'!AC153,IF(AND($E$3="LKG"),'Marks Entry LKG'!AC153,IF(AND($E$3="UKG"),'Marks Entry UKG'!AC153,""))))</f>
        <v/>
      </c>
      <c r="BA154" s="105" t="str">
        <f>IF(OR($B154=0,$B154=""),"",IF(AND($E$3="Nursery"),'Marks Entry Nursery'!AD153,IF(AND($E$3="LKG"),'Marks Entry LKG'!AD153,IF(AND($E$3="UKG"),'Marks Entry UKG'!AD153,""))))</f>
        <v/>
      </c>
      <c r="BB154" s="54" t="str">
        <f t="shared" si="148"/>
        <v/>
      </c>
      <c r="BC154" s="51">
        <f t="shared" si="149"/>
        <v>0</v>
      </c>
      <c r="BD154" s="105" t="str">
        <f>IF(OR($B154=0,$B154=""),"",IF(AND($E$3="Nursery"),'Marks Entry Nursery'!AE153,IF(AND($E$3="LKG"),'Marks Entry LKG'!AE153,IF(AND($E$3="UKG"),'Marks Entry UKG'!AE153,""))))</f>
        <v/>
      </c>
      <c r="BE154" s="105" t="str">
        <f>IF(OR($B154=0,$B154=""),"",IF(AND($E$3="Nursery"),'Marks Entry Nursery'!AF153,IF(AND($E$3="LKG"),'Marks Entry LKG'!AF153,IF(AND($E$3="UKG"),'Marks Entry UKG'!AF153,""))))</f>
        <v/>
      </c>
      <c r="BF154" s="55" t="str">
        <f t="shared" si="150"/>
        <v/>
      </c>
      <c r="BG154" s="51" t="str">
        <f t="shared" si="151"/>
        <v/>
      </c>
      <c r="BH154" s="89">
        <f t="shared" si="152"/>
        <v>0</v>
      </c>
      <c r="BI154" s="89" t="str">
        <f t="shared" si="153"/>
        <v/>
      </c>
      <c r="BJ154" s="89" t="str">
        <f t="shared" si="154"/>
        <v/>
      </c>
      <c r="BK154" s="89" t="str">
        <f t="shared" si="155"/>
        <v/>
      </c>
      <c r="BL154" s="89" t="str">
        <f t="shared" si="156"/>
        <v/>
      </c>
      <c r="BM154" s="93" t="str">
        <f t="shared" si="157"/>
        <v/>
      </c>
      <c r="BN154" s="105"/>
      <c r="BO154" s="105"/>
      <c r="BP154" s="105"/>
      <c r="BQ154" s="51"/>
      <c r="BR154" s="105" t="str">
        <f>IF(OR($B154=0,$B154=""),"",IF(AND($E$3="Nursery"),'Marks Entry Nursery'!AJ153,IF(AND($E$3="LKG"),'Marks Entry LKG'!AJ153,IF(AND($E$3="UKG"),'Marks Entry UKG'!AJ153,""))))</f>
        <v/>
      </c>
      <c r="BS154" s="105" t="str">
        <f>IF(OR($B154=0,$B154=""),"",IF(AND($E$3="Nursery"),'Marks Entry Nursery'!AK153,IF(AND($E$3="LKG"),'Marks Entry LKG'!AK153,IF(AND($E$3="UKG"),'Marks Entry UKG'!AK153,""))))</f>
        <v/>
      </c>
      <c r="BT154" s="54" t="str">
        <f t="shared" si="158"/>
        <v/>
      </c>
      <c r="BU154" s="51">
        <f t="shared" si="159"/>
        <v>0</v>
      </c>
      <c r="BV154" s="105" t="str">
        <f>IF(OR($B154=0,$B154=""),"",IF(AND($E$3="Nursery"),'Marks Entry Nursery'!AL153,IF(AND($E$3="LKG"),'Marks Entry LKG'!AL153,IF(AND($E$3="UKG"),'Marks Entry UKG'!AL153,""))))</f>
        <v/>
      </c>
      <c r="BW154" s="105" t="str">
        <f>IF(OR($B154=0,$B154=""),"",IF(AND($E$3="Nursery"),'Marks Entry Nursery'!AM153,IF(AND($E$3="LKG"),'Marks Entry LKG'!AM153,IF(AND($E$3="UKG"),'Marks Entry UKG'!AM153,""))))</f>
        <v/>
      </c>
      <c r="BX154" s="55" t="str">
        <f t="shared" si="160"/>
        <v/>
      </c>
      <c r="BY154" s="51" t="str">
        <f t="shared" si="161"/>
        <v/>
      </c>
      <c r="BZ154" s="89">
        <f t="shared" si="162"/>
        <v>0</v>
      </c>
      <c r="CA154" s="89" t="str">
        <f t="shared" si="163"/>
        <v/>
      </c>
      <c r="CB154" s="89" t="str">
        <f t="shared" si="164"/>
        <v/>
      </c>
      <c r="CC154" s="89" t="str">
        <f t="shared" si="165"/>
        <v/>
      </c>
      <c r="CD154" s="89" t="str">
        <f t="shared" si="166"/>
        <v/>
      </c>
      <c r="CE154" s="93" t="str">
        <f t="shared" si="167"/>
        <v/>
      </c>
      <c r="CF154" s="105" t="str">
        <f>IF(OR($B154=0,$B154=""),"",IF(AND($E$3="Nursery"),'Marks Entry Nursery'!AN153,IF(AND($E$3="LKG"),'Marks Entry LKG'!AN153,IF(AND($E$3="UKG"),'Marks Entry UKG'!AN153,""))))</f>
        <v/>
      </c>
      <c r="CG154" s="105" t="str">
        <f>IF(OR($B154=0,$B154=""),"",IF(AND($E$3="Nursery"),'Marks Entry Nursery'!AO153,IF(AND($E$3="LKG"),'Marks Entry LKG'!AO153,IF(AND($E$3="UKG"),'Marks Entry UKG'!AO153,""))))</f>
        <v/>
      </c>
      <c r="CH154" s="106" t="str">
        <f t="shared" si="168"/>
        <v/>
      </c>
      <c r="CI154" s="107">
        <f t="shared" si="169"/>
        <v>0</v>
      </c>
      <c r="CJ154" s="107" t="str">
        <f t="shared" si="170"/>
        <v/>
      </c>
      <c r="CK154" s="107" t="str">
        <f t="shared" si="171"/>
        <v/>
      </c>
      <c r="CL154" s="92" t="str">
        <f t="shared" si="172"/>
        <v/>
      </c>
      <c r="CM154" s="105" t="str">
        <f>IF(OR($B154=0,$B154=""),"",IF(AND($E$3="Nursery"),'Marks Entry Nursery'!AP153,IF(AND($E$3="LKG"),'Marks Entry LKG'!AP153,IF(AND($E$3="UKG"),'Marks Entry UKG'!AP153,""))))</f>
        <v/>
      </c>
      <c r="CN154" s="105" t="str">
        <f>IF(OR($B154=0,$B154=""),"",IF(AND($E$3="Nursery"),'Marks Entry Nursery'!AQ153,IF(AND($E$3="LKG"),'Marks Entry LKG'!AQ153,IF(AND($E$3="UKG"),'Marks Entry UKG'!AQ153,""))))</f>
        <v/>
      </c>
      <c r="CO154" s="106" t="str">
        <f t="shared" si="173"/>
        <v/>
      </c>
      <c r="CP154" s="107">
        <f t="shared" si="174"/>
        <v>0</v>
      </c>
      <c r="CQ154" s="107" t="str">
        <f t="shared" si="175"/>
        <v/>
      </c>
      <c r="CR154" s="107" t="str">
        <f t="shared" si="176"/>
        <v/>
      </c>
      <c r="CS154" s="92" t="str">
        <f t="shared" si="177"/>
        <v/>
      </c>
      <c r="CT154" s="105" t="str">
        <f>IF(OR($B154=0,$B154=""),"",IF(AND($E$3="Nursery"),'Marks Entry Nursery'!AR153,IF(AND($E$3="LKG"),'Marks Entry LKG'!AR153,IF(AND($E$3="UKG"),'Marks Entry UKG'!AR153,""))))</f>
        <v/>
      </c>
      <c r="CU154" s="105" t="str">
        <f>IF(OR($B154=0,$B154=""),"",IF(AND($E$3="Nursery"),'Marks Entry Nursery'!AS153,IF(AND($E$3="LKG"),'Marks Entry LKG'!AS153,IF(AND($E$3="UKG"),'Marks Entry UKG'!AS153,""))))</f>
        <v/>
      </c>
      <c r="CV154" s="106" t="str">
        <f t="shared" si="178"/>
        <v/>
      </c>
      <c r="CW154" s="107">
        <f t="shared" si="179"/>
        <v>0</v>
      </c>
      <c r="CX154" s="107" t="str">
        <f t="shared" si="180"/>
        <v/>
      </c>
      <c r="CY154" s="107" t="str">
        <f t="shared" si="181"/>
        <v/>
      </c>
      <c r="CZ154" s="92" t="str">
        <f t="shared" si="182"/>
        <v/>
      </c>
      <c r="DA154" s="105" t="str">
        <f>IF(OR($B154=0,$B154=""),"",IF(AND($E$3="Nursery"),'Marks Entry Nursery'!AT153,IF(AND($E$3="LKG"),'Marks Entry LKG'!AT153,IF(AND($E$3="UKG"),'Marks Entry UKG'!AT153,""))))</f>
        <v/>
      </c>
      <c r="DB154" s="105" t="str">
        <f>IF(OR($B154=0,$B154=""),"",IF(AND($E$3="Nursery"),'Marks Entry Nursery'!AU153,IF(AND($E$3="LKG"),'Marks Entry LKG'!AU153,IF(AND($E$3="UKG"),'Marks Entry UKG'!AU153,""))))</f>
        <v/>
      </c>
      <c r="DC154" s="357" t="str">
        <f t="shared" si="183"/>
        <v/>
      </c>
      <c r="DD154" s="93" t="str">
        <f t="shared" si="184"/>
        <v/>
      </c>
      <c r="DE154" s="105" t="str">
        <f>IF(OR($B154=0,$B154=""),"",IF(AND($E$3="Nursery"),'Marks Entry Nursery'!AV153,IF(AND($E$3="LKG"),'Marks Entry LKG'!AV153,IF(AND($E$3="UKG"),'Marks Entry UKG'!AV153,""))))</f>
        <v/>
      </c>
      <c r="DF154" s="105" t="str">
        <f>IF(OR($B154=0,$B154=""),"",IF(AND($E$3="Nursery"),'Marks Entry Nursery'!AW153,IF(AND($E$3="LKG"),'Marks Entry LKG'!AW153,IF(AND($E$3="UKG"),'Marks Entry UKG'!AW153,""))))</f>
        <v/>
      </c>
      <c r="DG154" s="357" t="str">
        <f t="shared" si="185"/>
        <v/>
      </c>
      <c r="DH154" s="93" t="str">
        <f t="shared" si="186"/>
        <v/>
      </c>
      <c r="DI154" s="63" t="str">
        <f t="shared" si="187"/>
        <v/>
      </c>
      <c r="DJ154" s="359" t="str">
        <f t="shared" si="188"/>
        <v/>
      </c>
      <c r="DK154" s="67" t="str">
        <f t="shared" si="189"/>
        <v/>
      </c>
      <c r="DL154" s="68" t="str">
        <f t="shared" si="190"/>
        <v/>
      </c>
      <c r="DM154" s="387" t="str">
        <f>IFERROR(IF(B154="NSO","NSO",IF(OR(D154="",G154="",F154="",B154="",DI154=0),"",IF('Master sheet'!$D$14="Hindi","कक्षोंन्नति","Promoted"))),"")</f>
        <v/>
      </c>
      <c r="DN154" s="42" t="str">
        <f>IF(OR(B154=0,B154=""),"",IF(AND($E$3="Nursery"),'Marks Entry Nursery'!AX153,IF(AND($E$3="LKG"),'Marks Entry LKG'!AX153,IF(AND($E$3="UKG"),'Marks Entry UKG'!AX153,""))))</f>
        <v/>
      </c>
      <c r="DO154" s="42" t="str">
        <f>IF(OR(B154=0,B154=""),"",IF(AND($E$3="Nursery"),'Marks Entry Nursery'!AY153,IF(AND($E$3="LKG"),'Marks Entry LKG'!AY153,IF(AND($E$3="UKG"),'Marks Entry UKG'!AY153,""))))</f>
        <v/>
      </c>
      <c r="DP154" s="214" t="str">
        <f t="shared" si="191"/>
        <v/>
      </c>
      <c r="DQ154" s="43"/>
      <c r="DX154" s="44">
        <f>IF(AND($E$3="Nursery"),'Marks Entry Nursery'!I153,IF(AND($E$3="LKG"),'Marks Entry LKG'!I153,IF(AND($E$3="UKG"),'Marks Entry UKG'!I153,"")))</f>
        <v>0</v>
      </c>
    </row>
    <row r="155" spans="1:128" ht="18.95" customHeight="1">
      <c r="A155" s="56">
        <v>148</v>
      </c>
      <c r="B155" s="261" t="str">
        <f>IF(OR(DX155=0,DX155=""),"",IF(AND($E$3="Nursery"),'Marks Entry Nursery'!I154,IF(AND($E$3="LKG"),'Marks Entry LKG'!I154,IF(AND($E$3="UKG"),'Marks Entry UKG'!I154,""))))</f>
        <v/>
      </c>
      <c r="C155" s="57" t="str">
        <f>IF(OR($B155=0,$B155=""),"",IF(AND($E$3="Nursery"),'Marks Entry Nursery'!B154,IF(AND($E$3="LKG"),'Marks Entry LKG'!B154,IF(AND($E$3="UKG"),'Marks Entry UKG'!B154,""))))</f>
        <v/>
      </c>
      <c r="D155" s="57" t="str">
        <f>IF(OR($B155=0,$B155=""),"",IF(AND($E$3="Nursery"),'Marks Entry Nursery'!C154,IF(AND($E$3="LKG"),'Marks Entry LKG'!C154,IF(AND($E$3="UKG"),'Marks Entry UKG'!C154,""))))</f>
        <v/>
      </c>
      <c r="E155" s="402" t="str">
        <f>IF(OR(B155=0,B155=""),"",IF(AND($E$3="Nursery"),'Marks Entry Nursery'!E154,IF(AND($E$3="LKG"),'Marks Entry LKG'!E154,IF(AND($E$3="UKG"),'Marks Entry UKG'!E154,""))))</f>
        <v/>
      </c>
      <c r="F155" s="260" t="str">
        <f>IF(OR(B155=0,B155=""),"",IF(AND($E$3="Nursery"),'Marks Entry Nursery'!D154,IF(AND($E$3="LKG"),'Marks Entry LKG'!D154,IF(AND($E$3="UKG"),'Marks Entry UKG'!D154,""))))</f>
        <v/>
      </c>
      <c r="G155" s="407" t="str">
        <f>IF(OR($B155=0,$B155=""),"",IF(AND($E$3="Nursery"),'Marks Entry Nursery'!F154,IF(AND($E$3="LKG"),'Marks Entry LKG'!F154,IF(AND($E$3="UKG"),'Marks Entry UKG'!F154,""))))</f>
        <v/>
      </c>
      <c r="H155" s="407" t="str">
        <f>IF(OR($B155=0,$B155=""),"",IF(AND($E$3="Nursery"),'Marks Entry Nursery'!G154,IF(AND($E$3="LKG"),'Marks Entry LKG'!G154,IF(AND($E$3="UKG"),'Marks Entry UKG'!G154,""))))</f>
        <v/>
      </c>
      <c r="I155" s="407" t="str">
        <f>IF(OR($B155=0,$B155=""),"",IF(AND($E$3="Nursery"),'Marks Entry Nursery'!H154,IF(AND($E$3="LKG"),'Marks Entry LKG'!H154,IF(AND($E$3="UKG"),'Marks Entry UKG'!H154,""))))</f>
        <v/>
      </c>
      <c r="J155" s="229" t="str">
        <f>IF(OR($B155=0,$B155=""),"",IF(AND($E$3="Nursery"),'Marks Entry Nursery'!J154,IF(AND($E$3="LKG"),'Marks Entry LKG'!J154,IF(AND($E$3="UKG"),'Marks Entry UKG'!J154,""))))</f>
        <v/>
      </c>
      <c r="K155" s="229" t="str">
        <f>IF(OR($B155=0,$B155=""),"",IF(AND($E$3="Nursery"),'Marks Entry Nursery'!K154,IF(AND($E$3="LKG"),'Marks Entry LKG'!K154,IF(AND($E$3="UKG"),'Marks Entry UKG'!K154,""))))</f>
        <v/>
      </c>
      <c r="L155" s="105"/>
      <c r="M155" s="105"/>
      <c r="N155" s="105"/>
      <c r="O155" s="51"/>
      <c r="P155" s="105" t="str">
        <f>IF(OR($B155=0,$B155=""),"",IF(AND($E$3="Nursery"),'Marks Entry Nursery'!O154,IF(AND($E$3="LKG"),'Marks Entry LKG'!O154,IF(AND($E$3="UKG"),'Marks Entry UKG'!O154,""))))</f>
        <v/>
      </c>
      <c r="Q155" s="105" t="str">
        <f>IF(OR($B155=0,$B155=""),"",IF(AND($E$3="Nursery"),'Marks Entry Nursery'!P154,IF(AND($E$3="LKG"),'Marks Entry LKG'!P154,IF(AND($E$3="UKG"),'Marks Entry UKG'!P154,""))))</f>
        <v/>
      </c>
      <c r="R155" s="54" t="str">
        <f t="shared" si="128"/>
        <v/>
      </c>
      <c r="S155" s="51">
        <f t="shared" si="129"/>
        <v>0</v>
      </c>
      <c r="T155" s="105" t="str">
        <f>IF(OR($B155=0,$B155=""),"",IF(AND($E$3="Nursery"),'Marks Entry Nursery'!Q154,IF(AND($E$3="LKG"),'Marks Entry LKG'!Q154,IF(AND($E$3="UKG"),'Marks Entry UKG'!Q154,""))))</f>
        <v/>
      </c>
      <c r="U155" s="105" t="str">
        <f>IF(OR($B155=0,$B155=""),"",IF(AND($E$3="Nursery"),'Marks Entry Nursery'!R154,IF(AND($E$3="LKG"),'Marks Entry LKG'!R154,IF(AND($E$3="UKG"),'Marks Entry UKG'!R154,""))))</f>
        <v/>
      </c>
      <c r="V155" s="55" t="str">
        <f t="shared" si="130"/>
        <v/>
      </c>
      <c r="W155" s="51" t="str">
        <f t="shared" si="131"/>
        <v/>
      </c>
      <c r="X155" s="89">
        <f t="shared" si="132"/>
        <v>0</v>
      </c>
      <c r="Y155" s="89" t="str">
        <f t="shared" si="133"/>
        <v/>
      </c>
      <c r="Z155" s="89" t="str">
        <f t="shared" si="134"/>
        <v/>
      </c>
      <c r="AA155" s="89" t="str">
        <f t="shared" si="135"/>
        <v/>
      </c>
      <c r="AB155" s="89" t="str">
        <f t="shared" si="136"/>
        <v/>
      </c>
      <c r="AC155" s="93" t="str">
        <f t="shared" si="137"/>
        <v/>
      </c>
      <c r="AD155" s="105"/>
      <c r="AE155" s="105"/>
      <c r="AF155" s="105"/>
      <c r="AG155" s="51"/>
      <c r="AH155" s="105" t="str">
        <f>IF(OR($B155=0,$B155=""),"",IF(AND($E$3="Nursery"),'Marks Entry Nursery'!V154,IF(AND($E$3="LKG"),'Marks Entry LKG'!V154,IF(AND($E$3="UKG"),'Marks Entry UKG'!V154,""))))</f>
        <v/>
      </c>
      <c r="AI155" s="105" t="str">
        <f>IF(OR($B155=0,$B155=""),"",IF(AND($E$3="Nursery"),'Marks Entry Nursery'!W154,IF(AND($E$3="LKG"),'Marks Entry LKG'!W154,IF(AND($E$3="UKG"),'Marks Entry UKG'!W154,""))))</f>
        <v/>
      </c>
      <c r="AJ155" s="54" t="str">
        <f t="shared" si="138"/>
        <v/>
      </c>
      <c r="AK155" s="51">
        <f t="shared" si="139"/>
        <v>0</v>
      </c>
      <c r="AL155" s="105" t="str">
        <f>IF(OR($B155=0,$B155=""),"",IF(AND($E$3="Nursery"),'Marks Entry Nursery'!X154,IF(AND($E$3="LKG"),'Marks Entry LKG'!X154,IF(AND($E$3="UKG"),'Marks Entry UKG'!X154,""))))</f>
        <v/>
      </c>
      <c r="AM155" s="105" t="str">
        <f>IF(OR($B155=0,$B155=""),"",IF(AND($E$3="Nursery"),'Marks Entry Nursery'!Y154,IF(AND($E$3="LKG"),'Marks Entry LKG'!Y154,IF(AND($E$3="UKG"),'Marks Entry UKG'!Y154,""))))</f>
        <v/>
      </c>
      <c r="AN155" s="55" t="str">
        <f t="shared" si="140"/>
        <v/>
      </c>
      <c r="AO155" s="51" t="str">
        <f t="shared" si="141"/>
        <v/>
      </c>
      <c r="AP155" s="89">
        <f t="shared" si="142"/>
        <v>0</v>
      </c>
      <c r="AQ155" s="89" t="str">
        <f t="shared" si="143"/>
        <v/>
      </c>
      <c r="AR155" s="89" t="str">
        <f t="shared" si="144"/>
        <v/>
      </c>
      <c r="AS155" s="89" t="str">
        <f t="shared" si="145"/>
        <v/>
      </c>
      <c r="AT155" s="89" t="str">
        <f t="shared" si="146"/>
        <v/>
      </c>
      <c r="AU155" s="93" t="str">
        <f t="shared" si="147"/>
        <v/>
      </c>
      <c r="AV155" s="105"/>
      <c r="AW155" s="105"/>
      <c r="AX155" s="105"/>
      <c r="AY155" s="51"/>
      <c r="AZ155" s="105" t="str">
        <f>IF(OR($B155=0,$B155=""),"",IF(AND($E$3="Nursery"),'Marks Entry Nursery'!AC154,IF(AND($E$3="LKG"),'Marks Entry LKG'!AC154,IF(AND($E$3="UKG"),'Marks Entry UKG'!AC154,""))))</f>
        <v/>
      </c>
      <c r="BA155" s="105" t="str">
        <f>IF(OR($B155=0,$B155=""),"",IF(AND($E$3="Nursery"),'Marks Entry Nursery'!AD154,IF(AND($E$3="LKG"),'Marks Entry LKG'!AD154,IF(AND($E$3="UKG"),'Marks Entry UKG'!AD154,""))))</f>
        <v/>
      </c>
      <c r="BB155" s="54" t="str">
        <f t="shared" si="148"/>
        <v/>
      </c>
      <c r="BC155" s="51">
        <f t="shared" si="149"/>
        <v>0</v>
      </c>
      <c r="BD155" s="105" t="str">
        <f>IF(OR($B155=0,$B155=""),"",IF(AND($E$3="Nursery"),'Marks Entry Nursery'!AE154,IF(AND($E$3="LKG"),'Marks Entry LKG'!AE154,IF(AND($E$3="UKG"),'Marks Entry UKG'!AE154,""))))</f>
        <v/>
      </c>
      <c r="BE155" s="105" t="str">
        <f>IF(OR($B155=0,$B155=""),"",IF(AND($E$3="Nursery"),'Marks Entry Nursery'!AF154,IF(AND($E$3="LKG"),'Marks Entry LKG'!AF154,IF(AND($E$3="UKG"),'Marks Entry UKG'!AF154,""))))</f>
        <v/>
      </c>
      <c r="BF155" s="55" t="str">
        <f t="shared" si="150"/>
        <v/>
      </c>
      <c r="BG155" s="51" t="str">
        <f t="shared" si="151"/>
        <v/>
      </c>
      <c r="BH155" s="89">
        <f t="shared" si="152"/>
        <v>0</v>
      </c>
      <c r="BI155" s="89" t="str">
        <f t="shared" si="153"/>
        <v/>
      </c>
      <c r="BJ155" s="89" t="str">
        <f t="shared" si="154"/>
        <v/>
      </c>
      <c r="BK155" s="89" t="str">
        <f t="shared" si="155"/>
        <v/>
      </c>
      <c r="BL155" s="89" t="str">
        <f t="shared" si="156"/>
        <v/>
      </c>
      <c r="BM155" s="93" t="str">
        <f t="shared" si="157"/>
        <v/>
      </c>
      <c r="BN155" s="105"/>
      <c r="BO155" s="105"/>
      <c r="BP155" s="105"/>
      <c r="BQ155" s="51"/>
      <c r="BR155" s="105" t="str">
        <f>IF(OR($B155=0,$B155=""),"",IF(AND($E$3="Nursery"),'Marks Entry Nursery'!AJ154,IF(AND($E$3="LKG"),'Marks Entry LKG'!AJ154,IF(AND($E$3="UKG"),'Marks Entry UKG'!AJ154,""))))</f>
        <v/>
      </c>
      <c r="BS155" s="105" t="str">
        <f>IF(OR($B155=0,$B155=""),"",IF(AND($E$3="Nursery"),'Marks Entry Nursery'!AK154,IF(AND($E$3="LKG"),'Marks Entry LKG'!AK154,IF(AND($E$3="UKG"),'Marks Entry UKG'!AK154,""))))</f>
        <v/>
      </c>
      <c r="BT155" s="54" t="str">
        <f t="shared" si="158"/>
        <v/>
      </c>
      <c r="BU155" s="51">
        <f t="shared" si="159"/>
        <v>0</v>
      </c>
      <c r="BV155" s="105" t="str">
        <f>IF(OR($B155=0,$B155=""),"",IF(AND($E$3="Nursery"),'Marks Entry Nursery'!AL154,IF(AND($E$3="LKG"),'Marks Entry LKG'!AL154,IF(AND($E$3="UKG"),'Marks Entry UKG'!AL154,""))))</f>
        <v/>
      </c>
      <c r="BW155" s="105" t="str">
        <f>IF(OR($B155=0,$B155=""),"",IF(AND($E$3="Nursery"),'Marks Entry Nursery'!AM154,IF(AND($E$3="LKG"),'Marks Entry LKG'!AM154,IF(AND($E$3="UKG"),'Marks Entry UKG'!AM154,""))))</f>
        <v/>
      </c>
      <c r="BX155" s="55" t="str">
        <f t="shared" si="160"/>
        <v/>
      </c>
      <c r="BY155" s="51" t="str">
        <f t="shared" si="161"/>
        <v/>
      </c>
      <c r="BZ155" s="89">
        <f t="shared" si="162"/>
        <v>0</v>
      </c>
      <c r="CA155" s="89" t="str">
        <f t="shared" si="163"/>
        <v/>
      </c>
      <c r="CB155" s="89" t="str">
        <f t="shared" si="164"/>
        <v/>
      </c>
      <c r="CC155" s="89" t="str">
        <f t="shared" si="165"/>
        <v/>
      </c>
      <c r="CD155" s="89" t="str">
        <f t="shared" si="166"/>
        <v/>
      </c>
      <c r="CE155" s="93" t="str">
        <f t="shared" si="167"/>
        <v/>
      </c>
      <c r="CF155" s="105" t="str">
        <f>IF(OR($B155=0,$B155=""),"",IF(AND($E$3="Nursery"),'Marks Entry Nursery'!AN154,IF(AND($E$3="LKG"),'Marks Entry LKG'!AN154,IF(AND($E$3="UKG"),'Marks Entry UKG'!AN154,""))))</f>
        <v/>
      </c>
      <c r="CG155" s="105" t="str">
        <f>IF(OR($B155=0,$B155=""),"",IF(AND($E$3="Nursery"),'Marks Entry Nursery'!AO154,IF(AND($E$3="LKG"),'Marks Entry LKG'!AO154,IF(AND($E$3="UKG"),'Marks Entry UKG'!AO154,""))))</f>
        <v/>
      </c>
      <c r="CH155" s="106" t="str">
        <f t="shared" si="168"/>
        <v/>
      </c>
      <c r="CI155" s="107">
        <f t="shared" si="169"/>
        <v>0</v>
      </c>
      <c r="CJ155" s="107" t="str">
        <f t="shared" si="170"/>
        <v/>
      </c>
      <c r="CK155" s="107" t="str">
        <f t="shared" si="171"/>
        <v/>
      </c>
      <c r="CL155" s="92" t="str">
        <f t="shared" si="172"/>
        <v/>
      </c>
      <c r="CM155" s="105" t="str">
        <f>IF(OR($B155=0,$B155=""),"",IF(AND($E$3="Nursery"),'Marks Entry Nursery'!AP154,IF(AND($E$3="LKG"),'Marks Entry LKG'!AP154,IF(AND($E$3="UKG"),'Marks Entry UKG'!AP154,""))))</f>
        <v/>
      </c>
      <c r="CN155" s="105" t="str">
        <f>IF(OR($B155=0,$B155=""),"",IF(AND($E$3="Nursery"),'Marks Entry Nursery'!AQ154,IF(AND($E$3="LKG"),'Marks Entry LKG'!AQ154,IF(AND($E$3="UKG"),'Marks Entry UKG'!AQ154,""))))</f>
        <v/>
      </c>
      <c r="CO155" s="106" t="str">
        <f t="shared" si="173"/>
        <v/>
      </c>
      <c r="CP155" s="107">
        <f t="shared" si="174"/>
        <v>0</v>
      </c>
      <c r="CQ155" s="107" t="str">
        <f t="shared" si="175"/>
        <v/>
      </c>
      <c r="CR155" s="107" t="str">
        <f t="shared" si="176"/>
        <v/>
      </c>
      <c r="CS155" s="92" t="str">
        <f t="shared" si="177"/>
        <v/>
      </c>
      <c r="CT155" s="105" t="str">
        <f>IF(OR($B155=0,$B155=""),"",IF(AND($E$3="Nursery"),'Marks Entry Nursery'!AR154,IF(AND($E$3="LKG"),'Marks Entry LKG'!AR154,IF(AND($E$3="UKG"),'Marks Entry UKG'!AR154,""))))</f>
        <v/>
      </c>
      <c r="CU155" s="105" t="str">
        <f>IF(OR($B155=0,$B155=""),"",IF(AND($E$3="Nursery"),'Marks Entry Nursery'!AS154,IF(AND($E$3="LKG"),'Marks Entry LKG'!AS154,IF(AND($E$3="UKG"),'Marks Entry UKG'!AS154,""))))</f>
        <v/>
      </c>
      <c r="CV155" s="106" t="str">
        <f t="shared" si="178"/>
        <v/>
      </c>
      <c r="CW155" s="107">
        <f t="shared" si="179"/>
        <v>0</v>
      </c>
      <c r="CX155" s="107" t="str">
        <f t="shared" si="180"/>
        <v/>
      </c>
      <c r="CY155" s="107" t="str">
        <f t="shared" si="181"/>
        <v/>
      </c>
      <c r="CZ155" s="92" t="str">
        <f t="shared" si="182"/>
        <v/>
      </c>
      <c r="DA155" s="105" t="str">
        <f>IF(OR($B155=0,$B155=""),"",IF(AND($E$3="Nursery"),'Marks Entry Nursery'!AT154,IF(AND($E$3="LKG"),'Marks Entry LKG'!AT154,IF(AND($E$3="UKG"),'Marks Entry UKG'!AT154,""))))</f>
        <v/>
      </c>
      <c r="DB155" s="105" t="str">
        <f>IF(OR($B155=0,$B155=""),"",IF(AND($E$3="Nursery"),'Marks Entry Nursery'!AU154,IF(AND($E$3="LKG"),'Marks Entry LKG'!AU154,IF(AND($E$3="UKG"),'Marks Entry UKG'!AU154,""))))</f>
        <v/>
      </c>
      <c r="DC155" s="357" t="str">
        <f t="shared" si="183"/>
        <v/>
      </c>
      <c r="DD155" s="93" t="str">
        <f t="shared" si="184"/>
        <v/>
      </c>
      <c r="DE155" s="105" t="str">
        <f>IF(OR($B155=0,$B155=""),"",IF(AND($E$3="Nursery"),'Marks Entry Nursery'!AV154,IF(AND($E$3="LKG"),'Marks Entry LKG'!AV154,IF(AND($E$3="UKG"),'Marks Entry UKG'!AV154,""))))</f>
        <v/>
      </c>
      <c r="DF155" s="105" t="str">
        <f>IF(OR($B155=0,$B155=""),"",IF(AND($E$3="Nursery"),'Marks Entry Nursery'!AW154,IF(AND($E$3="LKG"),'Marks Entry LKG'!AW154,IF(AND($E$3="UKG"),'Marks Entry UKG'!AW154,""))))</f>
        <v/>
      </c>
      <c r="DG155" s="357" t="str">
        <f t="shared" si="185"/>
        <v/>
      </c>
      <c r="DH155" s="93" t="str">
        <f t="shared" si="186"/>
        <v/>
      </c>
      <c r="DI155" s="63" t="str">
        <f t="shared" si="187"/>
        <v/>
      </c>
      <c r="DJ155" s="359" t="str">
        <f t="shared" si="188"/>
        <v/>
      </c>
      <c r="DK155" s="67" t="str">
        <f t="shared" si="189"/>
        <v/>
      </c>
      <c r="DL155" s="68" t="str">
        <f t="shared" si="190"/>
        <v/>
      </c>
      <c r="DM155" s="387" t="str">
        <f>IFERROR(IF(B155="NSO","NSO",IF(OR(D155="",G155="",F155="",B155="",DI155=0),"",IF('Master sheet'!$D$14="Hindi","कक्षोंन्नति","Promoted"))),"")</f>
        <v/>
      </c>
      <c r="DN155" s="42" t="str">
        <f>IF(OR(B155=0,B155=""),"",IF(AND($E$3="Nursery"),'Marks Entry Nursery'!AX154,IF(AND($E$3="LKG"),'Marks Entry LKG'!AX154,IF(AND($E$3="UKG"),'Marks Entry UKG'!AX154,""))))</f>
        <v/>
      </c>
      <c r="DO155" s="42" t="str">
        <f>IF(OR(B155=0,B155=""),"",IF(AND($E$3="Nursery"),'Marks Entry Nursery'!AY154,IF(AND($E$3="LKG"),'Marks Entry LKG'!AY154,IF(AND($E$3="UKG"),'Marks Entry UKG'!AY154,""))))</f>
        <v/>
      </c>
      <c r="DP155" s="214" t="str">
        <f t="shared" si="191"/>
        <v/>
      </c>
      <c r="DQ155" s="43"/>
      <c r="DX155" s="44">
        <f>IF(AND($E$3="Nursery"),'Marks Entry Nursery'!I154,IF(AND($E$3="LKG"),'Marks Entry LKG'!I154,IF(AND($E$3="UKG"),'Marks Entry UKG'!I154,"")))</f>
        <v>0</v>
      </c>
    </row>
    <row r="156" spans="1:128" ht="18.95" customHeight="1">
      <c r="A156" s="56">
        <v>149</v>
      </c>
      <c r="B156" s="261" t="str">
        <f>IF(OR(DX156=0,DX156=""),"",IF(AND($E$3="Nursery"),'Marks Entry Nursery'!I155,IF(AND($E$3="LKG"),'Marks Entry LKG'!I155,IF(AND($E$3="UKG"),'Marks Entry UKG'!I155,""))))</f>
        <v/>
      </c>
      <c r="C156" s="57" t="str">
        <f>IF(OR($B156=0,$B156=""),"",IF(AND($E$3="Nursery"),'Marks Entry Nursery'!B155,IF(AND($E$3="LKG"),'Marks Entry LKG'!B155,IF(AND($E$3="UKG"),'Marks Entry UKG'!B155,""))))</f>
        <v/>
      </c>
      <c r="D156" s="57" t="str">
        <f>IF(OR($B156=0,$B156=""),"",IF(AND($E$3="Nursery"),'Marks Entry Nursery'!C155,IF(AND($E$3="LKG"),'Marks Entry LKG'!C155,IF(AND($E$3="UKG"),'Marks Entry UKG'!C155,""))))</f>
        <v/>
      </c>
      <c r="E156" s="402" t="str">
        <f>IF(OR(B156=0,B156=""),"",IF(AND($E$3="Nursery"),'Marks Entry Nursery'!E155,IF(AND($E$3="LKG"),'Marks Entry LKG'!E155,IF(AND($E$3="UKG"),'Marks Entry UKG'!E155,""))))</f>
        <v/>
      </c>
      <c r="F156" s="260" t="str">
        <f>IF(OR(B156=0,B156=""),"",IF(AND($E$3="Nursery"),'Marks Entry Nursery'!D155,IF(AND($E$3="LKG"),'Marks Entry LKG'!D155,IF(AND($E$3="UKG"),'Marks Entry UKG'!D155,""))))</f>
        <v/>
      </c>
      <c r="G156" s="407" t="str">
        <f>IF(OR($B156=0,$B156=""),"",IF(AND($E$3="Nursery"),'Marks Entry Nursery'!F155,IF(AND($E$3="LKG"),'Marks Entry LKG'!F155,IF(AND($E$3="UKG"),'Marks Entry UKG'!F155,""))))</f>
        <v/>
      </c>
      <c r="H156" s="407" t="str">
        <f>IF(OR($B156=0,$B156=""),"",IF(AND($E$3="Nursery"),'Marks Entry Nursery'!G155,IF(AND($E$3="LKG"),'Marks Entry LKG'!G155,IF(AND($E$3="UKG"),'Marks Entry UKG'!G155,""))))</f>
        <v/>
      </c>
      <c r="I156" s="407" t="str">
        <f>IF(OR($B156=0,$B156=""),"",IF(AND($E$3="Nursery"),'Marks Entry Nursery'!H155,IF(AND($E$3="LKG"),'Marks Entry LKG'!H155,IF(AND($E$3="UKG"),'Marks Entry UKG'!H155,""))))</f>
        <v/>
      </c>
      <c r="J156" s="229" t="str">
        <f>IF(OR($B156=0,$B156=""),"",IF(AND($E$3="Nursery"),'Marks Entry Nursery'!J155,IF(AND($E$3="LKG"),'Marks Entry LKG'!J155,IF(AND($E$3="UKG"),'Marks Entry UKG'!J155,""))))</f>
        <v/>
      </c>
      <c r="K156" s="229" t="str">
        <f>IF(OR($B156=0,$B156=""),"",IF(AND($E$3="Nursery"),'Marks Entry Nursery'!K155,IF(AND($E$3="LKG"),'Marks Entry LKG'!K155,IF(AND($E$3="UKG"),'Marks Entry UKG'!K155,""))))</f>
        <v/>
      </c>
      <c r="L156" s="105"/>
      <c r="M156" s="105"/>
      <c r="N156" s="105"/>
      <c r="O156" s="51"/>
      <c r="P156" s="105" t="str">
        <f>IF(OR($B156=0,$B156=""),"",IF(AND($E$3="Nursery"),'Marks Entry Nursery'!O155,IF(AND($E$3="LKG"),'Marks Entry LKG'!O155,IF(AND($E$3="UKG"),'Marks Entry UKG'!O155,""))))</f>
        <v/>
      </c>
      <c r="Q156" s="105" t="str">
        <f>IF(OR($B156=0,$B156=""),"",IF(AND($E$3="Nursery"),'Marks Entry Nursery'!P155,IF(AND($E$3="LKG"),'Marks Entry LKG'!P155,IF(AND($E$3="UKG"),'Marks Entry UKG'!P155,""))))</f>
        <v/>
      </c>
      <c r="R156" s="54" t="str">
        <f t="shared" si="128"/>
        <v/>
      </c>
      <c r="S156" s="51">
        <f t="shared" si="129"/>
        <v>0</v>
      </c>
      <c r="T156" s="105" t="str">
        <f>IF(OR($B156=0,$B156=""),"",IF(AND($E$3="Nursery"),'Marks Entry Nursery'!Q155,IF(AND($E$3="LKG"),'Marks Entry LKG'!Q155,IF(AND($E$3="UKG"),'Marks Entry UKG'!Q155,""))))</f>
        <v/>
      </c>
      <c r="U156" s="105" t="str">
        <f>IF(OR($B156=0,$B156=""),"",IF(AND($E$3="Nursery"),'Marks Entry Nursery'!R155,IF(AND($E$3="LKG"),'Marks Entry LKG'!R155,IF(AND($E$3="UKG"),'Marks Entry UKG'!R155,""))))</f>
        <v/>
      </c>
      <c r="V156" s="55" t="str">
        <f t="shared" si="130"/>
        <v/>
      </c>
      <c r="W156" s="51" t="str">
        <f t="shared" si="131"/>
        <v/>
      </c>
      <c r="X156" s="89">
        <f t="shared" si="132"/>
        <v>0</v>
      </c>
      <c r="Y156" s="89" t="str">
        <f t="shared" si="133"/>
        <v/>
      </c>
      <c r="Z156" s="89" t="str">
        <f t="shared" si="134"/>
        <v/>
      </c>
      <c r="AA156" s="89" t="str">
        <f t="shared" si="135"/>
        <v/>
      </c>
      <c r="AB156" s="89" t="str">
        <f t="shared" si="136"/>
        <v/>
      </c>
      <c r="AC156" s="93" t="str">
        <f t="shared" si="137"/>
        <v/>
      </c>
      <c r="AD156" s="105"/>
      <c r="AE156" s="105"/>
      <c r="AF156" s="105"/>
      <c r="AG156" s="51"/>
      <c r="AH156" s="105" t="str">
        <f>IF(OR($B156=0,$B156=""),"",IF(AND($E$3="Nursery"),'Marks Entry Nursery'!V155,IF(AND($E$3="LKG"),'Marks Entry LKG'!V155,IF(AND($E$3="UKG"),'Marks Entry UKG'!V155,""))))</f>
        <v/>
      </c>
      <c r="AI156" s="105" t="str">
        <f>IF(OR($B156=0,$B156=""),"",IF(AND($E$3="Nursery"),'Marks Entry Nursery'!W155,IF(AND($E$3="LKG"),'Marks Entry LKG'!W155,IF(AND($E$3="UKG"),'Marks Entry UKG'!W155,""))))</f>
        <v/>
      </c>
      <c r="AJ156" s="54" t="str">
        <f t="shared" si="138"/>
        <v/>
      </c>
      <c r="AK156" s="51">
        <f t="shared" si="139"/>
        <v>0</v>
      </c>
      <c r="AL156" s="105" t="str">
        <f>IF(OR($B156=0,$B156=""),"",IF(AND($E$3="Nursery"),'Marks Entry Nursery'!X155,IF(AND($E$3="LKG"),'Marks Entry LKG'!X155,IF(AND($E$3="UKG"),'Marks Entry UKG'!X155,""))))</f>
        <v/>
      </c>
      <c r="AM156" s="105" t="str">
        <f>IF(OR($B156=0,$B156=""),"",IF(AND($E$3="Nursery"),'Marks Entry Nursery'!Y155,IF(AND($E$3="LKG"),'Marks Entry LKG'!Y155,IF(AND($E$3="UKG"),'Marks Entry UKG'!Y155,""))))</f>
        <v/>
      </c>
      <c r="AN156" s="55" t="str">
        <f t="shared" si="140"/>
        <v/>
      </c>
      <c r="AO156" s="51" t="str">
        <f t="shared" si="141"/>
        <v/>
      </c>
      <c r="AP156" s="89">
        <f t="shared" si="142"/>
        <v>0</v>
      </c>
      <c r="AQ156" s="89" t="str">
        <f t="shared" si="143"/>
        <v/>
      </c>
      <c r="AR156" s="89" t="str">
        <f t="shared" si="144"/>
        <v/>
      </c>
      <c r="AS156" s="89" t="str">
        <f t="shared" si="145"/>
        <v/>
      </c>
      <c r="AT156" s="89" t="str">
        <f t="shared" si="146"/>
        <v/>
      </c>
      <c r="AU156" s="93" t="str">
        <f t="shared" si="147"/>
        <v/>
      </c>
      <c r="AV156" s="105"/>
      <c r="AW156" s="105"/>
      <c r="AX156" s="105"/>
      <c r="AY156" s="51"/>
      <c r="AZ156" s="105" t="str">
        <f>IF(OR($B156=0,$B156=""),"",IF(AND($E$3="Nursery"),'Marks Entry Nursery'!AC155,IF(AND($E$3="LKG"),'Marks Entry LKG'!AC155,IF(AND($E$3="UKG"),'Marks Entry UKG'!AC155,""))))</f>
        <v/>
      </c>
      <c r="BA156" s="105" t="str">
        <f>IF(OR($B156=0,$B156=""),"",IF(AND($E$3="Nursery"),'Marks Entry Nursery'!AD155,IF(AND($E$3="LKG"),'Marks Entry LKG'!AD155,IF(AND($E$3="UKG"),'Marks Entry UKG'!AD155,""))))</f>
        <v/>
      </c>
      <c r="BB156" s="54" t="str">
        <f t="shared" si="148"/>
        <v/>
      </c>
      <c r="BC156" s="51">
        <f t="shared" si="149"/>
        <v>0</v>
      </c>
      <c r="BD156" s="105" t="str">
        <f>IF(OR($B156=0,$B156=""),"",IF(AND($E$3="Nursery"),'Marks Entry Nursery'!AE155,IF(AND($E$3="LKG"),'Marks Entry LKG'!AE155,IF(AND($E$3="UKG"),'Marks Entry UKG'!AE155,""))))</f>
        <v/>
      </c>
      <c r="BE156" s="105" t="str">
        <f>IF(OR($B156=0,$B156=""),"",IF(AND($E$3="Nursery"),'Marks Entry Nursery'!AF155,IF(AND($E$3="LKG"),'Marks Entry LKG'!AF155,IF(AND($E$3="UKG"),'Marks Entry UKG'!AF155,""))))</f>
        <v/>
      </c>
      <c r="BF156" s="55" t="str">
        <f t="shared" si="150"/>
        <v/>
      </c>
      <c r="BG156" s="51" t="str">
        <f t="shared" si="151"/>
        <v/>
      </c>
      <c r="BH156" s="89">
        <f t="shared" si="152"/>
        <v>0</v>
      </c>
      <c r="BI156" s="89" t="str">
        <f t="shared" si="153"/>
        <v/>
      </c>
      <c r="BJ156" s="89" t="str">
        <f t="shared" si="154"/>
        <v/>
      </c>
      <c r="BK156" s="89" t="str">
        <f t="shared" si="155"/>
        <v/>
      </c>
      <c r="BL156" s="89" t="str">
        <f t="shared" si="156"/>
        <v/>
      </c>
      <c r="BM156" s="93" t="str">
        <f t="shared" si="157"/>
        <v/>
      </c>
      <c r="BN156" s="105"/>
      <c r="BO156" s="105"/>
      <c r="BP156" s="105"/>
      <c r="BQ156" s="51"/>
      <c r="BR156" s="105" t="str">
        <f>IF(OR($B156=0,$B156=""),"",IF(AND($E$3="Nursery"),'Marks Entry Nursery'!AJ155,IF(AND($E$3="LKG"),'Marks Entry LKG'!AJ155,IF(AND($E$3="UKG"),'Marks Entry UKG'!AJ155,""))))</f>
        <v/>
      </c>
      <c r="BS156" s="105" t="str">
        <f>IF(OR($B156=0,$B156=""),"",IF(AND($E$3="Nursery"),'Marks Entry Nursery'!AK155,IF(AND($E$3="LKG"),'Marks Entry LKG'!AK155,IF(AND($E$3="UKG"),'Marks Entry UKG'!AK155,""))))</f>
        <v/>
      </c>
      <c r="BT156" s="54" t="str">
        <f t="shared" si="158"/>
        <v/>
      </c>
      <c r="BU156" s="51">
        <f t="shared" si="159"/>
        <v>0</v>
      </c>
      <c r="BV156" s="105" t="str">
        <f>IF(OR($B156=0,$B156=""),"",IF(AND($E$3="Nursery"),'Marks Entry Nursery'!AL155,IF(AND($E$3="LKG"),'Marks Entry LKG'!AL155,IF(AND($E$3="UKG"),'Marks Entry UKG'!AL155,""))))</f>
        <v/>
      </c>
      <c r="BW156" s="105" t="str">
        <f>IF(OR($B156=0,$B156=""),"",IF(AND($E$3="Nursery"),'Marks Entry Nursery'!AM155,IF(AND($E$3="LKG"),'Marks Entry LKG'!AM155,IF(AND($E$3="UKG"),'Marks Entry UKG'!AM155,""))))</f>
        <v/>
      </c>
      <c r="BX156" s="55" t="str">
        <f t="shared" si="160"/>
        <v/>
      </c>
      <c r="BY156" s="51" t="str">
        <f t="shared" si="161"/>
        <v/>
      </c>
      <c r="BZ156" s="89">
        <f t="shared" si="162"/>
        <v>0</v>
      </c>
      <c r="CA156" s="89" t="str">
        <f t="shared" si="163"/>
        <v/>
      </c>
      <c r="CB156" s="89" t="str">
        <f t="shared" si="164"/>
        <v/>
      </c>
      <c r="CC156" s="89" t="str">
        <f t="shared" si="165"/>
        <v/>
      </c>
      <c r="CD156" s="89" t="str">
        <f t="shared" si="166"/>
        <v/>
      </c>
      <c r="CE156" s="93" t="str">
        <f t="shared" si="167"/>
        <v/>
      </c>
      <c r="CF156" s="105" t="str">
        <f>IF(OR($B156=0,$B156=""),"",IF(AND($E$3="Nursery"),'Marks Entry Nursery'!AN155,IF(AND($E$3="LKG"),'Marks Entry LKG'!AN155,IF(AND($E$3="UKG"),'Marks Entry UKG'!AN155,""))))</f>
        <v/>
      </c>
      <c r="CG156" s="105" t="str">
        <f>IF(OR($B156=0,$B156=""),"",IF(AND($E$3="Nursery"),'Marks Entry Nursery'!AO155,IF(AND($E$3="LKG"),'Marks Entry LKG'!AO155,IF(AND($E$3="UKG"),'Marks Entry UKG'!AO155,""))))</f>
        <v/>
      </c>
      <c r="CH156" s="106" t="str">
        <f t="shared" si="168"/>
        <v/>
      </c>
      <c r="CI156" s="107">
        <f t="shared" si="169"/>
        <v>0</v>
      </c>
      <c r="CJ156" s="107" t="str">
        <f t="shared" si="170"/>
        <v/>
      </c>
      <c r="CK156" s="107" t="str">
        <f t="shared" si="171"/>
        <v/>
      </c>
      <c r="CL156" s="92" t="str">
        <f t="shared" si="172"/>
        <v/>
      </c>
      <c r="CM156" s="105" t="str">
        <f>IF(OR($B156=0,$B156=""),"",IF(AND($E$3="Nursery"),'Marks Entry Nursery'!AP155,IF(AND($E$3="LKG"),'Marks Entry LKG'!AP155,IF(AND($E$3="UKG"),'Marks Entry UKG'!AP155,""))))</f>
        <v/>
      </c>
      <c r="CN156" s="105" t="str">
        <f>IF(OR($B156=0,$B156=""),"",IF(AND($E$3="Nursery"),'Marks Entry Nursery'!AQ155,IF(AND($E$3="LKG"),'Marks Entry LKG'!AQ155,IF(AND($E$3="UKG"),'Marks Entry UKG'!AQ155,""))))</f>
        <v/>
      </c>
      <c r="CO156" s="106" t="str">
        <f t="shared" si="173"/>
        <v/>
      </c>
      <c r="CP156" s="107">
        <f t="shared" si="174"/>
        <v>0</v>
      </c>
      <c r="CQ156" s="107" t="str">
        <f t="shared" si="175"/>
        <v/>
      </c>
      <c r="CR156" s="107" t="str">
        <f t="shared" si="176"/>
        <v/>
      </c>
      <c r="CS156" s="92" t="str">
        <f t="shared" si="177"/>
        <v/>
      </c>
      <c r="CT156" s="105" t="str">
        <f>IF(OR($B156=0,$B156=""),"",IF(AND($E$3="Nursery"),'Marks Entry Nursery'!AR155,IF(AND($E$3="LKG"),'Marks Entry LKG'!AR155,IF(AND($E$3="UKG"),'Marks Entry UKG'!AR155,""))))</f>
        <v/>
      </c>
      <c r="CU156" s="105" t="str">
        <f>IF(OR($B156=0,$B156=""),"",IF(AND($E$3="Nursery"),'Marks Entry Nursery'!AS155,IF(AND($E$3="LKG"),'Marks Entry LKG'!AS155,IF(AND($E$3="UKG"),'Marks Entry UKG'!AS155,""))))</f>
        <v/>
      </c>
      <c r="CV156" s="106" t="str">
        <f t="shared" si="178"/>
        <v/>
      </c>
      <c r="CW156" s="107">
        <f t="shared" si="179"/>
        <v>0</v>
      </c>
      <c r="CX156" s="107" t="str">
        <f t="shared" si="180"/>
        <v/>
      </c>
      <c r="CY156" s="107" t="str">
        <f t="shared" si="181"/>
        <v/>
      </c>
      <c r="CZ156" s="92" t="str">
        <f t="shared" si="182"/>
        <v/>
      </c>
      <c r="DA156" s="105" t="str">
        <f>IF(OR($B156=0,$B156=""),"",IF(AND($E$3="Nursery"),'Marks Entry Nursery'!AT155,IF(AND($E$3="LKG"),'Marks Entry LKG'!AT155,IF(AND($E$3="UKG"),'Marks Entry UKG'!AT155,""))))</f>
        <v/>
      </c>
      <c r="DB156" s="105" t="str">
        <f>IF(OR($B156=0,$B156=""),"",IF(AND($E$3="Nursery"),'Marks Entry Nursery'!AU155,IF(AND($E$3="LKG"),'Marks Entry LKG'!AU155,IF(AND($E$3="UKG"),'Marks Entry UKG'!AU155,""))))</f>
        <v/>
      </c>
      <c r="DC156" s="357" t="str">
        <f t="shared" si="183"/>
        <v/>
      </c>
      <c r="DD156" s="93" t="str">
        <f t="shared" si="184"/>
        <v/>
      </c>
      <c r="DE156" s="105" t="str">
        <f>IF(OR($B156=0,$B156=""),"",IF(AND($E$3="Nursery"),'Marks Entry Nursery'!AV155,IF(AND($E$3="LKG"),'Marks Entry LKG'!AV155,IF(AND($E$3="UKG"),'Marks Entry UKG'!AV155,""))))</f>
        <v/>
      </c>
      <c r="DF156" s="105" t="str">
        <f>IF(OR($B156=0,$B156=""),"",IF(AND($E$3="Nursery"),'Marks Entry Nursery'!AW155,IF(AND($E$3="LKG"),'Marks Entry LKG'!AW155,IF(AND($E$3="UKG"),'Marks Entry UKG'!AW155,""))))</f>
        <v/>
      </c>
      <c r="DG156" s="357" t="str">
        <f t="shared" si="185"/>
        <v/>
      </c>
      <c r="DH156" s="93" t="str">
        <f t="shared" si="186"/>
        <v/>
      </c>
      <c r="DI156" s="63" t="str">
        <f t="shared" si="187"/>
        <v/>
      </c>
      <c r="DJ156" s="359" t="str">
        <f t="shared" si="188"/>
        <v/>
      </c>
      <c r="DK156" s="67" t="str">
        <f t="shared" si="189"/>
        <v/>
      </c>
      <c r="DL156" s="68" t="str">
        <f t="shared" si="190"/>
        <v/>
      </c>
      <c r="DM156" s="387" t="str">
        <f>IFERROR(IF(B156="NSO","NSO",IF(OR(D156="",G156="",F156="",B156="",DI156=0),"",IF('Master sheet'!$D$14="Hindi","कक्षोंन्नति","Promoted"))),"")</f>
        <v/>
      </c>
      <c r="DN156" s="42" t="str">
        <f>IF(OR(B156=0,B156=""),"",IF(AND($E$3="Nursery"),'Marks Entry Nursery'!AX155,IF(AND($E$3="LKG"),'Marks Entry LKG'!AX155,IF(AND($E$3="UKG"),'Marks Entry UKG'!AX155,""))))</f>
        <v/>
      </c>
      <c r="DO156" s="42" t="str">
        <f>IF(OR(B156=0,B156=""),"",IF(AND($E$3="Nursery"),'Marks Entry Nursery'!AY155,IF(AND($E$3="LKG"),'Marks Entry LKG'!AY155,IF(AND($E$3="UKG"),'Marks Entry UKG'!AY155,""))))</f>
        <v/>
      </c>
      <c r="DP156" s="214" t="str">
        <f t="shared" si="191"/>
        <v/>
      </c>
      <c r="DQ156" s="43"/>
      <c r="DX156" s="44">
        <f>IF(AND($E$3="Nursery"),'Marks Entry Nursery'!I155,IF(AND($E$3="LKG"),'Marks Entry LKG'!I155,IF(AND($E$3="UKG"),'Marks Entry UKG'!I155,"")))</f>
        <v>0</v>
      </c>
    </row>
    <row r="157" spans="1:128" ht="18.95" customHeight="1">
      <c r="A157" s="56">
        <v>150</v>
      </c>
      <c r="B157" s="261" t="str">
        <f>IF(OR(DX157=0,DX157=""),"",IF(AND($E$3="Nursery"),'Marks Entry Nursery'!I156,IF(AND($E$3="LKG"),'Marks Entry LKG'!I156,IF(AND($E$3="UKG"),'Marks Entry UKG'!I156,""))))</f>
        <v/>
      </c>
      <c r="C157" s="57" t="str">
        <f>IF(OR($B157=0,$B157=""),"",IF(AND($E$3="Nursery"),'Marks Entry Nursery'!B156,IF(AND($E$3="LKG"),'Marks Entry LKG'!B156,IF(AND($E$3="UKG"),'Marks Entry UKG'!B156,""))))</f>
        <v/>
      </c>
      <c r="D157" s="57" t="str">
        <f>IF(OR($B157=0,$B157=""),"",IF(AND($E$3="Nursery"),'Marks Entry Nursery'!C156,IF(AND($E$3="LKG"),'Marks Entry LKG'!C156,IF(AND($E$3="UKG"),'Marks Entry UKG'!C156,""))))</f>
        <v/>
      </c>
      <c r="E157" s="402" t="str">
        <f>IF(OR(B157=0,B157=""),"",IF(AND($E$3="Nursery"),'Marks Entry Nursery'!E156,IF(AND($E$3="LKG"),'Marks Entry LKG'!E156,IF(AND($E$3="UKG"),'Marks Entry UKG'!E156,""))))</f>
        <v/>
      </c>
      <c r="F157" s="260" t="str">
        <f>IF(OR(B157=0,B157=""),"",IF(AND($E$3="Nursery"),'Marks Entry Nursery'!D156,IF(AND($E$3="LKG"),'Marks Entry LKG'!D156,IF(AND($E$3="UKG"),'Marks Entry UKG'!D156,""))))</f>
        <v/>
      </c>
      <c r="G157" s="407" t="str">
        <f>IF(OR($B157=0,$B157=""),"",IF(AND($E$3="Nursery"),'Marks Entry Nursery'!F156,IF(AND($E$3="LKG"),'Marks Entry LKG'!F156,IF(AND($E$3="UKG"),'Marks Entry UKG'!F156,""))))</f>
        <v/>
      </c>
      <c r="H157" s="407" t="str">
        <f>IF(OR($B157=0,$B157=""),"",IF(AND($E$3="Nursery"),'Marks Entry Nursery'!G156,IF(AND($E$3="LKG"),'Marks Entry LKG'!G156,IF(AND($E$3="UKG"),'Marks Entry UKG'!G156,""))))</f>
        <v/>
      </c>
      <c r="I157" s="407" t="str">
        <f>IF(OR($B157=0,$B157=""),"",IF(AND($E$3="Nursery"),'Marks Entry Nursery'!H156,IF(AND($E$3="LKG"),'Marks Entry LKG'!H156,IF(AND($E$3="UKG"),'Marks Entry UKG'!H156,""))))</f>
        <v/>
      </c>
      <c r="J157" s="229" t="str">
        <f>IF(OR($B157=0,$B157=""),"",IF(AND($E$3="Nursery"),'Marks Entry Nursery'!J156,IF(AND($E$3="LKG"),'Marks Entry LKG'!J156,IF(AND($E$3="UKG"),'Marks Entry UKG'!J156,""))))</f>
        <v/>
      </c>
      <c r="K157" s="229" t="str">
        <f>IF(OR($B157=0,$B157=""),"",IF(AND($E$3="Nursery"),'Marks Entry Nursery'!K156,IF(AND($E$3="LKG"),'Marks Entry LKG'!K156,IF(AND($E$3="UKG"),'Marks Entry UKG'!K156,""))))</f>
        <v/>
      </c>
      <c r="L157" s="105"/>
      <c r="M157" s="105"/>
      <c r="N157" s="105"/>
      <c r="O157" s="51"/>
      <c r="P157" s="105" t="str">
        <f>IF(OR($B157=0,$B157=""),"",IF(AND($E$3="Nursery"),'Marks Entry Nursery'!O156,IF(AND($E$3="LKG"),'Marks Entry LKG'!O156,IF(AND($E$3="UKG"),'Marks Entry UKG'!O156,""))))</f>
        <v/>
      </c>
      <c r="Q157" s="105" t="str">
        <f>IF(OR($B157=0,$B157=""),"",IF(AND($E$3="Nursery"),'Marks Entry Nursery'!P156,IF(AND($E$3="LKG"),'Marks Entry LKG'!P156,IF(AND($E$3="UKG"),'Marks Entry UKG'!P156,""))))</f>
        <v/>
      </c>
      <c r="R157" s="54" t="str">
        <f t="shared" si="128"/>
        <v/>
      </c>
      <c r="S157" s="51">
        <f t="shared" si="129"/>
        <v>0</v>
      </c>
      <c r="T157" s="105" t="str">
        <f>IF(OR($B157=0,$B157=""),"",IF(AND($E$3="Nursery"),'Marks Entry Nursery'!Q156,IF(AND($E$3="LKG"),'Marks Entry LKG'!Q156,IF(AND($E$3="UKG"),'Marks Entry UKG'!Q156,""))))</f>
        <v/>
      </c>
      <c r="U157" s="105" t="str">
        <f>IF(OR($B157=0,$B157=""),"",IF(AND($E$3="Nursery"),'Marks Entry Nursery'!R156,IF(AND($E$3="LKG"),'Marks Entry LKG'!R156,IF(AND($E$3="UKG"),'Marks Entry UKG'!R156,""))))</f>
        <v/>
      </c>
      <c r="V157" s="55" t="str">
        <f t="shared" si="130"/>
        <v/>
      </c>
      <c r="W157" s="51" t="str">
        <f t="shared" si="131"/>
        <v/>
      </c>
      <c r="X157" s="89">
        <f t="shared" si="132"/>
        <v>0</v>
      </c>
      <c r="Y157" s="89" t="str">
        <f t="shared" si="133"/>
        <v/>
      </c>
      <c r="Z157" s="89" t="str">
        <f t="shared" si="134"/>
        <v/>
      </c>
      <c r="AA157" s="89" t="str">
        <f t="shared" si="135"/>
        <v/>
      </c>
      <c r="AB157" s="89" t="str">
        <f t="shared" si="136"/>
        <v/>
      </c>
      <c r="AC157" s="93" t="str">
        <f t="shared" si="137"/>
        <v/>
      </c>
      <c r="AD157" s="105"/>
      <c r="AE157" s="105"/>
      <c r="AF157" s="105"/>
      <c r="AG157" s="51"/>
      <c r="AH157" s="105" t="str">
        <f>IF(OR($B157=0,$B157=""),"",IF(AND($E$3="Nursery"),'Marks Entry Nursery'!V156,IF(AND($E$3="LKG"),'Marks Entry LKG'!V156,IF(AND($E$3="UKG"),'Marks Entry UKG'!V156,""))))</f>
        <v/>
      </c>
      <c r="AI157" s="105" t="str">
        <f>IF(OR($B157=0,$B157=""),"",IF(AND($E$3="Nursery"),'Marks Entry Nursery'!W156,IF(AND($E$3="LKG"),'Marks Entry LKG'!W156,IF(AND($E$3="UKG"),'Marks Entry UKG'!W156,""))))</f>
        <v/>
      </c>
      <c r="AJ157" s="54" t="str">
        <f t="shared" si="138"/>
        <v/>
      </c>
      <c r="AK157" s="51">
        <f t="shared" si="139"/>
        <v>0</v>
      </c>
      <c r="AL157" s="105" t="str">
        <f>IF(OR($B157=0,$B157=""),"",IF(AND($E$3="Nursery"),'Marks Entry Nursery'!X156,IF(AND($E$3="LKG"),'Marks Entry LKG'!X156,IF(AND($E$3="UKG"),'Marks Entry UKG'!X156,""))))</f>
        <v/>
      </c>
      <c r="AM157" s="105" t="str">
        <f>IF(OR($B157=0,$B157=""),"",IF(AND($E$3="Nursery"),'Marks Entry Nursery'!Y156,IF(AND($E$3="LKG"),'Marks Entry LKG'!Y156,IF(AND($E$3="UKG"),'Marks Entry UKG'!Y156,""))))</f>
        <v/>
      </c>
      <c r="AN157" s="55" t="str">
        <f t="shared" si="140"/>
        <v/>
      </c>
      <c r="AO157" s="51" t="str">
        <f t="shared" si="141"/>
        <v/>
      </c>
      <c r="AP157" s="89">
        <f t="shared" si="142"/>
        <v>0</v>
      </c>
      <c r="AQ157" s="89" t="str">
        <f t="shared" si="143"/>
        <v/>
      </c>
      <c r="AR157" s="89" t="str">
        <f t="shared" si="144"/>
        <v/>
      </c>
      <c r="AS157" s="89" t="str">
        <f t="shared" si="145"/>
        <v/>
      </c>
      <c r="AT157" s="89" t="str">
        <f t="shared" si="146"/>
        <v/>
      </c>
      <c r="AU157" s="93" t="str">
        <f t="shared" si="147"/>
        <v/>
      </c>
      <c r="AV157" s="105"/>
      <c r="AW157" s="105"/>
      <c r="AX157" s="105"/>
      <c r="AY157" s="51"/>
      <c r="AZ157" s="105" t="str">
        <f>IF(OR($B157=0,$B157=""),"",IF(AND($E$3="Nursery"),'Marks Entry Nursery'!AC156,IF(AND($E$3="LKG"),'Marks Entry LKG'!AC156,IF(AND($E$3="UKG"),'Marks Entry UKG'!AC156,""))))</f>
        <v/>
      </c>
      <c r="BA157" s="105" t="str">
        <f>IF(OR($B157=0,$B157=""),"",IF(AND($E$3="Nursery"),'Marks Entry Nursery'!AD156,IF(AND($E$3="LKG"),'Marks Entry LKG'!AD156,IF(AND($E$3="UKG"),'Marks Entry UKG'!AD156,""))))</f>
        <v/>
      </c>
      <c r="BB157" s="54" t="str">
        <f t="shared" si="148"/>
        <v/>
      </c>
      <c r="BC157" s="51">
        <f t="shared" si="149"/>
        <v>0</v>
      </c>
      <c r="BD157" s="105" t="str">
        <f>IF(OR($B157=0,$B157=""),"",IF(AND($E$3="Nursery"),'Marks Entry Nursery'!AE156,IF(AND($E$3="LKG"),'Marks Entry LKG'!AE156,IF(AND($E$3="UKG"),'Marks Entry UKG'!AE156,""))))</f>
        <v/>
      </c>
      <c r="BE157" s="105" t="str">
        <f>IF(OR($B157=0,$B157=""),"",IF(AND($E$3="Nursery"),'Marks Entry Nursery'!AF156,IF(AND($E$3="LKG"),'Marks Entry LKG'!AF156,IF(AND($E$3="UKG"),'Marks Entry UKG'!AF156,""))))</f>
        <v/>
      </c>
      <c r="BF157" s="55" t="str">
        <f t="shared" si="150"/>
        <v/>
      </c>
      <c r="BG157" s="51" t="str">
        <f t="shared" si="151"/>
        <v/>
      </c>
      <c r="BH157" s="89">
        <f t="shared" si="152"/>
        <v>0</v>
      </c>
      <c r="BI157" s="89" t="str">
        <f t="shared" si="153"/>
        <v/>
      </c>
      <c r="BJ157" s="89" t="str">
        <f t="shared" si="154"/>
        <v/>
      </c>
      <c r="BK157" s="89" t="str">
        <f t="shared" si="155"/>
        <v/>
      </c>
      <c r="BL157" s="89" t="str">
        <f t="shared" si="156"/>
        <v/>
      </c>
      <c r="BM157" s="93" t="str">
        <f t="shared" si="157"/>
        <v/>
      </c>
      <c r="BN157" s="105"/>
      <c r="BO157" s="105"/>
      <c r="BP157" s="105"/>
      <c r="BQ157" s="51"/>
      <c r="BR157" s="105" t="str">
        <f>IF(OR($B157=0,$B157=""),"",IF(AND($E$3="Nursery"),'Marks Entry Nursery'!AJ156,IF(AND($E$3="LKG"),'Marks Entry LKG'!AJ156,IF(AND($E$3="UKG"),'Marks Entry UKG'!AJ156,""))))</f>
        <v/>
      </c>
      <c r="BS157" s="105" t="str">
        <f>IF(OR($B157=0,$B157=""),"",IF(AND($E$3="Nursery"),'Marks Entry Nursery'!AK156,IF(AND($E$3="LKG"),'Marks Entry LKG'!AK156,IF(AND($E$3="UKG"),'Marks Entry UKG'!AK156,""))))</f>
        <v/>
      </c>
      <c r="BT157" s="54" t="str">
        <f t="shared" si="158"/>
        <v/>
      </c>
      <c r="BU157" s="51">
        <f t="shared" si="159"/>
        <v>0</v>
      </c>
      <c r="BV157" s="105" t="str">
        <f>IF(OR($B157=0,$B157=""),"",IF(AND($E$3="Nursery"),'Marks Entry Nursery'!AL156,IF(AND($E$3="LKG"),'Marks Entry LKG'!AL156,IF(AND($E$3="UKG"),'Marks Entry UKG'!AL156,""))))</f>
        <v/>
      </c>
      <c r="BW157" s="105" t="str">
        <f>IF(OR($B157=0,$B157=""),"",IF(AND($E$3="Nursery"),'Marks Entry Nursery'!AM156,IF(AND($E$3="LKG"),'Marks Entry LKG'!AM156,IF(AND($E$3="UKG"),'Marks Entry UKG'!AM156,""))))</f>
        <v/>
      </c>
      <c r="BX157" s="55" t="str">
        <f t="shared" si="160"/>
        <v/>
      </c>
      <c r="BY157" s="51" t="str">
        <f t="shared" si="161"/>
        <v/>
      </c>
      <c r="BZ157" s="89">
        <f t="shared" si="162"/>
        <v>0</v>
      </c>
      <c r="CA157" s="89" t="str">
        <f t="shared" si="163"/>
        <v/>
      </c>
      <c r="CB157" s="89" t="str">
        <f t="shared" si="164"/>
        <v/>
      </c>
      <c r="CC157" s="89" t="str">
        <f t="shared" si="165"/>
        <v/>
      </c>
      <c r="CD157" s="89" t="str">
        <f t="shared" si="166"/>
        <v/>
      </c>
      <c r="CE157" s="93" t="str">
        <f t="shared" si="167"/>
        <v/>
      </c>
      <c r="CF157" s="105" t="str">
        <f>IF(OR($B157=0,$B157=""),"",IF(AND($E$3="Nursery"),'Marks Entry Nursery'!AN156,IF(AND($E$3="LKG"),'Marks Entry LKG'!AN156,IF(AND($E$3="UKG"),'Marks Entry UKG'!AN156,""))))</f>
        <v/>
      </c>
      <c r="CG157" s="105" t="str">
        <f>IF(OR($B157=0,$B157=""),"",IF(AND($E$3="Nursery"),'Marks Entry Nursery'!AO156,IF(AND($E$3="LKG"),'Marks Entry LKG'!AO156,IF(AND($E$3="UKG"),'Marks Entry UKG'!AO156,""))))</f>
        <v/>
      </c>
      <c r="CH157" s="106" t="str">
        <f t="shared" si="168"/>
        <v/>
      </c>
      <c r="CI157" s="107">
        <f t="shared" si="169"/>
        <v>0</v>
      </c>
      <c r="CJ157" s="107" t="str">
        <f t="shared" si="170"/>
        <v/>
      </c>
      <c r="CK157" s="107" t="str">
        <f t="shared" si="171"/>
        <v/>
      </c>
      <c r="CL157" s="92" t="str">
        <f t="shared" si="172"/>
        <v/>
      </c>
      <c r="CM157" s="105" t="str">
        <f>IF(OR($B157=0,$B157=""),"",IF(AND($E$3="Nursery"),'Marks Entry Nursery'!AP156,IF(AND($E$3="LKG"),'Marks Entry LKG'!AP156,IF(AND($E$3="UKG"),'Marks Entry UKG'!AP156,""))))</f>
        <v/>
      </c>
      <c r="CN157" s="105" t="str">
        <f>IF(OR($B157=0,$B157=""),"",IF(AND($E$3="Nursery"),'Marks Entry Nursery'!AQ156,IF(AND($E$3="LKG"),'Marks Entry LKG'!AQ156,IF(AND($E$3="UKG"),'Marks Entry UKG'!AQ156,""))))</f>
        <v/>
      </c>
      <c r="CO157" s="106" t="str">
        <f t="shared" si="173"/>
        <v/>
      </c>
      <c r="CP157" s="107">
        <f t="shared" si="174"/>
        <v>0</v>
      </c>
      <c r="CQ157" s="107" t="str">
        <f t="shared" si="175"/>
        <v/>
      </c>
      <c r="CR157" s="107" t="str">
        <f t="shared" si="176"/>
        <v/>
      </c>
      <c r="CS157" s="92" t="str">
        <f t="shared" si="177"/>
        <v/>
      </c>
      <c r="CT157" s="105" t="str">
        <f>IF(OR($B157=0,$B157=""),"",IF(AND($E$3="Nursery"),'Marks Entry Nursery'!AR156,IF(AND($E$3="LKG"),'Marks Entry LKG'!AR156,IF(AND($E$3="UKG"),'Marks Entry UKG'!AR156,""))))</f>
        <v/>
      </c>
      <c r="CU157" s="105" t="str">
        <f>IF(OR($B157=0,$B157=""),"",IF(AND($E$3="Nursery"),'Marks Entry Nursery'!AS156,IF(AND($E$3="LKG"),'Marks Entry LKG'!AS156,IF(AND($E$3="UKG"),'Marks Entry UKG'!AS156,""))))</f>
        <v/>
      </c>
      <c r="CV157" s="106" t="str">
        <f t="shared" si="178"/>
        <v/>
      </c>
      <c r="CW157" s="107">
        <f t="shared" si="179"/>
        <v>0</v>
      </c>
      <c r="CX157" s="107" t="str">
        <f t="shared" si="180"/>
        <v/>
      </c>
      <c r="CY157" s="107" t="str">
        <f t="shared" si="181"/>
        <v/>
      </c>
      <c r="CZ157" s="92" t="str">
        <f t="shared" si="182"/>
        <v/>
      </c>
      <c r="DA157" s="105" t="str">
        <f>IF(OR($B157=0,$B157=""),"",IF(AND($E$3="Nursery"),'Marks Entry Nursery'!AT156,IF(AND($E$3="LKG"),'Marks Entry LKG'!AT156,IF(AND($E$3="UKG"),'Marks Entry UKG'!AT156,""))))</f>
        <v/>
      </c>
      <c r="DB157" s="105" t="str">
        <f>IF(OR($B157=0,$B157=""),"",IF(AND($E$3="Nursery"),'Marks Entry Nursery'!AU156,IF(AND($E$3="LKG"),'Marks Entry LKG'!AU156,IF(AND($E$3="UKG"),'Marks Entry UKG'!AU156,""))))</f>
        <v/>
      </c>
      <c r="DC157" s="357" t="str">
        <f t="shared" si="183"/>
        <v/>
      </c>
      <c r="DD157" s="93" t="str">
        <f t="shared" si="184"/>
        <v/>
      </c>
      <c r="DE157" s="105" t="str">
        <f>IF(OR($B157=0,$B157=""),"",IF(AND($E$3="Nursery"),'Marks Entry Nursery'!AV156,IF(AND($E$3="LKG"),'Marks Entry LKG'!AV156,IF(AND($E$3="UKG"),'Marks Entry UKG'!AV156,""))))</f>
        <v/>
      </c>
      <c r="DF157" s="105" t="str">
        <f>IF(OR($B157=0,$B157=""),"",IF(AND($E$3="Nursery"),'Marks Entry Nursery'!AW156,IF(AND($E$3="LKG"),'Marks Entry LKG'!AW156,IF(AND($E$3="UKG"),'Marks Entry UKG'!AW156,""))))</f>
        <v/>
      </c>
      <c r="DG157" s="357" t="str">
        <f t="shared" si="185"/>
        <v/>
      </c>
      <c r="DH157" s="93" t="str">
        <f t="shared" si="186"/>
        <v/>
      </c>
      <c r="DI157" s="63" t="str">
        <f t="shared" si="187"/>
        <v/>
      </c>
      <c r="DJ157" s="359" t="str">
        <f t="shared" si="188"/>
        <v/>
      </c>
      <c r="DK157" s="67" t="str">
        <f t="shared" si="189"/>
        <v/>
      </c>
      <c r="DL157" s="68" t="str">
        <f t="shared" si="190"/>
        <v/>
      </c>
      <c r="DM157" s="387" t="str">
        <f>IFERROR(IF(B157="NSO","NSO",IF(OR(D157="",G157="",F157="",B157="",DI157=0),"",IF('Master sheet'!$D$14="Hindi","कक्षोंन्नति","Promoted"))),"")</f>
        <v/>
      </c>
      <c r="DN157" s="42" t="str">
        <f>IF(OR(B157=0,B157=""),"",IF(AND($E$3="Nursery"),'Marks Entry Nursery'!AX156,IF(AND($E$3="LKG"),'Marks Entry LKG'!AX156,IF(AND($E$3="UKG"),'Marks Entry UKG'!AX156,""))))</f>
        <v/>
      </c>
      <c r="DO157" s="42" t="str">
        <f>IF(OR(B157=0,B157=""),"",IF(AND($E$3="Nursery"),'Marks Entry Nursery'!AY156,IF(AND($E$3="LKG"),'Marks Entry LKG'!AY156,IF(AND($E$3="UKG"),'Marks Entry UKG'!AY156,""))))</f>
        <v/>
      </c>
      <c r="DP157" s="214" t="str">
        <f t="shared" si="191"/>
        <v/>
      </c>
      <c r="DQ157" s="43"/>
      <c r="DX157" s="44">
        <f>IF(AND($E$3="Nursery"),'Marks Entry Nursery'!I156,IF(AND($E$3="LKG"),'Marks Entry LKG'!I156,IF(AND($E$3="UKG"),'Marks Entry UKG'!I156,"")))</f>
        <v>0</v>
      </c>
    </row>
    <row r="158" spans="1:128" ht="18.95" customHeight="1">
      <c r="A158" s="56">
        <v>151</v>
      </c>
      <c r="B158" s="261" t="str">
        <f>IF(OR(DX158=0,DX158=""),"",IF(AND($E$3="Nursery"),'Marks Entry Nursery'!I157,IF(AND($E$3="LKG"),'Marks Entry LKG'!I157,IF(AND($E$3="UKG"),'Marks Entry UKG'!I157,""))))</f>
        <v/>
      </c>
      <c r="C158" s="57" t="str">
        <f>IF(OR($B158=0,$B158=""),"",IF(AND($E$3="Nursery"),'Marks Entry Nursery'!B157,IF(AND($E$3="LKG"),'Marks Entry LKG'!B157,IF(AND($E$3="UKG"),'Marks Entry UKG'!B157,""))))</f>
        <v/>
      </c>
      <c r="D158" s="57" t="str">
        <f>IF(OR($B158=0,$B158=""),"",IF(AND($E$3="Nursery"),'Marks Entry Nursery'!C157,IF(AND($E$3="LKG"),'Marks Entry LKG'!C157,IF(AND($E$3="UKG"),'Marks Entry UKG'!C157,""))))</f>
        <v/>
      </c>
      <c r="E158" s="402" t="str">
        <f>IF(OR(B158=0,B158=""),"",IF(AND($E$3="Nursery"),'Marks Entry Nursery'!E157,IF(AND($E$3="LKG"),'Marks Entry LKG'!E157,IF(AND($E$3="UKG"),'Marks Entry UKG'!E157,""))))</f>
        <v/>
      </c>
      <c r="F158" s="260" t="str">
        <f>IF(OR(B158=0,B158=""),"",IF(AND($E$3="Nursery"),'Marks Entry Nursery'!D157,IF(AND($E$3="LKG"),'Marks Entry LKG'!D157,IF(AND($E$3="UKG"),'Marks Entry UKG'!D157,""))))</f>
        <v/>
      </c>
      <c r="G158" s="407" t="str">
        <f>IF(OR($B158=0,$B158=""),"",IF(AND($E$3="Nursery"),'Marks Entry Nursery'!F157,IF(AND($E$3="LKG"),'Marks Entry LKG'!F157,IF(AND($E$3="UKG"),'Marks Entry UKG'!F157,""))))</f>
        <v/>
      </c>
      <c r="H158" s="407" t="str">
        <f>IF(OR($B158=0,$B158=""),"",IF(AND($E$3="Nursery"),'Marks Entry Nursery'!G157,IF(AND($E$3="LKG"),'Marks Entry LKG'!G157,IF(AND($E$3="UKG"),'Marks Entry UKG'!G157,""))))</f>
        <v/>
      </c>
      <c r="I158" s="407" t="str">
        <f>IF(OR($B158=0,$B158=""),"",IF(AND($E$3="Nursery"),'Marks Entry Nursery'!H157,IF(AND($E$3="LKG"),'Marks Entry LKG'!H157,IF(AND($E$3="UKG"),'Marks Entry UKG'!H157,""))))</f>
        <v/>
      </c>
      <c r="J158" s="229" t="str">
        <f>IF(OR($B158=0,$B158=""),"",IF(AND($E$3="Nursery"),'Marks Entry Nursery'!J157,IF(AND($E$3="LKG"),'Marks Entry LKG'!J157,IF(AND($E$3="UKG"),'Marks Entry UKG'!J157,""))))</f>
        <v/>
      </c>
      <c r="K158" s="229" t="str">
        <f>IF(OR($B158=0,$B158=""),"",IF(AND($E$3="Nursery"),'Marks Entry Nursery'!K157,IF(AND($E$3="LKG"),'Marks Entry LKG'!K157,IF(AND($E$3="UKG"),'Marks Entry UKG'!K157,""))))</f>
        <v/>
      </c>
      <c r="L158" s="105"/>
      <c r="M158" s="105"/>
      <c r="N158" s="105"/>
      <c r="O158" s="51"/>
      <c r="P158" s="105" t="str">
        <f>IF(OR($B158=0,$B158=""),"",IF(AND($E$3="Nursery"),'Marks Entry Nursery'!O157,IF(AND($E$3="LKG"),'Marks Entry LKG'!O157,IF(AND($E$3="UKG"),'Marks Entry UKG'!O157,""))))</f>
        <v/>
      </c>
      <c r="Q158" s="105" t="str">
        <f>IF(OR($B158=0,$B158=""),"",IF(AND($E$3="Nursery"),'Marks Entry Nursery'!P157,IF(AND($E$3="LKG"),'Marks Entry LKG'!P157,IF(AND($E$3="UKG"),'Marks Entry UKG'!P157,""))))</f>
        <v/>
      </c>
      <c r="R158" s="54" t="str">
        <f t="shared" si="128"/>
        <v/>
      </c>
      <c r="S158" s="51">
        <f t="shared" si="129"/>
        <v>0</v>
      </c>
      <c r="T158" s="105" t="str">
        <f>IF(OR($B158=0,$B158=""),"",IF(AND($E$3="Nursery"),'Marks Entry Nursery'!Q157,IF(AND($E$3="LKG"),'Marks Entry LKG'!Q157,IF(AND($E$3="UKG"),'Marks Entry UKG'!Q157,""))))</f>
        <v/>
      </c>
      <c r="U158" s="105" t="str">
        <f>IF(OR($B158=0,$B158=""),"",IF(AND($E$3="Nursery"),'Marks Entry Nursery'!R157,IF(AND($E$3="LKG"),'Marks Entry LKG'!R157,IF(AND($E$3="UKG"),'Marks Entry UKG'!R157,""))))</f>
        <v/>
      </c>
      <c r="V158" s="55" t="str">
        <f t="shared" si="130"/>
        <v/>
      </c>
      <c r="W158" s="51" t="str">
        <f t="shared" si="131"/>
        <v/>
      </c>
      <c r="X158" s="89">
        <f t="shared" si="132"/>
        <v>0</v>
      </c>
      <c r="Y158" s="89" t="str">
        <f t="shared" si="133"/>
        <v/>
      </c>
      <c r="Z158" s="89" t="str">
        <f t="shared" si="134"/>
        <v/>
      </c>
      <c r="AA158" s="89" t="str">
        <f t="shared" si="135"/>
        <v/>
      </c>
      <c r="AB158" s="89" t="str">
        <f t="shared" si="136"/>
        <v/>
      </c>
      <c r="AC158" s="93" t="str">
        <f t="shared" si="137"/>
        <v/>
      </c>
      <c r="AD158" s="105"/>
      <c r="AE158" s="105"/>
      <c r="AF158" s="105"/>
      <c r="AG158" s="51"/>
      <c r="AH158" s="105" t="str">
        <f>IF(OR($B158=0,$B158=""),"",IF(AND($E$3="Nursery"),'Marks Entry Nursery'!V157,IF(AND($E$3="LKG"),'Marks Entry LKG'!V157,IF(AND($E$3="UKG"),'Marks Entry UKG'!V157,""))))</f>
        <v/>
      </c>
      <c r="AI158" s="105" t="str">
        <f>IF(OR($B158=0,$B158=""),"",IF(AND($E$3="Nursery"),'Marks Entry Nursery'!W157,IF(AND($E$3="LKG"),'Marks Entry LKG'!W157,IF(AND($E$3="UKG"),'Marks Entry UKG'!W157,""))))</f>
        <v/>
      </c>
      <c r="AJ158" s="54" t="str">
        <f t="shared" si="138"/>
        <v/>
      </c>
      <c r="AK158" s="51">
        <f t="shared" si="139"/>
        <v>0</v>
      </c>
      <c r="AL158" s="105" t="str">
        <f>IF(OR($B158=0,$B158=""),"",IF(AND($E$3="Nursery"),'Marks Entry Nursery'!X157,IF(AND($E$3="LKG"),'Marks Entry LKG'!X157,IF(AND($E$3="UKG"),'Marks Entry UKG'!X157,""))))</f>
        <v/>
      </c>
      <c r="AM158" s="105" t="str">
        <f>IF(OR($B158=0,$B158=""),"",IF(AND($E$3="Nursery"),'Marks Entry Nursery'!Y157,IF(AND($E$3="LKG"),'Marks Entry LKG'!Y157,IF(AND($E$3="UKG"),'Marks Entry UKG'!Y157,""))))</f>
        <v/>
      </c>
      <c r="AN158" s="55" t="str">
        <f t="shared" si="140"/>
        <v/>
      </c>
      <c r="AO158" s="51" t="str">
        <f t="shared" si="141"/>
        <v/>
      </c>
      <c r="AP158" s="89">
        <f t="shared" si="142"/>
        <v>0</v>
      </c>
      <c r="AQ158" s="89" t="str">
        <f t="shared" si="143"/>
        <v/>
      </c>
      <c r="AR158" s="89" t="str">
        <f t="shared" si="144"/>
        <v/>
      </c>
      <c r="AS158" s="89" t="str">
        <f t="shared" si="145"/>
        <v/>
      </c>
      <c r="AT158" s="89" t="str">
        <f t="shared" si="146"/>
        <v/>
      </c>
      <c r="AU158" s="93" t="str">
        <f t="shared" si="147"/>
        <v/>
      </c>
      <c r="AV158" s="105"/>
      <c r="AW158" s="105"/>
      <c r="AX158" s="105"/>
      <c r="AY158" s="51"/>
      <c r="AZ158" s="105" t="str">
        <f>IF(OR($B158=0,$B158=""),"",IF(AND($E$3="Nursery"),'Marks Entry Nursery'!AC157,IF(AND($E$3="LKG"),'Marks Entry LKG'!AC157,IF(AND($E$3="UKG"),'Marks Entry UKG'!AC157,""))))</f>
        <v/>
      </c>
      <c r="BA158" s="105" t="str">
        <f>IF(OR($B158=0,$B158=""),"",IF(AND($E$3="Nursery"),'Marks Entry Nursery'!AD157,IF(AND($E$3="LKG"),'Marks Entry LKG'!AD157,IF(AND($E$3="UKG"),'Marks Entry UKG'!AD157,""))))</f>
        <v/>
      </c>
      <c r="BB158" s="54" t="str">
        <f t="shared" si="148"/>
        <v/>
      </c>
      <c r="BC158" s="51">
        <f t="shared" si="149"/>
        <v>0</v>
      </c>
      <c r="BD158" s="105" t="str">
        <f>IF(OR($B158=0,$B158=""),"",IF(AND($E$3="Nursery"),'Marks Entry Nursery'!AE157,IF(AND($E$3="LKG"),'Marks Entry LKG'!AE157,IF(AND($E$3="UKG"),'Marks Entry UKG'!AE157,""))))</f>
        <v/>
      </c>
      <c r="BE158" s="105" t="str">
        <f>IF(OR($B158=0,$B158=""),"",IF(AND($E$3="Nursery"),'Marks Entry Nursery'!AF157,IF(AND($E$3="LKG"),'Marks Entry LKG'!AF157,IF(AND($E$3="UKG"),'Marks Entry UKG'!AF157,""))))</f>
        <v/>
      </c>
      <c r="BF158" s="55" t="str">
        <f t="shared" si="150"/>
        <v/>
      </c>
      <c r="BG158" s="51" t="str">
        <f t="shared" si="151"/>
        <v/>
      </c>
      <c r="BH158" s="89">
        <f t="shared" si="152"/>
        <v>0</v>
      </c>
      <c r="BI158" s="89" t="str">
        <f t="shared" si="153"/>
        <v/>
      </c>
      <c r="BJ158" s="89" t="str">
        <f t="shared" si="154"/>
        <v/>
      </c>
      <c r="BK158" s="89" t="str">
        <f t="shared" si="155"/>
        <v/>
      </c>
      <c r="BL158" s="89" t="str">
        <f t="shared" si="156"/>
        <v/>
      </c>
      <c r="BM158" s="93" t="str">
        <f t="shared" si="157"/>
        <v/>
      </c>
      <c r="BN158" s="105"/>
      <c r="BO158" s="105"/>
      <c r="BP158" s="105"/>
      <c r="BQ158" s="51"/>
      <c r="BR158" s="105" t="str">
        <f>IF(OR($B158=0,$B158=""),"",IF(AND($E$3="Nursery"),'Marks Entry Nursery'!AJ157,IF(AND($E$3="LKG"),'Marks Entry LKG'!AJ157,IF(AND($E$3="UKG"),'Marks Entry UKG'!AJ157,""))))</f>
        <v/>
      </c>
      <c r="BS158" s="105" t="str">
        <f>IF(OR($B158=0,$B158=""),"",IF(AND($E$3="Nursery"),'Marks Entry Nursery'!AK157,IF(AND($E$3="LKG"),'Marks Entry LKG'!AK157,IF(AND($E$3="UKG"),'Marks Entry UKG'!AK157,""))))</f>
        <v/>
      </c>
      <c r="BT158" s="54" t="str">
        <f t="shared" si="158"/>
        <v/>
      </c>
      <c r="BU158" s="51">
        <f t="shared" si="159"/>
        <v>0</v>
      </c>
      <c r="BV158" s="105" t="str">
        <f>IF(OR($B158=0,$B158=""),"",IF(AND($E$3="Nursery"),'Marks Entry Nursery'!AL157,IF(AND($E$3="LKG"),'Marks Entry LKG'!AL157,IF(AND($E$3="UKG"),'Marks Entry UKG'!AL157,""))))</f>
        <v/>
      </c>
      <c r="BW158" s="105" t="str">
        <f>IF(OR($B158=0,$B158=""),"",IF(AND($E$3="Nursery"),'Marks Entry Nursery'!AM157,IF(AND($E$3="LKG"),'Marks Entry LKG'!AM157,IF(AND($E$3="UKG"),'Marks Entry UKG'!AM157,""))))</f>
        <v/>
      </c>
      <c r="BX158" s="55" t="str">
        <f t="shared" si="160"/>
        <v/>
      </c>
      <c r="BY158" s="51" t="str">
        <f t="shared" si="161"/>
        <v/>
      </c>
      <c r="BZ158" s="89">
        <f t="shared" si="162"/>
        <v>0</v>
      </c>
      <c r="CA158" s="89" t="str">
        <f t="shared" si="163"/>
        <v/>
      </c>
      <c r="CB158" s="89" t="str">
        <f t="shared" si="164"/>
        <v/>
      </c>
      <c r="CC158" s="89" t="str">
        <f t="shared" si="165"/>
        <v/>
      </c>
      <c r="CD158" s="89" t="str">
        <f t="shared" si="166"/>
        <v/>
      </c>
      <c r="CE158" s="93" t="str">
        <f t="shared" si="167"/>
        <v/>
      </c>
      <c r="CF158" s="105" t="str">
        <f>IF(OR($B158=0,$B158=""),"",IF(AND($E$3="Nursery"),'Marks Entry Nursery'!AN157,IF(AND($E$3="LKG"),'Marks Entry LKG'!AN157,IF(AND($E$3="UKG"),'Marks Entry UKG'!AN157,""))))</f>
        <v/>
      </c>
      <c r="CG158" s="105" t="str">
        <f>IF(OR($B158=0,$B158=""),"",IF(AND($E$3="Nursery"),'Marks Entry Nursery'!AO157,IF(AND($E$3="LKG"),'Marks Entry LKG'!AO157,IF(AND($E$3="UKG"),'Marks Entry UKG'!AO157,""))))</f>
        <v/>
      </c>
      <c r="CH158" s="106" t="str">
        <f t="shared" si="168"/>
        <v/>
      </c>
      <c r="CI158" s="107">
        <f t="shared" si="169"/>
        <v>0</v>
      </c>
      <c r="CJ158" s="107" t="str">
        <f t="shared" si="170"/>
        <v/>
      </c>
      <c r="CK158" s="107" t="str">
        <f t="shared" si="171"/>
        <v/>
      </c>
      <c r="CL158" s="92" t="str">
        <f t="shared" si="172"/>
        <v/>
      </c>
      <c r="CM158" s="105" t="str">
        <f>IF(OR($B158=0,$B158=""),"",IF(AND($E$3="Nursery"),'Marks Entry Nursery'!AP157,IF(AND($E$3="LKG"),'Marks Entry LKG'!AP157,IF(AND($E$3="UKG"),'Marks Entry UKG'!AP157,""))))</f>
        <v/>
      </c>
      <c r="CN158" s="105" t="str">
        <f>IF(OR($B158=0,$B158=""),"",IF(AND($E$3="Nursery"),'Marks Entry Nursery'!AQ157,IF(AND($E$3="LKG"),'Marks Entry LKG'!AQ157,IF(AND($E$3="UKG"),'Marks Entry UKG'!AQ157,""))))</f>
        <v/>
      </c>
      <c r="CO158" s="106" t="str">
        <f t="shared" si="173"/>
        <v/>
      </c>
      <c r="CP158" s="107">
        <f t="shared" si="174"/>
        <v>0</v>
      </c>
      <c r="CQ158" s="107" t="str">
        <f t="shared" si="175"/>
        <v/>
      </c>
      <c r="CR158" s="107" t="str">
        <f t="shared" si="176"/>
        <v/>
      </c>
      <c r="CS158" s="92" t="str">
        <f t="shared" si="177"/>
        <v/>
      </c>
      <c r="CT158" s="105" t="str">
        <f>IF(OR($B158=0,$B158=""),"",IF(AND($E$3="Nursery"),'Marks Entry Nursery'!AR157,IF(AND($E$3="LKG"),'Marks Entry LKG'!AR157,IF(AND($E$3="UKG"),'Marks Entry UKG'!AR157,""))))</f>
        <v/>
      </c>
      <c r="CU158" s="105" t="str">
        <f>IF(OR($B158=0,$B158=""),"",IF(AND($E$3="Nursery"),'Marks Entry Nursery'!AS157,IF(AND($E$3="LKG"),'Marks Entry LKG'!AS157,IF(AND($E$3="UKG"),'Marks Entry UKG'!AS157,""))))</f>
        <v/>
      </c>
      <c r="CV158" s="106" t="str">
        <f t="shared" si="178"/>
        <v/>
      </c>
      <c r="CW158" s="107">
        <f t="shared" si="179"/>
        <v>0</v>
      </c>
      <c r="CX158" s="107" t="str">
        <f t="shared" si="180"/>
        <v/>
      </c>
      <c r="CY158" s="107" t="str">
        <f t="shared" si="181"/>
        <v/>
      </c>
      <c r="CZ158" s="92" t="str">
        <f t="shared" si="182"/>
        <v/>
      </c>
      <c r="DA158" s="105" t="str">
        <f>IF(OR($B158=0,$B158=""),"",IF(AND($E$3="Nursery"),'Marks Entry Nursery'!AT157,IF(AND($E$3="LKG"),'Marks Entry LKG'!AT157,IF(AND($E$3="UKG"),'Marks Entry UKG'!AT157,""))))</f>
        <v/>
      </c>
      <c r="DB158" s="105" t="str">
        <f>IF(OR($B158=0,$B158=""),"",IF(AND($E$3="Nursery"),'Marks Entry Nursery'!AU157,IF(AND($E$3="LKG"),'Marks Entry LKG'!AU157,IF(AND($E$3="UKG"),'Marks Entry UKG'!AU157,""))))</f>
        <v/>
      </c>
      <c r="DC158" s="357" t="str">
        <f t="shared" si="183"/>
        <v/>
      </c>
      <c r="DD158" s="93" t="str">
        <f t="shared" si="184"/>
        <v/>
      </c>
      <c r="DE158" s="105" t="str">
        <f>IF(OR($B158=0,$B158=""),"",IF(AND($E$3="Nursery"),'Marks Entry Nursery'!AV157,IF(AND($E$3="LKG"),'Marks Entry LKG'!AV157,IF(AND($E$3="UKG"),'Marks Entry UKG'!AV157,""))))</f>
        <v/>
      </c>
      <c r="DF158" s="105" t="str">
        <f>IF(OR($B158=0,$B158=""),"",IF(AND($E$3="Nursery"),'Marks Entry Nursery'!AW157,IF(AND($E$3="LKG"),'Marks Entry LKG'!AW157,IF(AND($E$3="UKG"),'Marks Entry UKG'!AW157,""))))</f>
        <v/>
      </c>
      <c r="DG158" s="357" t="str">
        <f t="shared" si="185"/>
        <v/>
      </c>
      <c r="DH158" s="93" t="str">
        <f t="shared" si="186"/>
        <v/>
      </c>
      <c r="DI158" s="63" t="str">
        <f t="shared" si="187"/>
        <v/>
      </c>
      <c r="DJ158" s="359" t="str">
        <f t="shared" si="188"/>
        <v/>
      </c>
      <c r="DK158" s="67" t="str">
        <f t="shared" si="189"/>
        <v/>
      </c>
      <c r="DL158" s="68" t="str">
        <f t="shared" si="190"/>
        <v/>
      </c>
      <c r="DM158" s="387" t="str">
        <f>IFERROR(IF(B158="NSO","NSO",IF(OR(D158="",G158="",F158="",B158="",DI158=0),"",IF('Master sheet'!$D$14="Hindi","कक्षोंन्नति","Promoted"))),"")</f>
        <v/>
      </c>
      <c r="DN158" s="42" t="str">
        <f>IF(OR(B158=0,B158=""),"",IF(AND($E$3="Nursery"),'Marks Entry Nursery'!AX157,IF(AND($E$3="LKG"),'Marks Entry LKG'!AX157,IF(AND($E$3="UKG"),'Marks Entry UKG'!AX157,""))))</f>
        <v/>
      </c>
      <c r="DO158" s="42" t="str">
        <f>IF(OR(B158=0,B158=""),"",IF(AND($E$3="Nursery"),'Marks Entry Nursery'!AY157,IF(AND($E$3="LKG"),'Marks Entry LKG'!AY157,IF(AND($E$3="UKG"),'Marks Entry UKG'!AY157,""))))</f>
        <v/>
      </c>
      <c r="DP158" s="214" t="str">
        <f t="shared" si="191"/>
        <v/>
      </c>
      <c r="DQ158" s="43"/>
      <c r="DX158" s="44">
        <f>IF(AND($E$3="Nursery"),'Marks Entry Nursery'!I157,IF(AND($E$3="LKG"),'Marks Entry LKG'!I157,IF(AND($E$3="UKG"),'Marks Entry UKG'!I157,"")))</f>
        <v>0</v>
      </c>
    </row>
    <row r="159" spans="1:128" ht="18.95" customHeight="1">
      <c r="A159" s="56">
        <v>152</v>
      </c>
      <c r="B159" s="261" t="str">
        <f>IF(OR(DX159=0,DX159=""),"",IF(AND($E$3="Nursery"),'Marks Entry Nursery'!I158,IF(AND($E$3="LKG"),'Marks Entry LKG'!I158,IF(AND($E$3="UKG"),'Marks Entry UKG'!I158,""))))</f>
        <v/>
      </c>
      <c r="C159" s="57" t="str">
        <f>IF(OR($B159=0,$B159=""),"",IF(AND($E$3="Nursery"),'Marks Entry Nursery'!B158,IF(AND($E$3="LKG"),'Marks Entry LKG'!B158,IF(AND($E$3="UKG"),'Marks Entry UKG'!B158,""))))</f>
        <v/>
      </c>
      <c r="D159" s="57" t="str">
        <f>IF(OR($B159=0,$B159=""),"",IF(AND($E$3="Nursery"),'Marks Entry Nursery'!C158,IF(AND($E$3="LKG"),'Marks Entry LKG'!C158,IF(AND($E$3="UKG"),'Marks Entry UKG'!C158,""))))</f>
        <v/>
      </c>
      <c r="E159" s="402" t="str">
        <f>IF(OR(B159=0,B159=""),"",IF(AND($E$3="Nursery"),'Marks Entry Nursery'!E158,IF(AND($E$3="LKG"),'Marks Entry LKG'!E158,IF(AND($E$3="UKG"),'Marks Entry UKG'!E158,""))))</f>
        <v/>
      </c>
      <c r="F159" s="260" t="str">
        <f>IF(OR(B159=0,B159=""),"",IF(AND($E$3="Nursery"),'Marks Entry Nursery'!D158,IF(AND($E$3="LKG"),'Marks Entry LKG'!D158,IF(AND($E$3="UKG"),'Marks Entry UKG'!D158,""))))</f>
        <v/>
      </c>
      <c r="G159" s="407" t="str">
        <f>IF(OR($B159=0,$B159=""),"",IF(AND($E$3="Nursery"),'Marks Entry Nursery'!F158,IF(AND($E$3="LKG"),'Marks Entry LKG'!F158,IF(AND($E$3="UKG"),'Marks Entry UKG'!F158,""))))</f>
        <v/>
      </c>
      <c r="H159" s="407" t="str">
        <f>IF(OR($B159=0,$B159=""),"",IF(AND($E$3="Nursery"),'Marks Entry Nursery'!G158,IF(AND($E$3="LKG"),'Marks Entry LKG'!G158,IF(AND($E$3="UKG"),'Marks Entry UKG'!G158,""))))</f>
        <v/>
      </c>
      <c r="I159" s="407" t="str">
        <f>IF(OR($B159=0,$B159=""),"",IF(AND($E$3="Nursery"),'Marks Entry Nursery'!H158,IF(AND($E$3="LKG"),'Marks Entry LKG'!H158,IF(AND($E$3="UKG"),'Marks Entry UKG'!H158,""))))</f>
        <v/>
      </c>
      <c r="J159" s="229" t="str">
        <f>IF(OR($B159=0,$B159=""),"",IF(AND($E$3="Nursery"),'Marks Entry Nursery'!J158,IF(AND($E$3="LKG"),'Marks Entry LKG'!J158,IF(AND($E$3="UKG"),'Marks Entry UKG'!J158,""))))</f>
        <v/>
      </c>
      <c r="K159" s="229" t="str">
        <f>IF(OR($B159=0,$B159=""),"",IF(AND($E$3="Nursery"),'Marks Entry Nursery'!K158,IF(AND($E$3="LKG"),'Marks Entry LKG'!K158,IF(AND($E$3="UKG"),'Marks Entry UKG'!K158,""))))</f>
        <v/>
      </c>
      <c r="L159" s="105"/>
      <c r="M159" s="105"/>
      <c r="N159" s="105"/>
      <c r="O159" s="51"/>
      <c r="P159" s="105" t="str">
        <f>IF(OR($B159=0,$B159=""),"",IF(AND($E$3="Nursery"),'Marks Entry Nursery'!O158,IF(AND($E$3="LKG"),'Marks Entry LKG'!O158,IF(AND($E$3="UKG"),'Marks Entry UKG'!O158,""))))</f>
        <v/>
      </c>
      <c r="Q159" s="105" t="str">
        <f>IF(OR($B159=0,$B159=""),"",IF(AND($E$3="Nursery"),'Marks Entry Nursery'!P158,IF(AND($E$3="LKG"),'Marks Entry LKG'!P158,IF(AND($E$3="UKG"),'Marks Entry UKG'!P158,""))))</f>
        <v/>
      </c>
      <c r="R159" s="54" t="str">
        <f t="shared" si="128"/>
        <v/>
      </c>
      <c r="S159" s="51">
        <f t="shared" si="129"/>
        <v>0</v>
      </c>
      <c r="T159" s="105" t="str">
        <f>IF(OR($B159=0,$B159=""),"",IF(AND($E$3="Nursery"),'Marks Entry Nursery'!Q158,IF(AND($E$3="LKG"),'Marks Entry LKG'!Q158,IF(AND($E$3="UKG"),'Marks Entry UKG'!Q158,""))))</f>
        <v/>
      </c>
      <c r="U159" s="105" t="str">
        <f>IF(OR($B159=0,$B159=""),"",IF(AND($E$3="Nursery"),'Marks Entry Nursery'!R158,IF(AND($E$3="LKG"),'Marks Entry LKG'!R158,IF(AND($E$3="UKG"),'Marks Entry UKG'!R158,""))))</f>
        <v/>
      </c>
      <c r="V159" s="55" t="str">
        <f t="shared" si="130"/>
        <v/>
      </c>
      <c r="W159" s="51" t="str">
        <f t="shared" si="131"/>
        <v/>
      </c>
      <c r="X159" s="89">
        <f t="shared" si="132"/>
        <v>0</v>
      </c>
      <c r="Y159" s="89" t="str">
        <f t="shared" si="133"/>
        <v/>
      </c>
      <c r="Z159" s="89" t="str">
        <f t="shared" si="134"/>
        <v/>
      </c>
      <c r="AA159" s="89" t="str">
        <f t="shared" si="135"/>
        <v/>
      </c>
      <c r="AB159" s="89" t="str">
        <f t="shared" si="136"/>
        <v/>
      </c>
      <c r="AC159" s="93" t="str">
        <f t="shared" si="137"/>
        <v/>
      </c>
      <c r="AD159" s="105"/>
      <c r="AE159" s="105"/>
      <c r="AF159" s="105"/>
      <c r="AG159" s="51"/>
      <c r="AH159" s="105" t="str">
        <f>IF(OR($B159=0,$B159=""),"",IF(AND($E$3="Nursery"),'Marks Entry Nursery'!V158,IF(AND($E$3="LKG"),'Marks Entry LKG'!V158,IF(AND($E$3="UKG"),'Marks Entry UKG'!V158,""))))</f>
        <v/>
      </c>
      <c r="AI159" s="105" t="str">
        <f>IF(OR($B159=0,$B159=""),"",IF(AND($E$3="Nursery"),'Marks Entry Nursery'!W158,IF(AND($E$3="LKG"),'Marks Entry LKG'!W158,IF(AND($E$3="UKG"),'Marks Entry UKG'!W158,""))))</f>
        <v/>
      </c>
      <c r="AJ159" s="54" t="str">
        <f t="shared" si="138"/>
        <v/>
      </c>
      <c r="AK159" s="51">
        <f t="shared" si="139"/>
        <v>0</v>
      </c>
      <c r="AL159" s="105" t="str">
        <f>IF(OR($B159=0,$B159=""),"",IF(AND($E$3="Nursery"),'Marks Entry Nursery'!X158,IF(AND($E$3="LKG"),'Marks Entry LKG'!X158,IF(AND($E$3="UKG"),'Marks Entry UKG'!X158,""))))</f>
        <v/>
      </c>
      <c r="AM159" s="105" t="str">
        <f>IF(OR($B159=0,$B159=""),"",IF(AND($E$3="Nursery"),'Marks Entry Nursery'!Y158,IF(AND($E$3="LKG"),'Marks Entry LKG'!Y158,IF(AND($E$3="UKG"),'Marks Entry UKG'!Y158,""))))</f>
        <v/>
      </c>
      <c r="AN159" s="55" t="str">
        <f t="shared" si="140"/>
        <v/>
      </c>
      <c r="AO159" s="51" t="str">
        <f t="shared" si="141"/>
        <v/>
      </c>
      <c r="AP159" s="89">
        <f t="shared" si="142"/>
        <v>0</v>
      </c>
      <c r="AQ159" s="89" t="str">
        <f t="shared" si="143"/>
        <v/>
      </c>
      <c r="AR159" s="89" t="str">
        <f t="shared" si="144"/>
        <v/>
      </c>
      <c r="AS159" s="89" t="str">
        <f t="shared" si="145"/>
        <v/>
      </c>
      <c r="AT159" s="89" t="str">
        <f t="shared" si="146"/>
        <v/>
      </c>
      <c r="AU159" s="93" t="str">
        <f t="shared" si="147"/>
        <v/>
      </c>
      <c r="AV159" s="105"/>
      <c r="AW159" s="105"/>
      <c r="AX159" s="105"/>
      <c r="AY159" s="51"/>
      <c r="AZ159" s="105" t="str">
        <f>IF(OR($B159=0,$B159=""),"",IF(AND($E$3="Nursery"),'Marks Entry Nursery'!AC158,IF(AND($E$3="LKG"),'Marks Entry LKG'!AC158,IF(AND($E$3="UKG"),'Marks Entry UKG'!AC158,""))))</f>
        <v/>
      </c>
      <c r="BA159" s="105" t="str">
        <f>IF(OR($B159=0,$B159=""),"",IF(AND($E$3="Nursery"),'Marks Entry Nursery'!AD158,IF(AND($E$3="LKG"),'Marks Entry LKG'!AD158,IF(AND($E$3="UKG"),'Marks Entry UKG'!AD158,""))))</f>
        <v/>
      </c>
      <c r="BB159" s="54" t="str">
        <f t="shared" si="148"/>
        <v/>
      </c>
      <c r="BC159" s="51">
        <f t="shared" si="149"/>
        <v>0</v>
      </c>
      <c r="BD159" s="105" t="str">
        <f>IF(OR($B159=0,$B159=""),"",IF(AND($E$3="Nursery"),'Marks Entry Nursery'!AE158,IF(AND($E$3="LKG"),'Marks Entry LKG'!AE158,IF(AND($E$3="UKG"),'Marks Entry UKG'!AE158,""))))</f>
        <v/>
      </c>
      <c r="BE159" s="105" t="str">
        <f>IF(OR($B159=0,$B159=""),"",IF(AND($E$3="Nursery"),'Marks Entry Nursery'!AF158,IF(AND($E$3="LKG"),'Marks Entry LKG'!AF158,IF(AND($E$3="UKG"),'Marks Entry UKG'!AF158,""))))</f>
        <v/>
      </c>
      <c r="BF159" s="55" t="str">
        <f t="shared" si="150"/>
        <v/>
      </c>
      <c r="BG159" s="51" t="str">
        <f t="shared" si="151"/>
        <v/>
      </c>
      <c r="BH159" s="89">
        <f t="shared" si="152"/>
        <v>0</v>
      </c>
      <c r="BI159" s="89" t="str">
        <f t="shared" si="153"/>
        <v/>
      </c>
      <c r="BJ159" s="89" t="str">
        <f t="shared" si="154"/>
        <v/>
      </c>
      <c r="BK159" s="89" t="str">
        <f t="shared" si="155"/>
        <v/>
      </c>
      <c r="BL159" s="89" t="str">
        <f t="shared" si="156"/>
        <v/>
      </c>
      <c r="BM159" s="93" t="str">
        <f t="shared" si="157"/>
        <v/>
      </c>
      <c r="BN159" s="105"/>
      <c r="BO159" s="105"/>
      <c r="BP159" s="105"/>
      <c r="BQ159" s="51"/>
      <c r="BR159" s="105" t="str">
        <f>IF(OR($B159=0,$B159=""),"",IF(AND($E$3="Nursery"),'Marks Entry Nursery'!AJ158,IF(AND($E$3="LKG"),'Marks Entry LKG'!AJ158,IF(AND($E$3="UKG"),'Marks Entry UKG'!AJ158,""))))</f>
        <v/>
      </c>
      <c r="BS159" s="105" t="str">
        <f>IF(OR($B159=0,$B159=""),"",IF(AND($E$3="Nursery"),'Marks Entry Nursery'!AK158,IF(AND($E$3="LKG"),'Marks Entry LKG'!AK158,IF(AND($E$3="UKG"),'Marks Entry UKG'!AK158,""))))</f>
        <v/>
      </c>
      <c r="BT159" s="54" t="str">
        <f t="shared" si="158"/>
        <v/>
      </c>
      <c r="BU159" s="51">
        <f t="shared" si="159"/>
        <v>0</v>
      </c>
      <c r="BV159" s="105" t="str">
        <f>IF(OR($B159=0,$B159=""),"",IF(AND($E$3="Nursery"),'Marks Entry Nursery'!AL158,IF(AND($E$3="LKG"),'Marks Entry LKG'!AL158,IF(AND($E$3="UKG"),'Marks Entry UKG'!AL158,""))))</f>
        <v/>
      </c>
      <c r="BW159" s="105" t="str">
        <f>IF(OR($B159=0,$B159=""),"",IF(AND($E$3="Nursery"),'Marks Entry Nursery'!AM158,IF(AND($E$3="LKG"),'Marks Entry LKG'!AM158,IF(AND($E$3="UKG"),'Marks Entry UKG'!AM158,""))))</f>
        <v/>
      </c>
      <c r="BX159" s="55" t="str">
        <f t="shared" si="160"/>
        <v/>
      </c>
      <c r="BY159" s="51" t="str">
        <f t="shared" si="161"/>
        <v/>
      </c>
      <c r="BZ159" s="89">
        <f t="shared" si="162"/>
        <v>0</v>
      </c>
      <c r="CA159" s="89" t="str">
        <f t="shared" si="163"/>
        <v/>
      </c>
      <c r="CB159" s="89" t="str">
        <f t="shared" si="164"/>
        <v/>
      </c>
      <c r="CC159" s="89" t="str">
        <f t="shared" si="165"/>
        <v/>
      </c>
      <c r="CD159" s="89" t="str">
        <f t="shared" si="166"/>
        <v/>
      </c>
      <c r="CE159" s="93" t="str">
        <f t="shared" si="167"/>
        <v/>
      </c>
      <c r="CF159" s="105" t="str">
        <f>IF(OR($B159=0,$B159=""),"",IF(AND($E$3="Nursery"),'Marks Entry Nursery'!AN158,IF(AND($E$3="LKG"),'Marks Entry LKG'!AN158,IF(AND($E$3="UKG"),'Marks Entry UKG'!AN158,""))))</f>
        <v/>
      </c>
      <c r="CG159" s="105" t="str">
        <f>IF(OR($B159=0,$B159=""),"",IF(AND($E$3="Nursery"),'Marks Entry Nursery'!AO158,IF(AND($E$3="LKG"),'Marks Entry LKG'!AO158,IF(AND($E$3="UKG"),'Marks Entry UKG'!AO158,""))))</f>
        <v/>
      </c>
      <c r="CH159" s="106" t="str">
        <f t="shared" si="168"/>
        <v/>
      </c>
      <c r="CI159" s="107">
        <f t="shared" si="169"/>
        <v>0</v>
      </c>
      <c r="CJ159" s="107" t="str">
        <f t="shared" si="170"/>
        <v/>
      </c>
      <c r="CK159" s="107" t="str">
        <f t="shared" si="171"/>
        <v/>
      </c>
      <c r="CL159" s="92" t="str">
        <f t="shared" si="172"/>
        <v/>
      </c>
      <c r="CM159" s="105" t="str">
        <f>IF(OR($B159=0,$B159=""),"",IF(AND($E$3="Nursery"),'Marks Entry Nursery'!AP158,IF(AND($E$3="LKG"),'Marks Entry LKG'!AP158,IF(AND($E$3="UKG"),'Marks Entry UKG'!AP158,""))))</f>
        <v/>
      </c>
      <c r="CN159" s="105" t="str">
        <f>IF(OR($B159=0,$B159=""),"",IF(AND($E$3="Nursery"),'Marks Entry Nursery'!AQ158,IF(AND($E$3="LKG"),'Marks Entry LKG'!AQ158,IF(AND($E$3="UKG"),'Marks Entry UKG'!AQ158,""))))</f>
        <v/>
      </c>
      <c r="CO159" s="106" t="str">
        <f t="shared" si="173"/>
        <v/>
      </c>
      <c r="CP159" s="107">
        <f t="shared" si="174"/>
        <v>0</v>
      </c>
      <c r="CQ159" s="107" t="str">
        <f t="shared" si="175"/>
        <v/>
      </c>
      <c r="CR159" s="107" t="str">
        <f t="shared" si="176"/>
        <v/>
      </c>
      <c r="CS159" s="92" t="str">
        <f t="shared" si="177"/>
        <v/>
      </c>
      <c r="CT159" s="105" t="str">
        <f>IF(OR($B159=0,$B159=""),"",IF(AND($E$3="Nursery"),'Marks Entry Nursery'!AR158,IF(AND($E$3="LKG"),'Marks Entry LKG'!AR158,IF(AND($E$3="UKG"),'Marks Entry UKG'!AR158,""))))</f>
        <v/>
      </c>
      <c r="CU159" s="105" t="str">
        <f>IF(OR($B159=0,$B159=""),"",IF(AND($E$3="Nursery"),'Marks Entry Nursery'!AS158,IF(AND($E$3="LKG"),'Marks Entry LKG'!AS158,IF(AND($E$3="UKG"),'Marks Entry UKG'!AS158,""))))</f>
        <v/>
      </c>
      <c r="CV159" s="106" t="str">
        <f t="shared" si="178"/>
        <v/>
      </c>
      <c r="CW159" s="107">
        <f t="shared" si="179"/>
        <v>0</v>
      </c>
      <c r="CX159" s="107" t="str">
        <f t="shared" si="180"/>
        <v/>
      </c>
      <c r="CY159" s="107" t="str">
        <f t="shared" si="181"/>
        <v/>
      </c>
      <c r="CZ159" s="92" t="str">
        <f t="shared" si="182"/>
        <v/>
      </c>
      <c r="DA159" s="105" t="str">
        <f>IF(OR($B159=0,$B159=""),"",IF(AND($E$3="Nursery"),'Marks Entry Nursery'!AT158,IF(AND($E$3="LKG"),'Marks Entry LKG'!AT158,IF(AND($E$3="UKG"),'Marks Entry UKG'!AT158,""))))</f>
        <v/>
      </c>
      <c r="DB159" s="105" t="str">
        <f>IF(OR($B159=0,$B159=""),"",IF(AND($E$3="Nursery"),'Marks Entry Nursery'!AU158,IF(AND($E$3="LKG"),'Marks Entry LKG'!AU158,IF(AND($E$3="UKG"),'Marks Entry UKG'!AU158,""))))</f>
        <v/>
      </c>
      <c r="DC159" s="357" t="str">
        <f t="shared" si="183"/>
        <v/>
      </c>
      <c r="DD159" s="93" t="str">
        <f t="shared" si="184"/>
        <v/>
      </c>
      <c r="DE159" s="105" t="str">
        <f>IF(OR($B159=0,$B159=""),"",IF(AND($E$3="Nursery"),'Marks Entry Nursery'!AV158,IF(AND($E$3="LKG"),'Marks Entry LKG'!AV158,IF(AND($E$3="UKG"),'Marks Entry UKG'!AV158,""))))</f>
        <v/>
      </c>
      <c r="DF159" s="105" t="str">
        <f>IF(OR($B159=0,$B159=""),"",IF(AND($E$3="Nursery"),'Marks Entry Nursery'!AW158,IF(AND($E$3="LKG"),'Marks Entry LKG'!AW158,IF(AND($E$3="UKG"),'Marks Entry UKG'!AW158,""))))</f>
        <v/>
      </c>
      <c r="DG159" s="357" t="str">
        <f t="shared" si="185"/>
        <v/>
      </c>
      <c r="DH159" s="93" t="str">
        <f t="shared" si="186"/>
        <v/>
      </c>
      <c r="DI159" s="63" t="str">
        <f t="shared" si="187"/>
        <v/>
      </c>
      <c r="DJ159" s="359" t="str">
        <f t="shared" si="188"/>
        <v/>
      </c>
      <c r="DK159" s="67" t="str">
        <f t="shared" si="189"/>
        <v/>
      </c>
      <c r="DL159" s="68" t="str">
        <f t="shared" si="190"/>
        <v/>
      </c>
      <c r="DM159" s="387" t="str">
        <f>IFERROR(IF(B159="NSO","NSO",IF(OR(D159="",G159="",F159="",B159="",DI159=0),"",IF('Master sheet'!$D$14="Hindi","कक्षोंन्नति","Promoted"))),"")</f>
        <v/>
      </c>
      <c r="DN159" s="42" t="str">
        <f>IF(OR(B159=0,B159=""),"",IF(AND($E$3="Nursery"),'Marks Entry Nursery'!AX158,IF(AND($E$3="LKG"),'Marks Entry LKG'!AX158,IF(AND($E$3="UKG"),'Marks Entry UKG'!AX158,""))))</f>
        <v/>
      </c>
      <c r="DO159" s="42" t="str">
        <f>IF(OR(B159=0,B159=""),"",IF(AND($E$3="Nursery"),'Marks Entry Nursery'!AY158,IF(AND($E$3="LKG"),'Marks Entry LKG'!AY158,IF(AND($E$3="UKG"),'Marks Entry UKG'!AY158,""))))</f>
        <v/>
      </c>
      <c r="DP159" s="214" t="str">
        <f t="shared" si="191"/>
        <v/>
      </c>
      <c r="DQ159" s="43"/>
      <c r="DX159" s="44">
        <f>IF(AND($E$3="Nursery"),'Marks Entry Nursery'!I158,IF(AND($E$3="LKG"),'Marks Entry LKG'!I158,IF(AND($E$3="UKG"),'Marks Entry UKG'!I158,"")))</f>
        <v>0</v>
      </c>
    </row>
    <row r="160" spans="1:128" ht="18.95" customHeight="1">
      <c r="A160" s="56">
        <v>153</v>
      </c>
      <c r="B160" s="261" t="str">
        <f>IF(OR(DX160=0,DX160=""),"",IF(AND($E$3="Nursery"),'Marks Entry Nursery'!I159,IF(AND($E$3="LKG"),'Marks Entry LKG'!I159,IF(AND($E$3="UKG"),'Marks Entry UKG'!I159,""))))</f>
        <v/>
      </c>
      <c r="C160" s="57" t="str">
        <f>IF(OR($B160=0,$B160=""),"",IF(AND($E$3="Nursery"),'Marks Entry Nursery'!B159,IF(AND($E$3="LKG"),'Marks Entry LKG'!B159,IF(AND($E$3="UKG"),'Marks Entry UKG'!B159,""))))</f>
        <v/>
      </c>
      <c r="D160" s="57" t="str">
        <f>IF(OR($B160=0,$B160=""),"",IF(AND($E$3="Nursery"),'Marks Entry Nursery'!C159,IF(AND($E$3="LKG"),'Marks Entry LKG'!C159,IF(AND($E$3="UKG"),'Marks Entry UKG'!C159,""))))</f>
        <v/>
      </c>
      <c r="E160" s="402" t="str">
        <f>IF(OR(B160=0,B160=""),"",IF(AND($E$3="Nursery"),'Marks Entry Nursery'!E159,IF(AND($E$3="LKG"),'Marks Entry LKG'!E159,IF(AND($E$3="UKG"),'Marks Entry UKG'!E159,""))))</f>
        <v/>
      </c>
      <c r="F160" s="260" t="str">
        <f>IF(OR(B160=0,B160=""),"",IF(AND($E$3="Nursery"),'Marks Entry Nursery'!D159,IF(AND($E$3="LKG"),'Marks Entry LKG'!D159,IF(AND($E$3="UKG"),'Marks Entry UKG'!D159,""))))</f>
        <v/>
      </c>
      <c r="G160" s="407" t="str">
        <f>IF(OR($B160=0,$B160=""),"",IF(AND($E$3="Nursery"),'Marks Entry Nursery'!F159,IF(AND($E$3="LKG"),'Marks Entry LKG'!F159,IF(AND($E$3="UKG"),'Marks Entry UKG'!F159,""))))</f>
        <v/>
      </c>
      <c r="H160" s="407" t="str">
        <f>IF(OR($B160=0,$B160=""),"",IF(AND($E$3="Nursery"),'Marks Entry Nursery'!G159,IF(AND($E$3="LKG"),'Marks Entry LKG'!G159,IF(AND($E$3="UKG"),'Marks Entry UKG'!G159,""))))</f>
        <v/>
      </c>
      <c r="I160" s="407" t="str">
        <f>IF(OR($B160=0,$B160=""),"",IF(AND($E$3="Nursery"),'Marks Entry Nursery'!H159,IF(AND($E$3="LKG"),'Marks Entry LKG'!H159,IF(AND($E$3="UKG"),'Marks Entry UKG'!H159,""))))</f>
        <v/>
      </c>
      <c r="J160" s="229" t="str">
        <f>IF(OR($B160=0,$B160=""),"",IF(AND($E$3="Nursery"),'Marks Entry Nursery'!J159,IF(AND($E$3="LKG"),'Marks Entry LKG'!J159,IF(AND($E$3="UKG"),'Marks Entry UKG'!J159,""))))</f>
        <v/>
      </c>
      <c r="K160" s="229" t="str">
        <f>IF(OR($B160=0,$B160=""),"",IF(AND($E$3="Nursery"),'Marks Entry Nursery'!K159,IF(AND($E$3="LKG"),'Marks Entry LKG'!K159,IF(AND($E$3="UKG"),'Marks Entry UKG'!K159,""))))</f>
        <v/>
      </c>
      <c r="L160" s="105"/>
      <c r="M160" s="105"/>
      <c r="N160" s="105"/>
      <c r="O160" s="51"/>
      <c r="P160" s="105" t="str">
        <f>IF(OR($B160=0,$B160=""),"",IF(AND($E$3="Nursery"),'Marks Entry Nursery'!O159,IF(AND($E$3="LKG"),'Marks Entry LKG'!O159,IF(AND($E$3="UKG"),'Marks Entry UKG'!O159,""))))</f>
        <v/>
      </c>
      <c r="Q160" s="105" t="str">
        <f>IF(OR($B160=0,$B160=""),"",IF(AND($E$3="Nursery"),'Marks Entry Nursery'!P159,IF(AND($E$3="LKG"),'Marks Entry LKG'!P159,IF(AND($E$3="UKG"),'Marks Entry UKG'!P159,""))))</f>
        <v/>
      </c>
      <c r="R160" s="54" t="str">
        <f t="shared" si="128"/>
        <v/>
      </c>
      <c r="S160" s="51">
        <f t="shared" si="129"/>
        <v>0</v>
      </c>
      <c r="T160" s="105" t="str">
        <f>IF(OR($B160=0,$B160=""),"",IF(AND($E$3="Nursery"),'Marks Entry Nursery'!Q159,IF(AND($E$3="LKG"),'Marks Entry LKG'!Q159,IF(AND($E$3="UKG"),'Marks Entry UKG'!Q159,""))))</f>
        <v/>
      </c>
      <c r="U160" s="105" t="str">
        <f>IF(OR($B160=0,$B160=""),"",IF(AND($E$3="Nursery"),'Marks Entry Nursery'!R159,IF(AND($E$3="LKG"),'Marks Entry LKG'!R159,IF(AND($E$3="UKG"),'Marks Entry UKG'!R159,""))))</f>
        <v/>
      </c>
      <c r="V160" s="55" t="str">
        <f t="shared" si="130"/>
        <v/>
      </c>
      <c r="W160" s="51" t="str">
        <f t="shared" si="131"/>
        <v/>
      </c>
      <c r="X160" s="89">
        <f t="shared" si="132"/>
        <v>0</v>
      </c>
      <c r="Y160" s="89" t="str">
        <f t="shared" si="133"/>
        <v/>
      </c>
      <c r="Z160" s="89" t="str">
        <f t="shared" si="134"/>
        <v/>
      </c>
      <c r="AA160" s="89" t="str">
        <f t="shared" si="135"/>
        <v/>
      </c>
      <c r="AB160" s="89" t="str">
        <f t="shared" si="136"/>
        <v/>
      </c>
      <c r="AC160" s="93" t="str">
        <f t="shared" si="137"/>
        <v/>
      </c>
      <c r="AD160" s="105"/>
      <c r="AE160" s="105"/>
      <c r="AF160" s="105"/>
      <c r="AG160" s="51"/>
      <c r="AH160" s="105" t="str">
        <f>IF(OR($B160=0,$B160=""),"",IF(AND($E$3="Nursery"),'Marks Entry Nursery'!V159,IF(AND($E$3="LKG"),'Marks Entry LKG'!V159,IF(AND($E$3="UKG"),'Marks Entry UKG'!V159,""))))</f>
        <v/>
      </c>
      <c r="AI160" s="105" t="str">
        <f>IF(OR($B160=0,$B160=""),"",IF(AND($E$3="Nursery"),'Marks Entry Nursery'!W159,IF(AND($E$3="LKG"),'Marks Entry LKG'!W159,IF(AND($E$3="UKG"),'Marks Entry UKG'!W159,""))))</f>
        <v/>
      </c>
      <c r="AJ160" s="54" t="str">
        <f t="shared" si="138"/>
        <v/>
      </c>
      <c r="AK160" s="51">
        <f t="shared" si="139"/>
        <v>0</v>
      </c>
      <c r="AL160" s="105" t="str">
        <f>IF(OR($B160=0,$B160=""),"",IF(AND($E$3="Nursery"),'Marks Entry Nursery'!X159,IF(AND($E$3="LKG"),'Marks Entry LKG'!X159,IF(AND($E$3="UKG"),'Marks Entry UKG'!X159,""))))</f>
        <v/>
      </c>
      <c r="AM160" s="105" t="str">
        <f>IF(OR($B160=0,$B160=""),"",IF(AND($E$3="Nursery"),'Marks Entry Nursery'!Y159,IF(AND($E$3="LKG"),'Marks Entry LKG'!Y159,IF(AND($E$3="UKG"),'Marks Entry UKG'!Y159,""))))</f>
        <v/>
      </c>
      <c r="AN160" s="55" t="str">
        <f t="shared" si="140"/>
        <v/>
      </c>
      <c r="AO160" s="51" t="str">
        <f t="shared" si="141"/>
        <v/>
      </c>
      <c r="AP160" s="89">
        <f t="shared" si="142"/>
        <v>0</v>
      </c>
      <c r="AQ160" s="89" t="str">
        <f t="shared" si="143"/>
        <v/>
      </c>
      <c r="AR160" s="89" t="str">
        <f t="shared" si="144"/>
        <v/>
      </c>
      <c r="AS160" s="89" t="str">
        <f t="shared" si="145"/>
        <v/>
      </c>
      <c r="AT160" s="89" t="str">
        <f t="shared" si="146"/>
        <v/>
      </c>
      <c r="AU160" s="93" t="str">
        <f t="shared" si="147"/>
        <v/>
      </c>
      <c r="AV160" s="105"/>
      <c r="AW160" s="105"/>
      <c r="AX160" s="105"/>
      <c r="AY160" s="51"/>
      <c r="AZ160" s="105" t="str">
        <f>IF(OR($B160=0,$B160=""),"",IF(AND($E$3="Nursery"),'Marks Entry Nursery'!AC159,IF(AND($E$3="LKG"),'Marks Entry LKG'!AC159,IF(AND($E$3="UKG"),'Marks Entry UKG'!AC159,""))))</f>
        <v/>
      </c>
      <c r="BA160" s="105" t="str">
        <f>IF(OR($B160=0,$B160=""),"",IF(AND($E$3="Nursery"),'Marks Entry Nursery'!AD159,IF(AND($E$3="LKG"),'Marks Entry LKG'!AD159,IF(AND($E$3="UKG"),'Marks Entry UKG'!AD159,""))))</f>
        <v/>
      </c>
      <c r="BB160" s="54" t="str">
        <f t="shared" si="148"/>
        <v/>
      </c>
      <c r="BC160" s="51">
        <f t="shared" si="149"/>
        <v>0</v>
      </c>
      <c r="BD160" s="105" t="str">
        <f>IF(OR($B160=0,$B160=""),"",IF(AND($E$3="Nursery"),'Marks Entry Nursery'!AE159,IF(AND($E$3="LKG"),'Marks Entry LKG'!AE159,IF(AND($E$3="UKG"),'Marks Entry UKG'!AE159,""))))</f>
        <v/>
      </c>
      <c r="BE160" s="105" t="str">
        <f>IF(OR($B160=0,$B160=""),"",IF(AND($E$3="Nursery"),'Marks Entry Nursery'!AF159,IF(AND($E$3="LKG"),'Marks Entry LKG'!AF159,IF(AND($E$3="UKG"),'Marks Entry UKG'!AF159,""))))</f>
        <v/>
      </c>
      <c r="BF160" s="55" t="str">
        <f t="shared" si="150"/>
        <v/>
      </c>
      <c r="BG160" s="51" t="str">
        <f t="shared" si="151"/>
        <v/>
      </c>
      <c r="BH160" s="89">
        <f t="shared" si="152"/>
        <v>0</v>
      </c>
      <c r="BI160" s="89" t="str">
        <f t="shared" si="153"/>
        <v/>
      </c>
      <c r="BJ160" s="89" t="str">
        <f t="shared" si="154"/>
        <v/>
      </c>
      <c r="BK160" s="89" t="str">
        <f t="shared" si="155"/>
        <v/>
      </c>
      <c r="BL160" s="89" t="str">
        <f t="shared" si="156"/>
        <v/>
      </c>
      <c r="BM160" s="93" t="str">
        <f t="shared" si="157"/>
        <v/>
      </c>
      <c r="BN160" s="105"/>
      <c r="BO160" s="105"/>
      <c r="BP160" s="105"/>
      <c r="BQ160" s="51"/>
      <c r="BR160" s="105" t="str">
        <f>IF(OR($B160=0,$B160=""),"",IF(AND($E$3="Nursery"),'Marks Entry Nursery'!AJ159,IF(AND($E$3="LKG"),'Marks Entry LKG'!AJ159,IF(AND($E$3="UKG"),'Marks Entry UKG'!AJ159,""))))</f>
        <v/>
      </c>
      <c r="BS160" s="105" t="str">
        <f>IF(OR($B160=0,$B160=""),"",IF(AND($E$3="Nursery"),'Marks Entry Nursery'!AK159,IF(AND($E$3="LKG"),'Marks Entry LKG'!AK159,IF(AND($E$3="UKG"),'Marks Entry UKG'!AK159,""))))</f>
        <v/>
      </c>
      <c r="BT160" s="54" t="str">
        <f t="shared" si="158"/>
        <v/>
      </c>
      <c r="BU160" s="51">
        <f t="shared" si="159"/>
        <v>0</v>
      </c>
      <c r="BV160" s="105" t="str">
        <f>IF(OR($B160=0,$B160=""),"",IF(AND($E$3="Nursery"),'Marks Entry Nursery'!AL159,IF(AND($E$3="LKG"),'Marks Entry LKG'!AL159,IF(AND($E$3="UKG"),'Marks Entry UKG'!AL159,""))))</f>
        <v/>
      </c>
      <c r="BW160" s="105" t="str">
        <f>IF(OR($B160=0,$B160=""),"",IF(AND($E$3="Nursery"),'Marks Entry Nursery'!AM159,IF(AND($E$3="LKG"),'Marks Entry LKG'!AM159,IF(AND($E$3="UKG"),'Marks Entry UKG'!AM159,""))))</f>
        <v/>
      </c>
      <c r="BX160" s="55" t="str">
        <f t="shared" si="160"/>
        <v/>
      </c>
      <c r="BY160" s="51" t="str">
        <f t="shared" si="161"/>
        <v/>
      </c>
      <c r="BZ160" s="89">
        <f t="shared" si="162"/>
        <v>0</v>
      </c>
      <c r="CA160" s="89" t="str">
        <f t="shared" si="163"/>
        <v/>
      </c>
      <c r="CB160" s="89" t="str">
        <f t="shared" si="164"/>
        <v/>
      </c>
      <c r="CC160" s="89" t="str">
        <f t="shared" si="165"/>
        <v/>
      </c>
      <c r="CD160" s="89" t="str">
        <f t="shared" si="166"/>
        <v/>
      </c>
      <c r="CE160" s="93" t="str">
        <f t="shared" si="167"/>
        <v/>
      </c>
      <c r="CF160" s="105" t="str">
        <f>IF(OR($B160=0,$B160=""),"",IF(AND($E$3="Nursery"),'Marks Entry Nursery'!AN159,IF(AND($E$3="LKG"),'Marks Entry LKG'!AN159,IF(AND($E$3="UKG"),'Marks Entry UKG'!AN159,""))))</f>
        <v/>
      </c>
      <c r="CG160" s="105" t="str">
        <f>IF(OR($B160=0,$B160=""),"",IF(AND($E$3="Nursery"),'Marks Entry Nursery'!AO159,IF(AND($E$3="LKG"),'Marks Entry LKG'!AO159,IF(AND($E$3="UKG"),'Marks Entry UKG'!AO159,""))))</f>
        <v/>
      </c>
      <c r="CH160" s="106" t="str">
        <f t="shared" si="168"/>
        <v/>
      </c>
      <c r="CI160" s="107">
        <f t="shared" si="169"/>
        <v>0</v>
      </c>
      <c r="CJ160" s="107" t="str">
        <f t="shared" si="170"/>
        <v/>
      </c>
      <c r="CK160" s="107" t="str">
        <f t="shared" si="171"/>
        <v/>
      </c>
      <c r="CL160" s="92" t="str">
        <f t="shared" si="172"/>
        <v/>
      </c>
      <c r="CM160" s="105" t="str">
        <f>IF(OR($B160=0,$B160=""),"",IF(AND($E$3="Nursery"),'Marks Entry Nursery'!AP159,IF(AND($E$3="LKG"),'Marks Entry LKG'!AP159,IF(AND($E$3="UKG"),'Marks Entry UKG'!AP159,""))))</f>
        <v/>
      </c>
      <c r="CN160" s="105" t="str">
        <f>IF(OR($B160=0,$B160=""),"",IF(AND($E$3="Nursery"),'Marks Entry Nursery'!AQ159,IF(AND($E$3="LKG"),'Marks Entry LKG'!AQ159,IF(AND($E$3="UKG"),'Marks Entry UKG'!AQ159,""))))</f>
        <v/>
      </c>
      <c r="CO160" s="106" t="str">
        <f t="shared" si="173"/>
        <v/>
      </c>
      <c r="CP160" s="107">
        <f t="shared" si="174"/>
        <v>0</v>
      </c>
      <c r="CQ160" s="107" t="str">
        <f t="shared" si="175"/>
        <v/>
      </c>
      <c r="CR160" s="107" t="str">
        <f t="shared" si="176"/>
        <v/>
      </c>
      <c r="CS160" s="92" t="str">
        <f t="shared" si="177"/>
        <v/>
      </c>
      <c r="CT160" s="105" t="str">
        <f>IF(OR($B160=0,$B160=""),"",IF(AND($E$3="Nursery"),'Marks Entry Nursery'!AR159,IF(AND($E$3="LKG"),'Marks Entry LKG'!AR159,IF(AND($E$3="UKG"),'Marks Entry UKG'!AR159,""))))</f>
        <v/>
      </c>
      <c r="CU160" s="105" t="str">
        <f>IF(OR($B160=0,$B160=""),"",IF(AND($E$3="Nursery"),'Marks Entry Nursery'!AS159,IF(AND($E$3="LKG"),'Marks Entry LKG'!AS159,IF(AND($E$3="UKG"),'Marks Entry UKG'!AS159,""))))</f>
        <v/>
      </c>
      <c r="CV160" s="106" t="str">
        <f t="shared" si="178"/>
        <v/>
      </c>
      <c r="CW160" s="107">
        <f t="shared" si="179"/>
        <v>0</v>
      </c>
      <c r="CX160" s="107" t="str">
        <f t="shared" si="180"/>
        <v/>
      </c>
      <c r="CY160" s="107" t="str">
        <f t="shared" si="181"/>
        <v/>
      </c>
      <c r="CZ160" s="92" t="str">
        <f t="shared" si="182"/>
        <v/>
      </c>
      <c r="DA160" s="105" t="str">
        <f>IF(OR($B160=0,$B160=""),"",IF(AND($E$3="Nursery"),'Marks Entry Nursery'!AT159,IF(AND($E$3="LKG"),'Marks Entry LKG'!AT159,IF(AND($E$3="UKG"),'Marks Entry UKG'!AT159,""))))</f>
        <v/>
      </c>
      <c r="DB160" s="105" t="str">
        <f>IF(OR($B160=0,$B160=""),"",IF(AND($E$3="Nursery"),'Marks Entry Nursery'!AU159,IF(AND($E$3="LKG"),'Marks Entry LKG'!AU159,IF(AND($E$3="UKG"),'Marks Entry UKG'!AU159,""))))</f>
        <v/>
      </c>
      <c r="DC160" s="357" t="str">
        <f t="shared" si="183"/>
        <v/>
      </c>
      <c r="DD160" s="93" t="str">
        <f t="shared" si="184"/>
        <v/>
      </c>
      <c r="DE160" s="105" t="str">
        <f>IF(OR($B160=0,$B160=""),"",IF(AND($E$3="Nursery"),'Marks Entry Nursery'!AV159,IF(AND($E$3="LKG"),'Marks Entry LKG'!AV159,IF(AND($E$3="UKG"),'Marks Entry UKG'!AV159,""))))</f>
        <v/>
      </c>
      <c r="DF160" s="105" t="str">
        <f>IF(OR($B160=0,$B160=""),"",IF(AND($E$3="Nursery"),'Marks Entry Nursery'!AW159,IF(AND($E$3="LKG"),'Marks Entry LKG'!AW159,IF(AND($E$3="UKG"),'Marks Entry UKG'!AW159,""))))</f>
        <v/>
      </c>
      <c r="DG160" s="357" t="str">
        <f t="shared" si="185"/>
        <v/>
      </c>
      <c r="DH160" s="93" t="str">
        <f t="shared" si="186"/>
        <v/>
      </c>
      <c r="DI160" s="63" t="str">
        <f t="shared" si="187"/>
        <v/>
      </c>
      <c r="DJ160" s="359" t="str">
        <f t="shared" si="188"/>
        <v/>
      </c>
      <c r="DK160" s="67" t="str">
        <f t="shared" si="189"/>
        <v/>
      </c>
      <c r="DL160" s="68" t="str">
        <f t="shared" si="190"/>
        <v/>
      </c>
      <c r="DM160" s="387" t="str">
        <f>IFERROR(IF(B160="NSO","NSO",IF(OR(D160="",G160="",F160="",B160="",DI160=0),"",IF('Master sheet'!$D$14="Hindi","कक्षोंन्नति","Promoted"))),"")</f>
        <v/>
      </c>
      <c r="DN160" s="42" t="str">
        <f>IF(OR(B160=0,B160=""),"",IF(AND($E$3="Nursery"),'Marks Entry Nursery'!AX159,IF(AND($E$3="LKG"),'Marks Entry LKG'!AX159,IF(AND($E$3="UKG"),'Marks Entry UKG'!AX159,""))))</f>
        <v/>
      </c>
      <c r="DO160" s="42" t="str">
        <f>IF(OR(B160=0,B160=""),"",IF(AND($E$3="Nursery"),'Marks Entry Nursery'!AY159,IF(AND($E$3="LKG"),'Marks Entry LKG'!AY159,IF(AND($E$3="UKG"),'Marks Entry UKG'!AY159,""))))</f>
        <v/>
      </c>
      <c r="DP160" s="214" t="str">
        <f t="shared" si="191"/>
        <v/>
      </c>
      <c r="DQ160" s="43"/>
      <c r="DX160" s="44">
        <f>IF(AND($E$3="Nursery"),'Marks Entry Nursery'!I159,IF(AND($E$3="LKG"),'Marks Entry LKG'!I159,IF(AND($E$3="UKG"),'Marks Entry UKG'!I159,"")))</f>
        <v>0</v>
      </c>
    </row>
    <row r="161" spans="1:128" ht="18.95" customHeight="1">
      <c r="A161" s="56">
        <v>154</v>
      </c>
      <c r="B161" s="261" t="str">
        <f>IF(OR(DX161=0,DX161=""),"",IF(AND($E$3="Nursery"),'Marks Entry Nursery'!I160,IF(AND($E$3="LKG"),'Marks Entry LKG'!I160,IF(AND($E$3="UKG"),'Marks Entry UKG'!I160,""))))</f>
        <v/>
      </c>
      <c r="C161" s="57" t="str">
        <f>IF(OR($B161=0,$B161=""),"",IF(AND($E$3="Nursery"),'Marks Entry Nursery'!B160,IF(AND($E$3="LKG"),'Marks Entry LKG'!B160,IF(AND($E$3="UKG"),'Marks Entry UKG'!B160,""))))</f>
        <v/>
      </c>
      <c r="D161" s="57" t="str">
        <f>IF(OR($B161=0,$B161=""),"",IF(AND($E$3="Nursery"),'Marks Entry Nursery'!C160,IF(AND($E$3="LKG"),'Marks Entry LKG'!C160,IF(AND($E$3="UKG"),'Marks Entry UKG'!C160,""))))</f>
        <v/>
      </c>
      <c r="E161" s="402" t="str">
        <f>IF(OR(B161=0,B161=""),"",IF(AND($E$3="Nursery"),'Marks Entry Nursery'!E160,IF(AND($E$3="LKG"),'Marks Entry LKG'!E160,IF(AND($E$3="UKG"),'Marks Entry UKG'!E160,""))))</f>
        <v/>
      </c>
      <c r="F161" s="260" t="str">
        <f>IF(OR(B161=0,B161=""),"",IF(AND($E$3="Nursery"),'Marks Entry Nursery'!D160,IF(AND($E$3="LKG"),'Marks Entry LKG'!D160,IF(AND($E$3="UKG"),'Marks Entry UKG'!D160,""))))</f>
        <v/>
      </c>
      <c r="G161" s="407" t="str">
        <f>IF(OR($B161=0,$B161=""),"",IF(AND($E$3="Nursery"),'Marks Entry Nursery'!F160,IF(AND($E$3="LKG"),'Marks Entry LKG'!F160,IF(AND($E$3="UKG"),'Marks Entry UKG'!F160,""))))</f>
        <v/>
      </c>
      <c r="H161" s="407" t="str">
        <f>IF(OR($B161=0,$B161=""),"",IF(AND($E$3="Nursery"),'Marks Entry Nursery'!G160,IF(AND($E$3="LKG"),'Marks Entry LKG'!G160,IF(AND($E$3="UKG"),'Marks Entry UKG'!G160,""))))</f>
        <v/>
      </c>
      <c r="I161" s="407" t="str">
        <f>IF(OR($B161=0,$B161=""),"",IF(AND($E$3="Nursery"),'Marks Entry Nursery'!H160,IF(AND($E$3="LKG"),'Marks Entry LKG'!H160,IF(AND($E$3="UKG"),'Marks Entry UKG'!H160,""))))</f>
        <v/>
      </c>
      <c r="J161" s="229" t="str">
        <f>IF(OR($B161=0,$B161=""),"",IF(AND($E$3="Nursery"),'Marks Entry Nursery'!J160,IF(AND($E$3="LKG"),'Marks Entry LKG'!J160,IF(AND($E$3="UKG"),'Marks Entry UKG'!J160,""))))</f>
        <v/>
      </c>
      <c r="K161" s="229" t="str">
        <f>IF(OR($B161=0,$B161=""),"",IF(AND($E$3="Nursery"),'Marks Entry Nursery'!K160,IF(AND($E$3="LKG"),'Marks Entry LKG'!K160,IF(AND($E$3="UKG"),'Marks Entry UKG'!K160,""))))</f>
        <v/>
      </c>
      <c r="L161" s="105"/>
      <c r="M161" s="105"/>
      <c r="N161" s="105"/>
      <c r="O161" s="51"/>
      <c r="P161" s="105" t="str">
        <f>IF(OR($B161=0,$B161=""),"",IF(AND($E$3="Nursery"),'Marks Entry Nursery'!O160,IF(AND($E$3="LKG"),'Marks Entry LKG'!O160,IF(AND($E$3="UKG"),'Marks Entry UKG'!O160,""))))</f>
        <v/>
      </c>
      <c r="Q161" s="105" t="str">
        <f>IF(OR($B161=0,$B161=""),"",IF(AND($E$3="Nursery"),'Marks Entry Nursery'!P160,IF(AND($E$3="LKG"),'Marks Entry LKG'!P160,IF(AND($E$3="UKG"),'Marks Entry UKG'!P160,""))))</f>
        <v/>
      </c>
      <c r="R161" s="54" t="str">
        <f t="shared" si="128"/>
        <v/>
      </c>
      <c r="S161" s="51">
        <f t="shared" si="129"/>
        <v>0</v>
      </c>
      <c r="T161" s="105" t="str">
        <f>IF(OR($B161=0,$B161=""),"",IF(AND($E$3="Nursery"),'Marks Entry Nursery'!Q160,IF(AND($E$3="LKG"),'Marks Entry LKG'!Q160,IF(AND($E$3="UKG"),'Marks Entry UKG'!Q160,""))))</f>
        <v/>
      </c>
      <c r="U161" s="105" t="str">
        <f>IF(OR($B161=0,$B161=""),"",IF(AND($E$3="Nursery"),'Marks Entry Nursery'!R160,IF(AND($E$3="LKG"),'Marks Entry LKG'!R160,IF(AND($E$3="UKG"),'Marks Entry UKG'!R160,""))))</f>
        <v/>
      </c>
      <c r="V161" s="55" t="str">
        <f t="shared" si="130"/>
        <v/>
      </c>
      <c r="W161" s="51" t="str">
        <f t="shared" si="131"/>
        <v/>
      </c>
      <c r="X161" s="89">
        <f t="shared" si="132"/>
        <v>0</v>
      </c>
      <c r="Y161" s="89" t="str">
        <f t="shared" si="133"/>
        <v/>
      </c>
      <c r="Z161" s="89" t="str">
        <f t="shared" si="134"/>
        <v/>
      </c>
      <c r="AA161" s="89" t="str">
        <f t="shared" si="135"/>
        <v/>
      </c>
      <c r="AB161" s="89" t="str">
        <f t="shared" si="136"/>
        <v/>
      </c>
      <c r="AC161" s="93" t="str">
        <f t="shared" si="137"/>
        <v/>
      </c>
      <c r="AD161" s="105"/>
      <c r="AE161" s="105"/>
      <c r="AF161" s="105"/>
      <c r="AG161" s="51"/>
      <c r="AH161" s="105" t="str">
        <f>IF(OR($B161=0,$B161=""),"",IF(AND($E$3="Nursery"),'Marks Entry Nursery'!V160,IF(AND($E$3="LKG"),'Marks Entry LKG'!V160,IF(AND($E$3="UKG"),'Marks Entry UKG'!V160,""))))</f>
        <v/>
      </c>
      <c r="AI161" s="105" t="str">
        <f>IF(OR($B161=0,$B161=""),"",IF(AND($E$3="Nursery"),'Marks Entry Nursery'!W160,IF(AND($E$3="LKG"),'Marks Entry LKG'!W160,IF(AND($E$3="UKG"),'Marks Entry UKG'!W160,""))))</f>
        <v/>
      </c>
      <c r="AJ161" s="54" t="str">
        <f t="shared" si="138"/>
        <v/>
      </c>
      <c r="AK161" s="51">
        <f t="shared" si="139"/>
        <v>0</v>
      </c>
      <c r="AL161" s="105" t="str">
        <f>IF(OR($B161=0,$B161=""),"",IF(AND($E$3="Nursery"),'Marks Entry Nursery'!X160,IF(AND($E$3="LKG"),'Marks Entry LKG'!X160,IF(AND($E$3="UKG"),'Marks Entry UKG'!X160,""))))</f>
        <v/>
      </c>
      <c r="AM161" s="105" t="str">
        <f>IF(OR($B161=0,$B161=""),"",IF(AND($E$3="Nursery"),'Marks Entry Nursery'!Y160,IF(AND($E$3="LKG"),'Marks Entry LKG'!Y160,IF(AND($E$3="UKG"),'Marks Entry UKG'!Y160,""))))</f>
        <v/>
      </c>
      <c r="AN161" s="55" t="str">
        <f t="shared" si="140"/>
        <v/>
      </c>
      <c r="AO161" s="51" t="str">
        <f t="shared" si="141"/>
        <v/>
      </c>
      <c r="AP161" s="89">
        <f t="shared" si="142"/>
        <v>0</v>
      </c>
      <c r="AQ161" s="89" t="str">
        <f t="shared" si="143"/>
        <v/>
      </c>
      <c r="AR161" s="89" t="str">
        <f t="shared" si="144"/>
        <v/>
      </c>
      <c r="AS161" s="89" t="str">
        <f t="shared" si="145"/>
        <v/>
      </c>
      <c r="AT161" s="89" t="str">
        <f t="shared" si="146"/>
        <v/>
      </c>
      <c r="AU161" s="93" t="str">
        <f t="shared" si="147"/>
        <v/>
      </c>
      <c r="AV161" s="105"/>
      <c r="AW161" s="105"/>
      <c r="AX161" s="105"/>
      <c r="AY161" s="51"/>
      <c r="AZ161" s="105" t="str">
        <f>IF(OR($B161=0,$B161=""),"",IF(AND($E$3="Nursery"),'Marks Entry Nursery'!AC160,IF(AND($E$3="LKG"),'Marks Entry LKG'!AC160,IF(AND($E$3="UKG"),'Marks Entry UKG'!AC160,""))))</f>
        <v/>
      </c>
      <c r="BA161" s="105" t="str">
        <f>IF(OR($B161=0,$B161=""),"",IF(AND($E$3="Nursery"),'Marks Entry Nursery'!AD160,IF(AND($E$3="LKG"),'Marks Entry LKG'!AD160,IF(AND($E$3="UKG"),'Marks Entry UKG'!AD160,""))))</f>
        <v/>
      </c>
      <c r="BB161" s="54" t="str">
        <f t="shared" si="148"/>
        <v/>
      </c>
      <c r="BC161" s="51">
        <f t="shared" si="149"/>
        <v>0</v>
      </c>
      <c r="BD161" s="105" t="str">
        <f>IF(OR($B161=0,$B161=""),"",IF(AND($E$3="Nursery"),'Marks Entry Nursery'!AE160,IF(AND($E$3="LKG"),'Marks Entry LKG'!AE160,IF(AND($E$3="UKG"),'Marks Entry UKG'!AE160,""))))</f>
        <v/>
      </c>
      <c r="BE161" s="105" t="str">
        <f>IF(OR($B161=0,$B161=""),"",IF(AND($E$3="Nursery"),'Marks Entry Nursery'!AF160,IF(AND($E$3="LKG"),'Marks Entry LKG'!AF160,IF(AND($E$3="UKG"),'Marks Entry UKG'!AF160,""))))</f>
        <v/>
      </c>
      <c r="BF161" s="55" t="str">
        <f t="shared" si="150"/>
        <v/>
      </c>
      <c r="BG161" s="51" t="str">
        <f t="shared" si="151"/>
        <v/>
      </c>
      <c r="BH161" s="89">
        <f t="shared" si="152"/>
        <v>0</v>
      </c>
      <c r="BI161" s="89" t="str">
        <f t="shared" si="153"/>
        <v/>
      </c>
      <c r="BJ161" s="89" t="str">
        <f t="shared" si="154"/>
        <v/>
      </c>
      <c r="BK161" s="89" t="str">
        <f t="shared" si="155"/>
        <v/>
      </c>
      <c r="BL161" s="89" t="str">
        <f t="shared" si="156"/>
        <v/>
      </c>
      <c r="BM161" s="93" t="str">
        <f t="shared" si="157"/>
        <v/>
      </c>
      <c r="BN161" s="105"/>
      <c r="BO161" s="105"/>
      <c r="BP161" s="105"/>
      <c r="BQ161" s="51"/>
      <c r="BR161" s="105" t="str">
        <f>IF(OR($B161=0,$B161=""),"",IF(AND($E$3="Nursery"),'Marks Entry Nursery'!AJ160,IF(AND($E$3="LKG"),'Marks Entry LKG'!AJ160,IF(AND($E$3="UKG"),'Marks Entry UKG'!AJ160,""))))</f>
        <v/>
      </c>
      <c r="BS161" s="105" t="str">
        <f>IF(OR($B161=0,$B161=""),"",IF(AND($E$3="Nursery"),'Marks Entry Nursery'!AK160,IF(AND($E$3="LKG"),'Marks Entry LKG'!AK160,IF(AND($E$3="UKG"),'Marks Entry UKG'!AK160,""))))</f>
        <v/>
      </c>
      <c r="BT161" s="54" t="str">
        <f t="shared" si="158"/>
        <v/>
      </c>
      <c r="BU161" s="51">
        <f t="shared" si="159"/>
        <v>0</v>
      </c>
      <c r="BV161" s="105" t="str">
        <f>IF(OR($B161=0,$B161=""),"",IF(AND($E$3="Nursery"),'Marks Entry Nursery'!AL160,IF(AND($E$3="LKG"),'Marks Entry LKG'!AL160,IF(AND($E$3="UKG"),'Marks Entry UKG'!AL160,""))))</f>
        <v/>
      </c>
      <c r="BW161" s="105" t="str">
        <f>IF(OR($B161=0,$B161=""),"",IF(AND($E$3="Nursery"),'Marks Entry Nursery'!AM160,IF(AND($E$3="LKG"),'Marks Entry LKG'!AM160,IF(AND($E$3="UKG"),'Marks Entry UKG'!AM160,""))))</f>
        <v/>
      </c>
      <c r="BX161" s="55" t="str">
        <f t="shared" si="160"/>
        <v/>
      </c>
      <c r="BY161" s="51" t="str">
        <f t="shared" si="161"/>
        <v/>
      </c>
      <c r="BZ161" s="89">
        <f t="shared" si="162"/>
        <v>0</v>
      </c>
      <c r="CA161" s="89" t="str">
        <f t="shared" si="163"/>
        <v/>
      </c>
      <c r="CB161" s="89" t="str">
        <f t="shared" si="164"/>
        <v/>
      </c>
      <c r="CC161" s="89" t="str">
        <f t="shared" si="165"/>
        <v/>
      </c>
      <c r="CD161" s="89" t="str">
        <f t="shared" si="166"/>
        <v/>
      </c>
      <c r="CE161" s="93" t="str">
        <f t="shared" si="167"/>
        <v/>
      </c>
      <c r="CF161" s="105" t="str">
        <f>IF(OR($B161=0,$B161=""),"",IF(AND($E$3="Nursery"),'Marks Entry Nursery'!AN160,IF(AND($E$3="LKG"),'Marks Entry LKG'!AN160,IF(AND($E$3="UKG"),'Marks Entry UKG'!AN160,""))))</f>
        <v/>
      </c>
      <c r="CG161" s="105" t="str">
        <f>IF(OR($B161=0,$B161=""),"",IF(AND($E$3="Nursery"),'Marks Entry Nursery'!AO160,IF(AND($E$3="LKG"),'Marks Entry LKG'!AO160,IF(AND($E$3="UKG"),'Marks Entry UKG'!AO160,""))))</f>
        <v/>
      </c>
      <c r="CH161" s="106" t="str">
        <f t="shared" si="168"/>
        <v/>
      </c>
      <c r="CI161" s="107">
        <f t="shared" si="169"/>
        <v>0</v>
      </c>
      <c r="CJ161" s="107" t="str">
        <f t="shared" si="170"/>
        <v/>
      </c>
      <c r="CK161" s="107" t="str">
        <f t="shared" si="171"/>
        <v/>
      </c>
      <c r="CL161" s="92" t="str">
        <f t="shared" si="172"/>
        <v/>
      </c>
      <c r="CM161" s="105" t="str">
        <f>IF(OR($B161=0,$B161=""),"",IF(AND($E$3="Nursery"),'Marks Entry Nursery'!AP160,IF(AND($E$3="LKG"),'Marks Entry LKG'!AP160,IF(AND($E$3="UKG"),'Marks Entry UKG'!AP160,""))))</f>
        <v/>
      </c>
      <c r="CN161" s="105" t="str">
        <f>IF(OR($B161=0,$B161=""),"",IF(AND($E$3="Nursery"),'Marks Entry Nursery'!AQ160,IF(AND($E$3="LKG"),'Marks Entry LKG'!AQ160,IF(AND($E$3="UKG"),'Marks Entry UKG'!AQ160,""))))</f>
        <v/>
      </c>
      <c r="CO161" s="106" t="str">
        <f t="shared" si="173"/>
        <v/>
      </c>
      <c r="CP161" s="107">
        <f t="shared" si="174"/>
        <v>0</v>
      </c>
      <c r="CQ161" s="107" t="str">
        <f t="shared" si="175"/>
        <v/>
      </c>
      <c r="CR161" s="107" t="str">
        <f t="shared" si="176"/>
        <v/>
      </c>
      <c r="CS161" s="92" t="str">
        <f t="shared" si="177"/>
        <v/>
      </c>
      <c r="CT161" s="105" t="str">
        <f>IF(OR($B161=0,$B161=""),"",IF(AND($E$3="Nursery"),'Marks Entry Nursery'!AR160,IF(AND($E$3="LKG"),'Marks Entry LKG'!AR160,IF(AND($E$3="UKG"),'Marks Entry UKG'!AR160,""))))</f>
        <v/>
      </c>
      <c r="CU161" s="105" t="str">
        <f>IF(OR($B161=0,$B161=""),"",IF(AND($E$3="Nursery"),'Marks Entry Nursery'!AS160,IF(AND($E$3="LKG"),'Marks Entry LKG'!AS160,IF(AND($E$3="UKG"),'Marks Entry UKG'!AS160,""))))</f>
        <v/>
      </c>
      <c r="CV161" s="106" t="str">
        <f t="shared" si="178"/>
        <v/>
      </c>
      <c r="CW161" s="107">
        <f t="shared" si="179"/>
        <v>0</v>
      </c>
      <c r="CX161" s="107" t="str">
        <f t="shared" si="180"/>
        <v/>
      </c>
      <c r="CY161" s="107" t="str">
        <f t="shared" si="181"/>
        <v/>
      </c>
      <c r="CZ161" s="92" t="str">
        <f t="shared" si="182"/>
        <v/>
      </c>
      <c r="DA161" s="105" t="str">
        <f>IF(OR($B161=0,$B161=""),"",IF(AND($E$3="Nursery"),'Marks Entry Nursery'!AT160,IF(AND($E$3="LKG"),'Marks Entry LKG'!AT160,IF(AND($E$3="UKG"),'Marks Entry UKG'!AT160,""))))</f>
        <v/>
      </c>
      <c r="DB161" s="105" t="str">
        <f>IF(OR($B161=0,$B161=""),"",IF(AND($E$3="Nursery"),'Marks Entry Nursery'!AU160,IF(AND($E$3="LKG"),'Marks Entry LKG'!AU160,IF(AND($E$3="UKG"),'Marks Entry UKG'!AU160,""))))</f>
        <v/>
      </c>
      <c r="DC161" s="357" t="str">
        <f t="shared" si="183"/>
        <v/>
      </c>
      <c r="DD161" s="93" t="str">
        <f t="shared" si="184"/>
        <v/>
      </c>
      <c r="DE161" s="105" t="str">
        <f>IF(OR($B161=0,$B161=""),"",IF(AND($E$3="Nursery"),'Marks Entry Nursery'!AV160,IF(AND($E$3="LKG"),'Marks Entry LKG'!AV160,IF(AND($E$3="UKG"),'Marks Entry UKG'!AV160,""))))</f>
        <v/>
      </c>
      <c r="DF161" s="105" t="str">
        <f>IF(OR($B161=0,$B161=""),"",IF(AND($E$3="Nursery"),'Marks Entry Nursery'!AW160,IF(AND($E$3="LKG"),'Marks Entry LKG'!AW160,IF(AND($E$3="UKG"),'Marks Entry UKG'!AW160,""))))</f>
        <v/>
      </c>
      <c r="DG161" s="357" t="str">
        <f t="shared" si="185"/>
        <v/>
      </c>
      <c r="DH161" s="93" t="str">
        <f t="shared" si="186"/>
        <v/>
      </c>
      <c r="DI161" s="63" t="str">
        <f t="shared" si="187"/>
        <v/>
      </c>
      <c r="DJ161" s="359" t="str">
        <f t="shared" si="188"/>
        <v/>
      </c>
      <c r="DK161" s="67" t="str">
        <f t="shared" si="189"/>
        <v/>
      </c>
      <c r="DL161" s="68" t="str">
        <f t="shared" si="190"/>
        <v/>
      </c>
      <c r="DM161" s="387" t="str">
        <f>IFERROR(IF(B161="NSO","NSO",IF(OR(D161="",G161="",F161="",B161="",DI161=0),"",IF('Master sheet'!$D$14="Hindi","कक्षोंन्नति","Promoted"))),"")</f>
        <v/>
      </c>
      <c r="DN161" s="42" t="str">
        <f>IF(OR(B161=0,B161=""),"",IF(AND($E$3="Nursery"),'Marks Entry Nursery'!AX160,IF(AND($E$3="LKG"),'Marks Entry LKG'!AX160,IF(AND($E$3="UKG"),'Marks Entry UKG'!AX160,""))))</f>
        <v/>
      </c>
      <c r="DO161" s="42" t="str">
        <f>IF(OR(B161=0,B161=""),"",IF(AND($E$3="Nursery"),'Marks Entry Nursery'!AY160,IF(AND($E$3="LKG"),'Marks Entry LKG'!AY160,IF(AND($E$3="UKG"),'Marks Entry UKG'!AY160,""))))</f>
        <v/>
      </c>
      <c r="DP161" s="214" t="str">
        <f t="shared" si="191"/>
        <v/>
      </c>
      <c r="DQ161" s="43"/>
      <c r="DX161" s="44">
        <f>IF(AND($E$3="Nursery"),'Marks Entry Nursery'!I160,IF(AND($E$3="LKG"),'Marks Entry LKG'!I160,IF(AND($E$3="UKG"),'Marks Entry UKG'!I160,"")))</f>
        <v>0</v>
      </c>
    </row>
    <row r="162" spans="1:128" ht="18.95" customHeight="1">
      <c r="A162" s="56">
        <v>155</v>
      </c>
      <c r="B162" s="261" t="str">
        <f>IF(OR(DX162=0,DX162=""),"",IF(AND($E$3="Nursery"),'Marks Entry Nursery'!I161,IF(AND($E$3="LKG"),'Marks Entry LKG'!I161,IF(AND($E$3="UKG"),'Marks Entry UKG'!I161,""))))</f>
        <v/>
      </c>
      <c r="C162" s="57" t="str">
        <f>IF(OR($B162=0,$B162=""),"",IF(AND($E$3="Nursery"),'Marks Entry Nursery'!B161,IF(AND($E$3="LKG"),'Marks Entry LKG'!B161,IF(AND($E$3="UKG"),'Marks Entry UKG'!B161,""))))</f>
        <v/>
      </c>
      <c r="D162" s="57" t="str">
        <f>IF(OR($B162=0,$B162=""),"",IF(AND($E$3="Nursery"),'Marks Entry Nursery'!C161,IF(AND($E$3="LKG"),'Marks Entry LKG'!C161,IF(AND($E$3="UKG"),'Marks Entry UKG'!C161,""))))</f>
        <v/>
      </c>
      <c r="E162" s="402" t="str">
        <f>IF(OR(B162=0,B162=""),"",IF(AND($E$3="Nursery"),'Marks Entry Nursery'!E161,IF(AND($E$3="LKG"),'Marks Entry LKG'!E161,IF(AND($E$3="UKG"),'Marks Entry UKG'!E161,""))))</f>
        <v/>
      </c>
      <c r="F162" s="260" t="str">
        <f>IF(OR(B162=0,B162=""),"",IF(AND($E$3="Nursery"),'Marks Entry Nursery'!D161,IF(AND($E$3="LKG"),'Marks Entry LKG'!D161,IF(AND($E$3="UKG"),'Marks Entry UKG'!D161,""))))</f>
        <v/>
      </c>
      <c r="G162" s="407" t="str">
        <f>IF(OR($B162=0,$B162=""),"",IF(AND($E$3="Nursery"),'Marks Entry Nursery'!F161,IF(AND($E$3="LKG"),'Marks Entry LKG'!F161,IF(AND($E$3="UKG"),'Marks Entry UKG'!F161,""))))</f>
        <v/>
      </c>
      <c r="H162" s="407" t="str">
        <f>IF(OR($B162=0,$B162=""),"",IF(AND($E$3="Nursery"),'Marks Entry Nursery'!G161,IF(AND($E$3="LKG"),'Marks Entry LKG'!G161,IF(AND($E$3="UKG"),'Marks Entry UKG'!G161,""))))</f>
        <v/>
      </c>
      <c r="I162" s="407" t="str">
        <f>IF(OR($B162=0,$B162=""),"",IF(AND($E$3="Nursery"),'Marks Entry Nursery'!H161,IF(AND($E$3="LKG"),'Marks Entry LKG'!H161,IF(AND($E$3="UKG"),'Marks Entry UKG'!H161,""))))</f>
        <v/>
      </c>
      <c r="J162" s="229" t="str">
        <f>IF(OR($B162=0,$B162=""),"",IF(AND($E$3="Nursery"),'Marks Entry Nursery'!J161,IF(AND($E$3="LKG"),'Marks Entry LKG'!J161,IF(AND($E$3="UKG"),'Marks Entry UKG'!J161,""))))</f>
        <v/>
      </c>
      <c r="K162" s="229" t="str">
        <f>IF(OR($B162=0,$B162=""),"",IF(AND($E$3="Nursery"),'Marks Entry Nursery'!K161,IF(AND($E$3="LKG"),'Marks Entry LKG'!K161,IF(AND($E$3="UKG"),'Marks Entry UKG'!K161,""))))</f>
        <v/>
      </c>
      <c r="L162" s="105"/>
      <c r="M162" s="105"/>
      <c r="N162" s="105"/>
      <c r="O162" s="51"/>
      <c r="P162" s="105" t="str">
        <f>IF(OR($B162=0,$B162=""),"",IF(AND($E$3="Nursery"),'Marks Entry Nursery'!O161,IF(AND($E$3="LKG"),'Marks Entry LKG'!O161,IF(AND($E$3="UKG"),'Marks Entry UKG'!O161,""))))</f>
        <v/>
      </c>
      <c r="Q162" s="105" t="str">
        <f>IF(OR($B162=0,$B162=""),"",IF(AND($E$3="Nursery"),'Marks Entry Nursery'!P161,IF(AND($E$3="LKG"),'Marks Entry LKG'!P161,IF(AND($E$3="UKG"),'Marks Entry UKG'!P161,""))))</f>
        <v/>
      </c>
      <c r="R162" s="54" t="str">
        <f t="shared" si="128"/>
        <v/>
      </c>
      <c r="S162" s="51">
        <f t="shared" si="129"/>
        <v>0</v>
      </c>
      <c r="T162" s="105" t="str">
        <f>IF(OR($B162=0,$B162=""),"",IF(AND($E$3="Nursery"),'Marks Entry Nursery'!Q161,IF(AND($E$3="LKG"),'Marks Entry LKG'!Q161,IF(AND($E$3="UKG"),'Marks Entry UKG'!Q161,""))))</f>
        <v/>
      </c>
      <c r="U162" s="105" t="str">
        <f>IF(OR($B162=0,$B162=""),"",IF(AND($E$3="Nursery"),'Marks Entry Nursery'!R161,IF(AND($E$3="LKG"),'Marks Entry LKG'!R161,IF(AND($E$3="UKG"),'Marks Entry UKG'!R161,""))))</f>
        <v/>
      </c>
      <c r="V162" s="55" t="str">
        <f t="shared" si="130"/>
        <v/>
      </c>
      <c r="W162" s="51" t="str">
        <f t="shared" si="131"/>
        <v/>
      </c>
      <c r="X162" s="89">
        <f t="shared" si="132"/>
        <v>0</v>
      </c>
      <c r="Y162" s="89" t="str">
        <f t="shared" si="133"/>
        <v/>
      </c>
      <c r="Z162" s="89" t="str">
        <f t="shared" si="134"/>
        <v/>
      </c>
      <c r="AA162" s="89" t="str">
        <f t="shared" si="135"/>
        <v/>
      </c>
      <c r="AB162" s="89" t="str">
        <f t="shared" si="136"/>
        <v/>
      </c>
      <c r="AC162" s="93" t="str">
        <f t="shared" si="137"/>
        <v/>
      </c>
      <c r="AD162" s="105"/>
      <c r="AE162" s="105"/>
      <c r="AF162" s="105"/>
      <c r="AG162" s="51"/>
      <c r="AH162" s="105" t="str">
        <f>IF(OR($B162=0,$B162=""),"",IF(AND($E$3="Nursery"),'Marks Entry Nursery'!V161,IF(AND($E$3="LKG"),'Marks Entry LKG'!V161,IF(AND($E$3="UKG"),'Marks Entry UKG'!V161,""))))</f>
        <v/>
      </c>
      <c r="AI162" s="105" t="str">
        <f>IF(OR($B162=0,$B162=""),"",IF(AND($E$3="Nursery"),'Marks Entry Nursery'!W161,IF(AND($E$3="LKG"),'Marks Entry LKG'!W161,IF(AND($E$3="UKG"),'Marks Entry UKG'!W161,""))))</f>
        <v/>
      </c>
      <c r="AJ162" s="54" t="str">
        <f t="shared" si="138"/>
        <v/>
      </c>
      <c r="AK162" s="51">
        <f t="shared" si="139"/>
        <v>0</v>
      </c>
      <c r="AL162" s="105" t="str">
        <f>IF(OR($B162=0,$B162=""),"",IF(AND($E$3="Nursery"),'Marks Entry Nursery'!X161,IF(AND($E$3="LKG"),'Marks Entry LKG'!X161,IF(AND($E$3="UKG"),'Marks Entry UKG'!X161,""))))</f>
        <v/>
      </c>
      <c r="AM162" s="105" t="str">
        <f>IF(OR($B162=0,$B162=""),"",IF(AND($E$3="Nursery"),'Marks Entry Nursery'!Y161,IF(AND($E$3="LKG"),'Marks Entry LKG'!Y161,IF(AND($E$3="UKG"),'Marks Entry UKG'!Y161,""))))</f>
        <v/>
      </c>
      <c r="AN162" s="55" t="str">
        <f t="shared" si="140"/>
        <v/>
      </c>
      <c r="AO162" s="51" t="str">
        <f t="shared" si="141"/>
        <v/>
      </c>
      <c r="AP162" s="89">
        <f t="shared" si="142"/>
        <v>0</v>
      </c>
      <c r="AQ162" s="89" t="str">
        <f t="shared" si="143"/>
        <v/>
      </c>
      <c r="AR162" s="89" t="str">
        <f t="shared" si="144"/>
        <v/>
      </c>
      <c r="AS162" s="89" t="str">
        <f t="shared" si="145"/>
        <v/>
      </c>
      <c r="AT162" s="89" t="str">
        <f t="shared" si="146"/>
        <v/>
      </c>
      <c r="AU162" s="93" t="str">
        <f t="shared" si="147"/>
        <v/>
      </c>
      <c r="AV162" s="105"/>
      <c r="AW162" s="105"/>
      <c r="AX162" s="105"/>
      <c r="AY162" s="51"/>
      <c r="AZ162" s="105" t="str">
        <f>IF(OR($B162=0,$B162=""),"",IF(AND($E$3="Nursery"),'Marks Entry Nursery'!AC161,IF(AND($E$3="LKG"),'Marks Entry LKG'!AC161,IF(AND($E$3="UKG"),'Marks Entry UKG'!AC161,""))))</f>
        <v/>
      </c>
      <c r="BA162" s="105" t="str">
        <f>IF(OR($B162=0,$B162=""),"",IF(AND($E$3="Nursery"),'Marks Entry Nursery'!AD161,IF(AND($E$3="LKG"),'Marks Entry LKG'!AD161,IF(AND($E$3="UKG"),'Marks Entry UKG'!AD161,""))))</f>
        <v/>
      </c>
      <c r="BB162" s="54" t="str">
        <f t="shared" si="148"/>
        <v/>
      </c>
      <c r="BC162" s="51">
        <f t="shared" si="149"/>
        <v>0</v>
      </c>
      <c r="BD162" s="105" t="str">
        <f>IF(OR($B162=0,$B162=""),"",IF(AND($E$3="Nursery"),'Marks Entry Nursery'!AE161,IF(AND($E$3="LKG"),'Marks Entry LKG'!AE161,IF(AND($E$3="UKG"),'Marks Entry UKG'!AE161,""))))</f>
        <v/>
      </c>
      <c r="BE162" s="105" t="str">
        <f>IF(OR($B162=0,$B162=""),"",IF(AND($E$3="Nursery"),'Marks Entry Nursery'!AF161,IF(AND($E$3="LKG"),'Marks Entry LKG'!AF161,IF(AND($E$3="UKG"),'Marks Entry UKG'!AF161,""))))</f>
        <v/>
      </c>
      <c r="BF162" s="55" t="str">
        <f t="shared" si="150"/>
        <v/>
      </c>
      <c r="BG162" s="51" t="str">
        <f t="shared" si="151"/>
        <v/>
      </c>
      <c r="BH162" s="89">
        <f t="shared" si="152"/>
        <v>0</v>
      </c>
      <c r="BI162" s="89" t="str">
        <f t="shared" si="153"/>
        <v/>
      </c>
      <c r="BJ162" s="89" t="str">
        <f t="shared" si="154"/>
        <v/>
      </c>
      <c r="BK162" s="89" t="str">
        <f t="shared" si="155"/>
        <v/>
      </c>
      <c r="BL162" s="89" t="str">
        <f t="shared" si="156"/>
        <v/>
      </c>
      <c r="BM162" s="93" t="str">
        <f t="shared" si="157"/>
        <v/>
      </c>
      <c r="BN162" s="105"/>
      <c r="BO162" s="105"/>
      <c r="BP162" s="105"/>
      <c r="BQ162" s="51"/>
      <c r="BR162" s="105" t="str">
        <f>IF(OR($B162=0,$B162=""),"",IF(AND($E$3="Nursery"),'Marks Entry Nursery'!AJ161,IF(AND($E$3="LKG"),'Marks Entry LKG'!AJ161,IF(AND($E$3="UKG"),'Marks Entry UKG'!AJ161,""))))</f>
        <v/>
      </c>
      <c r="BS162" s="105" t="str">
        <f>IF(OR($B162=0,$B162=""),"",IF(AND($E$3="Nursery"),'Marks Entry Nursery'!AK161,IF(AND($E$3="LKG"),'Marks Entry LKG'!AK161,IF(AND($E$3="UKG"),'Marks Entry UKG'!AK161,""))))</f>
        <v/>
      </c>
      <c r="BT162" s="54" t="str">
        <f t="shared" si="158"/>
        <v/>
      </c>
      <c r="BU162" s="51">
        <f t="shared" si="159"/>
        <v>0</v>
      </c>
      <c r="BV162" s="105" t="str">
        <f>IF(OR($B162=0,$B162=""),"",IF(AND($E$3="Nursery"),'Marks Entry Nursery'!AL161,IF(AND($E$3="LKG"),'Marks Entry LKG'!AL161,IF(AND($E$3="UKG"),'Marks Entry UKG'!AL161,""))))</f>
        <v/>
      </c>
      <c r="BW162" s="105" t="str">
        <f>IF(OR($B162=0,$B162=""),"",IF(AND($E$3="Nursery"),'Marks Entry Nursery'!AM161,IF(AND($E$3="LKG"),'Marks Entry LKG'!AM161,IF(AND($E$3="UKG"),'Marks Entry UKG'!AM161,""))))</f>
        <v/>
      </c>
      <c r="BX162" s="55" t="str">
        <f t="shared" si="160"/>
        <v/>
      </c>
      <c r="BY162" s="51" t="str">
        <f t="shared" si="161"/>
        <v/>
      </c>
      <c r="BZ162" s="89">
        <f t="shared" si="162"/>
        <v>0</v>
      </c>
      <c r="CA162" s="89" t="str">
        <f t="shared" si="163"/>
        <v/>
      </c>
      <c r="CB162" s="89" t="str">
        <f t="shared" si="164"/>
        <v/>
      </c>
      <c r="CC162" s="89" t="str">
        <f t="shared" si="165"/>
        <v/>
      </c>
      <c r="CD162" s="89" t="str">
        <f t="shared" si="166"/>
        <v/>
      </c>
      <c r="CE162" s="93" t="str">
        <f t="shared" si="167"/>
        <v/>
      </c>
      <c r="CF162" s="105" t="str">
        <f>IF(OR($B162=0,$B162=""),"",IF(AND($E$3="Nursery"),'Marks Entry Nursery'!AN161,IF(AND($E$3="LKG"),'Marks Entry LKG'!AN161,IF(AND($E$3="UKG"),'Marks Entry UKG'!AN161,""))))</f>
        <v/>
      </c>
      <c r="CG162" s="105" t="str">
        <f>IF(OR($B162=0,$B162=""),"",IF(AND($E$3="Nursery"),'Marks Entry Nursery'!AO161,IF(AND($E$3="LKG"),'Marks Entry LKG'!AO161,IF(AND($E$3="UKG"),'Marks Entry UKG'!AO161,""))))</f>
        <v/>
      </c>
      <c r="CH162" s="106" t="str">
        <f t="shared" si="168"/>
        <v/>
      </c>
      <c r="CI162" s="107">
        <f t="shared" si="169"/>
        <v>0</v>
      </c>
      <c r="CJ162" s="107" t="str">
        <f t="shared" si="170"/>
        <v/>
      </c>
      <c r="CK162" s="107" t="str">
        <f t="shared" si="171"/>
        <v/>
      </c>
      <c r="CL162" s="92" t="str">
        <f t="shared" si="172"/>
        <v/>
      </c>
      <c r="CM162" s="105" t="str">
        <f>IF(OR($B162=0,$B162=""),"",IF(AND($E$3="Nursery"),'Marks Entry Nursery'!AP161,IF(AND($E$3="LKG"),'Marks Entry LKG'!AP161,IF(AND($E$3="UKG"),'Marks Entry UKG'!AP161,""))))</f>
        <v/>
      </c>
      <c r="CN162" s="105" t="str">
        <f>IF(OR($B162=0,$B162=""),"",IF(AND($E$3="Nursery"),'Marks Entry Nursery'!AQ161,IF(AND($E$3="LKG"),'Marks Entry LKG'!AQ161,IF(AND($E$3="UKG"),'Marks Entry UKG'!AQ161,""))))</f>
        <v/>
      </c>
      <c r="CO162" s="106" t="str">
        <f t="shared" si="173"/>
        <v/>
      </c>
      <c r="CP162" s="107">
        <f t="shared" si="174"/>
        <v>0</v>
      </c>
      <c r="CQ162" s="107" t="str">
        <f t="shared" si="175"/>
        <v/>
      </c>
      <c r="CR162" s="107" t="str">
        <f t="shared" si="176"/>
        <v/>
      </c>
      <c r="CS162" s="92" t="str">
        <f t="shared" si="177"/>
        <v/>
      </c>
      <c r="CT162" s="105" t="str">
        <f>IF(OR($B162=0,$B162=""),"",IF(AND($E$3="Nursery"),'Marks Entry Nursery'!AR161,IF(AND($E$3="LKG"),'Marks Entry LKG'!AR161,IF(AND($E$3="UKG"),'Marks Entry UKG'!AR161,""))))</f>
        <v/>
      </c>
      <c r="CU162" s="105" t="str">
        <f>IF(OR($B162=0,$B162=""),"",IF(AND($E$3="Nursery"),'Marks Entry Nursery'!AS161,IF(AND($E$3="LKG"),'Marks Entry LKG'!AS161,IF(AND($E$3="UKG"),'Marks Entry UKG'!AS161,""))))</f>
        <v/>
      </c>
      <c r="CV162" s="106" t="str">
        <f t="shared" si="178"/>
        <v/>
      </c>
      <c r="CW162" s="107">
        <f t="shared" si="179"/>
        <v>0</v>
      </c>
      <c r="CX162" s="107" t="str">
        <f t="shared" si="180"/>
        <v/>
      </c>
      <c r="CY162" s="107" t="str">
        <f t="shared" si="181"/>
        <v/>
      </c>
      <c r="CZ162" s="92" t="str">
        <f t="shared" si="182"/>
        <v/>
      </c>
      <c r="DA162" s="105" t="str">
        <f>IF(OR($B162=0,$B162=""),"",IF(AND($E$3="Nursery"),'Marks Entry Nursery'!AT161,IF(AND($E$3="LKG"),'Marks Entry LKG'!AT161,IF(AND($E$3="UKG"),'Marks Entry UKG'!AT161,""))))</f>
        <v/>
      </c>
      <c r="DB162" s="105" t="str">
        <f>IF(OR($B162=0,$B162=""),"",IF(AND($E$3="Nursery"),'Marks Entry Nursery'!AU161,IF(AND($E$3="LKG"),'Marks Entry LKG'!AU161,IF(AND($E$3="UKG"),'Marks Entry UKG'!AU161,""))))</f>
        <v/>
      </c>
      <c r="DC162" s="357" t="str">
        <f t="shared" si="183"/>
        <v/>
      </c>
      <c r="DD162" s="93" t="str">
        <f t="shared" si="184"/>
        <v/>
      </c>
      <c r="DE162" s="105" t="str">
        <f>IF(OR($B162=0,$B162=""),"",IF(AND($E$3="Nursery"),'Marks Entry Nursery'!AV161,IF(AND($E$3="LKG"),'Marks Entry LKG'!AV161,IF(AND($E$3="UKG"),'Marks Entry UKG'!AV161,""))))</f>
        <v/>
      </c>
      <c r="DF162" s="105" t="str">
        <f>IF(OR($B162=0,$B162=""),"",IF(AND($E$3="Nursery"),'Marks Entry Nursery'!AW161,IF(AND($E$3="LKG"),'Marks Entry LKG'!AW161,IF(AND($E$3="UKG"),'Marks Entry UKG'!AW161,""))))</f>
        <v/>
      </c>
      <c r="DG162" s="357" t="str">
        <f t="shared" si="185"/>
        <v/>
      </c>
      <c r="DH162" s="93" t="str">
        <f t="shared" si="186"/>
        <v/>
      </c>
      <c r="DI162" s="63" t="str">
        <f t="shared" si="187"/>
        <v/>
      </c>
      <c r="DJ162" s="359" t="str">
        <f t="shared" si="188"/>
        <v/>
      </c>
      <c r="DK162" s="67" t="str">
        <f t="shared" si="189"/>
        <v/>
      </c>
      <c r="DL162" s="68" t="str">
        <f t="shared" si="190"/>
        <v/>
      </c>
      <c r="DM162" s="387" t="str">
        <f>IFERROR(IF(B162="NSO","NSO",IF(OR(D162="",G162="",F162="",B162="",DI162=0),"",IF('Master sheet'!$D$14="Hindi","कक्षोंन्नति","Promoted"))),"")</f>
        <v/>
      </c>
      <c r="DN162" s="42" t="str">
        <f>IF(OR(B162=0,B162=""),"",IF(AND($E$3="Nursery"),'Marks Entry Nursery'!AX161,IF(AND($E$3="LKG"),'Marks Entry LKG'!AX161,IF(AND($E$3="UKG"),'Marks Entry UKG'!AX161,""))))</f>
        <v/>
      </c>
      <c r="DO162" s="42" t="str">
        <f>IF(OR(B162=0,B162=""),"",IF(AND($E$3="Nursery"),'Marks Entry Nursery'!AY161,IF(AND($E$3="LKG"),'Marks Entry LKG'!AY161,IF(AND($E$3="UKG"),'Marks Entry UKG'!AY161,""))))</f>
        <v/>
      </c>
      <c r="DP162" s="214" t="str">
        <f t="shared" si="191"/>
        <v/>
      </c>
      <c r="DQ162" s="43"/>
      <c r="DX162" s="44">
        <f>IF(AND($E$3="Nursery"),'Marks Entry Nursery'!I161,IF(AND($E$3="LKG"),'Marks Entry LKG'!I161,IF(AND($E$3="UKG"),'Marks Entry UKG'!I161,"")))</f>
        <v>0</v>
      </c>
    </row>
    <row r="163" spans="1:128" ht="18.95" customHeight="1">
      <c r="A163" s="56">
        <v>156</v>
      </c>
      <c r="B163" s="261" t="str">
        <f>IF(OR(DX163=0,DX163=""),"",IF(AND($E$3="Nursery"),'Marks Entry Nursery'!I162,IF(AND($E$3="LKG"),'Marks Entry LKG'!I162,IF(AND($E$3="UKG"),'Marks Entry UKG'!I162,""))))</f>
        <v/>
      </c>
      <c r="C163" s="57" t="str">
        <f>IF(OR($B163=0,$B163=""),"",IF(AND($E$3="Nursery"),'Marks Entry Nursery'!B162,IF(AND($E$3="LKG"),'Marks Entry LKG'!B162,IF(AND($E$3="UKG"),'Marks Entry UKG'!B162,""))))</f>
        <v/>
      </c>
      <c r="D163" s="57" t="str">
        <f>IF(OR($B163=0,$B163=""),"",IF(AND($E$3="Nursery"),'Marks Entry Nursery'!C162,IF(AND($E$3="LKG"),'Marks Entry LKG'!C162,IF(AND($E$3="UKG"),'Marks Entry UKG'!C162,""))))</f>
        <v/>
      </c>
      <c r="E163" s="402" t="str">
        <f>IF(OR(B163=0,B163=""),"",IF(AND($E$3="Nursery"),'Marks Entry Nursery'!E162,IF(AND($E$3="LKG"),'Marks Entry LKG'!E162,IF(AND($E$3="UKG"),'Marks Entry UKG'!E162,""))))</f>
        <v/>
      </c>
      <c r="F163" s="260" t="str">
        <f>IF(OR(B163=0,B163=""),"",IF(AND($E$3="Nursery"),'Marks Entry Nursery'!D162,IF(AND($E$3="LKG"),'Marks Entry LKG'!D162,IF(AND($E$3="UKG"),'Marks Entry UKG'!D162,""))))</f>
        <v/>
      </c>
      <c r="G163" s="407" t="str">
        <f>IF(OR($B163=0,$B163=""),"",IF(AND($E$3="Nursery"),'Marks Entry Nursery'!F162,IF(AND($E$3="LKG"),'Marks Entry LKG'!F162,IF(AND($E$3="UKG"),'Marks Entry UKG'!F162,""))))</f>
        <v/>
      </c>
      <c r="H163" s="407" t="str">
        <f>IF(OR($B163=0,$B163=""),"",IF(AND($E$3="Nursery"),'Marks Entry Nursery'!G162,IF(AND($E$3="LKG"),'Marks Entry LKG'!G162,IF(AND($E$3="UKG"),'Marks Entry UKG'!G162,""))))</f>
        <v/>
      </c>
      <c r="I163" s="407" t="str">
        <f>IF(OR($B163=0,$B163=""),"",IF(AND($E$3="Nursery"),'Marks Entry Nursery'!H162,IF(AND($E$3="LKG"),'Marks Entry LKG'!H162,IF(AND($E$3="UKG"),'Marks Entry UKG'!H162,""))))</f>
        <v/>
      </c>
      <c r="J163" s="229" t="str">
        <f>IF(OR($B163=0,$B163=""),"",IF(AND($E$3="Nursery"),'Marks Entry Nursery'!J162,IF(AND($E$3="LKG"),'Marks Entry LKG'!J162,IF(AND($E$3="UKG"),'Marks Entry UKG'!J162,""))))</f>
        <v/>
      </c>
      <c r="K163" s="229" t="str">
        <f>IF(OR($B163=0,$B163=""),"",IF(AND($E$3="Nursery"),'Marks Entry Nursery'!K162,IF(AND($E$3="LKG"),'Marks Entry LKG'!K162,IF(AND($E$3="UKG"),'Marks Entry UKG'!K162,""))))</f>
        <v/>
      </c>
      <c r="L163" s="105"/>
      <c r="M163" s="105"/>
      <c r="N163" s="105"/>
      <c r="O163" s="51"/>
      <c r="P163" s="105" t="str">
        <f>IF(OR($B163=0,$B163=""),"",IF(AND($E$3="Nursery"),'Marks Entry Nursery'!O162,IF(AND($E$3="LKG"),'Marks Entry LKG'!O162,IF(AND($E$3="UKG"),'Marks Entry UKG'!O162,""))))</f>
        <v/>
      </c>
      <c r="Q163" s="105" t="str">
        <f>IF(OR($B163=0,$B163=""),"",IF(AND($E$3="Nursery"),'Marks Entry Nursery'!P162,IF(AND($E$3="LKG"),'Marks Entry LKG'!P162,IF(AND($E$3="UKG"),'Marks Entry UKG'!P162,""))))</f>
        <v/>
      </c>
      <c r="R163" s="54" t="str">
        <f t="shared" si="128"/>
        <v/>
      </c>
      <c r="S163" s="51">
        <f t="shared" si="129"/>
        <v>0</v>
      </c>
      <c r="T163" s="105" t="str">
        <f>IF(OR($B163=0,$B163=""),"",IF(AND($E$3="Nursery"),'Marks Entry Nursery'!Q162,IF(AND($E$3="LKG"),'Marks Entry LKG'!Q162,IF(AND($E$3="UKG"),'Marks Entry UKG'!Q162,""))))</f>
        <v/>
      </c>
      <c r="U163" s="105" t="str">
        <f>IF(OR($B163=0,$B163=""),"",IF(AND($E$3="Nursery"),'Marks Entry Nursery'!R162,IF(AND($E$3="LKG"),'Marks Entry LKG'!R162,IF(AND($E$3="UKG"),'Marks Entry UKG'!R162,""))))</f>
        <v/>
      </c>
      <c r="V163" s="55" t="str">
        <f t="shared" si="130"/>
        <v/>
      </c>
      <c r="W163" s="51" t="str">
        <f t="shared" si="131"/>
        <v/>
      </c>
      <c r="X163" s="89">
        <f t="shared" si="132"/>
        <v>0</v>
      </c>
      <c r="Y163" s="89" t="str">
        <f t="shared" si="133"/>
        <v/>
      </c>
      <c r="Z163" s="89" t="str">
        <f t="shared" si="134"/>
        <v/>
      </c>
      <c r="AA163" s="89" t="str">
        <f t="shared" si="135"/>
        <v/>
      </c>
      <c r="AB163" s="89" t="str">
        <f t="shared" si="136"/>
        <v/>
      </c>
      <c r="AC163" s="93" t="str">
        <f t="shared" si="137"/>
        <v/>
      </c>
      <c r="AD163" s="105"/>
      <c r="AE163" s="105"/>
      <c r="AF163" s="105"/>
      <c r="AG163" s="51"/>
      <c r="AH163" s="105" t="str">
        <f>IF(OR($B163=0,$B163=""),"",IF(AND($E$3="Nursery"),'Marks Entry Nursery'!V162,IF(AND($E$3="LKG"),'Marks Entry LKG'!V162,IF(AND($E$3="UKG"),'Marks Entry UKG'!V162,""))))</f>
        <v/>
      </c>
      <c r="AI163" s="105" t="str">
        <f>IF(OR($B163=0,$B163=""),"",IF(AND($E$3="Nursery"),'Marks Entry Nursery'!W162,IF(AND($E$3="LKG"),'Marks Entry LKG'!W162,IF(AND($E$3="UKG"),'Marks Entry UKG'!W162,""))))</f>
        <v/>
      </c>
      <c r="AJ163" s="54" t="str">
        <f t="shared" si="138"/>
        <v/>
      </c>
      <c r="AK163" s="51">
        <f t="shared" si="139"/>
        <v>0</v>
      </c>
      <c r="AL163" s="105" t="str">
        <f>IF(OR($B163=0,$B163=""),"",IF(AND($E$3="Nursery"),'Marks Entry Nursery'!X162,IF(AND($E$3="LKG"),'Marks Entry LKG'!X162,IF(AND($E$3="UKG"),'Marks Entry UKG'!X162,""))))</f>
        <v/>
      </c>
      <c r="AM163" s="105" t="str">
        <f>IF(OR($B163=0,$B163=""),"",IF(AND($E$3="Nursery"),'Marks Entry Nursery'!Y162,IF(AND($E$3="LKG"),'Marks Entry LKG'!Y162,IF(AND($E$3="UKG"),'Marks Entry UKG'!Y162,""))))</f>
        <v/>
      </c>
      <c r="AN163" s="55" t="str">
        <f t="shared" si="140"/>
        <v/>
      </c>
      <c r="AO163" s="51" t="str">
        <f t="shared" si="141"/>
        <v/>
      </c>
      <c r="AP163" s="89">
        <f t="shared" si="142"/>
        <v>0</v>
      </c>
      <c r="AQ163" s="89" t="str">
        <f t="shared" si="143"/>
        <v/>
      </c>
      <c r="AR163" s="89" t="str">
        <f t="shared" si="144"/>
        <v/>
      </c>
      <c r="AS163" s="89" t="str">
        <f t="shared" si="145"/>
        <v/>
      </c>
      <c r="AT163" s="89" t="str">
        <f t="shared" si="146"/>
        <v/>
      </c>
      <c r="AU163" s="93" t="str">
        <f t="shared" si="147"/>
        <v/>
      </c>
      <c r="AV163" s="105"/>
      <c r="AW163" s="105"/>
      <c r="AX163" s="105"/>
      <c r="AY163" s="51"/>
      <c r="AZ163" s="105" t="str">
        <f>IF(OR($B163=0,$B163=""),"",IF(AND($E$3="Nursery"),'Marks Entry Nursery'!AC162,IF(AND($E$3="LKG"),'Marks Entry LKG'!AC162,IF(AND($E$3="UKG"),'Marks Entry UKG'!AC162,""))))</f>
        <v/>
      </c>
      <c r="BA163" s="105" t="str">
        <f>IF(OR($B163=0,$B163=""),"",IF(AND($E$3="Nursery"),'Marks Entry Nursery'!AD162,IF(AND($E$3="LKG"),'Marks Entry LKG'!AD162,IF(AND($E$3="UKG"),'Marks Entry UKG'!AD162,""))))</f>
        <v/>
      </c>
      <c r="BB163" s="54" t="str">
        <f t="shared" si="148"/>
        <v/>
      </c>
      <c r="BC163" s="51">
        <f t="shared" si="149"/>
        <v>0</v>
      </c>
      <c r="BD163" s="105" t="str">
        <f>IF(OR($B163=0,$B163=""),"",IF(AND($E$3="Nursery"),'Marks Entry Nursery'!AE162,IF(AND($E$3="LKG"),'Marks Entry LKG'!AE162,IF(AND($E$3="UKG"),'Marks Entry UKG'!AE162,""))))</f>
        <v/>
      </c>
      <c r="BE163" s="105" t="str">
        <f>IF(OR($B163=0,$B163=""),"",IF(AND($E$3="Nursery"),'Marks Entry Nursery'!AF162,IF(AND($E$3="LKG"),'Marks Entry LKG'!AF162,IF(AND($E$3="UKG"),'Marks Entry UKG'!AF162,""))))</f>
        <v/>
      </c>
      <c r="BF163" s="55" t="str">
        <f t="shared" si="150"/>
        <v/>
      </c>
      <c r="BG163" s="51" t="str">
        <f t="shared" si="151"/>
        <v/>
      </c>
      <c r="BH163" s="89">
        <f t="shared" si="152"/>
        <v>0</v>
      </c>
      <c r="BI163" s="89" t="str">
        <f t="shared" si="153"/>
        <v/>
      </c>
      <c r="BJ163" s="89" t="str">
        <f t="shared" si="154"/>
        <v/>
      </c>
      <c r="BK163" s="89" t="str">
        <f t="shared" si="155"/>
        <v/>
      </c>
      <c r="BL163" s="89" t="str">
        <f t="shared" si="156"/>
        <v/>
      </c>
      <c r="BM163" s="93" t="str">
        <f t="shared" si="157"/>
        <v/>
      </c>
      <c r="BN163" s="105"/>
      <c r="BO163" s="105"/>
      <c r="BP163" s="105"/>
      <c r="BQ163" s="51"/>
      <c r="BR163" s="105" t="str">
        <f>IF(OR($B163=0,$B163=""),"",IF(AND($E$3="Nursery"),'Marks Entry Nursery'!AJ162,IF(AND($E$3="LKG"),'Marks Entry LKG'!AJ162,IF(AND($E$3="UKG"),'Marks Entry UKG'!AJ162,""))))</f>
        <v/>
      </c>
      <c r="BS163" s="105" t="str">
        <f>IF(OR($B163=0,$B163=""),"",IF(AND($E$3="Nursery"),'Marks Entry Nursery'!AK162,IF(AND($E$3="LKG"),'Marks Entry LKG'!AK162,IF(AND($E$3="UKG"),'Marks Entry UKG'!AK162,""))))</f>
        <v/>
      </c>
      <c r="BT163" s="54" t="str">
        <f t="shared" si="158"/>
        <v/>
      </c>
      <c r="BU163" s="51">
        <f t="shared" si="159"/>
        <v>0</v>
      </c>
      <c r="BV163" s="105" t="str">
        <f>IF(OR($B163=0,$B163=""),"",IF(AND($E$3="Nursery"),'Marks Entry Nursery'!AL162,IF(AND($E$3="LKG"),'Marks Entry LKG'!AL162,IF(AND($E$3="UKG"),'Marks Entry UKG'!AL162,""))))</f>
        <v/>
      </c>
      <c r="BW163" s="105" t="str">
        <f>IF(OR($B163=0,$B163=""),"",IF(AND($E$3="Nursery"),'Marks Entry Nursery'!AM162,IF(AND($E$3="LKG"),'Marks Entry LKG'!AM162,IF(AND($E$3="UKG"),'Marks Entry UKG'!AM162,""))))</f>
        <v/>
      </c>
      <c r="BX163" s="55" t="str">
        <f t="shared" si="160"/>
        <v/>
      </c>
      <c r="BY163" s="51" t="str">
        <f t="shared" si="161"/>
        <v/>
      </c>
      <c r="BZ163" s="89">
        <f t="shared" si="162"/>
        <v>0</v>
      </c>
      <c r="CA163" s="89" t="str">
        <f t="shared" si="163"/>
        <v/>
      </c>
      <c r="CB163" s="89" t="str">
        <f t="shared" si="164"/>
        <v/>
      </c>
      <c r="CC163" s="89" t="str">
        <f t="shared" si="165"/>
        <v/>
      </c>
      <c r="CD163" s="89" t="str">
        <f t="shared" si="166"/>
        <v/>
      </c>
      <c r="CE163" s="93" t="str">
        <f t="shared" si="167"/>
        <v/>
      </c>
      <c r="CF163" s="105" t="str">
        <f>IF(OR($B163=0,$B163=""),"",IF(AND($E$3="Nursery"),'Marks Entry Nursery'!AN162,IF(AND($E$3="LKG"),'Marks Entry LKG'!AN162,IF(AND($E$3="UKG"),'Marks Entry UKG'!AN162,""))))</f>
        <v/>
      </c>
      <c r="CG163" s="105" t="str">
        <f>IF(OR($B163=0,$B163=""),"",IF(AND($E$3="Nursery"),'Marks Entry Nursery'!AO162,IF(AND($E$3="LKG"),'Marks Entry LKG'!AO162,IF(AND($E$3="UKG"),'Marks Entry UKG'!AO162,""))))</f>
        <v/>
      </c>
      <c r="CH163" s="106" t="str">
        <f t="shared" si="168"/>
        <v/>
      </c>
      <c r="CI163" s="107">
        <f t="shared" si="169"/>
        <v>0</v>
      </c>
      <c r="CJ163" s="107" t="str">
        <f t="shared" si="170"/>
        <v/>
      </c>
      <c r="CK163" s="107" t="str">
        <f t="shared" si="171"/>
        <v/>
      </c>
      <c r="CL163" s="92" t="str">
        <f t="shared" si="172"/>
        <v/>
      </c>
      <c r="CM163" s="105" t="str">
        <f>IF(OR($B163=0,$B163=""),"",IF(AND($E$3="Nursery"),'Marks Entry Nursery'!AP162,IF(AND($E$3="LKG"),'Marks Entry LKG'!AP162,IF(AND($E$3="UKG"),'Marks Entry UKG'!AP162,""))))</f>
        <v/>
      </c>
      <c r="CN163" s="105" t="str">
        <f>IF(OR($B163=0,$B163=""),"",IF(AND($E$3="Nursery"),'Marks Entry Nursery'!AQ162,IF(AND($E$3="LKG"),'Marks Entry LKG'!AQ162,IF(AND($E$3="UKG"),'Marks Entry UKG'!AQ162,""))))</f>
        <v/>
      </c>
      <c r="CO163" s="106" t="str">
        <f t="shared" si="173"/>
        <v/>
      </c>
      <c r="CP163" s="107">
        <f t="shared" si="174"/>
        <v>0</v>
      </c>
      <c r="CQ163" s="107" t="str">
        <f t="shared" si="175"/>
        <v/>
      </c>
      <c r="CR163" s="107" t="str">
        <f t="shared" si="176"/>
        <v/>
      </c>
      <c r="CS163" s="92" t="str">
        <f t="shared" si="177"/>
        <v/>
      </c>
      <c r="CT163" s="105" t="str">
        <f>IF(OR($B163=0,$B163=""),"",IF(AND($E$3="Nursery"),'Marks Entry Nursery'!AR162,IF(AND($E$3="LKG"),'Marks Entry LKG'!AR162,IF(AND($E$3="UKG"),'Marks Entry UKG'!AR162,""))))</f>
        <v/>
      </c>
      <c r="CU163" s="105" t="str">
        <f>IF(OR($B163=0,$B163=""),"",IF(AND($E$3="Nursery"),'Marks Entry Nursery'!AS162,IF(AND($E$3="LKG"),'Marks Entry LKG'!AS162,IF(AND($E$3="UKG"),'Marks Entry UKG'!AS162,""))))</f>
        <v/>
      </c>
      <c r="CV163" s="106" t="str">
        <f t="shared" si="178"/>
        <v/>
      </c>
      <c r="CW163" s="107">
        <f t="shared" si="179"/>
        <v>0</v>
      </c>
      <c r="CX163" s="107" t="str">
        <f t="shared" si="180"/>
        <v/>
      </c>
      <c r="CY163" s="107" t="str">
        <f t="shared" si="181"/>
        <v/>
      </c>
      <c r="CZ163" s="92" t="str">
        <f t="shared" si="182"/>
        <v/>
      </c>
      <c r="DA163" s="105" t="str">
        <f>IF(OR($B163=0,$B163=""),"",IF(AND($E$3="Nursery"),'Marks Entry Nursery'!AT162,IF(AND($E$3="LKG"),'Marks Entry LKG'!AT162,IF(AND($E$3="UKG"),'Marks Entry UKG'!AT162,""))))</f>
        <v/>
      </c>
      <c r="DB163" s="105" t="str">
        <f>IF(OR($B163=0,$B163=""),"",IF(AND($E$3="Nursery"),'Marks Entry Nursery'!AU162,IF(AND($E$3="LKG"),'Marks Entry LKG'!AU162,IF(AND($E$3="UKG"),'Marks Entry UKG'!AU162,""))))</f>
        <v/>
      </c>
      <c r="DC163" s="357" t="str">
        <f t="shared" si="183"/>
        <v/>
      </c>
      <c r="DD163" s="93" t="str">
        <f t="shared" si="184"/>
        <v/>
      </c>
      <c r="DE163" s="105" t="str">
        <f>IF(OR($B163=0,$B163=""),"",IF(AND($E$3="Nursery"),'Marks Entry Nursery'!AV162,IF(AND($E$3="LKG"),'Marks Entry LKG'!AV162,IF(AND($E$3="UKG"),'Marks Entry UKG'!AV162,""))))</f>
        <v/>
      </c>
      <c r="DF163" s="105" t="str">
        <f>IF(OR($B163=0,$B163=""),"",IF(AND($E$3="Nursery"),'Marks Entry Nursery'!AW162,IF(AND($E$3="LKG"),'Marks Entry LKG'!AW162,IF(AND($E$3="UKG"),'Marks Entry UKG'!AW162,""))))</f>
        <v/>
      </c>
      <c r="DG163" s="357" t="str">
        <f t="shared" si="185"/>
        <v/>
      </c>
      <c r="DH163" s="93" t="str">
        <f t="shared" si="186"/>
        <v/>
      </c>
      <c r="DI163" s="63" t="str">
        <f t="shared" si="187"/>
        <v/>
      </c>
      <c r="DJ163" s="359" t="str">
        <f t="shared" si="188"/>
        <v/>
      </c>
      <c r="DK163" s="67" t="str">
        <f t="shared" si="189"/>
        <v/>
      </c>
      <c r="DL163" s="68" t="str">
        <f t="shared" si="190"/>
        <v/>
      </c>
      <c r="DM163" s="387" t="str">
        <f>IFERROR(IF(B163="NSO","NSO",IF(OR(D163="",G163="",F163="",B163="",DI163=0),"",IF('Master sheet'!$D$14="Hindi","कक्षोंन्नति","Promoted"))),"")</f>
        <v/>
      </c>
      <c r="DN163" s="42" t="str">
        <f>IF(OR(B163=0,B163=""),"",IF(AND($E$3="Nursery"),'Marks Entry Nursery'!AX162,IF(AND($E$3="LKG"),'Marks Entry LKG'!AX162,IF(AND($E$3="UKG"),'Marks Entry UKG'!AX162,""))))</f>
        <v/>
      </c>
      <c r="DO163" s="42" t="str">
        <f>IF(OR(B163=0,B163=""),"",IF(AND($E$3="Nursery"),'Marks Entry Nursery'!AY162,IF(AND($E$3="LKG"),'Marks Entry LKG'!AY162,IF(AND($E$3="UKG"),'Marks Entry UKG'!AY162,""))))</f>
        <v/>
      </c>
      <c r="DP163" s="214" t="str">
        <f t="shared" si="191"/>
        <v/>
      </c>
      <c r="DQ163" s="43"/>
      <c r="DX163" s="44">
        <f>IF(AND($E$3="Nursery"),'Marks Entry Nursery'!I162,IF(AND($E$3="LKG"),'Marks Entry LKG'!I162,IF(AND($E$3="UKG"),'Marks Entry UKG'!I162,"")))</f>
        <v>0</v>
      </c>
    </row>
    <row r="164" spans="1:128" ht="18.95" customHeight="1">
      <c r="A164" s="56">
        <v>157</v>
      </c>
      <c r="B164" s="261" t="str">
        <f>IF(OR(DX164=0,DX164=""),"",IF(AND($E$3="Nursery"),'Marks Entry Nursery'!I163,IF(AND($E$3="LKG"),'Marks Entry LKG'!I163,IF(AND($E$3="UKG"),'Marks Entry UKG'!I163,""))))</f>
        <v/>
      </c>
      <c r="C164" s="57" t="str">
        <f>IF(OR($B164=0,$B164=""),"",IF(AND($E$3="Nursery"),'Marks Entry Nursery'!B163,IF(AND($E$3="LKG"),'Marks Entry LKG'!B163,IF(AND($E$3="UKG"),'Marks Entry UKG'!B163,""))))</f>
        <v/>
      </c>
      <c r="D164" s="57" t="str">
        <f>IF(OR($B164=0,$B164=""),"",IF(AND($E$3="Nursery"),'Marks Entry Nursery'!C163,IF(AND($E$3="LKG"),'Marks Entry LKG'!C163,IF(AND($E$3="UKG"),'Marks Entry UKG'!C163,""))))</f>
        <v/>
      </c>
      <c r="E164" s="402" t="str">
        <f>IF(OR(B164=0,B164=""),"",IF(AND($E$3="Nursery"),'Marks Entry Nursery'!E163,IF(AND($E$3="LKG"),'Marks Entry LKG'!E163,IF(AND($E$3="UKG"),'Marks Entry UKG'!E163,""))))</f>
        <v/>
      </c>
      <c r="F164" s="260" t="str">
        <f>IF(OR(B164=0,B164=""),"",IF(AND($E$3="Nursery"),'Marks Entry Nursery'!D163,IF(AND($E$3="LKG"),'Marks Entry LKG'!D163,IF(AND($E$3="UKG"),'Marks Entry UKG'!D163,""))))</f>
        <v/>
      </c>
      <c r="G164" s="407" t="str">
        <f>IF(OR($B164=0,$B164=""),"",IF(AND($E$3="Nursery"),'Marks Entry Nursery'!F163,IF(AND($E$3="LKG"),'Marks Entry LKG'!F163,IF(AND($E$3="UKG"),'Marks Entry UKG'!F163,""))))</f>
        <v/>
      </c>
      <c r="H164" s="407" t="str">
        <f>IF(OR($B164=0,$B164=""),"",IF(AND($E$3="Nursery"),'Marks Entry Nursery'!G163,IF(AND($E$3="LKG"),'Marks Entry LKG'!G163,IF(AND($E$3="UKG"),'Marks Entry UKG'!G163,""))))</f>
        <v/>
      </c>
      <c r="I164" s="407" t="str">
        <f>IF(OR($B164=0,$B164=""),"",IF(AND($E$3="Nursery"),'Marks Entry Nursery'!H163,IF(AND($E$3="LKG"),'Marks Entry LKG'!H163,IF(AND($E$3="UKG"),'Marks Entry UKG'!H163,""))))</f>
        <v/>
      </c>
      <c r="J164" s="229" t="str">
        <f>IF(OR($B164=0,$B164=""),"",IF(AND($E$3="Nursery"),'Marks Entry Nursery'!J163,IF(AND($E$3="LKG"),'Marks Entry LKG'!J163,IF(AND($E$3="UKG"),'Marks Entry UKG'!J163,""))))</f>
        <v/>
      </c>
      <c r="K164" s="229" t="str">
        <f>IF(OR($B164=0,$B164=""),"",IF(AND($E$3="Nursery"),'Marks Entry Nursery'!K163,IF(AND($E$3="LKG"),'Marks Entry LKG'!K163,IF(AND($E$3="UKG"),'Marks Entry UKG'!K163,""))))</f>
        <v/>
      </c>
      <c r="L164" s="105"/>
      <c r="M164" s="105"/>
      <c r="N164" s="105"/>
      <c r="O164" s="51"/>
      <c r="P164" s="105" t="str">
        <f>IF(OR($B164=0,$B164=""),"",IF(AND($E$3="Nursery"),'Marks Entry Nursery'!O163,IF(AND($E$3="LKG"),'Marks Entry LKG'!O163,IF(AND($E$3="UKG"),'Marks Entry UKG'!O163,""))))</f>
        <v/>
      </c>
      <c r="Q164" s="105" t="str">
        <f>IF(OR($B164=0,$B164=""),"",IF(AND($E$3="Nursery"),'Marks Entry Nursery'!P163,IF(AND($E$3="LKG"),'Marks Entry LKG'!P163,IF(AND($E$3="UKG"),'Marks Entry UKG'!P163,""))))</f>
        <v/>
      </c>
      <c r="R164" s="54" t="str">
        <f t="shared" si="128"/>
        <v/>
      </c>
      <c r="S164" s="51">
        <f t="shared" si="129"/>
        <v>0</v>
      </c>
      <c r="T164" s="105" t="str">
        <f>IF(OR($B164=0,$B164=""),"",IF(AND($E$3="Nursery"),'Marks Entry Nursery'!Q163,IF(AND($E$3="LKG"),'Marks Entry LKG'!Q163,IF(AND($E$3="UKG"),'Marks Entry UKG'!Q163,""))))</f>
        <v/>
      </c>
      <c r="U164" s="105" t="str">
        <f>IF(OR($B164=0,$B164=""),"",IF(AND($E$3="Nursery"),'Marks Entry Nursery'!R163,IF(AND($E$3="LKG"),'Marks Entry LKG'!R163,IF(AND($E$3="UKG"),'Marks Entry UKG'!R163,""))))</f>
        <v/>
      </c>
      <c r="V164" s="55" t="str">
        <f t="shared" si="130"/>
        <v/>
      </c>
      <c r="W164" s="51" t="str">
        <f t="shared" si="131"/>
        <v/>
      </c>
      <c r="X164" s="89">
        <f t="shared" si="132"/>
        <v>0</v>
      </c>
      <c r="Y164" s="89" t="str">
        <f t="shared" si="133"/>
        <v/>
      </c>
      <c r="Z164" s="89" t="str">
        <f t="shared" si="134"/>
        <v/>
      </c>
      <c r="AA164" s="89" t="str">
        <f t="shared" si="135"/>
        <v/>
      </c>
      <c r="AB164" s="89" t="str">
        <f t="shared" si="136"/>
        <v/>
      </c>
      <c r="AC164" s="93" t="str">
        <f t="shared" si="137"/>
        <v/>
      </c>
      <c r="AD164" s="105"/>
      <c r="AE164" s="105"/>
      <c r="AF164" s="105"/>
      <c r="AG164" s="51"/>
      <c r="AH164" s="105" t="str">
        <f>IF(OR($B164=0,$B164=""),"",IF(AND($E$3="Nursery"),'Marks Entry Nursery'!V163,IF(AND($E$3="LKG"),'Marks Entry LKG'!V163,IF(AND($E$3="UKG"),'Marks Entry UKG'!V163,""))))</f>
        <v/>
      </c>
      <c r="AI164" s="105" t="str">
        <f>IF(OR($B164=0,$B164=""),"",IF(AND($E$3="Nursery"),'Marks Entry Nursery'!W163,IF(AND($E$3="LKG"),'Marks Entry LKG'!W163,IF(AND($E$3="UKG"),'Marks Entry UKG'!W163,""))))</f>
        <v/>
      </c>
      <c r="AJ164" s="54" t="str">
        <f t="shared" si="138"/>
        <v/>
      </c>
      <c r="AK164" s="51">
        <f t="shared" si="139"/>
        <v>0</v>
      </c>
      <c r="AL164" s="105" t="str">
        <f>IF(OR($B164=0,$B164=""),"",IF(AND($E$3="Nursery"),'Marks Entry Nursery'!X163,IF(AND($E$3="LKG"),'Marks Entry LKG'!X163,IF(AND($E$3="UKG"),'Marks Entry UKG'!X163,""))))</f>
        <v/>
      </c>
      <c r="AM164" s="105" t="str">
        <f>IF(OR($B164=0,$B164=""),"",IF(AND($E$3="Nursery"),'Marks Entry Nursery'!Y163,IF(AND($E$3="LKG"),'Marks Entry LKG'!Y163,IF(AND($E$3="UKG"),'Marks Entry UKG'!Y163,""))))</f>
        <v/>
      </c>
      <c r="AN164" s="55" t="str">
        <f t="shared" si="140"/>
        <v/>
      </c>
      <c r="AO164" s="51" t="str">
        <f t="shared" si="141"/>
        <v/>
      </c>
      <c r="AP164" s="89">
        <f t="shared" si="142"/>
        <v>0</v>
      </c>
      <c r="AQ164" s="89" t="str">
        <f t="shared" si="143"/>
        <v/>
      </c>
      <c r="AR164" s="89" t="str">
        <f t="shared" si="144"/>
        <v/>
      </c>
      <c r="AS164" s="89" t="str">
        <f t="shared" si="145"/>
        <v/>
      </c>
      <c r="AT164" s="89" t="str">
        <f t="shared" si="146"/>
        <v/>
      </c>
      <c r="AU164" s="93" t="str">
        <f t="shared" si="147"/>
        <v/>
      </c>
      <c r="AV164" s="105"/>
      <c r="AW164" s="105"/>
      <c r="AX164" s="105"/>
      <c r="AY164" s="51"/>
      <c r="AZ164" s="105" t="str">
        <f>IF(OR($B164=0,$B164=""),"",IF(AND($E$3="Nursery"),'Marks Entry Nursery'!AC163,IF(AND($E$3="LKG"),'Marks Entry LKG'!AC163,IF(AND($E$3="UKG"),'Marks Entry UKG'!AC163,""))))</f>
        <v/>
      </c>
      <c r="BA164" s="105" t="str">
        <f>IF(OR($B164=0,$B164=""),"",IF(AND($E$3="Nursery"),'Marks Entry Nursery'!AD163,IF(AND($E$3="LKG"),'Marks Entry LKG'!AD163,IF(AND($E$3="UKG"),'Marks Entry UKG'!AD163,""))))</f>
        <v/>
      </c>
      <c r="BB164" s="54" t="str">
        <f t="shared" si="148"/>
        <v/>
      </c>
      <c r="BC164" s="51">
        <f t="shared" si="149"/>
        <v>0</v>
      </c>
      <c r="BD164" s="105" t="str">
        <f>IF(OR($B164=0,$B164=""),"",IF(AND($E$3="Nursery"),'Marks Entry Nursery'!AE163,IF(AND($E$3="LKG"),'Marks Entry LKG'!AE163,IF(AND($E$3="UKG"),'Marks Entry UKG'!AE163,""))))</f>
        <v/>
      </c>
      <c r="BE164" s="105" t="str">
        <f>IF(OR($B164=0,$B164=""),"",IF(AND($E$3="Nursery"),'Marks Entry Nursery'!AF163,IF(AND($E$3="LKG"),'Marks Entry LKG'!AF163,IF(AND($E$3="UKG"),'Marks Entry UKG'!AF163,""))))</f>
        <v/>
      </c>
      <c r="BF164" s="55" t="str">
        <f t="shared" si="150"/>
        <v/>
      </c>
      <c r="BG164" s="51" t="str">
        <f t="shared" si="151"/>
        <v/>
      </c>
      <c r="BH164" s="89">
        <f t="shared" si="152"/>
        <v>0</v>
      </c>
      <c r="BI164" s="89" t="str">
        <f t="shared" si="153"/>
        <v/>
      </c>
      <c r="BJ164" s="89" t="str">
        <f t="shared" si="154"/>
        <v/>
      </c>
      <c r="BK164" s="89" t="str">
        <f t="shared" si="155"/>
        <v/>
      </c>
      <c r="BL164" s="89" t="str">
        <f t="shared" si="156"/>
        <v/>
      </c>
      <c r="BM164" s="93" t="str">
        <f t="shared" si="157"/>
        <v/>
      </c>
      <c r="BN164" s="105"/>
      <c r="BO164" s="105"/>
      <c r="BP164" s="105"/>
      <c r="BQ164" s="51"/>
      <c r="BR164" s="105" t="str">
        <f>IF(OR($B164=0,$B164=""),"",IF(AND($E$3="Nursery"),'Marks Entry Nursery'!AJ163,IF(AND($E$3="LKG"),'Marks Entry LKG'!AJ163,IF(AND($E$3="UKG"),'Marks Entry UKG'!AJ163,""))))</f>
        <v/>
      </c>
      <c r="BS164" s="105" t="str">
        <f>IF(OR($B164=0,$B164=""),"",IF(AND($E$3="Nursery"),'Marks Entry Nursery'!AK163,IF(AND($E$3="LKG"),'Marks Entry LKG'!AK163,IF(AND($E$3="UKG"),'Marks Entry UKG'!AK163,""))))</f>
        <v/>
      </c>
      <c r="BT164" s="54" t="str">
        <f t="shared" si="158"/>
        <v/>
      </c>
      <c r="BU164" s="51">
        <f t="shared" si="159"/>
        <v>0</v>
      </c>
      <c r="BV164" s="105" t="str">
        <f>IF(OR($B164=0,$B164=""),"",IF(AND($E$3="Nursery"),'Marks Entry Nursery'!AL163,IF(AND($E$3="LKG"),'Marks Entry LKG'!AL163,IF(AND($E$3="UKG"),'Marks Entry UKG'!AL163,""))))</f>
        <v/>
      </c>
      <c r="BW164" s="105" t="str">
        <f>IF(OR($B164=0,$B164=""),"",IF(AND($E$3="Nursery"),'Marks Entry Nursery'!AM163,IF(AND($E$3="LKG"),'Marks Entry LKG'!AM163,IF(AND($E$3="UKG"),'Marks Entry UKG'!AM163,""))))</f>
        <v/>
      </c>
      <c r="BX164" s="55" t="str">
        <f t="shared" si="160"/>
        <v/>
      </c>
      <c r="BY164" s="51" t="str">
        <f t="shared" si="161"/>
        <v/>
      </c>
      <c r="BZ164" s="89">
        <f t="shared" si="162"/>
        <v>0</v>
      </c>
      <c r="CA164" s="89" t="str">
        <f t="shared" si="163"/>
        <v/>
      </c>
      <c r="CB164" s="89" t="str">
        <f t="shared" si="164"/>
        <v/>
      </c>
      <c r="CC164" s="89" t="str">
        <f t="shared" si="165"/>
        <v/>
      </c>
      <c r="CD164" s="89" t="str">
        <f t="shared" si="166"/>
        <v/>
      </c>
      <c r="CE164" s="93" t="str">
        <f t="shared" si="167"/>
        <v/>
      </c>
      <c r="CF164" s="105" t="str">
        <f>IF(OR($B164=0,$B164=""),"",IF(AND($E$3="Nursery"),'Marks Entry Nursery'!AN163,IF(AND($E$3="LKG"),'Marks Entry LKG'!AN163,IF(AND($E$3="UKG"),'Marks Entry UKG'!AN163,""))))</f>
        <v/>
      </c>
      <c r="CG164" s="105" t="str">
        <f>IF(OR($B164=0,$B164=""),"",IF(AND($E$3="Nursery"),'Marks Entry Nursery'!AO163,IF(AND($E$3="LKG"),'Marks Entry LKG'!AO163,IF(AND($E$3="UKG"),'Marks Entry UKG'!AO163,""))))</f>
        <v/>
      </c>
      <c r="CH164" s="106" t="str">
        <f t="shared" si="168"/>
        <v/>
      </c>
      <c r="CI164" s="107">
        <f t="shared" si="169"/>
        <v>0</v>
      </c>
      <c r="CJ164" s="107" t="str">
        <f t="shared" si="170"/>
        <v/>
      </c>
      <c r="CK164" s="107" t="str">
        <f t="shared" si="171"/>
        <v/>
      </c>
      <c r="CL164" s="92" t="str">
        <f t="shared" si="172"/>
        <v/>
      </c>
      <c r="CM164" s="105" t="str">
        <f>IF(OR($B164=0,$B164=""),"",IF(AND($E$3="Nursery"),'Marks Entry Nursery'!AP163,IF(AND($E$3="LKG"),'Marks Entry LKG'!AP163,IF(AND($E$3="UKG"),'Marks Entry UKG'!AP163,""))))</f>
        <v/>
      </c>
      <c r="CN164" s="105" t="str">
        <f>IF(OR($B164=0,$B164=""),"",IF(AND($E$3="Nursery"),'Marks Entry Nursery'!AQ163,IF(AND($E$3="LKG"),'Marks Entry LKG'!AQ163,IF(AND($E$3="UKG"),'Marks Entry UKG'!AQ163,""))))</f>
        <v/>
      </c>
      <c r="CO164" s="106" t="str">
        <f t="shared" si="173"/>
        <v/>
      </c>
      <c r="CP164" s="107">
        <f t="shared" si="174"/>
        <v>0</v>
      </c>
      <c r="CQ164" s="107" t="str">
        <f t="shared" si="175"/>
        <v/>
      </c>
      <c r="CR164" s="107" t="str">
        <f t="shared" si="176"/>
        <v/>
      </c>
      <c r="CS164" s="92" t="str">
        <f t="shared" si="177"/>
        <v/>
      </c>
      <c r="CT164" s="105" t="str">
        <f>IF(OR($B164=0,$B164=""),"",IF(AND($E$3="Nursery"),'Marks Entry Nursery'!AR163,IF(AND($E$3="LKG"),'Marks Entry LKG'!AR163,IF(AND($E$3="UKG"),'Marks Entry UKG'!AR163,""))))</f>
        <v/>
      </c>
      <c r="CU164" s="105" t="str">
        <f>IF(OR($B164=0,$B164=""),"",IF(AND($E$3="Nursery"),'Marks Entry Nursery'!AS163,IF(AND($E$3="LKG"),'Marks Entry LKG'!AS163,IF(AND($E$3="UKG"),'Marks Entry UKG'!AS163,""))))</f>
        <v/>
      </c>
      <c r="CV164" s="106" t="str">
        <f t="shared" si="178"/>
        <v/>
      </c>
      <c r="CW164" s="107">
        <f t="shared" si="179"/>
        <v>0</v>
      </c>
      <c r="CX164" s="107" t="str">
        <f t="shared" si="180"/>
        <v/>
      </c>
      <c r="CY164" s="107" t="str">
        <f t="shared" si="181"/>
        <v/>
      </c>
      <c r="CZ164" s="92" t="str">
        <f t="shared" si="182"/>
        <v/>
      </c>
      <c r="DA164" s="105" t="str">
        <f>IF(OR($B164=0,$B164=""),"",IF(AND($E$3="Nursery"),'Marks Entry Nursery'!AT163,IF(AND($E$3="LKG"),'Marks Entry LKG'!AT163,IF(AND($E$3="UKG"),'Marks Entry UKG'!AT163,""))))</f>
        <v/>
      </c>
      <c r="DB164" s="105" t="str">
        <f>IF(OR($B164=0,$B164=""),"",IF(AND($E$3="Nursery"),'Marks Entry Nursery'!AU163,IF(AND($E$3="LKG"),'Marks Entry LKG'!AU163,IF(AND($E$3="UKG"),'Marks Entry UKG'!AU163,""))))</f>
        <v/>
      </c>
      <c r="DC164" s="357" t="str">
        <f t="shared" si="183"/>
        <v/>
      </c>
      <c r="DD164" s="93" t="str">
        <f t="shared" si="184"/>
        <v/>
      </c>
      <c r="DE164" s="105" t="str">
        <f>IF(OR($B164=0,$B164=""),"",IF(AND($E$3="Nursery"),'Marks Entry Nursery'!AV163,IF(AND($E$3="LKG"),'Marks Entry LKG'!AV163,IF(AND($E$3="UKG"),'Marks Entry UKG'!AV163,""))))</f>
        <v/>
      </c>
      <c r="DF164" s="105" t="str">
        <f>IF(OR($B164=0,$B164=""),"",IF(AND($E$3="Nursery"),'Marks Entry Nursery'!AW163,IF(AND($E$3="LKG"),'Marks Entry LKG'!AW163,IF(AND($E$3="UKG"),'Marks Entry UKG'!AW163,""))))</f>
        <v/>
      </c>
      <c r="DG164" s="357" t="str">
        <f t="shared" si="185"/>
        <v/>
      </c>
      <c r="DH164" s="93" t="str">
        <f t="shared" si="186"/>
        <v/>
      </c>
      <c r="DI164" s="63" t="str">
        <f t="shared" si="187"/>
        <v/>
      </c>
      <c r="DJ164" s="359" t="str">
        <f t="shared" si="188"/>
        <v/>
      </c>
      <c r="DK164" s="67" t="str">
        <f t="shared" si="189"/>
        <v/>
      </c>
      <c r="DL164" s="68" t="str">
        <f t="shared" si="190"/>
        <v/>
      </c>
      <c r="DM164" s="387" t="str">
        <f>IFERROR(IF(B164="NSO","NSO",IF(OR(D164="",G164="",F164="",B164="",DI164=0),"",IF('Master sheet'!$D$14="Hindi","कक्षोंन्नति","Promoted"))),"")</f>
        <v/>
      </c>
      <c r="DN164" s="42" t="str">
        <f>IF(OR(B164=0,B164=""),"",IF(AND($E$3="Nursery"),'Marks Entry Nursery'!AX163,IF(AND($E$3="LKG"),'Marks Entry LKG'!AX163,IF(AND($E$3="UKG"),'Marks Entry UKG'!AX163,""))))</f>
        <v/>
      </c>
      <c r="DO164" s="42" t="str">
        <f>IF(OR(B164=0,B164=""),"",IF(AND($E$3="Nursery"),'Marks Entry Nursery'!AY163,IF(AND($E$3="LKG"),'Marks Entry LKG'!AY163,IF(AND($E$3="UKG"),'Marks Entry UKG'!AY163,""))))</f>
        <v/>
      </c>
      <c r="DP164" s="214" t="str">
        <f t="shared" si="191"/>
        <v/>
      </c>
      <c r="DQ164" s="43"/>
      <c r="DX164" s="44">
        <f>IF(AND($E$3="Nursery"),'Marks Entry Nursery'!I163,IF(AND($E$3="LKG"),'Marks Entry LKG'!I163,IF(AND($E$3="UKG"),'Marks Entry UKG'!I163,"")))</f>
        <v>0</v>
      </c>
    </row>
    <row r="165" spans="1:128" ht="18.95" customHeight="1">
      <c r="A165" s="56">
        <v>158</v>
      </c>
      <c r="B165" s="261" t="str">
        <f>IF(OR(DX165=0,DX165=""),"",IF(AND($E$3="Nursery"),'Marks Entry Nursery'!I164,IF(AND($E$3="LKG"),'Marks Entry LKG'!I164,IF(AND($E$3="UKG"),'Marks Entry UKG'!I164,""))))</f>
        <v/>
      </c>
      <c r="C165" s="57" t="str">
        <f>IF(OR($B165=0,$B165=""),"",IF(AND($E$3="Nursery"),'Marks Entry Nursery'!B164,IF(AND($E$3="LKG"),'Marks Entry LKG'!B164,IF(AND($E$3="UKG"),'Marks Entry UKG'!B164,""))))</f>
        <v/>
      </c>
      <c r="D165" s="57" t="str">
        <f>IF(OR($B165=0,$B165=""),"",IF(AND($E$3="Nursery"),'Marks Entry Nursery'!C164,IF(AND($E$3="LKG"),'Marks Entry LKG'!C164,IF(AND($E$3="UKG"),'Marks Entry UKG'!C164,""))))</f>
        <v/>
      </c>
      <c r="E165" s="402" t="str">
        <f>IF(OR(B165=0,B165=""),"",IF(AND($E$3="Nursery"),'Marks Entry Nursery'!E164,IF(AND($E$3="LKG"),'Marks Entry LKG'!E164,IF(AND($E$3="UKG"),'Marks Entry UKG'!E164,""))))</f>
        <v/>
      </c>
      <c r="F165" s="260" t="str">
        <f>IF(OR(B165=0,B165=""),"",IF(AND($E$3="Nursery"),'Marks Entry Nursery'!D164,IF(AND($E$3="LKG"),'Marks Entry LKG'!D164,IF(AND($E$3="UKG"),'Marks Entry UKG'!D164,""))))</f>
        <v/>
      </c>
      <c r="G165" s="407" t="str">
        <f>IF(OR($B165=0,$B165=""),"",IF(AND($E$3="Nursery"),'Marks Entry Nursery'!F164,IF(AND($E$3="LKG"),'Marks Entry LKG'!F164,IF(AND($E$3="UKG"),'Marks Entry UKG'!F164,""))))</f>
        <v/>
      </c>
      <c r="H165" s="407" t="str">
        <f>IF(OR($B165=0,$B165=""),"",IF(AND($E$3="Nursery"),'Marks Entry Nursery'!G164,IF(AND($E$3="LKG"),'Marks Entry LKG'!G164,IF(AND($E$3="UKG"),'Marks Entry UKG'!G164,""))))</f>
        <v/>
      </c>
      <c r="I165" s="407" t="str">
        <f>IF(OR($B165=0,$B165=""),"",IF(AND($E$3="Nursery"),'Marks Entry Nursery'!H164,IF(AND($E$3="LKG"),'Marks Entry LKG'!H164,IF(AND($E$3="UKG"),'Marks Entry UKG'!H164,""))))</f>
        <v/>
      </c>
      <c r="J165" s="229" t="str">
        <f>IF(OR($B165=0,$B165=""),"",IF(AND($E$3="Nursery"),'Marks Entry Nursery'!J164,IF(AND($E$3="LKG"),'Marks Entry LKG'!J164,IF(AND($E$3="UKG"),'Marks Entry UKG'!J164,""))))</f>
        <v/>
      </c>
      <c r="K165" s="229" t="str">
        <f>IF(OR($B165=0,$B165=""),"",IF(AND($E$3="Nursery"),'Marks Entry Nursery'!K164,IF(AND($E$3="LKG"),'Marks Entry LKG'!K164,IF(AND($E$3="UKG"),'Marks Entry UKG'!K164,""))))</f>
        <v/>
      </c>
      <c r="L165" s="105"/>
      <c r="M165" s="105"/>
      <c r="N165" s="105"/>
      <c r="O165" s="51"/>
      <c r="P165" s="105" t="str">
        <f>IF(OR($B165=0,$B165=""),"",IF(AND($E$3="Nursery"),'Marks Entry Nursery'!O164,IF(AND($E$3="LKG"),'Marks Entry LKG'!O164,IF(AND($E$3="UKG"),'Marks Entry UKG'!O164,""))))</f>
        <v/>
      </c>
      <c r="Q165" s="105" t="str">
        <f>IF(OR($B165=0,$B165=""),"",IF(AND($E$3="Nursery"),'Marks Entry Nursery'!P164,IF(AND($E$3="LKG"),'Marks Entry LKG'!P164,IF(AND($E$3="UKG"),'Marks Entry UKG'!P164,""))))</f>
        <v/>
      </c>
      <c r="R165" s="54" t="str">
        <f t="shared" si="128"/>
        <v/>
      </c>
      <c r="S165" s="51">
        <f t="shared" si="129"/>
        <v>0</v>
      </c>
      <c r="T165" s="105" t="str">
        <f>IF(OR($B165=0,$B165=""),"",IF(AND($E$3="Nursery"),'Marks Entry Nursery'!Q164,IF(AND($E$3="LKG"),'Marks Entry LKG'!Q164,IF(AND($E$3="UKG"),'Marks Entry UKG'!Q164,""))))</f>
        <v/>
      </c>
      <c r="U165" s="105" t="str">
        <f>IF(OR($B165=0,$B165=""),"",IF(AND($E$3="Nursery"),'Marks Entry Nursery'!R164,IF(AND($E$3="LKG"),'Marks Entry LKG'!R164,IF(AND($E$3="UKG"),'Marks Entry UKG'!R164,""))))</f>
        <v/>
      </c>
      <c r="V165" s="55" t="str">
        <f t="shared" si="130"/>
        <v/>
      </c>
      <c r="W165" s="51" t="str">
        <f t="shared" si="131"/>
        <v/>
      </c>
      <c r="X165" s="89">
        <f t="shared" si="132"/>
        <v>0</v>
      </c>
      <c r="Y165" s="89" t="str">
        <f t="shared" si="133"/>
        <v/>
      </c>
      <c r="Z165" s="89" t="str">
        <f t="shared" si="134"/>
        <v/>
      </c>
      <c r="AA165" s="89" t="str">
        <f t="shared" si="135"/>
        <v/>
      </c>
      <c r="AB165" s="89" t="str">
        <f t="shared" si="136"/>
        <v/>
      </c>
      <c r="AC165" s="93" t="str">
        <f t="shared" si="137"/>
        <v/>
      </c>
      <c r="AD165" s="105"/>
      <c r="AE165" s="105"/>
      <c r="AF165" s="105"/>
      <c r="AG165" s="51"/>
      <c r="AH165" s="105" t="str">
        <f>IF(OR($B165=0,$B165=""),"",IF(AND($E$3="Nursery"),'Marks Entry Nursery'!V164,IF(AND($E$3="LKG"),'Marks Entry LKG'!V164,IF(AND($E$3="UKG"),'Marks Entry UKG'!V164,""))))</f>
        <v/>
      </c>
      <c r="AI165" s="105" t="str">
        <f>IF(OR($B165=0,$B165=""),"",IF(AND($E$3="Nursery"),'Marks Entry Nursery'!W164,IF(AND($E$3="LKG"),'Marks Entry LKG'!W164,IF(AND($E$3="UKG"),'Marks Entry UKG'!W164,""))))</f>
        <v/>
      </c>
      <c r="AJ165" s="54" t="str">
        <f t="shared" si="138"/>
        <v/>
      </c>
      <c r="AK165" s="51">
        <f t="shared" si="139"/>
        <v>0</v>
      </c>
      <c r="AL165" s="105" t="str">
        <f>IF(OR($B165=0,$B165=""),"",IF(AND($E$3="Nursery"),'Marks Entry Nursery'!X164,IF(AND($E$3="LKG"),'Marks Entry LKG'!X164,IF(AND($E$3="UKG"),'Marks Entry UKG'!X164,""))))</f>
        <v/>
      </c>
      <c r="AM165" s="105" t="str">
        <f>IF(OR($B165=0,$B165=""),"",IF(AND($E$3="Nursery"),'Marks Entry Nursery'!Y164,IF(AND($E$3="LKG"),'Marks Entry LKG'!Y164,IF(AND($E$3="UKG"),'Marks Entry UKG'!Y164,""))))</f>
        <v/>
      </c>
      <c r="AN165" s="55" t="str">
        <f t="shared" si="140"/>
        <v/>
      </c>
      <c r="AO165" s="51" t="str">
        <f t="shared" si="141"/>
        <v/>
      </c>
      <c r="AP165" s="89">
        <f t="shared" si="142"/>
        <v>0</v>
      </c>
      <c r="AQ165" s="89" t="str">
        <f t="shared" si="143"/>
        <v/>
      </c>
      <c r="AR165" s="89" t="str">
        <f t="shared" si="144"/>
        <v/>
      </c>
      <c r="AS165" s="89" t="str">
        <f t="shared" si="145"/>
        <v/>
      </c>
      <c r="AT165" s="89" t="str">
        <f t="shared" si="146"/>
        <v/>
      </c>
      <c r="AU165" s="93" t="str">
        <f t="shared" si="147"/>
        <v/>
      </c>
      <c r="AV165" s="105"/>
      <c r="AW165" s="105"/>
      <c r="AX165" s="105"/>
      <c r="AY165" s="51"/>
      <c r="AZ165" s="105" t="str">
        <f>IF(OR($B165=0,$B165=""),"",IF(AND($E$3="Nursery"),'Marks Entry Nursery'!AC164,IF(AND($E$3="LKG"),'Marks Entry LKG'!AC164,IF(AND($E$3="UKG"),'Marks Entry UKG'!AC164,""))))</f>
        <v/>
      </c>
      <c r="BA165" s="105" t="str">
        <f>IF(OR($B165=0,$B165=""),"",IF(AND($E$3="Nursery"),'Marks Entry Nursery'!AD164,IF(AND($E$3="LKG"),'Marks Entry LKG'!AD164,IF(AND($E$3="UKG"),'Marks Entry UKG'!AD164,""))))</f>
        <v/>
      </c>
      <c r="BB165" s="54" t="str">
        <f t="shared" si="148"/>
        <v/>
      </c>
      <c r="BC165" s="51">
        <f t="shared" si="149"/>
        <v>0</v>
      </c>
      <c r="BD165" s="105" t="str">
        <f>IF(OR($B165=0,$B165=""),"",IF(AND($E$3="Nursery"),'Marks Entry Nursery'!AE164,IF(AND($E$3="LKG"),'Marks Entry LKG'!AE164,IF(AND($E$3="UKG"),'Marks Entry UKG'!AE164,""))))</f>
        <v/>
      </c>
      <c r="BE165" s="105" t="str">
        <f>IF(OR($B165=0,$B165=""),"",IF(AND($E$3="Nursery"),'Marks Entry Nursery'!AF164,IF(AND($E$3="LKG"),'Marks Entry LKG'!AF164,IF(AND($E$3="UKG"),'Marks Entry UKG'!AF164,""))))</f>
        <v/>
      </c>
      <c r="BF165" s="55" t="str">
        <f t="shared" si="150"/>
        <v/>
      </c>
      <c r="BG165" s="51" t="str">
        <f t="shared" si="151"/>
        <v/>
      </c>
      <c r="BH165" s="89">
        <f t="shared" si="152"/>
        <v>0</v>
      </c>
      <c r="BI165" s="89" t="str">
        <f t="shared" si="153"/>
        <v/>
      </c>
      <c r="BJ165" s="89" t="str">
        <f t="shared" si="154"/>
        <v/>
      </c>
      <c r="BK165" s="89" t="str">
        <f t="shared" si="155"/>
        <v/>
      </c>
      <c r="BL165" s="89" t="str">
        <f t="shared" si="156"/>
        <v/>
      </c>
      <c r="BM165" s="93" t="str">
        <f t="shared" si="157"/>
        <v/>
      </c>
      <c r="BN165" s="105"/>
      <c r="BO165" s="105"/>
      <c r="BP165" s="105"/>
      <c r="BQ165" s="51"/>
      <c r="BR165" s="105" t="str">
        <f>IF(OR($B165=0,$B165=""),"",IF(AND($E$3="Nursery"),'Marks Entry Nursery'!AJ164,IF(AND($E$3="LKG"),'Marks Entry LKG'!AJ164,IF(AND($E$3="UKG"),'Marks Entry UKG'!AJ164,""))))</f>
        <v/>
      </c>
      <c r="BS165" s="105" t="str">
        <f>IF(OR($B165=0,$B165=""),"",IF(AND($E$3="Nursery"),'Marks Entry Nursery'!AK164,IF(AND($E$3="LKG"),'Marks Entry LKG'!AK164,IF(AND($E$3="UKG"),'Marks Entry UKG'!AK164,""))))</f>
        <v/>
      </c>
      <c r="BT165" s="54" t="str">
        <f t="shared" si="158"/>
        <v/>
      </c>
      <c r="BU165" s="51">
        <f t="shared" si="159"/>
        <v>0</v>
      </c>
      <c r="BV165" s="105" t="str">
        <f>IF(OR($B165=0,$B165=""),"",IF(AND($E$3="Nursery"),'Marks Entry Nursery'!AL164,IF(AND($E$3="LKG"),'Marks Entry LKG'!AL164,IF(AND($E$3="UKG"),'Marks Entry UKG'!AL164,""))))</f>
        <v/>
      </c>
      <c r="BW165" s="105" t="str">
        <f>IF(OR($B165=0,$B165=""),"",IF(AND($E$3="Nursery"),'Marks Entry Nursery'!AM164,IF(AND($E$3="LKG"),'Marks Entry LKG'!AM164,IF(AND($E$3="UKG"),'Marks Entry UKG'!AM164,""))))</f>
        <v/>
      </c>
      <c r="BX165" s="55" t="str">
        <f t="shared" si="160"/>
        <v/>
      </c>
      <c r="BY165" s="51" t="str">
        <f t="shared" si="161"/>
        <v/>
      </c>
      <c r="BZ165" s="89">
        <f t="shared" si="162"/>
        <v>0</v>
      </c>
      <c r="CA165" s="89" t="str">
        <f t="shared" si="163"/>
        <v/>
      </c>
      <c r="CB165" s="89" t="str">
        <f t="shared" si="164"/>
        <v/>
      </c>
      <c r="CC165" s="89" t="str">
        <f t="shared" si="165"/>
        <v/>
      </c>
      <c r="CD165" s="89" t="str">
        <f t="shared" si="166"/>
        <v/>
      </c>
      <c r="CE165" s="93" t="str">
        <f t="shared" si="167"/>
        <v/>
      </c>
      <c r="CF165" s="105" t="str">
        <f>IF(OR($B165=0,$B165=""),"",IF(AND($E$3="Nursery"),'Marks Entry Nursery'!AN164,IF(AND($E$3="LKG"),'Marks Entry LKG'!AN164,IF(AND($E$3="UKG"),'Marks Entry UKG'!AN164,""))))</f>
        <v/>
      </c>
      <c r="CG165" s="105" t="str">
        <f>IF(OR($B165=0,$B165=""),"",IF(AND($E$3="Nursery"),'Marks Entry Nursery'!AO164,IF(AND($E$3="LKG"),'Marks Entry LKG'!AO164,IF(AND($E$3="UKG"),'Marks Entry UKG'!AO164,""))))</f>
        <v/>
      </c>
      <c r="CH165" s="106" t="str">
        <f t="shared" si="168"/>
        <v/>
      </c>
      <c r="CI165" s="107">
        <f t="shared" si="169"/>
        <v>0</v>
      </c>
      <c r="CJ165" s="107" t="str">
        <f t="shared" si="170"/>
        <v/>
      </c>
      <c r="CK165" s="107" t="str">
        <f t="shared" si="171"/>
        <v/>
      </c>
      <c r="CL165" s="92" t="str">
        <f t="shared" si="172"/>
        <v/>
      </c>
      <c r="CM165" s="105" t="str">
        <f>IF(OR($B165=0,$B165=""),"",IF(AND($E$3="Nursery"),'Marks Entry Nursery'!AP164,IF(AND($E$3="LKG"),'Marks Entry LKG'!AP164,IF(AND($E$3="UKG"),'Marks Entry UKG'!AP164,""))))</f>
        <v/>
      </c>
      <c r="CN165" s="105" t="str">
        <f>IF(OR($B165=0,$B165=""),"",IF(AND($E$3="Nursery"),'Marks Entry Nursery'!AQ164,IF(AND($E$3="LKG"),'Marks Entry LKG'!AQ164,IF(AND($E$3="UKG"),'Marks Entry UKG'!AQ164,""))))</f>
        <v/>
      </c>
      <c r="CO165" s="106" t="str">
        <f t="shared" si="173"/>
        <v/>
      </c>
      <c r="CP165" s="107">
        <f t="shared" si="174"/>
        <v>0</v>
      </c>
      <c r="CQ165" s="107" t="str">
        <f t="shared" si="175"/>
        <v/>
      </c>
      <c r="CR165" s="107" t="str">
        <f t="shared" si="176"/>
        <v/>
      </c>
      <c r="CS165" s="92" t="str">
        <f t="shared" si="177"/>
        <v/>
      </c>
      <c r="CT165" s="105" t="str">
        <f>IF(OR($B165=0,$B165=""),"",IF(AND($E$3="Nursery"),'Marks Entry Nursery'!AR164,IF(AND($E$3="LKG"),'Marks Entry LKG'!AR164,IF(AND($E$3="UKG"),'Marks Entry UKG'!AR164,""))))</f>
        <v/>
      </c>
      <c r="CU165" s="105" t="str">
        <f>IF(OR($B165=0,$B165=""),"",IF(AND($E$3="Nursery"),'Marks Entry Nursery'!AS164,IF(AND($E$3="LKG"),'Marks Entry LKG'!AS164,IF(AND($E$3="UKG"),'Marks Entry UKG'!AS164,""))))</f>
        <v/>
      </c>
      <c r="CV165" s="106" t="str">
        <f t="shared" si="178"/>
        <v/>
      </c>
      <c r="CW165" s="107">
        <f t="shared" si="179"/>
        <v>0</v>
      </c>
      <c r="CX165" s="107" t="str">
        <f t="shared" si="180"/>
        <v/>
      </c>
      <c r="CY165" s="107" t="str">
        <f t="shared" si="181"/>
        <v/>
      </c>
      <c r="CZ165" s="92" t="str">
        <f t="shared" si="182"/>
        <v/>
      </c>
      <c r="DA165" s="105" t="str">
        <f>IF(OR($B165=0,$B165=""),"",IF(AND($E$3="Nursery"),'Marks Entry Nursery'!AT164,IF(AND($E$3="LKG"),'Marks Entry LKG'!AT164,IF(AND($E$3="UKG"),'Marks Entry UKG'!AT164,""))))</f>
        <v/>
      </c>
      <c r="DB165" s="105" t="str">
        <f>IF(OR($B165=0,$B165=""),"",IF(AND($E$3="Nursery"),'Marks Entry Nursery'!AU164,IF(AND($E$3="LKG"),'Marks Entry LKG'!AU164,IF(AND($E$3="UKG"),'Marks Entry UKG'!AU164,""))))</f>
        <v/>
      </c>
      <c r="DC165" s="357" t="str">
        <f t="shared" si="183"/>
        <v/>
      </c>
      <c r="DD165" s="93" t="str">
        <f t="shared" si="184"/>
        <v/>
      </c>
      <c r="DE165" s="105" t="str">
        <f>IF(OR($B165=0,$B165=""),"",IF(AND($E$3="Nursery"),'Marks Entry Nursery'!AV164,IF(AND($E$3="LKG"),'Marks Entry LKG'!AV164,IF(AND($E$3="UKG"),'Marks Entry UKG'!AV164,""))))</f>
        <v/>
      </c>
      <c r="DF165" s="105" t="str">
        <f>IF(OR($B165=0,$B165=""),"",IF(AND($E$3="Nursery"),'Marks Entry Nursery'!AW164,IF(AND($E$3="LKG"),'Marks Entry LKG'!AW164,IF(AND($E$3="UKG"),'Marks Entry UKG'!AW164,""))))</f>
        <v/>
      </c>
      <c r="DG165" s="357" t="str">
        <f t="shared" si="185"/>
        <v/>
      </c>
      <c r="DH165" s="93" t="str">
        <f t="shared" si="186"/>
        <v/>
      </c>
      <c r="DI165" s="63" t="str">
        <f t="shared" si="187"/>
        <v/>
      </c>
      <c r="DJ165" s="359" t="str">
        <f t="shared" si="188"/>
        <v/>
      </c>
      <c r="DK165" s="67" t="str">
        <f t="shared" si="189"/>
        <v/>
      </c>
      <c r="DL165" s="68" t="str">
        <f t="shared" si="190"/>
        <v/>
      </c>
      <c r="DM165" s="387" t="str">
        <f>IFERROR(IF(B165="NSO","NSO",IF(OR(D165="",G165="",F165="",B165="",DI165=0),"",IF('Master sheet'!$D$14="Hindi","कक्षोंन्नति","Promoted"))),"")</f>
        <v/>
      </c>
      <c r="DN165" s="42" t="str">
        <f>IF(OR(B165=0,B165=""),"",IF(AND($E$3="Nursery"),'Marks Entry Nursery'!AX164,IF(AND($E$3="LKG"),'Marks Entry LKG'!AX164,IF(AND($E$3="UKG"),'Marks Entry UKG'!AX164,""))))</f>
        <v/>
      </c>
      <c r="DO165" s="42" t="str">
        <f>IF(OR(B165=0,B165=""),"",IF(AND($E$3="Nursery"),'Marks Entry Nursery'!AY164,IF(AND($E$3="LKG"),'Marks Entry LKG'!AY164,IF(AND($E$3="UKG"),'Marks Entry UKG'!AY164,""))))</f>
        <v/>
      </c>
      <c r="DP165" s="214" t="str">
        <f t="shared" si="191"/>
        <v/>
      </c>
      <c r="DQ165" s="43"/>
      <c r="DX165" s="44">
        <f>IF(AND($E$3="Nursery"),'Marks Entry Nursery'!I164,IF(AND($E$3="LKG"),'Marks Entry LKG'!I164,IF(AND($E$3="UKG"),'Marks Entry UKG'!I164,"")))</f>
        <v>0</v>
      </c>
    </row>
    <row r="166" spans="1:128" ht="18.95" customHeight="1">
      <c r="A166" s="56">
        <v>159</v>
      </c>
      <c r="B166" s="261" t="str">
        <f>IF(OR(DX166=0,DX166=""),"",IF(AND($E$3="Nursery"),'Marks Entry Nursery'!I165,IF(AND($E$3="LKG"),'Marks Entry LKG'!I165,IF(AND($E$3="UKG"),'Marks Entry UKG'!I165,""))))</f>
        <v/>
      </c>
      <c r="C166" s="57" t="str">
        <f>IF(OR($B166=0,$B166=""),"",IF(AND($E$3="Nursery"),'Marks Entry Nursery'!B165,IF(AND($E$3="LKG"),'Marks Entry LKG'!B165,IF(AND($E$3="UKG"),'Marks Entry UKG'!B165,""))))</f>
        <v/>
      </c>
      <c r="D166" s="57" t="str">
        <f>IF(OR($B166=0,$B166=""),"",IF(AND($E$3="Nursery"),'Marks Entry Nursery'!C165,IF(AND($E$3="LKG"),'Marks Entry LKG'!C165,IF(AND($E$3="UKG"),'Marks Entry UKG'!C165,""))))</f>
        <v/>
      </c>
      <c r="E166" s="402" t="str">
        <f>IF(OR(B166=0,B166=""),"",IF(AND($E$3="Nursery"),'Marks Entry Nursery'!E165,IF(AND($E$3="LKG"),'Marks Entry LKG'!E165,IF(AND($E$3="UKG"),'Marks Entry UKG'!E165,""))))</f>
        <v/>
      </c>
      <c r="F166" s="260" t="str">
        <f>IF(OR(B166=0,B166=""),"",IF(AND($E$3="Nursery"),'Marks Entry Nursery'!D165,IF(AND($E$3="LKG"),'Marks Entry LKG'!D165,IF(AND($E$3="UKG"),'Marks Entry UKG'!D165,""))))</f>
        <v/>
      </c>
      <c r="G166" s="407" t="str">
        <f>IF(OR($B166=0,$B166=""),"",IF(AND($E$3="Nursery"),'Marks Entry Nursery'!F165,IF(AND($E$3="LKG"),'Marks Entry LKG'!F165,IF(AND($E$3="UKG"),'Marks Entry UKG'!F165,""))))</f>
        <v/>
      </c>
      <c r="H166" s="407" t="str">
        <f>IF(OR($B166=0,$B166=""),"",IF(AND($E$3="Nursery"),'Marks Entry Nursery'!G165,IF(AND($E$3="LKG"),'Marks Entry LKG'!G165,IF(AND($E$3="UKG"),'Marks Entry UKG'!G165,""))))</f>
        <v/>
      </c>
      <c r="I166" s="407" t="str">
        <f>IF(OR($B166=0,$B166=""),"",IF(AND($E$3="Nursery"),'Marks Entry Nursery'!H165,IF(AND($E$3="LKG"),'Marks Entry LKG'!H165,IF(AND($E$3="UKG"),'Marks Entry UKG'!H165,""))))</f>
        <v/>
      </c>
      <c r="J166" s="229" t="str">
        <f>IF(OR($B166=0,$B166=""),"",IF(AND($E$3="Nursery"),'Marks Entry Nursery'!J165,IF(AND($E$3="LKG"),'Marks Entry LKG'!J165,IF(AND($E$3="UKG"),'Marks Entry UKG'!J165,""))))</f>
        <v/>
      </c>
      <c r="K166" s="229" t="str">
        <f>IF(OR($B166=0,$B166=""),"",IF(AND($E$3="Nursery"),'Marks Entry Nursery'!K165,IF(AND($E$3="LKG"),'Marks Entry LKG'!K165,IF(AND($E$3="UKG"),'Marks Entry UKG'!K165,""))))</f>
        <v/>
      </c>
      <c r="L166" s="105"/>
      <c r="M166" s="105"/>
      <c r="N166" s="105"/>
      <c r="O166" s="51"/>
      <c r="P166" s="105" t="str">
        <f>IF(OR($B166=0,$B166=""),"",IF(AND($E$3="Nursery"),'Marks Entry Nursery'!O165,IF(AND($E$3="LKG"),'Marks Entry LKG'!O165,IF(AND($E$3="UKG"),'Marks Entry UKG'!O165,""))))</f>
        <v/>
      </c>
      <c r="Q166" s="105" t="str">
        <f>IF(OR($B166=0,$B166=""),"",IF(AND($E$3="Nursery"),'Marks Entry Nursery'!P165,IF(AND($E$3="LKG"),'Marks Entry LKG'!P165,IF(AND($E$3="UKG"),'Marks Entry UKG'!P165,""))))</f>
        <v/>
      </c>
      <c r="R166" s="54" t="str">
        <f t="shared" si="128"/>
        <v/>
      </c>
      <c r="S166" s="51">
        <f t="shared" si="129"/>
        <v>0</v>
      </c>
      <c r="T166" s="105" t="str">
        <f>IF(OR($B166=0,$B166=""),"",IF(AND($E$3="Nursery"),'Marks Entry Nursery'!Q165,IF(AND($E$3="LKG"),'Marks Entry LKG'!Q165,IF(AND($E$3="UKG"),'Marks Entry UKG'!Q165,""))))</f>
        <v/>
      </c>
      <c r="U166" s="105" t="str">
        <f>IF(OR($B166=0,$B166=""),"",IF(AND($E$3="Nursery"),'Marks Entry Nursery'!R165,IF(AND($E$3="LKG"),'Marks Entry LKG'!R165,IF(AND($E$3="UKG"),'Marks Entry UKG'!R165,""))))</f>
        <v/>
      </c>
      <c r="V166" s="55" t="str">
        <f t="shared" si="130"/>
        <v/>
      </c>
      <c r="W166" s="51" t="str">
        <f t="shared" si="131"/>
        <v/>
      </c>
      <c r="X166" s="89">
        <f t="shared" si="132"/>
        <v>0</v>
      </c>
      <c r="Y166" s="89" t="str">
        <f t="shared" si="133"/>
        <v/>
      </c>
      <c r="Z166" s="89" t="str">
        <f t="shared" si="134"/>
        <v/>
      </c>
      <c r="AA166" s="89" t="str">
        <f t="shared" si="135"/>
        <v/>
      </c>
      <c r="AB166" s="89" t="str">
        <f t="shared" si="136"/>
        <v/>
      </c>
      <c r="AC166" s="93" t="str">
        <f t="shared" si="137"/>
        <v/>
      </c>
      <c r="AD166" s="105"/>
      <c r="AE166" s="105"/>
      <c r="AF166" s="105"/>
      <c r="AG166" s="51"/>
      <c r="AH166" s="105" t="str">
        <f>IF(OR($B166=0,$B166=""),"",IF(AND($E$3="Nursery"),'Marks Entry Nursery'!V165,IF(AND($E$3="LKG"),'Marks Entry LKG'!V165,IF(AND($E$3="UKG"),'Marks Entry UKG'!V165,""))))</f>
        <v/>
      </c>
      <c r="AI166" s="105" t="str">
        <f>IF(OR($B166=0,$B166=""),"",IF(AND($E$3="Nursery"),'Marks Entry Nursery'!W165,IF(AND($E$3="LKG"),'Marks Entry LKG'!W165,IF(AND($E$3="UKG"),'Marks Entry UKG'!W165,""))))</f>
        <v/>
      </c>
      <c r="AJ166" s="54" t="str">
        <f t="shared" si="138"/>
        <v/>
      </c>
      <c r="AK166" s="51">
        <f t="shared" si="139"/>
        <v>0</v>
      </c>
      <c r="AL166" s="105" t="str">
        <f>IF(OR($B166=0,$B166=""),"",IF(AND($E$3="Nursery"),'Marks Entry Nursery'!X165,IF(AND($E$3="LKG"),'Marks Entry LKG'!X165,IF(AND($E$3="UKG"),'Marks Entry UKG'!X165,""))))</f>
        <v/>
      </c>
      <c r="AM166" s="105" t="str">
        <f>IF(OR($B166=0,$B166=""),"",IF(AND($E$3="Nursery"),'Marks Entry Nursery'!Y165,IF(AND($E$3="LKG"),'Marks Entry LKG'!Y165,IF(AND($E$3="UKG"),'Marks Entry UKG'!Y165,""))))</f>
        <v/>
      </c>
      <c r="AN166" s="55" t="str">
        <f t="shared" si="140"/>
        <v/>
      </c>
      <c r="AO166" s="51" t="str">
        <f t="shared" si="141"/>
        <v/>
      </c>
      <c r="AP166" s="89">
        <f t="shared" si="142"/>
        <v>0</v>
      </c>
      <c r="AQ166" s="89" t="str">
        <f t="shared" si="143"/>
        <v/>
      </c>
      <c r="AR166" s="89" t="str">
        <f t="shared" si="144"/>
        <v/>
      </c>
      <c r="AS166" s="89" t="str">
        <f t="shared" si="145"/>
        <v/>
      </c>
      <c r="AT166" s="89" t="str">
        <f t="shared" si="146"/>
        <v/>
      </c>
      <c r="AU166" s="93" t="str">
        <f t="shared" si="147"/>
        <v/>
      </c>
      <c r="AV166" s="105"/>
      <c r="AW166" s="105"/>
      <c r="AX166" s="105"/>
      <c r="AY166" s="51"/>
      <c r="AZ166" s="105" t="str">
        <f>IF(OR($B166=0,$B166=""),"",IF(AND($E$3="Nursery"),'Marks Entry Nursery'!AC165,IF(AND($E$3="LKG"),'Marks Entry LKG'!AC165,IF(AND($E$3="UKG"),'Marks Entry UKG'!AC165,""))))</f>
        <v/>
      </c>
      <c r="BA166" s="105" t="str">
        <f>IF(OR($B166=0,$B166=""),"",IF(AND($E$3="Nursery"),'Marks Entry Nursery'!AD165,IF(AND($E$3="LKG"),'Marks Entry LKG'!AD165,IF(AND($E$3="UKG"),'Marks Entry UKG'!AD165,""))))</f>
        <v/>
      </c>
      <c r="BB166" s="54" t="str">
        <f t="shared" si="148"/>
        <v/>
      </c>
      <c r="BC166" s="51">
        <f t="shared" si="149"/>
        <v>0</v>
      </c>
      <c r="BD166" s="105" t="str">
        <f>IF(OR($B166=0,$B166=""),"",IF(AND($E$3="Nursery"),'Marks Entry Nursery'!AE165,IF(AND($E$3="LKG"),'Marks Entry LKG'!AE165,IF(AND($E$3="UKG"),'Marks Entry UKG'!AE165,""))))</f>
        <v/>
      </c>
      <c r="BE166" s="105" t="str">
        <f>IF(OR($B166=0,$B166=""),"",IF(AND($E$3="Nursery"),'Marks Entry Nursery'!AF165,IF(AND($E$3="LKG"),'Marks Entry LKG'!AF165,IF(AND($E$3="UKG"),'Marks Entry UKG'!AF165,""))))</f>
        <v/>
      </c>
      <c r="BF166" s="55" t="str">
        <f t="shared" si="150"/>
        <v/>
      </c>
      <c r="BG166" s="51" t="str">
        <f t="shared" si="151"/>
        <v/>
      </c>
      <c r="BH166" s="89">
        <f t="shared" si="152"/>
        <v>0</v>
      </c>
      <c r="BI166" s="89" t="str">
        <f t="shared" si="153"/>
        <v/>
      </c>
      <c r="BJ166" s="89" t="str">
        <f t="shared" si="154"/>
        <v/>
      </c>
      <c r="BK166" s="89" t="str">
        <f t="shared" si="155"/>
        <v/>
      </c>
      <c r="BL166" s="89" t="str">
        <f t="shared" si="156"/>
        <v/>
      </c>
      <c r="BM166" s="93" t="str">
        <f t="shared" si="157"/>
        <v/>
      </c>
      <c r="BN166" s="105"/>
      <c r="BO166" s="105"/>
      <c r="BP166" s="105"/>
      <c r="BQ166" s="51"/>
      <c r="BR166" s="105" t="str">
        <f>IF(OR($B166=0,$B166=""),"",IF(AND($E$3="Nursery"),'Marks Entry Nursery'!AJ165,IF(AND($E$3="LKG"),'Marks Entry LKG'!AJ165,IF(AND($E$3="UKG"),'Marks Entry UKG'!AJ165,""))))</f>
        <v/>
      </c>
      <c r="BS166" s="105" t="str">
        <f>IF(OR($B166=0,$B166=""),"",IF(AND($E$3="Nursery"),'Marks Entry Nursery'!AK165,IF(AND($E$3="LKG"),'Marks Entry LKG'!AK165,IF(AND($E$3="UKG"),'Marks Entry UKG'!AK165,""))))</f>
        <v/>
      </c>
      <c r="BT166" s="54" t="str">
        <f t="shared" si="158"/>
        <v/>
      </c>
      <c r="BU166" s="51">
        <f t="shared" si="159"/>
        <v>0</v>
      </c>
      <c r="BV166" s="105" t="str">
        <f>IF(OR($B166=0,$B166=""),"",IF(AND($E$3="Nursery"),'Marks Entry Nursery'!AL165,IF(AND($E$3="LKG"),'Marks Entry LKG'!AL165,IF(AND($E$3="UKG"),'Marks Entry UKG'!AL165,""))))</f>
        <v/>
      </c>
      <c r="BW166" s="105" t="str">
        <f>IF(OR($B166=0,$B166=""),"",IF(AND($E$3="Nursery"),'Marks Entry Nursery'!AM165,IF(AND($E$3="LKG"),'Marks Entry LKG'!AM165,IF(AND($E$3="UKG"),'Marks Entry UKG'!AM165,""))))</f>
        <v/>
      </c>
      <c r="BX166" s="55" t="str">
        <f t="shared" si="160"/>
        <v/>
      </c>
      <c r="BY166" s="51" t="str">
        <f t="shared" si="161"/>
        <v/>
      </c>
      <c r="BZ166" s="89">
        <f t="shared" si="162"/>
        <v>0</v>
      </c>
      <c r="CA166" s="89" t="str">
        <f t="shared" si="163"/>
        <v/>
      </c>
      <c r="CB166" s="89" t="str">
        <f t="shared" si="164"/>
        <v/>
      </c>
      <c r="CC166" s="89" t="str">
        <f t="shared" si="165"/>
        <v/>
      </c>
      <c r="CD166" s="89" t="str">
        <f t="shared" si="166"/>
        <v/>
      </c>
      <c r="CE166" s="93" t="str">
        <f t="shared" si="167"/>
        <v/>
      </c>
      <c r="CF166" s="105" t="str">
        <f>IF(OR($B166=0,$B166=""),"",IF(AND($E$3="Nursery"),'Marks Entry Nursery'!AN165,IF(AND($E$3="LKG"),'Marks Entry LKG'!AN165,IF(AND($E$3="UKG"),'Marks Entry UKG'!AN165,""))))</f>
        <v/>
      </c>
      <c r="CG166" s="105" t="str">
        <f>IF(OR($B166=0,$B166=""),"",IF(AND($E$3="Nursery"),'Marks Entry Nursery'!AO165,IF(AND($E$3="LKG"),'Marks Entry LKG'!AO165,IF(AND($E$3="UKG"),'Marks Entry UKG'!AO165,""))))</f>
        <v/>
      </c>
      <c r="CH166" s="106" t="str">
        <f t="shared" si="168"/>
        <v/>
      </c>
      <c r="CI166" s="107">
        <f t="shared" si="169"/>
        <v>0</v>
      </c>
      <c r="CJ166" s="107" t="str">
        <f t="shared" si="170"/>
        <v/>
      </c>
      <c r="CK166" s="107" t="str">
        <f t="shared" si="171"/>
        <v/>
      </c>
      <c r="CL166" s="92" t="str">
        <f t="shared" si="172"/>
        <v/>
      </c>
      <c r="CM166" s="105" t="str">
        <f>IF(OR($B166=0,$B166=""),"",IF(AND($E$3="Nursery"),'Marks Entry Nursery'!AP165,IF(AND($E$3="LKG"),'Marks Entry LKG'!AP165,IF(AND($E$3="UKG"),'Marks Entry UKG'!AP165,""))))</f>
        <v/>
      </c>
      <c r="CN166" s="105" t="str">
        <f>IF(OR($B166=0,$B166=""),"",IF(AND($E$3="Nursery"),'Marks Entry Nursery'!AQ165,IF(AND($E$3="LKG"),'Marks Entry LKG'!AQ165,IF(AND($E$3="UKG"),'Marks Entry UKG'!AQ165,""))))</f>
        <v/>
      </c>
      <c r="CO166" s="106" t="str">
        <f t="shared" si="173"/>
        <v/>
      </c>
      <c r="CP166" s="107">
        <f t="shared" si="174"/>
        <v>0</v>
      </c>
      <c r="CQ166" s="107" t="str">
        <f t="shared" si="175"/>
        <v/>
      </c>
      <c r="CR166" s="107" t="str">
        <f t="shared" si="176"/>
        <v/>
      </c>
      <c r="CS166" s="92" t="str">
        <f t="shared" si="177"/>
        <v/>
      </c>
      <c r="CT166" s="105" t="str">
        <f>IF(OR($B166=0,$B166=""),"",IF(AND($E$3="Nursery"),'Marks Entry Nursery'!AR165,IF(AND($E$3="LKG"),'Marks Entry LKG'!AR165,IF(AND($E$3="UKG"),'Marks Entry UKG'!AR165,""))))</f>
        <v/>
      </c>
      <c r="CU166" s="105" t="str">
        <f>IF(OR($B166=0,$B166=""),"",IF(AND($E$3="Nursery"),'Marks Entry Nursery'!AS165,IF(AND($E$3="LKG"),'Marks Entry LKG'!AS165,IF(AND($E$3="UKG"),'Marks Entry UKG'!AS165,""))))</f>
        <v/>
      </c>
      <c r="CV166" s="106" t="str">
        <f t="shared" si="178"/>
        <v/>
      </c>
      <c r="CW166" s="107">
        <f t="shared" si="179"/>
        <v>0</v>
      </c>
      <c r="CX166" s="107" t="str">
        <f t="shared" si="180"/>
        <v/>
      </c>
      <c r="CY166" s="107" t="str">
        <f t="shared" si="181"/>
        <v/>
      </c>
      <c r="CZ166" s="92" t="str">
        <f t="shared" si="182"/>
        <v/>
      </c>
      <c r="DA166" s="105" t="str">
        <f>IF(OR($B166=0,$B166=""),"",IF(AND($E$3="Nursery"),'Marks Entry Nursery'!AT165,IF(AND($E$3="LKG"),'Marks Entry LKG'!AT165,IF(AND($E$3="UKG"),'Marks Entry UKG'!AT165,""))))</f>
        <v/>
      </c>
      <c r="DB166" s="105" t="str">
        <f>IF(OR($B166=0,$B166=""),"",IF(AND($E$3="Nursery"),'Marks Entry Nursery'!AU165,IF(AND($E$3="LKG"),'Marks Entry LKG'!AU165,IF(AND($E$3="UKG"),'Marks Entry UKG'!AU165,""))))</f>
        <v/>
      </c>
      <c r="DC166" s="357" t="str">
        <f t="shared" si="183"/>
        <v/>
      </c>
      <c r="DD166" s="93" t="str">
        <f t="shared" si="184"/>
        <v/>
      </c>
      <c r="DE166" s="105" t="str">
        <f>IF(OR($B166=0,$B166=""),"",IF(AND($E$3="Nursery"),'Marks Entry Nursery'!AV165,IF(AND($E$3="LKG"),'Marks Entry LKG'!AV165,IF(AND($E$3="UKG"),'Marks Entry UKG'!AV165,""))))</f>
        <v/>
      </c>
      <c r="DF166" s="105" t="str">
        <f>IF(OR($B166=0,$B166=""),"",IF(AND($E$3="Nursery"),'Marks Entry Nursery'!AW165,IF(AND($E$3="LKG"),'Marks Entry LKG'!AW165,IF(AND($E$3="UKG"),'Marks Entry UKG'!AW165,""))))</f>
        <v/>
      </c>
      <c r="DG166" s="357" t="str">
        <f t="shared" si="185"/>
        <v/>
      </c>
      <c r="DH166" s="93" t="str">
        <f t="shared" si="186"/>
        <v/>
      </c>
      <c r="DI166" s="63" t="str">
        <f t="shared" si="187"/>
        <v/>
      </c>
      <c r="DJ166" s="359" t="str">
        <f t="shared" si="188"/>
        <v/>
      </c>
      <c r="DK166" s="67" t="str">
        <f t="shared" si="189"/>
        <v/>
      </c>
      <c r="DL166" s="68" t="str">
        <f t="shared" si="190"/>
        <v/>
      </c>
      <c r="DM166" s="387" t="str">
        <f>IFERROR(IF(B166="NSO","NSO",IF(OR(D166="",G166="",F166="",B166="",DI166=0),"",IF('Master sheet'!$D$14="Hindi","कक्षोंन्नति","Promoted"))),"")</f>
        <v/>
      </c>
      <c r="DN166" s="42" t="str">
        <f>IF(OR(B166=0,B166=""),"",IF(AND($E$3="Nursery"),'Marks Entry Nursery'!AX165,IF(AND($E$3="LKG"),'Marks Entry LKG'!AX165,IF(AND($E$3="UKG"),'Marks Entry UKG'!AX165,""))))</f>
        <v/>
      </c>
      <c r="DO166" s="42" t="str">
        <f>IF(OR(B166=0,B166=""),"",IF(AND($E$3="Nursery"),'Marks Entry Nursery'!AY165,IF(AND($E$3="LKG"),'Marks Entry LKG'!AY165,IF(AND($E$3="UKG"),'Marks Entry UKG'!AY165,""))))</f>
        <v/>
      </c>
      <c r="DP166" s="214" t="str">
        <f t="shared" si="191"/>
        <v/>
      </c>
      <c r="DQ166" s="43"/>
      <c r="DX166" s="44">
        <f>IF(AND($E$3="Nursery"),'Marks Entry Nursery'!I165,IF(AND($E$3="LKG"),'Marks Entry LKG'!I165,IF(AND($E$3="UKG"),'Marks Entry UKG'!I165,"")))</f>
        <v>0</v>
      </c>
    </row>
    <row r="167" spans="1:128" ht="18.95" customHeight="1">
      <c r="A167" s="56">
        <v>160</v>
      </c>
      <c r="B167" s="261" t="str">
        <f>IF(OR(DX167=0,DX167=""),"",IF(AND($E$3="Nursery"),'Marks Entry Nursery'!I166,IF(AND($E$3="LKG"),'Marks Entry LKG'!I166,IF(AND($E$3="UKG"),'Marks Entry UKG'!I166,""))))</f>
        <v/>
      </c>
      <c r="C167" s="57" t="str">
        <f>IF(OR($B167=0,$B167=""),"",IF(AND($E$3="Nursery"),'Marks Entry Nursery'!B166,IF(AND($E$3="LKG"),'Marks Entry LKG'!B166,IF(AND($E$3="UKG"),'Marks Entry UKG'!B166,""))))</f>
        <v/>
      </c>
      <c r="D167" s="57" t="str">
        <f>IF(OR($B167=0,$B167=""),"",IF(AND($E$3="Nursery"),'Marks Entry Nursery'!C166,IF(AND($E$3="LKG"),'Marks Entry LKG'!C166,IF(AND($E$3="UKG"),'Marks Entry UKG'!C166,""))))</f>
        <v/>
      </c>
      <c r="E167" s="402" t="str">
        <f>IF(OR(B167=0,B167=""),"",IF(AND($E$3="Nursery"),'Marks Entry Nursery'!E166,IF(AND($E$3="LKG"),'Marks Entry LKG'!E166,IF(AND($E$3="UKG"),'Marks Entry UKG'!E166,""))))</f>
        <v/>
      </c>
      <c r="F167" s="260" t="str">
        <f>IF(OR(B167=0,B167=""),"",IF(AND($E$3="Nursery"),'Marks Entry Nursery'!D166,IF(AND($E$3="LKG"),'Marks Entry LKG'!D166,IF(AND($E$3="UKG"),'Marks Entry UKG'!D166,""))))</f>
        <v/>
      </c>
      <c r="G167" s="407" t="str">
        <f>IF(OR($B167=0,$B167=""),"",IF(AND($E$3="Nursery"),'Marks Entry Nursery'!F166,IF(AND($E$3="LKG"),'Marks Entry LKG'!F166,IF(AND($E$3="UKG"),'Marks Entry UKG'!F166,""))))</f>
        <v/>
      </c>
      <c r="H167" s="407" t="str">
        <f>IF(OR($B167=0,$B167=""),"",IF(AND($E$3="Nursery"),'Marks Entry Nursery'!G166,IF(AND($E$3="LKG"),'Marks Entry LKG'!G166,IF(AND($E$3="UKG"),'Marks Entry UKG'!G166,""))))</f>
        <v/>
      </c>
      <c r="I167" s="407" t="str">
        <f>IF(OR($B167=0,$B167=""),"",IF(AND($E$3="Nursery"),'Marks Entry Nursery'!H166,IF(AND($E$3="LKG"),'Marks Entry LKG'!H166,IF(AND($E$3="UKG"),'Marks Entry UKG'!H166,""))))</f>
        <v/>
      </c>
      <c r="J167" s="229" t="str">
        <f>IF(OR($B167=0,$B167=""),"",IF(AND($E$3="Nursery"),'Marks Entry Nursery'!J166,IF(AND($E$3="LKG"),'Marks Entry LKG'!J166,IF(AND($E$3="UKG"),'Marks Entry UKG'!J166,""))))</f>
        <v/>
      </c>
      <c r="K167" s="229" t="str">
        <f>IF(OR($B167=0,$B167=""),"",IF(AND($E$3="Nursery"),'Marks Entry Nursery'!K166,IF(AND($E$3="LKG"),'Marks Entry LKG'!K166,IF(AND($E$3="UKG"),'Marks Entry UKG'!K166,""))))</f>
        <v/>
      </c>
      <c r="L167" s="105"/>
      <c r="M167" s="105"/>
      <c r="N167" s="105"/>
      <c r="O167" s="51"/>
      <c r="P167" s="105" t="str">
        <f>IF(OR($B167=0,$B167=""),"",IF(AND($E$3="Nursery"),'Marks Entry Nursery'!O166,IF(AND($E$3="LKG"),'Marks Entry LKG'!O166,IF(AND($E$3="UKG"),'Marks Entry UKG'!O166,""))))</f>
        <v/>
      </c>
      <c r="Q167" s="105" t="str">
        <f>IF(OR($B167=0,$B167=""),"",IF(AND($E$3="Nursery"),'Marks Entry Nursery'!P166,IF(AND($E$3="LKG"),'Marks Entry LKG'!P166,IF(AND($E$3="UKG"),'Marks Entry UKG'!P166,""))))</f>
        <v/>
      </c>
      <c r="R167" s="54" t="str">
        <f t="shared" si="128"/>
        <v/>
      </c>
      <c r="S167" s="51">
        <f t="shared" si="129"/>
        <v>0</v>
      </c>
      <c r="T167" s="105" t="str">
        <f>IF(OR($B167=0,$B167=""),"",IF(AND($E$3="Nursery"),'Marks Entry Nursery'!Q166,IF(AND($E$3="LKG"),'Marks Entry LKG'!Q166,IF(AND($E$3="UKG"),'Marks Entry UKG'!Q166,""))))</f>
        <v/>
      </c>
      <c r="U167" s="105" t="str">
        <f>IF(OR($B167=0,$B167=""),"",IF(AND($E$3="Nursery"),'Marks Entry Nursery'!R166,IF(AND($E$3="LKG"),'Marks Entry LKG'!R166,IF(AND($E$3="UKG"),'Marks Entry UKG'!R166,""))))</f>
        <v/>
      </c>
      <c r="V167" s="55" t="str">
        <f t="shared" si="130"/>
        <v/>
      </c>
      <c r="W167" s="51" t="str">
        <f t="shared" si="131"/>
        <v/>
      </c>
      <c r="X167" s="89">
        <f t="shared" si="132"/>
        <v>0</v>
      </c>
      <c r="Y167" s="89" t="str">
        <f t="shared" si="133"/>
        <v/>
      </c>
      <c r="Z167" s="89" t="str">
        <f t="shared" si="134"/>
        <v/>
      </c>
      <c r="AA167" s="89" t="str">
        <f t="shared" si="135"/>
        <v/>
      </c>
      <c r="AB167" s="89" t="str">
        <f t="shared" si="136"/>
        <v/>
      </c>
      <c r="AC167" s="93" t="str">
        <f t="shared" si="137"/>
        <v/>
      </c>
      <c r="AD167" s="105"/>
      <c r="AE167" s="105"/>
      <c r="AF167" s="105"/>
      <c r="AG167" s="51"/>
      <c r="AH167" s="105" t="str">
        <f>IF(OR($B167=0,$B167=""),"",IF(AND($E$3="Nursery"),'Marks Entry Nursery'!V166,IF(AND($E$3="LKG"),'Marks Entry LKG'!V166,IF(AND($E$3="UKG"),'Marks Entry UKG'!V166,""))))</f>
        <v/>
      </c>
      <c r="AI167" s="105" t="str">
        <f>IF(OR($B167=0,$B167=""),"",IF(AND($E$3="Nursery"),'Marks Entry Nursery'!W166,IF(AND($E$3="LKG"),'Marks Entry LKG'!W166,IF(AND($E$3="UKG"),'Marks Entry UKG'!W166,""))))</f>
        <v/>
      </c>
      <c r="AJ167" s="54" t="str">
        <f t="shared" si="138"/>
        <v/>
      </c>
      <c r="AK167" s="51">
        <f t="shared" si="139"/>
        <v>0</v>
      </c>
      <c r="AL167" s="105" t="str">
        <f>IF(OR($B167=0,$B167=""),"",IF(AND($E$3="Nursery"),'Marks Entry Nursery'!X166,IF(AND($E$3="LKG"),'Marks Entry LKG'!X166,IF(AND($E$3="UKG"),'Marks Entry UKG'!X166,""))))</f>
        <v/>
      </c>
      <c r="AM167" s="105" t="str">
        <f>IF(OR($B167=0,$B167=""),"",IF(AND($E$3="Nursery"),'Marks Entry Nursery'!Y166,IF(AND($E$3="LKG"),'Marks Entry LKG'!Y166,IF(AND($E$3="UKG"),'Marks Entry UKG'!Y166,""))))</f>
        <v/>
      </c>
      <c r="AN167" s="55" t="str">
        <f t="shared" si="140"/>
        <v/>
      </c>
      <c r="AO167" s="51" t="str">
        <f t="shared" si="141"/>
        <v/>
      </c>
      <c r="AP167" s="89">
        <f t="shared" si="142"/>
        <v>0</v>
      </c>
      <c r="AQ167" s="89" t="str">
        <f t="shared" si="143"/>
        <v/>
      </c>
      <c r="AR167" s="89" t="str">
        <f t="shared" si="144"/>
        <v/>
      </c>
      <c r="AS167" s="89" t="str">
        <f t="shared" si="145"/>
        <v/>
      </c>
      <c r="AT167" s="89" t="str">
        <f t="shared" si="146"/>
        <v/>
      </c>
      <c r="AU167" s="93" t="str">
        <f t="shared" si="147"/>
        <v/>
      </c>
      <c r="AV167" s="105"/>
      <c r="AW167" s="105"/>
      <c r="AX167" s="105"/>
      <c r="AY167" s="51"/>
      <c r="AZ167" s="105" t="str">
        <f>IF(OR($B167=0,$B167=""),"",IF(AND($E$3="Nursery"),'Marks Entry Nursery'!AC166,IF(AND($E$3="LKG"),'Marks Entry LKG'!AC166,IF(AND($E$3="UKG"),'Marks Entry UKG'!AC166,""))))</f>
        <v/>
      </c>
      <c r="BA167" s="105" t="str">
        <f>IF(OR($B167=0,$B167=""),"",IF(AND($E$3="Nursery"),'Marks Entry Nursery'!AD166,IF(AND($E$3="LKG"),'Marks Entry LKG'!AD166,IF(AND($E$3="UKG"),'Marks Entry UKG'!AD166,""))))</f>
        <v/>
      </c>
      <c r="BB167" s="54" t="str">
        <f t="shared" si="148"/>
        <v/>
      </c>
      <c r="BC167" s="51">
        <f t="shared" si="149"/>
        <v>0</v>
      </c>
      <c r="BD167" s="105" t="str">
        <f>IF(OR($B167=0,$B167=""),"",IF(AND($E$3="Nursery"),'Marks Entry Nursery'!AE166,IF(AND($E$3="LKG"),'Marks Entry LKG'!AE166,IF(AND($E$3="UKG"),'Marks Entry UKG'!AE166,""))))</f>
        <v/>
      </c>
      <c r="BE167" s="105" t="str">
        <f>IF(OR($B167=0,$B167=""),"",IF(AND($E$3="Nursery"),'Marks Entry Nursery'!AF166,IF(AND($E$3="LKG"),'Marks Entry LKG'!AF166,IF(AND($E$3="UKG"),'Marks Entry UKG'!AF166,""))))</f>
        <v/>
      </c>
      <c r="BF167" s="55" t="str">
        <f t="shared" si="150"/>
        <v/>
      </c>
      <c r="BG167" s="51" t="str">
        <f t="shared" si="151"/>
        <v/>
      </c>
      <c r="BH167" s="89">
        <f t="shared" si="152"/>
        <v>0</v>
      </c>
      <c r="BI167" s="89" t="str">
        <f t="shared" si="153"/>
        <v/>
      </c>
      <c r="BJ167" s="89" t="str">
        <f t="shared" si="154"/>
        <v/>
      </c>
      <c r="BK167" s="89" t="str">
        <f t="shared" si="155"/>
        <v/>
      </c>
      <c r="BL167" s="89" t="str">
        <f t="shared" si="156"/>
        <v/>
      </c>
      <c r="BM167" s="93" t="str">
        <f t="shared" si="157"/>
        <v/>
      </c>
      <c r="BN167" s="105"/>
      <c r="BO167" s="105"/>
      <c r="BP167" s="105"/>
      <c r="BQ167" s="51"/>
      <c r="BR167" s="105" t="str">
        <f>IF(OR($B167=0,$B167=""),"",IF(AND($E$3="Nursery"),'Marks Entry Nursery'!AJ166,IF(AND($E$3="LKG"),'Marks Entry LKG'!AJ166,IF(AND($E$3="UKG"),'Marks Entry UKG'!AJ166,""))))</f>
        <v/>
      </c>
      <c r="BS167" s="105" t="str">
        <f>IF(OR($B167=0,$B167=""),"",IF(AND($E$3="Nursery"),'Marks Entry Nursery'!AK166,IF(AND($E$3="LKG"),'Marks Entry LKG'!AK166,IF(AND($E$3="UKG"),'Marks Entry UKG'!AK166,""))))</f>
        <v/>
      </c>
      <c r="BT167" s="54" t="str">
        <f t="shared" si="158"/>
        <v/>
      </c>
      <c r="BU167" s="51">
        <f t="shared" si="159"/>
        <v>0</v>
      </c>
      <c r="BV167" s="105" t="str">
        <f>IF(OR($B167=0,$B167=""),"",IF(AND($E$3="Nursery"),'Marks Entry Nursery'!AL166,IF(AND($E$3="LKG"),'Marks Entry LKG'!AL166,IF(AND($E$3="UKG"),'Marks Entry UKG'!AL166,""))))</f>
        <v/>
      </c>
      <c r="BW167" s="105" t="str">
        <f>IF(OR($B167=0,$B167=""),"",IF(AND($E$3="Nursery"),'Marks Entry Nursery'!AM166,IF(AND($E$3="LKG"),'Marks Entry LKG'!AM166,IF(AND($E$3="UKG"),'Marks Entry UKG'!AM166,""))))</f>
        <v/>
      </c>
      <c r="BX167" s="55" t="str">
        <f t="shared" si="160"/>
        <v/>
      </c>
      <c r="BY167" s="51" t="str">
        <f t="shared" si="161"/>
        <v/>
      </c>
      <c r="BZ167" s="89">
        <f t="shared" si="162"/>
        <v>0</v>
      </c>
      <c r="CA167" s="89" t="str">
        <f t="shared" si="163"/>
        <v/>
      </c>
      <c r="CB167" s="89" t="str">
        <f t="shared" si="164"/>
        <v/>
      </c>
      <c r="CC167" s="89" t="str">
        <f t="shared" si="165"/>
        <v/>
      </c>
      <c r="CD167" s="89" t="str">
        <f t="shared" si="166"/>
        <v/>
      </c>
      <c r="CE167" s="93" t="str">
        <f t="shared" si="167"/>
        <v/>
      </c>
      <c r="CF167" s="105" t="str">
        <f>IF(OR($B167=0,$B167=""),"",IF(AND($E$3="Nursery"),'Marks Entry Nursery'!AN166,IF(AND($E$3="LKG"),'Marks Entry LKG'!AN166,IF(AND($E$3="UKG"),'Marks Entry UKG'!AN166,""))))</f>
        <v/>
      </c>
      <c r="CG167" s="105" t="str">
        <f>IF(OR($B167=0,$B167=""),"",IF(AND($E$3="Nursery"),'Marks Entry Nursery'!AO166,IF(AND($E$3="LKG"),'Marks Entry LKG'!AO166,IF(AND($E$3="UKG"),'Marks Entry UKG'!AO166,""))))</f>
        <v/>
      </c>
      <c r="CH167" s="106" t="str">
        <f t="shared" si="168"/>
        <v/>
      </c>
      <c r="CI167" s="107">
        <f t="shared" si="169"/>
        <v>0</v>
      </c>
      <c r="CJ167" s="107" t="str">
        <f t="shared" si="170"/>
        <v/>
      </c>
      <c r="CK167" s="107" t="str">
        <f t="shared" si="171"/>
        <v/>
      </c>
      <c r="CL167" s="92" t="str">
        <f t="shared" si="172"/>
        <v/>
      </c>
      <c r="CM167" s="105" t="str">
        <f>IF(OR($B167=0,$B167=""),"",IF(AND($E$3="Nursery"),'Marks Entry Nursery'!AP166,IF(AND($E$3="LKG"),'Marks Entry LKG'!AP166,IF(AND($E$3="UKG"),'Marks Entry UKG'!AP166,""))))</f>
        <v/>
      </c>
      <c r="CN167" s="105" t="str">
        <f>IF(OR($B167=0,$B167=""),"",IF(AND($E$3="Nursery"),'Marks Entry Nursery'!AQ166,IF(AND($E$3="LKG"),'Marks Entry LKG'!AQ166,IF(AND($E$3="UKG"),'Marks Entry UKG'!AQ166,""))))</f>
        <v/>
      </c>
      <c r="CO167" s="106" t="str">
        <f t="shared" si="173"/>
        <v/>
      </c>
      <c r="CP167" s="107">
        <f t="shared" si="174"/>
        <v>0</v>
      </c>
      <c r="CQ167" s="107" t="str">
        <f t="shared" si="175"/>
        <v/>
      </c>
      <c r="CR167" s="107" t="str">
        <f t="shared" si="176"/>
        <v/>
      </c>
      <c r="CS167" s="92" t="str">
        <f t="shared" si="177"/>
        <v/>
      </c>
      <c r="CT167" s="105" t="str">
        <f>IF(OR($B167=0,$B167=""),"",IF(AND($E$3="Nursery"),'Marks Entry Nursery'!AR166,IF(AND($E$3="LKG"),'Marks Entry LKG'!AR166,IF(AND($E$3="UKG"),'Marks Entry UKG'!AR166,""))))</f>
        <v/>
      </c>
      <c r="CU167" s="105" t="str">
        <f>IF(OR($B167=0,$B167=""),"",IF(AND($E$3="Nursery"),'Marks Entry Nursery'!AS166,IF(AND($E$3="LKG"),'Marks Entry LKG'!AS166,IF(AND($E$3="UKG"),'Marks Entry UKG'!AS166,""))))</f>
        <v/>
      </c>
      <c r="CV167" s="106" t="str">
        <f t="shared" si="178"/>
        <v/>
      </c>
      <c r="CW167" s="107">
        <f t="shared" si="179"/>
        <v>0</v>
      </c>
      <c r="CX167" s="107" t="str">
        <f t="shared" si="180"/>
        <v/>
      </c>
      <c r="CY167" s="107" t="str">
        <f t="shared" si="181"/>
        <v/>
      </c>
      <c r="CZ167" s="92" t="str">
        <f t="shared" si="182"/>
        <v/>
      </c>
      <c r="DA167" s="105" t="str">
        <f>IF(OR($B167=0,$B167=""),"",IF(AND($E$3="Nursery"),'Marks Entry Nursery'!AT166,IF(AND($E$3="LKG"),'Marks Entry LKG'!AT166,IF(AND($E$3="UKG"),'Marks Entry UKG'!AT166,""))))</f>
        <v/>
      </c>
      <c r="DB167" s="105" t="str">
        <f>IF(OR($B167=0,$B167=""),"",IF(AND($E$3="Nursery"),'Marks Entry Nursery'!AU166,IF(AND($E$3="LKG"),'Marks Entry LKG'!AU166,IF(AND($E$3="UKG"),'Marks Entry UKG'!AU166,""))))</f>
        <v/>
      </c>
      <c r="DC167" s="357" t="str">
        <f t="shared" si="183"/>
        <v/>
      </c>
      <c r="DD167" s="93" t="str">
        <f t="shared" si="184"/>
        <v/>
      </c>
      <c r="DE167" s="105" t="str">
        <f>IF(OR($B167=0,$B167=""),"",IF(AND($E$3="Nursery"),'Marks Entry Nursery'!AV166,IF(AND($E$3="LKG"),'Marks Entry LKG'!AV166,IF(AND($E$3="UKG"),'Marks Entry UKG'!AV166,""))))</f>
        <v/>
      </c>
      <c r="DF167" s="105" t="str">
        <f>IF(OR($B167=0,$B167=""),"",IF(AND($E$3="Nursery"),'Marks Entry Nursery'!AW166,IF(AND($E$3="LKG"),'Marks Entry LKG'!AW166,IF(AND($E$3="UKG"),'Marks Entry UKG'!AW166,""))))</f>
        <v/>
      </c>
      <c r="DG167" s="357" t="str">
        <f t="shared" si="185"/>
        <v/>
      </c>
      <c r="DH167" s="93" t="str">
        <f t="shared" si="186"/>
        <v/>
      </c>
      <c r="DI167" s="63" t="str">
        <f t="shared" si="187"/>
        <v/>
      </c>
      <c r="DJ167" s="359" t="str">
        <f t="shared" si="188"/>
        <v/>
      </c>
      <c r="DK167" s="67" t="str">
        <f t="shared" si="189"/>
        <v/>
      </c>
      <c r="DL167" s="68" t="str">
        <f t="shared" si="190"/>
        <v/>
      </c>
      <c r="DM167" s="387" t="str">
        <f>IFERROR(IF(B167="NSO","NSO",IF(OR(D167="",G167="",F167="",B167="",DI167=0),"",IF('Master sheet'!$D$14="Hindi","कक्षोंन्नति","Promoted"))),"")</f>
        <v/>
      </c>
      <c r="DN167" s="42" t="str">
        <f>IF(OR(B167=0,B167=""),"",IF(AND($E$3="Nursery"),'Marks Entry Nursery'!AX166,IF(AND($E$3="LKG"),'Marks Entry LKG'!AX166,IF(AND($E$3="UKG"),'Marks Entry UKG'!AX166,""))))</f>
        <v/>
      </c>
      <c r="DO167" s="42" t="str">
        <f>IF(OR(B167=0,B167=""),"",IF(AND($E$3="Nursery"),'Marks Entry Nursery'!AY166,IF(AND($E$3="LKG"),'Marks Entry LKG'!AY166,IF(AND($E$3="UKG"),'Marks Entry UKG'!AY166,""))))</f>
        <v/>
      </c>
      <c r="DP167" s="214" t="str">
        <f t="shared" si="191"/>
        <v/>
      </c>
      <c r="DQ167" s="43"/>
      <c r="DX167" s="44">
        <f>IF(AND($E$3="Nursery"),'Marks Entry Nursery'!I166,IF(AND($E$3="LKG"),'Marks Entry LKG'!I166,IF(AND($E$3="UKG"),'Marks Entry UKG'!I166,"")))</f>
        <v>0</v>
      </c>
    </row>
    <row r="168" spans="1:128" ht="18.95" customHeight="1">
      <c r="A168" s="56">
        <v>161</v>
      </c>
      <c r="B168" s="261" t="str">
        <f>IF(OR(DX168=0,DX168=""),"",IF(AND($E$3="Nursery"),'Marks Entry Nursery'!I167,IF(AND($E$3="LKG"),'Marks Entry LKG'!I167,IF(AND($E$3="UKG"),'Marks Entry UKG'!I167,""))))</f>
        <v/>
      </c>
      <c r="C168" s="57" t="str">
        <f>IF(OR($B168=0,$B168=""),"",IF(AND($E$3="Nursery"),'Marks Entry Nursery'!B167,IF(AND($E$3="LKG"),'Marks Entry LKG'!B167,IF(AND($E$3="UKG"),'Marks Entry UKG'!B167,""))))</f>
        <v/>
      </c>
      <c r="D168" s="57" t="str">
        <f>IF(OR($B168=0,$B168=""),"",IF(AND($E$3="Nursery"),'Marks Entry Nursery'!C167,IF(AND($E$3="LKG"),'Marks Entry LKG'!C167,IF(AND($E$3="UKG"),'Marks Entry UKG'!C167,""))))</f>
        <v/>
      </c>
      <c r="E168" s="402" t="str">
        <f>IF(OR(B168=0,B168=""),"",IF(AND($E$3="Nursery"),'Marks Entry Nursery'!E167,IF(AND($E$3="LKG"),'Marks Entry LKG'!E167,IF(AND($E$3="UKG"),'Marks Entry UKG'!E167,""))))</f>
        <v/>
      </c>
      <c r="F168" s="260" t="str">
        <f>IF(OR(B168=0,B168=""),"",IF(AND($E$3="Nursery"),'Marks Entry Nursery'!D167,IF(AND($E$3="LKG"),'Marks Entry LKG'!D167,IF(AND($E$3="UKG"),'Marks Entry UKG'!D167,""))))</f>
        <v/>
      </c>
      <c r="G168" s="407" t="str">
        <f>IF(OR($B168=0,$B168=""),"",IF(AND($E$3="Nursery"),'Marks Entry Nursery'!F167,IF(AND($E$3="LKG"),'Marks Entry LKG'!F167,IF(AND($E$3="UKG"),'Marks Entry UKG'!F167,""))))</f>
        <v/>
      </c>
      <c r="H168" s="407" t="str">
        <f>IF(OR($B168=0,$B168=""),"",IF(AND($E$3="Nursery"),'Marks Entry Nursery'!G167,IF(AND($E$3="LKG"),'Marks Entry LKG'!G167,IF(AND($E$3="UKG"),'Marks Entry UKG'!G167,""))))</f>
        <v/>
      </c>
      <c r="I168" s="407" t="str">
        <f>IF(OR($B168=0,$B168=""),"",IF(AND($E$3="Nursery"),'Marks Entry Nursery'!H167,IF(AND($E$3="LKG"),'Marks Entry LKG'!H167,IF(AND($E$3="UKG"),'Marks Entry UKG'!H167,""))))</f>
        <v/>
      </c>
      <c r="J168" s="229" t="str">
        <f>IF(OR($B168=0,$B168=""),"",IF(AND($E$3="Nursery"),'Marks Entry Nursery'!J167,IF(AND($E$3="LKG"),'Marks Entry LKG'!J167,IF(AND($E$3="UKG"),'Marks Entry UKG'!J167,""))))</f>
        <v/>
      </c>
      <c r="K168" s="229" t="str">
        <f>IF(OR($B168=0,$B168=""),"",IF(AND($E$3="Nursery"),'Marks Entry Nursery'!K167,IF(AND($E$3="LKG"),'Marks Entry LKG'!K167,IF(AND($E$3="UKG"),'Marks Entry UKG'!K167,""))))</f>
        <v/>
      </c>
      <c r="L168" s="105"/>
      <c r="M168" s="105"/>
      <c r="N168" s="105"/>
      <c r="O168" s="51"/>
      <c r="P168" s="105" t="str">
        <f>IF(OR($B168=0,$B168=""),"",IF(AND($E$3="Nursery"),'Marks Entry Nursery'!O167,IF(AND($E$3="LKG"),'Marks Entry LKG'!O167,IF(AND($E$3="UKG"),'Marks Entry UKG'!O167,""))))</f>
        <v/>
      </c>
      <c r="Q168" s="105" t="str">
        <f>IF(OR($B168=0,$B168=""),"",IF(AND($E$3="Nursery"),'Marks Entry Nursery'!P167,IF(AND($E$3="LKG"),'Marks Entry LKG'!P167,IF(AND($E$3="UKG"),'Marks Entry UKG'!P167,""))))</f>
        <v/>
      </c>
      <c r="R168" s="54" t="str">
        <f t="shared" si="128"/>
        <v/>
      </c>
      <c r="S168" s="51">
        <f t="shared" si="129"/>
        <v>0</v>
      </c>
      <c r="T168" s="105" t="str">
        <f>IF(OR($B168=0,$B168=""),"",IF(AND($E$3="Nursery"),'Marks Entry Nursery'!Q167,IF(AND($E$3="LKG"),'Marks Entry LKG'!Q167,IF(AND($E$3="UKG"),'Marks Entry UKG'!Q167,""))))</f>
        <v/>
      </c>
      <c r="U168" s="105" t="str">
        <f>IF(OR($B168=0,$B168=""),"",IF(AND($E$3="Nursery"),'Marks Entry Nursery'!R167,IF(AND($E$3="LKG"),'Marks Entry LKG'!R167,IF(AND($E$3="UKG"),'Marks Entry UKG'!R167,""))))</f>
        <v/>
      </c>
      <c r="V168" s="55" t="str">
        <f t="shared" si="130"/>
        <v/>
      </c>
      <c r="W168" s="51" t="str">
        <f t="shared" si="131"/>
        <v/>
      </c>
      <c r="X168" s="89">
        <f t="shared" si="132"/>
        <v>0</v>
      </c>
      <c r="Y168" s="89" t="str">
        <f t="shared" si="133"/>
        <v/>
      </c>
      <c r="Z168" s="89" t="str">
        <f t="shared" si="134"/>
        <v/>
      </c>
      <c r="AA168" s="89" t="str">
        <f t="shared" si="135"/>
        <v/>
      </c>
      <c r="AB168" s="89" t="str">
        <f t="shared" si="136"/>
        <v/>
      </c>
      <c r="AC168" s="93" t="str">
        <f t="shared" si="137"/>
        <v/>
      </c>
      <c r="AD168" s="105"/>
      <c r="AE168" s="105"/>
      <c r="AF168" s="105"/>
      <c r="AG168" s="51"/>
      <c r="AH168" s="105" t="str">
        <f>IF(OR($B168=0,$B168=""),"",IF(AND($E$3="Nursery"),'Marks Entry Nursery'!V167,IF(AND($E$3="LKG"),'Marks Entry LKG'!V167,IF(AND($E$3="UKG"),'Marks Entry UKG'!V167,""))))</f>
        <v/>
      </c>
      <c r="AI168" s="105" t="str">
        <f>IF(OR($B168=0,$B168=""),"",IF(AND($E$3="Nursery"),'Marks Entry Nursery'!W167,IF(AND($E$3="LKG"),'Marks Entry LKG'!W167,IF(AND($E$3="UKG"),'Marks Entry UKG'!W167,""))))</f>
        <v/>
      </c>
      <c r="AJ168" s="54" t="str">
        <f t="shared" si="138"/>
        <v/>
      </c>
      <c r="AK168" s="51">
        <f t="shared" si="139"/>
        <v>0</v>
      </c>
      <c r="AL168" s="105" t="str">
        <f>IF(OR($B168=0,$B168=""),"",IF(AND($E$3="Nursery"),'Marks Entry Nursery'!X167,IF(AND($E$3="LKG"),'Marks Entry LKG'!X167,IF(AND($E$3="UKG"),'Marks Entry UKG'!X167,""))))</f>
        <v/>
      </c>
      <c r="AM168" s="105" t="str">
        <f>IF(OR($B168=0,$B168=""),"",IF(AND($E$3="Nursery"),'Marks Entry Nursery'!Y167,IF(AND($E$3="LKG"),'Marks Entry LKG'!Y167,IF(AND($E$3="UKG"),'Marks Entry UKG'!Y167,""))))</f>
        <v/>
      </c>
      <c r="AN168" s="55" t="str">
        <f t="shared" si="140"/>
        <v/>
      </c>
      <c r="AO168" s="51" t="str">
        <f t="shared" si="141"/>
        <v/>
      </c>
      <c r="AP168" s="89">
        <f t="shared" si="142"/>
        <v>0</v>
      </c>
      <c r="AQ168" s="89" t="str">
        <f t="shared" si="143"/>
        <v/>
      </c>
      <c r="AR168" s="89" t="str">
        <f t="shared" si="144"/>
        <v/>
      </c>
      <c r="AS168" s="89" t="str">
        <f t="shared" si="145"/>
        <v/>
      </c>
      <c r="AT168" s="89" t="str">
        <f t="shared" si="146"/>
        <v/>
      </c>
      <c r="AU168" s="93" t="str">
        <f t="shared" si="147"/>
        <v/>
      </c>
      <c r="AV168" s="105"/>
      <c r="AW168" s="105"/>
      <c r="AX168" s="105"/>
      <c r="AY168" s="51"/>
      <c r="AZ168" s="105" t="str">
        <f>IF(OR($B168=0,$B168=""),"",IF(AND($E$3="Nursery"),'Marks Entry Nursery'!AC167,IF(AND($E$3="LKG"),'Marks Entry LKG'!AC167,IF(AND($E$3="UKG"),'Marks Entry UKG'!AC167,""))))</f>
        <v/>
      </c>
      <c r="BA168" s="105" t="str">
        <f>IF(OR($B168=0,$B168=""),"",IF(AND($E$3="Nursery"),'Marks Entry Nursery'!AD167,IF(AND($E$3="LKG"),'Marks Entry LKG'!AD167,IF(AND($E$3="UKG"),'Marks Entry UKG'!AD167,""))))</f>
        <v/>
      </c>
      <c r="BB168" s="54" t="str">
        <f t="shared" si="148"/>
        <v/>
      </c>
      <c r="BC168" s="51">
        <f t="shared" si="149"/>
        <v>0</v>
      </c>
      <c r="BD168" s="105" t="str">
        <f>IF(OR($B168=0,$B168=""),"",IF(AND($E$3="Nursery"),'Marks Entry Nursery'!AE167,IF(AND($E$3="LKG"),'Marks Entry LKG'!AE167,IF(AND($E$3="UKG"),'Marks Entry UKG'!AE167,""))))</f>
        <v/>
      </c>
      <c r="BE168" s="105" t="str">
        <f>IF(OR($B168=0,$B168=""),"",IF(AND($E$3="Nursery"),'Marks Entry Nursery'!AF167,IF(AND($E$3="LKG"),'Marks Entry LKG'!AF167,IF(AND($E$3="UKG"),'Marks Entry UKG'!AF167,""))))</f>
        <v/>
      </c>
      <c r="BF168" s="55" t="str">
        <f t="shared" si="150"/>
        <v/>
      </c>
      <c r="BG168" s="51" t="str">
        <f t="shared" si="151"/>
        <v/>
      </c>
      <c r="BH168" s="89">
        <f t="shared" si="152"/>
        <v>0</v>
      </c>
      <c r="BI168" s="89" t="str">
        <f t="shared" si="153"/>
        <v/>
      </c>
      <c r="BJ168" s="89" t="str">
        <f t="shared" si="154"/>
        <v/>
      </c>
      <c r="BK168" s="89" t="str">
        <f t="shared" si="155"/>
        <v/>
      </c>
      <c r="BL168" s="89" t="str">
        <f t="shared" si="156"/>
        <v/>
      </c>
      <c r="BM168" s="93" t="str">
        <f t="shared" si="157"/>
        <v/>
      </c>
      <c r="BN168" s="105"/>
      <c r="BO168" s="105"/>
      <c r="BP168" s="105"/>
      <c r="BQ168" s="51"/>
      <c r="BR168" s="105" t="str">
        <f>IF(OR($B168=0,$B168=""),"",IF(AND($E$3="Nursery"),'Marks Entry Nursery'!AJ167,IF(AND($E$3="LKG"),'Marks Entry LKG'!AJ167,IF(AND($E$3="UKG"),'Marks Entry UKG'!AJ167,""))))</f>
        <v/>
      </c>
      <c r="BS168" s="105" t="str">
        <f>IF(OR($B168=0,$B168=""),"",IF(AND($E$3="Nursery"),'Marks Entry Nursery'!AK167,IF(AND($E$3="LKG"),'Marks Entry LKG'!AK167,IF(AND($E$3="UKG"),'Marks Entry UKG'!AK167,""))))</f>
        <v/>
      </c>
      <c r="BT168" s="54" t="str">
        <f t="shared" si="158"/>
        <v/>
      </c>
      <c r="BU168" s="51">
        <f t="shared" si="159"/>
        <v>0</v>
      </c>
      <c r="BV168" s="105" t="str">
        <f>IF(OR($B168=0,$B168=""),"",IF(AND($E$3="Nursery"),'Marks Entry Nursery'!AL167,IF(AND($E$3="LKG"),'Marks Entry LKG'!AL167,IF(AND($E$3="UKG"),'Marks Entry UKG'!AL167,""))))</f>
        <v/>
      </c>
      <c r="BW168" s="105" t="str">
        <f>IF(OR($B168=0,$B168=""),"",IF(AND($E$3="Nursery"),'Marks Entry Nursery'!AM167,IF(AND($E$3="LKG"),'Marks Entry LKG'!AM167,IF(AND($E$3="UKG"),'Marks Entry UKG'!AM167,""))))</f>
        <v/>
      </c>
      <c r="BX168" s="55" t="str">
        <f t="shared" si="160"/>
        <v/>
      </c>
      <c r="BY168" s="51" t="str">
        <f t="shared" si="161"/>
        <v/>
      </c>
      <c r="BZ168" s="89">
        <f t="shared" si="162"/>
        <v>0</v>
      </c>
      <c r="CA168" s="89" t="str">
        <f t="shared" si="163"/>
        <v/>
      </c>
      <c r="CB168" s="89" t="str">
        <f t="shared" si="164"/>
        <v/>
      </c>
      <c r="CC168" s="89" t="str">
        <f t="shared" si="165"/>
        <v/>
      </c>
      <c r="CD168" s="89" t="str">
        <f t="shared" si="166"/>
        <v/>
      </c>
      <c r="CE168" s="93" t="str">
        <f t="shared" si="167"/>
        <v/>
      </c>
      <c r="CF168" s="105" t="str">
        <f>IF(OR($B168=0,$B168=""),"",IF(AND($E$3="Nursery"),'Marks Entry Nursery'!AN167,IF(AND($E$3="LKG"),'Marks Entry LKG'!AN167,IF(AND($E$3="UKG"),'Marks Entry UKG'!AN167,""))))</f>
        <v/>
      </c>
      <c r="CG168" s="105" t="str">
        <f>IF(OR($B168=0,$B168=""),"",IF(AND($E$3="Nursery"),'Marks Entry Nursery'!AO167,IF(AND($E$3="LKG"),'Marks Entry LKG'!AO167,IF(AND($E$3="UKG"),'Marks Entry UKG'!AO167,""))))</f>
        <v/>
      </c>
      <c r="CH168" s="106" t="str">
        <f t="shared" si="168"/>
        <v/>
      </c>
      <c r="CI168" s="107">
        <f t="shared" si="169"/>
        <v>0</v>
      </c>
      <c r="CJ168" s="107" t="str">
        <f t="shared" si="170"/>
        <v/>
      </c>
      <c r="CK168" s="107" t="str">
        <f t="shared" si="171"/>
        <v/>
      </c>
      <c r="CL168" s="92" t="str">
        <f t="shared" si="172"/>
        <v/>
      </c>
      <c r="CM168" s="105" t="str">
        <f>IF(OR($B168=0,$B168=""),"",IF(AND($E$3="Nursery"),'Marks Entry Nursery'!AP167,IF(AND($E$3="LKG"),'Marks Entry LKG'!AP167,IF(AND($E$3="UKG"),'Marks Entry UKG'!AP167,""))))</f>
        <v/>
      </c>
      <c r="CN168" s="105" t="str">
        <f>IF(OR($B168=0,$B168=""),"",IF(AND($E$3="Nursery"),'Marks Entry Nursery'!AQ167,IF(AND($E$3="LKG"),'Marks Entry LKG'!AQ167,IF(AND($E$3="UKG"),'Marks Entry UKG'!AQ167,""))))</f>
        <v/>
      </c>
      <c r="CO168" s="106" t="str">
        <f t="shared" si="173"/>
        <v/>
      </c>
      <c r="CP168" s="107">
        <f t="shared" si="174"/>
        <v>0</v>
      </c>
      <c r="CQ168" s="107" t="str">
        <f t="shared" si="175"/>
        <v/>
      </c>
      <c r="CR168" s="107" t="str">
        <f t="shared" si="176"/>
        <v/>
      </c>
      <c r="CS168" s="92" t="str">
        <f t="shared" si="177"/>
        <v/>
      </c>
      <c r="CT168" s="105" t="str">
        <f>IF(OR($B168=0,$B168=""),"",IF(AND($E$3="Nursery"),'Marks Entry Nursery'!AR167,IF(AND($E$3="LKG"),'Marks Entry LKG'!AR167,IF(AND($E$3="UKG"),'Marks Entry UKG'!AR167,""))))</f>
        <v/>
      </c>
      <c r="CU168" s="105" t="str">
        <f>IF(OR($B168=0,$B168=""),"",IF(AND($E$3="Nursery"),'Marks Entry Nursery'!AS167,IF(AND($E$3="LKG"),'Marks Entry LKG'!AS167,IF(AND($E$3="UKG"),'Marks Entry UKG'!AS167,""))))</f>
        <v/>
      </c>
      <c r="CV168" s="106" t="str">
        <f t="shared" si="178"/>
        <v/>
      </c>
      <c r="CW168" s="107">
        <f t="shared" si="179"/>
        <v>0</v>
      </c>
      <c r="CX168" s="107" t="str">
        <f t="shared" si="180"/>
        <v/>
      </c>
      <c r="CY168" s="107" t="str">
        <f t="shared" si="181"/>
        <v/>
      </c>
      <c r="CZ168" s="92" t="str">
        <f t="shared" si="182"/>
        <v/>
      </c>
      <c r="DA168" s="105" t="str">
        <f>IF(OR($B168=0,$B168=""),"",IF(AND($E$3="Nursery"),'Marks Entry Nursery'!AT167,IF(AND($E$3="LKG"),'Marks Entry LKG'!AT167,IF(AND($E$3="UKG"),'Marks Entry UKG'!AT167,""))))</f>
        <v/>
      </c>
      <c r="DB168" s="105" t="str">
        <f>IF(OR($B168=0,$B168=""),"",IF(AND($E$3="Nursery"),'Marks Entry Nursery'!AU167,IF(AND($E$3="LKG"),'Marks Entry LKG'!AU167,IF(AND($E$3="UKG"),'Marks Entry UKG'!AU167,""))))</f>
        <v/>
      </c>
      <c r="DC168" s="357" t="str">
        <f t="shared" si="183"/>
        <v/>
      </c>
      <c r="DD168" s="93" t="str">
        <f t="shared" si="184"/>
        <v/>
      </c>
      <c r="DE168" s="105" t="str">
        <f>IF(OR($B168=0,$B168=""),"",IF(AND($E$3="Nursery"),'Marks Entry Nursery'!AV167,IF(AND($E$3="LKG"),'Marks Entry LKG'!AV167,IF(AND($E$3="UKG"),'Marks Entry UKG'!AV167,""))))</f>
        <v/>
      </c>
      <c r="DF168" s="105" t="str">
        <f>IF(OR($B168=0,$B168=""),"",IF(AND($E$3="Nursery"),'Marks Entry Nursery'!AW167,IF(AND($E$3="LKG"),'Marks Entry LKG'!AW167,IF(AND($E$3="UKG"),'Marks Entry UKG'!AW167,""))))</f>
        <v/>
      </c>
      <c r="DG168" s="357" t="str">
        <f t="shared" si="185"/>
        <v/>
      </c>
      <c r="DH168" s="93" t="str">
        <f t="shared" si="186"/>
        <v/>
      </c>
      <c r="DI168" s="63" t="str">
        <f t="shared" si="187"/>
        <v/>
      </c>
      <c r="DJ168" s="359" t="str">
        <f t="shared" si="188"/>
        <v/>
      </c>
      <c r="DK168" s="67" t="str">
        <f t="shared" si="189"/>
        <v/>
      </c>
      <c r="DL168" s="68" t="str">
        <f t="shared" si="190"/>
        <v/>
      </c>
      <c r="DM168" s="387" t="str">
        <f>IFERROR(IF(B168="NSO","NSO",IF(OR(D168="",G168="",F168="",B168="",DI168=0),"",IF('Master sheet'!$D$14="Hindi","कक्षोंन्नति","Promoted"))),"")</f>
        <v/>
      </c>
      <c r="DN168" s="42" t="str">
        <f>IF(OR(B168=0,B168=""),"",IF(AND($E$3="Nursery"),'Marks Entry Nursery'!AX167,IF(AND($E$3="LKG"),'Marks Entry LKG'!AX167,IF(AND($E$3="UKG"),'Marks Entry UKG'!AX167,""))))</f>
        <v/>
      </c>
      <c r="DO168" s="42" t="str">
        <f>IF(OR(B168=0,B168=""),"",IF(AND($E$3="Nursery"),'Marks Entry Nursery'!AY167,IF(AND($E$3="LKG"),'Marks Entry LKG'!AY167,IF(AND($E$3="UKG"),'Marks Entry UKG'!AY167,""))))</f>
        <v/>
      </c>
      <c r="DP168" s="214" t="str">
        <f t="shared" si="191"/>
        <v/>
      </c>
      <c r="DQ168" s="43"/>
      <c r="DX168" s="44">
        <f>IF(AND($E$3="Nursery"),'Marks Entry Nursery'!I167,IF(AND($E$3="LKG"),'Marks Entry LKG'!I167,IF(AND($E$3="UKG"),'Marks Entry UKG'!I167,"")))</f>
        <v>0</v>
      </c>
    </row>
    <row r="169" spans="1:128" ht="18.95" customHeight="1">
      <c r="A169" s="56">
        <v>162</v>
      </c>
      <c r="B169" s="261" t="str">
        <f>IF(OR(DX169=0,DX169=""),"",IF(AND($E$3="Nursery"),'Marks Entry Nursery'!I168,IF(AND($E$3="LKG"),'Marks Entry LKG'!I168,IF(AND($E$3="UKG"),'Marks Entry UKG'!I168,""))))</f>
        <v/>
      </c>
      <c r="C169" s="57" t="str">
        <f>IF(OR($B169=0,$B169=""),"",IF(AND($E$3="Nursery"),'Marks Entry Nursery'!B168,IF(AND($E$3="LKG"),'Marks Entry LKG'!B168,IF(AND($E$3="UKG"),'Marks Entry UKG'!B168,""))))</f>
        <v/>
      </c>
      <c r="D169" s="57" t="str">
        <f>IF(OR($B169=0,$B169=""),"",IF(AND($E$3="Nursery"),'Marks Entry Nursery'!C168,IF(AND($E$3="LKG"),'Marks Entry LKG'!C168,IF(AND($E$3="UKG"),'Marks Entry UKG'!C168,""))))</f>
        <v/>
      </c>
      <c r="E169" s="402" t="str">
        <f>IF(OR(B169=0,B169=""),"",IF(AND($E$3="Nursery"),'Marks Entry Nursery'!E168,IF(AND($E$3="LKG"),'Marks Entry LKG'!E168,IF(AND($E$3="UKG"),'Marks Entry UKG'!E168,""))))</f>
        <v/>
      </c>
      <c r="F169" s="260" t="str">
        <f>IF(OR(B169=0,B169=""),"",IF(AND($E$3="Nursery"),'Marks Entry Nursery'!D168,IF(AND($E$3="LKG"),'Marks Entry LKG'!D168,IF(AND($E$3="UKG"),'Marks Entry UKG'!D168,""))))</f>
        <v/>
      </c>
      <c r="G169" s="407" t="str">
        <f>IF(OR($B169=0,$B169=""),"",IF(AND($E$3="Nursery"),'Marks Entry Nursery'!F168,IF(AND($E$3="LKG"),'Marks Entry LKG'!F168,IF(AND($E$3="UKG"),'Marks Entry UKG'!F168,""))))</f>
        <v/>
      </c>
      <c r="H169" s="407" t="str">
        <f>IF(OR($B169=0,$B169=""),"",IF(AND($E$3="Nursery"),'Marks Entry Nursery'!G168,IF(AND($E$3="LKG"),'Marks Entry LKG'!G168,IF(AND($E$3="UKG"),'Marks Entry UKG'!G168,""))))</f>
        <v/>
      </c>
      <c r="I169" s="407" t="str">
        <f>IF(OR($B169=0,$B169=""),"",IF(AND($E$3="Nursery"),'Marks Entry Nursery'!H168,IF(AND($E$3="LKG"),'Marks Entry LKG'!H168,IF(AND($E$3="UKG"),'Marks Entry UKG'!H168,""))))</f>
        <v/>
      </c>
      <c r="J169" s="229" t="str">
        <f>IF(OR($B169=0,$B169=""),"",IF(AND($E$3="Nursery"),'Marks Entry Nursery'!J168,IF(AND($E$3="LKG"),'Marks Entry LKG'!J168,IF(AND($E$3="UKG"),'Marks Entry UKG'!J168,""))))</f>
        <v/>
      </c>
      <c r="K169" s="229" t="str">
        <f>IF(OR($B169=0,$B169=""),"",IF(AND($E$3="Nursery"),'Marks Entry Nursery'!K168,IF(AND($E$3="LKG"),'Marks Entry LKG'!K168,IF(AND($E$3="UKG"),'Marks Entry UKG'!K168,""))))</f>
        <v/>
      </c>
      <c r="L169" s="105"/>
      <c r="M169" s="105"/>
      <c r="N169" s="105"/>
      <c r="O169" s="51"/>
      <c r="P169" s="105" t="str">
        <f>IF(OR($B169=0,$B169=""),"",IF(AND($E$3="Nursery"),'Marks Entry Nursery'!O168,IF(AND($E$3="LKG"),'Marks Entry LKG'!O168,IF(AND($E$3="UKG"),'Marks Entry UKG'!O168,""))))</f>
        <v/>
      </c>
      <c r="Q169" s="105" t="str">
        <f>IF(OR($B169=0,$B169=""),"",IF(AND($E$3="Nursery"),'Marks Entry Nursery'!P168,IF(AND($E$3="LKG"),'Marks Entry LKG'!P168,IF(AND($E$3="UKG"),'Marks Entry UKG'!P168,""))))</f>
        <v/>
      </c>
      <c r="R169" s="54" t="str">
        <f t="shared" si="128"/>
        <v/>
      </c>
      <c r="S169" s="51">
        <f t="shared" si="129"/>
        <v>0</v>
      </c>
      <c r="T169" s="105" t="str">
        <f>IF(OR($B169=0,$B169=""),"",IF(AND($E$3="Nursery"),'Marks Entry Nursery'!Q168,IF(AND($E$3="LKG"),'Marks Entry LKG'!Q168,IF(AND($E$3="UKG"),'Marks Entry UKG'!Q168,""))))</f>
        <v/>
      </c>
      <c r="U169" s="105" t="str">
        <f>IF(OR($B169=0,$B169=""),"",IF(AND($E$3="Nursery"),'Marks Entry Nursery'!R168,IF(AND($E$3="LKG"),'Marks Entry LKG'!R168,IF(AND($E$3="UKG"),'Marks Entry UKG'!R168,""))))</f>
        <v/>
      </c>
      <c r="V169" s="55" t="str">
        <f t="shared" si="130"/>
        <v/>
      </c>
      <c r="W169" s="51" t="str">
        <f t="shared" si="131"/>
        <v/>
      </c>
      <c r="X169" s="89">
        <f t="shared" si="132"/>
        <v>0</v>
      </c>
      <c r="Y169" s="89" t="str">
        <f t="shared" si="133"/>
        <v/>
      </c>
      <c r="Z169" s="89" t="str">
        <f t="shared" si="134"/>
        <v/>
      </c>
      <c r="AA169" s="89" t="str">
        <f t="shared" si="135"/>
        <v/>
      </c>
      <c r="AB169" s="89" t="str">
        <f t="shared" si="136"/>
        <v/>
      </c>
      <c r="AC169" s="93" t="str">
        <f t="shared" si="137"/>
        <v/>
      </c>
      <c r="AD169" s="105"/>
      <c r="AE169" s="105"/>
      <c r="AF169" s="105"/>
      <c r="AG169" s="51"/>
      <c r="AH169" s="105" t="str">
        <f>IF(OR($B169=0,$B169=""),"",IF(AND($E$3="Nursery"),'Marks Entry Nursery'!V168,IF(AND($E$3="LKG"),'Marks Entry LKG'!V168,IF(AND($E$3="UKG"),'Marks Entry UKG'!V168,""))))</f>
        <v/>
      </c>
      <c r="AI169" s="105" t="str">
        <f>IF(OR($B169=0,$B169=""),"",IF(AND($E$3="Nursery"),'Marks Entry Nursery'!W168,IF(AND($E$3="LKG"),'Marks Entry LKG'!W168,IF(AND($E$3="UKG"),'Marks Entry UKG'!W168,""))))</f>
        <v/>
      </c>
      <c r="AJ169" s="54" t="str">
        <f t="shared" si="138"/>
        <v/>
      </c>
      <c r="AK169" s="51">
        <f t="shared" si="139"/>
        <v>0</v>
      </c>
      <c r="AL169" s="105" t="str">
        <f>IF(OR($B169=0,$B169=""),"",IF(AND($E$3="Nursery"),'Marks Entry Nursery'!X168,IF(AND($E$3="LKG"),'Marks Entry LKG'!X168,IF(AND($E$3="UKG"),'Marks Entry UKG'!X168,""))))</f>
        <v/>
      </c>
      <c r="AM169" s="105" t="str">
        <f>IF(OR($B169=0,$B169=""),"",IF(AND($E$3="Nursery"),'Marks Entry Nursery'!Y168,IF(AND($E$3="LKG"),'Marks Entry LKG'!Y168,IF(AND($E$3="UKG"),'Marks Entry UKG'!Y168,""))))</f>
        <v/>
      </c>
      <c r="AN169" s="55" t="str">
        <f t="shared" si="140"/>
        <v/>
      </c>
      <c r="AO169" s="51" t="str">
        <f t="shared" si="141"/>
        <v/>
      </c>
      <c r="AP169" s="89">
        <f t="shared" si="142"/>
        <v>0</v>
      </c>
      <c r="AQ169" s="89" t="str">
        <f t="shared" si="143"/>
        <v/>
      </c>
      <c r="AR169" s="89" t="str">
        <f t="shared" si="144"/>
        <v/>
      </c>
      <c r="AS169" s="89" t="str">
        <f t="shared" si="145"/>
        <v/>
      </c>
      <c r="AT169" s="89" t="str">
        <f t="shared" si="146"/>
        <v/>
      </c>
      <c r="AU169" s="93" t="str">
        <f t="shared" si="147"/>
        <v/>
      </c>
      <c r="AV169" s="105"/>
      <c r="AW169" s="105"/>
      <c r="AX169" s="105"/>
      <c r="AY169" s="51"/>
      <c r="AZ169" s="105" t="str">
        <f>IF(OR($B169=0,$B169=""),"",IF(AND($E$3="Nursery"),'Marks Entry Nursery'!AC168,IF(AND($E$3="LKG"),'Marks Entry LKG'!AC168,IF(AND($E$3="UKG"),'Marks Entry UKG'!AC168,""))))</f>
        <v/>
      </c>
      <c r="BA169" s="105" t="str">
        <f>IF(OR($B169=0,$B169=""),"",IF(AND($E$3="Nursery"),'Marks Entry Nursery'!AD168,IF(AND($E$3="LKG"),'Marks Entry LKG'!AD168,IF(AND($E$3="UKG"),'Marks Entry UKG'!AD168,""))))</f>
        <v/>
      </c>
      <c r="BB169" s="54" t="str">
        <f t="shared" si="148"/>
        <v/>
      </c>
      <c r="BC169" s="51">
        <f t="shared" si="149"/>
        <v>0</v>
      </c>
      <c r="BD169" s="105" t="str">
        <f>IF(OR($B169=0,$B169=""),"",IF(AND($E$3="Nursery"),'Marks Entry Nursery'!AE168,IF(AND($E$3="LKG"),'Marks Entry LKG'!AE168,IF(AND($E$3="UKG"),'Marks Entry UKG'!AE168,""))))</f>
        <v/>
      </c>
      <c r="BE169" s="105" t="str">
        <f>IF(OR($B169=0,$B169=""),"",IF(AND($E$3="Nursery"),'Marks Entry Nursery'!AF168,IF(AND($E$3="LKG"),'Marks Entry LKG'!AF168,IF(AND($E$3="UKG"),'Marks Entry UKG'!AF168,""))))</f>
        <v/>
      </c>
      <c r="BF169" s="55" t="str">
        <f t="shared" si="150"/>
        <v/>
      </c>
      <c r="BG169" s="51" t="str">
        <f t="shared" si="151"/>
        <v/>
      </c>
      <c r="BH169" s="89">
        <f t="shared" si="152"/>
        <v>0</v>
      </c>
      <c r="BI169" s="89" t="str">
        <f t="shared" si="153"/>
        <v/>
      </c>
      <c r="BJ169" s="89" t="str">
        <f t="shared" si="154"/>
        <v/>
      </c>
      <c r="BK169" s="89" t="str">
        <f t="shared" si="155"/>
        <v/>
      </c>
      <c r="BL169" s="89" t="str">
        <f t="shared" si="156"/>
        <v/>
      </c>
      <c r="BM169" s="93" t="str">
        <f t="shared" si="157"/>
        <v/>
      </c>
      <c r="BN169" s="105"/>
      <c r="BO169" s="105"/>
      <c r="BP169" s="105"/>
      <c r="BQ169" s="51"/>
      <c r="BR169" s="105" t="str">
        <f>IF(OR($B169=0,$B169=""),"",IF(AND($E$3="Nursery"),'Marks Entry Nursery'!AJ168,IF(AND($E$3="LKG"),'Marks Entry LKG'!AJ168,IF(AND($E$3="UKG"),'Marks Entry UKG'!AJ168,""))))</f>
        <v/>
      </c>
      <c r="BS169" s="105" t="str">
        <f>IF(OR($B169=0,$B169=""),"",IF(AND($E$3="Nursery"),'Marks Entry Nursery'!AK168,IF(AND($E$3="LKG"),'Marks Entry LKG'!AK168,IF(AND($E$3="UKG"),'Marks Entry UKG'!AK168,""))))</f>
        <v/>
      </c>
      <c r="BT169" s="54" t="str">
        <f t="shared" si="158"/>
        <v/>
      </c>
      <c r="BU169" s="51">
        <f t="shared" si="159"/>
        <v>0</v>
      </c>
      <c r="BV169" s="105" t="str">
        <f>IF(OR($B169=0,$B169=""),"",IF(AND($E$3="Nursery"),'Marks Entry Nursery'!AL168,IF(AND($E$3="LKG"),'Marks Entry LKG'!AL168,IF(AND($E$3="UKG"),'Marks Entry UKG'!AL168,""))))</f>
        <v/>
      </c>
      <c r="BW169" s="105" t="str">
        <f>IF(OR($B169=0,$B169=""),"",IF(AND($E$3="Nursery"),'Marks Entry Nursery'!AM168,IF(AND($E$3="LKG"),'Marks Entry LKG'!AM168,IF(AND($E$3="UKG"),'Marks Entry UKG'!AM168,""))))</f>
        <v/>
      </c>
      <c r="BX169" s="55" t="str">
        <f t="shared" si="160"/>
        <v/>
      </c>
      <c r="BY169" s="51" t="str">
        <f t="shared" si="161"/>
        <v/>
      </c>
      <c r="BZ169" s="89">
        <f t="shared" si="162"/>
        <v>0</v>
      </c>
      <c r="CA169" s="89" t="str">
        <f t="shared" si="163"/>
        <v/>
      </c>
      <c r="CB169" s="89" t="str">
        <f t="shared" si="164"/>
        <v/>
      </c>
      <c r="CC169" s="89" t="str">
        <f t="shared" si="165"/>
        <v/>
      </c>
      <c r="CD169" s="89" t="str">
        <f t="shared" si="166"/>
        <v/>
      </c>
      <c r="CE169" s="93" t="str">
        <f t="shared" si="167"/>
        <v/>
      </c>
      <c r="CF169" s="105" t="str">
        <f>IF(OR($B169=0,$B169=""),"",IF(AND($E$3="Nursery"),'Marks Entry Nursery'!AN168,IF(AND($E$3="LKG"),'Marks Entry LKG'!AN168,IF(AND($E$3="UKG"),'Marks Entry UKG'!AN168,""))))</f>
        <v/>
      </c>
      <c r="CG169" s="105" t="str">
        <f>IF(OR($B169=0,$B169=""),"",IF(AND($E$3="Nursery"),'Marks Entry Nursery'!AO168,IF(AND($E$3="LKG"),'Marks Entry LKG'!AO168,IF(AND($E$3="UKG"),'Marks Entry UKG'!AO168,""))))</f>
        <v/>
      </c>
      <c r="CH169" s="106" t="str">
        <f t="shared" si="168"/>
        <v/>
      </c>
      <c r="CI169" s="107">
        <f t="shared" si="169"/>
        <v>0</v>
      </c>
      <c r="CJ169" s="107" t="str">
        <f t="shared" si="170"/>
        <v/>
      </c>
      <c r="CK169" s="107" t="str">
        <f t="shared" si="171"/>
        <v/>
      </c>
      <c r="CL169" s="92" t="str">
        <f t="shared" si="172"/>
        <v/>
      </c>
      <c r="CM169" s="105" t="str">
        <f>IF(OR($B169=0,$B169=""),"",IF(AND($E$3="Nursery"),'Marks Entry Nursery'!AP168,IF(AND($E$3="LKG"),'Marks Entry LKG'!AP168,IF(AND($E$3="UKG"),'Marks Entry UKG'!AP168,""))))</f>
        <v/>
      </c>
      <c r="CN169" s="105" t="str">
        <f>IF(OR($B169=0,$B169=""),"",IF(AND($E$3="Nursery"),'Marks Entry Nursery'!AQ168,IF(AND($E$3="LKG"),'Marks Entry LKG'!AQ168,IF(AND($E$3="UKG"),'Marks Entry UKG'!AQ168,""))))</f>
        <v/>
      </c>
      <c r="CO169" s="106" t="str">
        <f t="shared" si="173"/>
        <v/>
      </c>
      <c r="CP169" s="107">
        <f t="shared" si="174"/>
        <v>0</v>
      </c>
      <c r="CQ169" s="107" t="str">
        <f t="shared" si="175"/>
        <v/>
      </c>
      <c r="CR169" s="107" t="str">
        <f t="shared" si="176"/>
        <v/>
      </c>
      <c r="CS169" s="92" t="str">
        <f t="shared" si="177"/>
        <v/>
      </c>
      <c r="CT169" s="105" t="str">
        <f>IF(OR($B169=0,$B169=""),"",IF(AND($E$3="Nursery"),'Marks Entry Nursery'!AR168,IF(AND($E$3="LKG"),'Marks Entry LKG'!AR168,IF(AND($E$3="UKG"),'Marks Entry UKG'!AR168,""))))</f>
        <v/>
      </c>
      <c r="CU169" s="105" t="str">
        <f>IF(OR($B169=0,$B169=""),"",IF(AND($E$3="Nursery"),'Marks Entry Nursery'!AS168,IF(AND($E$3="LKG"),'Marks Entry LKG'!AS168,IF(AND($E$3="UKG"),'Marks Entry UKG'!AS168,""))))</f>
        <v/>
      </c>
      <c r="CV169" s="106" t="str">
        <f t="shared" si="178"/>
        <v/>
      </c>
      <c r="CW169" s="107">
        <f t="shared" si="179"/>
        <v>0</v>
      </c>
      <c r="CX169" s="107" t="str">
        <f t="shared" si="180"/>
        <v/>
      </c>
      <c r="CY169" s="107" t="str">
        <f t="shared" si="181"/>
        <v/>
      </c>
      <c r="CZ169" s="92" t="str">
        <f t="shared" si="182"/>
        <v/>
      </c>
      <c r="DA169" s="105" t="str">
        <f>IF(OR($B169=0,$B169=""),"",IF(AND($E$3="Nursery"),'Marks Entry Nursery'!AT168,IF(AND($E$3="LKG"),'Marks Entry LKG'!AT168,IF(AND($E$3="UKG"),'Marks Entry UKG'!AT168,""))))</f>
        <v/>
      </c>
      <c r="DB169" s="105" t="str">
        <f>IF(OR($B169=0,$B169=""),"",IF(AND($E$3="Nursery"),'Marks Entry Nursery'!AU168,IF(AND($E$3="LKG"),'Marks Entry LKG'!AU168,IF(AND($E$3="UKG"),'Marks Entry UKG'!AU168,""))))</f>
        <v/>
      </c>
      <c r="DC169" s="357" t="str">
        <f t="shared" si="183"/>
        <v/>
      </c>
      <c r="DD169" s="93" t="str">
        <f t="shared" si="184"/>
        <v/>
      </c>
      <c r="DE169" s="105" t="str">
        <f>IF(OR($B169=0,$B169=""),"",IF(AND($E$3="Nursery"),'Marks Entry Nursery'!AV168,IF(AND($E$3="LKG"),'Marks Entry LKG'!AV168,IF(AND($E$3="UKG"),'Marks Entry UKG'!AV168,""))))</f>
        <v/>
      </c>
      <c r="DF169" s="105" t="str">
        <f>IF(OR($B169=0,$B169=""),"",IF(AND($E$3="Nursery"),'Marks Entry Nursery'!AW168,IF(AND($E$3="LKG"),'Marks Entry LKG'!AW168,IF(AND($E$3="UKG"),'Marks Entry UKG'!AW168,""))))</f>
        <v/>
      </c>
      <c r="DG169" s="357" t="str">
        <f t="shared" si="185"/>
        <v/>
      </c>
      <c r="DH169" s="93" t="str">
        <f t="shared" si="186"/>
        <v/>
      </c>
      <c r="DI169" s="63" t="str">
        <f t="shared" si="187"/>
        <v/>
      </c>
      <c r="DJ169" s="359" t="str">
        <f t="shared" si="188"/>
        <v/>
      </c>
      <c r="DK169" s="67" t="str">
        <f t="shared" si="189"/>
        <v/>
      </c>
      <c r="DL169" s="68" t="str">
        <f t="shared" si="190"/>
        <v/>
      </c>
      <c r="DM169" s="387" t="str">
        <f>IFERROR(IF(B169="NSO","NSO",IF(OR(D169="",G169="",F169="",B169="",DI169=0),"",IF('Master sheet'!$D$14="Hindi","कक्षोंन्नति","Promoted"))),"")</f>
        <v/>
      </c>
      <c r="DN169" s="42" t="str">
        <f>IF(OR(B169=0,B169=""),"",IF(AND($E$3="Nursery"),'Marks Entry Nursery'!AX168,IF(AND($E$3="LKG"),'Marks Entry LKG'!AX168,IF(AND($E$3="UKG"),'Marks Entry UKG'!AX168,""))))</f>
        <v/>
      </c>
      <c r="DO169" s="42" t="str">
        <f>IF(OR(B169=0,B169=""),"",IF(AND($E$3="Nursery"),'Marks Entry Nursery'!AY168,IF(AND($E$3="LKG"),'Marks Entry LKG'!AY168,IF(AND($E$3="UKG"),'Marks Entry UKG'!AY168,""))))</f>
        <v/>
      </c>
      <c r="DP169" s="214" t="str">
        <f t="shared" si="191"/>
        <v/>
      </c>
      <c r="DQ169" s="43"/>
      <c r="DX169" s="44">
        <f>IF(AND($E$3="Nursery"),'Marks Entry Nursery'!I168,IF(AND($E$3="LKG"),'Marks Entry LKG'!I168,IF(AND($E$3="UKG"),'Marks Entry UKG'!I168,"")))</f>
        <v>0</v>
      </c>
    </row>
    <row r="170" spans="1:128" ht="18.95" customHeight="1">
      <c r="A170" s="56">
        <v>163</v>
      </c>
      <c r="B170" s="261" t="str">
        <f>IF(OR(DX170=0,DX170=""),"",IF(AND($E$3="Nursery"),'Marks Entry Nursery'!I169,IF(AND($E$3="LKG"),'Marks Entry LKG'!I169,IF(AND($E$3="UKG"),'Marks Entry UKG'!I169,""))))</f>
        <v/>
      </c>
      <c r="C170" s="57" t="str">
        <f>IF(OR($B170=0,$B170=""),"",IF(AND($E$3="Nursery"),'Marks Entry Nursery'!B169,IF(AND($E$3="LKG"),'Marks Entry LKG'!B169,IF(AND($E$3="UKG"),'Marks Entry UKG'!B169,""))))</f>
        <v/>
      </c>
      <c r="D170" s="57" t="str">
        <f>IF(OR($B170=0,$B170=""),"",IF(AND($E$3="Nursery"),'Marks Entry Nursery'!C169,IF(AND($E$3="LKG"),'Marks Entry LKG'!C169,IF(AND($E$3="UKG"),'Marks Entry UKG'!C169,""))))</f>
        <v/>
      </c>
      <c r="E170" s="402" t="str">
        <f>IF(OR(B170=0,B170=""),"",IF(AND($E$3="Nursery"),'Marks Entry Nursery'!E169,IF(AND($E$3="LKG"),'Marks Entry LKG'!E169,IF(AND($E$3="UKG"),'Marks Entry UKG'!E169,""))))</f>
        <v/>
      </c>
      <c r="F170" s="260" t="str">
        <f>IF(OR(B170=0,B170=""),"",IF(AND($E$3="Nursery"),'Marks Entry Nursery'!D169,IF(AND($E$3="LKG"),'Marks Entry LKG'!D169,IF(AND($E$3="UKG"),'Marks Entry UKG'!D169,""))))</f>
        <v/>
      </c>
      <c r="G170" s="407" t="str">
        <f>IF(OR($B170=0,$B170=""),"",IF(AND($E$3="Nursery"),'Marks Entry Nursery'!F169,IF(AND($E$3="LKG"),'Marks Entry LKG'!F169,IF(AND($E$3="UKG"),'Marks Entry UKG'!F169,""))))</f>
        <v/>
      </c>
      <c r="H170" s="407" t="str">
        <f>IF(OR($B170=0,$B170=""),"",IF(AND($E$3="Nursery"),'Marks Entry Nursery'!G169,IF(AND($E$3="LKG"),'Marks Entry LKG'!G169,IF(AND($E$3="UKG"),'Marks Entry UKG'!G169,""))))</f>
        <v/>
      </c>
      <c r="I170" s="407" t="str">
        <f>IF(OR($B170=0,$B170=""),"",IF(AND($E$3="Nursery"),'Marks Entry Nursery'!H169,IF(AND($E$3="LKG"),'Marks Entry LKG'!H169,IF(AND($E$3="UKG"),'Marks Entry UKG'!H169,""))))</f>
        <v/>
      </c>
      <c r="J170" s="229" t="str">
        <f>IF(OR($B170=0,$B170=""),"",IF(AND($E$3="Nursery"),'Marks Entry Nursery'!J169,IF(AND($E$3="LKG"),'Marks Entry LKG'!J169,IF(AND($E$3="UKG"),'Marks Entry UKG'!J169,""))))</f>
        <v/>
      </c>
      <c r="K170" s="229" t="str">
        <f>IF(OR($B170=0,$B170=""),"",IF(AND($E$3="Nursery"),'Marks Entry Nursery'!K169,IF(AND($E$3="LKG"),'Marks Entry LKG'!K169,IF(AND($E$3="UKG"),'Marks Entry UKG'!K169,""))))</f>
        <v/>
      </c>
      <c r="L170" s="105"/>
      <c r="M170" s="105"/>
      <c r="N170" s="105"/>
      <c r="O170" s="51"/>
      <c r="P170" s="105" t="str">
        <f>IF(OR($B170=0,$B170=""),"",IF(AND($E$3="Nursery"),'Marks Entry Nursery'!O169,IF(AND($E$3="LKG"),'Marks Entry LKG'!O169,IF(AND($E$3="UKG"),'Marks Entry UKG'!O169,""))))</f>
        <v/>
      </c>
      <c r="Q170" s="105" t="str">
        <f>IF(OR($B170=0,$B170=""),"",IF(AND($E$3="Nursery"),'Marks Entry Nursery'!P169,IF(AND($E$3="LKG"),'Marks Entry LKG'!P169,IF(AND($E$3="UKG"),'Marks Entry UKG'!P169,""))))</f>
        <v/>
      </c>
      <c r="R170" s="54" t="str">
        <f t="shared" si="128"/>
        <v/>
      </c>
      <c r="S170" s="51">
        <f t="shared" si="129"/>
        <v>0</v>
      </c>
      <c r="T170" s="105" t="str">
        <f>IF(OR($B170=0,$B170=""),"",IF(AND($E$3="Nursery"),'Marks Entry Nursery'!Q169,IF(AND($E$3="LKG"),'Marks Entry LKG'!Q169,IF(AND($E$3="UKG"),'Marks Entry UKG'!Q169,""))))</f>
        <v/>
      </c>
      <c r="U170" s="105" t="str">
        <f>IF(OR($B170=0,$B170=""),"",IF(AND($E$3="Nursery"),'Marks Entry Nursery'!R169,IF(AND($E$3="LKG"),'Marks Entry LKG'!R169,IF(AND($E$3="UKG"),'Marks Entry UKG'!R169,""))))</f>
        <v/>
      </c>
      <c r="V170" s="55" t="str">
        <f t="shared" si="130"/>
        <v/>
      </c>
      <c r="W170" s="51" t="str">
        <f t="shared" si="131"/>
        <v/>
      </c>
      <c r="X170" s="89">
        <f t="shared" si="132"/>
        <v>0</v>
      </c>
      <c r="Y170" s="89" t="str">
        <f t="shared" si="133"/>
        <v/>
      </c>
      <c r="Z170" s="89" t="str">
        <f t="shared" si="134"/>
        <v/>
      </c>
      <c r="AA170" s="89" t="str">
        <f t="shared" si="135"/>
        <v/>
      </c>
      <c r="AB170" s="89" t="str">
        <f t="shared" si="136"/>
        <v/>
      </c>
      <c r="AC170" s="93" t="str">
        <f t="shared" si="137"/>
        <v/>
      </c>
      <c r="AD170" s="105"/>
      <c r="AE170" s="105"/>
      <c r="AF170" s="105"/>
      <c r="AG170" s="51"/>
      <c r="AH170" s="105" t="str">
        <f>IF(OR($B170=0,$B170=""),"",IF(AND($E$3="Nursery"),'Marks Entry Nursery'!V169,IF(AND($E$3="LKG"),'Marks Entry LKG'!V169,IF(AND($E$3="UKG"),'Marks Entry UKG'!V169,""))))</f>
        <v/>
      </c>
      <c r="AI170" s="105" t="str">
        <f>IF(OR($B170=0,$B170=""),"",IF(AND($E$3="Nursery"),'Marks Entry Nursery'!W169,IF(AND($E$3="LKG"),'Marks Entry LKG'!W169,IF(AND($E$3="UKG"),'Marks Entry UKG'!W169,""))))</f>
        <v/>
      </c>
      <c r="AJ170" s="54" t="str">
        <f t="shared" si="138"/>
        <v/>
      </c>
      <c r="AK170" s="51">
        <f t="shared" si="139"/>
        <v>0</v>
      </c>
      <c r="AL170" s="105" t="str">
        <f>IF(OR($B170=0,$B170=""),"",IF(AND($E$3="Nursery"),'Marks Entry Nursery'!X169,IF(AND($E$3="LKG"),'Marks Entry LKG'!X169,IF(AND($E$3="UKG"),'Marks Entry UKG'!X169,""))))</f>
        <v/>
      </c>
      <c r="AM170" s="105" t="str">
        <f>IF(OR($B170=0,$B170=""),"",IF(AND($E$3="Nursery"),'Marks Entry Nursery'!Y169,IF(AND($E$3="LKG"),'Marks Entry LKG'!Y169,IF(AND($E$3="UKG"),'Marks Entry UKG'!Y169,""))))</f>
        <v/>
      </c>
      <c r="AN170" s="55" t="str">
        <f t="shared" si="140"/>
        <v/>
      </c>
      <c r="AO170" s="51" t="str">
        <f t="shared" si="141"/>
        <v/>
      </c>
      <c r="AP170" s="89">
        <f t="shared" si="142"/>
        <v>0</v>
      </c>
      <c r="AQ170" s="89" t="str">
        <f t="shared" si="143"/>
        <v/>
      </c>
      <c r="AR170" s="89" t="str">
        <f t="shared" si="144"/>
        <v/>
      </c>
      <c r="AS170" s="89" t="str">
        <f t="shared" si="145"/>
        <v/>
      </c>
      <c r="AT170" s="89" t="str">
        <f t="shared" si="146"/>
        <v/>
      </c>
      <c r="AU170" s="93" t="str">
        <f t="shared" si="147"/>
        <v/>
      </c>
      <c r="AV170" s="105"/>
      <c r="AW170" s="105"/>
      <c r="AX170" s="105"/>
      <c r="AY170" s="51"/>
      <c r="AZ170" s="105" t="str">
        <f>IF(OR($B170=0,$B170=""),"",IF(AND($E$3="Nursery"),'Marks Entry Nursery'!AC169,IF(AND($E$3="LKG"),'Marks Entry LKG'!AC169,IF(AND($E$3="UKG"),'Marks Entry UKG'!AC169,""))))</f>
        <v/>
      </c>
      <c r="BA170" s="105" t="str">
        <f>IF(OR($B170=0,$B170=""),"",IF(AND($E$3="Nursery"),'Marks Entry Nursery'!AD169,IF(AND($E$3="LKG"),'Marks Entry LKG'!AD169,IF(AND($E$3="UKG"),'Marks Entry UKG'!AD169,""))))</f>
        <v/>
      </c>
      <c r="BB170" s="54" t="str">
        <f t="shared" si="148"/>
        <v/>
      </c>
      <c r="BC170" s="51">
        <f t="shared" si="149"/>
        <v>0</v>
      </c>
      <c r="BD170" s="105" t="str">
        <f>IF(OR($B170=0,$B170=""),"",IF(AND($E$3="Nursery"),'Marks Entry Nursery'!AE169,IF(AND($E$3="LKG"),'Marks Entry LKG'!AE169,IF(AND($E$3="UKG"),'Marks Entry UKG'!AE169,""))))</f>
        <v/>
      </c>
      <c r="BE170" s="105" t="str">
        <f>IF(OR($B170=0,$B170=""),"",IF(AND($E$3="Nursery"),'Marks Entry Nursery'!AF169,IF(AND($E$3="LKG"),'Marks Entry LKG'!AF169,IF(AND($E$3="UKG"),'Marks Entry UKG'!AF169,""))))</f>
        <v/>
      </c>
      <c r="BF170" s="55" t="str">
        <f t="shared" si="150"/>
        <v/>
      </c>
      <c r="BG170" s="51" t="str">
        <f t="shared" si="151"/>
        <v/>
      </c>
      <c r="BH170" s="89">
        <f t="shared" si="152"/>
        <v>0</v>
      </c>
      <c r="BI170" s="89" t="str">
        <f t="shared" si="153"/>
        <v/>
      </c>
      <c r="BJ170" s="89" t="str">
        <f t="shared" si="154"/>
        <v/>
      </c>
      <c r="BK170" s="89" t="str">
        <f t="shared" si="155"/>
        <v/>
      </c>
      <c r="BL170" s="89" t="str">
        <f t="shared" si="156"/>
        <v/>
      </c>
      <c r="BM170" s="93" t="str">
        <f t="shared" si="157"/>
        <v/>
      </c>
      <c r="BN170" s="105"/>
      <c r="BO170" s="105"/>
      <c r="BP170" s="105"/>
      <c r="BQ170" s="51"/>
      <c r="BR170" s="105" t="str">
        <f>IF(OR($B170=0,$B170=""),"",IF(AND($E$3="Nursery"),'Marks Entry Nursery'!AJ169,IF(AND($E$3="LKG"),'Marks Entry LKG'!AJ169,IF(AND($E$3="UKG"),'Marks Entry UKG'!AJ169,""))))</f>
        <v/>
      </c>
      <c r="BS170" s="105" t="str">
        <f>IF(OR($B170=0,$B170=""),"",IF(AND($E$3="Nursery"),'Marks Entry Nursery'!AK169,IF(AND($E$3="LKG"),'Marks Entry LKG'!AK169,IF(AND($E$3="UKG"),'Marks Entry UKG'!AK169,""))))</f>
        <v/>
      </c>
      <c r="BT170" s="54" t="str">
        <f t="shared" si="158"/>
        <v/>
      </c>
      <c r="BU170" s="51">
        <f t="shared" si="159"/>
        <v>0</v>
      </c>
      <c r="BV170" s="105" t="str">
        <f>IF(OR($B170=0,$B170=""),"",IF(AND($E$3="Nursery"),'Marks Entry Nursery'!AL169,IF(AND($E$3="LKG"),'Marks Entry LKG'!AL169,IF(AND($E$3="UKG"),'Marks Entry UKG'!AL169,""))))</f>
        <v/>
      </c>
      <c r="BW170" s="105" t="str">
        <f>IF(OR($B170=0,$B170=""),"",IF(AND($E$3="Nursery"),'Marks Entry Nursery'!AM169,IF(AND($E$3="LKG"),'Marks Entry LKG'!AM169,IF(AND($E$3="UKG"),'Marks Entry UKG'!AM169,""))))</f>
        <v/>
      </c>
      <c r="BX170" s="55" t="str">
        <f t="shared" si="160"/>
        <v/>
      </c>
      <c r="BY170" s="51" t="str">
        <f t="shared" si="161"/>
        <v/>
      </c>
      <c r="BZ170" s="89">
        <f t="shared" si="162"/>
        <v>0</v>
      </c>
      <c r="CA170" s="89" t="str">
        <f t="shared" si="163"/>
        <v/>
      </c>
      <c r="CB170" s="89" t="str">
        <f t="shared" si="164"/>
        <v/>
      </c>
      <c r="CC170" s="89" t="str">
        <f t="shared" si="165"/>
        <v/>
      </c>
      <c r="CD170" s="89" t="str">
        <f t="shared" si="166"/>
        <v/>
      </c>
      <c r="CE170" s="93" t="str">
        <f t="shared" si="167"/>
        <v/>
      </c>
      <c r="CF170" s="105" t="str">
        <f>IF(OR($B170=0,$B170=""),"",IF(AND($E$3="Nursery"),'Marks Entry Nursery'!AN169,IF(AND($E$3="LKG"),'Marks Entry LKG'!AN169,IF(AND($E$3="UKG"),'Marks Entry UKG'!AN169,""))))</f>
        <v/>
      </c>
      <c r="CG170" s="105" t="str">
        <f>IF(OR($B170=0,$B170=""),"",IF(AND($E$3="Nursery"),'Marks Entry Nursery'!AO169,IF(AND($E$3="LKG"),'Marks Entry LKG'!AO169,IF(AND($E$3="UKG"),'Marks Entry UKG'!AO169,""))))</f>
        <v/>
      </c>
      <c r="CH170" s="106" t="str">
        <f t="shared" si="168"/>
        <v/>
      </c>
      <c r="CI170" s="107">
        <f t="shared" si="169"/>
        <v>0</v>
      </c>
      <c r="CJ170" s="107" t="str">
        <f t="shared" si="170"/>
        <v/>
      </c>
      <c r="CK170" s="107" t="str">
        <f t="shared" si="171"/>
        <v/>
      </c>
      <c r="CL170" s="92" t="str">
        <f t="shared" si="172"/>
        <v/>
      </c>
      <c r="CM170" s="105" t="str">
        <f>IF(OR($B170=0,$B170=""),"",IF(AND($E$3="Nursery"),'Marks Entry Nursery'!AP169,IF(AND($E$3="LKG"),'Marks Entry LKG'!AP169,IF(AND($E$3="UKG"),'Marks Entry UKG'!AP169,""))))</f>
        <v/>
      </c>
      <c r="CN170" s="105" t="str">
        <f>IF(OR($B170=0,$B170=""),"",IF(AND($E$3="Nursery"),'Marks Entry Nursery'!AQ169,IF(AND($E$3="LKG"),'Marks Entry LKG'!AQ169,IF(AND($E$3="UKG"),'Marks Entry UKG'!AQ169,""))))</f>
        <v/>
      </c>
      <c r="CO170" s="106" t="str">
        <f t="shared" si="173"/>
        <v/>
      </c>
      <c r="CP170" s="107">
        <f t="shared" si="174"/>
        <v>0</v>
      </c>
      <c r="CQ170" s="107" t="str">
        <f t="shared" si="175"/>
        <v/>
      </c>
      <c r="CR170" s="107" t="str">
        <f t="shared" si="176"/>
        <v/>
      </c>
      <c r="CS170" s="92" t="str">
        <f t="shared" si="177"/>
        <v/>
      </c>
      <c r="CT170" s="105" t="str">
        <f>IF(OR($B170=0,$B170=""),"",IF(AND($E$3="Nursery"),'Marks Entry Nursery'!AR169,IF(AND($E$3="LKG"),'Marks Entry LKG'!AR169,IF(AND($E$3="UKG"),'Marks Entry UKG'!AR169,""))))</f>
        <v/>
      </c>
      <c r="CU170" s="105" t="str">
        <f>IF(OR($B170=0,$B170=""),"",IF(AND($E$3="Nursery"),'Marks Entry Nursery'!AS169,IF(AND($E$3="LKG"),'Marks Entry LKG'!AS169,IF(AND($E$3="UKG"),'Marks Entry UKG'!AS169,""))))</f>
        <v/>
      </c>
      <c r="CV170" s="106" t="str">
        <f t="shared" si="178"/>
        <v/>
      </c>
      <c r="CW170" s="107">
        <f t="shared" si="179"/>
        <v>0</v>
      </c>
      <c r="CX170" s="107" t="str">
        <f t="shared" si="180"/>
        <v/>
      </c>
      <c r="CY170" s="107" t="str">
        <f t="shared" si="181"/>
        <v/>
      </c>
      <c r="CZ170" s="92" t="str">
        <f t="shared" si="182"/>
        <v/>
      </c>
      <c r="DA170" s="105" t="str">
        <f>IF(OR($B170=0,$B170=""),"",IF(AND($E$3="Nursery"),'Marks Entry Nursery'!AT169,IF(AND($E$3="LKG"),'Marks Entry LKG'!AT169,IF(AND($E$3="UKG"),'Marks Entry UKG'!AT169,""))))</f>
        <v/>
      </c>
      <c r="DB170" s="105" t="str">
        <f>IF(OR($B170=0,$B170=""),"",IF(AND($E$3="Nursery"),'Marks Entry Nursery'!AU169,IF(AND($E$3="LKG"),'Marks Entry LKG'!AU169,IF(AND($E$3="UKG"),'Marks Entry UKG'!AU169,""))))</f>
        <v/>
      </c>
      <c r="DC170" s="357" t="str">
        <f t="shared" si="183"/>
        <v/>
      </c>
      <c r="DD170" s="93" t="str">
        <f t="shared" si="184"/>
        <v/>
      </c>
      <c r="DE170" s="105" t="str">
        <f>IF(OR($B170=0,$B170=""),"",IF(AND($E$3="Nursery"),'Marks Entry Nursery'!AV169,IF(AND($E$3="LKG"),'Marks Entry LKG'!AV169,IF(AND($E$3="UKG"),'Marks Entry UKG'!AV169,""))))</f>
        <v/>
      </c>
      <c r="DF170" s="105" t="str">
        <f>IF(OR($B170=0,$B170=""),"",IF(AND($E$3="Nursery"),'Marks Entry Nursery'!AW169,IF(AND($E$3="LKG"),'Marks Entry LKG'!AW169,IF(AND($E$3="UKG"),'Marks Entry UKG'!AW169,""))))</f>
        <v/>
      </c>
      <c r="DG170" s="357" t="str">
        <f t="shared" si="185"/>
        <v/>
      </c>
      <c r="DH170" s="93" t="str">
        <f t="shared" si="186"/>
        <v/>
      </c>
      <c r="DI170" s="63" t="str">
        <f t="shared" si="187"/>
        <v/>
      </c>
      <c r="DJ170" s="359" t="str">
        <f t="shared" si="188"/>
        <v/>
      </c>
      <c r="DK170" s="67" t="str">
        <f t="shared" si="189"/>
        <v/>
      </c>
      <c r="DL170" s="68" t="str">
        <f t="shared" si="190"/>
        <v/>
      </c>
      <c r="DM170" s="387" t="str">
        <f>IFERROR(IF(B170="NSO","NSO",IF(OR(D170="",G170="",F170="",B170="",DI170=0),"",IF('Master sheet'!$D$14="Hindi","कक्षोंन्नति","Promoted"))),"")</f>
        <v/>
      </c>
      <c r="DN170" s="42" t="str">
        <f>IF(OR(B170=0,B170=""),"",IF(AND($E$3="Nursery"),'Marks Entry Nursery'!AX169,IF(AND($E$3="LKG"),'Marks Entry LKG'!AX169,IF(AND($E$3="UKG"),'Marks Entry UKG'!AX169,""))))</f>
        <v/>
      </c>
      <c r="DO170" s="42" t="str">
        <f>IF(OR(B170=0,B170=""),"",IF(AND($E$3="Nursery"),'Marks Entry Nursery'!AY169,IF(AND($E$3="LKG"),'Marks Entry LKG'!AY169,IF(AND($E$3="UKG"),'Marks Entry UKG'!AY169,""))))</f>
        <v/>
      </c>
      <c r="DP170" s="214" t="str">
        <f t="shared" si="191"/>
        <v/>
      </c>
      <c r="DQ170" s="43"/>
      <c r="DX170" s="44">
        <f>IF(AND($E$3="Nursery"),'Marks Entry Nursery'!I169,IF(AND($E$3="LKG"),'Marks Entry LKG'!I169,IF(AND($E$3="UKG"),'Marks Entry UKG'!I169,"")))</f>
        <v>0</v>
      </c>
    </row>
    <row r="171" spans="1:128" ht="18.95" customHeight="1">
      <c r="A171" s="56">
        <v>164</v>
      </c>
      <c r="B171" s="261" t="str">
        <f>IF(OR(DX171=0,DX171=""),"",IF(AND($E$3="Nursery"),'Marks Entry Nursery'!I170,IF(AND($E$3="LKG"),'Marks Entry LKG'!I170,IF(AND($E$3="UKG"),'Marks Entry UKG'!I170,""))))</f>
        <v/>
      </c>
      <c r="C171" s="57" t="str">
        <f>IF(OR($B171=0,$B171=""),"",IF(AND($E$3="Nursery"),'Marks Entry Nursery'!B170,IF(AND($E$3="LKG"),'Marks Entry LKG'!B170,IF(AND($E$3="UKG"),'Marks Entry UKG'!B170,""))))</f>
        <v/>
      </c>
      <c r="D171" s="57" t="str">
        <f>IF(OR($B171=0,$B171=""),"",IF(AND($E$3="Nursery"),'Marks Entry Nursery'!C170,IF(AND($E$3="LKG"),'Marks Entry LKG'!C170,IF(AND($E$3="UKG"),'Marks Entry UKG'!C170,""))))</f>
        <v/>
      </c>
      <c r="E171" s="402" t="str">
        <f>IF(OR(B171=0,B171=""),"",IF(AND($E$3="Nursery"),'Marks Entry Nursery'!E170,IF(AND($E$3="LKG"),'Marks Entry LKG'!E170,IF(AND($E$3="UKG"),'Marks Entry UKG'!E170,""))))</f>
        <v/>
      </c>
      <c r="F171" s="260" t="str">
        <f>IF(OR(B171=0,B171=""),"",IF(AND($E$3="Nursery"),'Marks Entry Nursery'!D170,IF(AND($E$3="LKG"),'Marks Entry LKG'!D170,IF(AND($E$3="UKG"),'Marks Entry UKG'!D170,""))))</f>
        <v/>
      </c>
      <c r="G171" s="407" t="str">
        <f>IF(OR($B171=0,$B171=""),"",IF(AND($E$3="Nursery"),'Marks Entry Nursery'!F170,IF(AND($E$3="LKG"),'Marks Entry LKG'!F170,IF(AND($E$3="UKG"),'Marks Entry UKG'!F170,""))))</f>
        <v/>
      </c>
      <c r="H171" s="407" t="str">
        <f>IF(OR($B171=0,$B171=""),"",IF(AND($E$3="Nursery"),'Marks Entry Nursery'!G170,IF(AND($E$3="LKG"),'Marks Entry LKG'!G170,IF(AND($E$3="UKG"),'Marks Entry UKG'!G170,""))))</f>
        <v/>
      </c>
      <c r="I171" s="407" t="str">
        <f>IF(OR($B171=0,$B171=""),"",IF(AND($E$3="Nursery"),'Marks Entry Nursery'!H170,IF(AND($E$3="LKG"),'Marks Entry LKG'!H170,IF(AND($E$3="UKG"),'Marks Entry UKG'!H170,""))))</f>
        <v/>
      </c>
      <c r="J171" s="229" t="str">
        <f>IF(OR($B171=0,$B171=""),"",IF(AND($E$3="Nursery"),'Marks Entry Nursery'!J170,IF(AND($E$3="LKG"),'Marks Entry LKG'!J170,IF(AND($E$3="UKG"),'Marks Entry UKG'!J170,""))))</f>
        <v/>
      </c>
      <c r="K171" s="229" t="str">
        <f>IF(OR($B171=0,$B171=""),"",IF(AND($E$3="Nursery"),'Marks Entry Nursery'!K170,IF(AND($E$3="LKG"),'Marks Entry LKG'!K170,IF(AND($E$3="UKG"),'Marks Entry UKG'!K170,""))))</f>
        <v/>
      </c>
      <c r="L171" s="105"/>
      <c r="M171" s="105"/>
      <c r="N171" s="105"/>
      <c r="O171" s="51"/>
      <c r="P171" s="105" t="str">
        <f>IF(OR($B171=0,$B171=""),"",IF(AND($E$3="Nursery"),'Marks Entry Nursery'!O170,IF(AND($E$3="LKG"),'Marks Entry LKG'!O170,IF(AND($E$3="UKG"),'Marks Entry UKG'!O170,""))))</f>
        <v/>
      </c>
      <c r="Q171" s="105" t="str">
        <f>IF(OR($B171=0,$B171=""),"",IF(AND($E$3="Nursery"),'Marks Entry Nursery'!P170,IF(AND($E$3="LKG"),'Marks Entry LKG'!P170,IF(AND($E$3="UKG"),'Marks Entry UKG'!P170,""))))</f>
        <v/>
      </c>
      <c r="R171" s="54" t="str">
        <f t="shared" si="128"/>
        <v/>
      </c>
      <c r="S171" s="51">
        <f t="shared" si="129"/>
        <v>0</v>
      </c>
      <c r="T171" s="105" t="str">
        <f>IF(OR($B171=0,$B171=""),"",IF(AND($E$3="Nursery"),'Marks Entry Nursery'!Q170,IF(AND($E$3="LKG"),'Marks Entry LKG'!Q170,IF(AND($E$3="UKG"),'Marks Entry UKG'!Q170,""))))</f>
        <v/>
      </c>
      <c r="U171" s="105" t="str">
        <f>IF(OR($B171=0,$B171=""),"",IF(AND($E$3="Nursery"),'Marks Entry Nursery'!R170,IF(AND($E$3="LKG"),'Marks Entry LKG'!R170,IF(AND($E$3="UKG"),'Marks Entry UKG'!R170,""))))</f>
        <v/>
      </c>
      <c r="V171" s="55" t="str">
        <f t="shared" si="130"/>
        <v/>
      </c>
      <c r="W171" s="51" t="str">
        <f t="shared" si="131"/>
        <v/>
      </c>
      <c r="X171" s="89">
        <f t="shared" si="132"/>
        <v>0</v>
      </c>
      <c r="Y171" s="89" t="str">
        <f t="shared" si="133"/>
        <v/>
      </c>
      <c r="Z171" s="89" t="str">
        <f t="shared" si="134"/>
        <v/>
      </c>
      <c r="AA171" s="89" t="str">
        <f t="shared" si="135"/>
        <v/>
      </c>
      <c r="AB171" s="89" t="str">
        <f t="shared" si="136"/>
        <v/>
      </c>
      <c r="AC171" s="93" t="str">
        <f t="shared" si="137"/>
        <v/>
      </c>
      <c r="AD171" s="105"/>
      <c r="AE171" s="105"/>
      <c r="AF171" s="105"/>
      <c r="AG171" s="51"/>
      <c r="AH171" s="105" t="str">
        <f>IF(OR($B171=0,$B171=""),"",IF(AND($E$3="Nursery"),'Marks Entry Nursery'!V170,IF(AND($E$3="LKG"),'Marks Entry LKG'!V170,IF(AND($E$3="UKG"),'Marks Entry UKG'!V170,""))))</f>
        <v/>
      </c>
      <c r="AI171" s="105" t="str">
        <f>IF(OR($B171=0,$B171=""),"",IF(AND($E$3="Nursery"),'Marks Entry Nursery'!W170,IF(AND($E$3="LKG"),'Marks Entry LKG'!W170,IF(AND($E$3="UKG"),'Marks Entry UKG'!W170,""))))</f>
        <v/>
      </c>
      <c r="AJ171" s="54" t="str">
        <f t="shared" si="138"/>
        <v/>
      </c>
      <c r="AK171" s="51">
        <f t="shared" si="139"/>
        <v>0</v>
      </c>
      <c r="AL171" s="105" t="str">
        <f>IF(OR($B171=0,$B171=""),"",IF(AND($E$3="Nursery"),'Marks Entry Nursery'!X170,IF(AND($E$3="LKG"),'Marks Entry LKG'!X170,IF(AND($E$3="UKG"),'Marks Entry UKG'!X170,""))))</f>
        <v/>
      </c>
      <c r="AM171" s="105" t="str">
        <f>IF(OR($B171=0,$B171=""),"",IF(AND($E$3="Nursery"),'Marks Entry Nursery'!Y170,IF(AND($E$3="LKG"),'Marks Entry LKG'!Y170,IF(AND($E$3="UKG"),'Marks Entry UKG'!Y170,""))))</f>
        <v/>
      </c>
      <c r="AN171" s="55" t="str">
        <f t="shared" si="140"/>
        <v/>
      </c>
      <c r="AO171" s="51" t="str">
        <f t="shared" si="141"/>
        <v/>
      </c>
      <c r="AP171" s="89">
        <f t="shared" si="142"/>
        <v>0</v>
      </c>
      <c r="AQ171" s="89" t="str">
        <f t="shared" si="143"/>
        <v/>
      </c>
      <c r="AR171" s="89" t="str">
        <f t="shared" si="144"/>
        <v/>
      </c>
      <c r="AS171" s="89" t="str">
        <f t="shared" si="145"/>
        <v/>
      </c>
      <c r="AT171" s="89" t="str">
        <f t="shared" si="146"/>
        <v/>
      </c>
      <c r="AU171" s="93" t="str">
        <f t="shared" si="147"/>
        <v/>
      </c>
      <c r="AV171" s="105"/>
      <c r="AW171" s="105"/>
      <c r="AX171" s="105"/>
      <c r="AY171" s="51"/>
      <c r="AZ171" s="105" t="str">
        <f>IF(OR($B171=0,$B171=""),"",IF(AND($E$3="Nursery"),'Marks Entry Nursery'!AC170,IF(AND($E$3="LKG"),'Marks Entry LKG'!AC170,IF(AND($E$3="UKG"),'Marks Entry UKG'!AC170,""))))</f>
        <v/>
      </c>
      <c r="BA171" s="105" t="str">
        <f>IF(OR($B171=0,$B171=""),"",IF(AND($E$3="Nursery"),'Marks Entry Nursery'!AD170,IF(AND($E$3="LKG"),'Marks Entry LKG'!AD170,IF(AND($E$3="UKG"),'Marks Entry UKG'!AD170,""))))</f>
        <v/>
      </c>
      <c r="BB171" s="54" t="str">
        <f t="shared" si="148"/>
        <v/>
      </c>
      <c r="BC171" s="51">
        <f t="shared" si="149"/>
        <v>0</v>
      </c>
      <c r="BD171" s="105" t="str">
        <f>IF(OR($B171=0,$B171=""),"",IF(AND($E$3="Nursery"),'Marks Entry Nursery'!AE170,IF(AND($E$3="LKG"),'Marks Entry LKG'!AE170,IF(AND($E$3="UKG"),'Marks Entry UKG'!AE170,""))))</f>
        <v/>
      </c>
      <c r="BE171" s="105" t="str">
        <f>IF(OR($B171=0,$B171=""),"",IF(AND($E$3="Nursery"),'Marks Entry Nursery'!AF170,IF(AND($E$3="LKG"),'Marks Entry LKG'!AF170,IF(AND($E$3="UKG"),'Marks Entry UKG'!AF170,""))))</f>
        <v/>
      </c>
      <c r="BF171" s="55" t="str">
        <f t="shared" si="150"/>
        <v/>
      </c>
      <c r="BG171" s="51" t="str">
        <f t="shared" si="151"/>
        <v/>
      </c>
      <c r="BH171" s="89">
        <f t="shared" si="152"/>
        <v>0</v>
      </c>
      <c r="BI171" s="89" t="str">
        <f t="shared" si="153"/>
        <v/>
      </c>
      <c r="BJ171" s="89" t="str">
        <f t="shared" si="154"/>
        <v/>
      </c>
      <c r="BK171" s="89" t="str">
        <f t="shared" si="155"/>
        <v/>
      </c>
      <c r="BL171" s="89" t="str">
        <f t="shared" si="156"/>
        <v/>
      </c>
      <c r="BM171" s="93" t="str">
        <f t="shared" si="157"/>
        <v/>
      </c>
      <c r="BN171" s="105"/>
      <c r="BO171" s="105"/>
      <c r="BP171" s="105"/>
      <c r="BQ171" s="51"/>
      <c r="BR171" s="105" t="str">
        <f>IF(OR($B171=0,$B171=""),"",IF(AND($E$3="Nursery"),'Marks Entry Nursery'!AJ170,IF(AND($E$3="LKG"),'Marks Entry LKG'!AJ170,IF(AND($E$3="UKG"),'Marks Entry UKG'!AJ170,""))))</f>
        <v/>
      </c>
      <c r="BS171" s="105" t="str">
        <f>IF(OR($B171=0,$B171=""),"",IF(AND($E$3="Nursery"),'Marks Entry Nursery'!AK170,IF(AND($E$3="LKG"),'Marks Entry LKG'!AK170,IF(AND($E$3="UKG"),'Marks Entry UKG'!AK170,""))))</f>
        <v/>
      </c>
      <c r="BT171" s="54" t="str">
        <f t="shared" si="158"/>
        <v/>
      </c>
      <c r="BU171" s="51">
        <f t="shared" si="159"/>
        <v>0</v>
      </c>
      <c r="BV171" s="105" t="str">
        <f>IF(OR($B171=0,$B171=""),"",IF(AND($E$3="Nursery"),'Marks Entry Nursery'!AL170,IF(AND($E$3="LKG"),'Marks Entry LKG'!AL170,IF(AND($E$3="UKG"),'Marks Entry UKG'!AL170,""))))</f>
        <v/>
      </c>
      <c r="BW171" s="105" t="str">
        <f>IF(OR($B171=0,$B171=""),"",IF(AND($E$3="Nursery"),'Marks Entry Nursery'!AM170,IF(AND($E$3="LKG"),'Marks Entry LKG'!AM170,IF(AND($E$3="UKG"),'Marks Entry UKG'!AM170,""))))</f>
        <v/>
      </c>
      <c r="BX171" s="55" t="str">
        <f t="shared" si="160"/>
        <v/>
      </c>
      <c r="BY171" s="51" t="str">
        <f t="shared" si="161"/>
        <v/>
      </c>
      <c r="BZ171" s="89">
        <f t="shared" si="162"/>
        <v>0</v>
      </c>
      <c r="CA171" s="89" t="str">
        <f t="shared" si="163"/>
        <v/>
      </c>
      <c r="CB171" s="89" t="str">
        <f t="shared" si="164"/>
        <v/>
      </c>
      <c r="CC171" s="89" t="str">
        <f t="shared" si="165"/>
        <v/>
      </c>
      <c r="CD171" s="89" t="str">
        <f t="shared" si="166"/>
        <v/>
      </c>
      <c r="CE171" s="93" t="str">
        <f t="shared" si="167"/>
        <v/>
      </c>
      <c r="CF171" s="105" t="str">
        <f>IF(OR($B171=0,$B171=""),"",IF(AND($E$3="Nursery"),'Marks Entry Nursery'!AN170,IF(AND($E$3="LKG"),'Marks Entry LKG'!AN170,IF(AND($E$3="UKG"),'Marks Entry UKG'!AN170,""))))</f>
        <v/>
      </c>
      <c r="CG171" s="105" t="str">
        <f>IF(OR($B171=0,$B171=""),"",IF(AND($E$3="Nursery"),'Marks Entry Nursery'!AO170,IF(AND($E$3="LKG"),'Marks Entry LKG'!AO170,IF(AND($E$3="UKG"),'Marks Entry UKG'!AO170,""))))</f>
        <v/>
      </c>
      <c r="CH171" s="106" t="str">
        <f t="shared" si="168"/>
        <v/>
      </c>
      <c r="CI171" s="107">
        <f t="shared" si="169"/>
        <v>0</v>
      </c>
      <c r="CJ171" s="107" t="str">
        <f t="shared" si="170"/>
        <v/>
      </c>
      <c r="CK171" s="107" t="str">
        <f t="shared" si="171"/>
        <v/>
      </c>
      <c r="CL171" s="92" t="str">
        <f t="shared" si="172"/>
        <v/>
      </c>
      <c r="CM171" s="105" t="str">
        <f>IF(OR($B171=0,$B171=""),"",IF(AND($E$3="Nursery"),'Marks Entry Nursery'!AP170,IF(AND($E$3="LKG"),'Marks Entry LKG'!AP170,IF(AND($E$3="UKG"),'Marks Entry UKG'!AP170,""))))</f>
        <v/>
      </c>
      <c r="CN171" s="105" t="str">
        <f>IF(OR($B171=0,$B171=""),"",IF(AND($E$3="Nursery"),'Marks Entry Nursery'!AQ170,IF(AND($E$3="LKG"),'Marks Entry LKG'!AQ170,IF(AND($E$3="UKG"),'Marks Entry UKG'!AQ170,""))))</f>
        <v/>
      </c>
      <c r="CO171" s="106" t="str">
        <f t="shared" si="173"/>
        <v/>
      </c>
      <c r="CP171" s="107">
        <f t="shared" si="174"/>
        <v>0</v>
      </c>
      <c r="CQ171" s="107" t="str">
        <f t="shared" si="175"/>
        <v/>
      </c>
      <c r="CR171" s="107" t="str">
        <f t="shared" si="176"/>
        <v/>
      </c>
      <c r="CS171" s="92" t="str">
        <f t="shared" si="177"/>
        <v/>
      </c>
      <c r="CT171" s="105" t="str">
        <f>IF(OR($B171=0,$B171=""),"",IF(AND($E$3="Nursery"),'Marks Entry Nursery'!AR170,IF(AND($E$3="LKG"),'Marks Entry LKG'!AR170,IF(AND($E$3="UKG"),'Marks Entry UKG'!AR170,""))))</f>
        <v/>
      </c>
      <c r="CU171" s="105" t="str">
        <f>IF(OR($B171=0,$B171=""),"",IF(AND($E$3="Nursery"),'Marks Entry Nursery'!AS170,IF(AND($E$3="LKG"),'Marks Entry LKG'!AS170,IF(AND($E$3="UKG"),'Marks Entry UKG'!AS170,""))))</f>
        <v/>
      </c>
      <c r="CV171" s="106" t="str">
        <f t="shared" si="178"/>
        <v/>
      </c>
      <c r="CW171" s="107">
        <f t="shared" si="179"/>
        <v>0</v>
      </c>
      <c r="CX171" s="107" t="str">
        <f t="shared" si="180"/>
        <v/>
      </c>
      <c r="CY171" s="107" t="str">
        <f t="shared" si="181"/>
        <v/>
      </c>
      <c r="CZ171" s="92" t="str">
        <f t="shared" si="182"/>
        <v/>
      </c>
      <c r="DA171" s="105" t="str">
        <f>IF(OR($B171=0,$B171=""),"",IF(AND($E$3="Nursery"),'Marks Entry Nursery'!AT170,IF(AND($E$3="LKG"),'Marks Entry LKG'!AT170,IF(AND($E$3="UKG"),'Marks Entry UKG'!AT170,""))))</f>
        <v/>
      </c>
      <c r="DB171" s="105" t="str">
        <f>IF(OR($B171=0,$B171=""),"",IF(AND($E$3="Nursery"),'Marks Entry Nursery'!AU170,IF(AND($E$3="LKG"),'Marks Entry LKG'!AU170,IF(AND($E$3="UKG"),'Marks Entry UKG'!AU170,""))))</f>
        <v/>
      </c>
      <c r="DC171" s="357" t="str">
        <f t="shared" si="183"/>
        <v/>
      </c>
      <c r="DD171" s="93" t="str">
        <f t="shared" si="184"/>
        <v/>
      </c>
      <c r="DE171" s="105" t="str">
        <f>IF(OR($B171=0,$B171=""),"",IF(AND($E$3="Nursery"),'Marks Entry Nursery'!AV170,IF(AND($E$3="LKG"),'Marks Entry LKG'!AV170,IF(AND($E$3="UKG"),'Marks Entry UKG'!AV170,""))))</f>
        <v/>
      </c>
      <c r="DF171" s="105" t="str">
        <f>IF(OR($B171=0,$B171=""),"",IF(AND($E$3="Nursery"),'Marks Entry Nursery'!AW170,IF(AND($E$3="LKG"),'Marks Entry LKG'!AW170,IF(AND($E$3="UKG"),'Marks Entry UKG'!AW170,""))))</f>
        <v/>
      </c>
      <c r="DG171" s="357" t="str">
        <f t="shared" si="185"/>
        <v/>
      </c>
      <c r="DH171" s="93" t="str">
        <f t="shared" si="186"/>
        <v/>
      </c>
      <c r="DI171" s="63" t="str">
        <f t="shared" si="187"/>
        <v/>
      </c>
      <c r="DJ171" s="359" t="str">
        <f t="shared" si="188"/>
        <v/>
      </c>
      <c r="DK171" s="67" t="str">
        <f t="shared" si="189"/>
        <v/>
      </c>
      <c r="DL171" s="68" t="str">
        <f t="shared" si="190"/>
        <v/>
      </c>
      <c r="DM171" s="387" t="str">
        <f>IFERROR(IF(B171="NSO","NSO",IF(OR(D171="",G171="",F171="",B171="",DI171=0),"",IF('Master sheet'!$D$14="Hindi","कक्षोंन्नति","Promoted"))),"")</f>
        <v/>
      </c>
      <c r="DN171" s="42" t="str">
        <f>IF(OR(B171=0,B171=""),"",IF(AND($E$3="Nursery"),'Marks Entry Nursery'!AX170,IF(AND($E$3="LKG"),'Marks Entry LKG'!AX170,IF(AND($E$3="UKG"),'Marks Entry UKG'!AX170,""))))</f>
        <v/>
      </c>
      <c r="DO171" s="42" t="str">
        <f>IF(OR(B171=0,B171=""),"",IF(AND($E$3="Nursery"),'Marks Entry Nursery'!AY170,IF(AND($E$3="LKG"),'Marks Entry LKG'!AY170,IF(AND($E$3="UKG"),'Marks Entry UKG'!AY170,""))))</f>
        <v/>
      </c>
      <c r="DP171" s="214" t="str">
        <f t="shared" si="191"/>
        <v/>
      </c>
      <c r="DQ171" s="43"/>
      <c r="DX171" s="44">
        <f>IF(AND($E$3="Nursery"),'Marks Entry Nursery'!I170,IF(AND($E$3="LKG"),'Marks Entry LKG'!I170,IF(AND($E$3="UKG"),'Marks Entry UKG'!I170,"")))</f>
        <v>0</v>
      </c>
    </row>
    <row r="172" spans="1:128" ht="18.95" customHeight="1">
      <c r="A172" s="56">
        <v>165</v>
      </c>
      <c r="B172" s="261" t="str">
        <f>IF(OR(DX172=0,DX172=""),"",IF(AND($E$3="Nursery"),'Marks Entry Nursery'!I171,IF(AND($E$3="LKG"),'Marks Entry LKG'!I171,IF(AND($E$3="UKG"),'Marks Entry UKG'!I171,""))))</f>
        <v/>
      </c>
      <c r="C172" s="57" t="str">
        <f>IF(OR($B172=0,$B172=""),"",IF(AND($E$3="Nursery"),'Marks Entry Nursery'!B171,IF(AND($E$3="LKG"),'Marks Entry LKG'!B171,IF(AND($E$3="UKG"),'Marks Entry UKG'!B171,""))))</f>
        <v/>
      </c>
      <c r="D172" s="57" t="str">
        <f>IF(OR($B172=0,$B172=""),"",IF(AND($E$3="Nursery"),'Marks Entry Nursery'!C171,IF(AND($E$3="LKG"),'Marks Entry LKG'!C171,IF(AND($E$3="UKG"),'Marks Entry UKG'!C171,""))))</f>
        <v/>
      </c>
      <c r="E172" s="402" t="str">
        <f>IF(OR(B172=0,B172=""),"",IF(AND($E$3="Nursery"),'Marks Entry Nursery'!E171,IF(AND($E$3="LKG"),'Marks Entry LKG'!E171,IF(AND($E$3="UKG"),'Marks Entry UKG'!E171,""))))</f>
        <v/>
      </c>
      <c r="F172" s="260" t="str">
        <f>IF(OR(B172=0,B172=""),"",IF(AND($E$3="Nursery"),'Marks Entry Nursery'!D171,IF(AND($E$3="LKG"),'Marks Entry LKG'!D171,IF(AND($E$3="UKG"),'Marks Entry UKG'!D171,""))))</f>
        <v/>
      </c>
      <c r="G172" s="407" t="str">
        <f>IF(OR($B172=0,$B172=""),"",IF(AND($E$3="Nursery"),'Marks Entry Nursery'!F171,IF(AND($E$3="LKG"),'Marks Entry LKG'!F171,IF(AND($E$3="UKG"),'Marks Entry UKG'!F171,""))))</f>
        <v/>
      </c>
      <c r="H172" s="407" t="str">
        <f>IF(OR($B172=0,$B172=""),"",IF(AND($E$3="Nursery"),'Marks Entry Nursery'!G171,IF(AND($E$3="LKG"),'Marks Entry LKG'!G171,IF(AND($E$3="UKG"),'Marks Entry UKG'!G171,""))))</f>
        <v/>
      </c>
      <c r="I172" s="407" t="str">
        <f>IF(OR($B172=0,$B172=""),"",IF(AND($E$3="Nursery"),'Marks Entry Nursery'!H171,IF(AND($E$3="LKG"),'Marks Entry LKG'!H171,IF(AND($E$3="UKG"),'Marks Entry UKG'!H171,""))))</f>
        <v/>
      </c>
      <c r="J172" s="229" t="str">
        <f>IF(OR($B172=0,$B172=""),"",IF(AND($E$3="Nursery"),'Marks Entry Nursery'!J171,IF(AND($E$3="LKG"),'Marks Entry LKG'!J171,IF(AND($E$3="UKG"),'Marks Entry UKG'!J171,""))))</f>
        <v/>
      </c>
      <c r="K172" s="229" t="str">
        <f>IF(OR($B172=0,$B172=""),"",IF(AND($E$3="Nursery"),'Marks Entry Nursery'!K171,IF(AND($E$3="LKG"),'Marks Entry LKG'!K171,IF(AND($E$3="UKG"),'Marks Entry UKG'!K171,""))))</f>
        <v/>
      </c>
      <c r="L172" s="105"/>
      <c r="M172" s="105"/>
      <c r="N172" s="105"/>
      <c r="O172" s="51"/>
      <c r="P172" s="105" t="str">
        <f>IF(OR($B172=0,$B172=""),"",IF(AND($E$3="Nursery"),'Marks Entry Nursery'!O171,IF(AND($E$3="LKG"),'Marks Entry LKG'!O171,IF(AND($E$3="UKG"),'Marks Entry UKG'!O171,""))))</f>
        <v/>
      </c>
      <c r="Q172" s="105" t="str">
        <f>IF(OR($B172=0,$B172=""),"",IF(AND($E$3="Nursery"),'Marks Entry Nursery'!P171,IF(AND($E$3="LKG"),'Marks Entry LKG'!P171,IF(AND($E$3="UKG"),'Marks Entry UKG'!P171,""))))</f>
        <v/>
      </c>
      <c r="R172" s="54" t="str">
        <f t="shared" si="128"/>
        <v/>
      </c>
      <c r="S172" s="51">
        <f t="shared" si="129"/>
        <v>0</v>
      </c>
      <c r="T172" s="105" t="str">
        <f>IF(OR($B172=0,$B172=""),"",IF(AND($E$3="Nursery"),'Marks Entry Nursery'!Q171,IF(AND($E$3="LKG"),'Marks Entry LKG'!Q171,IF(AND($E$3="UKG"),'Marks Entry UKG'!Q171,""))))</f>
        <v/>
      </c>
      <c r="U172" s="105" t="str">
        <f>IF(OR($B172=0,$B172=""),"",IF(AND($E$3="Nursery"),'Marks Entry Nursery'!R171,IF(AND($E$3="LKG"),'Marks Entry LKG'!R171,IF(AND($E$3="UKG"),'Marks Entry UKG'!R171,""))))</f>
        <v/>
      </c>
      <c r="V172" s="55" t="str">
        <f t="shared" si="130"/>
        <v/>
      </c>
      <c r="W172" s="51" t="str">
        <f t="shared" si="131"/>
        <v/>
      </c>
      <c r="X172" s="89">
        <f t="shared" si="132"/>
        <v>0</v>
      </c>
      <c r="Y172" s="89" t="str">
        <f t="shared" si="133"/>
        <v/>
      </c>
      <c r="Z172" s="89" t="str">
        <f t="shared" si="134"/>
        <v/>
      </c>
      <c r="AA172" s="89" t="str">
        <f t="shared" si="135"/>
        <v/>
      </c>
      <c r="AB172" s="89" t="str">
        <f t="shared" si="136"/>
        <v/>
      </c>
      <c r="AC172" s="93" t="str">
        <f t="shared" si="137"/>
        <v/>
      </c>
      <c r="AD172" s="105"/>
      <c r="AE172" s="105"/>
      <c r="AF172" s="105"/>
      <c r="AG172" s="51"/>
      <c r="AH172" s="105" t="str">
        <f>IF(OR($B172=0,$B172=""),"",IF(AND($E$3="Nursery"),'Marks Entry Nursery'!V171,IF(AND($E$3="LKG"),'Marks Entry LKG'!V171,IF(AND($E$3="UKG"),'Marks Entry UKG'!V171,""))))</f>
        <v/>
      </c>
      <c r="AI172" s="105" t="str">
        <f>IF(OR($B172=0,$B172=""),"",IF(AND($E$3="Nursery"),'Marks Entry Nursery'!W171,IF(AND($E$3="LKG"),'Marks Entry LKG'!W171,IF(AND($E$3="UKG"),'Marks Entry UKG'!W171,""))))</f>
        <v/>
      </c>
      <c r="AJ172" s="54" t="str">
        <f t="shared" si="138"/>
        <v/>
      </c>
      <c r="AK172" s="51">
        <f t="shared" si="139"/>
        <v>0</v>
      </c>
      <c r="AL172" s="105" t="str">
        <f>IF(OR($B172=0,$B172=""),"",IF(AND($E$3="Nursery"),'Marks Entry Nursery'!X171,IF(AND($E$3="LKG"),'Marks Entry LKG'!X171,IF(AND($E$3="UKG"),'Marks Entry UKG'!X171,""))))</f>
        <v/>
      </c>
      <c r="AM172" s="105" t="str">
        <f>IF(OR($B172=0,$B172=""),"",IF(AND($E$3="Nursery"),'Marks Entry Nursery'!Y171,IF(AND($E$3="LKG"),'Marks Entry LKG'!Y171,IF(AND($E$3="UKG"),'Marks Entry UKG'!Y171,""))))</f>
        <v/>
      </c>
      <c r="AN172" s="55" t="str">
        <f t="shared" si="140"/>
        <v/>
      </c>
      <c r="AO172" s="51" t="str">
        <f t="shared" si="141"/>
        <v/>
      </c>
      <c r="AP172" s="89">
        <f t="shared" si="142"/>
        <v>0</v>
      </c>
      <c r="AQ172" s="89" t="str">
        <f t="shared" si="143"/>
        <v/>
      </c>
      <c r="AR172" s="89" t="str">
        <f t="shared" si="144"/>
        <v/>
      </c>
      <c r="AS172" s="89" t="str">
        <f t="shared" si="145"/>
        <v/>
      </c>
      <c r="AT172" s="89" t="str">
        <f t="shared" si="146"/>
        <v/>
      </c>
      <c r="AU172" s="93" t="str">
        <f t="shared" si="147"/>
        <v/>
      </c>
      <c r="AV172" s="105"/>
      <c r="AW172" s="105"/>
      <c r="AX172" s="105"/>
      <c r="AY172" s="51"/>
      <c r="AZ172" s="105" t="str">
        <f>IF(OR($B172=0,$B172=""),"",IF(AND($E$3="Nursery"),'Marks Entry Nursery'!AC171,IF(AND($E$3="LKG"),'Marks Entry LKG'!AC171,IF(AND($E$3="UKG"),'Marks Entry UKG'!AC171,""))))</f>
        <v/>
      </c>
      <c r="BA172" s="105" t="str">
        <f>IF(OR($B172=0,$B172=""),"",IF(AND($E$3="Nursery"),'Marks Entry Nursery'!AD171,IF(AND($E$3="LKG"),'Marks Entry LKG'!AD171,IF(AND($E$3="UKG"),'Marks Entry UKG'!AD171,""))))</f>
        <v/>
      </c>
      <c r="BB172" s="54" t="str">
        <f t="shared" si="148"/>
        <v/>
      </c>
      <c r="BC172" s="51">
        <f t="shared" si="149"/>
        <v>0</v>
      </c>
      <c r="BD172" s="105" t="str">
        <f>IF(OR($B172=0,$B172=""),"",IF(AND($E$3="Nursery"),'Marks Entry Nursery'!AE171,IF(AND($E$3="LKG"),'Marks Entry LKG'!AE171,IF(AND($E$3="UKG"),'Marks Entry UKG'!AE171,""))))</f>
        <v/>
      </c>
      <c r="BE172" s="105" t="str">
        <f>IF(OR($B172=0,$B172=""),"",IF(AND($E$3="Nursery"),'Marks Entry Nursery'!AF171,IF(AND($E$3="LKG"),'Marks Entry LKG'!AF171,IF(AND($E$3="UKG"),'Marks Entry UKG'!AF171,""))))</f>
        <v/>
      </c>
      <c r="BF172" s="55" t="str">
        <f t="shared" si="150"/>
        <v/>
      </c>
      <c r="BG172" s="51" t="str">
        <f t="shared" si="151"/>
        <v/>
      </c>
      <c r="BH172" s="89">
        <f t="shared" si="152"/>
        <v>0</v>
      </c>
      <c r="BI172" s="89" t="str">
        <f t="shared" si="153"/>
        <v/>
      </c>
      <c r="BJ172" s="89" t="str">
        <f t="shared" si="154"/>
        <v/>
      </c>
      <c r="BK172" s="89" t="str">
        <f t="shared" si="155"/>
        <v/>
      </c>
      <c r="BL172" s="89" t="str">
        <f t="shared" si="156"/>
        <v/>
      </c>
      <c r="BM172" s="93" t="str">
        <f t="shared" si="157"/>
        <v/>
      </c>
      <c r="BN172" s="105"/>
      <c r="BO172" s="105"/>
      <c r="BP172" s="105"/>
      <c r="BQ172" s="51"/>
      <c r="BR172" s="105" t="str">
        <f>IF(OR($B172=0,$B172=""),"",IF(AND($E$3="Nursery"),'Marks Entry Nursery'!AJ171,IF(AND($E$3="LKG"),'Marks Entry LKG'!AJ171,IF(AND($E$3="UKG"),'Marks Entry UKG'!AJ171,""))))</f>
        <v/>
      </c>
      <c r="BS172" s="105" t="str">
        <f>IF(OR($B172=0,$B172=""),"",IF(AND($E$3="Nursery"),'Marks Entry Nursery'!AK171,IF(AND($E$3="LKG"),'Marks Entry LKG'!AK171,IF(AND($E$3="UKG"),'Marks Entry UKG'!AK171,""))))</f>
        <v/>
      </c>
      <c r="BT172" s="54" t="str">
        <f t="shared" si="158"/>
        <v/>
      </c>
      <c r="BU172" s="51">
        <f t="shared" si="159"/>
        <v>0</v>
      </c>
      <c r="BV172" s="105" t="str">
        <f>IF(OR($B172=0,$B172=""),"",IF(AND($E$3="Nursery"),'Marks Entry Nursery'!AL171,IF(AND($E$3="LKG"),'Marks Entry LKG'!AL171,IF(AND($E$3="UKG"),'Marks Entry UKG'!AL171,""))))</f>
        <v/>
      </c>
      <c r="BW172" s="105" t="str">
        <f>IF(OR($B172=0,$B172=""),"",IF(AND($E$3="Nursery"),'Marks Entry Nursery'!AM171,IF(AND($E$3="LKG"),'Marks Entry LKG'!AM171,IF(AND($E$3="UKG"),'Marks Entry UKG'!AM171,""))))</f>
        <v/>
      </c>
      <c r="BX172" s="55" t="str">
        <f t="shared" si="160"/>
        <v/>
      </c>
      <c r="BY172" s="51" t="str">
        <f t="shared" si="161"/>
        <v/>
      </c>
      <c r="BZ172" s="89">
        <f t="shared" si="162"/>
        <v>0</v>
      </c>
      <c r="CA172" s="89" t="str">
        <f t="shared" si="163"/>
        <v/>
      </c>
      <c r="CB172" s="89" t="str">
        <f t="shared" si="164"/>
        <v/>
      </c>
      <c r="CC172" s="89" t="str">
        <f t="shared" si="165"/>
        <v/>
      </c>
      <c r="CD172" s="89" t="str">
        <f t="shared" si="166"/>
        <v/>
      </c>
      <c r="CE172" s="93" t="str">
        <f t="shared" si="167"/>
        <v/>
      </c>
      <c r="CF172" s="105" t="str">
        <f>IF(OR($B172=0,$B172=""),"",IF(AND($E$3="Nursery"),'Marks Entry Nursery'!AN171,IF(AND($E$3="LKG"),'Marks Entry LKG'!AN171,IF(AND($E$3="UKG"),'Marks Entry UKG'!AN171,""))))</f>
        <v/>
      </c>
      <c r="CG172" s="105" t="str">
        <f>IF(OR($B172=0,$B172=""),"",IF(AND($E$3="Nursery"),'Marks Entry Nursery'!AO171,IF(AND($E$3="LKG"),'Marks Entry LKG'!AO171,IF(AND($E$3="UKG"),'Marks Entry UKG'!AO171,""))))</f>
        <v/>
      </c>
      <c r="CH172" s="106" t="str">
        <f t="shared" si="168"/>
        <v/>
      </c>
      <c r="CI172" s="107">
        <f t="shared" si="169"/>
        <v>0</v>
      </c>
      <c r="CJ172" s="107" t="str">
        <f t="shared" si="170"/>
        <v/>
      </c>
      <c r="CK172" s="107" t="str">
        <f t="shared" si="171"/>
        <v/>
      </c>
      <c r="CL172" s="92" t="str">
        <f t="shared" si="172"/>
        <v/>
      </c>
      <c r="CM172" s="105" t="str">
        <f>IF(OR($B172=0,$B172=""),"",IF(AND($E$3="Nursery"),'Marks Entry Nursery'!AP171,IF(AND($E$3="LKG"),'Marks Entry LKG'!AP171,IF(AND($E$3="UKG"),'Marks Entry UKG'!AP171,""))))</f>
        <v/>
      </c>
      <c r="CN172" s="105" t="str">
        <f>IF(OR($B172=0,$B172=""),"",IF(AND($E$3="Nursery"),'Marks Entry Nursery'!AQ171,IF(AND($E$3="LKG"),'Marks Entry LKG'!AQ171,IF(AND($E$3="UKG"),'Marks Entry UKG'!AQ171,""))))</f>
        <v/>
      </c>
      <c r="CO172" s="106" t="str">
        <f t="shared" si="173"/>
        <v/>
      </c>
      <c r="CP172" s="107">
        <f t="shared" si="174"/>
        <v>0</v>
      </c>
      <c r="CQ172" s="107" t="str">
        <f t="shared" si="175"/>
        <v/>
      </c>
      <c r="CR172" s="107" t="str">
        <f t="shared" si="176"/>
        <v/>
      </c>
      <c r="CS172" s="92" t="str">
        <f t="shared" si="177"/>
        <v/>
      </c>
      <c r="CT172" s="105" t="str">
        <f>IF(OR($B172=0,$B172=""),"",IF(AND($E$3="Nursery"),'Marks Entry Nursery'!AR171,IF(AND($E$3="LKG"),'Marks Entry LKG'!AR171,IF(AND($E$3="UKG"),'Marks Entry UKG'!AR171,""))))</f>
        <v/>
      </c>
      <c r="CU172" s="105" t="str">
        <f>IF(OR($B172=0,$B172=""),"",IF(AND($E$3="Nursery"),'Marks Entry Nursery'!AS171,IF(AND($E$3="LKG"),'Marks Entry LKG'!AS171,IF(AND($E$3="UKG"),'Marks Entry UKG'!AS171,""))))</f>
        <v/>
      </c>
      <c r="CV172" s="106" t="str">
        <f t="shared" si="178"/>
        <v/>
      </c>
      <c r="CW172" s="107">
        <f t="shared" si="179"/>
        <v>0</v>
      </c>
      <c r="CX172" s="107" t="str">
        <f t="shared" si="180"/>
        <v/>
      </c>
      <c r="CY172" s="107" t="str">
        <f t="shared" si="181"/>
        <v/>
      </c>
      <c r="CZ172" s="92" t="str">
        <f t="shared" si="182"/>
        <v/>
      </c>
      <c r="DA172" s="105" t="str">
        <f>IF(OR($B172=0,$B172=""),"",IF(AND($E$3="Nursery"),'Marks Entry Nursery'!AT171,IF(AND($E$3="LKG"),'Marks Entry LKG'!AT171,IF(AND($E$3="UKG"),'Marks Entry UKG'!AT171,""))))</f>
        <v/>
      </c>
      <c r="DB172" s="105" t="str">
        <f>IF(OR($B172=0,$B172=""),"",IF(AND($E$3="Nursery"),'Marks Entry Nursery'!AU171,IF(AND($E$3="LKG"),'Marks Entry LKG'!AU171,IF(AND($E$3="UKG"),'Marks Entry UKG'!AU171,""))))</f>
        <v/>
      </c>
      <c r="DC172" s="357" t="str">
        <f t="shared" si="183"/>
        <v/>
      </c>
      <c r="DD172" s="93" t="str">
        <f t="shared" si="184"/>
        <v/>
      </c>
      <c r="DE172" s="105" t="str">
        <f>IF(OR($B172=0,$B172=""),"",IF(AND($E$3="Nursery"),'Marks Entry Nursery'!AV171,IF(AND($E$3="LKG"),'Marks Entry LKG'!AV171,IF(AND($E$3="UKG"),'Marks Entry UKG'!AV171,""))))</f>
        <v/>
      </c>
      <c r="DF172" s="105" t="str">
        <f>IF(OR($B172=0,$B172=""),"",IF(AND($E$3="Nursery"),'Marks Entry Nursery'!AW171,IF(AND($E$3="LKG"),'Marks Entry LKG'!AW171,IF(AND($E$3="UKG"),'Marks Entry UKG'!AW171,""))))</f>
        <v/>
      </c>
      <c r="DG172" s="357" t="str">
        <f t="shared" si="185"/>
        <v/>
      </c>
      <c r="DH172" s="93" t="str">
        <f t="shared" si="186"/>
        <v/>
      </c>
      <c r="DI172" s="63" t="str">
        <f t="shared" si="187"/>
        <v/>
      </c>
      <c r="DJ172" s="359" t="str">
        <f t="shared" si="188"/>
        <v/>
      </c>
      <c r="DK172" s="67" t="str">
        <f t="shared" si="189"/>
        <v/>
      </c>
      <c r="DL172" s="68" t="str">
        <f t="shared" si="190"/>
        <v/>
      </c>
      <c r="DM172" s="387" t="str">
        <f>IFERROR(IF(B172="NSO","NSO",IF(OR(D172="",G172="",F172="",B172="",DI172=0),"",IF('Master sheet'!$D$14="Hindi","कक्षोंन्नति","Promoted"))),"")</f>
        <v/>
      </c>
      <c r="DN172" s="42" t="str">
        <f>IF(OR(B172=0,B172=""),"",IF(AND($E$3="Nursery"),'Marks Entry Nursery'!AX171,IF(AND($E$3="LKG"),'Marks Entry LKG'!AX171,IF(AND($E$3="UKG"),'Marks Entry UKG'!AX171,""))))</f>
        <v/>
      </c>
      <c r="DO172" s="42" t="str">
        <f>IF(OR(B172=0,B172=""),"",IF(AND($E$3="Nursery"),'Marks Entry Nursery'!AY171,IF(AND($E$3="LKG"),'Marks Entry LKG'!AY171,IF(AND($E$3="UKG"),'Marks Entry UKG'!AY171,""))))</f>
        <v/>
      </c>
      <c r="DP172" s="214" t="str">
        <f t="shared" si="191"/>
        <v/>
      </c>
      <c r="DQ172" s="43"/>
      <c r="DX172" s="44">
        <f>IF(AND($E$3="Nursery"),'Marks Entry Nursery'!I171,IF(AND($E$3="LKG"),'Marks Entry LKG'!I171,IF(AND($E$3="UKG"),'Marks Entry UKG'!I171,"")))</f>
        <v>0</v>
      </c>
    </row>
    <row r="173" spans="1:128" ht="18.95" customHeight="1">
      <c r="A173" s="56">
        <v>166</v>
      </c>
      <c r="B173" s="261" t="str">
        <f>IF(OR(DX173=0,DX173=""),"",IF(AND($E$3="Nursery"),'Marks Entry Nursery'!I172,IF(AND($E$3="LKG"),'Marks Entry LKG'!I172,IF(AND($E$3="UKG"),'Marks Entry UKG'!I172,""))))</f>
        <v/>
      </c>
      <c r="C173" s="57" t="str">
        <f>IF(OR($B173=0,$B173=""),"",IF(AND($E$3="Nursery"),'Marks Entry Nursery'!B172,IF(AND($E$3="LKG"),'Marks Entry LKG'!B172,IF(AND($E$3="UKG"),'Marks Entry UKG'!B172,""))))</f>
        <v/>
      </c>
      <c r="D173" s="57" t="str">
        <f>IF(OR($B173=0,$B173=""),"",IF(AND($E$3="Nursery"),'Marks Entry Nursery'!C172,IF(AND($E$3="LKG"),'Marks Entry LKG'!C172,IF(AND($E$3="UKG"),'Marks Entry UKG'!C172,""))))</f>
        <v/>
      </c>
      <c r="E173" s="402" t="str">
        <f>IF(OR(B173=0,B173=""),"",IF(AND($E$3="Nursery"),'Marks Entry Nursery'!E172,IF(AND($E$3="LKG"),'Marks Entry LKG'!E172,IF(AND($E$3="UKG"),'Marks Entry UKG'!E172,""))))</f>
        <v/>
      </c>
      <c r="F173" s="260" t="str">
        <f>IF(OR(B173=0,B173=""),"",IF(AND($E$3="Nursery"),'Marks Entry Nursery'!D172,IF(AND($E$3="LKG"),'Marks Entry LKG'!D172,IF(AND($E$3="UKG"),'Marks Entry UKG'!D172,""))))</f>
        <v/>
      </c>
      <c r="G173" s="407" t="str">
        <f>IF(OR($B173=0,$B173=""),"",IF(AND($E$3="Nursery"),'Marks Entry Nursery'!F172,IF(AND($E$3="LKG"),'Marks Entry LKG'!F172,IF(AND($E$3="UKG"),'Marks Entry UKG'!F172,""))))</f>
        <v/>
      </c>
      <c r="H173" s="407" t="str">
        <f>IF(OR($B173=0,$B173=""),"",IF(AND($E$3="Nursery"),'Marks Entry Nursery'!G172,IF(AND($E$3="LKG"),'Marks Entry LKG'!G172,IF(AND($E$3="UKG"),'Marks Entry UKG'!G172,""))))</f>
        <v/>
      </c>
      <c r="I173" s="407" t="str">
        <f>IF(OR($B173=0,$B173=""),"",IF(AND($E$3="Nursery"),'Marks Entry Nursery'!H172,IF(AND($E$3="LKG"),'Marks Entry LKG'!H172,IF(AND($E$3="UKG"),'Marks Entry UKG'!H172,""))))</f>
        <v/>
      </c>
      <c r="J173" s="229" t="str">
        <f>IF(OR($B173=0,$B173=""),"",IF(AND($E$3="Nursery"),'Marks Entry Nursery'!J172,IF(AND($E$3="LKG"),'Marks Entry LKG'!J172,IF(AND($E$3="UKG"),'Marks Entry UKG'!J172,""))))</f>
        <v/>
      </c>
      <c r="K173" s="229" t="str">
        <f>IF(OR($B173=0,$B173=""),"",IF(AND($E$3="Nursery"),'Marks Entry Nursery'!K172,IF(AND($E$3="LKG"),'Marks Entry LKG'!K172,IF(AND($E$3="UKG"),'Marks Entry UKG'!K172,""))))</f>
        <v/>
      </c>
      <c r="L173" s="105"/>
      <c r="M173" s="105"/>
      <c r="N173" s="105"/>
      <c r="O173" s="51"/>
      <c r="P173" s="105" t="str">
        <f>IF(OR($B173=0,$B173=""),"",IF(AND($E$3="Nursery"),'Marks Entry Nursery'!O172,IF(AND($E$3="LKG"),'Marks Entry LKG'!O172,IF(AND($E$3="UKG"),'Marks Entry UKG'!O172,""))))</f>
        <v/>
      </c>
      <c r="Q173" s="105" t="str">
        <f>IF(OR($B173=0,$B173=""),"",IF(AND($E$3="Nursery"),'Marks Entry Nursery'!P172,IF(AND($E$3="LKG"),'Marks Entry LKG'!P172,IF(AND($E$3="UKG"),'Marks Entry UKG'!P172,""))))</f>
        <v/>
      </c>
      <c r="R173" s="54" t="str">
        <f t="shared" si="128"/>
        <v/>
      </c>
      <c r="S173" s="51">
        <f t="shared" si="129"/>
        <v>0</v>
      </c>
      <c r="T173" s="105" t="str">
        <f>IF(OR($B173=0,$B173=""),"",IF(AND($E$3="Nursery"),'Marks Entry Nursery'!Q172,IF(AND($E$3="LKG"),'Marks Entry LKG'!Q172,IF(AND($E$3="UKG"),'Marks Entry UKG'!Q172,""))))</f>
        <v/>
      </c>
      <c r="U173" s="105" t="str">
        <f>IF(OR($B173=0,$B173=""),"",IF(AND($E$3="Nursery"),'Marks Entry Nursery'!R172,IF(AND($E$3="LKG"),'Marks Entry LKG'!R172,IF(AND($E$3="UKG"),'Marks Entry UKG'!R172,""))))</f>
        <v/>
      </c>
      <c r="V173" s="55" t="str">
        <f t="shared" si="130"/>
        <v/>
      </c>
      <c r="W173" s="51" t="str">
        <f t="shared" si="131"/>
        <v/>
      </c>
      <c r="X173" s="89">
        <f t="shared" si="132"/>
        <v>0</v>
      </c>
      <c r="Y173" s="89" t="str">
        <f t="shared" si="133"/>
        <v/>
      </c>
      <c r="Z173" s="89" t="str">
        <f t="shared" si="134"/>
        <v/>
      </c>
      <c r="AA173" s="89" t="str">
        <f t="shared" si="135"/>
        <v/>
      </c>
      <c r="AB173" s="89" t="str">
        <f t="shared" si="136"/>
        <v/>
      </c>
      <c r="AC173" s="93" t="str">
        <f t="shared" si="137"/>
        <v/>
      </c>
      <c r="AD173" s="105"/>
      <c r="AE173" s="105"/>
      <c r="AF173" s="105"/>
      <c r="AG173" s="51"/>
      <c r="AH173" s="105" t="str">
        <f>IF(OR($B173=0,$B173=""),"",IF(AND($E$3="Nursery"),'Marks Entry Nursery'!V172,IF(AND($E$3="LKG"),'Marks Entry LKG'!V172,IF(AND($E$3="UKG"),'Marks Entry UKG'!V172,""))))</f>
        <v/>
      </c>
      <c r="AI173" s="105" t="str">
        <f>IF(OR($B173=0,$B173=""),"",IF(AND($E$3="Nursery"),'Marks Entry Nursery'!W172,IF(AND($E$3="LKG"),'Marks Entry LKG'!W172,IF(AND($E$3="UKG"),'Marks Entry UKG'!W172,""))))</f>
        <v/>
      </c>
      <c r="AJ173" s="54" t="str">
        <f t="shared" si="138"/>
        <v/>
      </c>
      <c r="AK173" s="51">
        <f t="shared" si="139"/>
        <v>0</v>
      </c>
      <c r="AL173" s="105" t="str">
        <f>IF(OR($B173=0,$B173=""),"",IF(AND($E$3="Nursery"),'Marks Entry Nursery'!X172,IF(AND($E$3="LKG"),'Marks Entry LKG'!X172,IF(AND($E$3="UKG"),'Marks Entry UKG'!X172,""))))</f>
        <v/>
      </c>
      <c r="AM173" s="105" t="str">
        <f>IF(OR($B173=0,$B173=""),"",IF(AND($E$3="Nursery"),'Marks Entry Nursery'!Y172,IF(AND($E$3="LKG"),'Marks Entry LKG'!Y172,IF(AND($E$3="UKG"),'Marks Entry UKG'!Y172,""))))</f>
        <v/>
      </c>
      <c r="AN173" s="55" t="str">
        <f t="shared" si="140"/>
        <v/>
      </c>
      <c r="AO173" s="51" t="str">
        <f t="shared" si="141"/>
        <v/>
      </c>
      <c r="AP173" s="89">
        <f t="shared" si="142"/>
        <v>0</v>
      </c>
      <c r="AQ173" s="89" t="str">
        <f t="shared" si="143"/>
        <v/>
      </c>
      <c r="AR173" s="89" t="str">
        <f t="shared" si="144"/>
        <v/>
      </c>
      <c r="AS173" s="89" t="str">
        <f t="shared" si="145"/>
        <v/>
      </c>
      <c r="AT173" s="89" t="str">
        <f t="shared" si="146"/>
        <v/>
      </c>
      <c r="AU173" s="93" t="str">
        <f t="shared" si="147"/>
        <v/>
      </c>
      <c r="AV173" s="105"/>
      <c r="AW173" s="105"/>
      <c r="AX173" s="105"/>
      <c r="AY173" s="51"/>
      <c r="AZ173" s="105" t="str">
        <f>IF(OR($B173=0,$B173=""),"",IF(AND($E$3="Nursery"),'Marks Entry Nursery'!AC172,IF(AND($E$3="LKG"),'Marks Entry LKG'!AC172,IF(AND($E$3="UKG"),'Marks Entry UKG'!AC172,""))))</f>
        <v/>
      </c>
      <c r="BA173" s="105" t="str">
        <f>IF(OR($B173=0,$B173=""),"",IF(AND($E$3="Nursery"),'Marks Entry Nursery'!AD172,IF(AND($E$3="LKG"),'Marks Entry LKG'!AD172,IF(AND($E$3="UKG"),'Marks Entry UKG'!AD172,""))))</f>
        <v/>
      </c>
      <c r="BB173" s="54" t="str">
        <f t="shared" si="148"/>
        <v/>
      </c>
      <c r="BC173" s="51">
        <f t="shared" si="149"/>
        <v>0</v>
      </c>
      <c r="BD173" s="105" t="str">
        <f>IF(OR($B173=0,$B173=""),"",IF(AND($E$3="Nursery"),'Marks Entry Nursery'!AE172,IF(AND($E$3="LKG"),'Marks Entry LKG'!AE172,IF(AND($E$3="UKG"),'Marks Entry UKG'!AE172,""))))</f>
        <v/>
      </c>
      <c r="BE173" s="105" t="str">
        <f>IF(OR($B173=0,$B173=""),"",IF(AND($E$3="Nursery"),'Marks Entry Nursery'!AF172,IF(AND($E$3="LKG"),'Marks Entry LKG'!AF172,IF(AND($E$3="UKG"),'Marks Entry UKG'!AF172,""))))</f>
        <v/>
      </c>
      <c r="BF173" s="55" t="str">
        <f t="shared" si="150"/>
        <v/>
      </c>
      <c r="BG173" s="51" t="str">
        <f t="shared" si="151"/>
        <v/>
      </c>
      <c r="BH173" s="89">
        <f t="shared" si="152"/>
        <v>0</v>
      </c>
      <c r="BI173" s="89" t="str">
        <f t="shared" si="153"/>
        <v/>
      </c>
      <c r="BJ173" s="89" t="str">
        <f t="shared" si="154"/>
        <v/>
      </c>
      <c r="BK173" s="89" t="str">
        <f t="shared" si="155"/>
        <v/>
      </c>
      <c r="BL173" s="89" t="str">
        <f t="shared" si="156"/>
        <v/>
      </c>
      <c r="BM173" s="93" t="str">
        <f t="shared" si="157"/>
        <v/>
      </c>
      <c r="BN173" s="105"/>
      <c r="BO173" s="105"/>
      <c r="BP173" s="105"/>
      <c r="BQ173" s="51"/>
      <c r="BR173" s="105" t="str">
        <f>IF(OR($B173=0,$B173=""),"",IF(AND($E$3="Nursery"),'Marks Entry Nursery'!AJ172,IF(AND($E$3="LKG"),'Marks Entry LKG'!AJ172,IF(AND($E$3="UKG"),'Marks Entry UKG'!AJ172,""))))</f>
        <v/>
      </c>
      <c r="BS173" s="105" t="str">
        <f>IF(OR($B173=0,$B173=""),"",IF(AND($E$3="Nursery"),'Marks Entry Nursery'!AK172,IF(AND($E$3="LKG"),'Marks Entry LKG'!AK172,IF(AND($E$3="UKG"),'Marks Entry UKG'!AK172,""))))</f>
        <v/>
      </c>
      <c r="BT173" s="54" t="str">
        <f t="shared" si="158"/>
        <v/>
      </c>
      <c r="BU173" s="51">
        <f t="shared" si="159"/>
        <v>0</v>
      </c>
      <c r="BV173" s="105" t="str">
        <f>IF(OR($B173=0,$B173=""),"",IF(AND($E$3="Nursery"),'Marks Entry Nursery'!AL172,IF(AND($E$3="LKG"),'Marks Entry LKG'!AL172,IF(AND($E$3="UKG"),'Marks Entry UKG'!AL172,""))))</f>
        <v/>
      </c>
      <c r="BW173" s="105" t="str">
        <f>IF(OR($B173=0,$B173=""),"",IF(AND($E$3="Nursery"),'Marks Entry Nursery'!AM172,IF(AND($E$3="LKG"),'Marks Entry LKG'!AM172,IF(AND($E$3="UKG"),'Marks Entry UKG'!AM172,""))))</f>
        <v/>
      </c>
      <c r="BX173" s="55" t="str">
        <f t="shared" si="160"/>
        <v/>
      </c>
      <c r="BY173" s="51" t="str">
        <f t="shared" si="161"/>
        <v/>
      </c>
      <c r="BZ173" s="89">
        <f t="shared" si="162"/>
        <v>0</v>
      </c>
      <c r="CA173" s="89" t="str">
        <f t="shared" si="163"/>
        <v/>
      </c>
      <c r="CB173" s="89" t="str">
        <f t="shared" si="164"/>
        <v/>
      </c>
      <c r="CC173" s="89" t="str">
        <f t="shared" si="165"/>
        <v/>
      </c>
      <c r="CD173" s="89" t="str">
        <f t="shared" si="166"/>
        <v/>
      </c>
      <c r="CE173" s="93" t="str">
        <f t="shared" si="167"/>
        <v/>
      </c>
      <c r="CF173" s="105" t="str">
        <f>IF(OR($B173=0,$B173=""),"",IF(AND($E$3="Nursery"),'Marks Entry Nursery'!AN172,IF(AND($E$3="LKG"),'Marks Entry LKG'!AN172,IF(AND($E$3="UKG"),'Marks Entry UKG'!AN172,""))))</f>
        <v/>
      </c>
      <c r="CG173" s="105" t="str">
        <f>IF(OR($B173=0,$B173=""),"",IF(AND($E$3="Nursery"),'Marks Entry Nursery'!AO172,IF(AND($E$3="LKG"),'Marks Entry LKG'!AO172,IF(AND($E$3="UKG"),'Marks Entry UKG'!AO172,""))))</f>
        <v/>
      </c>
      <c r="CH173" s="106" t="str">
        <f t="shared" si="168"/>
        <v/>
      </c>
      <c r="CI173" s="107">
        <f t="shared" si="169"/>
        <v>0</v>
      </c>
      <c r="CJ173" s="107" t="str">
        <f t="shared" si="170"/>
        <v/>
      </c>
      <c r="CK173" s="107" t="str">
        <f t="shared" si="171"/>
        <v/>
      </c>
      <c r="CL173" s="92" t="str">
        <f t="shared" si="172"/>
        <v/>
      </c>
      <c r="CM173" s="105" t="str">
        <f>IF(OR($B173=0,$B173=""),"",IF(AND($E$3="Nursery"),'Marks Entry Nursery'!AP172,IF(AND($E$3="LKG"),'Marks Entry LKG'!AP172,IF(AND($E$3="UKG"),'Marks Entry UKG'!AP172,""))))</f>
        <v/>
      </c>
      <c r="CN173" s="105" t="str">
        <f>IF(OR($B173=0,$B173=""),"",IF(AND($E$3="Nursery"),'Marks Entry Nursery'!AQ172,IF(AND($E$3="LKG"),'Marks Entry LKG'!AQ172,IF(AND($E$3="UKG"),'Marks Entry UKG'!AQ172,""))))</f>
        <v/>
      </c>
      <c r="CO173" s="106" t="str">
        <f t="shared" si="173"/>
        <v/>
      </c>
      <c r="CP173" s="107">
        <f t="shared" si="174"/>
        <v>0</v>
      </c>
      <c r="CQ173" s="107" t="str">
        <f t="shared" si="175"/>
        <v/>
      </c>
      <c r="CR173" s="107" t="str">
        <f t="shared" si="176"/>
        <v/>
      </c>
      <c r="CS173" s="92" t="str">
        <f t="shared" si="177"/>
        <v/>
      </c>
      <c r="CT173" s="105" t="str">
        <f>IF(OR($B173=0,$B173=""),"",IF(AND($E$3="Nursery"),'Marks Entry Nursery'!AR172,IF(AND($E$3="LKG"),'Marks Entry LKG'!AR172,IF(AND($E$3="UKG"),'Marks Entry UKG'!AR172,""))))</f>
        <v/>
      </c>
      <c r="CU173" s="105" t="str">
        <f>IF(OR($B173=0,$B173=""),"",IF(AND($E$3="Nursery"),'Marks Entry Nursery'!AS172,IF(AND($E$3="LKG"),'Marks Entry LKG'!AS172,IF(AND($E$3="UKG"),'Marks Entry UKG'!AS172,""))))</f>
        <v/>
      </c>
      <c r="CV173" s="106" t="str">
        <f t="shared" si="178"/>
        <v/>
      </c>
      <c r="CW173" s="107">
        <f t="shared" si="179"/>
        <v>0</v>
      </c>
      <c r="CX173" s="107" t="str">
        <f t="shared" si="180"/>
        <v/>
      </c>
      <c r="CY173" s="107" t="str">
        <f t="shared" si="181"/>
        <v/>
      </c>
      <c r="CZ173" s="92" t="str">
        <f t="shared" si="182"/>
        <v/>
      </c>
      <c r="DA173" s="105" t="str">
        <f>IF(OR($B173=0,$B173=""),"",IF(AND($E$3="Nursery"),'Marks Entry Nursery'!AT172,IF(AND($E$3="LKG"),'Marks Entry LKG'!AT172,IF(AND($E$3="UKG"),'Marks Entry UKG'!AT172,""))))</f>
        <v/>
      </c>
      <c r="DB173" s="105" t="str">
        <f>IF(OR($B173=0,$B173=""),"",IF(AND($E$3="Nursery"),'Marks Entry Nursery'!AU172,IF(AND($E$3="LKG"),'Marks Entry LKG'!AU172,IF(AND($E$3="UKG"),'Marks Entry UKG'!AU172,""))))</f>
        <v/>
      </c>
      <c r="DC173" s="357" t="str">
        <f t="shared" si="183"/>
        <v/>
      </c>
      <c r="DD173" s="93" t="str">
        <f t="shared" si="184"/>
        <v/>
      </c>
      <c r="DE173" s="105" t="str">
        <f>IF(OR($B173=0,$B173=""),"",IF(AND($E$3="Nursery"),'Marks Entry Nursery'!AV172,IF(AND($E$3="LKG"),'Marks Entry LKG'!AV172,IF(AND($E$3="UKG"),'Marks Entry UKG'!AV172,""))))</f>
        <v/>
      </c>
      <c r="DF173" s="105" t="str">
        <f>IF(OR($B173=0,$B173=""),"",IF(AND($E$3="Nursery"),'Marks Entry Nursery'!AW172,IF(AND($E$3="LKG"),'Marks Entry LKG'!AW172,IF(AND($E$3="UKG"),'Marks Entry UKG'!AW172,""))))</f>
        <v/>
      </c>
      <c r="DG173" s="357" t="str">
        <f t="shared" si="185"/>
        <v/>
      </c>
      <c r="DH173" s="93" t="str">
        <f t="shared" si="186"/>
        <v/>
      </c>
      <c r="DI173" s="63" t="str">
        <f t="shared" si="187"/>
        <v/>
      </c>
      <c r="DJ173" s="359" t="str">
        <f t="shared" si="188"/>
        <v/>
      </c>
      <c r="DK173" s="67" t="str">
        <f t="shared" si="189"/>
        <v/>
      </c>
      <c r="DL173" s="68" t="str">
        <f t="shared" si="190"/>
        <v/>
      </c>
      <c r="DM173" s="387" t="str">
        <f>IFERROR(IF(B173="NSO","NSO",IF(OR(D173="",G173="",F173="",B173="",DI173=0),"",IF('Master sheet'!$D$14="Hindi","कक्षोंन्नति","Promoted"))),"")</f>
        <v/>
      </c>
      <c r="DN173" s="42" t="str">
        <f>IF(OR(B173=0,B173=""),"",IF(AND($E$3="Nursery"),'Marks Entry Nursery'!AX172,IF(AND($E$3="LKG"),'Marks Entry LKG'!AX172,IF(AND($E$3="UKG"),'Marks Entry UKG'!AX172,""))))</f>
        <v/>
      </c>
      <c r="DO173" s="42" t="str">
        <f>IF(OR(B173=0,B173=""),"",IF(AND($E$3="Nursery"),'Marks Entry Nursery'!AY172,IF(AND($E$3="LKG"),'Marks Entry LKG'!AY172,IF(AND($E$3="UKG"),'Marks Entry UKG'!AY172,""))))</f>
        <v/>
      </c>
      <c r="DP173" s="214" t="str">
        <f t="shared" si="191"/>
        <v/>
      </c>
      <c r="DQ173" s="43"/>
      <c r="DX173" s="44">
        <f>IF(AND($E$3="Nursery"),'Marks Entry Nursery'!I172,IF(AND($E$3="LKG"),'Marks Entry LKG'!I172,IF(AND($E$3="UKG"),'Marks Entry UKG'!I172,"")))</f>
        <v>0</v>
      </c>
    </row>
    <row r="174" spans="1:128" ht="18.95" customHeight="1">
      <c r="A174" s="56">
        <v>167</v>
      </c>
      <c r="B174" s="261" t="str">
        <f>IF(OR(DX174=0,DX174=""),"",IF(AND($E$3="Nursery"),'Marks Entry Nursery'!I173,IF(AND($E$3="LKG"),'Marks Entry LKG'!I173,IF(AND($E$3="UKG"),'Marks Entry UKG'!I173,""))))</f>
        <v/>
      </c>
      <c r="C174" s="57" t="str">
        <f>IF(OR($B174=0,$B174=""),"",IF(AND($E$3="Nursery"),'Marks Entry Nursery'!B173,IF(AND($E$3="LKG"),'Marks Entry LKG'!B173,IF(AND($E$3="UKG"),'Marks Entry UKG'!B173,""))))</f>
        <v/>
      </c>
      <c r="D174" s="57" t="str">
        <f>IF(OR($B174=0,$B174=""),"",IF(AND($E$3="Nursery"),'Marks Entry Nursery'!C173,IF(AND($E$3="LKG"),'Marks Entry LKG'!C173,IF(AND($E$3="UKG"),'Marks Entry UKG'!C173,""))))</f>
        <v/>
      </c>
      <c r="E174" s="402" t="str">
        <f>IF(OR(B174=0,B174=""),"",IF(AND($E$3="Nursery"),'Marks Entry Nursery'!E173,IF(AND($E$3="LKG"),'Marks Entry LKG'!E173,IF(AND($E$3="UKG"),'Marks Entry UKG'!E173,""))))</f>
        <v/>
      </c>
      <c r="F174" s="260" t="str">
        <f>IF(OR(B174=0,B174=""),"",IF(AND($E$3="Nursery"),'Marks Entry Nursery'!D173,IF(AND($E$3="LKG"),'Marks Entry LKG'!D173,IF(AND($E$3="UKG"),'Marks Entry UKG'!D173,""))))</f>
        <v/>
      </c>
      <c r="G174" s="407" t="str">
        <f>IF(OR($B174=0,$B174=""),"",IF(AND($E$3="Nursery"),'Marks Entry Nursery'!F173,IF(AND($E$3="LKG"),'Marks Entry LKG'!F173,IF(AND($E$3="UKG"),'Marks Entry UKG'!F173,""))))</f>
        <v/>
      </c>
      <c r="H174" s="407" t="str">
        <f>IF(OR($B174=0,$B174=""),"",IF(AND($E$3="Nursery"),'Marks Entry Nursery'!G173,IF(AND($E$3="LKG"),'Marks Entry LKG'!G173,IF(AND($E$3="UKG"),'Marks Entry UKG'!G173,""))))</f>
        <v/>
      </c>
      <c r="I174" s="407" t="str">
        <f>IF(OR($B174=0,$B174=""),"",IF(AND($E$3="Nursery"),'Marks Entry Nursery'!H173,IF(AND($E$3="LKG"),'Marks Entry LKG'!H173,IF(AND($E$3="UKG"),'Marks Entry UKG'!H173,""))))</f>
        <v/>
      </c>
      <c r="J174" s="229" t="str">
        <f>IF(OR($B174=0,$B174=""),"",IF(AND($E$3="Nursery"),'Marks Entry Nursery'!J173,IF(AND($E$3="LKG"),'Marks Entry LKG'!J173,IF(AND($E$3="UKG"),'Marks Entry UKG'!J173,""))))</f>
        <v/>
      </c>
      <c r="K174" s="229" t="str">
        <f>IF(OR($B174=0,$B174=""),"",IF(AND($E$3="Nursery"),'Marks Entry Nursery'!K173,IF(AND($E$3="LKG"),'Marks Entry LKG'!K173,IF(AND($E$3="UKG"),'Marks Entry UKG'!K173,""))))</f>
        <v/>
      </c>
      <c r="L174" s="105"/>
      <c r="M174" s="105"/>
      <c r="N174" s="105"/>
      <c r="O174" s="51"/>
      <c r="P174" s="105" t="str">
        <f>IF(OR($B174=0,$B174=""),"",IF(AND($E$3="Nursery"),'Marks Entry Nursery'!O173,IF(AND($E$3="LKG"),'Marks Entry LKG'!O173,IF(AND($E$3="UKG"),'Marks Entry UKG'!O173,""))))</f>
        <v/>
      </c>
      <c r="Q174" s="105" t="str">
        <f>IF(OR($B174=0,$B174=""),"",IF(AND($E$3="Nursery"),'Marks Entry Nursery'!P173,IF(AND($E$3="LKG"),'Marks Entry LKG'!P173,IF(AND($E$3="UKG"),'Marks Entry UKG'!P173,""))))</f>
        <v/>
      </c>
      <c r="R174" s="54" t="str">
        <f t="shared" si="128"/>
        <v/>
      </c>
      <c r="S174" s="51">
        <f t="shared" si="129"/>
        <v>0</v>
      </c>
      <c r="T174" s="105" t="str">
        <f>IF(OR($B174=0,$B174=""),"",IF(AND($E$3="Nursery"),'Marks Entry Nursery'!Q173,IF(AND($E$3="LKG"),'Marks Entry LKG'!Q173,IF(AND($E$3="UKG"),'Marks Entry UKG'!Q173,""))))</f>
        <v/>
      </c>
      <c r="U174" s="105" t="str">
        <f>IF(OR($B174=0,$B174=""),"",IF(AND($E$3="Nursery"),'Marks Entry Nursery'!R173,IF(AND($E$3="LKG"),'Marks Entry LKG'!R173,IF(AND($E$3="UKG"),'Marks Entry UKG'!R173,""))))</f>
        <v/>
      </c>
      <c r="V174" s="55" t="str">
        <f t="shared" si="130"/>
        <v/>
      </c>
      <c r="W174" s="51" t="str">
        <f t="shared" si="131"/>
        <v/>
      </c>
      <c r="X174" s="89">
        <f t="shared" si="132"/>
        <v>0</v>
      </c>
      <c r="Y174" s="89" t="str">
        <f t="shared" si="133"/>
        <v/>
      </c>
      <c r="Z174" s="89" t="str">
        <f t="shared" si="134"/>
        <v/>
      </c>
      <c r="AA174" s="89" t="str">
        <f t="shared" si="135"/>
        <v/>
      </c>
      <c r="AB174" s="89" t="str">
        <f t="shared" si="136"/>
        <v/>
      </c>
      <c r="AC174" s="93" t="str">
        <f t="shared" si="137"/>
        <v/>
      </c>
      <c r="AD174" s="105"/>
      <c r="AE174" s="105"/>
      <c r="AF174" s="105"/>
      <c r="AG174" s="51"/>
      <c r="AH174" s="105" t="str">
        <f>IF(OR($B174=0,$B174=""),"",IF(AND($E$3="Nursery"),'Marks Entry Nursery'!V173,IF(AND($E$3="LKG"),'Marks Entry LKG'!V173,IF(AND($E$3="UKG"),'Marks Entry UKG'!V173,""))))</f>
        <v/>
      </c>
      <c r="AI174" s="105" t="str">
        <f>IF(OR($B174=0,$B174=""),"",IF(AND($E$3="Nursery"),'Marks Entry Nursery'!W173,IF(AND($E$3="LKG"),'Marks Entry LKG'!W173,IF(AND($E$3="UKG"),'Marks Entry UKG'!W173,""))))</f>
        <v/>
      </c>
      <c r="AJ174" s="54" t="str">
        <f t="shared" si="138"/>
        <v/>
      </c>
      <c r="AK174" s="51">
        <f t="shared" si="139"/>
        <v>0</v>
      </c>
      <c r="AL174" s="105" t="str">
        <f>IF(OR($B174=0,$B174=""),"",IF(AND($E$3="Nursery"),'Marks Entry Nursery'!X173,IF(AND($E$3="LKG"),'Marks Entry LKG'!X173,IF(AND($E$3="UKG"),'Marks Entry UKG'!X173,""))))</f>
        <v/>
      </c>
      <c r="AM174" s="105" t="str">
        <f>IF(OR($B174=0,$B174=""),"",IF(AND($E$3="Nursery"),'Marks Entry Nursery'!Y173,IF(AND($E$3="LKG"),'Marks Entry LKG'!Y173,IF(AND($E$3="UKG"),'Marks Entry UKG'!Y173,""))))</f>
        <v/>
      </c>
      <c r="AN174" s="55" t="str">
        <f t="shared" si="140"/>
        <v/>
      </c>
      <c r="AO174" s="51" t="str">
        <f t="shared" si="141"/>
        <v/>
      </c>
      <c r="AP174" s="89">
        <f t="shared" si="142"/>
        <v>0</v>
      </c>
      <c r="AQ174" s="89" t="str">
        <f t="shared" si="143"/>
        <v/>
      </c>
      <c r="AR174" s="89" t="str">
        <f t="shared" si="144"/>
        <v/>
      </c>
      <c r="AS174" s="89" t="str">
        <f t="shared" si="145"/>
        <v/>
      </c>
      <c r="AT174" s="89" t="str">
        <f t="shared" si="146"/>
        <v/>
      </c>
      <c r="AU174" s="93" t="str">
        <f t="shared" si="147"/>
        <v/>
      </c>
      <c r="AV174" s="105"/>
      <c r="AW174" s="105"/>
      <c r="AX174" s="105"/>
      <c r="AY174" s="51"/>
      <c r="AZ174" s="105" t="str">
        <f>IF(OR($B174=0,$B174=""),"",IF(AND($E$3="Nursery"),'Marks Entry Nursery'!AC173,IF(AND($E$3="LKG"),'Marks Entry LKG'!AC173,IF(AND($E$3="UKG"),'Marks Entry UKG'!AC173,""))))</f>
        <v/>
      </c>
      <c r="BA174" s="105" t="str">
        <f>IF(OR($B174=0,$B174=""),"",IF(AND($E$3="Nursery"),'Marks Entry Nursery'!AD173,IF(AND($E$3="LKG"),'Marks Entry LKG'!AD173,IF(AND($E$3="UKG"),'Marks Entry UKG'!AD173,""))))</f>
        <v/>
      </c>
      <c r="BB174" s="54" t="str">
        <f t="shared" si="148"/>
        <v/>
      </c>
      <c r="BC174" s="51">
        <f t="shared" si="149"/>
        <v>0</v>
      </c>
      <c r="BD174" s="105" t="str">
        <f>IF(OR($B174=0,$B174=""),"",IF(AND($E$3="Nursery"),'Marks Entry Nursery'!AE173,IF(AND($E$3="LKG"),'Marks Entry LKG'!AE173,IF(AND($E$3="UKG"),'Marks Entry UKG'!AE173,""))))</f>
        <v/>
      </c>
      <c r="BE174" s="105" t="str">
        <f>IF(OR($B174=0,$B174=""),"",IF(AND($E$3="Nursery"),'Marks Entry Nursery'!AF173,IF(AND($E$3="LKG"),'Marks Entry LKG'!AF173,IF(AND($E$3="UKG"),'Marks Entry UKG'!AF173,""))))</f>
        <v/>
      </c>
      <c r="BF174" s="55" t="str">
        <f t="shared" si="150"/>
        <v/>
      </c>
      <c r="BG174" s="51" t="str">
        <f t="shared" si="151"/>
        <v/>
      </c>
      <c r="BH174" s="89">
        <f t="shared" si="152"/>
        <v>0</v>
      </c>
      <c r="BI174" s="89" t="str">
        <f t="shared" si="153"/>
        <v/>
      </c>
      <c r="BJ174" s="89" t="str">
        <f t="shared" si="154"/>
        <v/>
      </c>
      <c r="BK174" s="89" t="str">
        <f t="shared" si="155"/>
        <v/>
      </c>
      <c r="BL174" s="89" t="str">
        <f t="shared" si="156"/>
        <v/>
      </c>
      <c r="BM174" s="93" t="str">
        <f t="shared" si="157"/>
        <v/>
      </c>
      <c r="BN174" s="105"/>
      <c r="BO174" s="105"/>
      <c r="BP174" s="105"/>
      <c r="BQ174" s="51"/>
      <c r="BR174" s="105" t="str">
        <f>IF(OR($B174=0,$B174=""),"",IF(AND($E$3="Nursery"),'Marks Entry Nursery'!AJ173,IF(AND($E$3="LKG"),'Marks Entry LKG'!AJ173,IF(AND($E$3="UKG"),'Marks Entry UKG'!AJ173,""))))</f>
        <v/>
      </c>
      <c r="BS174" s="105" t="str">
        <f>IF(OR($B174=0,$B174=""),"",IF(AND($E$3="Nursery"),'Marks Entry Nursery'!AK173,IF(AND($E$3="LKG"),'Marks Entry LKG'!AK173,IF(AND($E$3="UKG"),'Marks Entry UKG'!AK173,""))))</f>
        <v/>
      </c>
      <c r="BT174" s="54" t="str">
        <f t="shared" si="158"/>
        <v/>
      </c>
      <c r="BU174" s="51">
        <f t="shared" si="159"/>
        <v>0</v>
      </c>
      <c r="BV174" s="105" t="str">
        <f>IF(OR($B174=0,$B174=""),"",IF(AND($E$3="Nursery"),'Marks Entry Nursery'!AL173,IF(AND($E$3="LKG"),'Marks Entry LKG'!AL173,IF(AND($E$3="UKG"),'Marks Entry UKG'!AL173,""))))</f>
        <v/>
      </c>
      <c r="BW174" s="105" t="str">
        <f>IF(OR($B174=0,$B174=""),"",IF(AND($E$3="Nursery"),'Marks Entry Nursery'!AM173,IF(AND($E$3="LKG"),'Marks Entry LKG'!AM173,IF(AND($E$3="UKG"),'Marks Entry UKG'!AM173,""))))</f>
        <v/>
      </c>
      <c r="BX174" s="55" t="str">
        <f t="shared" si="160"/>
        <v/>
      </c>
      <c r="BY174" s="51" t="str">
        <f t="shared" si="161"/>
        <v/>
      </c>
      <c r="BZ174" s="89">
        <f t="shared" si="162"/>
        <v>0</v>
      </c>
      <c r="CA174" s="89" t="str">
        <f t="shared" si="163"/>
        <v/>
      </c>
      <c r="CB174" s="89" t="str">
        <f t="shared" si="164"/>
        <v/>
      </c>
      <c r="CC174" s="89" t="str">
        <f t="shared" si="165"/>
        <v/>
      </c>
      <c r="CD174" s="89" t="str">
        <f t="shared" si="166"/>
        <v/>
      </c>
      <c r="CE174" s="93" t="str">
        <f t="shared" si="167"/>
        <v/>
      </c>
      <c r="CF174" s="105" t="str">
        <f>IF(OR($B174=0,$B174=""),"",IF(AND($E$3="Nursery"),'Marks Entry Nursery'!AN173,IF(AND($E$3="LKG"),'Marks Entry LKG'!AN173,IF(AND($E$3="UKG"),'Marks Entry UKG'!AN173,""))))</f>
        <v/>
      </c>
      <c r="CG174" s="105" t="str">
        <f>IF(OR($B174=0,$B174=""),"",IF(AND($E$3="Nursery"),'Marks Entry Nursery'!AO173,IF(AND($E$3="LKG"),'Marks Entry LKG'!AO173,IF(AND($E$3="UKG"),'Marks Entry UKG'!AO173,""))))</f>
        <v/>
      </c>
      <c r="CH174" s="106" t="str">
        <f t="shared" si="168"/>
        <v/>
      </c>
      <c r="CI174" s="107">
        <f t="shared" si="169"/>
        <v>0</v>
      </c>
      <c r="CJ174" s="107" t="str">
        <f t="shared" si="170"/>
        <v/>
      </c>
      <c r="CK174" s="107" t="str">
        <f t="shared" si="171"/>
        <v/>
      </c>
      <c r="CL174" s="92" t="str">
        <f t="shared" si="172"/>
        <v/>
      </c>
      <c r="CM174" s="105" t="str">
        <f>IF(OR($B174=0,$B174=""),"",IF(AND($E$3="Nursery"),'Marks Entry Nursery'!AP173,IF(AND($E$3="LKG"),'Marks Entry LKG'!AP173,IF(AND($E$3="UKG"),'Marks Entry UKG'!AP173,""))))</f>
        <v/>
      </c>
      <c r="CN174" s="105" t="str">
        <f>IF(OR($B174=0,$B174=""),"",IF(AND($E$3="Nursery"),'Marks Entry Nursery'!AQ173,IF(AND($E$3="LKG"),'Marks Entry LKG'!AQ173,IF(AND($E$3="UKG"),'Marks Entry UKG'!AQ173,""))))</f>
        <v/>
      </c>
      <c r="CO174" s="106" t="str">
        <f t="shared" si="173"/>
        <v/>
      </c>
      <c r="CP174" s="107">
        <f t="shared" si="174"/>
        <v>0</v>
      </c>
      <c r="CQ174" s="107" t="str">
        <f t="shared" si="175"/>
        <v/>
      </c>
      <c r="CR174" s="107" t="str">
        <f t="shared" si="176"/>
        <v/>
      </c>
      <c r="CS174" s="92" t="str">
        <f t="shared" si="177"/>
        <v/>
      </c>
      <c r="CT174" s="105" t="str">
        <f>IF(OR($B174=0,$B174=""),"",IF(AND($E$3="Nursery"),'Marks Entry Nursery'!AR173,IF(AND($E$3="LKG"),'Marks Entry LKG'!AR173,IF(AND($E$3="UKG"),'Marks Entry UKG'!AR173,""))))</f>
        <v/>
      </c>
      <c r="CU174" s="105" t="str">
        <f>IF(OR($B174=0,$B174=""),"",IF(AND($E$3="Nursery"),'Marks Entry Nursery'!AS173,IF(AND($E$3="LKG"),'Marks Entry LKG'!AS173,IF(AND($E$3="UKG"),'Marks Entry UKG'!AS173,""))))</f>
        <v/>
      </c>
      <c r="CV174" s="106" t="str">
        <f t="shared" si="178"/>
        <v/>
      </c>
      <c r="CW174" s="107">
        <f t="shared" si="179"/>
        <v>0</v>
      </c>
      <c r="CX174" s="107" t="str">
        <f t="shared" si="180"/>
        <v/>
      </c>
      <c r="CY174" s="107" t="str">
        <f t="shared" si="181"/>
        <v/>
      </c>
      <c r="CZ174" s="92" t="str">
        <f t="shared" si="182"/>
        <v/>
      </c>
      <c r="DA174" s="105" t="str">
        <f>IF(OR($B174=0,$B174=""),"",IF(AND($E$3="Nursery"),'Marks Entry Nursery'!AT173,IF(AND($E$3="LKG"),'Marks Entry LKG'!AT173,IF(AND($E$3="UKG"),'Marks Entry UKG'!AT173,""))))</f>
        <v/>
      </c>
      <c r="DB174" s="105" t="str">
        <f>IF(OR($B174=0,$B174=""),"",IF(AND($E$3="Nursery"),'Marks Entry Nursery'!AU173,IF(AND($E$3="LKG"),'Marks Entry LKG'!AU173,IF(AND($E$3="UKG"),'Marks Entry UKG'!AU173,""))))</f>
        <v/>
      </c>
      <c r="DC174" s="357" t="str">
        <f t="shared" si="183"/>
        <v/>
      </c>
      <c r="DD174" s="93" t="str">
        <f t="shared" si="184"/>
        <v/>
      </c>
      <c r="DE174" s="105" t="str">
        <f>IF(OR($B174=0,$B174=""),"",IF(AND($E$3="Nursery"),'Marks Entry Nursery'!AV173,IF(AND($E$3="LKG"),'Marks Entry LKG'!AV173,IF(AND($E$3="UKG"),'Marks Entry UKG'!AV173,""))))</f>
        <v/>
      </c>
      <c r="DF174" s="105" t="str">
        <f>IF(OR($B174=0,$B174=""),"",IF(AND($E$3="Nursery"),'Marks Entry Nursery'!AW173,IF(AND($E$3="LKG"),'Marks Entry LKG'!AW173,IF(AND($E$3="UKG"),'Marks Entry UKG'!AW173,""))))</f>
        <v/>
      </c>
      <c r="DG174" s="357" t="str">
        <f t="shared" si="185"/>
        <v/>
      </c>
      <c r="DH174" s="93" t="str">
        <f t="shared" si="186"/>
        <v/>
      </c>
      <c r="DI174" s="63" t="str">
        <f t="shared" si="187"/>
        <v/>
      </c>
      <c r="DJ174" s="359" t="str">
        <f t="shared" si="188"/>
        <v/>
      </c>
      <c r="DK174" s="67" t="str">
        <f t="shared" si="189"/>
        <v/>
      </c>
      <c r="DL174" s="68" t="str">
        <f t="shared" si="190"/>
        <v/>
      </c>
      <c r="DM174" s="387" t="str">
        <f>IFERROR(IF(B174="NSO","NSO",IF(OR(D174="",G174="",F174="",B174="",DI174=0),"",IF('Master sheet'!$D$14="Hindi","कक्षोंन्नति","Promoted"))),"")</f>
        <v/>
      </c>
      <c r="DN174" s="42" t="str">
        <f>IF(OR(B174=0,B174=""),"",IF(AND($E$3="Nursery"),'Marks Entry Nursery'!AX173,IF(AND($E$3="LKG"),'Marks Entry LKG'!AX173,IF(AND($E$3="UKG"),'Marks Entry UKG'!AX173,""))))</f>
        <v/>
      </c>
      <c r="DO174" s="42" t="str">
        <f>IF(OR(B174=0,B174=""),"",IF(AND($E$3="Nursery"),'Marks Entry Nursery'!AY173,IF(AND($E$3="LKG"),'Marks Entry LKG'!AY173,IF(AND($E$3="UKG"),'Marks Entry UKG'!AY173,""))))</f>
        <v/>
      </c>
      <c r="DP174" s="214" t="str">
        <f t="shared" si="191"/>
        <v/>
      </c>
      <c r="DQ174" s="43"/>
      <c r="DX174" s="44">
        <f>IF(AND($E$3="Nursery"),'Marks Entry Nursery'!I173,IF(AND($E$3="LKG"),'Marks Entry LKG'!I173,IF(AND($E$3="UKG"),'Marks Entry UKG'!I173,"")))</f>
        <v>0</v>
      </c>
    </row>
    <row r="175" spans="1:128" ht="18.95" customHeight="1">
      <c r="A175" s="56">
        <v>168</v>
      </c>
      <c r="B175" s="261" t="str">
        <f>IF(OR(DX175=0,DX175=""),"",IF(AND($E$3="Nursery"),'Marks Entry Nursery'!I174,IF(AND($E$3="LKG"),'Marks Entry LKG'!I174,IF(AND($E$3="UKG"),'Marks Entry UKG'!I174,""))))</f>
        <v/>
      </c>
      <c r="C175" s="57" t="str">
        <f>IF(OR($B175=0,$B175=""),"",IF(AND($E$3="Nursery"),'Marks Entry Nursery'!B174,IF(AND($E$3="LKG"),'Marks Entry LKG'!B174,IF(AND($E$3="UKG"),'Marks Entry UKG'!B174,""))))</f>
        <v/>
      </c>
      <c r="D175" s="57" t="str">
        <f>IF(OR($B175=0,$B175=""),"",IF(AND($E$3="Nursery"),'Marks Entry Nursery'!C174,IF(AND($E$3="LKG"),'Marks Entry LKG'!C174,IF(AND($E$3="UKG"),'Marks Entry UKG'!C174,""))))</f>
        <v/>
      </c>
      <c r="E175" s="402" t="str">
        <f>IF(OR(B175=0,B175=""),"",IF(AND($E$3="Nursery"),'Marks Entry Nursery'!E174,IF(AND($E$3="LKG"),'Marks Entry LKG'!E174,IF(AND($E$3="UKG"),'Marks Entry UKG'!E174,""))))</f>
        <v/>
      </c>
      <c r="F175" s="260" t="str">
        <f>IF(OR(B175=0,B175=""),"",IF(AND($E$3="Nursery"),'Marks Entry Nursery'!D174,IF(AND($E$3="LKG"),'Marks Entry LKG'!D174,IF(AND($E$3="UKG"),'Marks Entry UKG'!D174,""))))</f>
        <v/>
      </c>
      <c r="G175" s="407" t="str">
        <f>IF(OR($B175=0,$B175=""),"",IF(AND($E$3="Nursery"),'Marks Entry Nursery'!F174,IF(AND($E$3="LKG"),'Marks Entry LKG'!F174,IF(AND($E$3="UKG"),'Marks Entry UKG'!F174,""))))</f>
        <v/>
      </c>
      <c r="H175" s="407" t="str">
        <f>IF(OR($B175=0,$B175=""),"",IF(AND($E$3="Nursery"),'Marks Entry Nursery'!G174,IF(AND($E$3="LKG"),'Marks Entry LKG'!G174,IF(AND($E$3="UKG"),'Marks Entry UKG'!G174,""))))</f>
        <v/>
      </c>
      <c r="I175" s="407" t="str">
        <f>IF(OR($B175=0,$B175=""),"",IF(AND($E$3="Nursery"),'Marks Entry Nursery'!H174,IF(AND($E$3="LKG"),'Marks Entry LKG'!H174,IF(AND($E$3="UKG"),'Marks Entry UKG'!H174,""))))</f>
        <v/>
      </c>
      <c r="J175" s="229" t="str">
        <f>IF(OR($B175=0,$B175=""),"",IF(AND($E$3="Nursery"),'Marks Entry Nursery'!J174,IF(AND($E$3="LKG"),'Marks Entry LKG'!J174,IF(AND($E$3="UKG"),'Marks Entry UKG'!J174,""))))</f>
        <v/>
      </c>
      <c r="K175" s="229" t="str">
        <f>IF(OR($B175=0,$B175=""),"",IF(AND($E$3="Nursery"),'Marks Entry Nursery'!K174,IF(AND($E$3="LKG"),'Marks Entry LKG'!K174,IF(AND($E$3="UKG"),'Marks Entry UKG'!K174,""))))</f>
        <v/>
      </c>
      <c r="L175" s="105"/>
      <c r="M175" s="105"/>
      <c r="N175" s="105"/>
      <c r="O175" s="51"/>
      <c r="P175" s="105" t="str">
        <f>IF(OR($B175=0,$B175=""),"",IF(AND($E$3="Nursery"),'Marks Entry Nursery'!O174,IF(AND($E$3="LKG"),'Marks Entry LKG'!O174,IF(AND($E$3="UKG"),'Marks Entry UKG'!O174,""))))</f>
        <v/>
      </c>
      <c r="Q175" s="105" t="str">
        <f>IF(OR($B175=0,$B175=""),"",IF(AND($E$3="Nursery"),'Marks Entry Nursery'!P174,IF(AND($E$3="LKG"),'Marks Entry LKG'!P174,IF(AND($E$3="UKG"),'Marks Entry UKG'!P174,""))))</f>
        <v/>
      </c>
      <c r="R175" s="54" t="str">
        <f t="shared" si="128"/>
        <v/>
      </c>
      <c r="S175" s="51">
        <f t="shared" si="129"/>
        <v>0</v>
      </c>
      <c r="T175" s="105" t="str">
        <f>IF(OR($B175=0,$B175=""),"",IF(AND($E$3="Nursery"),'Marks Entry Nursery'!Q174,IF(AND($E$3="LKG"),'Marks Entry LKG'!Q174,IF(AND($E$3="UKG"),'Marks Entry UKG'!Q174,""))))</f>
        <v/>
      </c>
      <c r="U175" s="105" t="str">
        <f>IF(OR($B175=0,$B175=""),"",IF(AND($E$3="Nursery"),'Marks Entry Nursery'!R174,IF(AND($E$3="LKG"),'Marks Entry LKG'!R174,IF(AND($E$3="UKG"),'Marks Entry UKG'!R174,""))))</f>
        <v/>
      </c>
      <c r="V175" s="55" t="str">
        <f t="shared" si="130"/>
        <v/>
      </c>
      <c r="W175" s="51" t="str">
        <f t="shared" si="131"/>
        <v/>
      </c>
      <c r="X175" s="89">
        <f t="shared" si="132"/>
        <v>0</v>
      </c>
      <c r="Y175" s="89" t="str">
        <f t="shared" si="133"/>
        <v/>
      </c>
      <c r="Z175" s="89" t="str">
        <f t="shared" si="134"/>
        <v/>
      </c>
      <c r="AA175" s="89" t="str">
        <f t="shared" si="135"/>
        <v/>
      </c>
      <c r="AB175" s="89" t="str">
        <f t="shared" si="136"/>
        <v/>
      </c>
      <c r="AC175" s="93" t="str">
        <f t="shared" si="137"/>
        <v/>
      </c>
      <c r="AD175" s="105"/>
      <c r="AE175" s="105"/>
      <c r="AF175" s="105"/>
      <c r="AG175" s="51"/>
      <c r="AH175" s="105" t="str">
        <f>IF(OR($B175=0,$B175=""),"",IF(AND($E$3="Nursery"),'Marks Entry Nursery'!V174,IF(AND($E$3="LKG"),'Marks Entry LKG'!V174,IF(AND($E$3="UKG"),'Marks Entry UKG'!V174,""))))</f>
        <v/>
      </c>
      <c r="AI175" s="105" t="str">
        <f>IF(OR($B175=0,$B175=""),"",IF(AND($E$3="Nursery"),'Marks Entry Nursery'!W174,IF(AND($E$3="LKG"),'Marks Entry LKG'!W174,IF(AND($E$3="UKG"),'Marks Entry UKG'!W174,""))))</f>
        <v/>
      </c>
      <c r="AJ175" s="54" t="str">
        <f t="shared" si="138"/>
        <v/>
      </c>
      <c r="AK175" s="51">
        <f t="shared" si="139"/>
        <v>0</v>
      </c>
      <c r="AL175" s="105" t="str">
        <f>IF(OR($B175=0,$B175=""),"",IF(AND($E$3="Nursery"),'Marks Entry Nursery'!X174,IF(AND($E$3="LKG"),'Marks Entry LKG'!X174,IF(AND($E$3="UKG"),'Marks Entry UKG'!X174,""))))</f>
        <v/>
      </c>
      <c r="AM175" s="105" t="str">
        <f>IF(OR($B175=0,$B175=""),"",IF(AND($E$3="Nursery"),'Marks Entry Nursery'!Y174,IF(AND($E$3="LKG"),'Marks Entry LKG'!Y174,IF(AND($E$3="UKG"),'Marks Entry UKG'!Y174,""))))</f>
        <v/>
      </c>
      <c r="AN175" s="55" t="str">
        <f t="shared" si="140"/>
        <v/>
      </c>
      <c r="AO175" s="51" t="str">
        <f t="shared" si="141"/>
        <v/>
      </c>
      <c r="AP175" s="89">
        <f t="shared" si="142"/>
        <v>0</v>
      </c>
      <c r="AQ175" s="89" t="str">
        <f t="shared" si="143"/>
        <v/>
      </c>
      <c r="AR175" s="89" t="str">
        <f t="shared" si="144"/>
        <v/>
      </c>
      <c r="AS175" s="89" t="str">
        <f t="shared" si="145"/>
        <v/>
      </c>
      <c r="AT175" s="89" t="str">
        <f t="shared" si="146"/>
        <v/>
      </c>
      <c r="AU175" s="93" t="str">
        <f t="shared" si="147"/>
        <v/>
      </c>
      <c r="AV175" s="105"/>
      <c r="AW175" s="105"/>
      <c r="AX175" s="105"/>
      <c r="AY175" s="51"/>
      <c r="AZ175" s="105" t="str">
        <f>IF(OR($B175=0,$B175=""),"",IF(AND($E$3="Nursery"),'Marks Entry Nursery'!AC174,IF(AND($E$3="LKG"),'Marks Entry LKG'!AC174,IF(AND($E$3="UKG"),'Marks Entry UKG'!AC174,""))))</f>
        <v/>
      </c>
      <c r="BA175" s="105" t="str">
        <f>IF(OR($B175=0,$B175=""),"",IF(AND($E$3="Nursery"),'Marks Entry Nursery'!AD174,IF(AND($E$3="LKG"),'Marks Entry LKG'!AD174,IF(AND($E$3="UKG"),'Marks Entry UKG'!AD174,""))))</f>
        <v/>
      </c>
      <c r="BB175" s="54" t="str">
        <f t="shared" si="148"/>
        <v/>
      </c>
      <c r="BC175" s="51">
        <f t="shared" si="149"/>
        <v>0</v>
      </c>
      <c r="BD175" s="105" t="str">
        <f>IF(OR($B175=0,$B175=""),"",IF(AND($E$3="Nursery"),'Marks Entry Nursery'!AE174,IF(AND($E$3="LKG"),'Marks Entry LKG'!AE174,IF(AND($E$3="UKG"),'Marks Entry UKG'!AE174,""))))</f>
        <v/>
      </c>
      <c r="BE175" s="105" t="str">
        <f>IF(OR($B175=0,$B175=""),"",IF(AND($E$3="Nursery"),'Marks Entry Nursery'!AF174,IF(AND($E$3="LKG"),'Marks Entry LKG'!AF174,IF(AND($E$3="UKG"),'Marks Entry UKG'!AF174,""))))</f>
        <v/>
      </c>
      <c r="BF175" s="55" t="str">
        <f t="shared" si="150"/>
        <v/>
      </c>
      <c r="BG175" s="51" t="str">
        <f t="shared" si="151"/>
        <v/>
      </c>
      <c r="BH175" s="89">
        <f t="shared" si="152"/>
        <v>0</v>
      </c>
      <c r="BI175" s="89" t="str">
        <f t="shared" si="153"/>
        <v/>
      </c>
      <c r="BJ175" s="89" t="str">
        <f t="shared" si="154"/>
        <v/>
      </c>
      <c r="BK175" s="89" t="str">
        <f t="shared" si="155"/>
        <v/>
      </c>
      <c r="BL175" s="89" t="str">
        <f t="shared" si="156"/>
        <v/>
      </c>
      <c r="BM175" s="93" t="str">
        <f t="shared" si="157"/>
        <v/>
      </c>
      <c r="BN175" s="105"/>
      <c r="BO175" s="105"/>
      <c r="BP175" s="105"/>
      <c r="BQ175" s="51"/>
      <c r="BR175" s="105" t="str">
        <f>IF(OR($B175=0,$B175=""),"",IF(AND($E$3="Nursery"),'Marks Entry Nursery'!AJ174,IF(AND($E$3="LKG"),'Marks Entry LKG'!AJ174,IF(AND($E$3="UKG"),'Marks Entry UKG'!AJ174,""))))</f>
        <v/>
      </c>
      <c r="BS175" s="105" t="str">
        <f>IF(OR($B175=0,$B175=""),"",IF(AND($E$3="Nursery"),'Marks Entry Nursery'!AK174,IF(AND($E$3="LKG"),'Marks Entry LKG'!AK174,IF(AND($E$3="UKG"),'Marks Entry UKG'!AK174,""))))</f>
        <v/>
      </c>
      <c r="BT175" s="54" t="str">
        <f t="shared" si="158"/>
        <v/>
      </c>
      <c r="BU175" s="51">
        <f t="shared" si="159"/>
        <v>0</v>
      </c>
      <c r="BV175" s="105" t="str">
        <f>IF(OR($B175=0,$B175=""),"",IF(AND($E$3="Nursery"),'Marks Entry Nursery'!AL174,IF(AND($E$3="LKG"),'Marks Entry LKG'!AL174,IF(AND($E$3="UKG"),'Marks Entry UKG'!AL174,""))))</f>
        <v/>
      </c>
      <c r="BW175" s="105" t="str">
        <f>IF(OR($B175=0,$B175=""),"",IF(AND($E$3="Nursery"),'Marks Entry Nursery'!AM174,IF(AND($E$3="LKG"),'Marks Entry LKG'!AM174,IF(AND($E$3="UKG"),'Marks Entry UKG'!AM174,""))))</f>
        <v/>
      </c>
      <c r="BX175" s="55" t="str">
        <f t="shared" si="160"/>
        <v/>
      </c>
      <c r="BY175" s="51" t="str">
        <f t="shared" si="161"/>
        <v/>
      </c>
      <c r="BZ175" s="89">
        <f t="shared" si="162"/>
        <v>0</v>
      </c>
      <c r="CA175" s="89" t="str">
        <f t="shared" si="163"/>
        <v/>
      </c>
      <c r="CB175" s="89" t="str">
        <f t="shared" si="164"/>
        <v/>
      </c>
      <c r="CC175" s="89" t="str">
        <f t="shared" si="165"/>
        <v/>
      </c>
      <c r="CD175" s="89" t="str">
        <f t="shared" si="166"/>
        <v/>
      </c>
      <c r="CE175" s="93" t="str">
        <f t="shared" si="167"/>
        <v/>
      </c>
      <c r="CF175" s="105" t="str">
        <f>IF(OR($B175=0,$B175=""),"",IF(AND($E$3="Nursery"),'Marks Entry Nursery'!AN174,IF(AND($E$3="LKG"),'Marks Entry LKG'!AN174,IF(AND($E$3="UKG"),'Marks Entry UKG'!AN174,""))))</f>
        <v/>
      </c>
      <c r="CG175" s="105" t="str">
        <f>IF(OR($B175=0,$B175=""),"",IF(AND($E$3="Nursery"),'Marks Entry Nursery'!AO174,IF(AND($E$3="LKG"),'Marks Entry LKG'!AO174,IF(AND($E$3="UKG"),'Marks Entry UKG'!AO174,""))))</f>
        <v/>
      </c>
      <c r="CH175" s="106" t="str">
        <f t="shared" si="168"/>
        <v/>
      </c>
      <c r="CI175" s="107">
        <f t="shared" si="169"/>
        <v>0</v>
      </c>
      <c r="CJ175" s="107" t="str">
        <f t="shared" si="170"/>
        <v/>
      </c>
      <c r="CK175" s="107" t="str">
        <f t="shared" si="171"/>
        <v/>
      </c>
      <c r="CL175" s="92" t="str">
        <f t="shared" si="172"/>
        <v/>
      </c>
      <c r="CM175" s="105" t="str">
        <f>IF(OR($B175=0,$B175=""),"",IF(AND($E$3="Nursery"),'Marks Entry Nursery'!AP174,IF(AND($E$3="LKG"),'Marks Entry LKG'!AP174,IF(AND($E$3="UKG"),'Marks Entry UKG'!AP174,""))))</f>
        <v/>
      </c>
      <c r="CN175" s="105" t="str">
        <f>IF(OR($B175=0,$B175=""),"",IF(AND($E$3="Nursery"),'Marks Entry Nursery'!AQ174,IF(AND($E$3="LKG"),'Marks Entry LKG'!AQ174,IF(AND($E$3="UKG"),'Marks Entry UKG'!AQ174,""))))</f>
        <v/>
      </c>
      <c r="CO175" s="106" t="str">
        <f t="shared" si="173"/>
        <v/>
      </c>
      <c r="CP175" s="107">
        <f t="shared" si="174"/>
        <v>0</v>
      </c>
      <c r="CQ175" s="107" t="str">
        <f t="shared" si="175"/>
        <v/>
      </c>
      <c r="CR175" s="107" t="str">
        <f t="shared" si="176"/>
        <v/>
      </c>
      <c r="CS175" s="92" t="str">
        <f t="shared" si="177"/>
        <v/>
      </c>
      <c r="CT175" s="105" t="str">
        <f>IF(OR($B175=0,$B175=""),"",IF(AND($E$3="Nursery"),'Marks Entry Nursery'!AR174,IF(AND($E$3="LKG"),'Marks Entry LKG'!AR174,IF(AND($E$3="UKG"),'Marks Entry UKG'!AR174,""))))</f>
        <v/>
      </c>
      <c r="CU175" s="105" t="str">
        <f>IF(OR($B175=0,$B175=""),"",IF(AND($E$3="Nursery"),'Marks Entry Nursery'!AS174,IF(AND($E$3="LKG"),'Marks Entry LKG'!AS174,IF(AND($E$3="UKG"),'Marks Entry UKG'!AS174,""))))</f>
        <v/>
      </c>
      <c r="CV175" s="106" t="str">
        <f t="shared" si="178"/>
        <v/>
      </c>
      <c r="CW175" s="107">
        <f t="shared" si="179"/>
        <v>0</v>
      </c>
      <c r="CX175" s="107" t="str">
        <f t="shared" si="180"/>
        <v/>
      </c>
      <c r="CY175" s="107" t="str">
        <f t="shared" si="181"/>
        <v/>
      </c>
      <c r="CZ175" s="92" t="str">
        <f t="shared" si="182"/>
        <v/>
      </c>
      <c r="DA175" s="105" t="str">
        <f>IF(OR($B175=0,$B175=""),"",IF(AND($E$3="Nursery"),'Marks Entry Nursery'!AT174,IF(AND($E$3="LKG"),'Marks Entry LKG'!AT174,IF(AND($E$3="UKG"),'Marks Entry UKG'!AT174,""))))</f>
        <v/>
      </c>
      <c r="DB175" s="105" t="str">
        <f>IF(OR($B175=0,$B175=""),"",IF(AND($E$3="Nursery"),'Marks Entry Nursery'!AU174,IF(AND($E$3="LKG"),'Marks Entry LKG'!AU174,IF(AND($E$3="UKG"),'Marks Entry UKG'!AU174,""))))</f>
        <v/>
      </c>
      <c r="DC175" s="357" t="str">
        <f t="shared" si="183"/>
        <v/>
      </c>
      <c r="DD175" s="93" t="str">
        <f t="shared" si="184"/>
        <v/>
      </c>
      <c r="DE175" s="105" t="str">
        <f>IF(OR($B175=0,$B175=""),"",IF(AND($E$3="Nursery"),'Marks Entry Nursery'!AV174,IF(AND($E$3="LKG"),'Marks Entry LKG'!AV174,IF(AND($E$3="UKG"),'Marks Entry UKG'!AV174,""))))</f>
        <v/>
      </c>
      <c r="DF175" s="105" t="str">
        <f>IF(OR($B175=0,$B175=""),"",IF(AND($E$3="Nursery"),'Marks Entry Nursery'!AW174,IF(AND($E$3="LKG"),'Marks Entry LKG'!AW174,IF(AND($E$3="UKG"),'Marks Entry UKG'!AW174,""))))</f>
        <v/>
      </c>
      <c r="DG175" s="357" t="str">
        <f t="shared" si="185"/>
        <v/>
      </c>
      <c r="DH175" s="93" t="str">
        <f t="shared" si="186"/>
        <v/>
      </c>
      <c r="DI175" s="63" t="str">
        <f t="shared" si="187"/>
        <v/>
      </c>
      <c r="DJ175" s="359" t="str">
        <f t="shared" si="188"/>
        <v/>
      </c>
      <c r="DK175" s="67" t="str">
        <f t="shared" si="189"/>
        <v/>
      </c>
      <c r="DL175" s="68" t="str">
        <f t="shared" si="190"/>
        <v/>
      </c>
      <c r="DM175" s="387" t="str">
        <f>IFERROR(IF(B175="NSO","NSO",IF(OR(D175="",G175="",F175="",B175="",DI175=0),"",IF('Master sheet'!$D$14="Hindi","कक्षोंन्नति","Promoted"))),"")</f>
        <v/>
      </c>
      <c r="DN175" s="42" t="str">
        <f>IF(OR(B175=0,B175=""),"",IF(AND($E$3="Nursery"),'Marks Entry Nursery'!AX174,IF(AND($E$3="LKG"),'Marks Entry LKG'!AX174,IF(AND($E$3="UKG"),'Marks Entry UKG'!AX174,""))))</f>
        <v/>
      </c>
      <c r="DO175" s="42" t="str">
        <f>IF(OR(B175=0,B175=""),"",IF(AND($E$3="Nursery"),'Marks Entry Nursery'!AY174,IF(AND($E$3="LKG"),'Marks Entry LKG'!AY174,IF(AND($E$3="UKG"),'Marks Entry UKG'!AY174,""))))</f>
        <v/>
      </c>
      <c r="DP175" s="214" t="str">
        <f t="shared" si="191"/>
        <v/>
      </c>
      <c r="DQ175" s="43"/>
      <c r="DX175" s="44">
        <f>IF(AND($E$3="Nursery"),'Marks Entry Nursery'!I174,IF(AND($E$3="LKG"),'Marks Entry LKG'!I174,IF(AND($E$3="UKG"),'Marks Entry UKG'!I174,"")))</f>
        <v>0</v>
      </c>
    </row>
    <row r="176" spans="1:128" ht="18.95" customHeight="1">
      <c r="A176" s="56">
        <v>169</v>
      </c>
      <c r="B176" s="261" t="str">
        <f>IF(OR(DX176=0,DX176=""),"",IF(AND($E$3="Nursery"),'Marks Entry Nursery'!I175,IF(AND($E$3="LKG"),'Marks Entry LKG'!I175,IF(AND($E$3="UKG"),'Marks Entry UKG'!I175,""))))</f>
        <v/>
      </c>
      <c r="C176" s="57" t="str">
        <f>IF(OR($B176=0,$B176=""),"",IF(AND($E$3="Nursery"),'Marks Entry Nursery'!B175,IF(AND($E$3="LKG"),'Marks Entry LKG'!B175,IF(AND($E$3="UKG"),'Marks Entry UKG'!B175,""))))</f>
        <v/>
      </c>
      <c r="D176" s="57" t="str">
        <f>IF(OR($B176=0,$B176=""),"",IF(AND($E$3="Nursery"),'Marks Entry Nursery'!C175,IF(AND($E$3="LKG"),'Marks Entry LKG'!C175,IF(AND($E$3="UKG"),'Marks Entry UKG'!C175,""))))</f>
        <v/>
      </c>
      <c r="E176" s="402" t="str">
        <f>IF(OR(B176=0,B176=""),"",IF(AND($E$3="Nursery"),'Marks Entry Nursery'!E175,IF(AND($E$3="LKG"),'Marks Entry LKG'!E175,IF(AND($E$3="UKG"),'Marks Entry UKG'!E175,""))))</f>
        <v/>
      </c>
      <c r="F176" s="260" t="str">
        <f>IF(OR(B176=0,B176=""),"",IF(AND($E$3="Nursery"),'Marks Entry Nursery'!D175,IF(AND($E$3="LKG"),'Marks Entry LKG'!D175,IF(AND($E$3="UKG"),'Marks Entry UKG'!D175,""))))</f>
        <v/>
      </c>
      <c r="G176" s="407" t="str">
        <f>IF(OR($B176=0,$B176=""),"",IF(AND($E$3="Nursery"),'Marks Entry Nursery'!F175,IF(AND($E$3="LKG"),'Marks Entry LKG'!F175,IF(AND($E$3="UKG"),'Marks Entry UKG'!F175,""))))</f>
        <v/>
      </c>
      <c r="H176" s="407" t="str">
        <f>IF(OR($B176=0,$B176=""),"",IF(AND($E$3="Nursery"),'Marks Entry Nursery'!G175,IF(AND($E$3="LKG"),'Marks Entry LKG'!G175,IF(AND($E$3="UKG"),'Marks Entry UKG'!G175,""))))</f>
        <v/>
      </c>
      <c r="I176" s="407" t="str">
        <f>IF(OR($B176=0,$B176=""),"",IF(AND($E$3="Nursery"),'Marks Entry Nursery'!H175,IF(AND($E$3="LKG"),'Marks Entry LKG'!H175,IF(AND($E$3="UKG"),'Marks Entry UKG'!H175,""))))</f>
        <v/>
      </c>
      <c r="J176" s="229" t="str">
        <f>IF(OR($B176=0,$B176=""),"",IF(AND($E$3="Nursery"),'Marks Entry Nursery'!J175,IF(AND($E$3="LKG"),'Marks Entry LKG'!J175,IF(AND($E$3="UKG"),'Marks Entry UKG'!J175,""))))</f>
        <v/>
      </c>
      <c r="K176" s="229" t="str">
        <f>IF(OR($B176=0,$B176=""),"",IF(AND($E$3="Nursery"),'Marks Entry Nursery'!K175,IF(AND($E$3="LKG"),'Marks Entry LKG'!K175,IF(AND($E$3="UKG"),'Marks Entry UKG'!K175,""))))</f>
        <v/>
      </c>
      <c r="L176" s="105"/>
      <c r="M176" s="105"/>
      <c r="N176" s="105"/>
      <c r="O176" s="51"/>
      <c r="P176" s="105" t="str">
        <f>IF(OR($B176=0,$B176=""),"",IF(AND($E$3="Nursery"),'Marks Entry Nursery'!O175,IF(AND($E$3="LKG"),'Marks Entry LKG'!O175,IF(AND($E$3="UKG"),'Marks Entry UKG'!O175,""))))</f>
        <v/>
      </c>
      <c r="Q176" s="105" t="str">
        <f>IF(OR($B176=0,$B176=""),"",IF(AND($E$3="Nursery"),'Marks Entry Nursery'!P175,IF(AND($E$3="LKG"),'Marks Entry LKG'!P175,IF(AND($E$3="UKG"),'Marks Entry UKG'!P175,""))))</f>
        <v/>
      </c>
      <c r="R176" s="54" t="str">
        <f t="shared" si="128"/>
        <v/>
      </c>
      <c r="S176" s="51">
        <f t="shared" si="129"/>
        <v>0</v>
      </c>
      <c r="T176" s="105" t="str">
        <f>IF(OR($B176=0,$B176=""),"",IF(AND($E$3="Nursery"),'Marks Entry Nursery'!Q175,IF(AND($E$3="LKG"),'Marks Entry LKG'!Q175,IF(AND($E$3="UKG"),'Marks Entry UKG'!Q175,""))))</f>
        <v/>
      </c>
      <c r="U176" s="105" t="str">
        <f>IF(OR($B176=0,$B176=""),"",IF(AND($E$3="Nursery"),'Marks Entry Nursery'!R175,IF(AND($E$3="LKG"),'Marks Entry LKG'!R175,IF(AND($E$3="UKG"),'Marks Entry UKG'!R175,""))))</f>
        <v/>
      </c>
      <c r="V176" s="55" t="str">
        <f t="shared" si="130"/>
        <v/>
      </c>
      <c r="W176" s="51" t="str">
        <f t="shared" si="131"/>
        <v/>
      </c>
      <c r="X176" s="89">
        <f t="shared" si="132"/>
        <v>0</v>
      </c>
      <c r="Y176" s="89" t="str">
        <f t="shared" si="133"/>
        <v/>
      </c>
      <c r="Z176" s="89" t="str">
        <f t="shared" si="134"/>
        <v/>
      </c>
      <c r="AA176" s="89" t="str">
        <f t="shared" si="135"/>
        <v/>
      </c>
      <c r="AB176" s="89" t="str">
        <f t="shared" si="136"/>
        <v/>
      </c>
      <c r="AC176" s="93" t="str">
        <f t="shared" si="137"/>
        <v/>
      </c>
      <c r="AD176" s="105"/>
      <c r="AE176" s="105"/>
      <c r="AF176" s="105"/>
      <c r="AG176" s="51"/>
      <c r="AH176" s="105" t="str">
        <f>IF(OR($B176=0,$B176=""),"",IF(AND($E$3="Nursery"),'Marks Entry Nursery'!V175,IF(AND($E$3="LKG"),'Marks Entry LKG'!V175,IF(AND($E$3="UKG"),'Marks Entry UKG'!V175,""))))</f>
        <v/>
      </c>
      <c r="AI176" s="105" t="str">
        <f>IF(OR($B176=0,$B176=""),"",IF(AND($E$3="Nursery"),'Marks Entry Nursery'!W175,IF(AND($E$3="LKG"),'Marks Entry LKG'!W175,IF(AND($E$3="UKG"),'Marks Entry UKG'!W175,""))))</f>
        <v/>
      </c>
      <c r="AJ176" s="54" t="str">
        <f t="shared" si="138"/>
        <v/>
      </c>
      <c r="AK176" s="51">
        <f t="shared" si="139"/>
        <v>0</v>
      </c>
      <c r="AL176" s="105" t="str">
        <f>IF(OR($B176=0,$B176=""),"",IF(AND($E$3="Nursery"),'Marks Entry Nursery'!X175,IF(AND($E$3="LKG"),'Marks Entry LKG'!X175,IF(AND($E$3="UKG"),'Marks Entry UKG'!X175,""))))</f>
        <v/>
      </c>
      <c r="AM176" s="105" t="str">
        <f>IF(OR($B176=0,$B176=""),"",IF(AND($E$3="Nursery"),'Marks Entry Nursery'!Y175,IF(AND($E$3="LKG"),'Marks Entry LKG'!Y175,IF(AND($E$3="UKG"),'Marks Entry UKG'!Y175,""))))</f>
        <v/>
      </c>
      <c r="AN176" s="55" t="str">
        <f t="shared" si="140"/>
        <v/>
      </c>
      <c r="AO176" s="51" t="str">
        <f t="shared" si="141"/>
        <v/>
      </c>
      <c r="AP176" s="89">
        <f t="shared" si="142"/>
        <v>0</v>
      </c>
      <c r="AQ176" s="89" t="str">
        <f t="shared" si="143"/>
        <v/>
      </c>
      <c r="AR176" s="89" t="str">
        <f t="shared" si="144"/>
        <v/>
      </c>
      <c r="AS176" s="89" t="str">
        <f t="shared" si="145"/>
        <v/>
      </c>
      <c r="AT176" s="89" t="str">
        <f t="shared" si="146"/>
        <v/>
      </c>
      <c r="AU176" s="93" t="str">
        <f t="shared" si="147"/>
        <v/>
      </c>
      <c r="AV176" s="105"/>
      <c r="AW176" s="105"/>
      <c r="AX176" s="105"/>
      <c r="AY176" s="51"/>
      <c r="AZ176" s="105" t="str">
        <f>IF(OR($B176=0,$B176=""),"",IF(AND($E$3="Nursery"),'Marks Entry Nursery'!AC175,IF(AND($E$3="LKG"),'Marks Entry LKG'!AC175,IF(AND($E$3="UKG"),'Marks Entry UKG'!AC175,""))))</f>
        <v/>
      </c>
      <c r="BA176" s="105" t="str">
        <f>IF(OR($B176=0,$B176=""),"",IF(AND($E$3="Nursery"),'Marks Entry Nursery'!AD175,IF(AND($E$3="LKG"),'Marks Entry LKG'!AD175,IF(AND($E$3="UKG"),'Marks Entry UKG'!AD175,""))))</f>
        <v/>
      </c>
      <c r="BB176" s="54" t="str">
        <f t="shared" si="148"/>
        <v/>
      </c>
      <c r="BC176" s="51">
        <f t="shared" si="149"/>
        <v>0</v>
      </c>
      <c r="BD176" s="105" t="str">
        <f>IF(OR($B176=0,$B176=""),"",IF(AND($E$3="Nursery"),'Marks Entry Nursery'!AE175,IF(AND($E$3="LKG"),'Marks Entry LKG'!AE175,IF(AND($E$3="UKG"),'Marks Entry UKG'!AE175,""))))</f>
        <v/>
      </c>
      <c r="BE176" s="105" t="str">
        <f>IF(OR($B176=0,$B176=""),"",IF(AND($E$3="Nursery"),'Marks Entry Nursery'!AF175,IF(AND($E$3="LKG"),'Marks Entry LKG'!AF175,IF(AND($E$3="UKG"),'Marks Entry UKG'!AF175,""))))</f>
        <v/>
      </c>
      <c r="BF176" s="55" t="str">
        <f t="shared" si="150"/>
        <v/>
      </c>
      <c r="BG176" s="51" t="str">
        <f t="shared" si="151"/>
        <v/>
      </c>
      <c r="BH176" s="89">
        <f t="shared" si="152"/>
        <v>0</v>
      </c>
      <c r="BI176" s="89" t="str">
        <f t="shared" si="153"/>
        <v/>
      </c>
      <c r="BJ176" s="89" t="str">
        <f t="shared" si="154"/>
        <v/>
      </c>
      <c r="BK176" s="89" t="str">
        <f t="shared" si="155"/>
        <v/>
      </c>
      <c r="BL176" s="89" t="str">
        <f t="shared" si="156"/>
        <v/>
      </c>
      <c r="BM176" s="93" t="str">
        <f t="shared" si="157"/>
        <v/>
      </c>
      <c r="BN176" s="105"/>
      <c r="BO176" s="105"/>
      <c r="BP176" s="105"/>
      <c r="BQ176" s="51"/>
      <c r="BR176" s="105" t="str">
        <f>IF(OR($B176=0,$B176=""),"",IF(AND($E$3="Nursery"),'Marks Entry Nursery'!AJ175,IF(AND($E$3="LKG"),'Marks Entry LKG'!AJ175,IF(AND($E$3="UKG"),'Marks Entry UKG'!AJ175,""))))</f>
        <v/>
      </c>
      <c r="BS176" s="105" t="str">
        <f>IF(OR($B176=0,$B176=""),"",IF(AND($E$3="Nursery"),'Marks Entry Nursery'!AK175,IF(AND($E$3="LKG"),'Marks Entry LKG'!AK175,IF(AND($E$3="UKG"),'Marks Entry UKG'!AK175,""))))</f>
        <v/>
      </c>
      <c r="BT176" s="54" t="str">
        <f t="shared" si="158"/>
        <v/>
      </c>
      <c r="BU176" s="51">
        <f t="shared" si="159"/>
        <v>0</v>
      </c>
      <c r="BV176" s="105" t="str">
        <f>IF(OR($B176=0,$B176=""),"",IF(AND($E$3="Nursery"),'Marks Entry Nursery'!AL175,IF(AND($E$3="LKG"),'Marks Entry LKG'!AL175,IF(AND($E$3="UKG"),'Marks Entry UKG'!AL175,""))))</f>
        <v/>
      </c>
      <c r="BW176" s="105" t="str">
        <f>IF(OR($B176=0,$B176=""),"",IF(AND($E$3="Nursery"),'Marks Entry Nursery'!AM175,IF(AND($E$3="LKG"),'Marks Entry LKG'!AM175,IF(AND($E$3="UKG"),'Marks Entry UKG'!AM175,""))))</f>
        <v/>
      </c>
      <c r="BX176" s="55" t="str">
        <f t="shared" si="160"/>
        <v/>
      </c>
      <c r="BY176" s="51" t="str">
        <f t="shared" si="161"/>
        <v/>
      </c>
      <c r="BZ176" s="89">
        <f t="shared" si="162"/>
        <v>0</v>
      </c>
      <c r="CA176" s="89" t="str">
        <f t="shared" si="163"/>
        <v/>
      </c>
      <c r="CB176" s="89" t="str">
        <f t="shared" si="164"/>
        <v/>
      </c>
      <c r="CC176" s="89" t="str">
        <f t="shared" si="165"/>
        <v/>
      </c>
      <c r="CD176" s="89" t="str">
        <f t="shared" si="166"/>
        <v/>
      </c>
      <c r="CE176" s="93" t="str">
        <f t="shared" si="167"/>
        <v/>
      </c>
      <c r="CF176" s="105" t="str">
        <f>IF(OR($B176=0,$B176=""),"",IF(AND($E$3="Nursery"),'Marks Entry Nursery'!AN175,IF(AND($E$3="LKG"),'Marks Entry LKG'!AN175,IF(AND($E$3="UKG"),'Marks Entry UKG'!AN175,""))))</f>
        <v/>
      </c>
      <c r="CG176" s="105" t="str">
        <f>IF(OR($B176=0,$B176=""),"",IF(AND($E$3="Nursery"),'Marks Entry Nursery'!AO175,IF(AND($E$3="LKG"),'Marks Entry LKG'!AO175,IF(AND($E$3="UKG"),'Marks Entry UKG'!AO175,""))))</f>
        <v/>
      </c>
      <c r="CH176" s="106" t="str">
        <f t="shared" si="168"/>
        <v/>
      </c>
      <c r="CI176" s="107">
        <f t="shared" si="169"/>
        <v>0</v>
      </c>
      <c r="CJ176" s="107" t="str">
        <f t="shared" si="170"/>
        <v/>
      </c>
      <c r="CK176" s="107" t="str">
        <f t="shared" si="171"/>
        <v/>
      </c>
      <c r="CL176" s="92" t="str">
        <f t="shared" si="172"/>
        <v/>
      </c>
      <c r="CM176" s="105" t="str">
        <f>IF(OR($B176=0,$B176=""),"",IF(AND($E$3="Nursery"),'Marks Entry Nursery'!AP175,IF(AND($E$3="LKG"),'Marks Entry LKG'!AP175,IF(AND($E$3="UKG"),'Marks Entry UKG'!AP175,""))))</f>
        <v/>
      </c>
      <c r="CN176" s="105" t="str">
        <f>IF(OR($B176=0,$B176=""),"",IF(AND($E$3="Nursery"),'Marks Entry Nursery'!AQ175,IF(AND($E$3="LKG"),'Marks Entry LKG'!AQ175,IF(AND($E$3="UKG"),'Marks Entry UKG'!AQ175,""))))</f>
        <v/>
      </c>
      <c r="CO176" s="106" t="str">
        <f t="shared" si="173"/>
        <v/>
      </c>
      <c r="CP176" s="107">
        <f t="shared" si="174"/>
        <v>0</v>
      </c>
      <c r="CQ176" s="107" t="str">
        <f t="shared" si="175"/>
        <v/>
      </c>
      <c r="CR176" s="107" t="str">
        <f t="shared" si="176"/>
        <v/>
      </c>
      <c r="CS176" s="92" t="str">
        <f t="shared" si="177"/>
        <v/>
      </c>
      <c r="CT176" s="105" t="str">
        <f>IF(OR($B176=0,$B176=""),"",IF(AND($E$3="Nursery"),'Marks Entry Nursery'!AR175,IF(AND($E$3="LKG"),'Marks Entry LKG'!AR175,IF(AND($E$3="UKG"),'Marks Entry UKG'!AR175,""))))</f>
        <v/>
      </c>
      <c r="CU176" s="105" t="str">
        <f>IF(OR($B176=0,$B176=""),"",IF(AND($E$3="Nursery"),'Marks Entry Nursery'!AS175,IF(AND($E$3="LKG"),'Marks Entry LKG'!AS175,IF(AND($E$3="UKG"),'Marks Entry UKG'!AS175,""))))</f>
        <v/>
      </c>
      <c r="CV176" s="106" t="str">
        <f t="shared" si="178"/>
        <v/>
      </c>
      <c r="CW176" s="107">
        <f t="shared" si="179"/>
        <v>0</v>
      </c>
      <c r="CX176" s="107" t="str">
        <f t="shared" si="180"/>
        <v/>
      </c>
      <c r="CY176" s="107" t="str">
        <f t="shared" si="181"/>
        <v/>
      </c>
      <c r="CZ176" s="92" t="str">
        <f t="shared" si="182"/>
        <v/>
      </c>
      <c r="DA176" s="105" t="str">
        <f>IF(OR($B176=0,$B176=""),"",IF(AND($E$3="Nursery"),'Marks Entry Nursery'!AT175,IF(AND($E$3="LKG"),'Marks Entry LKG'!AT175,IF(AND($E$3="UKG"),'Marks Entry UKG'!AT175,""))))</f>
        <v/>
      </c>
      <c r="DB176" s="105" t="str">
        <f>IF(OR($B176=0,$B176=""),"",IF(AND($E$3="Nursery"),'Marks Entry Nursery'!AU175,IF(AND($E$3="LKG"),'Marks Entry LKG'!AU175,IF(AND($E$3="UKG"),'Marks Entry UKG'!AU175,""))))</f>
        <v/>
      </c>
      <c r="DC176" s="357" t="str">
        <f t="shared" si="183"/>
        <v/>
      </c>
      <c r="DD176" s="93" t="str">
        <f t="shared" si="184"/>
        <v/>
      </c>
      <c r="DE176" s="105" t="str">
        <f>IF(OR($B176=0,$B176=""),"",IF(AND($E$3="Nursery"),'Marks Entry Nursery'!AV175,IF(AND($E$3="LKG"),'Marks Entry LKG'!AV175,IF(AND($E$3="UKG"),'Marks Entry UKG'!AV175,""))))</f>
        <v/>
      </c>
      <c r="DF176" s="105" t="str">
        <f>IF(OR($B176=0,$B176=""),"",IF(AND($E$3="Nursery"),'Marks Entry Nursery'!AW175,IF(AND($E$3="LKG"),'Marks Entry LKG'!AW175,IF(AND($E$3="UKG"),'Marks Entry UKG'!AW175,""))))</f>
        <v/>
      </c>
      <c r="DG176" s="357" t="str">
        <f t="shared" si="185"/>
        <v/>
      </c>
      <c r="DH176" s="93" t="str">
        <f t="shared" si="186"/>
        <v/>
      </c>
      <c r="DI176" s="63" t="str">
        <f t="shared" si="187"/>
        <v/>
      </c>
      <c r="DJ176" s="359" t="str">
        <f t="shared" si="188"/>
        <v/>
      </c>
      <c r="DK176" s="67" t="str">
        <f t="shared" si="189"/>
        <v/>
      </c>
      <c r="DL176" s="68" t="str">
        <f t="shared" si="190"/>
        <v/>
      </c>
      <c r="DM176" s="387" t="str">
        <f>IFERROR(IF(B176="NSO","NSO",IF(OR(D176="",G176="",F176="",B176="",DI176=0),"",IF('Master sheet'!$D$14="Hindi","कक्षोंन्नति","Promoted"))),"")</f>
        <v/>
      </c>
      <c r="DN176" s="42" t="str">
        <f>IF(OR(B176=0,B176=""),"",IF(AND($E$3="Nursery"),'Marks Entry Nursery'!AX175,IF(AND($E$3="LKG"),'Marks Entry LKG'!AX175,IF(AND($E$3="UKG"),'Marks Entry UKG'!AX175,""))))</f>
        <v/>
      </c>
      <c r="DO176" s="42" t="str">
        <f>IF(OR(B176=0,B176=""),"",IF(AND($E$3="Nursery"),'Marks Entry Nursery'!AY175,IF(AND($E$3="LKG"),'Marks Entry LKG'!AY175,IF(AND($E$3="UKG"),'Marks Entry UKG'!AY175,""))))</f>
        <v/>
      </c>
      <c r="DP176" s="214" t="str">
        <f t="shared" si="191"/>
        <v/>
      </c>
      <c r="DQ176" s="43"/>
      <c r="DX176" s="44">
        <f>IF(AND($E$3="Nursery"),'Marks Entry Nursery'!I175,IF(AND($E$3="LKG"),'Marks Entry LKG'!I175,IF(AND($E$3="UKG"),'Marks Entry UKG'!I175,"")))</f>
        <v>0</v>
      </c>
    </row>
    <row r="177" spans="1:128" ht="18.95" customHeight="1">
      <c r="A177" s="56">
        <v>170</v>
      </c>
      <c r="B177" s="261" t="str">
        <f>IF(OR(DX177=0,DX177=""),"",IF(AND($E$3="Nursery"),'Marks Entry Nursery'!I176,IF(AND($E$3="LKG"),'Marks Entry LKG'!I176,IF(AND($E$3="UKG"),'Marks Entry UKG'!I176,""))))</f>
        <v/>
      </c>
      <c r="C177" s="57" t="str">
        <f>IF(OR($B177=0,$B177=""),"",IF(AND($E$3="Nursery"),'Marks Entry Nursery'!B176,IF(AND($E$3="LKG"),'Marks Entry LKG'!B176,IF(AND($E$3="UKG"),'Marks Entry UKG'!B176,""))))</f>
        <v/>
      </c>
      <c r="D177" s="57" t="str">
        <f>IF(OR($B177=0,$B177=""),"",IF(AND($E$3="Nursery"),'Marks Entry Nursery'!C176,IF(AND($E$3="LKG"),'Marks Entry LKG'!C176,IF(AND($E$3="UKG"),'Marks Entry UKG'!C176,""))))</f>
        <v/>
      </c>
      <c r="E177" s="402" t="str">
        <f>IF(OR(B177=0,B177=""),"",IF(AND($E$3="Nursery"),'Marks Entry Nursery'!E176,IF(AND($E$3="LKG"),'Marks Entry LKG'!E176,IF(AND($E$3="UKG"),'Marks Entry UKG'!E176,""))))</f>
        <v/>
      </c>
      <c r="F177" s="260" t="str">
        <f>IF(OR(B177=0,B177=""),"",IF(AND($E$3="Nursery"),'Marks Entry Nursery'!D176,IF(AND($E$3="LKG"),'Marks Entry LKG'!D176,IF(AND($E$3="UKG"),'Marks Entry UKG'!D176,""))))</f>
        <v/>
      </c>
      <c r="G177" s="407" t="str">
        <f>IF(OR($B177=0,$B177=""),"",IF(AND($E$3="Nursery"),'Marks Entry Nursery'!F176,IF(AND($E$3="LKG"),'Marks Entry LKG'!F176,IF(AND($E$3="UKG"),'Marks Entry UKG'!F176,""))))</f>
        <v/>
      </c>
      <c r="H177" s="407" t="str">
        <f>IF(OR($B177=0,$B177=""),"",IF(AND($E$3="Nursery"),'Marks Entry Nursery'!G176,IF(AND($E$3="LKG"),'Marks Entry LKG'!G176,IF(AND($E$3="UKG"),'Marks Entry UKG'!G176,""))))</f>
        <v/>
      </c>
      <c r="I177" s="407" t="str">
        <f>IF(OR($B177=0,$B177=""),"",IF(AND($E$3="Nursery"),'Marks Entry Nursery'!H176,IF(AND($E$3="LKG"),'Marks Entry LKG'!H176,IF(AND($E$3="UKG"),'Marks Entry UKG'!H176,""))))</f>
        <v/>
      </c>
      <c r="J177" s="229" t="str">
        <f>IF(OR($B177=0,$B177=""),"",IF(AND($E$3="Nursery"),'Marks Entry Nursery'!J176,IF(AND($E$3="LKG"),'Marks Entry LKG'!J176,IF(AND($E$3="UKG"),'Marks Entry UKG'!J176,""))))</f>
        <v/>
      </c>
      <c r="K177" s="229" t="str">
        <f>IF(OR($B177=0,$B177=""),"",IF(AND($E$3="Nursery"),'Marks Entry Nursery'!K176,IF(AND($E$3="LKG"),'Marks Entry LKG'!K176,IF(AND($E$3="UKG"),'Marks Entry UKG'!K176,""))))</f>
        <v/>
      </c>
      <c r="L177" s="105"/>
      <c r="M177" s="105"/>
      <c r="N177" s="105"/>
      <c r="O177" s="51"/>
      <c r="P177" s="105" t="str">
        <f>IF(OR($B177=0,$B177=""),"",IF(AND($E$3="Nursery"),'Marks Entry Nursery'!O176,IF(AND($E$3="LKG"),'Marks Entry LKG'!O176,IF(AND($E$3="UKG"),'Marks Entry UKG'!O176,""))))</f>
        <v/>
      </c>
      <c r="Q177" s="105" t="str">
        <f>IF(OR($B177=0,$B177=""),"",IF(AND($E$3="Nursery"),'Marks Entry Nursery'!P176,IF(AND($E$3="LKG"),'Marks Entry LKG'!P176,IF(AND($E$3="UKG"),'Marks Entry UKG'!P176,""))))</f>
        <v/>
      </c>
      <c r="R177" s="54" t="str">
        <f t="shared" si="128"/>
        <v/>
      </c>
      <c r="S177" s="51">
        <f t="shared" si="129"/>
        <v>0</v>
      </c>
      <c r="T177" s="105" t="str">
        <f>IF(OR($B177=0,$B177=""),"",IF(AND($E$3="Nursery"),'Marks Entry Nursery'!Q176,IF(AND($E$3="LKG"),'Marks Entry LKG'!Q176,IF(AND($E$3="UKG"),'Marks Entry UKG'!Q176,""))))</f>
        <v/>
      </c>
      <c r="U177" s="105" t="str">
        <f>IF(OR($B177=0,$B177=""),"",IF(AND($E$3="Nursery"),'Marks Entry Nursery'!R176,IF(AND($E$3="LKG"),'Marks Entry LKG'!R176,IF(AND($E$3="UKG"),'Marks Entry UKG'!R176,""))))</f>
        <v/>
      </c>
      <c r="V177" s="55" t="str">
        <f t="shared" si="130"/>
        <v/>
      </c>
      <c r="W177" s="51" t="str">
        <f t="shared" si="131"/>
        <v/>
      </c>
      <c r="X177" s="89">
        <f t="shared" si="132"/>
        <v>0</v>
      </c>
      <c r="Y177" s="89" t="str">
        <f t="shared" si="133"/>
        <v/>
      </c>
      <c r="Z177" s="89" t="str">
        <f t="shared" si="134"/>
        <v/>
      </c>
      <c r="AA177" s="89" t="str">
        <f t="shared" si="135"/>
        <v/>
      </c>
      <c r="AB177" s="89" t="str">
        <f t="shared" si="136"/>
        <v/>
      </c>
      <c r="AC177" s="93" t="str">
        <f t="shared" si="137"/>
        <v/>
      </c>
      <c r="AD177" s="105"/>
      <c r="AE177" s="105"/>
      <c r="AF177" s="105"/>
      <c r="AG177" s="51"/>
      <c r="AH177" s="105" t="str">
        <f>IF(OR($B177=0,$B177=""),"",IF(AND($E$3="Nursery"),'Marks Entry Nursery'!V176,IF(AND($E$3="LKG"),'Marks Entry LKG'!V176,IF(AND($E$3="UKG"),'Marks Entry UKG'!V176,""))))</f>
        <v/>
      </c>
      <c r="AI177" s="105" t="str">
        <f>IF(OR($B177=0,$B177=""),"",IF(AND($E$3="Nursery"),'Marks Entry Nursery'!W176,IF(AND($E$3="LKG"),'Marks Entry LKG'!W176,IF(AND($E$3="UKG"),'Marks Entry UKG'!W176,""))))</f>
        <v/>
      </c>
      <c r="AJ177" s="54" t="str">
        <f t="shared" si="138"/>
        <v/>
      </c>
      <c r="AK177" s="51">
        <f t="shared" si="139"/>
        <v>0</v>
      </c>
      <c r="AL177" s="105" t="str">
        <f>IF(OR($B177=0,$B177=""),"",IF(AND($E$3="Nursery"),'Marks Entry Nursery'!X176,IF(AND($E$3="LKG"),'Marks Entry LKG'!X176,IF(AND($E$3="UKG"),'Marks Entry UKG'!X176,""))))</f>
        <v/>
      </c>
      <c r="AM177" s="105" t="str">
        <f>IF(OR($B177=0,$B177=""),"",IF(AND($E$3="Nursery"),'Marks Entry Nursery'!Y176,IF(AND($E$3="LKG"),'Marks Entry LKG'!Y176,IF(AND($E$3="UKG"),'Marks Entry UKG'!Y176,""))))</f>
        <v/>
      </c>
      <c r="AN177" s="55" t="str">
        <f t="shared" si="140"/>
        <v/>
      </c>
      <c r="AO177" s="51" t="str">
        <f t="shared" si="141"/>
        <v/>
      </c>
      <c r="AP177" s="89">
        <f t="shared" si="142"/>
        <v>0</v>
      </c>
      <c r="AQ177" s="89" t="str">
        <f t="shared" si="143"/>
        <v/>
      </c>
      <c r="AR177" s="89" t="str">
        <f t="shared" si="144"/>
        <v/>
      </c>
      <c r="AS177" s="89" t="str">
        <f t="shared" si="145"/>
        <v/>
      </c>
      <c r="AT177" s="89" t="str">
        <f t="shared" si="146"/>
        <v/>
      </c>
      <c r="AU177" s="93" t="str">
        <f t="shared" si="147"/>
        <v/>
      </c>
      <c r="AV177" s="105"/>
      <c r="AW177" s="105"/>
      <c r="AX177" s="105"/>
      <c r="AY177" s="51"/>
      <c r="AZ177" s="105" t="str">
        <f>IF(OR($B177=0,$B177=""),"",IF(AND($E$3="Nursery"),'Marks Entry Nursery'!AC176,IF(AND($E$3="LKG"),'Marks Entry LKG'!AC176,IF(AND($E$3="UKG"),'Marks Entry UKG'!AC176,""))))</f>
        <v/>
      </c>
      <c r="BA177" s="105" t="str">
        <f>IF(OR($B177=0,$B177=""),"",IF(AND($E$3="Nursery"),'Marks Entry Nursery'!AD176,IF(AND($E$3="LKG"),'Marks Entry LKG'!AD176,IF(AND($E$3="UKG"),'Marks Entry UKG'!AD176,""))))</f>
        <v/>
      </c>
      <c r="BB177" s="54" t="str">
        <f t="shared" si="148"/>
        <v/>
      </c>
      <c r="BC177" s="51">
        <f t="shared" si="149"/>
        <v>0</v>
      </c>
      <c r="BD177" s="105" t="str">
        <f>IF(OR($B177=0,$B177=""),"",IF(AND($E$3="Nursery"),'Marks Entry Nursery'!AE176,IF(AND($E$3="LKG"),'Marks Entry LKG'!AE176,IF(AND($E$3="UKG"),'Marks Entry UKG'!AE176,""))))</f>
        <v/>
      </c>
      <c r="BE177" s="105" t="str">
        <f>IF(OR($B177=0,$B177=""),"",IF(AND($E$3="Nursery"),'Marks Entry Nursery'!AF176,IF(AND($E$3="LKG"),'Marks Entry LKG'!AF176,IF(AND($E$3="UKG"),'Marks Entry UKG'!AF176,""))))</f>
        <v/>
      </c>
      <c r="BF177" s="55" t="str">
        <f t="shared" si="150"/>
        <v/>
      </c>
      <c r="BG177" s="51" t="str">
        <f t="shared" si="151"/>
        <v/>
      </c>
      <c r="BH177" s="89">
        <f t="shared" si="152"/>
        <v>0</v>
      </c>
      <c r="BI177" s="89" t="str">
        <f t="shared" si="153"/>
        <v/>
      </c>
      <c r="BJ177" s="89" t="str">
        <f t="shared" si="154"/>
        <v/>
      </c>
      <c r="BK177" s="89" t="str">
        <f t="shared" si="155"/>
        <v/>
      </c>
      <c r="BL177" s="89" t="str">
        <f t="shared" si="156"/>
        <v/>
      </c>
      <c r="BM177" s="93" t="str">
        <f t="shared" si="157"/>
        <v/>
      </c>
      <c r="BN177" s="105"/>
      <c r="BO177" s="105"/>
      <c r="BP177" s="105"/>
      <c r="BQ177" s="51"/>
      <c r="BR177" s="105" t="str">
        <f>IF(OR($B177=0,$B177=""),"",IF(AND($E$3="Nursery"),'Marks Entry Nursery'!AJ176,IF(AND($E$3="LKG"),'Marks Entry LKG'!AJ176,IF(AND($E$3="UKG"),'Marks Entry UKG'!AJ176,""))))</f>
        <v/>
      </c>
      <c r="BS177" s="105" t="str">
        <f>IF(OR($B177=0,$B177=""),"",IF(AND($E$3="Nursery"),'Marks Entry Nursery'!AK176,IF(AND($E$3="LKG"),'Marks Entry LKG'!AK176,IF(AND($E$3="UKG"),'Marks Entry UKG'!AK176,""))))</f>
        <v/>
      </c>
      <c r="BT177" s="54" t="str">
        <f t="shared" si="158"/>
        <v/>
      </c>
      <c r="BU177" s="51">
        <f t="shared" si="159"/>
        <v>0</v>
      </c>
      <c r="BV177" s="105" t="str">
        <f>IF(OR($B177=0,$B177=""),"",IF(AND($E$3="Nursery"),'Marks Entry Nursery'!AL176,IF(AND($E$3="LKG"),'Marks Entry LKG'!AL176,IF(AND($E$3="UKG"),'Marks Entry UKG'!AL176,""))))</f>
        <v/>
      </c>
      <c r="BW177" s="105" t="str">
        <f>IF(OR($B177=0,$B177=""),"",IF(AND($E$3="Nursery"),'Marks Entry Nursery'!AM176,IF(AND($E$3="LKG"),'Marks Entry LKG'!AM176,IF(AND($E$3="UKG"),'Marks Entry UKG'!AM176,""))))</f>
        <v/>
      </c>
      <c r="BX177" s="55" t="str">
        <f t="shared" si="160"/>
        <v/>
      </c>
      <c r="BY177" s="51" t="str">
        <f t="shared" si="161"/>
        <v/>
      </c>
      <c r="BZ177" s="89">
        <f t="shared" si="162"/>
        <v>0</v>
      </c>
      <c r="CA177" s="89" t="str">
        <f t="shared" si="163"/>
        <v/>
      </c>
      <c r="CB177" s="89" t="str">
        <f t="shared" si="164"/>
        <v/>
      </c>
      <c r="CC177" s="89" t="str">
        <f t="shared" si="165"/>
        <v/>
      </c>
      <c r="CD177" s="89" t="str">
        <f t="shared" si="166"/>
        <v/>
      </c>
      <c r="CE177" s="93" t="str">
        <f t="shared" si="167"/>
        <v/>
      </c>
      <c r="CF177" s="105" t="str">
        <f>IF(OR($B177=0,$B177=""),"",IF(AND($E$3="Nursery"),'Marks Entry Nursery'!AN176,IF(AND($E$3="LKG"),'Marks Entry LKG'!AN176,IF(AND($E$3="UKG"),'Marks Entry UKG'!AN176,""))))</f>
        <v/>
      </c>
      <c r="CG177" s="105" t="str">
        <f>IF(OR($B177=0,$B177=""),"",IF(AND($E$3="Nursery"),'Marks Entry Nursery'!AO176,IF(AND($E$3="LKG"),'Marks Entry LKG'!AO176,IF(AND($E$3="UKG"),'Marks Entry UKG'!AO176,""))))</f>
        <v/>
      </c>
      <c r="CH177" s="106" t="str">
        <f t="shared" si="168"/>
        <v/>
      </c>
      <c r="CI177" s="107">
        <f t="shared" si="169"/>
        <v>0</v>
      </c>
      <c r="CJ177" s="107" t="str">
        <f t="shared" si="170"/>
        <v/>
      </c>
      <c r="CK177" s="107" t="str">
        <f t="shared" si="171"/>
        <v/>
      </c>
      <c r="CL177" s="92" t="str">
        <f t="shared" si="172"/>
        <v/>
      </c>
      <c r="CM177" s="105" t="str">
        <f>IF(OR($B177=0,$B177=""),"",IF(AND($E$3="Nursery"),'Marks Entry Nursery'!AP176,IF(AND($E$3="LKG"),'Marks Entry LKG'!AP176,IF(AND($E$3="UKG"),'Marks Entry UKG'!AP176,""))))</f>
        <v/>
      </c>
      <c r="CN177" s="105" t="str">
        <f>IF(OR($B177=0,$B177=""),"",IF(AND($E$3="Nursery"),'Marks Entry Nursery'!AQ176,IF(AND($E$3="LKG"),'Marks Entry LKG'!AQ176,IF(AND($E$3="UKG"),'Marks Entry UKG'!AQ176,""))))</f>
        <v/>
      </c>
      <c r="CO177" s="106" t="str">
        <f t="shared" si="173"/>
        <v/>
      </c>
      <c r="CP177" s="107">
        <f t="shared" si="174"/>
        <v>0</v>
      </c>
      <c r="CQ177" s="107" t="str">
        <f t="shared" si="175"/>
        <v/>
      </c>
      <c r="CR177" s="107" t="str">
        <f t="shared" si="176"/>
        <v/>
      </c>
      <c r="CS177" s="92" t="str">
        <f t="shared" si="177"/>
        <v/>
      </c>
      <c r="CT177" s="105" t="str">
        <f>IF(OR($B177=0,$B177=""),"",IF(AND($E$3="Nursery"),'Marks Entry Nursery'!AR176,IF(AND($E$3="LKG"),'Marks Entry LKG'!AR176,IF(AND($E$3="UKG"),'Marks Entry UKG'!AR176,""))))</f>
        <v/>
      </c>
      <c r="CU177" s="105" t="str">
        <f>IF(OR($B177=0,$B177=""),"",IF(AND($E$3="Nursery"),'Marks Entry Nursery'!AS176,IF(AND($E$3="LKG"),'Marks Entry LKG'!AS176,IF(AND($E$3="UKG"),'Marks Entry UKG'!AS176,""))))</f>
        <v/>
      </c>
      <c r="CV177" s="106" t="str">
        <f t="shared" si="178"/>
        <v/>
      </c>
      <c r="CW177" s="107">
        <f t="shared" si="179"/>
        <v>0</v>
      </c>
      <c r="CX177" s="107" t="str">
        <f t="shared" si="180"/>
        <v/>
      </c>
      <c r="CY177" s="107" t="str">
        <f t="shared" si="181"/>
        <v/>
      </c>
      <c r="CZ177" s="92" t="str">
        <f t="shared" si="182"/>
        <v/>
      </c>
      <c r="DA177" s="105" t="str">
        <f>IF(OR($B177=0,$B177=""),"",IF(AND($E$3="Nursery"),'Marks Entry Nursery'!AT176,IF(AND($E$3="LKG"),'Marks Entry LKG'!AT176,IF(AND($E$3="UKG"),'Marks Entry UKG'!AT176,""))))</f>
        <v/>
      </c>
      <c r="DB177" s="105" t="str">
        <f>IF(OR($B177=0,$B177=""),"",IF(AND($E$3="Nursery"),'Marks Entry Nursery'!AU176,IF(AND($E$3="LKG"),'Marks Entry LKG'!AU176,IF(AND($E$3="UKG"),'Marks Entry UKG'!AU176,""))))</f>
        <v/>
      </c>
      <c r="DC177" s="357" t="str">
        <f t="shared" si="183"/>
        <v/>
      </c>
      <c r="DD177" s="93" t="str">
        <f t="shared" si="184"/>
        <v/>
      </c>
      <c r="DE177" s="105" t="str">
        <f>IF(OR($B177=0,$B177=""),"",IF(AND($E$3="Nursery"),'Marks Entry Nursery'!AV176,IF(AND($E$3="LKG"),'Marks Entry LKG'!AV176,IF(AND($E$3="UKG"),'Marks Entry UKG'!AV176,""))))</f>
        <v/>
      </c>
      <c r="DF177" s="105" t="str">
        <f>IF(OR($B177=0,$B177=""),"",IF(AND($E$3="Nursery"),'Marks Entry Nursery'!AW176,IF(AND($E$3="LKG"),'Marks Entry LKG'!AW176,IF(AND($E$3="UKG"),'Marks Entry UKG'!AW176,""))))</f>
        <v/>
      </c>
      <c r="DG177" s="357" t="str">
        <f t="shared" si="185"/>
        <v/>
      </c>
      <c r="DH177" s="93" t="str">
        <f t="shared" si="186"/>
        <v/>
      </c>
      <c r="DI177" s="63" t="str">
        <f t="shared" si="187"/>
        <v/>
      </c>
      <c r="DJ177" s="359" t="str">
        <f t="shared" si="188"/>
        <v/>
      </c>
      <c r="DK177" s="67" t="str">
        <f t="shared" si="189"/>
        <v/>
      </c>
      <c r="DL177" s="68" t="str">
        <f t="shared" si="190"/>
        <v/>
      </c>
      <c r="DM177" s="387" t="str">
        <f>IFERROR(IF(B177="NSO","NSO",IF(OR(D177="",G177="",F177="",B177="",DI177=0),"",IF('Master sheet'!$D$14="Hindi","कक्षोंन्नति","Promoted"))),"")</f>
        <v/>
      </c>
      <c r="DN177" s="42" t="str">
        <f>IF(OR(B177=0,B177=""),"",IF(AND($E$3="Nursery"),'Marks Entry Nursery'!AX176,IF(AND($E$3="LKG"),'Marks Entry LKG'!AX176,IF(AND($E$3="UKG"),'Marks Entry UKG'!AX176,""))))</f>
        <v/>
      </c>
      <c r="DO177" s="42" t="str">
        <f>IF(OR(B177=0,B177=""),"",IF(AND($E$3="Nursery"),'Marks Entry Nursery'!AY176,IF(AND($E$3="LKG"),'Marks Entry LKG'!AY176,IF(AND($E$3="UKG"),'Marks Entry UKG'!AY176,""))))</f>
        <v/>
      </c>
      <c r="DP177" s="214" t="str">
        <f t="shared" si="191"/>
        <v/>
      </c>
      <c r="DQ177" s="43"/>
      <c r="DX177" s="44">
        <f>IF(AND($E$3="Nursery"),'Marks Entry Nursery'!I176,IF(AND($E$3="LKG"),'Marks Entry LKG'!I176,IF(AND($E$3="UKG"),'Marks Entry UKG'!I176,"")))</f>
        <v>0</v>
      </c>
    </row>
    <row r="178" spans="1:128" ht="18.95" customHeight="1">
      <c r="A178" s="56">
        <v>171</v>
      </c>
      <c r="B178" s="261" t="str">
        <f>IF(OR(DX178=0,DX178=""),"",IF(AND($E$3="Nursery"),'Marks Entry Nursery'!I177,IF(AND($E$3="LKG"),'Marks Entry LKG'!I177,IF(AND($E$3="UKG"),'Marks Entry UKG'!I177,""))))</f>
        <v/>
      </c>
      <c r="C178" s="57" t="str">
        <f>IF(OR($B178=0,$B178=""),"",IF(AND($E$3="Nursery"),'Marks Entry Nursery'!B177,IF(AND($E$3="LKG"),'Marks Entry LKG'!B177,IF(AND($E$3="UKG"),'Marks Entry UKG'!B177,""))))</f>
        <v/>
      </c>
      <c r="D178" s="57" t="str">
        <f>IF(OR($B178=0,$B178=""),"",IF(AND($E$3="Nursery"),'Marks Entry Nursery'!C177,IF(AND($E$3="LKG"),'Marks Entry LKG'!C177,IF(AND($E$3="UKG"),'Marks Entry UKG'!C177,""))))</f>
        <v/>
      </c>
      <c r="E178" s="402" t="str">
        <f>IF(OR(B178=0,B178=""),"",IF(AND($E$3="Nursery"),'Marks Entry Nursery'!E177,IF(AND($E$3="LKG"),'Marks Entry LKG'!E177,IF(AND($E$3="UKG"),'Marks Entry UKG'!E177,""))))</f>
        <v/>
      </c>
      <c r="F178" s="260" t="str">
        <f>IF(OR(B178=0,B178=""),"",IF(AND($E$3="Nursery"),'Marks Entry Nursery'!D177,IF(AND($E$3="LKG"),'Marks Entry LKG'!D177,IF(AND($E$3="UKG"),'Marks Entry UKG'!D177,""))))</f>
        <v/>
      </c>
      <c r="G178" s="407" t="str">
        <f>IF(OR($B178=0,$B178=""),"",IF(AND($E$3="Nursery"),'Marks Entry Nursery'!F177,IF(AND($E$3="LKG"),'Marks Entry LKG'!F177,IF(AND($E$3="UKG"),'Marks Entry UKG'!F177,""))))</f>
        <v/>
      </c>
      <c r="H178" s="407" t="str">
        <f>IF(OR($B178=0,$B178=""),"",IF(AND($E$3="Nursery"),'Marks Entry Nursery'!G177,IF(AND($E$3="LKG"),'Marks Entry LKG'!G177,IF(AND($E$3="UKG"),'Marks Entry UKG'!G177,""))))</f>
        <v/>
      </c>
      <c r="I178" s="407" t="str">
        <f>IF(OR($B178=0,$B178=""),"",IF(AND($E$3="Nursery"),'Marks Entry Nursery'!H177,IF(AND($E$3="LKG"),'Marks Entry LKG'!H177,IF(AND($E$3="UKG"),'Marks Entry UKG'!H177,""))))</f>
        <v/>
      </c>
      <c r="J178" s="229" t="str">
        <f>IF(OR($B178=0,$B178=""),"",IF(AND($E$3="Nursery"),'Marks Entry Nursery'!J177,IF(AND($E$3="LKG"),'Marks Entry LKG'!J177,IF(AND($E$3="UKG"),'Marks Entry UKG'!J177,""))))</f>
        <v/>
      </c>
      <c r="K178" s="229" t="str">
        <f>IF(OR($B178=0,$B178=""),"",IF(AND($E$3="Nursery"),'Marks Entry Nursery'!K177,IF(AND($E$3="LKG"),'Marks Entry LKG'!K177,IF(AND($E$3="UKG"),'Marks Entry UKG'!K177,""))))</f>
        <v/>
      </c>
      <c r="L178" s="105"/>
      <c r="M178" s="105"/>
      <c r="N178" s="105"/>
      <c r="O178" s="51"/>
      <c r="P178" s="105" t="str">
        <f>IF(OR($B178=0,$B178=""),"",IF(AND($E$3="Nursery"),'Marks Entry Nursery'!O177,IF(AND($E$3="LKG"),'Marks Entry LKG'!O177,IF(AND($E$3="UKG"),'Marks Entry UKG'!O177,""))))</f>
        <v/>
      </c>
      <c r="Q178" s="105" t="str">
        <f>IF(OR($B178=0,$B178=""),"",IF(AND($E$3="Nursery"),'Marks Entry Nursery'!P177,IF(AND($E$3="LKG"),'Marks Entry LKG'!P177,IF(AND($E$3="UKG"),'Marks Entry UKG'!P177,""))))</f>
        <v/>
      </c>
      <c r="R178" s="54" t="str">
        <f t="shared" si="128"/>
        <v/>
      </c>
      <c r="S178" s="51">
        <f t="shared" si="129"/>
        <v>0</v>
      </c>
      <c r="T178" s="105" t="str">
        <f>IF(OR($B178=0,$B178=""),"",IF(AND($E$3="Nursery"),'Marks Entry Nursery'!Q177,IF(AND($E$3="LKG"),'Marks Entry LKG'!Q177,IF(AND($E$3="UKG"),'Marks Entry UKG'!Q177,""))))</f>
        <v/>
      </c>
      <c r="U178" s="105" t="str">
        <f>IF(OR($B178=0,$B178=""),"",IF(AND($E$3="Nursery"),'Marks Entry Nursery'!R177,IF(AND($E$3="LKG"),'Marks Entry LKG'!R177,IF(AND($E$3="UKG"),'Marks Entry UKG'!R177,""))))</f>
        <v/>
      </c>
      <c r="V178" s="55" t="str">
        <f t="shared" si="130"/>
        <v/>
      </c>
      <c r="W178" s="51" t="str">
        <f t="shared" si="131"/>
        <v/>
      </c>
      <c r="X178" s="89">
        <f t="shared" si="132"/>
        <v>0</v>
      </c>
      <c r="Y178" s="89" t="str">
        <f t="shared" si="133"/>
        <v/>
      </c>
      <c r="Z178" s="89" t="str">
        <f t="shared" si="134"/>
        <v/>
      </c>
      <c r="AA178" s="89" t="str">
        <f t="shared" si="135"/>
        <v/>
      </c>
      <c r="AB178" s="89" t="str">
        <f t="shared" si="136"/>
        <v/>
      </c>
      <c r="AC178" s="93" t="str">
        <f t="shared" si="137"/>
        <v/>
      </c>
      <c r="AD178" s="105"/>
      <c r="AE178" s="105"/>
      <c r="AF178" s="105"/>
      <c r="AG178" s="51"/>
      <c r="AH178" s="105" t="str">
        <f>IF(OR($B178=0,$B178=""),"",IF(AND($E$3="Nursery"),'Marks Entry Nursery'!V177,IF(AND($E$3="LKG"),'Marks Entry LKG'!V177,IF(AND($E$3="UKG"),'Marks Entry UKG'!V177,""))))</f>
        <v/>
      </c>
      <c r="AI178" s="105" t="str">
        <f>IF(OR($B178=0,$B178=""),"",IF(AND($E$3="Nursery"),'Marks Entry Nursery'!W177,IF(AND($E$3="LKG"),'Marks Entry LKG'!W177,IF(AND($E$3="UKG"),'Marks Entry UKG'!W177,""))))</f>
        <v/>
      </c>
      <c r="AJ178" s="54" t="str">
        <f t="shared" si="138"/>
        <v/>
      </c>
      <c r="AK178" s="51">
        <f t="shared" si="139"/>
        <v>0</v>
      </c>
      <c r="AL178" s="105" t="str">
        <f>IF(OR($B178=0,$B178=""),"",IF(AND($E$3="Nursery"),'Marks Entry Nursery'!X177,IF(AND($E$3="LKG"),'Marks Entry LKG'!X177,IF(AND($E$3="UKG"),'Marks Entry UKG'!X177,""))))</f>
        <v/>
      </c>
      <c r="AM178" s="105" t="str">
        <f>IF(OR($B178=0,$B178=""),"",IF(AND($E$3="Nursery"),'Marks Entry Nursery'!Y177,IF(AND($E$3="LKG"),'Marks Entry LKG'!Y177,IF(AND($E$3="UKG"),'Marks Entry UKG'!Y177,""))))</f>
        <v/>
      </c>
      <c r="AN178" s="55" t="str">
        <f t="shared" si="140"/>
        <v/>
      </c>
      <c r="AO178" s="51" t="str">
        <f t="shared" si="141"/>
        <v/>
      </c>
      <c r="AP178" s="89">
        <f t="shared" si="142"/>
        <v>0</v>
      </c>
      <c r="AQ178" s="89" t="str">
        <f t="shared" si="143"/>
        <v/>
      </c>
      <c r="AR178" s="89" t="str">
        <f t="shared" si="144"/>
        <v/>
      </c>
      <c r="AS178" s="89" t="str">
        <f t="shared" si="145"/>
        <v/>
      </c>
      <c r="AT178" s="89" t="str">
        <f t="shared" si="146"/>
        <v/>
      </c>
      <c r="AU178" s="93" t="str">
        <f t="shared" si="147"/>
        <v/>
      </c>
      <c r="AV178" s="105"/>
      <c r="AW178" s="105"/>
      <c r="AX178" s="105"/>
      <c r="AY178" s="51"/>
      <c r="AZ178" s="105" t="str">
        <f>IF(OR($B178=0,$B178=""),"",IF(AND($E$3="Nursery"),'Marks Entry Nursery'!AC177,IF(AND($E$3="LKG"),'Marks Entry LKG'!AC177,IF(AND($E$3="UKG"),'Marks Entry UKG'!AC177,""))))</f>
        <v/>
      </c>
      <c r="BA178" s="105" t="str">
        <f>IF(OR($B178=0,$B178=""),"",IF(AND($E$3="Nursery"),'Marks Entry Nursery'!AD177,IF(AND($E$3="LKG"),'Marks Entry LKG'!AD177,IF(AND($E$3="UKG"),'Marks Entry UKG'!AD177,""))))</f>
        <v/>
      </c>
      <c r="BB178" s="54" t="str">
        <f t="shared" si="148"/>
        <v/>
      </c>
      <c r="BC178" s="51">
        <f t="shared" si="149"/>
        <v>0</v>
      </c>
      <c r="BD178" s="105" t="str">
        <f>IF(OR($B178=0,$B178=""),"",IF(AND($E$3="Nursery"),'Marks Entry Nursery'!AE177,IF(AND($E$3="LKG"),'Marks Entry LKG'!AE177,IF(AND($E$3="UKG"),'Marks Entry UKG'!AE177,""))))</f>
        <v/>
      </c>
      <c r="BE178" s="105" t="str">
        <f>IF(OR($B178=0,$B178=""),"",IF(AND($E$3="Nursery"),'Marks Entry Nursery'!AF177,IF(AND($E$3="LKG"),'Marks Entry LKG'!AF177,IF(AND($E$3="UKG"),'Marks Entry UKG'!AF177,""))))</f>
        <v/>
      </c>
      <c r="BF178" s="55" t="str">
        <f t="shared" si="150"/>
        <v/>
      </c>
      <c r="BG178" s="51" t="str">
        <f t="shared" si="151"/>
        <v/>
      </c>
      <c r="BH178" s="89">
        <f t="shared" si="152"/>
        <v>0</v>
      </c>
      <c r="BI178" s="89" t="str">
        <f t="shared" si="153"/>
        <v/>
      </c>
      <c r="BJ178" s="89" t="str">
        <f t="shared" si="154"/>
        <v/>
      </c>
      <c r="BK178" s="89" t="str">
        <f t="shared" si="155"/>
        <v/>
      </c>
      <c r="BL178" s="89" t="str">
        <f t="shared" si="156"/>
        <v/>
      </c>
      <c r="BM178" s="93" t="str">
        <f t="shared" si="157"/>
        <v/>
      </c>
      <c r="BN178" s="105"/>
      <c r="BO178" s="105"/>
      <c r="BP178" s="105"/>
      <c r="BQ178" s="51"/>
      <c r="BR178" s="105" t="str">
        <f>IF(OR($B178=0,$B178=""),"",IF(AND($E$3="Nursery"),'Marks Entry Nursery'!AJ177,IF(AND($E$3="LKG"),'Marks Entry LKG'!AJ177,IF(AND($E$3="UKG"),'Marks Entry UKG'!AJ177,""))))</f>
        <v/>
      </c>
      <c r="BS178" s="105" t="str">
        <f>IF(OR($B178=0,$B178=""),"",IF(AND($E$3="Nursery"),'Marks Entry Nursery'!AK177,IF(AND($E$3="LKG"),'Marks Entry LKG'!AK177,IF(AND($E$3="UKG"),'Marks Entry UKG'!AK177,""))))</f>
        <v/>
      </c>
      <c r="BT178" s="54" t="str">
        <f t="shared" si="158"/>
        <v/>
      </c>
      <c r="BU178" s="51">
        <f t="shared" si="159"/>
        <v>0</v>
      </c>
      <c r="BV178" s="105" t="str">
        <f>IF(OR($B178=0,$B178=""),"",IF(AND($E$3="Nursery"),'Marks Entry Nursery'!AL177,IF(AND($E$3="LKG"),'Marks Entry LKG'!AL177,IF(AND($E$3="UKG"),'Marks Entry UKG'!AL177,""))))</f>
        <v/>
      </c>
      <c r="BW178" s="105" t="str">
        <f>IF(OR($B178=0,$B178=""),"",IF(AND($E$3="Nursery"),'Marks Entry Nursery'!AM177,IF(AND($E$3="LKG"),'Marks Entry LKG'!AM177,IF(AND($E$3="UKG"),'Marks Entry UKG'!AM177,""))))</f>
        <v/>
      </c>
      <c r="BX178" s="55" t="str">
        <f t="shared" si="160"/>
        <v/>
      </c>
      <c r="BY178" s="51" t="str">
        <f t="shared" si="161"/>
        <v/>
      </c>
      <c r="BZ178" s="89">
        <f t="shared" si="162"/>
        <v>0</v>
      </c>
      <c r="CA178" s="89" t="str">
        <f t="shared" si="163"/>
        <v/>
      </c>
      <c r="CB178" s="89" t="str">
        <f t="shared" si="164"/>
        <v/>
      </c>
      <c r="CC178" s="89" t="str">
        <f t="shared" si="165"/>
        <v/>
      </c>
      <c r="CD178" s="89" t="str">
        <f t="shared" si="166"/>
        <v/>
      </c>
      <c r="CE178" s="93" t="str">
        <f t="shared" si="167"/>
        <v/>
      </c>
      <c r="CF178" s="105" t="str">
        <f>IF(OR($B178=0,$B178=""),"",IF(AND($E$3="Nursery"),'Marks Entry Nursery'!AN177,IF(AND($E$3="LKG"),'Marks Entry LKG'!AN177,IF(AND($E$3="UKG"),'Marks Entry UKG'!AN177,""))))</f>
        <v/>
      </c>
      <c r="CG178" s="105" t="str">
        <f>IF(OR($B178=0,$B178=""),"",IF(AND($E$3="Nursery"),'Marks Entry Nursery'!AO177,IF(AND($E$3="LKG"),'Marks Entry LKG'!AO177,IF(AND($E$3="UKG"),'Marks Entry UKG'!AO177,""))))</f>
        <v/>
      </c>
      <c r="CH178" s="106" t="str">
        <f t="shared" si="168"/>
        <v/>
      </c>
      <c r="CI178" s="107">
        <f t="shared" si="169"/>
        <v>0</v>
      </c>
      <c r="CJ178" s="107" t="str">
        <f t="shared" si="170"/>
        <v/>
      </c>
      <c r="CK178" s="107" t="str">
        <f t="shared" si="171"/>
        <v/>
      </c>
      <c r="CL178" s="92" t="str">
        <f t="shared" si="172"/>
        <v/>
      </c>
      <c r="CM178" s="105" t="str">
        <f>IF(OR($B178=0,$B178=""),"",IF(AND($E$3="Nursery"),'Marks Entry Nursery'!AP177,IF(AND($E$3="LKG"),'Marks Entry LKG'!AP177,IF(AND($E$3="UKG"),'Marks Entry UKG'!AP177,""))))</f>
        <v/>
      </c>
      <c r="CN178" s="105" t="str">
        <f>IF(OR($B178=0,$B178=""),"",IF(AND($E$3="Nursery"),'Marks Entry Nursery'!AQ177,IF(AND($E$3="LKG"),'Marks Entry LKG'!AQ177,IF(AND($E$3="UKG"),'Marks Entry UKG'!AQ177,""))))</f>
        <v/>
      </c>
      <c r="CO178" s="106" t="str">
        <f t="shared" si="173"/>
        <v/>
      </c>
      <c r="CP178" s="107">
        <f t="shared" si="174"/>
        <v>0</v>
      </c>
      <c r="CQ178" s="107" t="str">
        <f t="shared" si="175"/>
        <v/>
      </c>
      <c r="CR178" s="107" t="str">
        <f t="shared" si="176"/>
        <v/>
      </c>
      <c r="CS178" s="92" t="str">
        <f t="shared" si="177"/>
        <v/>
      </c>
      <c r="CT178" s="105" t="str">
        <f>IF(OR($B178=0,$B178=""),"",IF(AND($E$3="Nursery"),'Marks Entry Nursery'!AR177,IF(AND($E$3="LKG"),'Marks Entry LKG'!AR177,IF(AND($E$3="UKG"),'Marks Entry UKG'!AR177,""))))</f>
        <v/>
      </c>
      <c r="CU178" s="105" t="str">
        <f>IF(OR($B178=0,$B178=""),"",IF(AND($E$3="Nursery"),'Marks Entry Nursery'!AS177,IF(AND($E$3="LKG"),'Marks Entry LKG'!AS177,IF(AND($E$3="UKG"),'Marks Entry UKG'!AS177,""))))</f>
        <v/>
      </c>
      <c r="CV178" s="106" t="str">
        <f t="shared" si="178"/>
        <v/>
      </c>
      <c r="CW178" s="107">
        <f t="shared" si="179"/>
        <v>0</v>
      </c>
      <c r="CX178" s="107" t="str">
        <f t="shared" si="180"/>
        <v/>
      </c>
      <c r="CY178" s="107" t="str">
        <f t="shared" si="181"/>
        <v/>
      </c>
      <c r="CZ178" s="92" t="str">
        <f t="shared" si="182"/>
        <v/>
      </c>
      <c r="DA178" s="105" t="str">
        <f>IF(OR($B178=0,$B178=""),"",IF(AND($E$3="Nursery"),'Marks Entry Nursery'!AT177,IF(AND($E$3="LKG"),'Marks Entry LKG'!AT177,IF(AND($E$3="UKG"),'Marks Entry UKG'!AT177,""))))</f>
        <v/>
      </c>
      <c r="DB178" s="105" t="str">
        <f>IF(OR($B178=0,$B178=""),"",IF(AND($E$3="Nursery"),'Marks Entry Nursery'!AU177,IF(AND($E$3="LKG"),'Marks Entry LKG'!AU177,IF(AND($E$3="UKG"),'Marks Entry UKG'!AU177,""))))</f>
        <v/>
      </c>
      <c r="DC178" s="357" t="str">
        <f t="shared" si="183"/>
        <v/>
      </c>
      <c r="DD178" s="93" t="str">
        <f t="shared" si="184"/>
        <v/>
      </c>
      <c r="DE178" s="105" t="str">
        <f>IF(OR($B178=0,$B178=""),"",IF(AND($E$3="Nursery"),'Marks Entry Nursery'!AV177,IF(AND($E$3="LKG"),'Marks Entry LKG'!AV177,IF(AND($E$3="UKG"),'Marks Entry UKG'!AV177,""))))</f>
        <v/>
      </c>
      <c r="DF178" s="105" t="str">
        <f>IF(OR($B178=0,$B178=""),"",IF(AND($E$3="Nursery"),'Marks Entry Nursery'!AW177,IF(AND($E$3="LKG"),'Marks Entry LKG'!AW177,IF(AND($E$3="UKG"),'Marks Entry UKG'!AW177,""))))</f>
        <v/>
      </c>
      <c r="DG178" s="357" t="str">
        <f t="shared" si="185"/>
        <v/>
      </c>
      <c r="DH178" s="93" t="str">
        <f t="shared" si="186"/>
        <v/>
      </c>
      <c r="DI178" s="63" t="str">
        <f t="shared" si="187"/>
        <v/>
      </c>
      <c r="DJ178" s="359" t="str">
        <f t="shared" si="188"/>
        <v/>
      </c>
      <c r="DK178" s="67" t="str">
        <f t="shared" si="189"/>
        <v/>
      </c>
      <c r="DL178" s="68" t="str">
        <f t="shared" si="190"/>
        <v/>
      </c>
      <c r="DM178" s="387" t="str">
        <f>IFERROR(IF(B178="NSO","NSO",IF(OR(D178="",G178="",F178="",B178="",DI178=0),"",IF('Master sheet'!$D$14="Hindi","कक्षोंन्नति","Promoted"))),"")</f>
        <v/>
      </c>
      <c r="DN178" s="42" t="str">
        <f>IF(OR(B178=0,B178=""),"",IF(AND($E$3="Nursery"),'Marks Entry Nursery'!AX177,IF(AND($E$3="LKG"),'Marks Entry LKG'!AX177,IF(AND($E$3="UKG"),'Marks Entry UKG'!AX177,""))))</f>
        <v/>
      </c>
      <c r="DO178" s="42" t="str">
        <f>IF(OR(B178=0,B178=""),"",IF(AND($E$3="Nursery"),'Marks Entry Nursery'!AY177,IF(AND($E$3="LKG"),'Marks Entry LKG'!AY177,IF(AND($E$3="UKG"),'Marks Entry UKG'!AY177,""))))</f>
        <v/>
      </c>
      <c r="DP178" s="214" t="str">
        <f t="shared" si="191"/>
        <v/>
      </c>
      <c r="DQ178" s="43"/>
      <c r="DX178" s="44">
        <f>IF(AND($E$3="Nursery"),'Marks Entry Nursery'!I177,IF(AND($E$3="LKG"),'Marks Entry LKG'!I177,IF(AND($E$3="UKG"),'Marks Entry UKG'!I177,"")))</f>
        <v>0</v>
      </c>
    </row>
    <row r="179" spans="1:128" ht="18.95" customHeight="1">
      <c r="A179" s="56">
        <v>172</v>
      </c>
      <c r="B179" s="261" t="str">
        <f>IF(OR(DX179=0,DX179=""),"",IF(AND($E$3="Nursery"),'Marks Entry Nursery'!I178,IF(AND($E$3="LKG"),'Marks Entry LKG'!I178,IF(AND($E$3="UKG"),'Marks Entry UKG'!I178,""))))</f>
        <v/>
      </c>
      <c r="C179" s="57" t="str">
        <f>IF(OR($B179=0,$B179=""),"",IF(AND($E$3="Nursery"),'Marks Entry Nursery'!B178,IF(AND($E$3="LKG"),'Marks Entry LKG'!B178,IF(AND($E$3="UKG"),'Marks Entry UKG'!B178,""))))</f>
        <v/>
      </c>
      <c r="D179" s="57" t="str">
        <f>IF(OR($B179=0,$B179=""),"",IF(AND($E$3="Nursery"),'Marks Entry Nursery'!C178,IF(AND($E$3="LKG"),'Marks Entry LKG'!C178,IF(AND($E$3="UKG"),'Marks Entry UKG'!C178,""))))</f>
        <v/>
      </c>
      <c r="E179" s="402" t="str">
        <f>IF(OR(B179=0,B179=""),"",IF(AND($E$3="Nursery"),'Marks Entry Nursery'!E178,IF(AND($E$3="LKG"),'Marks Entry LKG'!E178,IF(AND($E$3="UKG"),'Marks Entry UKG'!E178,""))))</f>
        <v/>
      </c>
      <c r="F179" s="260" t="str">
        <f>IF(OR(B179=0,B179=""),"",IF(AND($E$3="Nursery"),'Marks Entry Nursery'!D178,IF(AND($E$3="LKG"),'Marks Entry LKG'!D178,IF(AND($E$3="UKG"),'Marks Entry UKG'!D178,""))))</f>
        <v/>
      </c>
      <c r="G179" s="407" t="str">
        <f>IF(OR($B179=0,$B179=""),"",IF(AND($E$3="Nursery"),'Marks Entry Nursery'!F178,IF(AND($E$3="LKG"),'Marks Entry LKG'!F178,IF(AND($E$3="UKG"),'Marks Entry UKG'!F178,""))))</f>
        <v/>
      </c>
      <c r="H179" s="407" t="str">
        <f>IF(OR($B179=0,$B179=""),"",IF(AND($E$3="Nursery"),'Marks Entry Nursery'!G178,IF(AND($E$3="LKG"),'Marks Entry LKG'!G178,IF(AND($E$3="UKG"),'Marks Entry UKG'!G178,""))))</f>
        <v/>
      </c>
      <c r="I179" s="407" t="str">
        <f>IF(OR($B179=0,$B179=""),"",IF(AND($E$3="Nursery"),'Marks Entry Nursery'!H178,IF(AND($E$3="LKG"),'Marks Entry LKG'!H178,IF(AND($E$3="UKG"),'Marks Entry UKG'!H178,""))))</f>
        <v/>
      </c>
      <c r="J179" s="229" t="str">
        <f>IF(OR($B179=0,$B179=""),"",IF(AND($E$3="Nursery"),'Marks Entry Nursery'!J178,IF(AND($E$3="LKG"),'Marks Entry LKG'!J178,IF(AND($E$3="UKG"),'Marks Entry UKG'!J178,""))))</f>
        <v/>
      </c>
      <c r="K179" s="229" t="str">
        <f>IF(OR($B179=0,$B179=""),"",IF(AND($E$3="Nursery"),'Marks Entry Nursery'!K178,IF(AND($E$3="LKG"),'Marks Entry LKG'!K178,IF(AND($E$3="UKG"),'Marks Entry UKG'!K178,""))))</f>
        <v/>
      </c>
      <c r="L179" s="105"/>
      <c r="M179" s="105"/>
      <c r="N179" s="105"/>
      <c r="O179" s="51"/>
      <c r="P179" s="105" t="str">
        <f>IF(OR($B179=0,$B179=""),"",IF(AND($E$3="Nursery"),'Marks Entry Nursery'!O178,IF(AND($E$3="LKG"),'Marks Entry LKG'!O178,IF(AND($E$3="UKG"),'Marks Entry UKG'!O178,""))))</f>
        <v/>
      </c>
      <c r="Q179" s="105" t="str">
        <f>IF(OR($B179=0,$B179=""),"",IF(AND($E$3="Nursery"),'Marks Entry Nursery'!P178,IF(AND($E$3="LKG"),'Marks Entry LKG'!P178,IF(AND($E$3="UKG"),'Marks Entry UKG'!P178,""))))</f>
        <v/>
      </c>
      <c r="R179" s="54" t="str">
        <f t="shared" si="128"/>
        <v/>
      </c>
      <c r="S179" s="51">
        <f t="shared" si="129"/>
        <v>0</v>
      </c>
      <c r="T179" s="105" t="str">
        <f>IF(OR($B179=0,$B179=""),"",IF(AND($E$3="Nursery"),'Marks Entry Nursery'!Q178,IF(AND($E$3="LKG"),'Marks Entry LKG'!Q178,IF(AND($E$3="UKG"),'Marks Entry UKG'!Q178,""))))</f>
        <v/>
      </c>
      <c r="U179" s="105" t="str">
        <f>IF(OR($B179=0,$B179=""),"",IF(AND($E$3="Nursery"),'Marks Entry Nursery'!R178,IF(AND($E$3="LKG"),'Marks Entry LKG'!R178,IF(AND($E$3="UKG"),'Marks Entry UKG'!R178,""))))</f>
        <v/>
      </c>
      <c r="V179" s="55" t="str">
        <f t="shared" si="130"/>
        <v/>
      </c>
      <c r="W179" s="51" t="str">
        <f t="shared" si="131"/>
        <v/>
      </c>
      <c r="X179" s="89">
        <f t="shared" si="132"/>
        <v>0</v>
      </c>
      <c r="Y179" s="89" t="str">
        <f t="shared" si="133"/>
        <v/>
      </c>
      <c r="Z179" s="89" t="str">
        <f t="shared" si="134"/>
        <v/>
      </c>
      <c r="AA179" s="89" t="str">
        <f t="shared" si="135"/>
        <v/>
      </c>
      <c r="AB179" s="89" t="str">
        <f t="shared" si="136"/>
        <v/>
      </c>
      <c r="AC179" s="93" t="str">
        <f t="shared" si="137"/>
        <v/>
      </c>
      <c r="AD179" s="105"/>
      <c r="AE179" s="105"/>
      <c r="AF179" s="105"/>
      <c r="AG179" s="51"/>
      <c r="AH179" s="105" t="str">
        <f>IF(OR($B179=0,$B179=""),"",IF(AND($E$3="Nursery"),'Marks Entry Nursery'!V178,IF(AND($E$3="LKG"),'Marks Entry LKG'!V178,IF(AND($E$3="UKG"),'Marks Entry UKG'!V178,""))))</f>
        <v/>
      </c>
      <c r="AI179" s="105" t="str">
        <f>IF(OR($B179=0,$B179=""),"",IF(AND($E$3="Nursery"),'Marks Entry Nursery'!W178,IF(AND($E$3="LKG"),'Marks Entry LKG'!W178,IF(AND($E$3="UKG"),'Marks Entry UKG'!W178,""))))</f>
        <v/>
      </c>
      <c r="AJ179" s="54" t="str">
        <f t="shared" si="138"/>
        <v/>
      </c>
      <c r="AK179" s="51">
        <f t="shared" si="139"/>
        <v>0</v>
      </c>
      <c r="AL179" s="105" t="str">
        <f>IF(OR($B179=0,$B179=""),"",IF(AND($E$3="Nursery"),'Marks Entry Nursery'!X178,IF(AND($E$3="LKG"),'Marks Entry LKG'!X178,IF(AND($E$3="UKG"),'Marks Entry UKG'!X178,""))))</f>
        <v/>
      </c>
      <c r="AM179" s="105" t="str">
        <f>IF(OR($B179=0,$B179=""),"",IF(AND($E$3="Nursery"),'Marks Entry Nursery'!Y178,IF(AND($E$3="LKG"),'Marks Entry LKG'!Y178,IF(AND($E$3="UKG"),'Marks Entry UKG'!Y178,""))))</f>
        <v/>
      </c>
      <c r="AN179" s="55" t="str">
        <f t="shared" si="140"/>
        <v/>
      </c>
      <c r="AO179" s="51" t="str">
        <f t="shared" si="141"/>
        <v/>
      </c>
      <c r="AP179" s="89">
        <f t="shared" si="142"/>
        <v>0</v>
      </c>
      <c r="AQ179" s="89" t="str">
        <f t="shared" si="143"/>
        <v/>
      </c>
      <c r="AR179" s="89" t="str">
        <f t="shared" si="144"/>
        <v/>
      </c>
      <c r="AS179" s="89" t="str">
        <f t="shared" si="145"/>
        <v/>
      </c>
      <c r="AT179" s="89" t="str">
        <f t="shared" si="146"/>
        <v/>
      </c>
      <c r="AU179" s="93" t="str">
        <f t="shared" si="147"/>
        <v/>
      </c>
      <c r="AV179" s="105"/>
      <c r="AW179" s="105"/>
      <c r="AX179" s="105"/>
      <c r="AY179" s="51"/>
      <c r="AZ179" s="105" t="str">
        <f>IF(OR($B179=0,$B179=""),"",IF(AND($E$3="Nursery"),'Marks Entry Nursery'!AC178,IF(AND($E$3="LKG"),'Marks Entry LKG'!AC178,IF(AND($E$3="UKG"),'Marks Entry UKG'!AC178,""))))</f>
        <v/>
      </c>
      <c r="BA179" s="105" t="str">
        <f>IF(OR($B179=0,$B179=""),"",IF(AND($E$3="Nursery"),'Marks Entry Nursery'!AD178,IF(AND($E$3="LKG"),'Marks Entry LKG'!AD178,IF(AND($E$3="UKG"),'Marks Entry UKG'!AD178,""))))</f>
        <v/>
      </c>
      <c r="BB179" s="54" t="str">
        <f t="shared" si="148"/>
        <v/>
      </c>
      <c r="BC179" s="51">
        <f t="shared" si="149"/>
        <v>0</v>
      </c>
      <c r="BD179" s="105" t="str">
        <f>IF(OR($B179=0,$B179=""),"",IF(AND($E$3="Nursery"),'Marks Entry Nursery'!AE178,IF(AND($E$3="LKG"),'Marks Entry LKG'!AE178,IF(AND($E$3="UKG"),'Marks Entry UKG'!AE178,""))))</f>
        <v/>
      </c>
      <c r="BE179" s="105" t="str">
        <f>IF(OR($B179=0,$B179=""),"",IF(AND($E$3="Nursery"),'Marks Entry Nursery'!AF178,IF(AND($E$3="LKG"),'Marks Entry LKG'!AF178,IF(AND($E$3="UKG"),'Marks Entry UKG'!AF178,""))))</f>
        <v/>
      </c>
      <c r="BF179" s="55" t="str">
        <f t="shared" si="150"/>
        <v/>
      </c>
      <c r="BG179" s="51" t="str">
        <f t="shared" si="151"/>
        <v/>
      </c>
      <c r="BH179" s="89">
        <f t="shared" si="152"/>
        <v>0</v>
      </c>
      <c r="BI179" s="89" t="str">
        <f t="shared" si="153"/>
        <v/>
      </c>
      <c r="BJ179" s="89" t="str">
        <f t="shared" si="154"/>
        <v/>
      </c>
      <c r="BK179" s="89" t="str">
        <f t="shared" si="155"/>
        <v/>
      </c>
      <c r="BL179" s="89" t="str">
        <f t="shared" si="156"/>
        <v/>
      </c>
      <c r="BM179" s="93" t="str">
        <f t="shared" si="157"/>
        <v/>
      </c>
      <c r="BN179" s="105"/>
      <c r="BO179" s="105"/>
      <c r="BP179" s="105"/>
      <c r="BQ179" s="51"/>
      <c r="BR179" s="105" t="str">
        <f>IF(OR($B179=0,$B179=""),"",IF(AND($E$3="Nursery"),'Marks Entry Nursery'!AJ178,IF(AND($E$3="LKG"),'Marks Entry LKG'!AJ178,IF(AND($E$3="UKG"),'Marks Entry UKG'!AJ178,""))))</f>
        <v/>
      </c>
      <c r="BS179" s="105" t="str">
        <f>IF(OR($B179=0,$B179=""),"",IF(AND($E$3="Nursery"),'Marks Entry Nursery'!AK178,IF(AND($E$3="LKG"),'Marks Entry LKG'!AK178,IF(AND($E$3="UKG"),'Marks Entry UKG'!AK178,""))))</f>
        <v/>
      </c>
      <c r="BT179" s="54" t="str">
        <f t="shared" si="158"/>
        <v/>
      </c>
      <c r="BU179" s="51">
        <f t="shared" si="159"/>
        <v>0</v>
      </c>
      <c r="BV179" s="105" t="str">
        <f>IF(OR($B179=0,$B179=""),"",IF(AND($E$3="Nursery"),'Marks Entry Nursery'!AL178,IF(AND($E$3="LKG"),'Marks Entry LKG'!AL178,IF(AND($E$3="UKG"),'Marks Entry UKG'!AL178,""))))</f>
        <v/>
      </c>
      <c r="BW179" s="105" t="str">
        <f>IF(OR($B179=0,$B179=""),"",IF(AND($E$3="Nursery"),'Marks Entry Nursery'!AM178,IF(AND($E$3="LKG"),'Marks Entry LKG'!AM178,IF(AND($E$3="UKG"),'Marks Entry UKG'!AM178,""))))</f>
        <v/>
      </c>
      <c r="BX179" s="55" t="str">
        <f t="shared" si="160"/>
        <v/>
      </c>
      <c r="BY179" s="51" t="str">
        <f t="shared" si="161"/>
        <v/>
      </c>
      <c r="BZ179" s="89">
        <f t="shared" si="162"/>
        <v>0</v>
      </c>
      <c r="CA179" s="89" t="str">
        <f t="shared" si="163"/>
        <v/>
      </c>
      <c r="CB179" s="89" t="str">
        <f t="shared" si="164"/>
        <v/>
      </c>
      <c r="CC179" s="89" t="str">
        <f t="shared" si="165"/>
        <v/>
      </c>
      <c r="CD179" s="89" t="str">
        <f t="shared" si="166"/>
        <v/>
      </c>
      <c r="CE179" s="93" t="str">
        <f t="shared" si="167"/>
        <v/>
      </c>
      <c r="CF179" s="105" t="str">
        <f>IF(OR($B179=0,$B179=""),"",IF(AND($E$3="Nursery"),'Marks Entry Nursery'!AN178,IF(AND($E$3="LKG"),'Marks Entry LKG'!AN178,IF(AND($E$3="UKG"),'Marks Entry UKG'!AN178,""))))</f>
        <v/>
      </c>
      <c r="CG179" s="105" t="str">
        <f>IF(OR($B179=0,$B179=""),"",IF(AND($E$3="Nursery"),'Marks Entry Nursery'!AO178,IF(AND($E$3="LKG"),'Marks Entry LKG'!AO178,IF(AND($E$3="UKG"),'Marks Entry UKG'!AO178,""))))</f>
        <v/>
      </c>
      <c r="CH179" s="106" t="str">
        <f t="shared" si="168"/>
        <v/>
      </c>
      <c r="CI179" s="107">
        <f t="shared" si="169"/>
        <v>0</v>
      </c>
      <c r="CJ179" s="107" t="str">
        <f t="shared" si="170"/>
        <v/>
      </c>
      <c r="CK179" s="107" t="str">
        <f t="shared" si="171"/>
        <v/>
      </c>
      <c r="CL179" s="92" t="str">
        <f t="shared" si="172"/>
        <v/>
      </c>
      <c r="CM179" s="105" t="str">
        <f>IF(OR($B179=0,$B179=""),"",IF(AND($E$3="Nursery"),'Marks Entry Nursery'!AP178,IF(AND($E$3="LKG"),'Marks Entry LKG'!AP178,IF(AND($E$3="UKG"),'Marks Entry UKG'!AP178,""))))</f>
        <v/>
      </c>
      <c r="CN179" s="105" t="str">
        <f>IF(OR($B179=0,$B179=""),"",IF(AND($E$3="Nursery"),'Marks Entry Nursery'!AQ178,IF(AND($E$3="LKG"),'Marks Entry LKG'!AQ178,IF(AND($E$3="UKG"),'Marks Entry UKG'!AQ178,""))))</f>
        <v/>
      </c>
      <c r="CO179" s="106" t="str">
        <f t="shared" si="173"/>
        <v/>
      </c>
      <c r="CP179" s="107">
        <f t="shared" si="174"/>
        <v>0</v>
      </c>
      <c r="CQ179" s="107" t="str">
        <f t="shared" si="175"/>
        <v/>
      </c>
      <c r="CR179" s="107" t="str">
        <f t="shared" si="176"/>
        <v/>
      </c>
      <c r="CS179" s="92" t="str">
        <f t="shared" si="177"/>
        <v/>
      </c>
      <c r="CT179" s="105" t="str">
        <f>IF(OR($B179=0,$B179=""),"",IF(AND($E$3="Nursery"),'Marks Entry Nursery'!AR178,IF(AND($E$3="LKG"),'Marks Entry LKG'!AR178,IF(AND($E$3="UKG"),'Marks Entry UKG'!AR178,""))))</f>
        <v/>
      </c>
      <c r="CU179" s="105" t="str">
        <f>IF(OR($B179=0,$B179=""),"",IF(AND($E$3="Nursery"),'Marks Entry Nursery'!AS178,IF(AND($E$3="LKG"),'Marks Entry LKG'!AS178,IF(AND($E$3="UKG"),'Marks Entry UKG'!AS178,""))))</f>
        <v/>
      </c>
      <c r="CV179" s="106" t="str">
        <f t="shared" si="178"/>
        <v/>
      </c>
      <c r="CW179" s="107">
        <f t="shared" si="179"/>
        <v>0</v>
      </c>
      <c r="CX179" s="107" t="str">
        <f t="shared" si="180"/>
        <v/>
      </c>
      <c r="CY179" s="107" t="str">
        <f t="shared" si="181"/>
        <v/>
      </c>
      <c r="CZ179" s="92" t="str">
        <f t="shared" si="182"/>
        <v/>
      </c>
      <c r="DA179" s="105" t="str">
        <f>IF(OR($B179=0,$B179=""),"",IF(AND($E$3="Nursery"),'Marks Entry Nursery'!AT178,IF(AND($E$3="LKG"),'Marks Entry LKG'!AT178,IF(AND($E$3="UKG"),'Marks Entry UKG'!AT178,""))))</f>
        <v/>
      </c>
      <c r="DB179" s="105" t="str">
        <f>IF(OR($B179=0,$B179=""),"",IF(AND($E$3="Nursery"),'Marks Entry Nursery'!AU178,IF(AND($E$3="LKG"),'Marks Entry LKG'!AU178,IF(AND($E$3="UKG"),'Marks Entry UKG'!AU178,""))))</f>
        <v/>
      </c>
      <c r="DC179" s="357" t="str">
        <f t="shared" si="183"/>
        <v/>
      </c>
      <c r="DD179" s="93" t="str">
        <f t="shared" si="184"/>
        <v/>
      </c>
      <c r="DE179" s="105" t="str">
        <f>IF(OR($B179=0,$B179=""),"",IF(AND($E$3="Nursery"),'Marks Entry Nursery'!AV178,IF(AND($E$3="LKG"),'Marks Entry LKG'!AV178,IF(AND($E$3="UKG"),'Marks Entry UKG'!AV178,""))))</f>
        <v/>
      </c>
      <c r="DF179" s="105" t="str">
        <f>IF(OR($B179=0,$B179=""),"",IF(AND($E$3="Nursery"),'Marks Entry Nursery'!AW178,IF(AND($E$3="LKG"),'Marks Entry LKG'!AW178,IF(AND($E$3="UKG"),'Marks Entry UKG'!AW178,""))))</f>
        <v/>
      </c>
      <c r="DG179" s="357" t="str">
        <f t="shared" si="185"/>
        <v/>
      </c>
      <c r="DH179" s="93" t="str">
        <f t="shared" si="186"/>
        <v/>
      </c>
      <c r="DI179" s="63" t="str">
        <f t="shared" si="187"/>
        <v/>
      </c>
      <c r="DJ179" s="359" t="str">
        <f t="shared" si="188"/>
        <v/>
      </c>
      <c r="DK179" s="67" t="str">
        <f t="shared" si="189"/>
        <v/>
      </c>
      <c r="DL179" s="68" t="str">
        <f t="shared" si="190"/>
        <v/>
      </c>
      <c r="DM179" s="387" t="str">
        <f>IFERROR(IF(B179="NSO","NSO",IF(OR(D179="",G179="",F179="",B179="",DI179=0),"",IF('Master sheet'!$D$14="Hindi","कक्षोंन्नति","Promoted"))),"")</f>
        <v/>
      </c>
      <c r="DN179" s="42" t="str">
        <f>IF(OR(B179=0,B179=""),"",IF(AND($E$3="Nursery"),'Marks Entry Nursery'!AX178,IF(AND($E$3="LKG"),'Marks Entry LKG'!AX178,IF(AND($E$3="UKG"),'Marks Entry UKG'!AX178,""))))</f>
        <v/>
      </c>
      <c r="DO179" s="42" t="str">
        <f>IF(OR(B179=0,B179=""),"",IF(AND($E$3="Nursery"),'Marks Entry Nursery'!AY178,IF(AND($E$3="LKG"),'Marks Entry LKG'!AY178,IF(AND($E$3="UKG"),'Marks Entry UKG'!AY178,""))))</f>
        <v/>
      </c>
      <c r="DP179" s="214" t="str">
        <f t="shared" si="191"/>
        <v/>
      </c>
      <c r="DQ179" s="43"/>
      <c r="DX179" s="44">
        <f>IF(AND($E$3="Nursery"),'Marks Entry Nursery'!I178,IF(AND($E$3="LKG"),'Marks Entry LKG'!I178,IF(AND($E$3="UKG"),'Marks Entry UKG'!I178,"")))</f>
        <v>0</v>
      </c>
    </row>
    <row r="180" spans="1:128" ht="18.95" customHeight="1">
      <c r="A180" s="56">
        <v>173</v>
      </c>
      <c r="B180" s="261" t="str">
        <f>IF(OR(DX180=0,DX180=""),"",IF(AND($E$3="Nursery"),'Marks Entry Nursery'!I179,IF(AND($E$3="LKG"),'Marks Entry LKG'!I179,IF(AND($E$3="UKG"),'Marks Entry UKG'!I179,""))))</f>
        <v/>
      </c>
      <c r="C180" s="57" t="str">
        <f>IF(OR($B180=0,$B180=""),"",IF(AND($E$3="Nursery"),'Marks Entry Nursery'!B179,IF(AND($E$3="LKG"),'Marks Entry LKG'!B179,IF(AND($E$3="UKG"),'Marks Entry UKG'!B179,""))))</f>
        <v/>
      </c>
      <c r="D180" s="57" t="str">
        <f>IF(OR($B180=0,$B180=""),"",IF(AND($E$3="Nursery"),'Marks Entry Nursery'!C179,IF(AND($E$3="LKG"),'Marks Entry LKG'!C179,IF(AND($E$3="UKG"),'Marks Entry UKG'!C179,""))))</f>
        <v/>
      </c>
      <c r="E180" s="402" t="str">
        <f>IF(OR(B180=0,B180=""),"",IF(AND($E$3="Nursery"),'Marks Entry Nursery'!E179,IF(AND($E$3="LKG"),'Marks Entry LKG'!E179,IF(AND($E$3="UKG"),'Marks Entry UKG'!E179,""))))</f>
        <v/>
      </c>
      <c r="F180" s="260" t="str">
        <f>IF(OR(B180=0,B180=""),"",IF(AND($E$3="Nursery"),'Marks Entry Nursery'!D179,IF(AND($E$3="LKG"),'Marks Entry LKG'!D179,IF(AND($E$3="UKG"),'Marks Entry UKG'!D179,""))))</f>
        <v/>
      </c>
      <c r="G180" s="407" t="str">
        <f>IF(OR($B180=0,$B180=""),"",IF(AND($E$3="Nursery"),'Marks Entry Nursery'!F179,IF(AND($E$3="LKG"),'Marks Entry LKG'!F179,IF(AND($E$3="UKG"),'Marks Entry UKG'!F179,""))))</f>
        <v/>
      </c>
      <c r="H180" s="407" t="str">
        <f>IF(OR($B180=0,$B180=""),"",IF(AND($E$3="Nursery"),'Marks Entry Nursery'!G179,IF(AND($E$3="LKG"),'Marks Entry LKG'!G179,IF(AND($E$3="UKG"),'Marks Entry UKG'!G179,""))))</f>
        <v/>
      </c>
      <c r="I180" s="407" t="str">
        <f>IF(OR($B180=0,$B180=""),"",IF(AND($E$3="Nursery"),'Marks Entry Nursery'!H179,IF(AND($E$3="LKG"),'Marks Entry LKG'!H179,IF(AND($E$3="UKG"),'Marks Entry UKG'!H179,""))))</f>
        <v/>
      </c>
      <c r="J180" s="229" t="str">
        <f>IF(OR($B180=0,$B180=""),"",IF(AND($E$3="Nursery"),'Marks Entry Nursery'!J179,IF(AND($E$3="LKG"),'Marks Entry LKG'!J179,IF(AND($E$3="UKG"),'Marks Entry UKG'!J179,""))))</f>
        <v/>
      </c>
      <c r="K180" s="229" t="str">
        <f>IF(OR($B180=0,$B180=""),"",IF(AND($E$3="Nursery"),'Marks Entry Nursery'!K179,IF(AND($E$3="LKG"),'Marks Entry LKG'!K179,IF(AND($E$3="UKG"),'Marks Entry UKG'!K179,""))))</f>
        <v/>
      </c>
      <c r="L180" s="105"/>
      <c r="M180" s="105"/>
      <c r="N180" s="105"/>
      <c r="O180" s="51"/>
      <c r="P180" s="105" t="str">
        <f>IF(OR($B180=0,$B180=""),"",IF(AND($E$3="Nursery"),'Marks Entry Nursery'!O179,IF(AND($E$3="LKG"),'Marks Entry LKG'!O179,IF(AND($E$3="UKG"),'Marks Entry UKG'!O179,""))))</f>
        <v/>
      </c>
      <c r="Q180" s="105" t="str">
        <f>IF(OR($B180=0,$B180=""),"",IF(AND($E$3="Nursery"),'Marks Entry Nursery'!P179,IF(AND($E$3="LKG"),'Marks Entry LKG'!P179,IF(AND($E$3="UKG"),'Marks Entry UKG'!P179,""))))</f>
        <v/>
      </c>
      <c r="R180" s="54" t="str">
        <f t="shared" si="128"/>
        <v/>
      </c>
      <c r="S180" s="51">
        <f t="shared" si="129"/>
        <v>0</v>
      </c>
      <c r="T180" s="105" t="str">
        <f>IF(OR($B180=0,$B180=""),"",IF(AND($E$3="Nursery"),'Marks Entry Nursery'!Q179,IF(AND($E$3="LKG"),'Marks Entry LKG'!Q179,IF(AND($E$3="UKG"),'Marks Entry UKG'!Q179,""))))</f>
        <v/>
      </c>
      <c r="U180" s="105" t="str">
        <f>IF(OR($B180=0,$B180=""),"",IF(AND($E$3="Nursery"),'Marks Entry Nursery'!R179,IF(AND($E$3="LKG"),'Marks Entry LKG'!R179,IF(AND($E$3="UKG"),'Marks Entry UKG'!R179,""))))</f>
        <v/>
      </c>
      <c r="V180" s="55" t="str">
        <f t="shared" si="130"/>
        <v/>
      </c>
      <c r="W180" s="51" t="str">
        <f t="shared" si="131"/>
        <v/>
      </c>
      <c r="X180" s="89">
        <f t="shared" si="132"/>
        <v>0</v>
      </c>
      <c r="Y180" s="89" t="str">
        <f t="shared" si="133"/>
        <v/>
      </c>
      <c r="Z180" s="89" t="str">
        <f t="shared" si="134"/>
        <v/>
      </c>
      <c r="AA180" s="89" t="str">
        <f t="shared" si="135"/>
        <v/>
      </c>
      <c r="AB180" s="89" t="str">
        <f t="shared" si="136"/>
        <v/>
      </c>
      <c r="AC180" s="93" t="str">
        <f t="shared" si="137"/>
        <v/>
      </c>
      <c r="AD180" s="105"/>
      <c r="AE180" s="105"/>
      <c r="AF180" s="105"/>
      <c r="AG180" s="51"/>
      <c r="AH180" s="105" t="str">
        <f>IF(OR($B180=0,$B180=""),"",IF(AND($E$3="Nursery"),'Marks Entry Nursery'!V179,IF(AND($E$3="LKG"),'Marks Entry LKG'!V179,IF(AND($E$3="UKG"),'Marks Entry UKG'!V179,""))))</f>
        <v/>
      </c>
      <c r="AI180" s="105" t="str">
        <f>IF(OR($B180=0,$B180=""),"",IF(AND($E$3="Nursery"),'Marks Entry Nursery'!W179,IF(AND($E$3="LKG"),'Marks Entry LKG'!W179,IF(AND($E$3="UKG"),'Marks Entry UKG'!W179,""))))</f>
        <v/>
      </c>
      <c r="AJ180" s="54" t="str">
        <f t="shared" si="138"/>
        <v/>
      </c>
      <c r="AK180" s="51">
        <f t="shared" si="139"/>
        <v>0</v>
      </c>
      <c r="AL180" s="105" t="str">
        <f>IF(OR($B180=0,$B180=""),"",IF(AND($E$3="Nursery"),'Marks Entry Nursery'!X179,IF(AND($E$3="LKG"),'Marks Entry LKG'!X179,IF(AND($E$3="UKG"),'Marks Entry UKG'!X179,""))))</f>
        <v/>
      </c>
      <c r="AM180" s="105" t="str">
        <f>IF(OR($B180=0,$B180=""),"",IF(AND($E$3="Nursery"),'Marks Entry Nursery'!Y179,IF(AND($E$3="LKG"),'Marks Entry LKG'!Y179,IF(AND($E$3="UKG"),'Marks Entry UKG'!Y179,""))))</f>
        <v/>
      </c>
      <c r="AN180" s="55" t="str">
        <f t="shared" si="140"/>
        <v/>
      </c>
      <c r="AO180" s="51" t="str">
        <f t="shared" si="141"/>
        <v/>
      </c>
      <c r="AP180" s="89">
        <f t="shared" si="142"/>
        <v>0</v>
      </c>
      <c r="AQ180" s="89" t="str">
        <f t="shared" si="143"/>
        <v/>
      </c>
      <c r="AR180" s="89" t="str">
        <f t="shared" si="144"/>
        <v/>
      </c>
      <c r="AS180" s="89" t="str">
        <f t="shared" si="145"/>
        <v/>
      </c>
      <c r="AT180" s="89" t="str">
        <f t="shared" si="146"/>
        <v/>
      </c>
      <c r="AU180" s="93" t="str">
        <f t="shared" si="147"/>
        <v/>
      </c>
      <c r="AV180" s="105"/>
      <c r="AW180" s="105"/>
      <c r="AX180" s="105"/>
      <c r="AY180" s="51"/>
      <c r="AZ180" s="105" t="str">
        <f>IF(OR($B180=0,$B180=""),"",IF(AND($E$3="Nursery"),'Marks Entry Nursery'!AC179,IF(AND($E$3="LKG"),'Marks Entry LKG'!AC179,IF(AND($E$3="UKG"),'Marks Entry UKG'!AC179,""))))</f>
        <v/>
      </c>
      <c r="BA180" s="105" t="str">
        <f>IF(OR($B180=0,$B180=""),"",IF(AND($E$3="Nursery"),'Marks Entry Nursery'!AD179,IF(AND($E$3="LKG"),'Marks Entry LKG'!AD179,IF(AND($E$3="UKG"),'Marks Entry UKG'!AD179,""))))</f>
        <v/>
      </c>
      <c r="BB180" s="54" t="str">
        <f t="shared" si="148"/>
        <v/>
      </c>
      <c r="BC180" s="51">
        <f t="shared" si="149"/>
        <v>0</v>
      </c>
      <c r="BD180" s="105" t="str">
        <f>IF(OR($B180=0,$B180=""),"",IF(AND($E$3="Nursery"),'Marks Entry Nursery'!AE179,IF(AND($E$3="LKG"),'Marks Entry LKG'!AE179,IF(AND($E$3="UKG"),'Marks Entry UKG'!AE179,""))))</f>
        <v/>
      </c>
      <c r="BE180" s="105" t="str">
        <f>IF(OR($B180=0,$B180=""),"",IF(AND($E$3="Nursery"),'Marks Entry Nursery'!AF179,IF(AND($E$3="LKG"),'Marks Entry LKG'!AF179,IF(AND($E$3="UKG"),'Marks Entry UKG'!AF179,""))))</f>
        <v/>
      </c>
      <c r="BF180" s="55" t="str">
        <f t="shared" si="150"/>
        <v/>
      </c>
      <c r="BG180" s="51" t="str">
        <f t="shared" si="151"/>
        <v/>
      </c>
      <c r="BH180" s="89">
        <f t="shared" si="152"/>
        <v>0</v>
      </c>
      <c r="BI180" s="89" t="str">
        <f t="shared" si="153"/>
        <v/>
      </c>
      <c r="BJ180" s="89" t="str">
        <f t="shared" si="154"/>
        <v/>
      </c>
      <c r="BK180" s="89" t="str">
        <f t="shared" si="155"/>
        <v/>
      </c>
      <c r="BL180" s="89" t="str">
        <f t="shared" si="156"/>
        <v/>
      </c>
      <c r="BM180" s="93" t="str">
        <f t="shared" si="157"/>
        <v/>
      </c>
      <c r="BN180" s="105"/>
      <c r="BO180" s="105"/>
      <c r="BP180" s="105"/>
      <c r="BQ180" s="51"/>
      <c r="BR180" s="105" t="str">
        <f>IF(OR($B180=0,$B180=""),"",IF(AND($E$3="Nursery"),'Marks Entry Nursery'!AJ179,IF(AND($E$3="LKG"),'Marks Entry LKG'!AJ179,IF(AND($E$3="UKG"),'Marks Entry UKG'!AJ179,""))))</f>
        <v/>
      </c>
      <c r="BS180" s="105" t="str">
        <f>IF(OR($B180=0,$B180=""),"",IF(AND($E$3="Nursery"),'Marks Entry Nursery'!AK179,IF(AND($E$3="LKG"),'Marks Entry LKG'!AK179,IF(AND($E$3="UKG"),'Marks Entry UKG'!AK179,""))))</f>
        <v/>
      </c>
      <c r="BT180" s="54" t="str">
        <f t="shared" si="158"/>
        <v/>
      </c>
      <c r="BU180" s="51">
        <f t="shared" si="159"/>
        <v>0</v>
      </c>
      <c r="BV180" s="105" t="str">
        <f>IF(OR($B180=0,$B180=""),"",IF(AND($E$3="Nursery"),'Marks Entry Nursery'!AL179,IF(AND($E$3="LKG"),'Marks Entry LKG'!AL179,IF(AND($E$3="UKG"),'Marks Entry UKG'!AL179,""))))</f>
        <v/>
      </c>
      <c r="BW180" s="105" t="str">
        <f>IF(OR($B180=0,$B180=""),"",IF(AND($E$3="Nursery"),'Marks Entry Nursery'!AM179,IF(AND($E$3="LKG"),'Marks Entry LKG'!AM179,IF(AND($E$3="UKG"),'Marks Entry UKG'!AM179,""))))</f>
        <v/>
      </c>
      <c r="BX180" s="55" t="str">
        <f t="shared" si="160"/>
        <v/>
      </c>
      <c r="BY180" s="51" t="str">
        <f t="shared" si="161"/>
        <v/>
      </c>
      <c r="BZ180" s="89">
        <f t="shared" si="162"/>
        <v>0</v>
      </c>
      <c r="CA180" s="89" t="str">
        <f t="shared" si="163"/>
        <v/>
      </c>
      <c r="CB180" s="89" t="str">
        <f t="shared" si="164"/>
        <v/>
      </c>
      <c r="CC180" s="89" t="str">
        <f t="shared" si="165"/>
        <v/>
      </c>
      <c r="CD180" s="89" t="str">
        <f t="shared" si="166"/>
        <v/>
      </c>
      <c r="CE180" s="93" t="str">
        <f t="shared" si="167"/>
        <v/>
      </c>
      <c r="CF180" s="105" t="str">
        <f>IF(OR($B180=0,$B180=""),"",IF(AND($E$3="Nursery"),'Marks Entry Nursery'!AN179,IF(AND($E$3="LKG"),'Marks Entry LKG'!AN179,IF(AND($E$3="UKG"),'Marks Entry UKG'!AN179,""))))</f>
        <v/>
      </c>
      <c r="CG180" s="105" t="str">
        <f>IF(OR($B180=0,$B180=""),"",IF(AND($E$3="Nursery"),'Marks Entry Nursery'!AO179,IF(AND($E$3="LKG"),'Marks Entry LKG'!AO179,IF(AND($E$3="UKG"),'Marks Entry UKG'!AO179,""))))</f>
        <v/>
      </c>
      <c r="CH180" s="106" t="str">
        <f t="shared" si="168"/>
        <v/>
      </c>
      <c r="CI180" s="107">
        <f t="shared" si="169"/>
        <v>0</v>
      </c>
      <c r="CJ180" s="107" t="str">
        <f t="shared" si="170"/>
        <v/>
      </c>
      <c r="CK180" s="107" t="str">
        <f t="shared" si="171"/>
        <v/>
      </c>
      <c r="CL180" s="92" t="str">
        <f t="shared" si="172"/>
        <v/>
      </c>
      <c r="CM180" s="105" t="str">
        <f>IF(OR($B180=0,$B180=""),"",IF(AND($E$3="Nursery"),'Marks Entry Nursery'!AP179,IF(AND($E$3="LKG"),'Marks Entry LKG'!AP179,IF(AND($E$3="UKG"),'Marks Entry UKG'!AP179,""))))</f>
        <v/>
      </c>
      <c r="CN180" s="105" t="str">
        <f>IF(OR($B180=0,$B180=""),"",IF(AND($E$3="Nursery"),'Marks Entry Nursery'!AQ179,IF(AND($E$3="LKG"),'Marks Entry LKG'!AQ179,IF(AND($E$3="UKG"),'Marks Entry UKG'!AQ179,""))))</f>
        <v/>
      </c>
      <c r="CO180" s="106" t="str">
        <f t="shared" si="173"/>
        <v/>
      </c>
      <c r="CP180" s="107">
        <f t="shared" si="174"/>
        <v>0</v>
      </c>
      <c r="CQ180" s="107" t="str">
        <f t="shared" si="175"/>
        <v/>
      </c>
      <c r="CR180" s="107" t="str">
        <f t="shared" si="176"/>
        <v/>
      </c>
      <c r="CS180" s="92" t="str">
        <f t="shared" si="177"/>
        <v/>
      </c>
      <c r="CT180" s="105" t="str">
        <f>IF(OR($B180=0,$B180=""),"",IF(AND($E$3="Nursery"),'Marks Entry Nursery'!AR179,IF(AND($E$3="LKG"),'Marks Entry LKG'!AR179,IF(AND($E$3="UKG"),'Marks Entry UKG'!AR179,""))))</f>
        <v/>
      </c>
      <c r="CU180" s="105" t="str">
        <f>IF(OR($B180=0,$B180=""),"",IF(AND($E$3="Nursery"),'Marks Entry Nursery'!AS179,IF(AND($E$3="LKG"),'Marks Entry LKG'!AS179,IF(AND($E$3="UKG"),'Marks Entry UKG'!AS179,""))))</f>
        <v/>
      </c>
      <c r="CV180" s="106" t="str">
        <f t="shared" si="178"/>
        <v/>
      </c>
      <c r="CW180" s="107">
        <f t="shared" si="179"/>
        <v>0</v>
      </c>
      <c r="CX180" s="107" t="str">
        <f t="shared" si="180"/>
        <v/>
      </c>
      <c r="CY180" s="107" t="str">
        <f t="shared" si="181"/>
        <v/>
      </c>
      <c r="CZ180" s="92" t="str">
        <f t="shared" si="182"/>
        <v/>
      </c>
      <c r="DA180" s="105" t="str">
        <f>IF(OR($B180=0,$B180=""),"",IF(AND($E$3="Nursery"),'Marks Entry Nursery'!AT179,IF(AND($E$3="LKG"),'Marks Entry LKG'!AT179,IF(AND($E$3="UKG"),'Marks Entry UKG'!AT179,""))))</f>
        <v/>
      </c>
      <c r="DB180" s="105" t="str">
        <f>IF(OR($B180=0,$B180=""),"",IF(AND($E$3="Nursery"),'Marks Entry Nursery'!AU179,IF(AND($E$3="LKG"),'Marks Entry LKG'!AU179,IF(AND($E$3="UKG"),'Marks Entry UKG'!AU179,""))))</f>
        <v/>
      </c>
      <c r="DC180" s="357" t="str">
        <f t="shared" si="183"/>
        <v/>
      </c>
      <c r="DD180" s="93" t="str">
        <f t="shared" si="184"/>
        <v/>
      </c>
      <c r="DE180" s="105" t="str">
        <f>IF(OR($B180=0,$B180=""),"",IF(AND($E$3="Nursery"),'Marks Entry Nursery'!AV179,IF(AND($E$3="LKG"),'Marks Entry LKG'!AV179,IF(AND($E$3="UKG"),'Marks Entry UKG'!AV179,""))))</f>
        <v/>
      </c>
      <c r="DF180" s="105" t="str">
        <f>IF(OR($B180=0,$B180=""),"",IF(AND($E$3="Nursery"),'Marks Entry Nursery'!AW179,IF(AND($E$3="LKG"),'Marks Entry LKG'!AW179,IF(AND($E$3="UKG"),'Marks Entry UKG'!AW179,""))))</f>
        <v/>
      </c>
      <c r="DG180" s="357" t="str">
        <f t="shared" si="185"/>
        <v/>
      </c>
      <c r="DH180" s="93" t="str">
        <f t="shared" si="186"/>
        <v/>
      </c>
      <c r="DI180" s="63" t="str">
        <f t="shared" si="187"/>
        <v/>
      </c>
      <c r="DJ180" s="359" t="str">
        <f t="shared" si="188"/>
        <v/>
      </c>
      <c r="DK180" s="67" t="str">
        <f t="shared" si="189"/>
        <v/>
      </c>
      <c r="DL180" s="68" t="str">
        <f t="shared" si="190"/>
        <v/>
      </c>
      <c r="DM180" s="387" t="str">
        <f>IFERROR(IF(B180="NSO","NSO",IF(OR(D180="",G180="",F180="",B180="",DI180=0),"",IF('Master sheet'!$D$14="Hindi","कक्षोंन्नति","Promoted"))),"")</f>
        <v/>
      </c>
      <c r="DN180" s="42" t="str">
        <f>IF(OR(B180=0,B180=""),"",IF(AND($E$3="Nursery"),'Marks Entry Nursery'!AX179,IF(AND($E$3="LKG"),'Marks Entry LKG'!AX179,IF(AND($E$3="UKG"),'Marks Entry UKG'!AX179,""))))</f>
        <v/>
      </c>
      <c r="DO180" s="42" t="str">
        <f>IF(OR(B180=0,B180=""),"",IF(AND($E$3="Nursery"),'Marks Entry Nursery'!AY179,IF(AND($E$3="LKG"),'Marks Entry LKG'!AY179,IF(AND($E$3="UKG"),'Marks Entry UKG'!AY179,""))))</f>
        <v/>
      </c>
      <c r="DP180" s="214" t="str">
        <f t="shared" si="191"/>
        <v/>
      </c>
      <c r="DQ180" s="43"/>
      <c r="DX180" s="44">
        <f>IF(AND($E$3="Nursery"),'Marks Entry Nursery'!I179,IF(AND($E$3="LKG"),'Marks Entry LKG'!I179,IF(AND($E$3="UKG"),'Marks Entry UKG'!I179,"")))</f>
        <v>0</v>
      </c>
    </row>
    <row r="181" spans="1:128" ht="18.95" customHeight="1">
      <c r="A181" s="56">
        <v>174</v>
      </c>
      <c r="B181" s="261" t="str">
        <f>IF(OR(DX181=0,DX181=""),"",IF(AND($E$3="Nursery"),'Marks Entry Nursery'!I180,IF(AND($E$3="LKG"),'Marks Entry LKG'!I180,IF(AND($E$3="UKG"),'Marks Entry UKG'!I180,""))))</f>
        <v/>
      </c>
      <c r="C181" s="57" t="str">
        <f>IF(OR($B181=0,$B181=""),"",IF(AND($E$3="Nursery"),'Marks Entry Nursery'!B180,IF(AND($E$3="LKG"),'Marks Entry LKG'!B180,IF(AND($E$3="UKG"),'Marks Entry UKG'!B180,""))))</f>
        <v/>
      </c>
      <c r="D181" s="57" t="str">
        <f>IF(OR($B181=0,$B181=""),"",IF(AND($E$3="Nursery"),'Marks Entry Nursery'!C180,IF(AND($E$3="LKG"),'Marks Entry LKG'!C180,IF(AND($E$3="UKG"),'Marks Entry UKG'!C180,""))))</f>
        <v/>
      </c>
      <c r="E181" s="402" t="str">
        <f>IF(OR(B181=0,B181=""),"",IF(AND($E$3="Nursery"),'Marks Entry Nursery'!E180,IF(AND($E$3="LKG"),'Marks Entry LKG'!E180,IF(AND($E$3="UKG"),'Marks Entry UKG'!E180,""))))</f>
        <v/>
      </c>
      <c r="F181" s="260" t="str">
        <f>IF(OR(B181=0,B181=""),"",IF(AND($E$3="Nursery"),'Marks Entry Nursery'!D180,IF(AND($E$3="LKG"),'Marks Entry LKG'!D180,IF(AND($E$3="UKG"),'Marks Entry UKG'!D180,""))))</f>
        <v/>
      </c>
      <c r="G181" s="407" t="str">
        <f>IF(OR($B181=0,$B181=""),"",IF(AND($E$3="Nursery"),'Marks Entry Nursery'!F180,IF(AND($E$3="LKG"),'Marks Entry LKG'!F180,IF(AND($E$3="UKG"),'Marks Entry UKG'!F180,""))))</f>
        <v/>
      </c>
      <c r="H181" s="407" t="str">
        <f>IF(OR($B181=0,$B181=""),"",IF(AND($E$3="Nursery"),'Marks Entry Nursery'!G180,IF(AND($E$3="LKG"),'Marks Entry LKG'!G180,IF(AND($E$3="UKG"),'Marks Entry UKG'!G180,""))))</f>
        <v/>
      </c>
      <c r="I181" s="407" t="str">
        <f>IF(OR($B181=0,$B181=""),"",IF(AND($E$3="Nursery"),'Marks Entry Nursery'!H180,IF(AND($E$3="LKG"),'Marks Entry LKG'!H180,IF(AND($E$3="UKG"),'Marks Entry UKG'!H180,""))))</f>
        <v/>
      </c>
      <c r="J181" s="229" t="str">
        <f>IF(OR($B181=0,$B181=""),"",IF(AND($E$3="Nursery"),'Marks Entry Nursery'!J180,IF(AND($E$3="LKG"),'Marks Entry LKG'!J180,IF(AND($E$3="UKG"),'Marks Entry UKG'!J180,""))))</f>
        <v/>
      </c>
      <c r="K181" s="229" t="str">
        <f>IF(OR($B181=0,$B181=""),"",IF(AND($E$3="Nursery"),'Marks Entry Nursery'!K180,IF(AND($E$3="LKG"),'Marks Entry LKG'!K180,IF(AND($E$3="UKG"),'Marks Entry UKG'!K180,""))))</f>
        <v/>
      </c>
      <c r="L181" s="105"/>
      <c r="M181" s="105"/>
      <c r="N181" s="105"/>
      <c r="O181" s="51"/>
      <c r="P181" s="105" t="str">
        <f>IF(OR($B181=0,$B181=""),"",IF(AND($E$3="Nursery"),'Marks Entry Nursery'!O180,IF(AND($E$3="LKG"),'Marks Entry LKG'!O180,IF(AND($E$3="UKG"),'Marks Entry UKG'!O180,""))))</f>
        <v/>
      </c>
      <c r="Q181" s="105" t="str">
        <f>IF(OR($B181=0,$B181=""),"",IF(AND($E$3="Nursery"),'Marks Entry Nursery'!P180,IF(AND($E$3="LKG"),'Marks Entry LKG'!P180,IF(AND($E$3="UKG"),'Marks Entry UKG'!P180,""))))</f>
        <v/>
      </c>
      <c r="R181" s="54" t="str">
        <f t="shared" si="128"/>
        <v/>
      </c>
      <c r="S181" s="51">
        <f t="shared" si="129"/>
        <v>0</v>
      </c>
      <c r="T181" s="105" t="str">
        <f>IF(OR($B181=0,$B181=""),"",IF(AND($E$3="Nursery"),'Marks Entry Nursery'!Q180,IF(AND($E$3="LKG"),'Marks Entry LKG'!Q180,IF(AND($E$3="UKG"),'Marks Entry UKG'!Q180,""))))</f>
        <v/>
      </c>
      <c r="U181" s="105" t="str">
        <f>IF(OR($B181=0,$B181=""),"",IF(AND($E$3="Nursery"),'Marks Entry Nursery'!R180,IF(AND($E$3="LKG"),'Marks Entry LKG'!R180,IF(AND($E$3="UKG"),'Marks Entry UKG'!R180,""))))</f>
        <v/>
      </c>
      <c r="V181" s="55" t="str">
        <f t="shared" si="130"/>
        <v/>
      </c>
      <c r="W181" s="51" t="str">
        <f t="shared" si="131"/>
        <v/>
      </c>
      <c r="X181" s="89">
        <f t="shared" si="132"/>
        <v>0</v>
      </c>
      <c r="Y181" s="89" t="str">
        <f t="shared" si="133"/>
        <v/>
      </c>
      <c r="Z181" s="89" t="str">
        <f t="shared" si="134"/>
        <v/>
      </c>
      <c r="AA181" s="89" t="str">
        <f t="shared" si="135"/>
        <v/>
      </c>
      <c r="AB181" s="89" t="str">
        <f t="shared" si="136"/>
        <v/>
      </c>
      <c r="AC181" s="93" t="str">
        <f t="shared" si="137"/>
        <v/>
      </c>
      <c r="AD181" s="105"/>
      <c r="AE181" s="105"/>
      <c r="AF181" s="105"/>
      <c r="AG181" s="51"/>
      <c r="AH181" s="105" t="str">
        <f>IF(OR($B181=0,$B181=""),"",IF(AND($E$3="Nursery"),'Marks Entry Nursery'!V180,IF(AND($E$3="LKG"),'Marks Entry LKG'!V180,IF(AND($E$3="UKG"),'Marks Entry UKG'!V180,""))))</f>
        <v/>
      </c>
      <c r="AI181" s="105" t="str">
        <f>IF(OR($B181=0,$B181=""),"",IF(AND($E$3="Nursery"),'Marks Entry Nursery'!W180,IF(AND($E$3="LKG"),'Marks Entry LKG'!W180,IF(AND($E$3="UKG"),'Marks Entry UKG'!W180,""))))</f>
        <v/>
      </c>
      <c r="AJ181" s="54" t="str">
        <f t="shared" si="138"/>
        <v/>
      </c>
      <c r="AK181" s="51">
        <f t="shared" si="139"/>
        <v>0</v>
      </c>
      <c r="AL181" s="105" t="str">
        <f>IF(OR($B181=0,$B181=""),"",IF(AND($E$3="Nursery"),'Marks Entry Nursery'!X180,IF(AND($E$3="LKG"),'Marks Entry LKG'!X180,IF(AND($E$3="UKG"),'Marks Entry UKG'!X180,""))))</f>
        <v/>
      </c>
      <c r="AM181" s="105" t="str">
        <f>IF(OR($B181=0,$B181=""),"",IF(AND($E$3="Nursery"),'Marks Entry Nursery'!Y180,IF(AND($E$3="LKG"),'Marks Entry LKG'!Y180,IF(AND($E$3="UKG"),'Marks Entry UKG'!Y180,""))))</f>
        <v/>
      </c>
      <c r="AN181" s="55" t="str">
        <f t="shared" si="140"/>
        <v/>
      </c>
      <c r="AO181" s="51" t="str">
        <f t="shared" si="141"/>
        <v/>
      </c>
      <c r="AP181" s="89">
        <f t="shared" si="142"/>
        <v>0</v>
      </c>
      <c r="AQ181" s="89" t="str">
        <f t="shared" si="143"/>
        <v/>
      </c>
      <c r="AR181" s="89" t="str">
        <f t="shared" si="144"/>
        <v/>
      </c>
      <c r="AS181" s="89" t="str">
        <f t="shared" si="145"/>
        <v/>
      </c>
      <c r="AT181" s="89" t="str">
        <f t="shared" si="146"/>
        <v/>
      </c>
      <c r="AU181" s="93" t="str">
        <f t="shared" si="147"/>
        <v/>
      </c>
      <c r="AV181" s="105"/>
      <c r="AW181" s="105"/>
      <c r="AX181" s="105"/>
      <c r="AY181" s="51"/>
      <c r="AZ181" s="105" t="str">
        <f>IF(OR($B181=0,$B181=""),"",IF(AND($E$3="Nursery"),'Marks Entry Nursery'!AC180,IF(AND($E$3="LKG"),'Marks Entry LKG'!AC180,IF(AND($E$3="UKG"),'Marks Entry UKG'!AC180,""))))</f>
        <v/>
      </c>
      <c r="BA181" s="105" t="str">
        <f>IF(OR($B181=0,$B181=""),"",IF(AND($E$3="Nursery"),'Marks Entry Nursery'!AD180,IF(AND($E$3="LKG"),'Marks Entry LKG'!AD180,IF(AND($E$3="UKG"),'Marks Entry UKG'!AD180,""))))</f>
        <v/>
      </c>
      <c r="BB181" s="54" t="str">
        <f t="shared" si="148"/>
        <v/>
      </c>
      <c r="BC181" s="51">
        <f t="shared" si="149"/>
        <v>0</v>
      </c>
      <c r="BD181" s="105" t="str">
        <f>IF(OR($B181=0,$B181=""),"",IF(AND($E$3="Nursery"),'Marks Entry Nursery'!AE180,IF(AND($E$3="LKG"),'Marks Entry LKG'!AE180,IF(AND($E$3="UKG"),'Marks Entry UKG'!AE180,""))))</f>
        <v/>
      </c>
      <c r="BE181" s="105" t="str">
        <f>IF(OR($B181=0,$B181=""),"",IF(AND($E$3="Nursery"),'Marks Entry Nursery'!AF180,IF(AND($E$3="LKG"),'Marks Entry LKG'!AF180,IF(AND($E$3="UKG"),'Marks Entry UKG'!AF180,""))))</f>
        <v/>
      </c>
      <c r="BF181" s="55" t="str">
        <f t="shared" si="150"/>
        <v/>
      </c>
      <c r="BG181" s="51" t="str">
        <f t="shared" si="151"/>
        <v/>
      </c>
      <c r="BH181" s="89">
        <f t="shared" si="152"/>
        <v>0</v>
      </c>
      <c r="BI181" s="89" t="str">
        <f t="shared" si="153"/>
        <v/>
      </c>
      <c r="BJ181" s="89" t="str">
        <f t="shared" si="154"/>
        <v/>
      </c>
      <c r="BK181" s="89" t="str">
        <f t="shared" si="155"/>
        <v/>
      </c>
      <c r="BL181" s="89" t="str">
        <f t="shared" si="156"/>
        <v/>
      </c>
      <c r="BM181" s="93" t="str">
        <f t="shared" si="157"/>
        <v/>
      </c>
      <c r="BN181" s="105"/>
      <c r="BO181" s="105"/>
      <c r="BP181" s="105"/>
      <c r="BQ181" s="51"/>
      <c r="BR181" s="105" t="str">
        <f>IF(OR($B181=0,$B181=""),"",IF(AND($E$3="Nursery"),'Marks Entry Nursery'!AJ180,IF(AND($E$3="LKG"),'Marks Entry LKG'!AJ180,IF(AND($E$3="UKG"),'Marks Entry UKG'!AJ180,""))))</f>
        <v/>
      </c>
      <c r="BS181" s="105" t="str">
        <f>IF(OR($B181=0,$B181=""),"",IF(AND($E$3="Nursery"),'Marks Entry Nursery'!AK180,IF(AND($E$3="LKG"),'Marks Entry LKG'!AK180,IF(AND($E$3="UKG"),'Marks Entry UKG'!AK180,""))))</f>
        <v/>
      </c>
      <c r="BT181" s="54" t="str">
        <f t="shared" si="158"/>
        <v/>
      </c>
      <c r="BU181" s="51">
        <f t="shared" si="159"/>
        <v>0</v>
      </c>
      <c r="BV181" s="105" t="str">
        <f>IF(OR($B181=0,$B181=""),"",IF(AND($E$3="Nursery"),'Marks Entry Nursery'!AL180,IF(AND($E$3="LKG"),'Marks Entry LKG'!AL180,IF(AND($E$3="UKG"),'Marks Entry UKG'!AL180,""))))</f>
        <v/>
      </c>
      <c r="BW181" s="105" t="str">
        <f>IF(OR($B181=0,$B181=""),"",IF(AND($E$3="Nursery"),'Marks Entry Nursery'!AM180,IF(AND($E$3="LKG"),'Marks Entry LKG'!AM180,IF(AND($E$3="UKG"),'Marks Entry UKG'!AM180,""))))</f>
        <v/>
      </c>
      <c r="BX181" s="55" t="str">
        <f t="shared" si="160"/>
        <v/>
      </c>
      <c r="BY181" s="51" t="str">
        <f t="shared" si="161"/>
        <v/>
      </c>
      <c r="BZ181" s="89">
        <f t="shared" si="162"/>
        <v>0</v>
      </c>
      <c r="CA181" s="89" t="str">
        <f t="shared" si="163"/>
        <v/>
      </c>
      <c r="CB181" s="89" t="str">
        <f t="shared" si="164"/>
        <v/>
      </c>
      <c r="CC181" s="89" t="str">
        <f t="shared" si="165"/>
        <v/>
      </c>
      <c r="CD181" s="89" t="str">
        <f t="shared" si="166"/>
        <v/>
      </c>
      <c r="CE181" s="93" t="str">
        <f t="shared" si="167"/>
        <v/>
      </c>
      <c r="CF181" s="105" t="str">
        <f>IF(OR($B181=0,$B181=""),"",IF(AND($E$3="Nursery"),'Marks Entry Nursery'!AN180,IF(AND($E$3="LKG"),'Marks Entry LKG'!AN180,IF(AND($E$3="UKG"),'Marks Entry UKG'!AN180,""))))</f>
        <v/>
      </c>
      <c r="CG181" s="105" t="str">
        <f>IF(OR($B181=0,$B181=""),"",IF(AND($E$3="Nursery"),'Marks Entry Nursery'!AO180,IF(AND($E$3="LKG"),'Marks Entry LKG'!AO180,IF(AND($E$3="UKG"),'Marks Entry UKG'!AO180,""))))</f>
        <v/>
      </c>
      <c r="CH181" s="106" t="str">
        <f t="shared" si="168"/>
        <v/>
      </c>
      <c r="CI181" s="107">
        <f t="shared" si="169"/>
        <v>0</v>
      </c>
      <c r="CJ181" s="107" t="str">
        <f t="shared" si="170"/>
        <v/>
      </c>
      <c r="CK181" s="107" t="str">
        <f t="shared" si="171"/>
        <v/>
      </c>
      <c r="CL181" s="92" t="str">
        <f t="shared" si="172"/>
        <v/>
      </c>
      <c r="CM181" s="105" t="str">
        <f>IF(OR($B181=0,$B181=""),"",IF(AND($E$3="Nursery"),'Marks Entry Nursery'!AP180,IF(AND($E$3="LKG"),'Marks Entry LKG'!AP180,IF(AND($E$3="UKG"),'Marks Entry UKG'!AP180,""))))</f>
        <v/>
      </c>
      <c r="CN181" s="105" t="str">
        <f>IF(OR($B181=0,$B181=""),"",IF(AND($E$3="Nursery"),'Marks Entry Nursery'!AQ180,IF(AND($E$3="LKG"),'Marks Entry LKG'!AQ180,IF(AND($E$3="UKG"),'Marks Entry UKG'!AQ180,""))))</f>
        <v/>
      </c>
      <c r="CO181" s="106" t="str">
        <f t="shared" si="173"/>
        <v/>
      </c>
      <c r="CP181" s="107">
        <f t="shared" si="174"/>
        <v>0</v>
      </c>
      <c r="CQ181" s="107" t="str">
        <f t="shared" si="175"/>
        <v/>
      </c>
      <c r="CR181" s="107" t="str">
        <f t="shared" si="176"/>
        <v/>
      </c>
      <c r="CS181" s="92" t="str">
        <f t="shared" si="177"/>
        <v/>
      </c>
      <c r="CT181" s="105" t="str">
        <f>IF(OR($B181=0,$B181=""),"",IF(AND($E$3="Nursery"),'Marks Entry Nursery'!AR180,IF(AND($E$3="LKG"),'Marks Entry LKG'!AR180,IF(AND($E$3="UKG"),'Marks Entry UKG'!AR180,""))))</f>
        <v/>
      </c>
      <c r="CU181" s="105" t="str">
        <f>IF(OR($B181=0,$B181=""),"",IF(AND($E$3="Nursery"),'Marks Entry Nursery'!AS180,IF(AND($E$3="LKG"),'Marks Entry LKG'!AS180,IF(AND($E$3="UKG"),'Marks Entry UKG'!AS180,""))))</f>
        <v/>
      </c>
      <c r="CV181" s="106" t="str">
        <f t="shared" si="178"/>
        <v/>
      </c>
      <c r="CW181" s="107">
        <f t="shared" si="179"/>
        <v>0</v>
      </c>
      <c r="CX181" s="107" t="str">
        <f t="shared" si="180"/>
        <v/>
      </c>
      <c r="CY181" s="107" t="str">
        <f t="shared" si="181"/>
        <v/>
      </c>
      <c r="CZ181" s="92" t="str">
        <f t="shared" si="182"/>
        <v/>
      </c>
      <c r="DA181" s="105" t="str">
        <f>IF(OR($B181=0,$B181=""),"",IF(AND($E$3="Nursery"),'Marks Entry Nursery'!AT180,IF(AND($E$3="LKG"),'Marks Entry LKG'!AT180,IF(AND($E$3="UKG"),'Marks Entry UKG'!AT180,""))))</f>
        <v/>
      </c>
      <c r="DB181" s="105" t="str">
        <f>IF(OR($B181=0,$B181=""),"",IF(AND($E$3="Nursery"),'Marks Entry Nursery'!AU180,IF(AND($E$3="LKG"),'Marks Entry LKG'!AU180,IF(AND($E$3="UKG"),'Marks Entry UKG'!AU180,""))))</f>
        <v/>
      </c>
      <c r="DC181" s="357" t="str">
        <f t="shared" si="183"/>
        <v/>
      </c>
      <c r="DD181" s="93" t="str">
        <f t="shared" si="184"/>
        <v/>
      </c>
      <c r="DE181" s="105" t="str">
        <f>IF(OR($B181=0,$B181=""),"",IF(AND($E$3="Nursery"),'Marks Entry Nursery'!AV180,IF(AND($E$3="LKG"),'Marks Entry LKG'!AV180,IF(AND($E$3="UKG"),'Marks Entry UKG'!AV180,""))))</f>
        <v/>
      </c>
      <c r="DF181" s="105" t="str">
        <f>IF(OR($B181=0,$B181=""),"",IF(AND($E$3="Nursery"),'Marks Entry Nursery'!AW180,IF(AND($E$3="LKG"),'Marks Entry LKG'!AW180,IF(AND($E$3="UKG"),'Marks Entry UKG'!AW180,""))))</f>
        <v/>
      </c>
      <c r="DG181" s="357" t="str">
        <f t="shared" si="185"/>
        <v/>
      </c>
      <c r="DH181" s="93" t="str">
        <f t="shared" si="186"/>
        <v/>
      </c>
      <c r="DI181" s="63" t="str">
        <f t="shared" si="187"/>
        <v/>
      </c>
      <c r="DJ181" s="359" t="str">
        <f t="shared" si="188"/>
        <v/>
      </c>
      <c r="DK181" s="67" t="str">
        <f t="shared" si="189"/>
        <v/>
      </c>
      <c r="DL181" s="68" t="str">
        <f t="shared" si="190"/>
        <v/>
      </c>
      <c r="DM181" s="387" t="str">
        <f>IFERROR(IF(B181="NSO","NSO",IF(OR(D181="",G181="",F181="",B181="",DI181=0),"",IF('Master sheet'!$D$14="Hindi","कक्षोंन्नति","Promoted"))),"")</f>
        <v/>
      </c>
      <c r="DN181" s="42" t="str">
        <f>IF(OR(B181=0,B181=""),"",IF(AND($E$3="Nursery"),'Marks Entry Nursery'!AX180,IF(AND($E$3="LKG"),'Marks Entry LKG'!AX180,IF(AND($E$3="UKG"),'Marks Entry UKG'!AX180,""))))</f>
        <v/>
      </c>
      <c r="DO181" s="42" t="str">
        <f>IF(OR(B181=0,B181=""),"",IF(AND($E$3="Nursery"),'Marks Entry Nursery'!AY180,IF(AND($E$3="LKG"),'Marks Entry LKG'!AY180,IF(AND($E$3="UKG"),'Marks Entry UKG'!AY180,""))))</f>
        <v/>
      </c>
      <c r="DP181" s="214" t="str">
        <f t="shared" si="191"/>
        <v/>
      </c>
      <c r="DQ181" s="43"/>
      <c r="DX181" s="44">
        <f>IF(AND($E$3="Nursery"),'Marks Entry Nursery'!I180,IF(AND($E$3="LKG"),'Marks Entry LKG'!I180,IF(AND($E$3="UKG"),'Marks Entry UKG'!I180,"")))</f>
        <v>0</v>
      </c>
    </row>
    <row r="182" spans="1:128" ht="18.95" customHeight="1">
      <c r="A182" s="56">
        <v>175</v>
      </c>
      <c r="B182" s="261" t="str">
        <f>IF(OR(DX182=0,DX182=""),"",IF(AND($E$3="Nursery"),'Marks Entry Nursery'!I181,IF(AND($E$3="LKG"),'Marks Entry LKG'!I181,IF(AND($E$3="UKG"),'Marks Entry UKG'!I181,""))))</f>
        <v/>
      </c>
      <c r="C182" s="57" t="str">
        <f>IF(OR($B182=0,$B182=""),"",IF(AND($E$3="Nursery"),'Marks Entry Nursery'!B181,IF(AND($E$3="LKG"),'Marks Entry LKG'!B181,IF(AND($E$3="UKG"),'Marks Entry UKG'!B181,""))))</f>
        <v/>
      </c>
      <c r="D182" s="57" t="str">
        <f>IF(OR($B182=0,$B182=""),"",IF(AND($E$3="Nursery"),'Marks Entry Nursery'!C181,IF(AND($E$3="LKG"),'Marks Entry LKG'!C181,IF(AND($E$3="UKG"),'Marks Entry UKG'!C181,""))))</f>
        <v/>
      </c>
      <c r="E182" s="402" t="str">
        <f>IF(OR(B182=0,B182=""),"",IF(AND($E$3="Nursery"),'Marks Entry Nursery'!E181,IF(AND($E$3="LKG"),'Marks Entry LKG'!E181,IF(AND($E$3="UKG"),'Marks Entry UKG'!E181,""))))</f>
        <v/>
      </c>
      <c r="F182" s="260" t="str">
        <f>IF(OR(B182=0,B182=""),"",IF(AND($E$3="Nursery"),'Marks Entry Nursery'!D181,IF(AND($E$3="LKG"),'Marks Entry LKG'!D181,IF(AND($E$3="UKG"),'Marks Entry UKG'!D181,""))))</f>
        <v/>
      </c>
      <c r="G182" s="407" t="str">
        <f>IF(OR($B182=0,$B182=""),"",IF(AND($E$3="Nursery"),'Marks Entry Nursery'!F181,IF(AND($E$3="LKG"),'Marks Entry LKG'!F181,IF(AND($E$3="UKG"),'Marks Entry UKG'!F181,""))))</f>
        <v/>
      </c>
      <c r="H182" s="407" t="str">
        <f>IF(OR($B182=0,$B182=""),"",IF(AND($E$3="Nursery"),'Marks Entry Nursery'!G181,IF(AND($E$3="LKG"),'Marks Entry LKG'!G181,IF(AND($E$3="UKG"),'Marks Entry UKG'!G181,""))))</f>
        <v/>
      </c>
      <c r="I182" s="407" t="str">
        <f>IF(OR($B182=0,$B182=""),"",IF(AND($E$3="Nursery"),'Marks Entry Nursery'!H181,IF(AND($E$3="LKG"),'Marks Entry LKG'!H181,IF(AND($E$3="UKG"),'Marks Entry UKG'!H181,""))))</f>
        <v/>
      </c>
      <c r="J182" s="229" t="str">
        <f>IF(OR($B182=0,$B182=""),"",IF(AND($E$3="Nursery"),'Marks Entry Nursery'!J181,IF(AND($E$3="LKG"),'Marks Entry LKG'!J181,IF(AND($E$3="UKG"),'Marks Entry UKG'!J181,""))))</f>
        <v/>
      </c>
      <c r="K182" s="229" t="str">
        <f>IF(OR($B182=0,$B182=""),"",IF(AND($E$3="Nursery"),'Marks Entry Nursery'!K181,IF(AND($E$3="LKG"),'Marks Entry LKG'!K181,IF(AND($E$3="UKG"),'Marks Entry UKG'!K181,""))))</f>
        <v/>
      </c>
      <c r="L182" s="105"/>
      <c r="M182" s="105"/>
      <c r="N182" s="105"/>
      <c r="O182" s="51"/>
      <c r="P182" s="105" t="str">
        <f>IF(OR($B182=0,$B182=""),"",IF(AND($E$3="Nursery"),'Marks Entry Nursery'!O181,IF(AND($E$3="LKG"),'Marks Entry LKG'!O181,IF(AND($E$3="UKG"),'Marks Entry UKG'!O181,""))))</f>
        <v/>
      </c>
      <c r="Q182" s="105" t="str">
        <f>IF(OR($B182=0,$B182=""),"",IF(AND($E$3="Nursery"),'Marks Entry Nursery'!P181,IF(AND($E$3="LKG"),'Marks Entry LKG'!P181,IF(AND($E$3="UKG"),'Marks Entry UKG'!P181,""))))</f>
        <v/>
      </c>
      <c r="R182" s="54" t="str">
        <f t="shared" si="128"/>
        <v/>
      </c>
      <c r="S182" s="51">
        <f t="shared" si="129"/>
        <v>0</v>
      </c>
      <c r="T182" s="105" t="str">
        <f>IF(OR($B182=0,$B182=""),"",IF(AND($E$3="Nursery"),'Marks Entry Nursery'!Q181,IF(AND($E$3="LKG"),'Marks Entry LKG'!Q181,IF(AND($E$3="UKG"),'Marks Entry UKG'!Q181,""))))</f>
        <v/>
      </c>
      <c r="U182" s="105" t="str">
        <f>IF(OR($B182=0,$B182=""),"",IF(AND($E$3="Nursery"),'Marks Entry Nursery'!R181,IF(AND($E$3="LKG"),'Marks Entry LKG'!R181,IF(AND($E$3="UKG"),'Marks Entry UKG'!R181,""))))</f>
        <v/>
      </c>
      <c r="V182" s="55" t="str">
        <f t="shared" si="130"/>
        <v/>
      </c>
      <c r="W182" s="51" t="str">
        <f t="shared" si="131"/>
        <v/>
      </c>
      <c r="X182" s="89">
        <f t="shared" si="132"/>
        <v>0</v>
      </c>
      <c r="Y182" s="89" t="str">
        <f t="shared" si="133"/>
        <v/>
      </c>
      <c r="Z182" s="89" t="str">
        <f t="shared" si="134"/>
        <v/>
      </c>
      <c r="AA182" s="89" t="str">
        <f t="shared" si="135"/>
        <v/>
      </c>
      <c r="AB182" s="89" t="str">
        <f t="shared" si="136"/>
        <v/>
      </c>
      <c r="AC182" s="93" t="str">
        <f t="shared" si="137"/>
        <v/>
      </c>
      <c r="AD182" s="105"/>
      <c r="AE182" s="105"/>
      <c r="AF182" s="105"/>
      <c r="AG182" s="51"/>
      <c r="AH182" s="105" t="str">
        <f>IF(OR($B182=0,$B182=""),"",IF(AND($E$3="Nursery"),'Marks Entry Nursery'!V181,IF(AND($E$3="LKG"),'Marks Entry LKG'!V181,IF(AND($E$3="UKG"),'Marks Entry UKG'!V181,""))))</f>
        <v/>
      </c>
      <c r="AI182" s="105" t="str">
        <f>IF(OR($B182=0,$B182=""),"",IF(AND($E$3="Nursery"),'Marks Entry Nursery'!W181,IF(AND($E$3="LKG"),'Marks Entry LKG'!W181,IF(AND($E$3="UKG"),'Marks Entry UKG'!W181,""))))</f>
        <v/>
      </c>
      <c r="AJ182" s="54" t="str">
        <f t="shared" si="138"/>
        <v/>
      </c>
      <c r="AK182" s="51">
        <f t="shared" si="139"/>
        <v>0</v>
      </c>
      <c r="AL182" s="105" t="str">
        <f>IF(OR($B182=0,$B182=""),"",IF(AND($E$3="Nursery"),'Marks Entry Nursery'!X181,IF(AND($E$3="LKG"),'Marks Entry LKG'!X181,IF(AND($E$3="UKG"),'Marks Entry UKG'!X181,""))))</f>
        <v/>
      </c>
      <c r="AM182" s="105" t="str">
        <f>IF(OR($B182=0,$B182=""),"",IF(AND($E$3="Nursery"),'Marks Entry Nursery'!Y181,IF(AND($E$3="LKG"),'Marks Entry LKG'!Y181,IF(AND($E$3="UKG"),'Marks Entry UKG'!Y181,""))))</f>
        <v/>
      </c>
      <c r="AN182" s="55" t="str">
        <f t="shared" si="140"/>
        <v/>
      </c>
      <c r="AO182" s="51" t="str">
        <f t="shared" si="141"/>
        <v/>
      </c>
      <c r="AP182" s="89">
        <f t="shared" si="142"/>
        <v>0</v>
      </c>
      <c r="AQ182" s="89" t="str">
        <f t="shared" si="143"/>
        <v/>
      </c>
      <c r="AR182" s="89" t="str">
        <f t="shared" si="144"/>
        <v/>
      </c>
      <c r="AS182" s="89" t="str">
        <f t="shared" si="145"/>
        <v/>
      </c>
      <c r="AT182" s="89" t="str">
        <f t="shared" si="146"/>
        <v/>
      </c>
      <c r="AU182" s="93" t="str">
        <f t="shared" si="147"/>
        <v/>
      </c>
      <c r="AV182" s="105"/>
      <c r="AW182" s="105"/>
      <c r="AX182" s="105"/>
      <c r="AY182" s="51"/>
      <c r="AZ182" s="105" t="str">
        <f>IF(OR($B182=0,$B182=""),"",IF(AND($E$3="Nursery"),'Marks Entry Nursery'!AC181,IF(AND($E$3="LKG"),'Marks Entry LKG'!AC181,IF(AND($E$3="UKG"),'Marks Entry UKG'!AC181,""))))</f>
        <v/>
      </c>
      <c r="BA182" s="105" t="str">
        <f>IF(OR($B182=0,$B182=""),"",IF(AND($E$3="Nursery"),'Marks Entry Nursery'!AD181,IF(AND($E$3="LKG"),'Marks Entry LKG'!AD181,IF(AND($E$3="UKG"),'Marks Entry UKG'!AD181,""))))</f>
        <v/>
      </c>
      <c r="BB182" s="54" t="str">
        <f t="shared" si="148"/>
        <v/>
      </c>
      <c r="BC182" s="51">
        <f t="shared" si="149"/>
        <v>0</v>
      </c>
      <c r="BD182" s="105" t="str">
        <f>IF(OR($B182=0,$B182=""),"",IF(AND($E$3="Nursery"),'Marks Entry Nursery'!AE181,IF(AND($E$3="LKG"),'Marks Entry LKG'!AE181,IF(AND($E$3="UKG"),'Marks Entry UKG'!AE181,""))))</f>
        <v/>
      </c>
      <c r="BE182" s="105" t="str">
        <f>IF(OR($B182=0,$B182=""),"",IF(AND($E$3="Nursery"),'Marks Entry Nursery'!AF181,IF(AND($E$3="LKG"),'Marks Entry LKG'!AF181,IF(AND($E$3="UKG"),'Marks Entry UKG'!AF181,""))))</f>
        <v/>
      </c>
      <c r="BF182" s="55" t="str">
        <f t="shared" si="150"/>
        <v/>
      </c>
      <c r="BG182" s="51" t="str">
        <f t="shared" si="151"/>
        <v/>
      </c>
      <c r="BH182" s="89">
        <f t="shared" si="152"/>
        <v>0</v>
      </c>
      <c r="BI182" s="89" t="str">
        <f t="shared" si="153"/>
        <v/>
      </c>
      <c r="BJ182" s="89" t="str">
        <f t="shared" si="154"/>
        <v/>
      </c>
      <c r="BK182" s="89" t="str">
        <f t="shared" si="155"/>
        <v/>
      </c>
      <c r="BL182" s="89" t="str">
        <f t="shared" si="156"/>
        <v/>
      </c>
      <c r="BM182" s="93" t="str">
        <f t="shared" si="157"/>
        <v/>
      </c>
      <c r="BN182" s="105"/>
      <c r="BO182" s="105"/>
      <c r="BP182" s="105"/>
      <c r="BQ182" s="51"/>
      <c r="BR182" s="105" t="str">
        <f>IF(OR($B182=0,$B182=""),"",IF(AND($E$3="Nursery"),'Marks Entry Nursery'!AJ181,IF(AND($E$3="LKG"),'Marks Entry LKG'!AJ181,IF(AND($E$3="UKG"),'Marks Entry UKG'!AJ181,""))))</f>
        <v/>
      </c>
      <c r="BS182" s="105" t="str">
        <f>IF(OR($B182=0,$B182=""),"",IF(AND($E$3="Nursery"),'Marks Entry Nursery'!AK181,IF(AND($E$3="LKG"),'Marks Entry LKG'!AK181,IF(AND($E$3="UKG"),'Marks Entry UKG'!AK181,""))))</f>
        <v/>
      </c>
      <c r="BT182" s="54" t="str">
        <f t="shared" si="158"/>
        <v/>
      </c>
      <c r="BU182" s="51">
        <f t="shared" si="159"/>
        <v>0</v>
      </c>
      <c r="BV182" s="105" t="str">
        <f>IF(OR($B182=0,$B182=""),"",IF(AND($E$3="Nursery"),'Marks Entry Nursery'!AL181,IF(AND($E$3="LKG"),'Marks Entry LKG'!AL181,IF(AND($E$3="UKG"),'Marks Entry UKG'!AL181,""))))</f>
        <v/>
      </c>
      <c r="BW182" s="105" t="str">
        <f>IF(OR($B182=0,$B182=""),"",IF(AND($E$3="Nursery"),'Marks Entry Nursery'!AM181,IF(AND($E$3="LKG"),'Marks Entry LKG'!AM181,IF(AND($E$3="UKG"),'Marks Entry UKG'!AM181,""))))</f>
        <v/>
      </c>
      <c r="BX182" s="55" t="str">
        <f t="shared" si="160"/>
        <v/>
      </c>
      <c r="BY182" s="51" t="str">
        <f t="shared" si="161"/>
        <v/>
      </c>
      <c r="BZ182" s="89">
        <f t="shared" si="162"/>
        <v>0</v>
      </c>
      <c r="CA182" s="89" t="str">
        <f t="shared" si="163"/>
        <v/>
      </c>
      <c r="CB182" s="89" t="str">
        <f t="shared" si="164"/>
        <v/>
      </c>
      <c r="CC182" s="89" t="str">
        <f t="shared" si="165"/>
        <v/>
      </c>
      <c r="CD182" s="89" t="str">
        <f t="shared" si="166"/>
        <v/>
      </c>
      <c r="CE182" s="93" t="str">
        <f t="shared" si="167"/>
        <v/>
      </c>
      <c r="CF182" s="105" t="str">
        <f>IF(OR($B182=0,$B182=""),"",IF(AND($E$3="Nursery"),'Marks Entry Nursery'!AN181,IF(AND($E$3="LKG"),'Marks Entry LKG'!AN181,IF(AND($E$3="UKG"),'Marks Entry UKG'!AN181,""))))</f>
        <v/>
      </c>
      <c r="CG182" s="105" t="str">
        <f>IF(OR($B182=0,$B182=""),"",IF(AND($E$3="Nursery"),'Marks Entry Nursery'!AO181,IF(AND($E$3="LKG"),'Marks Entry LKG'!AO181,IF(AND($E$3="UKG"),'Marks Entry UKG'!AO181,""))))</f>
        <v/>
      </c>
      <c r="CH182" s="106" t="str">
        <f t="shared" si="168"/>
        <v/>
      </c>
      <c r="CI182" s="107">
        <f t="shared" si="169"/>
        <v>0</v>
      </c>
      <c r="CJ182" s="107" t="str">
        <f t="shared" si="170"/>
        <v/>
      </c>
      <c r="CK182" s="107" t="str">
        <f t="shared" si="171"/>
        <v/>
      </c>
      <c r="CL182" s="92" t="str">
        <f t="shared" si="172"/>
        <v/>
      </c>
      <c r="CM182" s="105" t="str">
        <f>IF(OR($B182=0,$B182=""),"",IF(AND($E$3="Nursery"),'Marks Entry Nursery'!AP181,IF(AND($E$3="LKG"),'Marks Entry LKG'!AP181,IF(AND($E$3="UKG"),'Marks Entry UKG'!AP181,""))))</f>
        <v/>
      </c>
      <c r="CN182" s="105" t="str">
        <f>IF(OR($B182=0,$B182=""),"",IF(AND($E$3="Nursery"),'Marks Entry Nursery'!AQ181,IF(AND($E$3="LKG"),'Marks Entry LKG'!AQ181,IF(AND($E$3="UKG"),'Marks Entry UKG'!AQ181,""))))</f>
        <v/>
      </c>
      <c r="CO182" s="106" t="str">
        <f t="shared" si="173"/>
        <v/>
      </c>
      <c r="CP182" s="107">
        <f t="shared" si="174"/>
        <v>0</v>
      </c>
      <c r="CQ182" s="107" t="str">
        <f t="shared" si="175"/>
        <v/>
      </c>
      <c r="CR182" s="107" t="str">
        <f t="shared" si="176"/>
        <v/>
      </c>
      <c r="CS182" s="92" t="str">
        <f t="shared" si="177"/>
        <v/>
      </c>
      <c r="CT182" s="105" t="str">
        <f>IF(OR($B182=0,$B182=""),"",IF(AND($E$3="Nursery"),'Marks Entry Nursery'!AR181,IF(AND($E$3="LKG"),'Marks Entry LKG'!AR181,IF(AND($E$3="UKG"),'Marks Entry UKG'!AR181,""))))</f>
        <v/>
      </c>
      <c r="CU182" s="105" t="str">
        <f>IF(OR($B182=0,$B182=""),"",IF(AND($E$3="Nursery"),'Marks Entry Nursery'!AS181,IF(AND($E$3="LKG"),'Marks Entry LKG'!AS181,IF(AND($E$3="UKG"),'Marks Entry UKG'!AS181,""))))</f>
        <v/>
      </c>
      <c r="CV182" s="106" t="str">
        <f t="shared" si="178"/>
        <v/>
      </c>
      <c r="CW182" s="107">
        <f t="shared" si="179"/>
        <v>0</v>
      </c>
      <c r="CX182" s="107" t="str">
        <f t="shared" si="180"/>
        <v/>
      </c>
      <c r="CY182" s="107" t="str">
        <f t="shared" si="181"/>
        <v/>
      </c>
      <c r="CZ182" s="92" t="str">
        <f t="shared" si="182"/>
        <v/>
      </c>
      <c r="DA182" s="105" t="str">
        <f>IF(OR($B182=0,$B182=""),"",IF(AND($E$3="Nursery"),'Marks Entry Nursery'!AT181,IF(AND($E$3="LKG"),'Marks Entry LKG'!AT181,IF(AND($E$3="UKG"),'Marks Entry UKG'!AT181,""))))</f>
        <v/>
      </c>
      <c r="DB182" s="105" t="str">
        <f>IF(OR($B182=0,$B182=""),"",IF(AND($E$3="Nursery"),'Marks Entry Nursery'!AU181,IF(AND($E$3="LKG"),'Marks Entry LKG'!AU181,IF(AND($E$3="UKG"),'Marks Entry UKG'!AU181,""))))</f>
        <v/>
      </c>
      <c r="DC182" s="357" t="str">
        <f t="shared" si="183"/>
        <v/>
      </c>
      <c r="DD182" s="93" t="str">
        <f t="shared" si="184"/>
        <v/>
      </c>
      <c r="DE182" s="105" t="str">
        <f>IF(OR($B182=0,$B182=""),"",IF(AND($E$3="Nursery"),'Marks Entry Nursery'!AV181,IF(AND($E$3="LKG"),'Marks Entry LKG'!AV181,IF(AND($E$3="UKG"),'Marks Entry UKG'!AV181,""))))</f>
        <v/>
      </c>
      <c r="DF182" s="105" t="str">
        <f>IF(OR($B182=0,$B182=""),"",IF(AND($E$3="Nursery"),'Marks Entry Nursery'!AW181,IF(AND($E$3="LKG"),'Marks Entry LKG'!AW181,IF(AND($E$3="UKG"),'Marks Entry UKG'!AW181,""))))</f>
        <v/>
      </c>
      <c r="DG182" s="357" t="str">
        <f t="shared" si="185"/>
        <v/>
      </c>
      <c r="DH182" s="93" t="str">
        <f t="shared" si="186"/>
        <v/>
      </c>
      <c r="DI182" s="63" t="str">
        <f t="shared" si="187"/>
        <v/>
      </c>
      <c r="DJ182" s="359" t="str">
        <f t="shared" si="188"/>
        <v/>
      </c>
      <c r="DK182" s="67" t="str">
        <f t="shared" si="189"/>
        <v/>
      </c>
      <c r="DL182" s="68" t="str">
        <f t="shared" si="190"/>
        <v/>
      </c>
      <c r="DM182" s="387" t="str">
        <f>IFERROR(IF(B182="NSO","NSO",IF(OR(D182="",G182="",F182="",B182="",DI182=0),"",IF('Master sheet'!$D$14="Hindi","कक्षोंन्नति","Promoted"))),"")</f>
        <v/>
      </c>
      <c r="DN182" s="42" t="str">
        <f>IF(OR(B182=0,B182=""),"",IF(AND($E$3="Nursery"),'Marks Entry Nursery'!AX181,IF(AND($E$3="LKG"),'Marks Entry LKG'!AX181,IF(AND($E$3="UKG"),'Marks Entry UKG'!AX181,""))))</f>
        <v/>
      </c>
      <c r="DO182" s="42" t="str">
        <f>IF(OR(B182=0,B182=""),"",IF(AND($E$3="Nursery"),'Marks Entry Nursery'!AY181,IF(AND($E$3="LKG"),'Marks Entry LKG'!AY181,IF(AND($E$3="UKG"),'Marks Entry UKG'!AY181,""))))</f>
        <v/>
      </c>
      <c r="DP182" s="214" t="str">
        <f t="shared" si="191"/>
        <v/>
      </c>
      <c r="DQ182" s="43"/>
      <c r="DX182" s="44">
        <f>IF(AND($E$3="Nursery"),'Marks Entry Nursery'!I181,IF(AND($E$3="LKG"),'Marks Entry LKG'!I181,IF(AND($E$3="UKG"),'Marks Entry UKG'!I181,"")))</f>
        <v>0</v>
      </c>
    </row>
    <row r="183" spans="1:128" ht="18.95" customHeight="1">
      <c r="A183" s="56">
        <v>176</v>
      </c>
      <c r="B183" s="261" t="str">
        <f>IF(OR(DX183=0,DX183=""),"",IF(AND($E$3="Nursery"),'Marks Entry Nursery'!I182,IF(AND($E$3="LKG"),'Marks Entry LKG'!I182,IF(AND($E$3="UKG"),'Marks Entry UKG'!I182,""))))</f>
        <v/>
      </c>
      <c r="C183" s="57" t="str">
        <f>IF(OR($B183=0,$B183=""),"",IF(AND($E$3="Nursery"),'Marks Entry Nursery'!B182,IF(AND($E$3="LKG"),'Marks Entry LKG'!B182,IF(AND($E$3="UKG"),'Marks Entry UKG'!B182,""))))</f>
        <v/>
      </c>
      <c r="D183" s="57" t="str">
        <f>IF(OR($B183=0,$B183=""),"",IF(AND($E$3="Nursery"),'Marks Entry Nursery'!C182,IF(AND($E$3="LKG"),'Marks Entry LKG'!C182,IF(AND($E$3="UKG"),'Marks Entry UKG'!C182,""))))</f>
        <v/>
      </c>
      <c r="E183" s="402" t="str">
        <f>IF(OR(B183=0,B183=""),"",IF(AND($E$3="Nursery"),'Marks Entry Nursery'!E182,IF(AND($E$3="LKG"),'Marks Entry LKG'!E182,IF(AND($E$3="UKG"),'Marks Entry UKG'!E182,""))))</f>
        <v/>
      </c>
      <c r="F183" s="260" t="str">
        <f>IF(OR(B183=0,B183=""),"",IF(AND($E$3="Nursery"),'Marks Entry Nursery'!D182,IF(AND($E$3="LKG"),'Marks Entry LKG'!D182,IF(AND($E$3="UKG"),'Marks Entry UKG'!D182,""))))</f>
        <v/>
      </c>
      <c r="G183" s="407" t="str">
        <f>IF(OR($B183=0,$B183=""),"",IF(AND($E$3="Nursery"),'Marks Entry Nursery'!F182,IF(AND($E$3="LKG"),'Marks Entry LKG'!F182,IF(AND($E$3="UKG"),'Marks Entry UKG'!F182,""))))</f>
        <v/>
      </c>
      <c r="H183" s="407" t="str">
        <f>IF(OR($B183=0,$B183=""),"",IF(AND($E$3="Nursery"),'Marks Entry Nursery'!G182,IF(AND($E$3="LKG"),'Marks Entry LKG'!G182,IF(AND($E$3="UKG"),'Marks Entry UKG'!G182,""))))</f>
        <v/>
      </c>
      <c r="I183" s="407" t="str">
        <f>IF(OR($B183=0,$B183=""),"",IF(AND($E$3="Nursery"),'Marks Entry Nursery'!H182,IF(AND($E$3="LKG"),'Marks Entry LKG'!H182,IF(AND($E$3="UKG"),'Marks Entry UKG'!H182,""))))</f>
        <v/>
      </c>
      <c r="J183" s="229" t="str">
        <f>IF(OR($B183=0,$B183=""),"",IF(AND($E$3="Nursery"),'Marks Entry Nursery'!J182,IF(AND($E$3="LKG"),'Marks Entry LKG'!J182,IF(AND($E$3="UKG"),'Marks Entry UKG'!J182,""))))</f>
        <v/>
      </c>
      <c r="K183" s="229" t="str">
        <f>IF(OR($B183=0,$B183=""),"",IF(AND($E$3="Nursery"),'Marks Entry Nursery'!K182,IF(AND($E$3="LKG"),'Marks Entry LKG'!K182,IF(AND($E$3="UKG"),'Marks Entry UKG'!K182,""))))</f>
        <v/>
      </c>
      <c r="L183" s="105"/>
      <c r="M183" s="105"/>
      <c r="N183" s="105"/>
      <c r="O183" s="51"/>
      <c r="P183" s="105" t="str">
        <f>IF(OR($B183=0,$B183=""),"",IF(AND($E$3="Nursery"),'Marks Entry Nursery'!O182,IF(AND($E$3="LKG"),'Marks Entry LKG'!O182,IF(AND($E$3="UKG"),'Marks Entry UKG'!O182,""))))</f>
        <v/>
      </c>
      <c r="Q183" s="105" t="str">
        <f>IF(OR($B183=0,$B183=""),"",IF(AND($E$3="Nursery"),'Marks Entry Nursery'!P182,IF(AND($E$3="LKG"),'Marks Entry LKG'!P182,IF(AND($E$3="UKG"),'Marks Entry UKG'!P182,""))))</f>
        <v/>
      </c>
      <c r="R183" s="54" t="str">
        <f t="shared" si="128"/>
        <v/>
      </c>
      <c r="S183" s="51">
        <f t="shared" si="129"/>
        <v>0</v>
      </c>
      <c r="T183" s="105" t="str">
        <f>IF(OR($B183=0,$B183=""),"",IF(AND($E$3="Nursery"),'Marks Entry Nursery'!Q182,IF(AND($E$3="LKG"),'Marks Entry LKG'!Q182,IF(AND($E$3="UKG"),'Marks Entry UKG'!Q182,""))))</f>
        <v/>
      </c>
      <c r="U183" s="105" t="str">
        <f>IF(OR($B183=0,$B183=""),"",IF(AND($E$3="Nursery"),'Marks Entry Nursery'!R182,IF(AND($E$3="LKG"),'Marks Entry LKG'!R182,IF(AND($E$3="UKG"),'Marks Entry UKG'!R182,""))))</f>
        <v/>
      </c>
      <c r="V183" s="55" t="str">
        <f t="shared" si="130"/>
        <v/>
      </c>
      <c r="W183" s="51" t="str">
        <f t="shared" si="131"/>
        <v/>
      </c>
      <c r="X183" s="89">
        <f t="shared" si="132"/>
        <v>0</v>
      </c>
      <c r="Y183" s="89" t="str">
        <f t="shared" si="133"/>
        <v/>
      </c>
      <c r="Z183" s="89" t="str">
        <f t="shared" si="134"/>
        <v/>
      </c>
      <c r="AA183" s="89" t="str">
        <f t="shared" si="135"/>
        <v/>
      </c>
      <c r="AB183" s="89" t="str">
        <f t="shared" si="136"/>
        <v/>
      </c>
      <c r="AC183" s="93" t="str">
        <f t="shared" si="137"/>
        <v/>
      </c>
      <c r="AD183" s="105"/>
      <c r="AE183" s="105"/>
      <c r="AF183" s="105"/>
      <c r="AG183" s="51"/>
      <c r="AH183" s="105" t="str">
        <f>IF(OR($B183=0,$B183=""),"",IF(AND($E$3="Nursery"),'Marks Entry Nursery'!V182,IF(AND($E$3="LKG"),'Marks Entry LKG'!V182,IF(AND($E$3="UKG"),'Marks Entry UKG'!V182,""))))</f>
        <v/>
      </c>
      <c r="AI183" s="105" t="str">
        <f>IF(OR($B183=0,$B183=""),"",IF(AND($E$3="Nursery"),'Marks Entry Nursery'!W182,IF(AND($E$3="LKG"),'Marks Entry LKG'!W182,IF(AND($E$3="UKG"),'Marks Entry UKG'!W182,""))))</f>
        <v/>
      </c>
      <c r="AJ183" s="54" t="str">
        <f t="shared" si="138"/>
        <v/>
      </c>
      <c r="AK183" s="51">
        <f t="shared" si="139"/>
        <v>0</v>
      </c>
      <c r="AL183" s="105" t="str">
        <f>IF(OR($B183=0,$B183=""),"",IF(AND($E$3="Nursery"),'Marks Entry Nursery'!X182,IF(AND($E$3="LKG"),'Marks Entry LKG'!X182,IF(AND($E$3="UKG"),'Marks Entry UKG'!X182,""))))</f>
        <v/>
      </c>
      <c r="AM183" s="105" t="str">
        <f>IF(OR($B183=0,$B183=""),"",IF(AND($E$3="Nursery"),'Marks Entry Nursery'!Y182,IF(AND($E$3="LKG"),'Marks Entry LKG'!Y182,IF(AND($E$3="UKG"),'Marks Entry UKG'!Y182,""))))</f>
        <v/>
      </c>
      <c r="AN183" s="55" t="str">
        <f t="shared" si="140"/>
        <v/>
      </c>
      <c r="AO183" s="51" t="str">
        <f t="shared" si="141"/>
        <v/>
      </c>
      <c r="AP183" s="89">
        <f t="shared" si="142"/>
        <v>0</v>
      </c>
      <c r="AQ183" s="89" t="str">
        <f t="shared" si="143"/>
        <v/>
      </c>
      <c r="AR183" s="89" t="str">
        <f t="shared" si="144"/>
        <v/>
      </c>
      <c r="AS183" s="89" t="str">
        <f t="shared" si="145"/>
        <v/>
      </c>
      <c r="AT183" s="89" t="str">
        <f t="shared" si="146"/>
        <v/>
      </c>
      <c r="AU183" s="93" t="str">
        <f t="shared" si="147"/>
        <v/>
      </c>
      <c r="AV183" s="105"/>
      <c r="AW183" s="105"/>
      <c r="AX183" s="105"/>
      <c r="AY183" s="51"/>
      <c r="AZ183" s="105" t="str">
        <f>IF(OR($B183=0,$B183=""),"",IF(AND($E$3="Nursery"),'Marks Entry Nursery'!AC182,IF(AND($E$3="LKG"),'Marks Entry LKG'!AC182,IF(AND($E$3="UKG"),'Marks Entry UKG'!AC182,""))))</f>
        <v/>
      </c>
      <c r="BA183" s="105" t="str">
        <f>IF(OR($B183=0,$B183=""),"",IF(AND($E$3="Nursery"),'Marks Entry Nursery'!AD182,IF(AND($E$3="LKG"),'Marks Entry LKG'!AD182,IF(AND($E$3="UKG"),'Marks Entry UKG'!AD182,""))))</f>
        <v/>
      </c>
      <c r="BB183" s="54" t="str">
        <f t="shared" si="148"/>
        <v/>
      </c>
      <c r="BC183" s="51">
        <f t="shared" si="149"/>
        <v>0</v>
      </c>
      <c r="BD183" s="105" t="str">
        <f>IF(OR($B183=0,$B183=""),"",IF(AND($E$3="Nursery"),'Marks Entry Nursery'!AE182,IF(AND($E$3="LKG"),'Marks Entry LKG'!AE182,IF(AND($E$3="UKG"),'Marks Entry UKG'!AE182,""))))</f>
        <v/>
      </c>
      <c r="BE183" s="105" t="str">
        <f>IF(OR($B183=0,$B183=""),"",IF(AND($E$3="Nursery"),'Marks Entry Nursery'!AF182,IF(AND($E$3="LKG"),'Marks Entry LKG'!AF182,IF(AND($E$3="UKG"),'Marks Entry UKG'!AF182,""))))</f>
        <v/>
      </c>
      <c r="BF183" s="55" t="str">
        <f t="shared" si="150"/>
        <v/>
      </c>
      <c r="BG183" s="51" t="str">
        <f t="shared" si="151"/>
        <v/>
      </c>
      <c r="BH183" s="89">
        <f t="shared" si="152"/>
        <v>0</v>
      </c>
      <c r="BI183" s="89" t="str">
        <f t="shared" si="153"/>
        <v/>
      </c>
      <c r="BJ183" s="89" t="str">
        <f t="shared" si="154"/>
        <v/>
      </c>
      <c r="BK183" s="89" t="str">
        <f t="shared" si="155"/>
        <v/>
      </c>
      <c r="BL183" s="89" t="str">
        <f t="shared" si="156"/>
        <v/>
      </c>
      <c r="BM183" s="93" t="str">
        <f t="shared" si="157"/>
        <v/>
      </c>
      <c r="BN183" s="105"/>
      <c r="BO183" s="105"/>
      <c r="BP183" s="105"/>
      <c r="BQ183" s="51"/>
      <c r="BR183" s="105" t="str">
        <f>IF(OR($B183=0,$B183=""),"",IF(AND($E$3="Nursery"),'Marks Entry Nursery'!AJ182,IF(AND($E$3="LKG"),'Marks Entry LKG'!AJ182,IF(AND($E$3="UKG"),'Marks Entry UKG'!AJ182,""))))</f>
        <v/>
      </c>
      <c r="BS183" s="105" t="str">
        <f>IF(OR($B183=0,$B183=""),"",IF(AND($E$3="Nursery"),'Marks Entry Nursery'!AK182,IF(AND($E$3="LKG"),'Marks Entry LKG'!AK182,IF(AND($E$3="UKG"),'Marks Entry UKG'!AK182,""))))</f>
        <v/>
      </c>
      <c r="BT183" s="54" t="str">
        <f t="shared" si="158"/>
        <v/>
      </c>
      <c r="BU183" s="51">
        <f t="shared" si="159"/>
        <v>0</v>
      </c>
      <c r="BV183" s="105" t="str">
        <f>IF(OR($B183=0,$B183=""),"",IF(AND($E$3="Nursery"),'Marks Entry Nursery'!AL182,IF(AND($E$3="LKG"),'Marks Entry LKG'!AL182,IF(AND($E$3="UKG"),'Marks Entry UKG'!AL182,""))))</f>
        <v/>
      </c>
      <c r="BW183" s="105" t="str">
        <f>IF(OR($B183=0,$B183=""),"",IF(AND($E$3="Nursery"),'Marks Entry Nursery'!AM182,IF(AND($E$3="LKG"),'Marks Entry LKG'!AM182,IF(AND($E$3="UKG"),'Marks Entry UKG'!AM182,""))))</f>
        <v/>
      </c>
      <c r="BX183" s="55" t="str">
        <f t="shared" si="160"/>
        <v/>
      </c>
      <c r="BY183" s="51" t="str">
        <f t="shared" si="161"/>
        <v/>
      </c>
      <c r="BZ183" s="89">
        <f t="shared" si="162"/>
        <v>0</v>
      </c>
      <c r="CA183" s="89" t="str">
        <f t="shared" si="163"/>
        <v/>
      </c>
      <c r="CB183" s="89" t="str">
        <f t="shared" si="164"/>
        <v/>
      </c>
      <c r="CC183" s="89" t="str">
        <f t="shared" si="165"/>
        <v/>
      </c>
      <c r="CD183" s="89" t="str">
        <f t="shared" si="166"/>
        <v/>
      </c>
      <c r="CE183" s="93" t="str">
        <f t="shared" si="167"/>
        <v/>
      </c>
      <c r="CF183" s="105" t="str">
        <f>IF(OR($B183=0,$B183=""),"",IF(AND($E$3="Nursery"),'Marks Entry Nursery'!AN182,IF(AND($E$3="LKG"),'Marks Entry LKG'!AN182,IF(AND($E$3="UKG"),'Marks Entry UKG'!AN182,""))))</f>
        <v/>
      </c>
      <c r="CG183" s="105" t="str">
        <f>IF(OR($B183=0,$B183=""),"",IF(AND($E$3="Nursery"),'Marks Entry Nursery'!AO182,IF(AND($E$3="LKG"),'Marks Entry LKG'!AO182,IF(AND($E$3="UKG"),'Marks Entry UKG'!AO182,""))))</f>
        <v/>
      </c>
      <c r="CH183" s="106" t="str">
        <f t="shared" si="168"/>
        <v/>
      </c>
      <c r="CI183" s="107">
        <f t="shared" si="169"/>
        <v>0</v>
      </c>
      <c r="CJ183" s="107" t="str">
        <f t="shared" si="170"/>
        <v/>
      </c>
      <c r="CK183" s="107" t="str">
        <f t="shared" si="171"/>
        <v/>
      </c>
      <c r="CL183" s="92" t="str">
        <f t="shared" si="172"/>
        <v/>
      </c>
      <c r="CM183" s="105" t="str">
        <f>IF(OR($B183=0,$B183=""),"",IF(AND($E$3="Nursery"),'Marks Entry Nursery'!AP182,IF(AND($E$3="LKG"),'Marks Entry LKG'!AP182,IF(AND($E$3="UKG"),'Marks Entry UKG'!AP182,""))))</f>
        <v/>
      </c>
      <c r="CN183" s="105" t="str">
        <f>IF(OR($B183=0,$B183=""),"",IF(AND($E$3="Nursery"),'Marks Entry Nursery'!AQ182,IF(AND($E$3="LKG"),'Marks Entry LKG'!AQ182,IF(AND($E$3="UKG"),'Marks Entry UKG'!AQ182,""))))</f>
        <v/>
      </c>
      <c r="CO183" s="106" t="str">
        <f t="shared" si="173"/>
        <v/>
      </c>
      <c r="CP183" s="107">
        <f t="shared" si="174"/>
        <v>0</v>
      </c>
      <c r="CQ183" s="107" t="str">
        <f t="shared" si="175"/>
        <v/>
      </c>
      <c r="CR183" s="107" t="str">
        <f t="shared" si="176"/>
        <v/>
      </c>
      <c r="CS183" s="92" t="str">
        <f t="shared" si="177"/>
        <v/>
      </c>
      <c r="CT183" s="105" t="str">
        <f>IF(OR($B183=0,$B183=""),"",IF(AND($E$3="Nursery"),'Marks Entry Nursery'!AR182,IF(AND($E$3="LKG"),'Marks Entry LKG'!AR182,IF(AND($E$3="UKG"),'Marks Entry UKG'!AR182,""))))</f>
        <v/>
      </c>
      <c r="CU183" s="105" t="str">
        <f>IF(OR($B183=0,$B183=""),"",IF(AND($E$3="Nursery"),'Marks Entry Nursery'!AS182,IF(AND($E$3="LKG"),'Marks Entry LKG'!AS182,IF(AND($E$3="UKG"),'Marks Entry UKG'!AS182,""))))</f>
        <v/>
      </c>
      <c r="CV183" s="106" t="str">
        <f t="shared" si="178"/>
        <v/>
      </c>
      <c r="CW183" s="107">
        <f t="shared" si="179"/>
        <v>0</v>
      </c>
      <c r="CX183" s="107" t="str">
        <f t="shared" si="180"/>
        <v/>
      </c>
      <c r="CY183" s="107" t="str">
        <f t="shared" si="181"/>
        <v/>
      </c>
      <c r="CZ183" s="92" t="str">
        <f t="shared" si="182"/>
        <v/>
      </c>
      <c r="DA183" s="105" t="str">
        <f>IF(OR($B183=0,$B183=""),"",IF(AND($E$3="Nursery"),'Marks Entry Nursery'!AT182,IF(AND($E$3="LKG"),'Marks Entry LKG'!AT182,IF(AND($E$3="UKG"),'Marks Entry UKG'!AT182,""))))</f>
        <v/>
      </c>
      <c r="DB183" s="105" t="str">
        <f>IF(OR($B183=0,$B183=""),"",IF(AND($E$3="Nursery"),'Marks Entry Nursery'!AU182,IF(AND($E$3="LKG"),'Marks Entry LKG'!AU182,IF(AND($E$3="UKG"),'Marks Entry UKG'!AU182,""))))</f>
        <v/>
      </c>
      <c r="DC183" s="357" t="str">
        <f t="shared" si="183"/>
        <v/>
      </c>
      <c r="DD183" s="93" t="str">
        <f t="shared" si="184"/>
        <v/>
      </c>
      <c r="DE183" s="105" t="str">
        <f>IF(OR($B183=0,$B183=""),"",IF(AND($E$3="Nursery"),'Marks Entry Nursery'!AV182,IF(AND($E$3="LKG"),'Marks Entry LKG'!AV182,IF(AND($E$3="UKG"),'Marks Entry UKG'!AV182,""))))</f>
        <v/>
      </c>
      <c r="DF183" s="105" t="str">
        <f>IF(OR($B183=0,$B183=""),"",IF(AND($E$3="Nursery"),'Marks Entry Nursery'!AW182,IF(AND($E$3="LKG"),'Marks Entry LKG'!AW182,IF(AND($E$3="UKG"),'Marks Entry UKG'!AW182,""))))</f>
        <v/>
      </c>
      <c r="DG183" s="357" t="str">
        <f t="shared" si="185"/>
        <v/>
      </c>
      <c r="DH183" s="93" t="str">
        <f t="shared" si="186"/>
        <v/>
      </c>
      <c r="DI183" s="63" t="str">
        <f t="shared" si="187"/>
        <v/>
      </c>
      <c r="DJ183" s="359" t="str">
        <f t="shared" si="188"/>
        <v/>
      </c>
      <c r="DK183" s="67" t="str">
        <f t="shared" si="189"/>
        <v/>
      </c>
      <c r="DL183" s="68" t="str">
        <f t="shared" si="190"/>
        <v/>
      </c>
      <c r="DM183" s="387" t="str">
        <f>IFERROR(IF(B183="NSO","NSO",IF(OR(D183="",G183="",F183="",B183="",DI183=0),"",IF('Master sheet'!$D$14="Hindi","कक्षोंन्नति","Promoted"))),"")</f>
        <v/>
      </c>
      <c r="DN183" s="42" t="str">
        <f>IF(OR(B183=0,B183=""),"",IF(AND($E$3="Nursery"),'Marks Entry Nursery'!AX182,IF(AND($E$3="LKG"),'Marks Entry LKG'!AX182,IF(AND($E$3="UKG"),'Marks Entry UKG'!AX182,""))))</f>
        <v/>
      </c>
      <c r="DO183" s="42" t="str">
        <f>IF(OR(B183=0,B183=""),"",IF(AND($E$3="Nursery"),'Marks Entry Nursery'!AY182,IF(AND($E$3="LKG"),'Marks Entry LKG'!AY182,IF(AND($E$3="UKG"),'Marks Entry UKG'!AY182,""))))</f>
        <v/>
      </c>
      <c r="DP183" s="214" t="str">
        <f t="shared" si="191"/>
        <v/>
      </c>
      <c r="DQ183" s="43"/>
      <c r="DX183" s="44">
        <f>IF(AND($E$3="Nursery"),'Marks Entry Nursery'!I182,IF(AND($E$3="LKG"),'Marks Entry LKG'!I182,IF(AND($E$3="UKG"),'Marks Entry UKG'!I182,"")))</f>
        <v>0</v>
      </c>
    </row>
    <row r="184" spans="1:128" ht="18.95" customHeight="1">
      <c r="A184" s="56">
        <v>177</v>
      </c>
      <c r="B184" s="261" t="str">
        <f>IF(OR(DX184=0,DX184=""),"",IF(AND($E$3="Nursery"),'Marks Entry Nursery'!I183,IF(AND($E$3="LKG"),'Marks Entry LKG'!I183,IF(AND($E$3="UKG"),'Marks Entry UKG'!I183,""))))</f>
        <v/>
      </c>
      <c r="C184" s="57" t="str">
        <f>IF(OR($B184=0,$B184=""),"",IF(AND($E$3="Nursery"),'Marks Entry Nursery'!B183,IF(AND($E$3="LKG"),'Marks Entry LKG'!B183,IF(AND($E$3="UKG"),'Marks Entry UKG'!B183,""))))</f>
        <v/>
      </c>
      <c r="D184" s="57" t="str">
        <f>IF(OR($B184=0,$B184=""),"",IF(AND($E$3="Nursery"),'Marks Entry Nursery'!C183,IF(AND($E$3="LKG"),'Marks Entry LKG'!C183,IF(AND($E$3="UKG"),'Marks Entry UKG'!C183,""))))</f>
        <v/>
      </c>
      <c r="E184" s="402" t="str">
        <f>IF(OR(B184=0,B184=""),"",IF(AND($E$3="Nursery"),'Marks Entry Nursery'!E183,IF(AND($E$3="LKG"),'Marks Entry LKG'!E183,IF(AND($E$3="UKG"),'Marks Entry UKG'!E183,""))))</f>
        <v/>
      </c>
      <c r="F184" s="260" t="str">
        <f>IF(OR(B184=0,B184=""),"",IF(AND($E$3="Nursery"),'Marks Entry Nursery'!D183,IF(AND($E$3="LKG"),'Marks Entry LKG'!D183,IF(AND($E$3="UKG"),'Marks Entry UKG'!D183,""))))</f>
        <v/>
      </c>
      <c r="G184" s="407" t="str">
        <f>IF(OR($B184=0,$B184=""),"",IF(AND($E$3="Nursery"),'Marks Entry Nursery'!F183,IF(AND($E$3="LKG"),'Marks Entry LKG'!F183,IF(AND($E$3="UKG"),'Marks Entry UKG'!F183,""))))</f>
        <v/>
      </c>
      <c r="H184" s="407" t="str">
        <f>IF(OR($B184=0,$B184=""),"",IF(AND($E$3="Nursery"),'Marks Entry Nursery'!G183,IF(AND($E$3="LKG"),'Marks Entry LKG'!G183,IF(AND($E$3="UKG"),'Marks Entry UKG'!G183,""))))</f>
        <v/>
      </c>
      <c r="I184" s="407" t="str">
        <f>IF(OR($B184=0,$B184=""),"",IF(AND($E$3="Nursery"),'Marks Entry Nursery'!H183,IF(AND($E$3="LKG"),'Marks Entry LKG'!H183,IF(AND($E$3="UKG"),'Marks Entry UKG'!H183,""))))</f>
        <v/>
      </c>
      <c r="J184" s="229" t="str">
        <f>IF(OR($B184=0,$B184=""),"",IF(AND($E$3="Nursery"),'Marks Entry Nursery'!J183,IF(AND($E$3="LKG"),'Marks Entry LKG'!J183,IF(AND($E$3="UKG"),'Marks Entry UKG'!J183,""))))</f>
        <v/>
      </c>
      <c r="K184" s="229" t="str">
        <f>IF(OR($B184=0,$B184=""),"",IF(AND($E$3="Nursery"),'Marks Entry Nursery'!K183,IF(AND($E$3="LKG"),'Marks Entry LKG'!K183,IF(AND($E$3="UKG"),'Marks Entry UKG'!K183,""))))</f>
        <v/>
      </c>
      <c r="L184" s="105"/>
      <c r="M184" s="105"/>
      <c r="N184" s="105"/>
      <c r="O184" s="51"/>
      <c r="P184" s="105" t="str">
        <f>IF(OR($B184=0,$B184=""),"",IF(AND($E$3="Nursery"),'Marks Entry Nursery'!O183,IF(AND($E$3="LKG"),'Marks Entry LKG'!O183,IF(AND($E$3="UKG"),'Marks Entry UKG'!O183,""))))</f>
        <v/>
      </c>
      <c r="Q184" s="105" t="str">
        <f>IF(OR($B184=0,$B184=""),"",IF(AND($E$3="Nursery"),'Marks Entry Nursery'!P183,IF(AND($E$3="LKG"),'Marks Entry LKG'!P183,IF(AND($E$3="UKG"),'Marks Entry UKG'!P183,""))))</f>
        <v/>
      </c>
      <c r="R184" s="54" t="str">
        <f t="shared" si="128"/>
        <v/>
      </c>
      <c r="S184" s="51">
        <f t="shared" si="129"/>
        <v>0</v>
      </c>
      <c r="T184" s="105" t="str">
        <f>IF(OR($B184=0,$B184=""),"",IF(AND($E$3="Nursery"),'Marks Entry Nursery'!Q183,IF(AND($E$3="LKG"),'Marks Entry LKG'!Q183,IF(AND($E$3="UKG"),'Marks Entry UKG'!Q183,""))))</f>
        <v/>
      </c>
      <c r="U184" s="105" t="str">
        <f>IF(OR($B184=0,$B184=""),"",IF(AND($E$3="Nursery"),'Marks Entry Nursery'!R183,IF(AND($E$3="LKG"),'Marks Entry LKG'!R183,IF(AND($E$3="UKG"),'Marks Entry UKG'!R183,""))))</f>
        <v/>
      </c>
      <c r="V184" s="55" t="str">
        <f t="shared" si="130"/>
        <v/>
      </c>
      <c r="W184" s="51" t="str">
        <f t="shared" si="131"/>
        <v/>
      </c>
      <c r="X184" s="89">
        <f t="shared" si="132"/>
        <v>0</v>
      </c>
      <c r="Y184" s="89" t="str">
        <f t="shared" si="133"/>
        <v/>
      </c>
      <c r="Z184" s="89" t="str">
        <f t="shared" si="134"/>
        <v/>
      </c>
      <c r="AA184" s="89" t="str">
        <f t="shared" si="135"/>
        <v/>
      </c>
      <c r="AB184" s="89" t="str">
        <f t="shared" si="136"/>
        <v/>
      </c>
      <c r="AC184" s="93" t="str">
        <f t="shared" si="137"/>
        <v/>
      </c>
      <c r="AD184" s="105"/>
      <c r="AE184" s="105"/>
      <c r="AF184" s="105"/>
      <c r="AG184" s="51"/>
      <c r="AH184" s="105" t="str">
        <f>IF(OR($B184=0,$B184=""),"",IF(AND($E$3="Nursery"),'Marks Entry Nursery'!V183,IF(AND($E$3="LKG"),'Marks Entry LKG'!V183,IF(AND($E$3="UKG"),'Marks Entry UKG'!V183,""))))</f>
        <v/>
      </c>
      <c r="AI184" s="105" t="str">
        <f>IF(OR($B184=0,$B184=""),"",IF(AND($E$3="Nursery"),'Marks Entry Nursery'!W183,IF(AND($E$3="LKG"),'Marks Entry LKG'!W183,IF(AND($E$3="UKG"),'Marks Entry UKG'!W183,""))))</f>
        <v/>
      </c>
      <c r="AJ184" s="54" t="str">
        <f t="shared" si="138"/>
        <v/>
      </c>
      <c r="AK184" s="51">
        <f t="shared" si="139"/>
        <v>0</v>
      </c>
      <c r="AL184" s="105" t="str">
        <f>IF(OR($B184=0,$B184=""),"",IF(AND($E$3="Nursery"),'Marks Entry Nursery'!X183,IF(AND($E$3="LKG"),'Marks Entry LKG'!X183,IF(AND($E$3="UKG"),'Marks Entry UKG'!X183,""))))</f>
        <v/>
      </c>
      <c r="AM184" s="105" t="str">
        <f>IF(OR($B184=0,$B184=""),"",IF(AND($E$3="Nursery"),'Marks Entry Nursery'!Y183,IF(AND($E$3="LKG"),'Marks Entry LKG'!Y183,IF(AND($E$3="UKG"),'Marks Entry UKG'!Y183,""))))</f>
        <v/>
      </c>
      <c r="AN184" s="55" t="str">
        <f t="shared" si="140"/>
        <v/>
      </c>
      <c r="AO184" s="51" t="str">
        <f t="shared" si="141"/>
        <v/>
      </c>
      <c r="AP184" s="89">
        <f t="shared" si="142"/>
        <v>0</v>
      </c>
      <c r="AQ184" s="89" t="str">
        <f t="shared" si="143"/>
        <v/>
      </c>
      <c r="AR184" s="89" t="str">
        <f t="shared" si="144"/>
        <v/>
      </c>
      <c r="AS184" s="89" t="str">
        <f t="shared" si="145"/>
        <v/>
      </c>
      <c r="AT184" s="89" t="str">
        <f t="shared" si="146"/>
        <v/>
      </c>
      <c r="AU184" s="93" t="str">
        <f t="shared" si="147"/>
        <v/>
      </c>
      <c r="AV184" s="105"/>
      <c r="AW184" s="105"/>
      <c r="AX184" s="105"/>
      <c r="AY184" s="51"/>
      <c r="AZ184" s="105" t="str">
        <f>IF(OR($B184=0,$B184=""),"",IF(AND($E$3="Nursery"),'Marks Entry Nursery'!AC183,IF(AND($E$3="LKG"),'Marks Entry LKG'!AC183,IF(AND($E$3="UKG"),'Marks Entry UKG'!AC183,""))))</f>
        <v/>
      </c>
      <c r="BA184" s="105" t="str">
        <f>IF(OR($B184=0,$B184=""),"",IF(AND($E$3="Nursery"),'Marks Entry Nursery'!AD183,IF(AND($E$3="LKG"),'Marks Entry LKG'!AD183,IF(AND($E$3="UKG"),'Marks Entry UKG'!AD183,""))))</f>
        <v/>
      </c>
      <c r="BB184" s="54" t="str">
        <f t="shared" si="148"/>
        <v/>
      </c>
      <c r="BC184" s="51">
        <f t="shared" si="149"/>
        <v>0</v>
      </c>
      <c r="BD184" s="105" t="str">
        <f>IF(OR($B184=0,$B184=""),"",IF(AND($E$3="Nursery"),'Marks Entry Nursery'!AE183,IF(AND($E$3="LKG"),'Marks Entry LKG'!AE183,IF(AND($E$3="UKG"),'Marks Entry UKG'!AE183,""))))</f>
        <v/>
      </c>
      <c r="BE184" s="105" t="str">
        <f>IF(OR($B184=0,$B184=""),"",IF(AND($E$3="Nursery"),'Marks Entry Nursery'!AF183,IF(AND($E$3="LKG"),'Marks Entry LKG'!AF183,IF(AND($E$3="UKG"),'Marks Entry UKG'!AF183,""))))</f>
        <v/>
      </c>
      <c r="BF184" s="55" t="str">
        <f t="shared" si="150"/>
        <v/>
      </c>
      <c r="BG184" s="51" t="str">
        <f t="shared" si="151"/>
        <v/>
      </c>
      <c r="BH184" s="89">
        <f t="shared" si="152"/>
        <v>0</v>
      </c>
      <c r="BI184" s="89" t="str">
        <f t="shared" si="153"/>
        <v/>
      </c>
      <c r="BJ184" s="89" t="str">
        <f t="shared" si="154"/>
        <v/>
      </c>
      <c r="BK184" s="89" t="str">
        <f t="shared" si="155"/>
        <v/>
      </c>
      <c r="BL184" s="89" t="str">
        <f t="shared" si="156"/>
        <v/>
      </c>
      <c r="BM184" s="93" t="str">
        <f t="shared" si="157"/>
        <v/>
      </c>
      <c r="BN184" s="105"/>
      <c r="BO184" s="105"/>
      <c r="BP184" s="105"/>
      <c r="BQ184" s="51"/>
      <c r="BR184" s="105" t="str">
        <f>IF(OR($B184=0,$B184=""),"",IF(AND($E$3="Nursery"),'Marks Entry Nursery'!AJ183,IF(AND($E$3="LKG"),'Marks Entry LKG'!AJ183,IF(AND($E$3="UKG"),'Marks Entry UKG'!AJ183,""))))</f>
        <v/>
      </c>
      <c r="BS184" s="105" t="str">
        <f>IF(OR($B184=0,$B184=""),"",IF(AND($E$3="Nursery"),'Marks Entry Nursery'!AK183,IF(AND($E$3="LKG"),'Marks Entry LKG'!AK183,IF(AND($E$3="UKG"),'Marks Entry UKG'!AK183,""))))</f>
        <v/>
      </c>
      <c r="BT184" s="54" t="str">
        <f t="shared" si="158"/>
        <v/>
      </c>
      <c r="BU184" s="51">
        <f t="shared" si="159"/>
        <v>0</v>
      </c>
      <c r="BV184" s="105" t="str">
        <f>IF(OR($B184=0,$B184=""),"",IF(AND($E$3="Nursery"),'Marks Entry Nursery'!AL183,IF(AND($E$3="LKG"),'Marks Entry LKG'!AL183,IF(AND($E$3="UKG"),'Marks Entry UKG'!AL183,""))))</f>
        <v/>
      </c>
      <c r="BW184" s="105" t="str">
        <f>IF(OR($B184=0,$B184=""),"",IF(AND($E$3="Nursery"),'Marks Entry Nursery'!AM183,IF(AND($E$3="LKG"),'Marks Entry LKG'!AM183,IF(AND($E$3="UKG"),'Marks Entry UKG'!AM183,""))))</f>
        <v/>
      </c>
      <c r="BX184" s="55" t="str">
        <f t="shared" si="160"/>
        <v/>
      </c>
      <c r="BY184" s="51" t="str">
        <f t="shared" si="161"/>
        <v/>
      </c>
      <c r="BZ184" s="89">
        <f t="shared" si="162"/>
        <v>0</v>
      </c>
      <c r="CA184" s="89" t="str">
        <f t="shared" si="163"/>
        <v/>
      </c>
      <c r="CB184" s="89" t="str">
        <f t="shared" si="164"/>
        <v/>
      </c>
      <c r="CC184" s="89" t="str">
        <f t="shared" si="165"/>
        <v/>
      </c>
      <c r="CD184" s="89" t="str">
        <f t="shared" si="166"/>
        <v/>
      </c>
      <c r="CE184" s="93" t="str">
        <f t="shared" si="167"/>
        <v/>
      </c>
      <c r="CF184" s="105" t="str">
        <f>IF(OR($B184=0,$B184=""),"",IF(AND($E$3="Nursery"),'Marks Entry Nursery'!AN183,IF(AND($E$3="LKG"),'Marks Entry LKG'!AN183,IF(AND($E$3="UKG"),'Marks Entry UKG'!AN183,""))))</f>
        <v/>
      </c>
      <c r="CG184" s="105" t="str">
        <f>IF(OR($B184=0,$B184=""),"",IF(AND($E$3="Nursery"),'Marks Entry Nursery'!AO183,IF(AND($E$3="LKG"),'Marks Entry LKG'!AO183,IF(AND($E$3="UKG"),'Marks Entry UKG'!AO183,""))))</f>
        <v/>
      </c>
      <c r="CH184" s="106" t="str">
        <f t="shared" si="168"/>
        <v/>
      </c>
      <c r="CI184" s="107">
        <f t="shared" si="169"/>
        <v>0</v>
      </c>
      <c r="CJ184" s="107" t="str">
        <f t="shared" si="170"/>
        <v/>
      </c>
      <c r="CK184" s="107" t="str">
        <f t="shared" si="171"/>
        <v/>
      </c>
      <c r="CL184" s="92" t="str">
        <f t="shared" si="172"/>
        <v/>
      </c>
      <c r="CM184" s="105" t="str">
        <f>IF(OR($B184=0,$B184=""),"",IF(AND($E$3="Nursery"),'Marks Entry Nursery'!AP183,IF(AND($E$3="LKG"),'Marks Entry LKG'!AP183,IF(AND($E$3="UKG"),'Marks Entry UKG'!AP183,""))))</f>
        <v/>
      </c>
      <c r="CN184" s="105" t="str">
        <f>IF(OR($B184=0,$B184=""),"",IF(AND($E$3="Nursery"),'Marks Entry Nursery'!AQ183,IF(AND($E$3="LKG"),'Marks Entry LKG'!AQ183,IF(AND($E$3="UKG"),'Marks Entry UKG'!AQ183,""))))</f>
        <v/>
      </c>
      <c r="CO184" s="106" t="str">
        <f t="shared" si="173"/>
        <v/>
      </c>
      <c r="CP184" s="107">
        <f t="shared" si="174"/>
        <v>0</v>
      </c>
      <c r="CQ184" s="107" t="str">
        <f t="shared" si="175"/>
        <v/>
      </c>
      <c r="CR184" s="107" t="str">
        <f t="shared" si="176"/>
        <v/>
      </c>
      <c r="CS184" s="92" t="str">
        <f t="shared" si="177"/>
        <v/>
      </c>
      <c r="CT184" s="105" t="str">
        <f>IF(OR($B184=0,$B184=""),"",IF(AND($E$3="Nursery"),'Marks Entry Nursery'!AR183,IF(AND($E$3="LKG"),'Marks Entry LKG'!AR183,IF(AND($E$3="UKG"),'Marks Entry UKG'!AR183,""))))</f>
        <v/>
      </c>
      <c r="CU184" s="105" t="str">
        <f>IF(OR($B184=0,$B184=""),"",IF(AND($E$3="Nursery"),'Marks Entry Nursery'!AS183,IF(AND($E$3="LKG"),'Marks Entry LKG'!AS183,IF(AND($E$3="UKG"),'Marks Entry UKG'!AS183,""))))</f>
        <v/>
      </c>
      <c r="CV184" s="106" t="str">
        <f t="shared" si="178"/>
        <v/>
      </c>
      <c r="CW184" s="107">
        <f t="shared" si="179"/>
        <v>0</v>
      </c>
      <c r="CX184" s="107" t="str">
        <f t="shared" si="180"/>
        <v/>
      </c>
      <c r="CY184" s="107" t="str">
        <f t="shared" si="181"/>
        <v/>
      </c>
      <c r="CZ184" s="92" t="str">
        <f t="shared" si="182"/>
        <v/>
      </c>
      <c r="DA184" s="105" t="str">
        <f>IF(OR($B184=0,$B184=""),"",IF(AND($E$3="Nursery"),'Marks Entry Nursery'!AT183,IF(AND($E$3="LKG"),'Marks Entry LKG'!AT183,IF(AND($E$3="UKG"),'Marks Entry UKG'!AT183,""))))</f>
        <v/>
      </c>
      <c r="DB184" s="105" t="str">
        <f>IF(OR($B184=0,$B184=""),"",IF(AND($E$3="Nursery"),'Marks Entry Nursery'!AU183,IF(AND($E$3="LKG"),'Marks Entry LKG'!AU183,IF(AND($E$3="UKG"),'Marks Entry UKG'!AU183,""))))</f>
        <v/>
      </c>
      <c r="DC184" s="357" t="str">
        <f t="shared" si="183"/>
        <v/>
      </c>
      <c r="DD184" s="93" t="str">
        <f t="shared" si="184"/>
        <v/>
      </c>
      <c r="DE184" s="105" t="str">
        <f>IF(OR($B184=0,$B184=""),"",IF(AND($E$3="Nursery"),'Marks Entry Nursery'!AV183,IF(AND($E$3="LKG"),'Marks Entry LKG'!AV183,IF(AND($E$3="UKG"),'Marks Entry UKG'!AV183,""))))</f>
        <v/>
      </c>
      <c r="DF184" s="105" t="str">
        <f>IF(OR($B184=0,$B184=""),"",IF(AND($E$3="Nursery"),'Marks Entry Nursery'!AW183,IF(AND($E$3="LKG"),'Marks Entry LKG'!AW183,IF(AND($E$3="UKG"),'Marks Entry UKG'!AW183,""))))</f>
        <v/>
      </c>
      <c r="DG184" s="357" t="str">
        <f t="shared" si="185"/>
        <v/>
      </c>
      <c r="DH184" s="93" t="str">
        <f t="shared" si="186"/>
        <v/>
      </c>
      <c r="DI184" s="63" t="str">
        <f t="shared" si="187"/>
        <v/>
      </c>
      <c r="DJ184" s="359" t="str">
        <f t="shared" si="188"/>
        <v/>
      </c>
      <c r="DK184" s="67" t="str">
        <f t="shared" si="189"/>
        <v/>
      </c>
      <c r="DL184" s="68" t="str">
        <f t="shared" si="190"/>
        <v/>
      </c>
      <c r="DM184" s="387" t="str">
        <f>IFERROR(IF(B184="NSO","NSO",IF(OR(D184="",G184="",F184="",B184="",DI184=0),"",IF('Master sheet'!$D$14="Hindi","कक्षोंन्नति","Promoted"))),"")</f>
        <v/>
      </c>
      <c r="DN184" s="42" t="str">
        <f>IF(OR(B184=0,B184=""),"",IF(AND($E$3="Nursery"),'Marks Entry Nursery'!AX183,IF(AND($E$3="LKG"),'Marks Entry LKG'!AX183,IF(AND($E$3="UKG"),'Marks Entry UKG'!AX183,""))))</f>
        <v/>
      </c>
      <c r="DO184" s="42" t="str">
        <f>IF(OR(B184=0,B184=""),"",IF(AND($E$3="Nursery"),'Marks Entry Nursery'!AY183,IF(AND($E$3="LKG"),'Marks Entry LKG'!AY183,IF(AND($E$3="UKG"),'Marks Entry UKG'!AY183,""))))</f>
        <v/>
      </c>
      <c r="DP184" s="214" t="str">
        <f t="shared" si="191"/>
        <v/>
      </c>
      <c r="DQ184" s="43"/>
      <c r="DX184" s="44">
        <f>IF(AND($E$3="Nursery"),'Marks Entry Nursery'!I183,IF(AND($E$3="LKG"),'Marks Entry LKG'!I183,IF(AND($E$3="UKG"),'Marks Entry UKG'!I183,"")))</f>
        <v>0</v>
      </c>
    </row>
    <row r="185" spans="1:128" ht="18.95" customHeight="1">
      <c r="A185" s="56">
        <v>178</v>
      </c>
      <c r="B185" s="261" t="str">
        <f>IF(OR(DX185=0,DX185=""),"",IF(AND($E$3="Nursery"),'Marks Entry Nursery'!I184,IF(AND($E$3="LKG"),'Marks Entry LKG'!I184,IF(AND($E$3="UKG"),'Marks Entry UKG'!I184,""))))</f>
        <v/>
      </c>
      <c r="C185" s="57" t="str">
        <f>IF(OR($B185=0,$B185=""),"",IF(AND($E$3="Nursery"),'Marks Entry Nursery'!B184,IF(AND($E$3="LKG"),'Marks Entry LKG'!B184,IF(AND($E$3="UKG"),'Marks Entry UKG'!B184,""))))</f>
        <v/>
      </c>
      <c r="D185" s="57" t="str">
        <f>IF(OR($B185=0,$B185=""),"",IF(AND($E$3="Nursery"),'Marks Entry Nursery'!C184,IF(AND($E$3="LKG"),'Marks Entry LKG'!C184,IF(AND($E$3="UKG"),'Marks Entry UKG'!C184,""))))</f>
        <v/>
      </c>
      <c r="E185" s="402" t="str">
        <f>IF(OR(B185=0,B185=""),"",IF(AND($E$3="Nursery"),'Marks Entry Nursery'!E184,IF(AND($E$3="LKG"),'Marks Entry LKG'!E184,IF(AND($E$3="UKG"),'Marks Entry UKG'!E184,""))))</f>
        <v/>
      </c>
      <c r="F185" s="260" t="str">
        <f>IF(OR(B185=0,B185=""),"",IF(AND($E$3="Nursery"),'Marks Entry Nursery'!D184,IF(AND($E$3="LKG"),'Marks Entry LKG'!D184,IF(AND($E$3="UKG"),'Marks Entry UKG'!D184,""))))</f>
        <v/>
      </c>
      <c r="G185" s="407" t="str">
        <f>IF(OR($B185=0,$B185=""),"",IF(AND($E$3="Nursery"),'Marks Entry Nursery'!F184,IF(AND($E$3="LKG"),'Marks Entry LKG'!F184,IF(AND($E$3="UKG"),'Marks Entry UKG'!F184,""))))</f>
        <v/>
      </c>
      <c r="H185" s="407" t="str">
        <f>IF(OR($B185=0,$B185=""),"",IF(AND($E$3="Nursery"),'Marks Entry Nursery'!G184,IF(AND($E$3="LKG"),'Marks Entry LKG'!G184,IF(AND($E$3="UKG"),'Marks Entry UKG'!G184,""))))</f>
        <v/>
      </c>
      <c r="I185" s="407" t="str">
        <f>IF(OR($B185=0,$B185=""),"",IF(AND($E$3="Nursery"),'Marks Entry Nursery'!H184,IF(AND($E$3="LKG"),'Marks Entry LKG'!H184,IF(AND($E$3="UKG"),'Marks Entry UKG'!H184,""))))</f>
        <v/>
      </c>
      <c r="J185" s="229" t="str">
        <f>IF(OR($B185=0,$B185=""),"",IF(AND($E$3="Nursery"),'Marks Entry Nursery'!J184,IF(AND($E$3="LKG"),'Marks Entry LKG'!J184,IF(AND($E$3="UKG"),'Marks Entry UKG'!J184,""))))</f>
        <v/>
      </c>
      <c r="K185" s="229" t="str">
        <f>IF(OR($B185=0,$B185=""),"",IF(AND($E$3="Nursery"),'Marks Entry Nursery'!K184,IF(AND($E$3="LKG"),'Marks Entry LKG'!K184,IF(AND($E$3="UKG"),'Marks Entry UKG'!K184,""))))</f>
        <v/>
      </c>
      <c r="L185" s="105"/>
      <c r="M185" s="105"/>
      <c r="N185" s="105"/>
      <c r="O185" s="51"/>
      <c r="P185" s="105" t="str">
        <f>IF(OR($B185=0,$B185=""),"",IF(AND($E$3="Nursery"),'Marks Entry Nursery'!O184,IF(AND($E$3="LKG"),'Marks Entry LKG'!O184,IF(AND($E$3="UKG"),'Marks Entry UKG'!O184,""))))</f>
        <v/>
      </c>
      <c r="Q185" s="105" t="str">
        <f>IF(OR($B185=0,$B185=""),"",IF(AND($E$3="Nursery"),'Marks Entry Nursery'!P184,IF(AND($E$3="LKG"),'Marks Entry LKG'!P184,IF(AND($E$3="UKG"),'Marks Entry UKG'!P184,""))))</f>
        <v/>
      </c>
      <c r="R185" s="54" t="str">
        <f t="shared" si="128"/>
        <v/>
      </c>
      <c r="S185" s="51">
        <f t="shared" si="129"/>
        <v>0</v>
      </c>
      <c r="T185" s="105" t="str">
        <f>IF(OR($B185=0,$B185=""),"",IF(AND($E$3="Nursery"),'Marks Entry Nursery'!Q184,IF(AND($E$3="LKG"),'Marks Entry LKG'!Q184,IF(AND($E$3="UKG"),'Marks Entry UKG'!Q184,""))))</f>
        <v/>
      </c>
      <c r="U185" s="105" t="str">
        <f>IF(OR($B185=0,$B185=""),"",IF(AND($E$3="Nursery"),'Marks Entry Nursery'!R184,IF(AND($E$3="LKG"),'Marks Entry LKG'!R184,IF(AND($E$3="UKG"),'Marks Entry UKG'!R184,""))))</f>
        <v/>
      </c>
      <c r="V185" s="55" t="str">
        <f t="shared" si="130"/>
        <v/>
      </c>
      <c r="W185" s="51" t="str">
        <f t="shared" si="131"/>
        <v/>
      </c>
      <c r="X185" s="89">
        <f t="shared" si="132"/>
        <v>0</v>
      </c>
      <c r="Y185" s="89" t="str">
        <f t="shared" si="133"/>
        <v/>
      </c>
      <c r="Z185" s="89" t="str">
        <f t="shared" si="134"/>
        <v/>
      </c>
      <c r="AA185" s="89" t="str">
        <f t="shared" si="135"/>
        <v/>
      </c>
      <c r="AB185" s="89" t="str">
        <f t="shared" si="136"/>
        <v/>
      </c>
      <c r="AC185" s="93" t="str">
        <f t="shared" si="137"/>
        <v/>
      </c>
      <c r="AD185" s="105"/>
      <c r="AE185" s="105"/>
      <c r="AF185" s="105"/>
      <c r="AG185" s="51"/>
      <c r="AH185" s="105" t="str">
        <f>IF(OR($B185=0,$B185=""),"",IF(AND($E$3="Nursery"),'Marks Entry Nursery'!V184,IF(AND($E$3="LKG"),'Marks Entry LKG'!V184,IF(AND($E$3="UKG"),'Marks Entry UKG'!V184,""))))</f>
        <v/>
      </c>
      <c r="AI185" s="105" t="str">
        <f>IF(OR($B185=0,$B185=""),"",IF(AND($E$3="Nursery"),'Marks Entry Nursery'!W184,IF(AND($E$3="LKG"),'Marks Entry LKG'!W184,IF(AND($E$3="UKG"),'Marks Entry UKG'!W184,""))))</f>
        <v/>
      </c>
      <c r="AJ185" s="54" t="str">
        <f t="shared" si="138"/>
        <v/>
      </c>
      <c r="AK185" s="51">
        <f t="shared" si="139"/>
        <v>0</v>
      </c>
      <c r="AL185" s="105" t="str">
        <f>IF(OR($B185=0,$B185=""),"",IF(AND($E$3="Nursery"),'Marks Entry Nursery'!X184,IF(AND($E$3="LKG"),'Marks Entry LKG'!X184,IF(AND($E$3="UKG"),'Marks Entry UKG'!X184,""))))</f>
        <v/>
      </c>
      <c r="AM185" s="105" t="str">
        <f>IF(OR($B185=0,$B185=""),"",IF(AND($E$3="Nursery"),'Marks Entry Nursery'!Y184,IF(AND($E$3="LKG"),'Marks Entry LKG'!Y184,IF(AND($E$3="UKG"),'Marks Entry UKG'!Y184,""))))</f>
        <v/>
      </c>
      <c r="AN185" s="55" t="str">
        <f t="shared" si="140"/>
        <v/>
      </c>
      <c r="AO185" s="51" t="str">
        <f t="shared" si="141"/>
        <v/>
      </c>
      <c r="AP185" s="89">
        <f t="shared" si="142"/>
        <v>0</v>
      </c>
      <c r="AQ185" s="89" t="str">
        <f t="shared" si="143"/>
        <v/>
      </c>
      <c r="AR185" s="89" t="str">
        <f t="shared" si="144"/>
        <v/>
      </c>
      <c r="AS185" s="89" t="str">
        <f t="shared" si="145"/>
        <v/>
      </c>
      <c r="AT185" s="89" t="str">
        <f t="shared" si="146"/>
        <v/>
      </c>
      <c r="AU185" s="93" t="str">
        <f t="shared" si="147"/>
        <v/>
      </c>
      <c r="AV185" s="105"/>
      <c r="AW185" s="105"/>
      <c r="AX185" s="105"/>
      <c r="AY185" s="51"/>
      <c r="AZ185" s="105" t="str">
        <f>IF(OR($B185=0,$B185=""),"",IF(AND($E$3="Nursery"),'Marks Entry Nursery'!AC184,IF(AND($E$3="LKG"),'Marks Entry LKG'!AC184,IF(AND($E$3="UKG"),'Marks Entry UKG'!AC184,""))))</f>
        <v/>
      </c>
      <c r="BA185" s="105" t="str">
        <f>IF(OR($B185=0,$B185=""),"",IF(AND($E$3="Nursery"),'Marks Entry Nursery'!AD184,IF(AND($E$3="LKG"),'Marks Entry LKG'!AD184,IF(AND($E$3="UKG"),'Marks Entry UKG'!AD184,""))))</f>
        <v/>
      </c>
      <c r="BB185" s="54" t="str">
        <f t="shared" si="148"/>
        <v/>
      </c>
      <c r="BC185" s="51">
        <f t="shared" si="149"/>
        <v>0</v>
      </c>
      <c r="BD185" s="105" t="str">
        <f>IF(OR($B185=0,$B185=""),"",IF(AND($E$3="Nursery"),'Marks Entry Nursery'!AE184,IF(AND($E$3="LKG"),'Marks Entry LKG'!AE184,IF(AND($E$3="UKG"),'Marks Entry UKG'!AE184,""))))</f>
        <v/>
      </c>
      <c r="BE185" s="105" t="str">
        <f>IF(OR($B185=0,$B185=""),"",IF(AND($E$3="Nursery"),'Marks Entry Nursery'!AF184,IF(AND($E$3="LKG"),'Marks Entry LKG'!AF184,IF(AND($E$3="UKG"),'Marks Entry UKG'!AF184,""))))</f>
        <v/>
      </c>
      <c r="BF185" s="55" t="str">
        <f t="shared" si="150"/>
        <v/>
      </c>
      <c r="BG185" s="51" t="str">
        <f t="shared" si="151"/>
        <v/>
      </c>
      <c r="BH185" s="89">
        <f t="shared" si="152"/>
        <v>0</v>
      </c>
      <c r="BI185" s="89" t="str">
        <f t="shared" si="153"/>
        <v/>
      </c>
      <c r="BJ185" s="89" t="str">
        <f t="shared" si="154"/>
        <v/>
      </c>
      <c r="BK185" s="89" t="str">
        <f t="shared" si="155"/>
        <v/>
      </c>
      <c r="BL185" s="89" t="str">
        <f t="shared" si="156"/>
        <v/>
      </c>
      <c r="BM185" s="93" t="str">
        <f t="shared" si="157"/>
        <v/>
      </c>
      <c r="BN185" s="105"/>
      <c r="BO185" s="105"/>
      <c r="BP185" s="105"/>
      <c r="BQ185" s="51"/>
      <c r="BR185" s="105" t="str">
        <f>IF(OR($B185=0,$B185=""),"",IF(AND($E$3="Nursery"),'Marks Entry Nursery'!AJ184,IF(AND($E$3="LKG"),'Marks Entry LKG'!AJ184,IF(AND($E$3="UKG"),'Marks Entry UKG'!AJ184,""))))</f>
        <v/>
      </c>
      <c r="BS185" s="105" t="str">
        <f>IF(OR($B185=0,$B185=""),"",IF(AND($E$3="Nursery"),'Marks Entry Nursery'!AK184,IF(AND($E$3="LKG"),'Marks Entry LKG'!AK184,IF(AND($E$3="UKG"),'Marks Entry UKG'!AK184,""))))</f>
        <v/>
      </c>
      <c r="BT185" s="54" t="str">
        <f t="shared" si="158"/>
        <v/>
      </c>
      <c r="BU185" s="51">
        <f t="shared" si="159"/>
        <v>0</v>
      </c>
      <c r="BV185" s="105" t="str">
        <f>IF(OR($B185=0,$B185=""),"",IF(AND($E$3="Nursery"),'Marks Entry Nursery'!AL184,IF(AND($E$3="LKG"),'Marks Entry LKG'!AL184,IF(AND($E$3="UKG"),'Marks Entry UKG'!AL184,""))))</f>
        <v/>
      </c>
      <c r="BW185" s="105" t="str">
        <f>IF(OR($B185=0,$B185=""),"",IF(AND($E$3="Nursery"),'Marks Entry Nursery'!AM184,IF(AND($E$3="LKG"),'Marks Entry LKG'!AM184,IF(AND($E$3="UKG"),'Marks Entry UKG'!AM184,""))))</f>
        <v/>
      </c>
      <c r="BX185" s="55" t="str">
        <f t="shared" si="160"/>
        <v/>
      </c>
      <c r="BY185" s="51" t="str">
        <f t="shared" si="161"/>
        <v/>
      </c>
      <c r="BZ185" s="89">
        <f t="shared" si="162"/>
        <v>0</v>
      </c>
      <c r="CA185" s="89" t="str">
        <f t="shared" si="163"/>
        <v/>
      </c>
      <c r="CB185" s="89" t="str">
        <f t="shared" si="164"/>
        <v/>
      </c>
      <c r="CC185" s="89" t="str">
        <f t="shared" si="165"/>
        <v/>
      </c>
      <c r="CD185" s="89" t="str">
        <f t="shared" si="166"/>
        <v/>
      </c>
      <c r="CE185" s="93" t="str">
        <f t="shared" si="167"/>
        <v/>
      </c>
      <c r="CF185" s="105" t="str">
        <f>IF(OR($B185=0,$B185=""),"",IF(AND($E$3="Nursery"),'Marks Entry Nursery'!AN184,IF(AND($E$3="LKG"),'Marks Entry LKG'!AN184,IF(AND($E$3="UKG"),'Marks Entry UKG'!AN184,""))))</f>
        <v/>
      </c>
      <c r="CG185" s="105" t="str">
        <f>IF(OR($B185=0,$B185=""),"",IF(AND($E$3="Nursery"),'Marks Entry Nursery'!AO184,IF(AND($E$3="LKG"),'Marks Entry LKG'!AO184,IF(AND($E$3="UKG"),'Marks Entry UKG'!AO184,""))))</f>
        <v/>
      </c>
      <c r="CH185" s="106" t="str">
        <f t="shared" si="168"/>
        <v/>
      </c>
      <c r="CI185" s="107">
        <f t="shared" si="169"/>
        <v>0</v>
      </c>
      <c r="CJ185" s="107" t="str">
        <f t="shared" si="170"/>
        <v/>
      </c>
      <c r="CK185" s="107" t="str">
        <f t="shared" si="171"/>
        <v/>
      </c>
      <c r="CL185" s="92" t="str">
        <f t="shared" si="172"/>
        <v/>
      </c>
      <c r="CM185" s="105" t="str">
        <f>IF(OR($B185=0,$B185=""),"",IF(AND($E$3="Nursery"),'Marks Entry Nursery'!AP184,IF(AND($E$3="LKG"),'Marks Entry LKG'!AP184,IF(AND($E$3="UKG"),'Marks Entry UKG'!AP184,""))))</f>
        <v/>
      </c>
      <c r="CN185" s="105" t="str">
        <f>IF(OR($B185=0,$B185=""),"",IF(AND($E$3="Nursery"),'Marks Entry Nursery'!AQ184,IF(AND($E$3="LKG"),'Marks Entry LKG'!AQ184,IF(AND($E$3="UKG"),'Marks Entry UKG'!AQ184,""))))</f>
        <v/>
      </c>
      <c r="CO185" s="106" t="str">
        <f t="shared" si="173"/>
        <v/>
      </c>
      <c r="CP185" s="107">
        <f t="shared" si="174"/>
        <v>0</v>
      </c>
      <c r="CQ185" s="107" t="str">
        <f t="shared" si="175"/>
        <v/>
      </c>
      <c r="CR185" s="107" t="str">
        <f t="shared" si="176"/>
        <v/>
      </c>
      <c r="CS185" s="92" t="str">
        <f t="shared" si="177"/>
        <v/>
      </c>
      <c r="CT185" s="105" t="str">
        <f>IF(OR($B185=0,$B185=""),"",IF(AND($E$3="Nursery"),'Marks Entry Nursery'!AR184,IF(AND($E$3="LKG"),'Marks Entry LKG'!AR184,IF(AND($E$3="UKG"),'Marks Entry UKG'!AR184,""))))</f>
        <v/>
      </c>
      <c r="CU185" s="105" t="str">
        <f>IF(OR($B185=0,$B185=""),"",IF(AND($E$3="Nursery"),'Marks Entry Nursery'!AS184,IF(AND($E$3="LKG"),'Marks Entry LKG'!AS184,IF(AND($E$3="UKG"),'Marks Entry UKG'!AS184,""))))</f>
        <v/>
      </c>
      <c r="CV185" s="106" t="str">
        <f t="shared" si="178"/>
        <v/>
      </c>
      <c r="CW185" s="107">
        <f t="shared" si="179"/>
        <v>0</v>
      </c>
      <c r="CX185" s="107" t="str">
        <f t="shared" si="180"/>
        <v/>
      </c>
      <c r="CY185" s="107" t="str">
        <f t="shared" si="181"/>
        <v/>
      </c>
      <c r="CZ185" s="92" t="str">
        <f t="shared" si="182"/>
        <v/>
      </c>
      <c r="DA185" s="105" t="str">
        <f>IF(OR($B185=0,$B185=""),"",IF(AND($E$3="Nursery"),'Marks Entry Nursery'!AT184,IF(AND($E$3="LKG"),'Marks Entry LKG'!AT184,IF(AND($E$3="UKG"),'Marks Entry UKG'!AT184,""))))</f>
        <v/>
      </c>
      <c r="DB185" s="105" t="str">
        <f>IF(OR($B185=0,$B185=""),"",IF(AND($E$3="Nursery"),'Marks Entry Nursery'!AU184,IF(AND($E$3="LKG"),'Marks Entry LKG'!AU184,IF(AND($E$3="UKG"),'Marks Entry UKG'!AU184,""))))</f>
        <v/>
      </c>
      <c r="DC185" s="357" t="str">
        <f t="shared" si="183"/>
        <v/>
      </c>
      <c r="DD185" s="93" t="str">
        <f t="shared" si="184"/>
        <v/>
      </c>
      <c r="DE185" s="105" t="str">
        <f>IF(OR($B185=0,$B185=""),"",IF(AND($E$3="Nursery"),'Marks Entry Nursery'!AV184,IF(AND($E$3="LKG"),'Marks Entry LKG'!AV184,IF(AND($E$3="UKG"),'Marks Entry UKG'!AV184,""))))</f>
        <v/>
      </c>
      <c r="DF185" s="105" t="str">
        <f>IF(OR($B185=0,$B185=""),"",IF(AND($E$3="Nursery"),'Marks Entry Nursery'!AW184,IF(AND($E$3="LKG"),'Marks Entry LKG'!AW184,IF(AND($E$3="UKG"),'Marks Entry UKG'!AW184,""))))</f>
        <v/>
      </c>
      <c r="DG185" s="357" t="str">
        <f t="shared" si="185"/>
        <v/>
      </c>
      <c r="DH185" s="93" t="str">
        <f t="shared" si="186"/>
        <v/>
      </c>
      <c r="DI185" s="63" t="str">
        <f t="shared" si="187"/>
        <v/>
      </c>
      <c r="DJ185" s="359" t="str">
        <f t="shared" si="188"/>
        <v/>
      </c>
      <c r="DK185" s="67" t="str">
        <f t="shared" si="189"/>
        <v/>
      </c>
      <c r="DL185" s="68" t="str">
        <f t="shared" si="190"/>
        <v/>
      </c>
      <c r="DM185" s="387" t="str">
        <f>IFERROR(IF(B185="NSO","NSO",IF(OR(D185="",G185="",F185="",B185="",DI185=0),"",IF('Master sheet'!$D$14="Hindi","कक्षोंन्नति","Promoted"))),"")</f>
        <v/>
      </c>
      <c r="DN185" s="42" t="str">
        <f>IF(OR(B185=0,B185=""),"",IF(AND($E$3="Nursery"),'Marks Entry Nursery'!AX184,IF(AND($E$3="LKG"),'Marks Entry LKG'!AX184,IF(AND($E$3="UKG"),'Marks Entry UKG'!AX184,""))))</f>
        <v/>
      </c>
      <c r="DO185" s="42" t="str">
        <f>IF(OR(B185=0,B185=""),"",IF(AND($E$3="Nursery"),'Marks Entry Nursery'!AY184,IF(AND($E$3="LKG"),'Marks Entry LKG'!AY184,IF(AND($E$3="UKG"),'Marks Entry UKG'!AY184,""))))</f>
        <v/>
      </c>
      <c r="DP185" s="214" t="str">
        <f t="shared" si="191"/>
        <v/>
      </c>
      <c r="DQ185" s="43"/>
      <c r="DX185" s="44">
        <f>IF(AND($E$3="Nursery"),'Marks Entry Nursery'!I184,IF(AND($E$3="LKG"),'Marks Entry LKG'!I184,IF(AND($E$3="UKG"),'Marks Entry UKG'!I184,"")))</f>
        <v>0</v>
      </c>
    </row>
    <row r="186" spans="1:128" ht="18.95" customHeight="1">
      <c r="A186" s="56">
        <v>179</v>
      </c>
      <c r="B186" s="261" t="str">
        <f>IF(OR(DX186=0,DX186=""),"",IF(AND($E$3="Nursery"),'Marks Entry Nursery'!I185,IF(AND($E$3="LKG"),'Marks Entry LKG'!I185,IF(AND($E$3="UKG"),'Marks Entry UKG'!I185,""))))</f>
        <v/>
      </c>
      <c r="C186" s="57" t="str">
        <f>IF(OR($B186=0,$B186=""),"",IF(AND($E$3="Nursery"),'Marks Entry Nursery'!B185,IF(AND($E$3="LKG"),'Marks Entry LKG'!B185,IF(AND($E$3="UKG"),'Marks Entry UKG'!B185,""))))</f>
        <v/>
      </c>
      <c r="D186" s="57" t="str">
        <f>IF(OR($B186=0,$B186=""),"",IF(AND($E$3="Nursery"),'Marks Entry Nursery'!C185,IF(AND($E$3="LKG"),'Marks Entry LKG'!C185,IF(AND($E$3="UKG"),'Marks Entry UKG'!C185,""))))</f>
        <v/>
      </c>
      <c r="E186" s="402" t="str">
        <f>IF(OR(B186=0,B186=""),"",IF(AND($E$3="Nursery"),'Marks Entry Nursery'!E185,IF(AND($E$3="LKG"),'Marks Entry LKG'!E185,IF(AND($E$3="UKG"),'Marks Entry UKG'!E185,""))))</f>
        <v/>
      </c>
      <c r="F186" s="260" t="str">
        <f>IF(OR(B186=0,B186=""),"",IF(AND($E$3="Nursery"),'Marks Entry Nursery'!D185,IF(AND($E$3="LKG"),'Marks Entry LKG'!D185,IF(AND($E$3="UKG"),'Marks Entry UKG'!D185,""))))</f>
        <v/>
      </c>
      <c r="G186" s="407" t="str">
        <f>IF(OR($B186=0,$B186=""),"",IF(AND($E$3="Nursery"),'Marks Entry Nursery'!F185,IF(AND($E$3="LKG"),'Marks Entry LKG'!F185,IF(AND($E$3="UKG"),'Marks Entry UKG'!F185,""))))</f>
        <v/>
      </c>
      <c r="H186" s="407" t="str">
        <f>IF(OR($B186=0,$B186=""),"",IF(AND($E$3="Nursery"),'Marks Entry Nursery'!G185,IF(AND($E$3="LKG"),'Marks Entry LKG'!G185,IF(AND($E$3="UKG"),'Marks Entry UKG'!G185,""))))</f>
        <v/>
      </c>
      <c r="I186" s="407" t="str">
        <f>IF(OR($B186=0,$B186=""),"",IF(AND($E$3="Nursery"),'Marks Entry Nursery'!H185,IF(AND($E$3="LKG"),'Marks Entry LKG'!H185,IF(AND($E$3="UKG"),'Marks Entry UKG'!H185,""))))</f>
        <v/>
      </c>
      <c r="J186" s="229" t="str">
        <f>IF(OR($B186=0,$B186=""),"",IF(AND($E$3="Nursery"),'Marks Entry Nursery'!J185,IF(AND($E$3="LKG"),'Marks Entry LKG'!J185,IF(AND($E$3="UKG"),'Marks Entry UKG'!J185,""))))</f>
        <v/>
      </c>
      <c r="K186" s="229" t="str">
        <f>IF(OR($B186=0,$B186=""),"",IF(AND($E$3="Nursery"),'Marks Entry Nursery'!K185,IF(AND($E$3="LKG"),'Marks Entry LKG'!K185,IF(AND($E$3="UKG"),'Marks Entry UKG'!K185,""))))</f>
        <v/>
      </c>
      <c r="L186" s="105"/>
      <c r="M186" s="105"/>
      <c r="N186" s="105"/>
      <c r="O186" s="51"/>
      <c r="P186" s="105" t="str">
        <f>IF(OR($B186=0,$B186=""),"",IF(AND($E$3="Nursery"),'Marks Entry Nursery'!O185,IF(AND($E$3="LKG"),'Marks Entry LKG'!O185,IF(AND($E$3="UKG"),'Marks Entry UKG'!O185,""))))</f>
        <v/>
      </c>
      <c r="Q186" s="105" t="str">
        <f>IF(OR($B186=0,$B186=""),"",IF(AND($E$3="Nursery"),'Marks Entry Nursery'!P185,IF(AND($E$3="LKG"),'Marks Entry LKG'!P185,IF(AND($E$3="UKG"),'Marks Entry UKG'!P185,""))))</f>
        <v/>
      </c>
      <c r="R186" s="54" t="str">
        <f t="shared" si="128"/>
        <v/>
      </c>
      <c r="S186" s="51">
        <f t="shared" si="129"/>
        <v>0</v>
      </c>
      <c r="T186" s="105" t="str">
        <f>IF(OR($B186=0,$B186=""),"",IF(AND($E$3="Nursery"),'Marks Entry Nursery'!Q185,IF(AND($E$3="LKG"),'Marks Entry LKG'!Q185,IF(AND($E$3="UKG"),'Marks Entry UKG'!Q185,""))))</f>
        <v/>
      </c>
      <c r="U186" s="105" t="str">
        <f>IF(OR($B186=0,$B186=""),"",IF(AND($E$3="Nursery"),'Marks Entry Nursery'!R185,IF(AND($E$3="LKG"),'Marks Entry LKG'!R185,IF(AND($E$3="UKG"),'Marks Entry UKG'!R185,""))))</f>
        <v/>
      </c>
      <c r="V186" s="55" t="str">
        <f t="shared" si="130"/>
        <v/>
      </c>
      <c r="W186" s="51" t="str">
        <f t="shared" si="131"/>
        <v/>
      </c>
      <c r="X186" s="89">
        <f t="shared" si="132"/>
        <v>0</v>
      </c>
      <c r="Y186" s="89" t="str">
        <f t="shared" si="133"/>
        <v/>
      </c>
      <c r="Z186" s="89" t="str">
        <f t="shared" si="134"/>
        <v/>
      </c>
      <c r="AA186" s="89" t="str">
        <f t="shared" si="135"/>
        <v/>
      </c>
      <c r="AB186" s="89" t="str">
        <f t="shared" si="136"/>
        <v/>
      </c>
      <c r="AC186" s="93" t="str">
        <f t="shared" si="137"/>
        <v/>
      </c>
      <c r="AD186" s="105"/>
      <c r="AE186" s="105"/>
      <c r="AF186" s="105"/>
      <c r="AG186" s="51"/>
      <c r="AH186" s="105" t="str">
        <f>IF(OR($B186=0,$B186=""),"",IF(AND($E$3="Nursery"),'Marks Entry Nursery'!V185,IF(AND($E$3="LKG"),'Marks Entry LKG'!V185,IF(AND($E$3="UKG"),'Marks Entry UKG'!V185,""))))</f>
        <v/>
      </c>
      <c r="AI186" s="105" t="str">
        <f>IF(OR($B186=0,$B186=""),"",IF(AND($E$3="Nursery"),'Marks Entry Nursery'!W185,IF(AND($E$3="LKG"),'Marks Entry LKG'!W185,IF(AND($E$3="UKG"),'Marks Entry UKG'!W185,""))))</f>
        <v/>
      </c>
      <c r="AJ186" s="54" t="str">
        <f t="shared" si="138"/>
        <v/>
      </c>
      <c r="AK186" s="51">
        <f t="shared" si="139"/>
        <v>0</v>
      </c>
      <c r="AL186" s="105" t="str">
        <f>IF(OR($B186=0,$B186=""),"",IF(AND($E$3="Nursery"),'Marks Entry Nursery'!X185,IF(AND($E$3="LKG"),'Marks Entry LKG'!X185,IF(AND($E$3="UKG"),'Marks Entry UKG'!X185,""))))</f>
        <v/>
      </c>
      <c r="AM186" s="105" t="str">
        <f>IF(OR($B186=0,$B186=""),"",IF(AND($E$3="Nursery"),'Marks Entry Nursery'!Y185,IF(AND($E$3="LKG"),'Marks Entry LKG'!Y185,IF(AND($E$3="UKG"),'Marks Entry UKG'!Y185,""))))</f>
        <v/>
      </c>
      <c r="AN186" s="55" t="str">
        <f t="shared" si="140"/>
        <v/>
      </c>
      <c r="AO186" s="51" t="str">
        <f t="shared" si="141"/>
        <v/>
      </c>
      <c r="AP186" s="89">
        <f t="shared" si="142"/>
        <v>0</v>
      </c>
      <c r="AQ186" s="89" t="str">
        <f t="shared" si="143"/>
        <v/>
      </c>
      <c r="AR186" s="89" t="str">
        <f t="shared" si="144"/>
        <v/>
      </c>
      <c r="AS186" s="89" t="str">
        <f t="shared" si="145"/>
        <v/>
      </c>
      <c r="AT186" s="89" t="str">
        <f t="shared" si="146"/>
        <v/>
      </c>
      <c r="AU186" s="93" t="str">
        <f t="shared" si="147"/>
        <v/>
      </c>
      <c r="AV186" s="105"/>
      <c r="AW186" s="105"/>
      <c r="AX186" s="105"/>
      <c r="AY186" s="51"/>
      <c r="AZ186" s="105" t="str">
        <f>IF(OR($B186=0,$B186=""),"",IF(AND($E$3="Nursery"),'Marks Entry Nursery'!AC185,IF(AND($E$3="LKG"),'Marks Entry LKG'!AC185,IF(AND($E$3="UKG"),'Marks Entry UKG'!AC185,""))))</f>
        <v/>
      </c>
      <c r="BA186" s="105" t="str">
        <f>IF(OR($B186=0,$B186=""),"",IF(AND($E$3="Nursery"),'Marks Entry Nursery'!AD185,IF(AND($E$3="LKG"),'Marks Entry LKG'!AD185,IF(AND($E$3="UKG"),'Marks Entry UKG'!AD185,""))))</f>
        <v/>
      </c>
      <c r="BB186" s="54" t="str">
        <f t="shared" si="148"/>
        <v/>
      </c>
      <c r="BC186" s="51">
        <f t="shared" si="149"/>
        <v>0</v>
      </c>
      <c r="BD186" s="105" t="str">
        <f>IF(OR($B186=0,$B186=""),"",IF(AND($E$3="Nursery"),'Marks Entry Nursery'!AE185,IF(AND($E$3="LKG"),'Marks Entry LKG'!AE185,IF(AND($E$3="UKG"),'Marks Entry UKG'!AE185,""))))</f>
        <v/>
      </c>
      <c r="BE186" s="105" t="str">
        <f>IF(OR($B186=0,$B186=""),"",IF(AND($E$3="Nursery"),'Marks Entry Nursery'!AF185,IF(AND($E$3="LKG"),'Marks Entry LKG'!AF185,IF(AND($E$3="UKG"),'Marks Entry UKG'!AF185,""))))</f>
        <v/>
      </c>
      <c r="BF186" s="55" t="str">
        <f t="shared" si="150"/>
        <v/>
      </c>
      <c r="BG186" s="51" t="str">
        <f t="shared" si="151"/>
        <v/>
      </c>
      <c r="BH186" s="89">
        <f t="shared" si="152"/>
        <v>0</v>
      </c>
      <c r="BI186" s="89" t="str">
        <f t="shared" si="153"/>
        <v/>
      </c>
      <c r="BJ186" s="89" t="str">
        <f t="shared" si="154"/>
        <v/>
      </c>
      <c r="BK186" s="89" t="str">
        <f t="shared" si="155"/>
        <v/>
      </c>
      <c r="BL186" s="89" t="str">
        <f t="shared" si="156"/>
        <v/>
      </c>
      <c r="BM186" s="93" t="str">
        <f t="shared" si="157"/>
        <v/>
      </c>
      <c r="BN186" s="105"/>
      <c r="BO186" s="105"/>
      <c r="BP186" s="105"/>
      <c r="BQ186" s="51"/>
      <c r="BR186" s="105" t="str">
        <f>IF(OR($B186=0,$B186=""),"",IF(AND($E$3="Nursery"),'Marks Entry Nursery'!AJ185,IF(AND($E$3="LKG"),'Marks Entry LKG'!AJ185,IF(AND($E$3="UKG"),'Marks Entry UKG'!AJ185,""))))</f>
        <v/>
      </c>
      <c r="BS186" s="105" t="str">
        <f>IF(OR($B186=0,$B186=""),"",IF(AND($E$3="Nursery"),'Marks Entry Nursery'!AK185,IF(AND($E$3="LKG"),'Marks Entry LKG'!AK185,IF(AND($E$3="UKG"),'Marks Entry UKG'!AK185,""))))</f>
        <v/>
      </c>
      <c r="BT186" s="54" t="str">
        <f t="shared" si="158"/>
        <v/>
      </c>
      <c r="BU186" s="51">
        <f t="shared" si="159"/>
        <v>0</v>
      </c>
      <c r="BV186" s="105" t="str">
        <f>IF(OR($B186=0,$B186=""),"",IF(AND($E$3="Nursery"),'Marks Entry Nursery'!AL185,IF(AND($E$3="LKG"),'Marks Entry LKG'!AL185,IF(AND($E$3="UKG"),'Marks Entry UKG'!AL185,""))))</f>
        <v/>
      </c>
      <c r="BW186" s="105" t="str">
        <f>IF(OR($B186=0,$B186=""),"",IF(AND($E$3="Nursery"),'Marks Entry Nursery'!AM185,IF(AND($E$3="LKG"),'Marks Entry LKG'!AM185,IF(AND($E$3="UKG"),'Marks Entry UKG'!AM185,""))))</f>
        <v/>
      </c>
      <c r="BX186" s="55" t="str">
        <f t="shared" si="160"/>
        <v/>
      </c>
      <c r="BY186" s="51" t="str">
        <f t="shared" si="161"/>
        <v/>
      </c>
      <c r="BZ186" s="89">
        <f t="shared" si="162"/>
        <v>0</v>
      </c>
      <c r="CA186" s="89" t="str">
        <f t="shared" si="163"/>
        <v/>
      </c>
      <c r="CB186" s="89" t="str">
        <f t="shared" si="164"/>
        <v/>
      </c>
      <c r="CC186" s="89" t="str">
        <f t="shared" si="165"/>
        <v/>
      </c>
      <c r="CD186" s="89" t="str">
        <f t="shared" si="166"/>
        <v/>
      </c>
      <c r="CE186" s="93" t="str">
        <f t="shared" si="167"/>
        <v/>
      </c>
      <c r="CF186" s="105" t="str">
        <f>IF(OR($B186=0,$B186=""),"",IF(AND($E$3="Nursery"),'Marks Entry Nursery'!AN185,IF(AND($E$3="LKG"),'Marks Entry LKG'!AN185,IF(AND($E$3="UKG"),'Marks Entry UKG'!AN185,""))))</f>
        <v/>
      </c>
      <c r="CG186" s="105" t="str">
        <f>IF(OR($B186=0,$B186=""),"",IF(AND($E$3="Nursery"),'Marks Entry Nursery'!AO185,IF(AND($E$3="LKG"),'Marks Entry LKG'!AO185,IF(AND($E$3="UKG"),'Marks Entry UKG'!AO185,""))))</f>
        <v/>
      </c>
      <c r="CH186" s="106" t="str">
        <f t="shared" si="168"/>
        <v/>
      </c>
      <c r="CI186" s="107">
        <f t="shared" si="169"/>
        <v>0</v>
      </c>
      <c r="CJ186" s="107" t="str">
        <f t="shared" si="170"/>
        <v/>
      </c>
      <c r="CK186" s="107" t="str">
        <f t="shared" si="171"/>
        <v/>
      </c>
      <c r="CL186" s="92" t="str">
        <f t="shared" si="172"/>
        <v/>
      </c>
      <c r="CM186" s="105" t="str">
        <f>IF(OR($B186=0,$B186=""),"",IF(AND($E$3="Nursery"),'Marks Entry Nursery'!AP185,IF(AND($E$3="LKG"),'Marks Entry LKG'!AP185,IF(AND($E$3="UKG"),'Marks Entry UKG'!AP185,""))))</f>
        <v/>
      </c>
      <c r="CN186" s="105" t="str">
        <f>IF(OR($B186=0,$B186=""),"",IF(AND($E$3="Nursery"),'Marks Entry Nursery'!AQ185,IF(AND($E$3="LKG"),'Marks Entry LKG'!AQ185,IF(AND($E$3="UKG"),'Marks Entry UKG'!AQ185,""))))</f>
        <v/>
      </c>
      <c r="CO186" s="106" t="str">
        <f t="shared" si="173"/>
        <v/>
      </c>
      <c r="CP186" s="107">
        <f t="shared" si="174"/>
        <v>0</v>
      </c>
      <c r="CQ186" s="107" t="str">
        <f t="shared" si="175"/>
        <v/>
      </c>
      <c r="CR186" s="107" t="str">
        <f t="shared" si="176"/>
        <v/>
      </c>
      <c r="CS186" s="92" t="str">
        <f t="shared" si="177"/>
        <v/>
      </c>
      <c r="CT186" s="105" t="str">
        <f>IF(OR($B186=0,$B186=""),"",IF(AND($E$3="Nursery"),'Marks Entry Nursery'!AR185,IF(AND($E$3="LKG"),'Marks Entry LKG'!AR185,IF(AND($E$3="UKG"),'Marks Entry UKG'!AR185,""))))</f>
        <v/>
      </c>
      <c r="CU186" s="105" t="str">
        <f>IF(OR($B186=0,$B186=""),"",IF(AND($E$3="Nursery"),'Marks Entry Nursery'!AS185,IF(AND($E$3="LKG"),'Marks Entry LKG'!AS185,IF(AND($E$3="UKG"),'Marks Entry UKG'!AS185,""))))</f>
        <v/>
      </c>
      <c r="CV186" s="106" t="str">
        <f t="shared" si="178"/>
        <v/>
      </c>
      <c r="CW186" s="107">
        <f t="shared" si="179"/>
        <v>0</v>
      </c>
      <c r="CX186" s="107" t="str">
        <f t="shared" si="180"/>
        <v/>
      </c>
      <c r="CY186" s="107" t="str">
        <f t="shared" si="181"/>
        <v/>
      </c>
      <c r="CZ186" s="92" t="str">
        <f t="shared" si="182"/>
        <v/>
      </c>
      <c r="DA186" s="105" t="str">
        <f>IF(OR($B186=0,$B186=""),"",IF(AND($E$3="Nursery"),'Marks Entry Nursery'!AT185,IF(AND($E$3="LKG"),'Marks Entry LKG'!AT185,IF(AND($E$3="UKG"),'Marks Entry UKG'!AT185,""))))</f>
        <v/>
      </c>
      <c r="DB186" s="105" t="str">
        <f>IF(OR($B186=0,$B186=""),"",IF(AND($E$3="Nursery"),'Marks Entry Nursery'!AU185,IF(AND($E$3="LKG"),'Marks Entry LKG'!AU185,IF(AND($E$3="UKG"),'Marks Entry UKG'!AU185,""))))</f>
        <v/>
      </c>
      <c r="DC186" s="357" t="str">
        <f t="shared" si="183"/>
        <v/>
      </c>
      <c r="DD186" s="93" t="str">
        <f t="shared" si="184"/>
        <v/>
      </c>
      <c r="DE186" s="105" t="str">
        <f>IF(OR($B186=0,$B186=""),"",IF(AND($E$3="Nursery"),'Marks Entry Nursery'!AV185,IF(AND($E$3="LKG"),'Marks Entry LKG'!AV185,IF(AND($E$3="UKG"),'Marks Entry UKG'!AV185,""))))</f>
        <v/>
      </c>
      <c r="DF186" s="105" t="str">
        <f>IF(OR($B186=0,$B186=""),"",IF(AND($E$3="Nursery"),'Marks Entry Nursery'!AW185,IF(AND($E$3="LKG"),'Marks Entry LKG'!AW185,IF(AND($E$3="UKG"),'Marks Entry UKG'!AW185,""))))</f>
        <v/>
      </c>
      <c r="DG186" s="357" t="str">
        <f t="shared" si="185"/>
        <v/>
      </c>
      <c r="DH186" s="93" t="str">
        <f t="shared" si="186"/>
        <v/>
      </c>
      <c r="DI186" s="63" t="str">
        <f t="shared" si="187"/>
        <v/>
      </c>
      <c r="DJ186" s="359" t="str">
        <f t="shared" si="188"/>
        <v/>
      </c>
      <c r="DK186" s="67" t="str">
        <f t="shared" si="189"/>
        <v/>
      </c>
      <c r="DL186" s="68" t="str">
        <f t="shared" si="190"/>
        <v/>
      </c>
      <c r="DM186" s="387" t="str">
        <f>IFERROR(IF(B186="NSO","NSO",IF(OR(D186="",G186="",F186="",B186="",DI186=0),"",IF('Master sheet'!$D$14="Hindi","कक्षोंन्नति","Promoted"))),"")</f>
        <v/>
      </c>
      <c r="DN186" s="42" t="str">
        <f>IF(OR(B186=0,B186=""),"",IF(AND($E$3="Nursery"),'Marks Entry Nursery'!AX185,IF(AND($E$3="LKG"),'Marks Entry LKG'!AX185,IF(AND($E$3="UKG"),'Marks Entry UKG'!AX185,""))))</f>
        <v/>
      </c>
      <c r="DO186" s="42" t="str">
        <f>IF(OR(B186=0,B186=""),"",IF(AND($E$3="Nursery"),'Marks Entry Nursery'!AY185,IF(AND($E$3="LKG"),'Marks Entry LKG'!AY185,IF(AND($E$3="UKG"),'Marks Entry UKG'!AY185,""))))</f>
        <v/>
      </c>
      <c r="DP186" s="214" t="str">
        <f t="shared" si="191"/>
        <v/>
      </c>
      <c r="DQ186" s="43"/>
      <c r="DX186" s="44">
        <f>IF(AND($E$3="Nursery"),'Marks Entry Nursery'!I185,IF(AND($E$3="LKG"),'Marks Entry LKG'!I185,IF(AND($E$3="UKG"),'Marks Entry UKG'!I185,"")))</f>
        <v>0</v>
      </c>
    </row>
    <row r="187" spans="1:128" ht="18.95" customHeight="1">
      <c r="A187" s="56">
        <v>180</v>
      </c>
      <c r="B187" s="261" t="str">
        <f>IF(OR(DX187=0,DX187=""),"",IF(AND($E$3="Nursery"),'Marks Entry Nursery'!I186,IF(AND($E$3="LKG"),'Marks Entry LKG'!I186,IF(AND($E$3="UKG"),'Marks Entry UKG'!I186,""))))</f>
        <v/>
      </c>
      <c r="C187" s="57" t="str">
        <f>IF(OR($B187=0,$B187=""),"",IF(AND($E$3="Nursery"),'Marks Entry Nursery'!B186,IF(AND($E$3="LKG"),'Marks Entry LKG'!B186,IF(AND($E$3="UKG"),'Marks Entry UKG'!B186,""))))</f>
        <v/>
      </c>
      <c r="D187" s="57" t="str">
        <f>IF(OR($B187=0,$B187=""),"",IF(AND($E$3="Nursery"),'Marks Entry Nursery'!C186,IF(AND($E$3="LKG"),'Marks Entry LKG'!C186,IF(AND($E$3="UKG"),'Marks Entry UKG'!C186,""))))</f>
        <v/>
      </c>
      <c r="E187" s="402" t="str">
        <f>IF(OR(B187=0,B187=""),"",IF(AND($E$3="Nursery"),'Marks Entry Nursery'!E186,IF(AND($E$3="LKG"),'Marks Entry LKG'!E186,IF(AND($E$3="UKG"),'Marks Entry UKG'!E186,""))))</f>
        <v/>
      </c>
      <c r="F187" s="260" t="str">
        <f>IF(OR(B187=0,B187=""),"",IF(AND($E$3="Nursery"),'Marks Entry Nursery'!D186,IF(AND($E$3="LKG"),'Marks Entry LKG'!D186,IF(AND($E$3="UKG"),'Marks Entry UKG'!D186,""))))</f>
        <v/>
      </c>
      <c r="G187" s="407" t="str">
        <f>IF(OR($B187=0,$B187=""),"",IF(AND($E$3="Nursery"),'Marks Entry Nursery'!F186,IF(AND($E$3="LKG"),'Marks Entry LKG'!F186,IF(AND($E$3="UKG"),'Marks Entry UKG'!F186,""))))</f>
        <v/>
      </c>
      <c r="H187" s="407" t="str">
        <f>IF(OR($B187=0,$B187=""),"",IF(AND($E$3="Nursery"),'Marks Entry Nursery'!G186,IF(AND($E$3="LKG"),'Marks Entry LKG'!G186,IF(AND($E$3="UKG"),'Marks Entry UKG'!G186,""))))</f>
        <v/>
      </c>
      <c r="I187" s="407" t="str">
        <f>IF(OR($B187=0,$B187=""),"",IF(AND($E$3="Nursery"),'Marks Entry Nursery'!H186,IF(AND($E$3="LKG"),'Marks Entry LKG'!H186,IF(AND($E$3="UKG"),'Marks Entry UKG'!H186,""))))</f>
        <v/>
      </c>
      <c r="J187" s="229" t="str">
        <f>IF(OR($B187=0,$B187=""),"",IF(AND($E$3="Nursery"),'Marks Entry Nursery'!J186,IF(AND($E$3="LKG"),'Marks Entry LKG'!J186,IF(AND($E$3="UKG"),'Marks Entry UKG'!J186,""))))</f>
        <v/>
      </c>
      <c r="K187" s="229" t="str">
        <f>IF(OR($B187=0,$B187=""),"",IF(AND($E$3="Nursery"),'Marks Entry Nursery'!K186,IF(AND($E$3="LKG"),'Marks Entry LKG'!K186,IF(AND($E$3="UKG"),'Marks Entry UKG'!K186,""))))</f>
        <v/>
      </c>
      <c r="L187" s="105"/>
      <c r="M187" s="105"/>
      <c r="N187" s="105"/>
      <c r="O187" s="51"/>
      <c r="P187" s="105" t="str">
        <f>IF(OR($B187=0,$B187=""),"",IF(AND($E$3="Nursery"),'Marks Entry Nursery'!O186,IF(AND($E$3="LKG"),'Marks Entry LKG'!O186,IF(AND($E$3="UKG"),'Marks Entry UKG'!O186,""))))</f>
        <v/>
      </c>
      <c r="Q187" s="105" t="str">
        <f>IF(OR($B187=0,$B187=""),"",IF(AND($E$3="Nursery"),'Marks Entry Nursery'!P186,IF(AND($E$3="LKG"),'Marks Entry LKG'!P186,IF(AND($E$3="UKG"),'Marks Entry UKG'!P186,""))))</f>
        <v/>
      </c>
      <c r="R187" s="54" t="str">
        <f t="shared" si="128"/>
        <v/>
      </c>
      <c r="S187" s="51">
        <f t="shared" si="129"/>
        <v>0</v>
      </c>
      <c r="T187" s="105" t="str">
        <f>IF(OR($B187=0,$B187=""),"",IF(AND($E$3="Nursery"),'Marks Entry Nursery'!Q186,IF(AND($E$3="LKG"),'Marks Entry LKG'!Q186,IF(AND($E$3="UKG"),'Marks Entry UKG'!Q186,""))))</f>
        <v/>
      </c>
      <c r="U187" s="105" t="str">
        <f>IF(OR($B187=0,$B187=""),"",IF(AND($E$3="Nursery"),'Marks Entry Nursery'!R186,IF(AND($E$3="LKG"),'Marks Entry LKG'!R186,IF(AND($E$3="UKG"),'Marks Entry UKG'!R186,""))))</f>
        <v/>
      </c>
      <c r="V187" s="55" t="str">
        <f t="shared" si="130"/>
        <v/>
      </c>
      <c r="W187" s="51" t="str">
        <f t="shared" si="131"/>
        <v/>
      </c>
      <c r="X187" s="89">
        <f t="shared" si="132"/>
        <v>0</v>
      </c>
      <c r="Y187" s="89" t="str">
        <f t="shared" si="133"/>
        <v/>
      </c>
      <c r="Z187" s="89" t="str">
        <f t="shared" si="134"/>
        <v/>
      </c>
      <c r="AA187" s="89" t="str">
        <f t="shared" si="135"/>
        <v/>
      </c>
      <c r="AB187" s="89" t="str">
        <f t="shared" si="136"/>
        <v/>
      </c>
      <c r="AC187" s="93" t="str">
        <f t="shared" si="137"/>
        <v/>
      </c>
      <c r="AD187" s="105"/>
      <c r="AE187" s="105"/>
      <c r="AF187" s="105"/>
      <c r="AG187" s="51"/>
      <c r="AH187" s="105" t="str">
        <f>IF(OR($B187=0,$B187=""),"",IF(AND($E$3="Nursery"),'Marks Entry Nursery'!V186,IF(AND($E$3="LKG"),'Marks Entry LKG'!V186,IF(AND($E$3="UKG"),'Marks Entry UKG'!V186,""))))</f>
        <v/>
      </c>
      <c r="AI187" s="105" t="str">
        <f>IF(OR($B187=0,$B187=""),"",IF(AND($E$3="Nursery"),'Marks Entry Nursery'!W186,IF(AND($E$3="LKG"),'Marks Entry LKG'!W186,IF(AND($E$3="UKG"),'Marks Entry UKG'!W186,""))))</f>
        <v/>
      </c>
      <c r="AJ187" s="54" t="str">
        <f t="shared" si="138"/>
        <v/>
      </c>
      <c r="AK187" s="51">
        <f t="shared" si="139"/>
        <v>0</v>
      </c>
      <c r="AL187" s="105" t="str">
        <f>IF(OR($B187=0,$B187=""),"",IF(AND($E$3="Nursery"),'Marks Entry Nursery'!X186,IF(AND($E$3="LKG"),'Marks Entry LKG'!X186,IF(AND($E$3="UKG"),'Marks Entry UKG'!X186,""))))</f>
        <v/>
      </c>
      <c r="AM187" s="105" t="str">
        <f>IF(OR($B187=0,$B187=""),"",IF(AND($E$3="Nursery"),'Marks Entry Nursery'!Y186,IF(AND($E$3="LKG"),'Marks Entry LKG'!Y186,IF(AND($E$3="UKG"),'Marks Entry UKG'!Y186,""))))</f>
        <v/>
      </c>
      <c r="AN187" s="55" t="str">
        <f t="shared" si="140"/>
        <v/>
      </c>
      <c r="AO187" s="51" t="str">
        <f t="shared" si="141"/>
        <v/>
      </c>
      <c r="AP187" s="89">
        <f t="shared" si="142"/>
        <v>0</v>
      </c>
      <c r="AQ187" s="89" t="str">
        <f t="shared" si="143"/>
        <v/>
      </c>
      <c r="AR187" s="89" t="str">
        <f t="shared" si="144"/>
        <v/>
      </c>
      <c r="AS187" s="89" t="str">
        <f t="shared" si="145"/>
        <v/>
      </c>
      <c r="AT187" s="89" t="str">
        <f t="shared" si="146"/>
        <v/>
      </c>
      <c r="AU187" s="93" t="str">
        <f t="shared" si="147"/>
        <v/>
      </c>
      <c r="AV187" s="105"/>
      <c r="AW187" s="105"/>
      <c r="AX187" s="105"/>
      <c r="AY187" s="51"/>
      <c r="AZ187" s="105" t="str">
        <f>IF(OR($B187=0,$B187=""),"",IF(AND($E$3="Nursery"),'Marks Entry Nursery'!AC186,IF(AND($E$3="LKG"),'Marks Entry LKG'!AC186,IF(AND($E$3="UKG"),'Marks Entry UKG'!AC186,""))))</f>
        <v/>
      </c>
      <c r="BA187" s="105" t="str">
        <f>IF(OR($B187=0,$B187=""),"",IF(AND($E$3="Nursery"),'Marks Entry Nursery'!AD186,IF(AND($E$3="LKG"),'Marks Entry LKG'!AD186,IF(AND($E$3="UKG"),'Marks Entry UKG'!AD186,""))))</f>
        <v/>
      </c>
      <c r="BB187" s="54" t="str">
        <f t="shared" si="148"/>
        <v/>
      </c>
      <c r="BC187" s="51">
        <f t="shared" si="149"/>
        <v>0</v>
      </c>
      <c r="BD187" s="105" t="str">
        <f>IF(OR($B187=0,$B187=""),"",IF(AND($E$3="Nursery"),'Marks Entry Nursery'!AE186,IF(AND($E$3="LKG"),'Marks Entry LKG'!AE186,IF(AND($E$3="UKG"),'Marks Entry UKG'!AE186,""))))</f>
        <v/>
      </c>
      <c r="BE187" s="105" t="str">
        <f>IF(OR($B187=0,$B187=""),"",IF(AND($E$3="Nursery"),'Marks Entry Nursery'!AF186,IF(AND($E$3="LKG"),'Marks Entry LKG'!AF186,IF(AND($E$3="UKG"),'Marks Entry UKG'!AF186,""))))</f>
        <v/>
      </c>
      <c r="BF187" s="55" t="str">
        <f t="shared" si="150"/>
        <v/>
      </c>
      <c r="BG187" s="51" t="str">
        <f t="shared" si="151"/>
        <v/>
      </c>
      <c r="BH187" s="89">
        <f t="shared" si="152"/>
        <v>0</v>
      </c>
      <c r="BI187" s="89" t="str">
        <f t="shared" si="153"/>
        <v/>
      </c>
      <c r="BJ187" s="89" t="str">
        <f t="shared" si="154"/>
        <v/>
      </c>
      <c r="BK187" s="89" t="str">
        <f t="shared" si="155"/>
        <v/>
      </c>
      <c r="BL187" s="89" t="str">
        <f t="shared" si="156"/>
        <v/>
      </c>
      <c r="BM187" s="93" t="str">
        <f t="shared" si="157"/>
        <v/>
      </c>
      <c r="BN187" s="105"/>
      <c r="BO187" s="105"/>
      <c r="BP187" s="105"/>
      <c r="BQ187" s="51"/>
      <c r="BR187" s="105" t="str">
        <f>IF(OR($B187=0,$B187=""),"",IF(AND($E$3="Nursery"),'Marks Entry Nursery'!AJ186,IF(AND($E$3="LKG"),'Marks Entry LKG'!AJ186,IF(AND($E$3="UKG"),'Marks Entry UKG'!AJ186,""))))</f>
        <v/>
      </c>
      <c r="BS187" s="105" t="str">
        <f>IF(OR($B187=0,$B187=""),"",IF(AND($E$3="Nursery"),'Marks Entry Nursery'!AK186,IF(AND($E$3="LKG"),'Marks Entry LKG'!AK186,IF(AND($E$3="UKG"),'Marks Entry UKG'!AK186,""))))</f>
        <v/>
      </c>
      <c r="BT187" s="54" t="str">
        <f t="shared" si="158"/>
        <v/>
      </c>
      <c r="BU187" s="51">
        <f t="shared" si="159"/>
        <v>0</v>
      </c>
      <c r="BV187" s="105" t="str">
        <f>IF(OR($B187=0,$B187=""),"",IF(AND($E$3="Nursery"),'Marks Entry Nursery'!AL186,IF(AND($E$3="LKG"),'Marks Entry LKG'!AL186,IF(AND($E$3="UKG"),'Marks Entry UKG'!AL186,""))))</f>
        <v/>
      </c>
      <c r="BW187" s="105" t="str">
        <f>IF(OR($B187=0,$B187=""),"",IF(AND($E$3="Nursery"),'Marks Entry Nursery'!AM186,IF(AND($E$3="LKG"),'Marks Entry LKG'!AM186,IF(AND($E$3="UKG"),'Marks Entry UKG'!AM186,""))))</f>
        <v/>
      </c>
      <c r="BX187" s="55" t="str">
        <f t="shared" si="160"/>
        <v/>
      </c>
      <c r="BY187" s="51" t="str">
        <f t="shared" si="161"/>
        <v/>
      </c>
      <c r="BZ187" s="89">
        <f t="shared" si="162"/>
        <v>0</v>
      </c>
      <c r="CA187" s="89" t="str">
        <f t="shared" si="163"/>
        <v/>
      </c>
      <c r="CB187" s="89" t="str">
        <f t="shared" si="164"/>
        <v/>
      </c>
      <c r="CC187" s="89" t="str">
        <f t="shared" si="165"/>
        <v/>
      </c>
      <c r="CD187" s="89" t="str">
        <f t="shared" si="166"/>
        <v/>
      </c>
      <c r="CE187" s="93" t="str">
        <f t="shared" si="167"/>
        <v/>
      </c>
      <c r="CF187" s="105" t="str">
        <f>IF(OR($B187=0,$B187=""),"",IF(AND($E$3="Nursery"),'Marks Entry Nursery'!AN186,IF(AND($E$3="LKG"),'Marks Entry LKG'!AN186,IF(AND($E$3="UKG"),'Marks Entry UKG'!AN186,""))))</f>
        <v/>
      </c>
      <c r="CG187" s="105" t="str">
        <f>IF(OR($B187=0,$B187=""),"",IF(AND($E$3="Nursery"),'Marks Entry Nursery'!AO186,IF(AND($E$3="LKG"),'Marks Entry LKG'!AO186,IF(AND($E$3="UKG"),'Marks Entry UKG'!AO186,""))))</f>
        <v/>
      </c>
      <c r="CH187" s="106" t="str">
        <f t="shared" si="168"/>
        <v/>
      </c>
      <c r="CI187" s="107">
        <f t="shared" si="169"/>
        <v>0</v>
      </c>
      <c r="CJ187" s="107" t="str">
        <f t="shared" si="170"/>
        <v/>
      </c>
      <c r="CK187" s="107" t="str">
        <f t="shared" si="171"/>
        <v/>
      </c>
      <c r="CL187" s="92" t="str">
        <f t="shared" si="172"/>
        <v/>
      </c>
      <c r="CM187" s="105" t="str">
        <f>IF(OR($B187=0,$B187=""),"",IF(AND($E$3="Nursery"),'Marks Entry Nursery'!AP186,IF(AND($E$3="LKG"),'Marks Entry LKG'!AP186,IF(AND($E$3="UKG"),'Marks Entry UKG'!AP186,""))))</f>
        <v/>
      </c>
      <c r="CN187" s="105" t="str">
        <f>IF(OR($B187=0,$B187=""),"",IF(AND($E$3="Nursery"),'Marks Entry Nursery'!AQ186,IF(AND($E$3="LKG"),'Marks Entry LKG'!AQ186,IF(AND($E$3="UKG"),'Marks Entry UKG'!AQ186,""))))</f>
        <v/>
      </c>
      <c r="CO187" s="106" t="str">
        <f t="shared" si="173"/>
        <v/>
      </c>
      <c r="CP187" s="107">
        <f t="shared" si="174"/>
        <v>0</v>
      </c>
      <c r="CQ187" s="107" t="str">
        <f t="shared" si="175"/>
        <v/>
      </c>
      <c r="CR187" s="107" t="str">
        <f t="shared" si="176"/>
        <v/>
      </c>
      <c r="CS187" s="92" t="str">
        <f t="shared" si="177"/>
        <v/>
      </c>
      <c r="CT187" s="105" t="str">
        <f>IF(OR($B187=0,$B187=""),"",IF(AND($E$3="Nursery"),'Marks Entry Nursery'!AR186,IF(AND($E$3="LKG"),'Marks Entry LKG'!AR186,IF(AND($E$3="UKG"),'Marks Entry UKG'!AR186,""))))</f>
        <v/>
      </c>
      <c r="CU187" s="105" t="str">
        <f>IF(OR($B187=0,$B187=""),"",IF(AND($E$3="Nursery"),'Marks Entry Nursery'!AS186,IF(AND($E$3="LKG"),'Marks Entry LKG'!AS186,IF(AND($E$3="UKG"),'Marks Entry UKG'!AS186,""))))</f>
        <v/>
      </c>
      <c r="CV187" s="106" t="str">
        <f t="shared" si="178"/>
        <v/>
      </c>
      <c r="CW187" s="107">
        <f t="shared" si="179"/>
        <v>0</v>
      </c>
      <c r="CX187" s="107" t="str">
        <f t="shared" si="180"/>
        <v/>
      </c>
      <c r="CY187" s="107" t="str">
        <f t="shared" si="181"/>
        <v/>
      </c>
      <c r="CZ187" s="92" t="str">
        <f t="shared" si="182"/>
        <v/>
      </c>
      <c r="DA187" s="105" t="str">
        <f>IF(OR($B187=0,$B187=""),"",IF(AND($E$3="Nursery"),'Marks Entry Nursery'!AT186,IF(AND($E$3="LKG"),'Marks Entry LKG'!AT186,IF(AND($E$3="UKG"),'Marks Entry UKG'!AT186,""))))</f>
        <v/>
      </c>
      <c r="DB187" s="105" t="str">
        <f>IF(OR($B187=0,$B187=""),"",IF(AND($E$3="Nursery"),'Marks Entry Nursery'!AU186,IF(AND($E$3="LKG"),'Marks Entry LKG'!AU186,IF(AND($E$3="UKG"),'Marks Entry UKG'!AU186,""))))</f>
        <v/>
      </c>
      <c r="DC187" s="357" t="str">
        <f t="shared" si="183"/>
        <v/>
      </c>
      <c r="DD187" s="93" t="str">
        <f t="shared" si="184"/>
        <v/>
      </c>
      <c r="DE187" s="105" t="str">
        <f>IF(OR($B187=0,$B187=""),"",IF(AND($E$3="Nursery"),'Marks Entry Nursery'!AV186,IF(AND($E$3="LKG"),'Marks Entry LKG'!AV186,IF(AND($E$3="UKG"),'Marks Entry UKG'!AV186,""))))</f>
        <v/>
      </c>
      <c r="DF187" s="105" t="str">
        <f>IF(OR($B187=0,$B187=""),"",IF(AND($E$3="Nursery"),'Marks Entry Nursery'!AW186,IF(AND($E$3="LKG"),'Marks Entry LKG'!AW186,IF(AND($E$3="UKG"),'Marks Entry UKG'!AW186,""))))</f>
        <v/>
      </c>
      <c r="DG187" s="357" t="str">
        <f t="shared" si="185"/>
        <v/>
      </c>
      <c r="DH187" s="93" t="str">
        <f t="shared" si="186"/>
        <v/>
      </c>
      <c r="DI187" s="63" t="str">
        <f t="shared" si="187"/>
        <v/>
      </c>
      <c r="DJ187" s="359" t="str">
        <f t="shared" si="188"/>
        <v/>
      </c>
      <c r="DK187" s="67" t="str">
        <f t="shared" si="189"/>
        <v/>
      </c>
      <c r="DL187" s="68" t="str">
        <f t="shared" si="190"/>
        <v/>
      </c>
      <c r="DM187" s="387" t="str">
        <f>IFERROR(IF(B187="NSO","NSO",IF(OR(D187="",G187="",F187="",B187="",DI187=0),"",IF('Master sheet'!$D$14="Hindi","कक्षोंन्नति","Promoted"))),"")</f>
        <v/>
      </c>
      <c r="DN187" s="42" t="str">
        <f>IF(OR(B187=0,B187=""),"",IF(AND($E$3="Nursery"),'Marks Entry Nursery'!AX186,IF(AND($E$3="LKG"),'Marks Entry LKG'!AX186,IF(AND($E$3="UKG"),'Marks Entry UKG'!AX186,""))))</f>
        <v/>
      </c>
      <c r="DO187" s="42" t="str">
        <f>IF(OR(B187=0,B187=""),"",IF(AND($E$3="Nursery"),'Marks Entry Nursery'!AY186,IF(AND($E$3="LKG"),'Marks Entry LKG'!AY186,IF(AND($E$3="UKG"),'Marks Entry UKG'!AY186,""))))</f>
        <v/>
      </c>
      <c r="DP187" s="214" t="str">
        <f t="shared" si="191"/>
        <v/>
      </c>
      <c r="DQ187" s="43"/>
      <c r="DX187" s="44">
        <f>IF(AND($E$3="Nursery"),'Marks Entry Nursery'!I186,IF(AND($E$3="LKG"),'Marks Entry LKG'!I186,IF(AND($E$3="UKG"),'Marks Entry UKG'!I186,"")))</f>
        <v>0</v>
      </c>
    </row>
    <row r="188" spans="1:128" ht="18.95" customHeight="1">
      <c r="A188" s="56">
        <v>181</v>
      </c>
      <c r="B188" s="261" t="str">
        <f>IF(OR(DX188=0,DX188=""),"",IF(AND($E$3="Nursery"),'Marks Entry Nursery'!I187,IF(AND($E$3="LKG"),'Marks Entry LKG'!I187,IF(AND($E$3="UKG"),'Marks Entry UKG'!I187,""))))</f>
        <v/>
      </c>
      <c r="C188" s="57" t="str">
        <f>IF(OR($B188=0,$B188=""),"",IF(AND($E$3="Nursery"),'Marks Entry Nursery'!B187,IF(AND($E$3="LKG"),'Marks Entry LKG'!B187,IF(AND($E$3="UKG"),'Marks Entry UKG'!B187,""))))</f>
        <v/>
      </c>
      <c r="D188" s="57" t="str">
        <f>IF(OR($B188=0,$B188=""),"",IF(AND($E$3="Nursery"),'Marks Entry Nursery'!C187,IF(AND($E$3="LKG"),'Marks Entry LKG'!C187,IF(AND($E$3="UKG"),'Marks Entry UKG'!C187,""))))</f>
        <v/>
      </c>
      <c r="E188" s="402" t="str">
        <f>IF(OR(B188=0,B188=""),"",IF(AND($E$3="Nursery"),'Marks Entry Nursery'!E187,IF(AND($E$3="LKG"),'Marks Entry LKG'!E187,IF(AND($E$3="UKG"),'Marks Entry UKG'!E187,""))))</f>
        <v/>
      </c>
      <c r="F188" s="260" t="str">
        <f>IF(OR(B188=0,B188=""),"",IF(AND($E$3="Nursery"),'Marks Entry Nursery'!D187,IF(AND($E$3="LKG"),'Marks Entry LKG'!D187,IF(AND($E$3="UKG"),'Marks Entry UKG'!D187,""))))</f>
        <v/>
      </c>
      <c r="G188" s="407" t="str">
        <f>IF(OR($B188=0,$B188=""),"",IF(AND($E$3="Nursery"),'Marks Entry Nursery'!F187,IF(AND($E$3="LKG"),'Marks Entry LKG'!F187,IF(AND($E$3="UKG"),'Marks Entry UKG'!F187,""))))</f>
        <v/>
      </c>
      <c r="H188" s="407" t="str">
        <f>IF(OR($B188=0,$B188=""),"",IF(AND($E$3="Nursery"),'Marks Entry Nursery'!G187,IF(AND($E$3="LKG"),'Marks Entry LKG'!G187,IF(AND($E$3="UKG"),'Marks Entry UKG'!G187,""))))</f>
        <v/>
      </c>
      <c r="I188" s="407" t="str">
        <f>IF(OR($B188=0,$B188=""),"",IF(AND($E$3="Nursery"),'Marks Entry Nursery'!H187,IF(AND($E$3="LKG"),'Marks Entry LKG'!H187,IF(AND($E$3="UKG"),'Marks Entry UKG'!H187,""))))</f>
        <v/>
      </c>
      <c r="J188" s="229" t="str">
        <f>IF(OR($B188=0,$B188=""),"",IF(AND($E$3="Nursery"),'Marks Entry Nursery'!J187,IF(AND($E$3="LKG"),'Marks Entry LKG'!J187,IF(AND($E$3="UKG"),'Marks Entry UKG'!J187,""))))</f>
        <v/>
      </c>
      <c r="K188" s="229" t="str">
        <f>IF(OR($B188=0,$B188=""),"",IF(AND($E$3="Nursery"),'Marks Entry Nursery'!K187,IF(AND($E$3="LKG"),'Marks Entry LKG'!K187,IF(AND($E$3="UKG"),'Marks Entry UKG'!K187,""))))</f>
        <v/>
      </c>
      <c r="L188" s="105"/>
      <c r="M188" s="105"/>
      <c r="N188" s="105"/>
      <c r="O188" s="51"/>
      <c r="P188" s="105" t="str">
        <f>IF(OR($B188=0,$B188=""),"",IF(AND($E$3="Nursery"),'Marks Entry Nursery'!O187,IF(AND($E$3="LKG"),'Marks Entry LKG'!O187,IF(AND($E$3="UKG"),'Marks Entry UKG'!O187,""))))</f>
        <v/>
      </c>
      <c r="Q188" s="105" t="str">
        <f>IF(OR($B188=0,$B188=""),"",IF(AND($E$3="Nursery"),'Marks Entry Nursery'!P187,IF(AND($E$3="LKG"),'Marks Entry LKG'!P187,IF(AND($E$3="UKG"),'Marks Entry UKG'!P187,""))))</f>
        <v/>
      </c>
      <c r="R188" s="54" t="str">
        <f t="shared" si="128"/>
        <v/>
      </c>
      <c r="S188" s="51">
        <f t="shared" si="129"/>
        <v>0</v>
      </c>
      <c r="T188" s="105" t="str">
        <f>IF(OR($B188=0,$B188=""),"",IF(AND($E$3="Nursery"),'Marks Entry Nursery'!Q187,IF(AND($E$3="LKG"),'Marks Entry LKG'!Q187,IF(AND($E$3="UKG"),'Marks Entry UKG'!Q187,""))))</f>
        <v/>
      </c>
      <c r="U188" s="105" t="str">
        <f>IF(OR($B188=0,$B188=""),"",IF(AND($E$3="Nursery"),'Marks Entry Nursery'!R187,IF(AND($E$3="LKG"),'Marks Entry LKG'!R187,IF(AND($E$3="UKG"),'Marks Entry UKG'!R187,""))))</f>
        <v/>
      </c>
      <c r="V188" s="55" t="str">
        <f t="shared" si="130"/>
        <v/>
      </c>
      <c r="W188" s="51" t="str">
        <f t="shared" si="131"/>
        <v/>
      </c>
      <c r="X188" s="89">
        <f t="shared" si="132"/>
        <v>0</v>
      </c>
      <c r="Y188" s="89" t="str">
        <f t="shared" si="133"/>
        <v/>
      </c>
      <c r="Z188" s="89" t="str">
        <f t="shared" si="134"/>
        <v/>
      </c>
      <c r="AA188" s="89" t="str">
        <f t="shared" si="135"/>
        <v/>
      </c>
      <c r="AB188" s="89" t="str">
        <f t="shared" si="136"/>
        <v/>
      </c>
      <c r="AC188" s="93" t="str">
        <f t="shared" si="137"/>
        <v/>
      </c>
      <c r="AD188" s="105"/>
      <c r="AE188" s="105"/>
      <c r="AF188" s="105"/>
      <c r="AG188" s="51"/>
      <c r="AH188" s="105" t="str">
        <f>IF(OR($B188=0,$B188=""),"",IF(AND($E$3="Nursery"),'Marks Entry Nursery'!V187,IF(AND($E$3="LKG"),'Marks Entry LKG'!V187,IF(AND($E$3="UKG"),'Marks Entry UKG'!V187,""))))</f>
        <v/>
      </c>
      <c r="AI188" s="105" t="str">
        <f>IF(OR($B188=0,$B188=""),"",IF(AND($E$3="Nursery"),'Marks Entry Nursery'!W187,IF(AND($E$3="LKG"),'Marks Entry LKG'!W187,IF(AND($E$3="UKG"),'Marks Entry UKG'!W187,""))))</f>
        <v/>
      </c>
      <c r="AJ188" s="54" t="str">
        <f t="shared" si="138"/>
        <v/>
      </c>
      <c r="AK188" s="51">
        <f t="shared" si="139"/>
        <v>0</v>
      </c>
      <c r="AL188" s="105" t="str">
        <f>IF(OR($B188=0,$B188=""),"",IF(AND($E$3="Nursery"),'Marks Entry Nursery'!X187,IF(AND($E$3="LKG"),'Marks Entry LKG'!X187,IF(AND($E$3="UKG"),'Marks Entry UKG'!X187,""))))</f>
        <v/>
      </c>
      <c r="AM188" s="105" t="str">
        <f>IF(OR($B188=0,$B188=""),"",IF(AND($E$3="Nursery"),'Marks Entry Nursery'!Y187,IF(AND($E$3="LKG"),'Marks Entry LKG'!Y187,IF(AND($E$3="UKG"),'Marks Entry UKG'!Y187,""))))</f>
        <v/>
      </c>
      <c r="AN188" s="55" t="str">
        <f t="shared" si="140"/>
        <v/>
      </c>
      <c r="AO188" s="51" t="str">
        <f t="shared" si="141"/>
        <v/>
      </c>
      <c r="AP188" s="89">
        <f t="shared" si="142"/>
        <v>0</v>
      </c>
      <c r="AQ188" s="89" t="str">
        <f t="shared" si="143"/>
        <v/>
      </c>
      <c r="AR188" s="89" t="str">
        <f t="shared" si="144"/>
        <v/>
      </c>
      <c r="AS188" s="89" t="str">
        <f t="shared" si="145"/>
        <v/>
      </c>
      <c r="AT188" s="89" t="str">
        <f t="shared" si="146"/>
        <v/>
      </c>
      <c r="AU188" s="93" t="str">
        <f t="shared" si="147"/>
        <v/>
      </c>
      <c r="AV188" s="105"/>
      <c r="AW188" s="105"/>
      <c r="AX188" s="105"/>
      <c r="AY188" s="51"/>
      <c r="AZ188" s="105" t="str">
        <f>IF(OR($B188=0,$B188=""),"",IF(AND($E$3="Nursery"),'Marks Entry Nursery'!AC187,IF(AND($E$3="LKG"),'Marks Entry LKG'!AC187,IF(AND($E$3="UKG"),'Marks Entry UKG'!AC187,""))))</f>
        <v/>
      </c>
      <c r="BA188" s="105" t="str">
        <f>IF(OR($B188=0,$B188=""),"",IF(AND($E$3="Nursery"),'Marks Entry Nursery'!AD187,IF(AND($E$3="LKG"),'Marks Entry LKG'!AD187,IF(AND($E$3="UKG"),'Marks Entry UKG'!AD187,""))))</f>
        <v/>
      </c>
      <c r="BB188" s="54" t="str">
        <f t="shared" si="148"/>
        <v/>
      </c>
      <c r="BC188" s="51">
        <f t="shared" si="149"/>
        <v>0</v>
      </c>
      <c r="BD188" s="105" t="str">
        <f>IF(OR($B188=0,$B188=""),"",IF(AND($E$3="Nursery"),'Marks Entry Nursery'!AE187,IF(AND($E$3="LKG"),'Marks Entry LKG'!AE187,IF(AND($E$3="UKG"),'Marks Entry UKG'!AE187,""))))</f>
        <v/>
      </c>
      <c r="BE188" s="105" t="str">
        <f>IF(OR($B188=0,$B188=""),"",IF(AND($E$3="Nursery"),'Marks Entry Nursery'!AF187,IF(AND($E$3="LKG"),'Marks Entry LKG'!AF187,IF(AND($E$3="UKG"),'Marks Entry UKG'!AF187,""))))</f>
        <v/>
      </c>
      <c r="BF188" s="55" t="str">
        <f t="shared" si="150"/>
        <v/>
      </c>
      <c r="BG188" s="51" t="str">
        <f t="shared" si="151"/>
        <v/>
      </c>
      <c r="BH188" s="89">
        <f t="shared" si="152"/>
        <v>0</v>
      </c>
      <c r="BI188" s="89" t="str">
        <f t="shared" si="153"/>
        <v/>
      </c>
      <c r="BJ188" s="89" t="str">
        <f t="shared" si="154"/>
        <v/>
      </c>
      <c r="BK188" s="89" t="str">
        <f t="shared" si="155"/>
        <v/>
      </c>
      <c r="BL188" s="89" t="str">
        <f t="shared" si="156"/>
        <v/>
      </c>
      <c r="BM188" s="93" t="str">
        <f t="shared" si="157"/>
        <v/>
      </c>
      <c r="BN188" s="105"/>
      <c r="BO188" s="105"/>
      <c r="BP188" s="105"/>
      <c r="BQ188" s="51"/>
      <c r="BR188" s="105" t="str">
        <f>IF(OR($B188=0,$B188=""),"",IF(AND($E$3="Nursery"),'Marks Entry Nursery'!AJ187,IF(AND($E$3="LKG"),'Marks Entry LKG'!AJ187,IF(AND($E$3="UKG"),'Marks Entry UKG'!AJ187,""))))</f>
        <v/>
      </c>
      <c r="BS188" s="105" t="str">
        <f>IF(OR($B188=0,$B188=""),"",IF(AND($E$3="Nursery"),'Marks Entry Nursery'!AK187,IF(AND($E$3="LKG"),'Marks Entry LKG'!AK187,IF(AND($E$3="UKG"),'Marks Entry UKG'!AK187,""))))</f>
        <v/>
      </c>
      <c r="BT188" s="54" t="str">
        <f t="shared" si="158"/>
        <v/>
      </c>
      <c r="BU188" s="51">
        <f t="shared" si="159"/>
        <v>0</v>
      </c>
      <c r="BV188" s="105" t="str">
        <f>IF(OR($B188=0,$B188=""),"",IF(AND($E$3="Nursery"),'Marks Entry Nursery'!AL187,IF(AND($E$3="LKG"),'Marks Entry LKG'!AL187,IF(AND($E$3="UKG"),'Marks Entry UKG'!AL187,""))))</f>
        <v/>
      </c>
      <c r="BW188" s="105" t="str">
        <f>IF(OR($B188=0,$B188=""),"",IF(AND($E$3="Nursery"),'Marks Entry Nursery'!AM187,IF(AND($E$3="LKG"),'Marks Entry LKG'!AM187,IF(AND($E$3="UKG"),'Marks Entry UKG'!AM187,""))))</f>
        <v/>
      </c>
      <c r="BX188" s="55" t="str">
        <f t="shared" si="160"/>
        <v/>
      </c>
      <c r="BY188" s="51" t="str">
        <f t="shared" si="161"/>
        <v/>
      </c>
      <c r="BZ188" s="89">
        <f t="shared" si="162"/>
        <v>0</v>
      </c>
      <c r="CA188" s="89" t="str">
        <f t="shared" si="163"/>
        <v/>
      </c>
      <c r="CB188" s="89" t="str">
        <f t="shared" si="164"/>
        <v/>
      </c>
      <c r="CC188" s="89" t="str">
        <f t="shared" si="165"/>
        <v/>
      </c>
      <c r="CD188" s="89" t="str">
        <f t="shared" si="166"/>
        <v/>
      </c>
      <c r="CE188" s="93" t="str">
        <f t="shared" si="167"/>
        <v/>
      </c>
      <c r="CF188" s="105" t="str">
        <f>IF(OR($B188=0,$B188=""),"",IF(AND($E$3="Nursery"),'Marks Entry Nursery'!AN187,IF(AND($E$3="LKG"),'Marks Entry LKG'!AN187,IF(AND($E$3="UKG"),'Marks Entry UKG'!AN187,""))))</f>
        <v/>
      </c>
      <c r="CG188" s="105" t="str">
        <f>IF(OR($B188=0,$B188=""),"",IF(AND($E$3="Nursery"),'Marks Entry Nursery'!AO187,IF(AND($E$3="LKG"),'Marks Entry LKG'!AO187,IF(AND($E$3="UKG"),'Marks Entry UKG'!AO187,""))))</f>
        <v/>
      </c>
      <c r="CH188" s="106" t="str">
        <f t="shared" si="168"/>
        <v/>
      </c>
      <c r="CI188" s="107">
        <f t="shared" si="169"/>
        <v>0</v>
      </c>
      <c r="CJ188" s="107" t="str">
        <f t="shared" si="170"/>
        <v/>
      </c>
      <c r="CK188" s="107" t="str">
        <f t="shared" si="171"/>
        <v/>
      </c>
      <c r="CL188" s="92" t="str">
        <f t="shared" si="172"/>
        <v/>
      </c>
      <c r="CM188" s="105" t="str">
        <f>IF(OR($B188=0,$B188=""),"",IF(AND($E$3="Nursery"),'Marks Entry Nursery'!AP187,IF(AND($E$3="LKG"),'Marks Entry LKG'!AP187,IF(AND($E$3="UKG"),'Marks Entry UKG'!AP187,""))))</f>
        <v/>
      </c>
      <c r="CN188" s="105" t="str">
        <f>IF(OR($B188=0,$B188=""),"",IF(AND($E$3="Nursery"),'Marks Entry Nursery'!AQ187,IF(AND($E$3="LKG"),'Marks Entry LKG'!AQ187,IF(AND($E$3="UKG"),'Marks Entry UKG'!AQ187,""))))</f>
        <v/>
      </c>
      <c r="CO188" s="106" t="str">
        <f t="shared" si="173"/>
        <v/>
      </c>
      <c r="CP188" s="107">
        <f t="shared" si="174"/>
        <v>0</v>
      </c>
      <c r="CQ188" s="107" t="str">
        <f t="shared" si="175"/>
        <v/>
      </c>
      <c r="CR188" s="107" t="str">
        <f t="shared" si="176"/>
        <v/>
      </c>
      <c r="CS188" s="92" t="str">
        <f t="shared" si="177"/>
        <v/>
      </c>
      <c r="CT188" s="105" t="str">
        <f>IF(OR($B188=0,$B188=""),"",IF(AND($E$3="Nursery"),'Marks Entry Nursery'!AR187,IF(AND($E$3="LKG"),'Marks Entry LKG'!AR187,IF(AND($E$3="UKG"),'Marks Entry UKG'!AR187,""))))</f>
        <v/>
      </c>
      <c r="CU188" s="105" t="str">
        <f>IF(OR($B188=0,$B188=""),"",IF(AND($E$3="Nursery"),'Marks Entry Nursery'!AS187,IF(AND($E$3="LKG"),'Marks Entry LKG'!AS187,IF(AND($E$3="UKG"),'Marks Entry UKG'!AS187,""))))</f>
        <v/>
      </c>
      <c r="CV188" s="106" t="str">
        <f t="shared" si="178"/>
        <v/>
      </c>
      <c r="CW188" s="107">
        <f t="shared" si="179"/>
        <v>0</v>
      </c>
      <c r="CX188" s="107" t="str">
        <f t="shared" si="180"/>
        <v/>
      </c>
      <c r="CY188" s="107" t="str">
        <f t="shared" si="181"/>
        <v/>
      </c>
      <c r="CZ188" s="92" t="str">
        <f t="shared" si="182"/>
        <v/>
      </c>
      <c r="DA188" s="105" t="str">
        <f>IF(OR($B188=0,$B188=""),"",IF(AND($E$3="Nursery"),'Marks Entry Nursery'!AT187,IF(AND($E$3="LKG"),'Marks Entry LKG'!AT187,IF(AND($E$3="UKG"),'Marks Entry UKG'!AT187,""))))</f>
        <v/>
      </c>
      <c r="DB188" s="105" t="str">
        <f>IF(OR($B188=0,$B188=""),"",IF(AND($E$3="Nursery"),'Marks Entry Nursery'!AU187,IF(AND($E$3="LKG"),'Marks Entry LKG'!AU187,IF(AND($E$3="UKG"),'Marks Entry UKG'!AU187,""))))</f>
        <v/>
      </c>
      <c r="DC188" s="357" t="str">
        <f t="shared" si="183"/>
        <v/>
      </c>
      <c r="DD188" s="93" t="str">
        <f t="shared" si="184"/>
        <v/>
      </c>
      <c r="DE188" s="105" t="str">
        <f>IF(OR($B188=0,$B188=""),"",IF(AND($E$3="Nursery"),'Marks Entry Nursery'!AV187,IF(AND($E$3="LKG"),'Marks Entry LKG'!AV187,IF(AND($E$3="UKG"),'Marks Entry UKG'!AV187,""))))</f>
        <v/>
      </c>
      <c r="DF188" s="105" t="str">
        <f>IF(OR($B188=0,$B188=""),"",IF(AND($E$3="Nursery"),'Marks Entry Nursery'!AW187,IF(AND($E$3="LKG"),'Marks Entry LKG'!AW187,IF(AND($E$3="UKG"),'Marks Entry UKG'!AW187,""))))</f>
        <v/>
      </c>
      <c r="DG188" s="357" t="str">
        <f t="shared" si="185"/>
        <v/>
      </c>
      <c r="DH188" s="93" t="str">
        <f t="shared" si="186"/>
        <v/>
      </c>
      <c r="DI188" s="63" t="str">
        <f t="shared" si="187"/>
        <v/>
      </c>
      <c r="DJ188" s="359" t="str">
        <f t="shared" si="188"/>
        <v/>
      </c>
      <c r="DK188" s="67" t="str">
        <f t="shared" si="189"/>
        <v/>
      </c>
      <c r="DL188" s="68" t="str">
        <f t="shared" si="190"/>
        <v/>
      </c>
      <c r="DM188" s="387" t="str">
        <f>IFERROR(IF(B188="NSO","NSO",IF(OR(D188="",G188="",F188="",B188="",DI188=0),"",IF('Master sheet'!$D$14="Hindi","कक्षोंन्नति","Promoted"))),"")</f>
        <v/>
      </c>
      <c r="DN188" s="42" t="str">
        <f>IF(OR(B188=0,B188=""),"",IF(AND($E$3="Nursery"),'Marks Entry Nursery'!AX187,IF(AND($E$3="LKG"),'Marks Entry LKG'!AX187,IF(AND($E$3="UKG"),'Marks Entry UKG'!AX187,""))))</f>
        <v/>
      </c>
      <c r="DO188" s="42" t="str">
        <f>IF(OR(B188=0,B188=""),"",IF(AND($E$3="Nursery"),'Marks Entry Nursery'!AY187,IF(AND($E$3="LKG"),'Marks Entry LKG'!AY187,IF(AND($E$3="UKG"),'Marks Entry UKG'!AY187,""))))</f>
        <v/>
      </c>
      <c r="DP188" s="214" t="str">
        <f t="shared" si="191"/>
        <v/>
      </c>
      <c r="DQ188" s="43"/>
      <c r="DX188" s="44">
        <f>IF(AND($E$3="Nursery"),'Marks Entry Nursery'!I187,IF(AND($E$3="LKG"),'Marks Entry LKG'!I187,IF(AND($E$3="UKG"),'Marks Entry UKG'!I187,"")))</f>
        <v>0</v>
      </c>
    </row>
    <row r="189" spans="1:128" ht="18.95" customHeight="1">
      <c r="A189" s="56">
        <v>182</v>
      </c>
      <c r="B189" s="261" t="str">
        <f>IF(OR(DX189=0,DX189=""),"",IF(AND($E$3="Nursery"),'Marks Entry Nursery'!I188,IF(AND($E$3="LKG"),'Marks Entry LKG'!I188,IF(AND($E$3="UKG"),'Marks Entry UKG'!I188,""))))</f>
        <v/>
      </c>
      <c r="C189" s="57" t="str">
        <f>IF(OR($B189=0,$B189=""),"",IF(AND($E$3="Nursery"),'Marks Entry Nursery'!B188,IF(AND($E$3="LKG"),'Marks Entry LKG'!B188,IF(AND($E$3="UKG"),'Marks Entry UKG'!B188,""))))</f>
        <v/>
      </c>
      <c r="D189" s="57" t="str">
        <f>IF(OR($B189=0,$B189=""),"",IF(AND($E$3="Nursery"),'Marks Entry Nursery'!C188,IF(AND($E$3="LKG"),'Marks Entry LKG'!C188,IF(AND($E$3="UKG"),'Marks Entry UKG'!C188,""))))</f>
        <v/>
      </c>
      <c r="E189" s="402" t="str">
        <f>IF(OR(B189=0,B189=""),"",IF(AND($E$3="Nursery"),'Marks Entry Nursery'!E188,IF(AND($E$3="LKG"),'Marks Entry LKG'!E188,IF(AND($E$3="UKG"),'Marks Entry UKG'!E188,""))))</f>
        <v/>
      </c>
      <c r="F189" s="260" t="str">
        <f>IF(OR(B189=0,B189=""),"",IF(AND($E$3="Nursery"),'Marks Entry Nursery'!D188,IF(AND($E$3="LKG"),'Marks Entry LKG'!D188,IF(AND($E$3="UKG"),'Marks Entry UKG'!D188,""))))</f>
        <v/>
      </c>
      <c r="G189" s="407" t="str">
        <f>IF(OR($B189=0,$B189=""),"",IF(AND($E$3="Nursery"),'Marks Entry Nursery'!F188,IF(AND($E$3="LKG"),'Marks Entry LKG'!F188,IF(AND($E$3="UKG"),'Marks Entry UKG'!F188,""))))</f>
        <v/>
      </c>
      <c r="H189" s="407" t="str">
        <f>IF(OR($B189=0,$B189=""),"",IF(AND($E$3="Nursery"),'Marks Entry Nursery'!G188,IF(AND($E$3="LKG"),'Marks Entry LKG'!G188,IF(AND($E$3="UKG"),'Marks Entry UKG'!G188,""))))</f>
        <v/>
      </c>
      <c r="I189" s="407" t="str">
        <f>IF(OR($B189=0,$B189=""),"",IF(AND($E$3="Nursery"),'Marks Entry Nursery'!H188,IF(AND($E$3="LKG"),'Marks Entry LKG'!H188,IF(AND($E$3="UKG"),'Marks Entry UKG'!H188,""))))</f>
        <v/>
      </c>
      <c r="J189" s="229" t="str">
        <f>IF(OR($B189=0,$B189=""),"",IF(AND($E$3="Nursery"),'Marks Entry Nursery'!J188,IF(AND($E$3="LKG"),'Marks Entry LKG'!J188,IF(AND($E$3="UKG"),'Marks Entry UKG'!J188,""))))</f>
        <v/>
      </c>
      <c r="K189" s="229" t="str">
        <f>IF(OR($B189=0,$B189=""),"",IF(AND($E$3="Nursery"),'Marks Entry Nursery'!K188,IF(AND($E$3="LKG"),'Marks Entry LKG'!K188,IF(AND($E$3="UKG"),'Marks Entry UKG'!K188,""))))</f>
        <v/>
      </c>
      <c r="L189" s="105"/>
      <c r="M189" s="105"/>
      <c r="N189" s="105"/>
      <c r="O189" s="51"/>
      <c r="P189" s="105" t="str">
        <f>IF(OR($B189=0,$B189=""),"",IF(AND($E$3="Nursery"),'Marks Entry Nursery'!O188,IF(AND($E$3="LKG"),'Marks Entry LKG'!O188,IF(AND($E$3="UKG"),'Marks Entry UKG'!O188,""))))</f>
        <v/>
      </c>
      <c r="Q189" s="105" t="str">
        <f>IF(OR($B189=0,$B189=""),"",IF(AND($E$3="Nursery"),'Marks Entry Nursery'!P188,IF(AND($E$3="LKG"),'Marks Entry LKG'!P188,IF(AND($E$3="UKG"),'Marks Entry UKG'!P188,""))))</f>
        <v/>
      </c>
      <c r="R189" s="54" t="str">
        <f t="shared" si="128"/>
        <v/>
      </c>
      <c r="S189" s="51">
        <f t="shared" si="129"/>
        <v>0</v>
      </c>
      <c r="T189" s="105" t="str">
        <f>IF(OR($B189=0,$B189=""),"",IF(AND($E$3="Nursery"),'Marks Entry Nursery'!Q188,IF(AND($E$3="LKG"),'Marks Entry LKG'!Q188,IF(AND($E$3="UKG"),'Marks Entry UKG'!Q188,""))))</f>
        <v/>
      </c>
      <c r="U189" s="105" t="str">
        <f>IF(OR($B189=0,$B189=""),"",IF(AND($E$3="Nursery"),'Marks Entry Nursery'!R188,IF(AND($E$3="LKG"),'Marks Entry LKG'!R188,IF(AND($E$3="UKG"),'Marks Entry UKG'!R188,""))))</f>
        <v/>
      </c>
      <c r="V189" s="55" t="str">
        <f t="shared" si="130"/>
        <v/>
      </c>
      <c r="W189" s="51" t="str">
        <f t="shared" si="131"/>
        <v/>
      </c>
      <c r="X189" s="89">
        <f t="shared" si="132"/>
        <v>0</v>
      </c>
      <c r="Y189" s="89" t="str">
        <f t="shared" si="133"/>
        <v/>
      </c>
      <c r="Z189" s="89" t="str">
        <f t="shared" si="134"/>
        <v/>
      </c>
      <c r="AA189" s="89" t="str">
        <f t="shared" si="135"/>
        <v/>
      </c>
      <c r="AB189" s="89" t="str">
        <f t="shared" si="136"/>
        <v/>
      </c>
      <c r="AC189" s="93" t="str">
        <f t="shared" si="137"/>
        <v/>
      </c>
      <c r="AD189" s="105"/>
      <c r="AE189" s="105"/>
      <c r="AF189" s="105"/>
      <c r="AG189" s="51"/>
      <c r="AH189" s="105" t="str">
        <f>IF(OR($B189=0,$B189=""),"",IF(AND($E$3="Nursery"),'Marks Entry Nursery'!V188,IF(AND($E$3="LKG"),'Marks Entry LKG'!V188,IF(AND($E$3="UKG"),'Marks Entry UKG'!V188,""))))</f>
        <v/>
      </c>
      <c r="AI189" s="105" t="str">
        <f>IF(OR($B189=0,$B189=""),"",IF(AND($E$3="Nursery"),'Marks Entry Nursery'!W188,IF(AND($E$3="LKG"),'Marks Entry LKG'!W188,IF(AND($E$3="UKG"),'Marks Entry UKG'!W188,""))))</f>
        <v/>
      </c>
      <c r="AJ189" s="54" t="str">
        <f t="shared" si="138"/>
        <v/>
      </c>
      <c r="AK189" s="51">
        <f t="shared" si="139"/>
        <v>0</v>
      </c>
      <c r="AL189" s="105" t="str">
        <f>IF(OR($B189=0,$B189=""),"",IF(AND($E$3="Nursery"),'Marks Entry Nursery'!X188,IF(AND($E$3="LKG"),'Marks Entry LKG'!X188,IF(AND($E$3="UKG"),'Marks Entry UKG'!X188,""))))</f>
        <v/>
      </c>
      <c r="AM189" s="105" t="str">
        <f>IF(OR($B189=0,$B189=""),"",IF(AND($E$3="Nursery"),'Marks Entry Nursery'!Y188,IF(AND($E$3="LKG"),'Marks Entry LKG'!Y188,IF(AND($E$3="UKG"),'Marks Entry UKG'!Y188,""))))</f>
        <v/>
      </c>
      <c r="AN189" s="55" t="str">
        <f t="shared" si="140"/>
        <v/>
      </c>
      <c r="AO189" s="51" t="str">
        <f t="shared" si="141"/>
        <v/>
      </c>
      <c r="AP189" s="89">
        <f t="shared" si="142"/>
        <v>0</v>
      </c>
      <c r="AQ189" s="89" t="str">
        <f t="shared" si="143"/>
        <v/>
      </c>
      <c r="AR189" s="89" t="str">
        <f t="shared" si="144"/>
        <v/>
      </c>
      <c r="AS189" s="89" t="str">
        <f t="shared" si="145"/>
        <v/>
      </c>
      <c r="AT189" s="89" t="str">
        <f t="shared" si="146"/>
        <v/>
      </c>
      <c r="AU189" s="93" t="str">
        <f t="shared" si="147"/>
        <v/>
      </c>
      <c r="AV189" s="105"/>
      <c r="AW189" s="105"/>
      <c r="AX189" s="105"/>
      <c r="AY189" s="51"/>
      <c r="AZ189" s="105" t="str">
        <f>IF(OR($B189=0,$B189=""),"",IF(AND($E$3="Nursery"),'Marks Entry Nursery'!AC188,IF(AND($E$3="LKG"),'Marks Entry LKG'!AC188,IF(AND($E$3="UKG"),'Marks Entry UKG'!AC188,""))))</f>
        <v/>
      </c>
      <c r="BA189" s="105" t="str">
        <f>IF(OR($B189=0,$B189=""),"",IF(AND($E$3="Nursery"),'Marks Entry Nursery'!AD188,IF(AND($E$3="LKG"),'Marks Entry LKG'!AD188,IF(AND($E$3="UKG"),'Marks Entry UKG'!AD188,""))))</f>
        <v/>
      </c>
      <c r="BB189" s="54" t="str">
        <f t="shared" si="148"/>
        <v/>
      </c>
      <c r="BC189" s="51">
        <f t="shared" si="149"/>
        <v>0</v>
      </c>
      <c r="BD189" s="105" t="str">
        <f>IF(OR($B189=0,$B189=""),"",IF(AND($E$3="Nursery"),'Marks Entry Nursery'!AE188,IF(AND($E$3="LKG"),'Marks Entry LKG'!AE188,IF(AND($E$3="UKG"),'Marks Entry UKG'!AE188,""))))</f>
        <v/>
      </c>
      <c r="BE189" s="105" t="str">
        <f>IF(OR($B189=0,$B189=""),"",IF(AND($E$3="Nursery"),'Marks Entry Nursery'!AF188,IF(AND($E$3="LKG"),'Marks Entry LKG'!AF188,IF(AND($E$3="UKG"),'Marks Entry UKG'!AF188,""))))</f>
        <v/>
      </c>
      <c r="BF189" s="55" t="str">
        <f t="shared" si="150"/>
        <v/>
      </c>
      <c r="BG189" s="51" t="str">
        <f t="shared" si="151"/>
        <v/>
      </c>
      <c r="BH189" s="89">
        <f t="shared" si="152"/>
        <v>0</v>
      </c>
      <c r="BI189" s="89" t="str">
        <f t="shared" si="153"/>
        <v/>
      </c>
      <c r="BJ189" s="89" t="str">
        <f t="shared" si="154"/>
        <v/>
      </c>
      <c r="BK189" s="89" t="str">
        <f t="shared" si="155"/>
        <v/>
      </c>
      <c r="BL189" s="89" t="str">
        <f t="shared" si="156"/>
        <v/>
      </c>
      <c r="BM189" s="93" t="str">
        <f t="shared" si="157"/>
        <v/>
      </c>
      <c r="BN189" s="105"/>
      <c r="BO189" s="105"/>
      <c r="BP189" s="105"/>
      <c r="BQ189" s="51"/>
      <c r="BR189" s="105" t="str">
        <f>IF(OR($B189=0,$B189=""),"",IF(AND($E$3="Nursery"),'Marks Entry Nursery'!AJ188,IF(AND($E$3="LKG"),'Marks Entry LKG'!AJ188,IF(AND($E$3="UKG"),'Marks Entry UKG'!AJ188,""))))</f>
        <v/>
      </c>
      <c r="BS189" s="105" t="str">
        <f>IF(OR($B189=0,$B189=""),"",IF(AND($E$3="Nursery"),'Marks Entry Nursery'!AK188,IF(AND($E$3="LKG"),'Marks Entry LKG'!AK188,IF(AND($E$3="UKG"),'Marks Entry UKG'!AK188,""))))</f>
        <v/>
      </c>
      <c r="BT189" s="54" t="str">
        <f t="shared" si="158"/>
        <v/>
      </c>
      <c r="BU189" s="51">
        <f t="shared" si="159"/>
        <v>0</v>
      </c>
      <c r="BV189" s="105" t="str">
        <f>IF(OR($B189=0,$B189=""),"",IF(AND($E$3="Nursery"),'Marks Entry Nursery'!AL188,IF(AND($E$3="LKG"),'Marks Entry LKG'!AL188,IF(AND($E$3="UKG"),'Marks Entry UKG'!AL188,""))))</f>
        <v/>
      </c>
      <c r="BW189" s="105" t="str">
        <f>IF(OR($B189=0,$B189=""),"",IF(AND($E$3="Nursery"),'Marks Entry Nursery'!AM188,IF(AND($E$3="LKG"),'Marks Entry LKG'!AM188,IF(AND($E$3="UKG"),'Marks Entry UKG'!AM188,""))))</f>
        <v/>
      </c>
      <c r="BX189" s="55" t="str">
        <f t="shared" si="160"/>
        <v/>
      </c>
      <c r="BY189" s="51" t="str">
        <f t="shared" si="161"/>
        <v/>
      </c>
      <c r="BZ189" s="89">
        <f t="shared" si="162"/>
        <v>0</v>
      </c>
      <c r="CA189" s="89" t="str">
        <f t="shared" si="163"/>
        <v/>
      </c>
      <c r="CB189" s="89" t="str">
        <f t="shared" si="164"/>
        <v/>
      </c>
      <c r="CC189" s="89" t="str">
        <f t="shared" si="165"/>
        <v/>
      </c>
      <c r="CD189" s="89" t="str">
        <f t="shared" si="166"/>
        <v/>
      </c>
      <c r="CE189" s="93" t="str">
        <f t="shared" si="167"/>
        <v/>
      </c>
      <c r="CF189" s="105" t="str">
        <f>IF(OR($B189=0,$B189=""),"",IF(AND($E$3="Nursery"),'Marks Entry Nursery'!AN188,IF(AND($E$3="LKG"),'Marks Entry LKG'!AN188,IF(AND($E$3="UKG"),'Marks Entry UKG'!AN188,""))))</f>
        <v/>
      </c>
      <c r="CG189" s="105" t="str">
        <f>IF(OR($B189=0,$B189=""),"",IF(AND($E$3="Nursery"),'Marks Entry Nursery'!AO188,IF(AND($E$3="LKG"),'Marks Entry LKG'!AO188,IF(AND($E$3="UKG"),'Marks Entry UKG'!AO188,""))))</f>
        <v/>
      </c>
      <c r="CH189" s="106" t="str">
        <f t="shared" si="168"/>
        <v/>
      </c>
      <c r="CI189" s="107">
        <f t="shared" si="169"/>
        <v>0</v>
      </c>
      <c r="CJ189" s="107" t="str">
        <f t="shared" si="170"/>
        <v/>
      </c>
      <c r="CK189" s="107" t="str">
        <f t="shared" si="171"/>
        <v/>
      </c>
      <c r="CL189" s="92" t="str">
        <f t="shared" si="172"/>
        <v/>
      </c>
      <c r="CM189" s="105" t="str">
        <f>IF(OR($B189=0,$B189=""),"",IF(AND($E$3="Nursery"),'Marks Entry Nursery'!AP188,IF(AND($E$3="LKG"),'Marks Entry LKG'!AP188,IF(AND($E$3="UKG"),'Marks Entry UKG'!AP188,""))))</f>
        <v/>
      </c>
      <c r="CN189" s="105" t="str">
        <f>IF(OR($B189=0,$B189=""),"",IF(AND($E$3="Nursery"),'Marks Entry Nursery'!AQ188,IF(AND($E$3="LKG"),'Marks Entry LKG'!AQ188,IF(AND($E$3="UKG"),'Marks Entry UKG'!AQ188,""))))</f>
        <v/>
      </c>
      <c r="CO189" s="106" t="str">
        <f t="shared" si="173"/>
        <v/>
      </c>
      <c r="CP189" s="107">
        <f t="shared" si="174"/>
        <v>0</v>
      </c>
      <c r="CQ189" s="107" t="str">
        <f t="shared" si="175"/>
        <v/>
      </c>
      <c r="CR189" s="107" t="str">
        <f t="shared" si="176"/>
        <v/>
      </c>
      <c r="CS189" s="92" t="str">
        <f t="shared" si="177"/>
        <v/>
      </c>
      <c r="CT189" s="105" t="str">
        <f>IF(OR($B189=0,$B189=""),"",IF(AND($E$3="Nursery"),'Marks Entry Nursery'!AR188,IF(AND($E$3="LKG"),'Marks Entry LKG'!AR188,IF(AND($E$3="UKG"),'Marks Entry UKG'!AR188,""))))</f>
        <v/>
      </c>
      <c r="CU189" s="105" t="str">
        <f>IF(OR($B189=0,$B189=""),"",IF(AND($E$3="Nursery"),'Marks Entry Nursery'!AS188,IF(AND($E$3="LKG"),'Marks Entry LKG'!AS188,IF(AND($E$3="UKG"),'Marks Entry UKG'!AS188,""))))</f>
        <v/>
      </c>
      <c r="CV189" s="106" t="str">
        <f t="shared" si="178"/>
        <v/>
      </c>
      <c r="CW189" s="107">
        <f t="shared" si="179"/>
        <v>0</v>
      </c>
      <c r="CX189" s="107" t="str">
        <f t="shared" si="180"/>
        <v/>
      </c>
      <c r="CY189" s="107" t="str">
        <f t="shared" si="181"/>
        <v/>
      </c>
      <c r="CZ189" s="92" t="str">
        <f t="shared" si="182"/>
        <v/>
      </c>
      <c r="DA189" s="105" t="str">
        <f>IF(OR($B189=0,$B189=""),"",IF(AND($E$3="Nursery"),'Marks Entry Nursery'!AT188,IF(AND($E$3="LKG"),'Marks Entry LKG'!AT188,IF(AND($E$3="UKG"),'Marks Entry UKG'!AT188,""))))</f>
        <v/>
      </c>
      <c r="DB189" s="105" t="str">
        <f>IF(OR($B189=0,$B189=""),"",IF(AND($E$3="Nursery"),'Marks Entry Nursery'!AU188,IF(AND($E$3="LKG"),'Marks Entry LKG'!AU188,IF(AND($E$3="UKG"),'Marks Entry UKG'!AU188,""))))</f>
        <v/>
      </c>
      <c r="DC189" s="357" t="str">
        <f t="shared" si="183"/>
        <v/>
      </c>
      <c r="DD189" s="93" t="str">
        <f t="shared" si="184"/>
        <v/>
      </c>
      <c r="DE189" s="105" t="str">
        <f>IF(OR($B189=0,$B189=""),"",IF(AND($E$3="Nursery"),'Marks Entry Nursery'!AV188,IF(AND($E$3="LKG"),'Marks Entry LKG'!AV188,IF(AND($E$3="UKG"),'Marks Entry UKG'!AV188,""))))</f>
        <v/>
      </c>
      <c r="DF189" s="105" t="str">
        <f>IF(OR($B189=0,$B189=""),"",IF(AND($E$3="Nursery"),'Marks Entry Nursery'!AW188,IF(AND($E$3="LKG"),'Marks Entry LKG'!AW188,IF(AND($E$3="UKG"),'Marks Entry UKG'!AW188,""))))</f>
        <v/>
      </c>
      <c r="DG189" s="357" t="str">
        <f t="shared" si="185"/>
        <v/>
      </c>
      <c r="DH189" s="93" t="str">
        <f t="shared" si="186"/>
        <v/>
      </c>
      <c r="DI189" s="63" t="str">
        <f t="shared" si="187"/>
        <v/>
      </c>
      <c r="DJ189" s="359" t="str">
        <f t="shared" si="188"/>
        <v/>
      </c>
      <c r="DK189" s="67" t="str">
        <f t="shared" si="189"/>
        <v/>
      </c>
      <c r="DL189" s="68" t="str">
        <f t="shared" si="190"/>
        <v/>
      </c>
      <c r="DM189" s="387" t="str">
        <f>IFERROR(IF(B189="NSO","NSO",IF(OR(D189="",G189="",F189="",B189="",DI189=0),"",IF('Master sheet'!$D$14="Hindi","कक्षोंन्नति","Promoted"))),"")</f>
        <v/>
      </c>
      <c r="DN189" s="42" t="str">
        <f>IF(OR(B189=0,B189=""),"",IF(AND($E$3="Nursery"),'Marks Entry Nursery'!AX188,IF(AND($E$3="LKG"),'Marks Entry LKG'!AX188,IF(AND($E$3="UKG"),'Marks Entry UKG'!AX188,""))))</f>
        <v/>
      </c>
      <c r="DO189" s="42" t="str">
        <f>IF(OR(B189=0,B189=""),"",IF(AND($E$3="Nursery"),'Marks Entry Nursery'!AY188,IF(AND($E$3="LKG"),'Marks Entry LKG'!AY188,IF(AND($E$3="UKG"),'Marks Entry UKG'!AY188,""))))</f>
        <v/>
      </c>
      <c r="DP189" s="214" t="str">
        <f t="shared" si="191"/>
        <v/>
      </c>
      <c r="DQ189" s="43"/>
      <c r="DX189" s="44">
        <f>IF(AND($E$3="Nursery"),'Marks Entry Nursery'!I188,IF(AND($E$3="LKG"),'Marks Entry LKG'!I188,IF(AND($E$3="UKG"),'Marks Entry UKG'!I188,"")))</f>
        <v>0</v>
      </c>
    </row>
    <row r="190" spans="1:128" ht="18.95" customHeight="1">
      <c r="A190" s="56">
        <v>183</v>
      </c>
      <c r="B190" s="261" t="str">
        <f>IF(OR(DX190=0,DX190=""),"",IF(AND($E$3="Nursery"),'Marks Entry Nursery'!I189,IF(AND($E$3="LKG"),'Marks Entry LKG'!I189,IF(AND($E$3="UKG"),'Marks Entry UKG'!I189,""))))</f>
        <v/>
      </c>
      <c r="C190" s="57" t="str">
        <f>IF(OR($B190=0,$B190=""),"",IF(AND($E$3="Nursery"),'Marks Entry Nursery'!B189,IF(AND($E$3="LKG"),'Marks Entry LKG'!B189,IF(AND($E$3="UKG"),'Marks Entry UKG'!B189,""))))</f>
        <v/>
      </c>
      <c r="D190" s="57" t="str">
        <f>IF(OR($B190=0,$B190=""),"",IF(AND($E$3="Nursery"),'Marks Entry Nursery'!C189,IF(AND($E$3="LKG"),'Marks Entry LKG'!C189,IF(AND($E$3="UKG"),'Marks Entry UKG'!C189,""))))</f>
        <v/>
      </c>
      <c r="E190" s="402" t="str">
        <f>IF(OR(B190=0,B190=""),"",IF(AND($E$3="Nursery"),'Marks Entry Nursery'!E189,IF(AND($E$3="LKG"),'Marks Entry LKG'!E189,IF(AND($E$3="UKG"),'Marks Entry UKG'!E189,""))))</f>
        <v/>
      </c>
      <c r="F190" s="260" t="str">
        <f>IF(OR(B190=0,B190=""),"",IF(AND($E$3="Nursery"),'Marks Entry Nursery'!D189,IF(AND($E$3="LKG"),'Marks Entry LKG'!D189,IF(AND($E$3="UKG"),'Marks Entry UKG'!D189,""))))</f>
        <v/>
      </c>
      <c r="G190" s="407" t="str">
        <f>IF(OR($B190=0,$B190=""),"",IF(AND($E$3="Nursery"),'Marks Entry Nursery'!F189,IF(AND($E$3="LKG"),'Marks Entry LKG'!F189,IF(AND($E$3="UKG"),'Marks Entry UKG'!F189,""))))</f>
        <v/>
      </c>
      <c r="H190" s="407" t="str">
        <f>IF(OR($B190=0,$B190=""),"",IF(AND($E$3="Nursery"),'Marks Entry Nursery'!G189,IF(AND($E$3="LKG"),'Marks Entry LKG'!G189,IF(AND($E$3="UKG"),'Marks Entry UKG'!G189,""))))</f>
        <v/>
      </c>
      <c r="I190" s="407" t="str">
        <f>IF(OR($B190=0,$B190=""),"",IF(AND($E$3="Nursery"),'Marks Entry Nursery'!H189,IF(AND($E$3="LKG"),'Marks Entry LKG'!H189,IF(AND($E$3="UKG"),'Marks Entry UKG'!H189,""))))</f>
        <v/>
      </c>
      <c r="J190" s="229" t="str">
        <f>IF(OR($B190=0,$B190=""),"",IF(AND($E$3="Nursery"),'Marks Entry Nursery'!J189,IF(AND($E$3="LKG"),'Marks Entry LKG'!J189,IF(AND($E$3="UKG"),'Marks Entry UKG'!J189,""))))</f>
        <v/>
      </c>
      <c r="K190" s="229" t="str">
        <f>IF(OR($B190=0,$B190=""),"",IF(AND($E$3="Nursery"),'Marks Entry Nursery'!K189,IF(AND($E$3="LKG"),'Marks Entry LKG'!K189,IF(AND($E$3="UKG"),'Marks Entry UKG'!K189,""))))</f>
        <v/>
      </c>
      <c r="L190" s="105"/>
      <c r="M190" s="105"/>
      <c r="N190" s="105"/>
      <c r="O190" s="51"/>
      <c r="P190" s="105" t="str">
        <f>IF(OR($B190=0,$B190=""),"",IF(AND($E$3="Nursery"),'Marks Entry Nursery'!O189,IF(AND($E$3="LKG"),'Marks Entry LKG'!O189,IF(AND($E$3="UKG"),'Marks Entry UKG'!O189,""))))</f>
        <v/>
      </c>
      <c r="Q190" s="105" t="str">
        <f>IF(OR($B190=0,$B190=""),"",IF(AND($E$3="Nursery"),'Marks Entry Nursery'!P189,IF(AND($E$3="LKG"),'Marks Entry LKG'!P189,IF(AND($E$3="UKG"),'Marks Entry UKG'!P189,""))))</f>
        <v/>
      </c>
      <c r="R190" s="54" t="str">
        <f t="shared" si="128"/>
        <v/>
      </c>
      <c r="S190" s="51">
        <f t="shared" si="129"/>
        <v>0</v>
      </c>
      <c r="T190" s="105" t="str">
        <f>IF(OR($B190=0,$B190=""),"",IF(AND($E$3="Nursery"),'Marks Entry Nursery'!Q189,IF(AND($E$3="LKG"),'Marks Entry LKG'!Q189,IF(AND($E$3="UKG"),'Marks Entry UKG'!Q189,""))))</f>
        <v/>
      </c>
      <c r="U190" s="105" t="str">
        <f>IF(OR($B190=0,$B190=""),"",IF(AND($E$3="Nursery"),'Marks Entry Nursery'!R189,IF(AND($E$3="LKG"),'Marks Entry LKG'!R189,IF(AND($E$3="UKG"),'Marks Entry UKG'!R189,""))))</f>
        <v/>
      </c>
      <c r="V190" s="55" t="str">
        <f t="shared" si="130"/>
        <v/>
      </c>
      <c r="W190" s="51" t="str">
        <f t="shared" si="131"/>
        <v/>
      </c>
      <c r="X190" s="89">
        <f t="shared" si="132"/>
        <v>0</v>
      </c>
      <c r="Y190" s="89" t="str">
        <f t="shared" si="133"/>
        <v/>
      </c>
      <c r="Z190" s="89" t="str">
        <f t="shared" si="134"/>
        <v/>
      </c>
      <c r="AA190" s="89" t="str">
        <f t="shared" si="135"/>
        <v/>
      </c>
      <c r="AB190" s="89" t="str">
        <f t="shared" si="136"/>
        <v/>
      </c>
      <c r="AC190" s="93" t="str">
        <f t="shared" si="137"/>
        <v/>
      </c>
      <c r="AD190" s="105"/>
      <c r="AE190" s="105"/>
      <c r="AF190" s="105"/>
      <c r="AG190" s="51"/>
      <c r="AH190" s="105" t="str">
        <f>IF(OR($B190=0,$B190=""),"",IF(AND($E$3="Nursery"),'Marks Entry Nursery'!V189,IF(AND($E$3="LKG"),'Marks Entry LKG'!V189,IF(AND($E$3="UKG"),'Marks Entry UKG'!V189,""))))</f>
        <v/>
      </c>
      <c r="AI190" s="105" t="str">
        <f>IF(OR($B190=0,$B190=""),"",IF(AND($E$3="Nursery"),'Marks Entry Nursery'!W189,IF(AND($E$3="LKG"),'Marks Entry LKG'!W189,IF(AND($E$3="UKG"),'Marks Entry UKG'!W189,""))))</f>
        <v/>
      </c>
      <c r="AJ190" s="54" t="str">
        <f t="shared" si="138"/>
        <v/>
      </c>
      <c r="AK190" s="51">
        <f t="shared" si="139"/>
        <v>0</v>
      </c>
      <c r="AL190" s="105" t="str">
        <f>IF(OR($B190=0,$B190=""),"",IF(AND($E$3="Nursery"),'Marks Entry Nursery'!X189,IF(AND($E$3="LKG"),'Marks Entry LKG'!X189,IF(AND($E$3="UKG"),'Marks Entry UKG'!X189,""))))</f>
        <v/>
      </c>
      <c r="AM190" s="105" t="str">
        <f>IF(OR($B190=0,$B190=""),"",IF(AND($E$3="Nursery"),'Marks Entry Nursery'!Y189,IF(AND($E$3="LKG"),'Marks Entry LKG'!Y189,IF(AND($E$3="UKG"),'Marks Entry UKG'!Y189,""))))</f>
        <v/>
      </c>
      <c r="AN190" s="55" t="str">
        <f t="shared" si="140"/>
        <v/>
      </c>
      <c r="AO190" s="51" t="str">
        <f t="shared" si="141"/>
        <v/>
      </c>
      <c r="AP190" s="89">
        <f t="shared" si="142"/>
        <v>0</v>
      </c>
      <c r="AQ190" s="89" t="str">
        <f t="shared" si="143"/>
        <v/>
      </c>
      <c r="AR190" s="89" t="str">
        <f t="shared" si="144"/>
        <v/>
      </c>
      <c r="AS190" s="89" t="str">
        <f t="shared" si="145"/>
        <v/>
      </c>
      <c r="AT190" s="89" t="str">
        <f t="shared" si="146"/>
        <v/>
      </c>
      <c r="AU190" s="93" t="str">
        <f t="shared" si="147"/>
        <v/>
      </c>
      <c r="AV190" s="105"/>
      <c r="AW190" s="105"/>
      <c r="AX190" s="105"/>
      <c r="AY190" s="51"/>
      <c r="AZ190" s="105" t="str">
        <f>IF(OR($B190=0,$B190=""),"",IF(AND($E$3="Nursery"),'Marks Entry Nursery'!AC189,IF(AND($E$3="LKG"),'Marks Entry LKG'!AC189,IF(AND($E$3="UKG"),'Marks Entry UKG'!AC189,""))))</f>
        <v/>
      </c>
      <c r="BA190" s="105" t="str">
        <f>IF(OR($B190=0,$B190=""),"",IF(AND($E$3="Nursery"),'Marks Entry Nursery'!AD189,IF(AND($E$3="LKG"),'Marks Entry LKG'!AD189,IF(AND($E$3="UKG"),'Marks Entry UKG'!AD189,""))))</f>
        <v/>
      </c>
      <c r="BB190" s="54" t="str">
        <f t="shared" si="148"/>
        <v/>
      </c>
      <c r="BC190" s="51">
        <f t="shared" si="149"/>
        <v>0</v>
      </c>
      <c r="BD190" s="105" t="str">
        <f>IF(OR($B190=0,$B190=""),"",IF(AND($E$3="Nursery"),'Marks Entry Nursery'!AE189,IF(AND($E$3="LKG"),'Marks Entry LKG'!AE189,IF(AND($E$3="UKG"),'Marks Entry UKG'!AE189,""))))</f>
        <v/>
      </c>
      <c r="BE190" s="105" t="str">
        <f>IF(OR($B190=0,$B190=""),"",IF(AND($E$3="Nursery"),'Marks Entry Nursery'!AF189,IF(AND($E$3="LKG"),'Marks Entry LKG'!AF189,IF(AND($E$3="UKG"),'Marks Entry UKG'!AF189,""))))</f>
        <v/>
      </c>
      <c r="BF190" s="55" t="str">
        <f t="shared" si="150"/>
        <v/>
      </c>
      <c r="BG190" s="51" t="str">
        <f t="shared" si="151"/>
        <v/>
      </c>
      <c r="BH190" s="89">
        <f t="shared" si="152"/>
        <v>0</v>
      </c>
      <c r="BI190" s="89" t="str">
        <f t="shared" si="153"/>
        <v/>
      </c>
      <c r="BJ190" s="89" t="str">
        <f t="shared" si="154"/>
        <v/>
      </c>
      <c r="BK190" s="89" t="str">
        <f t="shared" si="155"/>
        <v/>
      </c>
      <c r="BL190" s="89" t="str">
        <f t="shared" si="156"/>
        <v/>
      </c>
      <c r="BM190" s="93" t="str">
        <f t="shared" si="157"/>
        <v/>
      </c>
      <c r="BN190" s="105"/>
      <c r="BO190" s="105"/>
      <c r="BP190" s="105"/>
      <c r="BQ190" s="51"/>
      <c r="BR190" s="105" t="str">
        <f>IF(OR($B190=0,$B190=""),"",IF(AND($E$3="Nursery"),'Marks Entry Nursery'!AJ189,IF(AND($E$3="LKG"),'Marks Entry LKG'!AJ189,IF(AND($E$3="UKG"),'Marks Entry UKG'!AJ189,""))))</f>
        <v/>
      </c>
      <c r="BS190" s="105" t="str">
        <f>IF(OR($B190=0,$B190=""),"",IF(AND($E$3="Nursery"),'Marks Entry Nursery'!AK189,IF(AND($E$3="LKG"),'Marks Entry LKG'!AK189,IF(AND($E$3="UKG"),'Marks Entry UKG'!AK189,""))))</f>
        <v/>
      </c>
      <c r="BT190" s="54" t="str">
        <f t="shared" si="158"/>
        <v/>
      </c>
      <c r="BU190" s="51">
        <f t="shared" si="159"/>
        <v>0</v>
      </c>
      <c r="BV190" s="105" t="str">
        <f>IF(OR($B190=0,$B190=""),"",IF(AND($E$3="Nursery"),'Marks Entry Nursery'!AL189,IF(AND($E$3="LKG"),'Marks Entry LKG'!AL189,IF(AND($E$3="UKG"),'Marks Entry UKG'!AL189,""))))</f>
        <v/>
      </c>
      <c r="BW190" s="105" t="str">
        <f>IF(OR($B190=0,$B190=""),"",IF(AND($E$3="Nursery"),'Marks Entry Nursery'!AM189,IF(AND($E$3="LKG"),'Marks Entry LKG'!AM189,IF(AND($E$3="UKG"),'Marks Entry UKG'!AM189,""))))</f>
        <v/>
      </c>
      <c r="BX190" s="55" t="str">
        <f t="shared" si="160"/>
        <v/>
      </c>
      <c r="BY190" s="51" t="str">
        <f t="shared" si="161"/>
        <v/>
      </c>
      <c r="BZ190" s="89">
        <f t="shared" si="162"/>
        <v>0</v>
      </c>
      <c r="CA190" s="89" t="str">
        <f t="shared" si="163"/>
        <v/>
      </c>
      <c r="CB190" s="89" t="str">
        <f t="shared" si="164"/>
        <v/>
      </c>
      <c r="CC190" s="89" t="str">
        <f t="shared" si="165"/>
        <v/>
      </c>
      <c r="CD190" s="89" t="str">
        <f t="shared" si="166"/>
        <v/>
      </c>
      <c r="CE190" s="93" t="str">
        <f t="shared" si="167"/>
        <v/>
      </c>
      <c r="CF190" s="105" t="str">
        <f>IF(OR($B190=0,$B190=""),"",IF(AND($E$3="Nursery"),'Marks Entry Nursery'!AN189,IF(AND($E$3="LKG"),'Marks Entry LKG'!AN189,IF(AND($E$3="UKG"),'Marks Entry UKG'!AN189,""))))</f>
        <v/>
      </c>
      <c r="CG190" s="105" t="str">
        <f>IF(OR($B190=0,$B190=""),"",IF(AND($E$3="Nursery"),'Marks Entry Nursery'!AO189,IF(AND($E$3="LKG"),'Marks Entry LKG'!AO189,IF(AND($E$3="UKG"),'Marks Entry UKG'!AO189,""))))</f>
        <v/>
      </c>
      <c r="CH190" s="106" t="str">
        <f t="shared" si="168"/>
        <v/>
      </c>
      <c r="CI190" s="107">
        <f t="shared" si="169"/>
        <v>0</v>
      </c>
      <c r="CJ190" s="107" t="str">
        <f t="shared" si="170"/>
        <v/>
      </c>
      <c r="CK190" s="107" t="str">
        <f t="shared" si="171"/>
        <v/>
      </c>
      <c r="CL190" s="92" t="str">
        <f t="shared" si="172"/>
        <v/>
      </c>
      <c r="CM190" s="105" t="str">
        <f>IF(OR($B190=0,$B190=""),"",IF(AND($E$3="Nursery"),'Marks Entry Nursery'!AP189,IF(AND($E$3="LKG"),'Marks Entry LKG'!AP189,IF(AND($E$3="UKG"),'Marks Entry UKG'!AP189,""))))</f>
        <v/>
      </c>
      <c r="CN190" s="105" t="str">
        <f>IF(OR($B190=0,$B190=""),"",IF(AND($E$3="Nursery"),'Marks Entry Nursery'!AQ189,IF(AND($E$3="LKG"),'Marks Entry LKG'!AQ189,IF(AND($E$3="UKG"),'Marks Entry UKG'!AQ189,""))))</f>
        <v/>
      </c>
      <c r="CO190" s="106" t="str">
        <f t="shared" si="173"/>
        <v/>
      </c>
      <c r="CP190" s="107">
        <f t="shared" si="174"/>
        <v>0</v>
      </c>
      <c r="CQ190" s="107" t="str">
        <f t="shared" si="175"/>
        <v/>
      </c>
      <c r="CR190" s="107" t="str">
        <f t="shared" si="176"/>
        <v/>
      </c>
      <c r="CS190" s="92" t="str">
        <f t="shared" si="177"/>
        <v/>
      </c>
      <c r="CT190" s="105" t="str">
        <f>IF(OR($B190=0,$B190=""),"",IF(AND($E$3="Nursery"),'Marks Entry Nursery'!AR189,IF(AND($E$3="LKG"),'Marks Entry LKG'!AR189,IF(AND($E$3="UKG"),'Marks Entry UKG'!AR189,""))))</f>
        <v/>
      </c>
      <c r="CU190" s="105" t="str">
        <f>IF(OR($B190=0,$B190=""),"",IF(AND($E$3="Nursery"),'Marks Entry Nursery'!AS189,IF(AND($E$3="LKG"),'Marks Entry LKG'!AS189,IF(AND($E$3="UKG"),'Marks Entry UKG'!AS189,""))))</f>
        <v/>
      </c>
      <c r="CV190" s="106" t="str">
        <f t="shared" si="178"/>
        <v/>
      </c>
      <c r="CW190" s="107">
        <f t="shared" si="179"/>
        <v>0</v>
      </c>
      <c r="CX190" s="107" t="str">
        <f t="shared" si="180"/>
        <v/>
      </c>
      <c r="CY190" s="107" t="str">
        <f t="shared" si="181"/>
        <v/>
      </c>
      <c r="CZ190" s="92" t="str">
        <f t="shared" si="182"/>
        <v/>
      </c>
      <c r="DA190" s="105" t="str">
        <f>IF(OR($B190=0,$B190=""),"",IF(AND($E$3="Nursery"),'Marks Entry Nursery'!AT189,IF(AND($E$3="LKG"),'Marks Entry LKG'!AT189,IF(AND($E$3="UKG"),'Marks Entry UKG'!AT189,""))))</f>
        <v/>
      </c>
      <c r="DB190" s="105" t="str">
        <f>IF(OR($B190=0,$B190=""),"",IF(AND($E$3="Nursery"),'Marks Entry Nursery'!AU189,IF(AND($E$3="LKG"),'Marks Entry LKG'!AU189,IF(AND($E$3="UKG"),'Marks Entry UKG'!AU189,""))))</f>
        <v/>
      </c>
      <c r="DC190" s="357" t="str">
        <f t="shared" si="183"/>
        <v/>
      </c>
      <c r="DD190" s="93" t="str">
        <f t="shared" si="184"/>
        <v/>
      </c>
      <c r="DE190" s="105" t="str">
        <f>IF(OR($B190=0,$B190=""),"",IF(AND($E$3="Nursery"),'Marks Entry Nursery'!AV189,IF(AND($E$3="LKG"),'Marks Entry LKG'!AV189,IF(AND($E$3="UKG"),'Marks Entry UKG'!AV189,""))))</f>
        <v/>
      </c>
      <c r="DF190" s="105" t="str">
        <f>IF(OR($B190=0,$B190=""),"",IF(AND($E$3="Nursery"),'Marks Entry Nursery'!AW189,IF(AND($E$3="LKG"),'Marks Entry LKG'!AW189,IF(AND($E$3="UKG"),'Marks Entry UKG'!AW189,""))))</f>
        <v/>
      </c>
      <c r="DG190" s="357" t="str">
        <f t="shared" si="185"/>
        <v/>
      </c>
      <c r="DH190" s="93" t="str">
        <f t="shared" si="186"/>
        <v/>
      </c>
      <c r="DI190" s="63" t="str">
        <f t="shared" si="187"/>
        <v/>
      </c>
      <c r="DJ190" s="359" t="str">
        <f t="shared" si="188"/>
        <v/>
      </c>
      <c r="DK190" s="67" t="str">
        <f t="shared" si="189"/>
        <v/>
      </c>
      <c r="DL190" s="68" t="str">
        <f t="shared" si="190"/>
        <v/>
      </c>
      <c r="DM190" s="387" t="str">
        <f>IFERROR(IF(B190="NSO","NSO",IF(OR(D190="",G190="",F190="",B190="",DI190=0),"",IF('Master sheet'!$D$14="Hindi","कक्षोंन्नति","Promoted"))),"")</f>
        <v/>
      </c>
      <c r="DN190" s="42" t="str">
        <f>IF(OR(B190=0,B190=""),"",IF(AND($E$3="Nursery"),'Marks Entry Nursery'!AX189,IF(AND($E$3="LKG"),'Marks Entry LKG'!AX189,IF(AND($E$3="UKG"),'Marks Entry UKG'!AX189,""))))</f>
        <v/>
      </c>
      <c r="DO190" s="42" t="str">
        <f>IF(OR(B190=0,B190=""),"",IF(AND($E$3="Nursery"),'Marks Entry Nursery'!AY189,IF(AND($E$3="LKG"),'Marks Entry LKG'!AY189,IF(AND($E$3="UKG"),'Marks Entry UKG'!AY189,""))))</f>
        <v/>
      </c>
      <c r="DP190" s="214" t="str">
        <f t="shared" si="191"/>
        <v/>
      </c>
      <c r="DQ190" s="43"/>
      <c r="DX190" s="44">
        <f>IF(AND($E$3="Nursery"),'Marks Entry Nursery'!I189,IF(AND($E$3="LKG"),'Marks Entry LKG'!I189,IF(AND($E$3="UKG"),'Marks Entry UKG'!I189,"")))</f>
        <v>0</v>
      </c>
    </row>
    <row r="191" spans="1:128" ht="18.95" customHeight="1">
      <c r="A191" s="56">
        <v>184</v>
      </c>
      <c r="B191" s="261" t="str">
        <f>IF(OR(DX191=0,DX191=""),"",IF(AND($E$3="Nursery"),'Marks Entry Nursery'!I190,IF(AND($E$3="LKG"),'Marks Entry LKG'!I190,IF(AND($E$3="UKG"),'Marks Entry UKG'!I190,""))))</f>
        <v/>
      </c>
      <c r="C191" s="57" t="str">
        <f>IF(OR($B191=0,$B191=""),"",IF(AND($E$3="Nursery"),'Marks Entry Nursery'!B190,IF(AND($E$3="LKG"),'Marks Entry LKG'!B190,IF(AND($E$3="UKG"),'Marks Entry UKG'!B190,""))))</f>
        <v/>
      </c>
      <c r="D191" s="57" t="str">
        <f>IF(OR($B191=0,$B191=""),"",IF(AND($E$3="Nursery"),'Marks Entry Nursery'!C190,IF(AND($E$3="LKG"),'Marks Entry LKG'!C190,IF(AND($E$3="UKG"),'Marks Entry UKG'!C190,""))))</f>
        <v/>
      </c>
      <c r="E191" s="402" t="str">
        <f>IF(OR(B191=0,B191=""),"",IF(AND($E$3="Nursery"),'Marks Entry Nursery'!E190,IF(AND($E$3="LKG"),'Marks Entry LKG'!E190,IF(AND($E$3="UKG"),'Marks Entry UKG'!E190,""))))</f>
        <v/>
      </c>
      <c r="F191" s="260" t="str">
        <f>IF(OR(B191=0,B191=""),"",IF(AND($E$3="Nursery"),'Marks Entry Nursery'!D190,IF(AND($E$3="LKG"),'Marks Entry LKG'!D190,IF(AND($E$3="UKG"),'Marks Entry UKG'!D190,""))))</f>
        <v/>
      </c>
      <c r="G191" s="407" t="str">
        <f>IF(OR($B191=0,$B191=""),"",IF(AND($E$3="Nursery"),'Marks Entry Nursery'!F190,IF(AND($E$3="LKG"),'Marks Entry LKG'!F190,IF(AND($E$3="UKG"),'Marks Entry UKG'!F190,""))))</f>
        <v/>
      </c>
      <c r="H191" s="407" t="str">
        <f>IF(OR($B191=0,$B191=""),"",IF(AND($E$3="Nursery"),'Marks Entry Nursery'!G190,IF(AND($E$3="LKG"),'Marks Entry LKG'!G190,IF(AND($E$3="UKG"),'Marks Entry UKG'!G190,""))))</f>
        <v/>
      </c>
      <c r="I191" s="407" t="str">
        <f>IF(OR($B191=0,$B191=""),"",IF(AND($E$3="Nursery"),'Marks Entry Nursery'!H190,IF(AND($E$3="LKG"),'Marks Entry LKG'!H190,IF(AND($E$3="UKG"),'Marks Entry UKG'!H190,""))))</f>
        <v/>
      </c>
      <c r="J191" s="229" t="str">
        <f>IF(OR($B191=0,$B191=""),"",IF(AND($E$3="Nursery"),'Marks Entry Nursery'!J190,IF(AND($E$3="LKG"),'Marks Entry LKG'!J190,IF(AND($E$3="UKG"),'Marks Entry UKG'!J190,""))))</f>
        <v/>
      </c>
      <c r="K191" s="229" t="str">
        <f>IF(OR($B191=0,$B191=""),"",IF(AND($E$3="Nursery"),'Marks Entry Nursery'!K190,IF(AND($E$3="LKG"),'Marks Entry LKG'!K190,IF(AND($E$3="UKG"),'Marks Entry UKG'!K190,""))))</f>
        <v/>
      </c>
      <c r="L191" s="105"/>
      <c r="M191" s="105"/>
      <c r="N191" s="105"/>
      <c r="O191" s="51"/>
      <c r="P191" s="105" t="str">
        <f>IF(OR($B191=0,$B191=""),"",IF(AND($E$3="Nursery"),'Marks Entry Nursery'!O190,IF(AND($E$3="LKG"),'Marks Entry LKG'!O190,IF(AND($E$3="UKG"),'Marks Entry UKG'!O190,""))))</f>
        <v/>
      </c>
      <c r="Q191" s="105" t="str">
        <f>IF(OR($B191=0,$B191=""),"",IF(AND($E$3="Nursery"),'Marks Entry Nursery'!P190,IF(AND($E$3="LKG"),'Marks Entry LKG'!P190,IF(AND($E$3="UKG"),'Marks Entry UKG'!P190,""))))</f>
        <v/>
      </c>
      <c r="R191" s="54" t="str">
        <f t="shared" si="128"/>
        <v/>
      </c>
      <c r="S191" s="51">
        <f t="shared" si="129"/>
        <v>0</v>
      </c>
      <c r="T191" s="105" t="str">
        <f>IF(OR($B191=0,$B191=""),"",IF(AND($E$3="Nursery"),'Marks Entry Nursery'!Q190,IF(AND($E$3="LKG"),'Marks Entry LKG'!Q190,IF(AND($E$3="UKG"),'Marks Entry UKG'!Q190,""))))</f>
        <v/>
      </c>
      <c r="U191" s="105" t="str">
        <f>IF(OR($B191=0,$B191=""),"",IF(AND($E$3="Nursery"),'Marks Entry Nursery'!R190,IF(AND($E$3="LKG"),'Marks Entry LKG'!R190,IF(AND($E$3="UKG"),'Marks Entry UKG'!R190,""))))</f>
        <v/>
      </c>
      <c r="V191" s="55" t="str">
        <f t="shared" si="130"/>
        <v/>
      </c>
      <c r="W191" s="51" t="str">
        <f t="shared" si="131"/>
        <v/>
      </c>
      <c r="X191" s="89">
        <f t="shared" si="132"/>
        <v>0</v>
      </c>
      <c r="Y191" s="89" t="str">
        <f t="shared" si="133"/>
        <v/>
      </c>
      <c r="Z191" s="89" t="str">
        <f t="shared" si="134"/>
        <v/>
      </c>
      <c r="AA191" s="89" t="str">
        <f t="shared" si="135"/>
        <v/>
      </c>
      <c r="AB191" s="89" t="str">
        <f t="shared" si="136"/>
        <v/>
      </c>
      <c r="AC191" s="93" t="str">
        <f t="shared" si="137"/>
        <v/>
      </c>
      <c r="AD191" s="105"/>
      <c r="AE191" s="105"/>
      <c r="AF191" s="105"/>
      <c r="AG191" s="51"/>
      <c r="AH191" s="105" t="str">
        <f>IF(OR($B191=0,$B191=""),"",IF(AND($E$3="Nursery"),'Marks Entry Nursery'!V190,IF(AND($E$3="LKG"),'Marks Entry LKG'!V190,IF(AND($E$3="UKG"),'Marks Entry UKG'!V190,""))))</f>
        <v/>
      </c>
      <c r="AI191" s="105" t="str">
        <f>IF(OR($B191=0,$B191=""),"",IF(AND($E$3="Nursery"),'Marks Entry Nursery'!W190,IF(AND($E$3="LKG"),'Marks Entry LKG'!W190,IF(AND($E$3="UKG"),'Marks Entry UKG'!W190,""))))</f>
        <v/>
      </c>
      <c r="AJ191" s="54" t="str">
        <f t="shared" si="138"/>
        <v/>
      </c>
      <c r="AK191" s="51">
        <f t="shared" si="139"/>
        <v>0</v>
      </c>
      <c r="AL191" s="105" t="str">
        <f>IF(OR($B191=0,$B191=""),"",IF(AND($E$3="Nursery"),'Marks Entry Nursery'!X190,IF(AND($E$3="LKG"),'Marks Entry LKG'!X190,IF(AND($E$3="UKG"),'Marks Entry UKG'!X190,""))))</f>
        <v/>
      </c>
      <c r="AM191" s="105" t="str">
        <f>IF(OR($B191=0,$B191=""),"",IF(AND($E$3="Nursery"),'Marks Entry Nursery'!Y190,IF(AND($E$3="LKG"),'Marks Entry LKG'!Y190,IF(AND($E$3="UKG"),'Marks Entry UKG'!Y190,""))))</f>
        <v/>
      </c>
      <c r="AN191" s="55" t="str">
        <f t="shared" si="140"/>
        <v/>
      </c>
      <c r="AO191" s="51" t="str">
        <f t="shared" si="141"/>
        <v/>
      </c>
      <c r="AP191" s="89">
        <f t="shared" si="142"/>
        <v>0</v>
      </c>
      <c r="AQ191" s="89" t="str">
        <f t="shared" si="143"/>
        <v/>
      </c>
      <c r="AR191" s="89" t="str">
        <f t="shared" si="144"/>
        <v/>
      </c>
      <c r="AS191" s="89" t="str">
        <f t="shared" si="145"/>
        <v/>
      </c>
      <c r="AT191" s="89" t="str">
        <f t="shared" si="146"/>
        <v/>
      </c>
      <c r="AU191" s="93" t="str">
        <f t="shared" si="147"/>
        <v/>
      </c>
      <c r="AV191" s="105"/>
      <c r="AW191" s="105"/>
      <c r="AX191" s="105"/>
      <c r="AY191" s="51"/>
      <c r="AZ191" s="105" t="str">
        <f>IF(OR($B191=0,$B191=""),"",IF(AND($E$3="Nursery"),'Marks Entry Nursery'!AC190,IF(AND($E$3="LKG"),'Marks Entry LKG'!AC190,IF(AND($E$3="UKG"),'Marks Entry UKG'!AC190,""))))</f>
        <v/>
      </c>
      <c r="BA191" s="105" t="str">
        <f>IF(OR($B191=0,$B191=""),"",IF(AND($E$3="Nursery"),'Marks Entry Nursery'!AD190,IF(AND($E$3="LKG"),'Marks Entry LKG'!AD190,IF(AND($E$3="UKG"),'Marks Entry UKG'!AD190,""))))</f>
        <v/>
      </c>
      <c r="BB191" s="54" t="str">
        <f t="shared" si="148"/>
        <v/>
      </c>
      <c r="BC191" s="51">
        <f t="shared" si="149"/>
        <v>0</v>
      </c>
      <c r="BD191" s="105" t="str">
        <f>IF(OR($B191=0,$B191=""),"",IF(AND($E$3="Nursery"),'Marks Entry Nursery'!AE190,IF(AND($E$3="LKG"),'Marks Entry LKG'!AE190,IF(AND($E$3="UKG"),'Marks Entry UKG'!AE190,""))))</f>
        <v/>
      </c>
      <c r="BE191" s="105" t="str">
        <f>IF(OR($B191=0,$B191=""),"",IF(AND($E$3="Nursery"),'Marks Entry Nursery'!AF190,IF(AND($E$3="LKG"),'Marks Entry LKG'!AF190,IF(AND($E$3="UKG"),'Marks Entry UKG'!AF190,""))))</f>
        <v/>
      </c>
      <c r="BF191" s="55" t="str">
        <f t="shared" si="150"/>
        <v/>
      </c>
      <c r="BG191" s="51" t="str">
        <f t="shared" si="151"/>
        <v/>
      </c>
      <c r="BH191" s="89">
        <f t="shared" si="152"/>
        <v>0</v>
      </c>
      <c r="BI191" s="89" t="str">
        <f t="shared" si="153"/>
        <v/>
      </c>
      <c r="BJ191" s="89" t="str">
        <f t="shared" si="154"/>
        <v/>
      </c>
      <c r="BK191" s="89" t="str">
        <f t="shared" si="155"/>
        <v/>
      </c>
      <c r="BL191" s="89" t="str">
        <f t="shared" si="156"/>
        <v/>
      </c>
      <c r="BM191" s="93" t="str">
        <f t="shared" si="157"/>
        <v/>
      </c>
      <c r="BN191" s="105"/>
      <c r="BO191" s="105"/>
      <c r="BP191" s="105"/>
      <c r="BQ191" s="51"/>
      <c r="BR191" s="105" t="str">
        <f>IF(OR($B191=0,$B191=""),"",IF(AND($E$3="Nursery"),'Marks Entry Nursery'!AJ190,IF(AND($E$3="LKG"),'Marks Entry LKG'!AJ190,IF(AND($E$3="UKG"),'Marks Entry UKG'!AJ190,""))))</f>
        <v/>
      </c>
      <c r="BS191" s="105" t="str">
        <f>IF(OR($B191=0,$B191=""),"",IF(AND($E$3="Nursery"),'Marks Entry Nursery'!AK190,IF(AND($E$3="LKG"),'Marks Entry LKG'!AK190,IF(AND($E$3="UKG"),'Marks Entry UKG'!AK190,""))))</f>
        <v/>
      </c>
      <c r="BT191" s="54" t="str">
        <f t="shared" si="158"/>
        <v/>
      </c>
      <c r="BU191" s="51">
        <f t="shared" si="159"/>
        <v>0</v>
      </c>
      <c r="BV191" s="105" t="str">
        <f>IF(OR($B191=0,$B191=""),"",IF(AND($E$3="Nursery"),'Marks Entry Nursery'!AL190,IF(AND($E$3="LKG"),'Marks Entry LKG'!AL190,IF(AND($E$3="UKG"),'Marks Entry UKG'!AL190,""))))</f>
        <v/>
      </c>
      <c r="BW191" s="105" t="str">
        <f>IF(OR($B191=0,$B191=""),"",IF(AND($E$3="Nursery"),'Marks Entry Nursery'!AM190,IF(AND($E$3="LKG"),'Marks Entry LKG'!AM190,IF(AND($E$3="UKG"),'Marks Entry UKG'!AM190,""))))</f>
        <v/>
      </c>
      <c r="BX191" s="55" t="str">
        <f t="shared" si="160"/>
        <v/>
      </c>
      <c r="BY191" s="51" t="str">
        <f t="shared" si="161"/>
        <v/>
      </c>
      <c r="BZ191" s="89">
        <f t="shared" si="162"/>
        <v>0</v>
      </c>
      <c r="CA191" s="89" t="str">
        <f t="shared" si="163"/>
        <v/>
      </c>
      <c r="CB191" s="89" t="str">
        <f t="shared" si="164"/>
        <v/>
      </c>
      <c r="CC191" s="89" t="str">
        <f t="shared" si="165"/>
        <v/>
      </c>
      <c r="CD191" s="89" t="str">
        <f t="shared" si="166"/>
        <v/>
      </c>
      <c r="CE191" s="93" t="str">
        <f t="shared" si="167"/>
        <v/>
      </c>
      <c r="CF191" s="105" t="str">
        <f>IF(OR($B191=0,$B191=""),"",IF(AND($E$3="Nursery"),'Marks Entry Nursery'!AN190,IF(AND($E$3="LKG"),'Marks Entry LKG'!AN190,IF(AND($E$3="UKG"),'Marks Entry UKG'!AN190,""))))</f>
        <v/>
      </c>
      <c r="CG191" s="105" t="str">
        <f>IF(OR($B191=0,$B191=""),"",IF(AND($E$3="Nursery"),'Marks Entry Nursery'!AO190,IF(AND($E$3="LKG"),'Marks Entry LKG'!AO190,IF(AND($E$3="UKG"),'Marks Entry UKG'!AO190,""))))</f>
        <v/>
      </c>
      <c r="CH191" s="106" t="str">
        <f t="shared" si="168"/>
        <v/>
      </c>
      <c r="CI191" s="107">
        <f t="shared" si="169"/>
        <v>0</v>
      </c>
      <c r="CJ191" s="107" t="str">
        <f t="shared" si="170"/>
        <v/>
      </c>
      <c r="CK191" s="107" t="str">
        <f t="shared" si="171"/>
        <v/>
      </c>
      <c r="CL191" s="92" t="str">
        <f t="shared" si="172"/>
        <v/>
      </c>
      <c r="CM191" s="105" t="str">
        <f>IF(OR($B191=0,$B191=""),"",IF(AND($E$3="Nursery"),'Marks Entry Nursery'!AP190,IF(AND($E$3="LKG"),'Marks Entry LKG'!AP190,IF(AND($E$3="UKG"),'Marks Entry UKG'!AP190,""))))</f>
        <v/>
      </c>
      <c r="CN191" s="105" t="str">
        <f>IF(OR($B191=0,$B191=""),"",IF(AND($E$3="Nursery"),'Marks Entry Nursery'!AQ190,IF(AND($E$3="LKG"),'Marks Entry LKG'!AQ190,IF(AND($E$3="UKG"),'Marks Entry UKG'!AQ190,""))))</f>
        <v/>
      </c>
      <c r="CO191" s="106" t="str">
        <f t="shared" si="173"/>
        <v/>
      </c>
      <c r="CP191" s="107">
        <f t="shared" si="174"/>
        <v>0</v>
      </c>
      <c r="CQ191" s="107" t="str">
        <f t="shared" si="175"/>
        <v/>
      </c>
      <c r="CR191" s="107" t="str">
        <f t="shared" si="176"/>
        <v/>
      </c>
      <c r="CS191" s="92" t="str">
        <f t="shared" si="177"/>
        <v/>
      </c>
      <c r="CT191" s="105" t="str">
        <f>IF(OR($B191=0,$B191=""),"",IF(AND($E$3="Nursery"),'Marks Entry Nursery'!AR190,IF(AND($E$3="LKG"),'Marks Entry LKG'!AR190,IF(AND($E$3="UKG"),'Marks Entry UKG'!AR190,""))))</f>
        <v/>
      </c>
      <c r="CU191" s="105" t="str">
        <f>IF(OR($B191=0,$B191=""),"",IF(AND($E$3="Nursery"),'Marks Entry Nursery'!AS190,IF(AND($E$3="LKG"),'Marks Entry LKG'!AS190,IF(AND($E$3="UKG"),'Marks Entry UKG'!AS190,""))))</f>
        <v/>
      </c>
      <c r="CV191" s="106" t="str">
        <f t="shared" si="178"/>
        <v/>
      </c>
      <c r="CW191" s="107">
        <f t="shared" si="179"/>
        <v>0</v>
      </c>
      <c r="CX191" s="107" t="str">
        <f t="shared" si="180"/>
        <v/>
      </c>
      <c r="CY191" s="107" t="str">
        <f t="shared" si="181"/>
        <v/>
      </c>
      <c r="CZ191" s="92" t="str">
        <f t="shared" si="182"/>
        <v/>
      </c>
      <c r="DA191" s="105" t="str">
        <f>IF(OR($B191=0,$B191=""),"",IF(AND($E$3="Nursery"),'Marks Entry Nursery'!AT190,IF(AND($E$3="LKG"),'Marks Entry LKG'!AT190,IF(AND($E$3="UKG"),'Marks Entry UKG'!AT190,""))))</f>
        <v/>
      </c>
      <c r="DB191" s="105" t="str">
        <f>IF(OR($B191=0,$B191=""),"",IF(AND($E$3="Nursery"),'Marks Entry Nursery'!AU190,IF(AND($E$3="LKG"),'Marks Entry LKG'!AU190,IF(AND($E$3="UKG"),'Marks Entry UKG'!AU190,""))))</f>
        <v/>
      </c>
      <c r="DC191" s="357" t="str">
        <f t="shared" si="183"/>
        <v/>
      </c>
      <c r="DD191" s="93" t="str">
        <f t="shared" si="184"/>
        <v/>
      </c>
      <c r="DE191" s="105" t="str">
        <f>IF(OR($B191=0,$B191=""),"",IF(AND($E$3="Nursery"),'Marks Entry Nursery'!AV190,IF(AND($E$3="LKG"),'Marks Entry LKG'!AV190,IF(AND($E$3="UKG"),'Marks Entry UKG'!AV190,""))))</f>
        <v/>
      </c>
      <c r="DF191" s="105" t="str">
        <f>IF(OR($B191=0,$B191=""),"",IF(AND($E$3="Nursery"),'Marks Entry Nursery'!AW190,IF(AND($E$3="LKG"),'Marks Entry LKG'!AW190,IF(AND($E$3="UKG"),'Marks Entry UKG'!AW190,""))))</f>
        <v/>
      </c>
      <c r="DG191" s="357" t="str">
        <f t="shared" si="185"/>
        <v/>
      </c>
      <c r="DH191" s="93" t="str">
        <f t="shared" si="186"/>
        <v/>
      </c>
      <c r="DI191" s="63" t="str">
        <f t="shared" si="187"/>
        <v/>
      </c>
      <c r="DJ191" s="359" t="str">
        <f t="shared" si="188"/>
        <v/>
      </c>
      <c r="DK191" s="67" t="str">
        <f t="shared" si="189"/>
        <v/>
      </c>
      <c r="DL191" s="68" t="str">
        <f t="shared" si="190"/>
        <v/>
      </c>
      <c r="DM191" s="387" t="str">
        <f>IFERROR(IF(B191="NSO","NSO",IF(OR(D191="",G191="",F191="",B191="",DI191=0),"",IF('Master sheet'!$D$14="Hindi","कक्षोंन्नति","Promoted"))),"")</f>
        <v/>
      </c>
      <c r="DN191" s="42" t="str">
        <f>IF(OR(B191=0,B191=""),"",IF(AND($E$3="Nursery"),'Marks Entry Nursery'!AX190,IF(AND($E$3="LKG"),'Marks Entry LKG'!AX190,IF(AND($E$3="UKG"),'Marks Entry UKG'!AX190,""))))</f>
        <v/>
      </c>
      <c r="DO191" s="42" t="str">
        <f>IF(OR(B191=0,B191=""),"",IF(AND($E$3="Nursery"),'Marks Entry Nursery'!AY190,IF(AND($E$3="LKG"),'Marks Entry LKG'!AY190,IF(AND($E$3="UKG"),'Marks Entry UKG'!AY190,""))))</f>
        <v/>
      </c>
      <c r="DP191" s="214" t="str">
        <f t="shared" si="191"/>
        <v/>
      </c>
      <c r="DQ191" s="43"/>
      <c r="DX191" s="44">
        <f>IF(AND($E$3="Nursery"),'Marks Entry Nursery'!I190,IF(AND($E$3="LKG"),'Marks Entry LKG'!I190,IF(AND($E$3="UKG"),'Marks Entry UKG'!I190,"")))</f>
        <v>0</v>
      </c>
    </row>
    <row r="192" spans="1:128" ht="18.95" customHeight="1">
      <c r="A192" s="56">
        <v>185</v>
      </c>
      <c r="B192" s="261" t="str">
        <f>IF(OR(DX192=0,DX192=""),"",IF(AND($E$3="Nursery"),'Marks Entry Nursery'!I191,IF(AND($E$3="LKG"),'Marks Entry LKG'!I191,IF(AND($E$3="UKG"),'Marks Entry UKG'!I191,""))))</f>
        <v/>
      </c>
      <c r="C192" s="57" t="str">
        <f>IF(OR($B192=0,$B192=""),"",IF(AND($E$3="Nursery"),'Marks Entry Nursery'!B191,IF(AND($E$3="LKG"),'Marks Entry LKG'!B191,IF(AND($E$3="UKG"),'Marks Entry UKG'!B191,""))))</f>
        <v/>
      </c>
      <c r="D192" s="57" t="str">
        <f>IF(OR($B192=0,$B192=""),"",IF(AND($E$3="Nursery"),'Marks Entry Nursery'!C191,IF(AND($E$3="LKG"),'Marks Entry LKG'!C191,IF(AND($E$3="UKG"),'Marks Entry UKG'!C191,""))))</f>
        <v/>
      </c>
      <c r="E192" s="402" t="str">
        <f>IF(OR(B192=0,B192=""),"",IF(AND($E$3="Nursery"),'Marks Entry Nursery'!E191,IF(AND($E$3="LKG"),'Marks Entry LKG'!E191,IF(AND($E$3="UKG"),'Marks Entry UKG'!E191,""))))</f>
        <v/>
      </c>
      <c r="F192" s="260" t="str">
        <f>IF(OR(B192=0,B192=""),"",IF(AND($E$3="Nursery"),'Marks Entry Nursery'!D191,IF(AND($E$3="LKG"),'Marks Entry LKG'!D191,IF(AND($E$3="UKG"),'Marks Entry UKG'!D191,""))))</f>
        <v/>
      </c>
      <c r="G192" s="407" t="str">
        <f>IF(OR($B192=0,$B192=""),"",IF(AND($E$3="Nursery"),'Marks Entry Nursery'!F191,IF(AND($E$3="LKG"),'Marks Entry LKG'!F191,IF(AND($E$3="UKG"),'Marks Entry UKG'!F191,""))))</f>
        <v/>
      </c>
      <c r="H192" s="407" t="str">
        <f>IF(OR($B192=0,$B192=""),"",IF(AND($E$3="Nursery"),'Marks Entry Nursery'!G191,IF(AND($E$3="LKG"),'Marks Entry LKG'!G191,IF(AND($E$3="UKG"),'Marks Entry UKG'!G191,""))))</f>
        <v/>
      </c>
      <c r="I192" s="407" t="str">
        <f>IF(OR($B192=0,$B192=""),"",IF(AND($E$3="Nursery"),'Marks Entry Nursery'!H191,IF(AND($E$3="LKG"),'Marks Entry LKG'!H191,IF(AND($E$3="UKG"),'Marks Entry UKG'!H191,""))))</f>
        <v/>
      </c>
      <c r="J192" s="229" t="str">
        <f>IF(OR($B192=0,$B192=""),"",IF(AND($E$3="Nursery"),'Marks Entry Nursery'!J191,IF(AND($E$3="LKG"),'Marks Entry LKG'!J191,IF(AND($E$3="UKG"),'Marks Entry UKG'!J191,""))))</f>
        <v/>
      </c>
      <c r="K192" s="229" t="str">
        <f>IF(OR($B192=0,$B192=""),"",IF(AND($E$3="Nursery"),'Marks Entry Nursery'!K191,IF(AND($E$3="LKG"),'Marks Entry LKG'!K191,IF(AND($E$3="UKG"),'Marks Entry UKG'!K191,""))))</f>
        <v/>
      </c>
      <c r="L192" s="105"/>
      <c r="M192" s="105"/>
      <c r="N192" s="105"/>
      <c r="O192" s="51"/>
      <c r="P192" s="105" t="str">
        <f>IF(OR($B192=0,$B192=""),"",IF(AND($E$3="Nursery"),'Marks Entry Nursery'!O191,IF(AND($E$3="LKG"),'Marks Entry LKG'!O191,IF(AND($E$3="UKG"),'Marks Entry UKG'!O191,""))))</f>
        <v/>
      </c>
      <c r="Q192" s="105" t="str">
        <f>IF(OR($B192=0,$B192=""),"",IF(AND($E$3="Nursery"),'Marks Entry Nursery'!P191,IF(AND($E$3="LKG"),'Marks Entry LKG'!P191,IF(AND($E$3="UKG"),'Marks Entry UKG'!P191,""))))</f>
        <v/>
      </c>
      <c r="R192" s="54" t="str">
        <f t="shared" si="128"/>
        <v/>
      </c>
      <c r="S192" s="51">
        <f t="shared" si="129"/>
        <v>0</v>
      </c>
      <c r="T192" s="105" t="str">
        <f>IF(OR($B192=0,$B192=""),"",IF(AND($E$3="Nursery"),'Marks Entry Nursery'!Q191,IF(AND($E$3="LKG"),'Marks Entry LKG'!Q191,IF(AND($E$3="UKG"),'Marks Entry UKG'!Q191,""))))</f>
        <v/>
      </c>
      <c r="U192" s="105" t="str">
        <f>IF(OR($B192=0,$B192=""),"",IF(AND($E$3="Nursery"),'Marks Entry Nursery'!R191,IF(AND($E$3="LKG"),'Marks Entry LKG'!R191,IF(AND($E$3="UKG"),'Marks Entry UKG'!R191,""))))</f>
        <v/>
      </c>
      <c r="V192" s="55" t="str">
        <f t="shared" si="130"/>
        <v/>
      </c>
      <c r="W192" s="51" t="str">
        <f t="shared" si="131"/>
        <v/>
      </c>
      <c r="X192" s="89">
        <f t="shared" si="132"/>
        <v>0</v>
      </c>
      <c r="Y192" s="89" t="str">
        <f t="shared" si="133"/>
        <v/>
      </c>
      <c r="Z192" s="89" t="str">
        <f t="shared" si="134"/>
        <v/>
      </c>
      <c r="AA192" s="89" t="str">
        <f t="shared" si="135"/>
        <v/>
      </c>
      <c r="AB192" s="89" t="str">
        <f t="shared" si="136"/>
        <v/>
      </c>
      <c r="AC192" s="93" t="str">
        <f t="shared" si="137"/>
        <v/>
      </c>
      <c r="AD192" s="105"/>
      <c r="AE192" s="105"/>
      <c r="AF192" s="105"/>
      <c r="AG192" s="51"/>
      <c r="AH192" s="105" t="str">
        <f>IF(OR($B192=0,$B192=""),"",IF(AND($E$3="Nursery"),'Marks Entry Nursery'!V191,IF(AND($E$3="LKG"),'Marks Entry LKG'!V191,IF(AND($E$3="UKG"),'Marks Entry UKG'!V191,""))))</f>
        <v/>
      </c>
      <c r="AI192" s="105" t="str">
        <f>IF(OR($B192=0,$B192=""),"",IF(AND($E$3="Nursery"),'Marks Entry Nursery'!W191,IF(AND($E$3="LKG"),'Marks Entry LKG'!W191,IF(AND($E$3="UKG"),'Marks Entry UKG'!W191,""))))</f>
        <v/>
      </c>
      <c r="AJ192" s="54" t="str">
        <f t="shared" si="138"/>
        <v/>
      </c>
      <c r="AK192" s="51">
        <f t="shared" si="139"/>
        <v>0</v>
      </c>
      <c r="AL192" s="105" t="str">
        <f>IF(OR($B192=0,$B192=""),"",IF(AND($E$3="Nursery"),'Marks Entry Nursery'!X191,IF(AND($E$3="LKG"),'Marks Entry LKG'!X191,IF(AND($E$3="UKG"),'Marks Entry UKG'!X191,""))))</f>
        <v/>
      </c>
      <c r="AM192" s="105" t="str">
        <f>IF(OR($B192=0,$B192=""),"",IF(AND($E$3="Nursery"),'Marks Entry Nursery'!Y191,IF(AND($E$3="LKG"),'Marks Entry LKG'!Y191,IF(AND($E$3="UKG"),'Marks Entry UKG'!Y191,""))))</f>
        <v/>
      </c>
      <c r="AN192" s="55" t="str">
        <f t="shared" si="140"/>
        <v/>
      </c>
      <c r="AO192" s="51" t="str">
        <f t="shared" si="141"/>
        <v/>
      </c>
      <c r="AP192" s="89">
        <f t="shared" si="142"/>
        <v>0</v>
      </c>
      <c r="AQ192" s="89" t="str">
        <f t="shared" si="143"/>
        <v/>
      </c>
      <c r="AR192" s="89" t="str">
        <f t="shared" si="144"/>
        <v/>
      </c>
      <c r="AS192" s="89" t="str">
        <f t="shared" si="145"/>
        <v/>
      </c>
      <c r="AT192" s="89" t="str">
        <f t="shared" si="146"/>
        <v/>
      </c>
      <c r="AU192" s="93" t="str">
        <f t="shared" si="147"/>
        <v/>
      </c>
      <c r="AV192" s="105"/>
      <c r="AW192" s="105"/>
      <c r="AX192" s="105"/>
      <c r="AY192" s="51"/>
      <c r="AZ192" s="105" t="str">
        <f>IF(OR($B192=0,$B192=""),"",IF(AND($E$3="Nursery"),'Marks Entry Nursery'!AC191,IF(AND($E$3="LKG"),'Marks Entry LKG'!AC191,IF(AND($E$3="UKG"),'Marks Entry UKG'!AC191,""))))</f>
        <v/>
      </c>
      <c r="BA192" s="105" t="str">
        <f>IF(OR($B192=0,$B192=""),"",IF(AND($E$3="Nursery"),'Marks Entry Nursery'!AD191,IF(AND($E$3="LKG"),'Marks Entry LKG'!AD191,IF(AND($E$3="UKG"),'Marks Entry UKG'!AD191,""))))</f>
        <v/>
      </c>
      <c r="BB192" s="54" t="str">
        <f t="shared" si="148"/>
        <v/>
      </c>
      <c r="BC192" s="51">
        <f t="shared" si="149"/>
        <v>0</v>
      </c>
      <c r="BD192" s="105" t="str">
        <f>IF(OR($B192=0,$B192=""),"",IF(AND($E$3="Nursery"),'Marks Entry Nursery'!AE191,IF(AND($E$3="LKG"),'Marks Entry LKG'!AE191,IF(AND($E$3="UKG"),'Marks Entry UKG'!AE191,""))))</f>
        <v/>
      </c>
      <c r="BE192" s="105" t="str">
        <f>IF(OR($B192=0,$B192=""),"",IF(AND($E$3="Nursery"),'Marks Entry Nursery'!AF191,IF(AND($E$3="LKG"),'Marks Entry LKG'!AF191,IF(AND($E$3="UKG"),'Marks Entry UKG'!AF191,""))))</f>
        <v/>
      </c>
      <c r="BF192" s="55" t="str">
        <f t="shared" si="150"/>
        <v/>
      </c>
      <c r="BG192" s="51" t="str">
        <f t="shared" si="151"/>
        <v/>
      </c>
      <c r="BH192" s="89">
        <f t="shared" si="152"/>
        <v>0</v>
      </c>
      <c r="BI192" s="89" t="str">
        <f t="shared" si="153"/>
        <v/>
      </c>
      <c r="BJ192" s="89" t="str">
        <f t="shared" si="154"/>
        <v/>
      </c>
      <c r="BK192" s="89" t="str">
        <f t="shared" si="155"/>
        <v/>
      </c>
      <c r="BL192" s="89" t="str">
        <f t="shared" si="156"/>
        <v/>
      </c>
      <c r="BM192" s="93" t="str">
        <f t="shared" si="157"/>
        <v/>
      </c>
      <c r="BN192" s="105"/>
      <c r="BO192" s="105"/>
      <c r="BP192" s="105"/>
      <c r="BQ192" s="51"/>
      <c r="BR192" s="105" t="str">
        <f>IF(OR($B192=0,$B192=""),"",IF(AND($E$3="Nursery"),'Marks Entry Nursery'!AJ191,IF(AND($E$3="LKG"),'Marks Entry LKG'!AJ191,IF(AND($E$3="UKG"),'Marks Entry UKG'!AJ191,""))))</f>
        <v/>
      </c>
      <c r="BS192" s="105" t="str">
        <f>IF(OR($B192=0,$B192=""),"",IF(AND($E$3="Nursery"),'Marks Entry Nursery'!AK191,IF(AND($E$3="LKG"),'Marks Entry LKG'!AK191,IF(AND($E$3="UKG"),'Marks Entry UKG'!AK191,""))))</f>
        <v/>
      </c>
      <c r="BT192" s="54" t="str">
        <f t="shared" si="158"/>
        <v/>
      </c>
      <c r="BU192" s="51">
        <f t="shared" si="159"/>
        <v>0</v>
      </c>
      <c r="BV192" s="105" t="str">
        <f>IF(OR($B192=0,$B192=""),"",IF(AND($E$3="Nursery"),'Marks Entry Nursery'!AL191,IF(AND($E$3="LKG"),'Marks Entry LKG'!AL191,IF(AND($E$3="UKG"),'Marks Entry UKG'!AL191,""))))</f>
        <v/>
      </c>
      <c r="BW192" s="105" t="str">
        <f>IF(OR($B192=0,$B192=""),"",IF(AND($E$3="Nursery"),'Marks Entry Nursery'!AM191,IF(AND($E$3="LKG"),'Marks Entry LKG'!AM191,IF(AND($E$3="UKG"),'Marks Entry UKG'!AM191,""))))</f>
        <v/>
      </c>
      <c r="BX192" s="55" t="str">
        <f t="shared" si="160"/>
        <v/>
      </c>
      <c r="BY192" s="51" t="str">
        <f t="shared" si="161"/>
        <v/>
      </c>
      <c r="BZ192" s="89">
        <f t="shared" si="162"/>
        <v>0</v>
      </c>
      <c r="CA192" s="89" t="str">
        <f t="shared" si="163"/>
        <v/>
      </c>
      <c r="CB192" s="89" t="str">
        <f t="shared" si="164"/>
        <v/>
      </c>
      <c r="CC192" s="89" t="str">
        <f t="shared" si="165"/>
        <v/>
      </c>
      <c r="CD192" s="89" t="str">
        <f t="shared" si="166"/>
        <v/>
      </c>
      <c r="CE192" s="93" t="str">
        <f t="shared" si="167"/>
        <v/>
      </c>
      <c r="CF192" s="105" t="str">
        <f>IF(OR($B192=0,$B192=""),"",IF(AND($E$3="Nursery"),'Marks Entry Nursery'!AN191,IF(AND($E$3="LKG"),'Marks Entry LKG'!AN191,IF(AND($E$3="UKG"),'Marks Entry UKG'!AN191,""))))</f>
        <v/>
      </c>
      <c r="CG192" s="105" t="str">
        <f>IF(OR($B192=0,$B192=""),"",IF(AND($E$3="Nursery"),'Marks Entry Nursery'!AO191,IF(AND($E$3="LKG"),'Marks Entry LKG'!AO191,IF(AND($E$3="UKG"),'Marks Entry UKG'!AO191,""))))</f>
        <v/>
      </c>
      <c r="CH192" s="106" t="str">
        <f t="shared" si="168"/>
        <v/>
      </c>
      <c r="CI192" s="107">
        <f t="shared" si="169"/>
        <v>0</v>
      </c>
      <c r="CJ192" s="107" t="str">
        <f t="shared" si="170"/>
        <v/>
      </c>
      <c r="CK192" s="107" t="str">
        <f t="shared" si="171"/>
        <v/>
      </c>
      <c r="CL192" s="92" t="str">
        <f t="shared" si="172"/>
        <v/>
      </c>
      <c r="CM192" s="105" t="str">
        <f>IF(OR($B192=0,$B192=""),"",IF(AND($E$3="Nursery"),'Marks Entry Nursery'!AP191,IF(AND($E$3="LKG"),'Marks Entry LKG'!AP191,IF(AND($E$3="UKG"),'Marks Entry UKG'!AP191,""))))</f>
        <v/>
      </c>
      <c r="CN192" s="105" t="str">
        <f>IF(OR($B192=0,$B192=""),"",IF(AND($E$3="Nursery"),'Marks Entry Nursery'!AQ191,IF(AND($E$3="LKG"),'Marks Entry LKG'!AQ191,IF(AND($E$3="UKG"),'Marks Entry UKG'!AQ191,""))))</f>
        <v/>
      </c>
      <c r="CO192" s="106" t="str">
        <f t="shared" si="173"/>
        <v/>
      </c>
      <c r="CP192" s="107">
        <f t="shared" si="174"/>
        <v>0</v>
      </c>
      <c r="CQ192" s="107" t="str">
        <f t="shared" si="175"/>
        <v/>
      </c>
      <c r="CR192" s="107" t="str">
        <f t="shared" si="176"/>
        <v/>
      </c>
      <c r="CS192" s="92" t="str">
        <f t="shared" si="177"/>
        <v/>
      </c>
      <c r="CT192" s="105" t="str">
        <f>IF(OR($B192=0,$B192=""),"",IF(AND($E$3="Nursery"),'Marks Entry Nursery'!AR191,IF(AND($E$3="LKG"),'Marks Entry LKG'!AR191,IF(AND($E$3="UKG"),'Marks Entry UKG'!AR191,""))))</f>
        <v/>
      </c>
      <c r="CU192" s="105" t="str">
        <f>IF(OR($B192=0,$B192=""),"",IF(AND($E$3="Nursery"),'Marks Entry Nursery'!AS191,IF(AND($E$3="LKG"),'Marks Entry LKG'!AS191,IF(AND($E$3="UKG"),'Marks Entry UKG'!AS191,""))))</f>
        <v/>
      </c>
      <c r="CV192" s="106" t="str">
        <f t="shared" si="178"/>
        <v/>
      </c>
      <c r="CW192" s="107">
        <f t="shared" si="179"/>
        <v>0</v>
      </c>
      <c r="CX192" s="107" t="str">
        <f t="shared" si="180"/>
        <v/>
      </c>
      <c r="CY192" s="107" t="str">
        <f t="shared" si="181"/>
        <v/>
      </c>
      <c r="CZ192" s="92" t="str">
        <f t="shared" si="182"/>
        <v/>
      </c>
      <c r="DA192" s="105" t="str">
        <f>IF(OR($B192=0,$B192=""),"",IF(AND($E$3="Nursery"),'Marks Entry Nursery'!AT191,IF(AND($E$3="LKG"),'Marks Entry LKG'!AT191,IF(AND($E$3="UKG"),'Marks Entry UKG'!AT191,""))))</f>
        <v/>
      </c>
      <c r="DB192" s="105" t="str">
        <f>IF(OR($B192=0,$B192=""),"",IF(AND($E$3="Nursery"),'Marks Entry Nursery'!AU191,IF(AND($E$3="LKG"),'Marks Entry LKG'!AU191,IF(AND($E$3="UKG"),'Marks Entry UKG'!AU191,""))))</f>
        <v/>
      </c>
      <c r="DC192" s="357" t="str">
        <f t="shared" si="183"/>
        <v/>
      </c>
      <c r="DD192" s="93" t="str">
        <f t="shared" si="184"/>
        <v/>
      </c>
      <c r="DE192" s="105" t="str">
        <f>IF(OR($B192=0,$B192=""),"",IF(AND($E$3="Nursery"),'Marks Entry Nursery'!AV191,IF(AND($E$3="LKG"),'Marks Entry LKG'!AV191,IF(AND($E$3="UKG"),'Marks Entry UKG'!AV191,""))))</f>
        <v/>
      </c>
      <c r="DF192" s="105" t="str">
        <f>IF(OR($B192=0,$B192=""),"",IF(AND($E$3="Nursery"),'Marks Entry Nursery'!AW191,IF(AND($E$3="LKG"),'Marks Entry LKG'!AW191,IF(AND($E$3="UKG"),'Marks Entry UKG'!AW191,""))))</f>
        <v/>
      </c>
      <c r="DG192" s="357" t="str">
        <f t="shared" si="185"/>
        <v/>
      </c>
      <c r="DH192" s="93" t="str">
        <f t="shared" si="186"/>
        <v/>
      </c>
      <c r="DI192" s="63" t="str">
        <f t="shared" si="187"/>
        <v/>
      </c>
      <c r="DJ192" s="359" t="str">
        <f t="shared" si="188"/>
        <v/>
      </c>
      <c r="DK192" s="67" t="str">
        <f t="shared" si="189"/>
        <v/>
      </c>
      <c r="DL192" s="68" t="str">
        <f t="shared" si="190"/>
        <v/>
      </c>
      <c r="DM192" s="387" t="str">
        <f>IFERROR(IF(B192="NSO","NSO",IF(OR(D192="",G192="",F192="",B192="",DI192=0),"",IF('Master sheet'!$D$14="Hindi","कक्षोंन्नति","Promoted"))),"")</f>
        <v/>
      </c>
      <c r="DN192" s="42" t="str">
        <f>IF(OR(B192=0,B192=""),"",IF(AND($E$3="Nursery"),'Marks Entry Nursery'!AX191,IF(AND($E$3="LKG"),'Marks Entry LKG'!AX191,IF(AND($E$3="UKG"),'Marks Entry UKG'!AX191,""))))</f>
        <v/>
      </c>
      <c r="DO192" s="42" t="str">
        <f>IF(OR(B192=0,B192=""),"",IF(AND($E$3="Nursery"),'Marks Entry Nursery'!AY191,IF(AND($E$3="LKG"),'Marks Entry LKG'!AY191,IF(AND($E$3="UKG"),'Marks Entry UKG'!AY191,""))))</f>
        <v/>
      </c>
      <c r="DP192" s="214" t="str">
        <f t="shared" si="191"/>
        <v/>
      </c>
      <c r="DQ192" s="43"/>
      <c r="DX192" s="44">
        <f>IF(AND($E$3="Nursery"),'Marks Entry Nursery'!I191,IF(AND($E$3="LKG"),'Marks Entry LKG'!I191,IF(AND($E$3="UKG"),'Marks Entry UKG'!I191,"")))</f>
        <v>0</v>
      </c>
    </row>
    <row r="193" spans="1:128" ht="18.95" customHeight="1">
      <c r="A193" s="56">
        <v>186</v>
      </c>
      <c r="B193" s="261" t="str">
        <f>IF(OR(DX193=0,DX193=""),"",IF(AND($E$3="Nursery"),'Marks Entry Nursery'!I192,IF(AND($E$3="LKG"),'Marks Entry LKG'!I192,IF(AND($E$3="UKG"),'Marks Entry UKG'!I192,""))))</f>
        <v/>
      </c>
      <c r="C193" s="57" t="str">
        <f>IF(OR($B193=0,$B193=""),"",IF(AND($E$3="Nursery"),'Marks Entry Nursery'!B192,IF(AND($E$3="LKG"),'Marks Entry LKG'!B192,IF(AND($E$3="UKG"),'Marks Entry UKG'!B192,""))))</f>
        <v/>
      </c>
      <c r="D193" s="57" t="str">
        <f>IF(OR($B193=0,$B193=""),"",IF(AND($E$3="Nursery"),'Marks Entry Nursery'!C192,IF(AND($E$3="LKG"),'Marks Entry LKG'!C192,IF(AND($E$3="UKG"),'Marks Entry UKG'!C192,""))))</f>
        <v/>
      </c>
      <c r="E193" s="402" t="str">
        <f>IF(OR(B193=0,B193=""),"",IF(AND($E$3="Nursery"),'Marks Entry Nursery'!E192,IF(AND($E$3="LKG"),'Marks Entry LKG'!E192,IF(AND($E$3="UKG"),'Marks Entry UKG'!E192,""))))</f>
        <v/>
      </c>
      <c r="F193" s="260" t="str">
        <f>IF(OR(B193=0,B193=""),"",IF(AND($E$3="Nursery"),'Marks Entry Nursery'!D192,IF(AND($E$3="LKG"),'Marks Entry LKG'!D192,IF(AND($E$3="UKG"),'Marks Entry UKG'!D192,""))))</f>
        <v/>
      </c>
      <c r="G193" s="407" t="str">
        <f>IF(OR($B193=0,$B193=""),"",IF(AND($E$3="Nursery"),'Marks Entry Nursery'!F192,IF(AND($E$3="LKG"),'Marks Entry LKG'!F192,IF(AND($E$3="UKG"),'Marks Entry UKG'!F192,""))))</f>
        <v/>
      </c>
      <c r="H193" s="407" t="str">
        <f>IF(OR($B193=0,$B193=""),"",IF(AND($E$3="Nursery"),'Marks Entry Nursery'!G192,IF(AND($E$3="LKG"),'Marks Entry LKG'!G192,IF(AND($E$3="UKG"),'Marks Entry UKG'!G192,""))))</f>
        <v/>
      </c>
      <c r="I193" s="407" t="str">
        <f>IF(OR($B193=0,$B193=""),"",IF(AND($E$3="Nursery"),'Marks Entry Nursery'!H192,IF(AND($E$3="LKG"),'Marks Entry LKG'!H192,IF(AND($E$3="UKG"),'Marks Entry UKG'!H192,""))))</f>
        <v/>
      </c>
      <c r="J193" s="229" t="str">
        <f>IF(OR($B193=0,$B193=""),"",IF(AND($E$3="Nursery"),'Marks Entry Nursery'!J192,IF(AND($E$3="LKG"),'Marks Entry LKG'!J192,IF(AND($E$3="UKG"),'Marks Entry UKG'!J192,""))))</f>
        <v/>
      </c>
      <c r="K193" s="229" t="str">
        <f>IF(OR($B193=0,$B193=""),"",IF(AND($E$3="Nursery"),'Marks Entry Nursery'!K192,IF(AND($E$3="LKG"),'Marks Entry LKG'!K192,IF(AND($E$3="UKG"),'Marks Entry UKG'!K192,""))))</f>
        <v/>
      </c>
      <c r="L193" s="105"/>
      <c r="M193" s="105"/>
      <c r="N193" s="105"/>
      <c r="O193" s="51"/>
      <c r="P193" s="105" t="str">
        <f>IF(OR($B193=0,$B193=""),"",IF(AND($E$3="Nursery"),'Marks Entry Nursery'!O192,IF(AND($E$3="LKG"),'Marks Entry LKG'!O192,IF(AND($E$3="UKG"),'Marks Entry UKG'!O192,""))))</f>
        <v/>
      </c>
      <c r="Q193" s="105" t="str">
        <f>IF(OR($B193=0,$B193=""),"",IF(AND($E$3="Nursery"),'Marks Entry Nursery'!P192,IF(AND($E$3="LKG"),'Marks Entry LKG'!P192,IF(AND($E$3="UKG"),'Marks Entry UKG'!P192,""))))</f>
        <v/>
      </c>
      <c r="R193" s="54" t="str">
        <f t="shared" si="128"/>
        <v/>
      </c>
      <c r="S193" s="51">
        <f t="shared" si="129"/>
        <v>0</v>
      </c>
      <c r="T193" s="105" t="str">
        <f>IF(OR($B193=0,$B193=""),"",IF(AND($E$3="Nursery"),'Marks Entry Nursery'!Q192,IF(AND($E$3="LKG"),'Marks Entry LKG'!Q192,IF(AND($E$3="UKG"),'Marks Entry UKG'!Q192,""))))</f>
        <v/>
      </c>
      <c r="U193" s="105" t="str">
        <f>IF(OR($B193=0,$B193=""),"",IF(AND($E$3="Nursery"),'Marks Entry Nursery'!R192,IF(AND($E$3="LKG"),'Marks Entry LKG'!R192,IF(AND($E$3="UKG"),'Marks Entry UKG'!R192,""))))</f>
        <v/>
      </c>
      <c r="V193" s="55" t="str">
        <f t="shared" si="130"/>
        <v/>
      </c>
      <c r="W193" s="51" t="str">
        <f t="shared" si="131"/>
        <v/>
      </c>
      <c r="X193" s="89">
        <f t="shared" si="132"/>
        <v>0</v>
      </c>
      <c r="Y193" s="89" t="str">
        <f t="shared" si="133"/>
        <v/>
      </c>
      <c r="Z193" s="89" t="str">
        <f t="shared" si="134"/>
        <v/>
      </c>
      <c r="AA193" s="89" t="str">
        <f t="shared" si="135"/>
        <v/>
      </c>
      <c r="AB193" s="89" t="str">
        <f t="shared" si="136"/>
        <v/>
      </c>
      <c r="AC193" s="93" t="str">
        <f t="shared" si="137"/>
        <v/>
      </c>
      <c r="AD193" s="105"/>
      <c r="AE193" s="105"/>
      <c r="AF193" s="105"/>
      <c r="AG193" s="51"/>
      <c r="AH193" s="105" t="str">
        <f>IF(OR($B193=0,$B193=""),"",IF(AND($E$3="Nursery"),'Marks Entry Nursery'!V192,IF(AND($E$3="LKG"),'Marks Entry LKG'!V192,IF(AND($E$3="UKG"),'Marks Entry UKG'!V192,""))))</f>
        <v/>
      </c>
      <c r="AI193" s="105" t="str">
        <f>IF(OR($B193=0,$B193=""),"",IF(AND($E$3="Nursery"),'Marks Entry Nursery'!W192,IF(AND($E$3="LKG"),'Marks Entry LKG'!W192,IF(AND($E$3="UKG"),'Marks Entry UKG'!W192,""))))</f>
        <v/>
      </c>
      <c r="AJ193" s="54" t="str">
        <f t="shared" si="138"/>
        <v/>
      </c>
      <c r="AK193" s="51">
        <f t="shared" si="139"/>
        <v>0</v>
      </c>
      <c r="AL193" s="105" t="str">
        <f>IF(OR($B193=0,$B193=""),"",IF(AND($E$3="Nursery"),'Marks Entry Nursery'!X192,IF(AND($E$3="LKG"),'Marks Entry LKG'!X192,IF(AND($E$3="UKG"),'Marks Entry UKG'!X192,""))))</f>
        <v/>
      </c>
      <c r="AM193" s="105" t="str">
        <f>IF(OR($B193=0,$B193=""),"",IF(AND($E$3="Nursery"),'Marks Entry Nursery'!Y192,IF(AND($E$3="LKG"),'Marks Entry LKG'!Y192,IF(AND($E$3="UKG"),'Marks Entry UKG'!Y192,""))))</f>
        <v/>
      </c>
      <c r="AN193" s="55" t="str">
        <f t="shared" si="140"/>
        <v/>
      </c>
      <c r="AO193" s="51" t="str">
        <f t="shared" si="141"/>
        <v/>
      </c>
      <c r="AP193" s="89">
        <f t="shared" si="142"/>
        <v>0</v>
      </c>
      <c r="AQ193" s="89" t="str">
        <f t="shared" si="143"/>
        <v/>
      </c>
      <c r="AR193" s="89" t="str">
        <f t="shared" si="144"/>
        <v/>
      </c>
      <c r="AS193" s="89" t="str">
        <f t="shared" si="145"/>
        <v/>
      </c>
      <c r="AT193" s="89" t="str">
        <f t="shared" si="146"/>
        <v/>
      </c>
      <c r="AU193" s="93" t="str">
        <f t="shared" si="147"/>
        <v/>
      </c>
      <c r="AV193" s="105"/>
      <c r="AW193" s="105"/>
      <c r="AX193" s="105"/>
      <c r="AY193" s="51"/>
      <c r="AZ193" s="105" t="str">
        <f>IF(OR($B193=0,$B193=""),"",IF(AND($E$3="Nursery"),'Marks Entry Nursery'!AC192,IF(AND($E$3="LKG"),'Marks Entry LKG'!AC192,IF(AND($E$3="UKG"),'Marks Entry UKG'!AC192,""))))</f>
        <v/>
      </c>
      <c r="BA193" s="105" t="str">
        <f>IF(OR($B193=0,$B193=""),"",IF(AND($E$3="Nursery"),'Marks Entry Nursery'!AD192,IF(AND($E$3="LKG"),'Marks Entry LKG'!AD192,IF(AND($E$3="UKG"),'Marks Entry UKG'!AD192,""))))</f>
        <v/>
      </c>
      <c r="BB193" s="54" t="str">
        <f t="shared" si="148"/>
        <v/>
      </c>
      <c r="BC193" s="51">
        <f t="shared" si="149"/>
        <v>0</v>
      </c>
      <c r="BD193" s="105" t="str">
        <f>IF(OR($B193=0,$B193=""),"",IF(AND($E$3="Nursery"),'Marks Entry Nursery'!AE192,IF(AND($E$3="LKG"),'Marks Entry LKG'!AE192,IF(AND($E$3="UKG"),'Marks Entry UKG'!AE192,""))))</f>
        <v/>
      </c>
      <c r="BE193" s="105" t="str">
        <f>IF(OR($B193=0,$B193=""),"",IF(AND($E$3="Nursery"),'Marks Entry Nursery'!AF192,IF(AND($E$3="LKG"),'Marks Entry LKG'!AF192,IF(AND($E$3="UKG"),'Marks Entry UKG'!AF192,""))))</f>
        <v/>
      </c>
      <c r="BF193" s="55" t="str">
        <f t="shared" si="150"/>
        <v/>
      </c>
      <c r="BG193" s="51" t="str">
        <f t="shared" si="151"/>
        <v/>
      </c>
      <c r="BH193" s="89">
        <f t="shared" si="152"/>
        <v>0</v>
      </c>
      <c r="BI193" s="89" t="str">
        <f t="shared" si="153"/>
        <v/>
      </c>
      <c r="BJ193" s="89" t="str">
        <f t="shared" si="154"/>
        <v/>
      </c>
      <c r="BK193" s="89" t="str">
        <f t="shared" si="155"/>
        <v/>
      </c>
      <c r="BL193" s="89" t="str">
        <f t="shared" si="156"/>
        <v/>
      </c>
      <c r="BM193" s="93" t="str">
        <f t="shared" si="157"/>
        <v/>
      </c>
      <c r="BN193" s="105"/>
      <c r="BO193" s="105"/>
      <c r="BP193" s="105"/>
      <c r="BQ193" s="51"/>
      <c r="BR193" s="105" t="str">
        <f>IF(OR($B193=0,$B193=""),"",IF(AND($E$3="Nursery"),'Marks Entry Nursery'!AJ192,IF(AND($E$3="LKG"),'Marks Entry LKG'!AJ192,IF(AND($E$3="UKG"),'Marks Entry UKG'!AJ192,""))))</f>
        <v/>
      </c>
      <c r="BS193" s="105" t="str">
        <f>IF(OR($B193=0,$B193=""),"",IF(AND($E$3="Nursery"),'Marks Entry Nursery'!AK192,IF(AND($E$3="LKG"),'Marks Entry LKG'!AK192,IF(AND($E$3="UKG"),'Marks Entry UKG'!AK192,""))))</f>
        <v/>
      </c>
      <c r="BT193" s="54" t="str">
        <f t="shared" si="158"/>
        <v/>
      </c>
      <c r="BU193" s="51">
        <f t="shared" si="159"/>
        <v>0</v>
      </c>
      <c r="BV193" s="105" t="str">
        <f>IF(OR($B193=0,$B193=""),"",IF(AND($E$3="Nursery"),'Marks Entry Nursery'!AL192,IF(AND($E$3="LKG"),'Marks Entry LKG'!AL192,IF(AND($E$3="UKG"),'Marks Entry UKG'!AL192,""))))</f>
        <v/>
      </c>
      <c r="BW193" s="105" t="str">
        <f>IF(OR($B193=0,$B193=""),"",IF(AND($E$3="Nursery"),'Marks Entry Nursery'!AM192,IF(AND($E$3="LKG"),'Marks Entry LKG'!AM192,IF(AND($E$3="UKG"),'Marks Entry UKG'!AM192,""))))</f>
        <v/>
      </c>
      <c r="BX193" s="55" t="str">
        <f t="shared" si="160"/>
        <v/>
      </c>
      <c r="BY193" s="51" t="str">
        <f t="shared" si="161"/>
        <v/>
      </c>
      <c r="BZ193" s="89">
        <f t="shared" si="162"/>
        <v>0</v>
      </c>
      <c r="CA193" s="89" t="str">
        <f t="shared" si="163"/>
        <v/>
      </c>
      <c r="CB193" s="89" t="str">
        <f t="shared" si="164"/>
        <v/>
      </c>
      <c r="CC193" s="89" t="str">
        <f t="shared" si="165"/>
        <v/>
      </c>
      <c r="CD193" s="89" t="str">
        <f t="shared" si="166"/>
        <v/>
      </c>
      <c r="CE193" s="93" t="str">
        <f t="shared" si="167"/>
        <v/>
      </c>
      <c r="CF193" s="105" t="str">
        <f>IF(OR($B193=0,$B193=""),"",IF(AND($E$3="Nursery"),'Marks Entry Nursery'!AN192,IF(AND($E$3="LKG"),'Marks Entry LKG'!AN192,IF(AND($E$3="UKG"),'Marks Entry UKG'!AN192,""))))</f>
        <v/>
      </c>
      <c r="CG193" s="105" t="str">
        <f>IF(OR($B193=0,$B193=""),"",IF(AND($E$3="Nursery"),'Marks Entry Nursery'!AO192,IF(AND($E$3="LKG"),'Marks Entry LKG'!AO192,IF(AND($E$3="UKG"),'Marks Entry UKG'!AO192,""))))</f>
        <v/>
      </c>
      <c r="CH193" s="106" t="str">
        <f t="shared" si="168"/>
        <v/>
      </c>
      <c r="CI193" s="107">
        <f t="shared" si="169"/>
        <v>0</v>
      </c>
      <c r="CJ193" s="107" t="str">
        <f t="shared" si="170"/>
        <v/>
      </c>
      <c r="CK193" s="107" t="str">
        <f t="shared" si="171"/>
        <v/>
      </c>
      <c r="CL193" s="92" t="str">
        <f t="shared" si="172"/>
        <v/>
      </c>
      <c r="CM193" s="105" t="str">
        <f>IF(OR($B193=0,$B193=""),"",IF(AND($E$3="Nursery"),'Marks Entry Nursery'!AP192,IF(AND($E$3="LKG"),'Marks Entry LKG'!AP192,IF(AND($E$3="UKG"),'Marks Entry UKG'!AP192,""))))</f>
        <v/>
      </c>
      <c r="CN193" s="105" t="str">
        <f>IF(OR($B193=0,$B193=""),"",IF(AND($E$3="Nursery"),'Marks Entry Nursery'!AQ192,IF(AND($E$3="LKG"),'Marks Entry LKG'!AQ192,IF(AND($E$3="UKG"),'Marks Entry UKG'!AQ192,""))))</f>
        <v/>
      </c>
      <c r="CO193" s="106" t="str">
        <f t="shared" si="173"/>
        <v/>
      </c>
      <c r="CP193" s="107">
        <f t="shared" si="174"/>
        <v>0</v>
      </c>
      <c r="CQ193" s="107" t="str">
        <f t="shared" si="175"/>
        <v/>
      </c>
      <c r="CR193" s="107" t="str">
        <f t="shared" si="176"/>
        <v/>
      </c>
      <c r="CS193" s="92" t="str">
        <f t="shared" si="177"/>
        <v/>
      </c>
      <c r="CT193" s="105" t="str">
        <f>IF(OR($B193=0,$B193=""),"",IF(AND($E$3="Nursery"),'Marks Entry Nursery'!AR192,IF(AND($E$3="LKG"),'Marks Entry LKG'!AR192,IF(AND($E$3="UKG"),'Marks Entry UKG'!AR192,""))))</f>
        <v/>
      </c>
      <c r="CU193" s="105" t="str">
        <f>IF(OR($B193=0,$B193=""),"",IF(AND($E$3="Nursery"),'Marks Entry Nursery'!AS192,IF(AND($E$3="LKG"),'Marks Entry LKG'!AS192,IF(AND($E$3="UKG"),'Marks Entry UKG'!AS192,""))))</f>
        <v/>
      </c>
      <c r="CV193" s="106" t="str">
        <f t="shared" si="178"/>
        <v/>
      </c>
      <c r="CW193" s="107">
        <f t="shared" si="179"/>
        <v>0</v>
      </c>
      <c r="CX193" s="107" t="str">
        <f t="shared" si="180"/>
        <v/>
      </c>
      <c r="CY193" s="107" t="str">
        <f t="shared" si="181"/>
        <v/>
      </c>
      <c r="CZ193" s="92" t="str">
        <f t="shared" si="182"/>
        <v/>
      </c>
      <c r="DA193" s="105" t="str">
        <f>IF(OR($B193=0,$B193=""),"",IF(AND($E$3="Nursery"),'Marks Entry Nursery'!AT192,IF(AND($E$3="LKG"),'Marks Entry LKG'!AT192,IF(AND($E$3="UKG"),'Marks Entry UKG'!AT192,""))))</f>
        <v/>
      </c>
      <c r="DB193" s="105" t="str">
        <f>IF(OR($B193=0,$B193=""),"",IF(AND($E$3="Nursery"),'Marks Entry Nursery'!AU192,IF(AND($E$3="LKG"),'Marks Entry LKG'!AU192,IF(AND($E$3="UKG"),'Marks Entry UKG'!AU192,""))))</f>
        <v/>
      </c>
      <c r="DC193" s="357" t="str">
        <f t="shared" si="183"/>
        <v/>
      </c>
      <c r="DD193" s="93" t="str">
        <f t="shared" si="184"/>
        <v/>
      </c>
      <c r="DE193" s="105" t="str">
        <f>IF(OR($B193=0,$B193=""),"",IF(AND($E$3="Nursery"),'Marks Entry Nursery'!AV192,IF(AND($E$3="LKG"),'Marks Entry LKG'!AV192,IF(AND($E$3="UKG"),'Marks Entry UKG'!AV192,""))))</f>
        <v/>
      </c>
      <c r="DF193" s="105" t="str">
        <f>IF(OR($B193=0,$B193=""),"",IF(AND($E$3="Nursery"),'Marks Entry Nursery'!AW192,IF(AND($E$3="LKG"),'Marks Entry LKG'!AW192,IF(AND($E$3="UKG"),'Marks Entry UKG'!AW192,""))))</f>
        <v/>
      </c>
      <c r="DG193" s="357" t="str">
        <f t="shared" si="185"/>
        <v/>
      </c>
      <c r="DH193" s="93" t="str">
        <f t="shared" si="186"/>
        <v/>
      </c>
      <c r="DI193" s="63" t="str">
        <f t="shared" si="187"/>
        <v/>
      </c>
      <c r="DJ193" s="359" t="str">
        <f t="shared" si="188"/>
        <v/>
      </c>
      <c r="DK193" s="67" t="str">
        <f t="shared" si="189"/>
        <v/>
      </c>
      <c r="DL193" s="68" t="str">
        <f t="shared" si="190"/>
        <v/>
      </c>
      <c r="DM193" s="387" t="str">
        <f>IFERROR(IF(B193="NSO","NSO",IF(OR(D193="",G193="",F193="",B193="",DI193=0),"",IF('Master sheet'!$D$14="Hindi","कक्षोंन्नति","Promoted"))),"")</f>
        <v/>
      </c>
      <c r="DN193" s="42" t="str">
        <f>IF(OR(B193=0,B193=""),"",IF(AND($E$3="Nursery"),'Marks Entry Nursery'!AX192,IF(AND($E$3="LKG"),'Marks Entry LKG'!AX192,IF(AND($E$3="UKG"),'Marks Entry UKG'!AX192,""))))</f>
        <v/>
      </c>
      <c r="DO193" s="42" t="str">
        <f>IF(OR(B193=0,B193=""),"",IF(AND($E$3="Nursery"),'Marks Entry Nursery'!AY192,IF(AND($E$3="LKG"),'Marks Entry LKG'!AY192,IF(AND($E$3="UKG"),'Marks Entry UKG'!AY192,""))))</f>
        <v/>
      </c>
      <c r="DP193" s="214" t="str">
        <f t="shared" si="191"/>
        <v/>
      </c>
      <c r="DQ193" s="43"/>
      <c r="DX193" s="44">
        <f>IF(AND($E$3="Nursery"),'Marks Entry Nursery'!I192,IF(AND($E$3="LKG"),'Marks Entry LKG'!I192,IF(AND($E$3="UKG"),'Marks Entry UKG'!I192,"")))</f>
        <v>0</v>
      </c>
    </row>
    <row r="194" spans="1:128" ht="18.95" customHeight="1">
      <c r="A194" s="56">
        <v>187</v>
      </c>
      <c r="B194" s="261" t="str">
        <f>IF(OR(DX194=0,DX194=""),"",IF(AND($E$3="Nursery"),'Marks Entry Nursery'!I193,IF(AND($E$3="LKG"),'Marks Entry LKG'!I193,IF(AND($E$3="UKG"),'Marks Entry UKG'!I193,""))))</f>
        <v/>
      </c>
      <c r="C194" s="57" t="str">
        <f>IF(OR($B194=0,$B194=""),"",IF(AND($E$3="Nursery"),'Marks Entry Nursery'!B193,IF(AND($E$3="LKG"),'Marks Entry LKG'!B193,IF(AND($E$3="UKG"),'Marks Entry UKG'!B193,""))))</f>
        <v/>
      </c>
      <c r="D194" s="57" t="str">
        <f>IF(OR($B194=0,$B194=""),"",IF(AND($E$3="Nursery"),'Marks Entry Nursery'!C193,IF(AND($E$3="LKG"),'Marks Entry LKG'!C193,IF(AND($E$3="UKG"),'Marks Entry UKG'!C193,""))))</f>
        <v/>
      </c>
      <c r="E194" s="402" t="str">
        <f>IF(OR(B194=0,B194=""),"",IF(AND($E$3="Nursery"),'Marks Entry Nursery'!E193,IF(AND($E$3="LKG"),'Marks Entry LKG'!E193,IF(AND($E$3="UKG"),'Marks Entry UKG'!E193,""))))</f>
        <v/>
      </c>
      <c r="F194" s="260" t="str">
        <f>IF(OR(B194=0,B194=""),"",IF(AND($E$3="Nursery"),'Marks Entry Nursery'!D193,IF(AND($E$3="LKG"),'Marks Entry LKG'!D193,IF(AND($E$3="UKG"),'Marks Entry UKG'!D193,""))))</f>
        <v/>
      </c>
      <c r="G194" s="407" t="str">
        <f>IF(OR($B194=0,$B194=""),"",IF(AND($E$3="Nursery"),'Marks Entry Nursery'!F193,IF(AND($E$3="LKG"),'Marks Entry LKG'!F193,IF(AND($E$3="UKG"),'Marks Entry UKG'!F193,""))))</f>
        <v/>
      </c>
      <c r="H194" s="407" t="str">
        <f>IF(OR($B194=0,$B194=""),"",IF(AND($E$3="Nursery"),'Marks Entry Nursery'!G193,IF(AND($E$3="LKG"),'Marks Entry LKG'!G193,IF(AND($E$3="UKG"),'Marks Entry UKG'!G193,""))))</f>
        <v/>
      </c>
      <c r="I194" s="407" t="str">
        <f>IF(OR($B194=0,$B194=""),"",IF(AND($E$3="Nursery"),'Marks Entry Nursery'!H193,IF(AND($E$3="LKG"),'Marks Entry LKG'!H193,IF(AND($E$3="UKG"),'Marks Entry UKG'!H193,""))))</f>
        <v/>
      </c>
      <c r="J194" s="229" t="str">
        <f>IF(OR($B194=0,$B194=""),"",IF(AND($E$3="Nursery"),'Marks Entry Nursery'!J193,IF(AND($E$3="LKG"),'Marks Entry LKG'!J193,IF(AND($E$3="UKG"),'Marks Entry UKG'!J193,""))))</f>
        <v/>
      </c>
      <c r="K194" s="229" t="str">
        <f>IF(OR($B194=0,$B194=""),"",IF(AND($E$3="Nursery"),'Marks Entry Nursery'!K193,IF(AND($E$3="LKG"),'Marks Entry LKG'!K193,IF(AND($E$3="UKG"),'Marks Entry UKG'!K193,""))))</f>
        <v/>
      </c>
      <c r="L194" s="105"/>
      <c r="M194" s="105"/>
      <c r="N194" s="105"/>
      <c r="O194" s="51"/>
      <c r="P194" s="105" t="str">
        <f>IF(OR($B194=0,$B194=""),"",IF(AND($E$3="Nursery"),'Marks Entry Nursery'!O193,IF(AND($E$3="LKG"),'Marks Entry LKG'!O193,IF(AND($E$3="UKG"),'Marks Entry UKG'!O193,""))))</f>
        <v/>
      </c>
      <c r="Q194" s="105" t="str">
        <f>IF(OR($B194=0,$B194=""),"",IF(AND($E$3="Nursery"),'Marks Entry Nursery'!P193,IF(AND($E$3="LKG"),'Marks Entry LKG'!P193,IF(AND($E$3="UKG"),'Marks Entry UKG'!P193,""))))</f>
        <v/>
      </c>
      <c r="R194" s="54" t="str">
        <f t="shared" si="128"/>
        <v/>
      </c>
      <c r="S194" s="51">
        <f t="shared" si="129"/>
        <v>0</v>
      </c>
      <c r="T194" s="105" t="str">
        <f>IF(OR($B194=0,$B194=""),"",IF(AND($E$3="Nursery"),'Marks Entry Nursery'!Q193,IF(AND($E$3="LKG"),'Marks Entry LKG'!Q193,IF(AND($E$3="UKG"),'Marks Entry UKG'!Q193,""))))</f>
        <v/>
      </c>
      <c r="U194" s="105" t="str">
        <f>IF(OR($B194=0,$B194=""),"",IF(AND($E$3="Nursery"),'Marks Entry Nursery'!R193,IF(AND($E$3="LKG"),'Marks Entry LKG'!R193,IF(AND($E$3="UKG"),'Marks Entry UKG'!R193,""))))</f>
        <v/>
      </c>
      <c r="V194" s="55" t="str">
        <f t="shared" si="130"/>
        <v/>
      </c>
      <c r="W194" s="51" t="str">
        <f t="shared" si="131"/>
        <v/>
      </c>
      <c r="X194" s="89">
        <f t="shared" si="132"/>
        <v>0</v>
      </c>
      <c r="Y194" s="89" t="str">
        <f t="shared" si="133"/>
        <v/>
      </c>
      <c r="Z194" s="89" t="str">
        <f t="shared" si="134"/>
        <v/>
      </c>
      <c r="AA194" s="89" t="str">
        <f t="shared" si="135"/>
        <v/>
      </c>
      <c r="AB194" s="89" t="str">
        <f t="shared" si="136"/>
        <v/>
      </c>
      <c r="AC194" s="93" t="str">
        <f t="shared" si="137"/>
        <v/>
      </c>
      <c r="AD194" s="105"/>
      <c r="AE194" s="105"/>
      <c r="AF194" s="105"/>
      <c r="AG194" s="51"/>
      <c r="AH194" s="105" t="str">
        <f>IF(OR($B194=0,$B194=""),"",IF(AND($E$3="Nursery"),'Marks Entry Nursery'!V193,IF(AND($E$3="LKG"),'Marks Entry LKG'!V193,IF(AND($E$3="UKG"),'Marks Entry UKG'!V193,""))))</f>
        <v/>
      </c>
      <c r="AI194" s="105" t="str">
        <f>IF(OR($B194=0,$B194=""),"",IF(AND($E$3="Nursery"),'Marks Entry Nursery'!W193,IF(AND($E$3="LKG"),'Marks Entry LKG'!W193,IF(AND($E$3="UKG"),'Marks Entry UKG'!W193,""))))</f>
        <v/>
      </c>
      <c r="AJ194" s="54" t="str">
        <f t="shared" si="138"/>
        <v/>
      </c>
      <c r="AK194" s="51">
        <f t="shared" si="139"/>
        <v>0</v>
      </c>
      <c r="AL194" s="105" t="str">
        <f>IF(OR($B194=0,$B194=""),"",IF(AND($E$3="Nursery"),'Marks Entry Nursery'!X193,IF(AND($E$3="LKG"),'Marks Entry LKG'!X193,IF(AND($E$3="UKG"),'Marks Entry UKG'!X193,""))))</f>
        <v/>
      </c>
      <c r="AM194" s="105" t="str">
        <f>IF(OR($B194=0,$B194=""),"",IF(AND($E$3="Nursery"),'Marks Entry Nursery'!Y193,IF(AND($E$3="LKG"),'Marks Entry LKG'!Y193,IF(AND($E$3="UKG"),'Marks Entry UKG'!Y193,""))))</f>
        <v/>
      </c>
      <c r="AN194" s="55" t="str">
        <f t="shared" si="140"/>
        <v/>
      </c>
      <c r="AO194" s="51" t="str">
        <f t="shared" si="141"/>
        <v/>
      </c>
      <c r="AP194" s="89">
        <f t="shared" si="142"/>
        <v>0</v>
      </c>
      <c r="AQ194" s="89" t="str">
        <f t="shared" si="143"/>
        <v/>
      </c>
      <c r="AR194" s="89" t="str">
        <f t="shared" si="144"/>
        <v/>
      </c>
      <c r="AS194" s="89" t="str">
        <f t="shared" si="145"/>
        <v/>
      </c>
      <c r="AT194" s="89" t="str">
        <f t="shared" si="146"/>
        <v/>
      </c>
      <c r="AU194" s="93" t="str">
        <f t="shared" si="147"/>
        <v/>
      </c>
      <c r="AV194" s="105"/>
      <c r="AW194" s="105"/>
      <c r="AX194" s="105"/>
      <c r="AY194" s="51"/>
      <c r="AZ194" s="105" t="str">
        <f>IF(OR($B194=0,$B194=""),"",IF(AND($E$3="Nursery"),'Marks Entry Nursery'!AC193,IF(AND($E$3="LKG"),'Marks Entry LKG'!AC193,IF(AND($E$3="UKG"),'Marks Entry UKG'!AC193,""))))</f>
        <v/>
      </c>
      <c r="BA194" s="105" t="str">
        <f>IF(OR($B194=0,$B194=""),"",IF(AND($E$3="Nursery"),'Marks Entry Nursery'!AD193,IF(AND($E$3="LKG"),'Marks Entry LKG'!AD193,IF(AND($E$3="UKG"),'Marks Entry UKG'!AD193,""))))</f>
        <v/>
      </c>
      <c r="BB194" s="54" t="str">
        <f t="shared" si="148"/>
        <v/>
      </c>
      <c r="BC194" s="51">
        <f t="shared" si="149"/>
        <v>0</v>
      </c>
      <c r="BD194" s="105" t="str">
        <f>IF(OR($B194=0,$B194=""),"",IF(AND($E$3="Nursery"),'Marks Entry Nursery'!AE193,IF(AND($E$3="LKG"),'Marks Entry LKG'!AE193,IF(AND($E$3="UKG"),'Marks Entry UKG'!AE193,""))))</f>
        <v/>
      </c>
      <c r="BE194" s="105" t="str">
        <f>IF(OR($B194=0,$B194=""),"",IF(AND($E$3="Nursery"),'Marks Entry Nursery'!AF193,IF(AND($E$3="LKG"),'Marks Entry LKG'!AF193,IF(AND($E$3="UKG"),'Marks Entry UKG'!AF193,""))))</f>
        <v/>
      </c>
      <c r="BF194" s="55" t="str">
        <f t="shared" si="150"/>
        <v/>
      </c>
      <c r="BG194" s="51" t="str">
        <f t="shared" si="151"/>
        <v/>
      </c>
      <c r="BH194" s="89">
        <f t="shared" si="152"/>
        <v>0</v>
      </c>
      <c r="BI194" s="89" t="str">
        <f t="shared" si="153"/>
        <v/>
      </c>
      <c r="BJ194" s="89" t="str">
        <f t="shared" si="154"/>
        <v/>
      </c>
      <c r="BK194" s="89" t="str">
        <f t="shared" si="155"/>
        <v/>
      </c>
      <c r="BL194" s="89" t="str">
        <f t="shared" si="156"/>
        <v/>
      </c>
      <c r="BM194" s="93" t="str">
        <f t="shared" si="157"/>
        <v/>
      </c>
      <c r="BN194" s="105"/>
      <c r="BO194" s="105"/>
      <c r="BP194" s="105"/>
      <c r="BQ194" s="51"/>
      <c r="BR194" s="105" t="str">
        <f>IF(OR($B194=0,$B194=""),"",IF(AND($E$3="Nursery"),'Marks Entry Nursery'!AJ193,IF(AND($E$3="LKG"),'Marks Entry LKG'!AJ193,IF(AND($E$3="UKG"),'Marks Entry UKG'!AJ193,""))))</f>
        <v/>
      </c>
      <c r="BS194" s="105" t="str">
        <f>IF(OR($B194=0,$B194=""),"",IF(AND($E$3="Nursery"),'Marks Entry Nursery'!AK193,IF(AND($E$3="LKG"),'Marks Entry LKG'!AK193,IF(AND($E$3="UKG"),'Marks Entry UKG'!AK193,""))))</f>
        <v/>
      </c>
      <c r="BT194" s="54" t="str">
        <f t="shared" si="158"/>
        <v/>
      </c>
      <c r="BU194" s="51">
        <f t="shared" si="159"/>
        <v>0</v>
      </c>
      <c r="BV194" s="105" t="str">
        <f>IF(OR($B194=0,$B194=""),"",IF(AND($E$3="Nursery"),'Marks Entry Nursery'!AL193,IF(AND($E$3="LKG"),'Marks Entry LKG'!AL193,IF(AND($E$3="UKG"),'Marks Entry UKG'!AL193,""))))</f>
        <v/>
      </c>
      <c r="BW194" s="105" t="str">
        <f>IF(OR($B194=0,$B194=""),"",IF(AND($E$3="Nursery"),'Marks Entry Nursery'!AM193,IF(AND($E$3="LKG"),'Marks Entry LKG'!AM193,IF(AND($E$3="UKG"),'Marks Entry UKG'!AM193,""))))</f>
        <v/>
      </c>
      <c r="BX194" s="55" t="str">
        <f t="shared" si="160"/>
        <v/>
      </c>
      <c r="BY194" s="51" t="str">
        <f t="shared" si="161"/>
        <v/>
      </c>
      <c r="BZ194" s="89">
        <f t="shared" si="162"/>
        <v>0</v>
      </c>
      <c r="CA194" s="89" t="str">
        <f t="shared" si="163"/>
        <v/>
      </c>
      <c r="CB194" s="89" t="str">
        <f t="shared" si="164"/>
        <v/>
      </c>
      <c r="CC194" s="89" t="str">
        <f t="shared" si="165"/>
        <v/>
      </c>
      <c r="CD194" s="89" t="str">
        <f t="shared" si="166"/>
        <v/>
      </c>
      <c r="CE194" s="93" t="str">
        <f t="shared" si="167"/>
        <v/>
      </c>
      <c r="CF194" s="105" t="str">
        <f>IF(OR($B194=0,$B194=""),"",IF(AND($E$3="Nursery"),'Marks Entry Nursery'!AN193,IF(AND($E$3="LKG"),'Marks Entry LKG'!AN193,IF(AND($E$3="UKG"),'Marks Entry UKG'!AN193,""))))</f>
        <v/>
      </c>
      <c r="CG194" s="105" t="str">
        <f>IF(OR($B194=0,$B194=""),"",IF(AND($E$3="Nursery"),'Marks Entry Nursery'!AO193,IF(AND($E$3="LKG"),'Marks Entry LKG'!AO193,IF(AND($E$3="UKG"),'Marks Entry UKG'!AO193,""))))</f>
        <v/>
      </c>
      <c r="CH194" s="106" t="str">
        <f t="shared" si="168"/>
        <v/>
      </c>
      <c r="CI194" s="107">
        <f t="shared" si="169"/>
        <v>0</v>
      </c>
      <c r="CJ194" s="107" t="str">
        <f t="shared" si="170"/>
        <v/>
      </c>
      <c r="CK194" s="107" t="str">
        <f t="shared" si="171"/>
        <v/>
      </c>
      <c r="CL194" s="92" t="str">
        <f t="shared" si="172"/>
        <v/>
      </c>
      <c r="CM194" s="105" t="str">
        <f>IF(OR($B194=0,$B194=""),"",IF(AND($E$3="Nursery"),'Marks Entry Nursery'!AP193,IF(AND($E$3="LKG"),'Marks Entry LKG'!AP193,IF(AND($E$3="UKG"),'Marks Entry UKG'!AP193,""))))</f>
        <v/>
      </c>
      <c r="CN194" s="105" t="str">
        <f>IF(OR($B194=0,$B194=""),"",IF(AND($E$3="Nursery"),'Marks Entry Nursery'!AQ193,IF(AND($E$3="LKG"),'Marks Entry LKG'!AQ193,IF(AND($E$3="UKG"),'Marks Entry UKG'!AQ193,""))))</f>
        <v/>
      </c>
      <c r="CO194" s="106" t="str">
        <f t="shared" si="173"/>
        <v/>
      </c>
      <c r="CP194" s="107">
        <f t="shared" si="174"/>
        <v>0</v>
      </c>
      <c r="CQ194" s="107" t="str">
        <f t="shared" si="175"/>
        <v/>
      </c>
      <c r="CR194" s="107" t="str">
        <f t="shared" si="176"/>
        <v/>
      </c>
      <c r="CS194" s="92" t="str">
        <f t="shared" si="177"/>
        <v/>
      </c>
      <c r="CT194" s="105" t="str">
        <f>IF(OR($B194=0,$B194=""),"",IF(AND($E$3="Nursery"),'Marks Entry Nursery'!AR193,IF(AND($E$3="LKG"),'Marks Entry LKG'!AR193,IF(AND($E$3="UKG"),'Marks Entry UKG'!AR193,""))))</f>
        <v/>
      </c>
      <c r="CU194" s="105" t="str">
        <f>IF(OR($B194=0,$B194=""),"",IF(AND($E$3="Nursery"),'Marks Entry Nursery'!AS193,IF(AND($E$3="LKG"),'Marks Entry LKG'!AS193,IF(AND($E$3="UKG"),'Marks Entry UKG'!AS193,""))))</f>
        <v/>
      </c>
      <c r="CV194" s="106" t="str">
        <f t="shared" si="178"/>
        <v/>
      </c>
      <c r="CW194" s="107">
        <f t="shared" si="179"/>
        <v>0</v>
      </c>
      <c r="CX194" s="107" t="str">
        <f t="shared" si="180"/>
        <v/>
      </c>
      <c r="CY194" s="107" t="str">
        <f t="shared" si="181"/>
        <v/>
      </c>
      <c r="CZ194" s="92" t="str">
        <f t="shared" si="182"/>
        <v/>
      </c>
      <c r="DA194" s="105" t="str">
        <f>IF(OR($B194=0,$B194=""),"",IF(AND($E$3="Nursery"),'Marks Entry Nursery'!AT193,IF(AND($E$3="LKG"),'Marks Entry LKG'!AT193,IF(AND($E$3="UKG"),'Marks Entry UKG'!AT193,""))))</f>
        <v/>
      </c>
      <c r="DB194" s="105" t="str">
        <f>IF(OR($B194=0,$B194=""),"",IF(AND($E$3="Nursery"),'Marks Entry Nursery'!AU193,IF(AND($E$3="LKG"),'Marks Entry LKG'!AU193,IF(AND($E$3="UKG"),'Marks Entry UKG'!AU193,""))))</f>
        <v/>
      </c>
      <c r="DC194" s="357" t="str">
        <f t="shared" si="183"/>
        <v/>
      </c>
      <c r="DD194" s="93" t="str">
        <f t="shared" si="184"/>
        <v/>
      </c>
      <c r="DE194" s="105" t="str">
        <f>IF(OR($B194=0,$B194=""),"",IF(AND($E$3="Nursery"),'Marks Entry Nursery'!AV193,IF(AND($E$3="LKG"),'Marks Entry LKG'!AV193,IF(AND($E$3="UKG"),'Marks Entry UKG'!AV193,""))))</f>
        <v/>
      </c>
      <c r="DF194" s="105" t="str">
        <f>IF(OR($B194=0,$B194=""),"",IF(AND($E$3="Nursery"),'Marks Entry Nursery'!AW193,IF(AND($E$3="LKG"),'Marks Entry LKG'!AW193,IF(AND($E$3="UKG"),'Marks Entry UKG'!AW193,""))))</f>
        <v/>
      </c>
      <c r="DG194" s="357" t="str">
        <f t="shared" si="185"/>
        <v/>
      </c>
      <c r="DH194" s="93" t="str">
        <f t="shared" si="186"/>
        <v/>
      </c>
      <c r="DI194" s="63" t="str">
        <f t="shared" si="187"/>
        <v/>
      </c>
      <c r="DJ194" s="359" t="str">
        <f t="shared" si="188"/>
        <v/>
      </c>
      <c r="DK194" s="67" t="str">
        <f t="shared" si="189"/>
        <v/>
      </c>
      <c r="DL194" s="68" t="str">
        <f t="shared" si="190"/>
        <v/>
      </c>
      <c r="DM194" s="387" t="str">
        <f>IFERROR(IF(B194="NSO","NSO",IF(OR(D194="",G194="",F194="",B194="",DI194=0),"",IF('Master sheet'!$D$14="Hindi","कक्षोंन्नति","Promoted"))),"")</f>
        <v/>
      </c>
      <c r="DN194" s="42" t="str">
        <f>IF(OR(B194=0,B194=""),"",IF(AND($E$3="Nursery"),'Marks Entry Nursery'!AX193,IF(AND($E$3="LKG"),'Marks Entry LKG'!AX193,IF(AND($E$3="UKG"),'Marks Entry UKG'!AX193,""))))</f>
        <v/>
      </c>
      <c r="DO194" s="42" t="str">
        <f>IF(OR(B194=0,B194=""),"",IF(AND($E$3="Nursery"),'Marks Entry Nursery'!AY193,IF(AND($E$3="LKG"),'Marks Entry LKG'!AY193,IF(AND($E$3="UKG"),'Marks Entry UKG'!AY193,""))))</f>
        <v/>
      </c>
      <c r="DP194" s="214" t="str">
        <f t="shared" si="191"/>
        <v/>
      </c>
      <c r="DQ194" s="43"/>
      <c r="DX194" s="44">
        <f>IF(AND($E$3="Nursery"),'Marks Entry Nursery'!I193,IF(AND($E$3="LKG"),'Marks Entry LKG'!I193,IF(AND($E$3="UKG"),'Marks Entry UKG'!I193,"")))</f>
        <v>0</v>
      </c>
    </row>
    <row r="195" spans="1:128" ht="18.95" customHeight="1">
      <c r="A195" s="56">
        <v>188</v>
      </c>
      <c r="B195" s="261" t="str">
        <f>IF(OR(DX195=0,DX195=""),"",IF(AND($E$3="Nursery"),'Marks Entry Nursery'!I194,IF(AND($E$3="LKG"),'Marks Entry LKG'!I194,IF(AND($E$3="UKG"),'Marks Entry UKG'!I194,""))))</f>
        <v/>
      </c>
      <c r="C195" s="57" t="str">
        <f>IF(OR($B195=0,$B195=""),"",IF(AND($E$3="Nursery"),'Marks Entry Nursery'!B194,IF(AND($E$3="LKG"),'Marks Entry LKG'!B194,IF(AND($E$3="UKG"),'Marks Entry UKG'!B194,""))))</f>
        <v/>
      </c>
      <c r="D195" s="57" t="str">
        <f>IF(OR($B195=0,$B195=""),"",IF(AND($E$3="Nursery"),'Marks Entry Nursery'!C194,IF(AND($E$3="LKG"),'Marks Entry LKG'!C194,IF(AND($E$3="UKG"),'Marks Entry UKG'!C194,""))))</f>
        <v/>
      </c>
      <c r="E195" s="402" t="str">
        <f>IF(OR(B195=0,B195=""),"",IF(AND($E$3="Nursery"),'Marks Entry Nursery'!E194,IF(AND($E$3="LKG"),'Marks Entry LKG'!E194,IF(AND($E$3="UKG"),'Marks Entry UKG'!E194,""))))</f>
        <v/>
      </c>
      <c r="F195" s="260" t="str">
        <f>IF(OR(B195=0,B195=""),"",IF(AND($E$3="Nursery"),'Marks Entry Nursery'!D194,IF(AND($E$3="LKG"),'Marks Entry LKG'!D194,IF(AND($E$3="UKG"),'Marks Entry UKG'!D194,""))))</f>
        <v/>
      </c>
      <c r="G195" s="407" t="str">
        <f>IF(OR($B195=0,$B195=""),"",IF(AND($E$3="Nursery"),'Marks Entry Nursery'!F194,IF(AND($E$3="LKG"),'Marks Entry LKG'!F194,IF(AND($E$3="UKG"),'Marks Entry UKG'!F194,""))))</f>
        <v/>
      </c>
      <c r="H195" s="407" t="str">
        <f>IF(OR($B195=0,$B195=""),"",IF(AND($E$3="Nursery"),'Marks Entry Nursery'!G194,IF(AND($E$3="LKG"),'Marks Entry LKG'!G194,IF(AND($E$3="UKG"),'Marks Entry UKG'!G194,""))))</f>
        <v/>
      </c>
      <c r="I195" s="407" t="str">
        <f>IF(OR($B195=0,$B195=""),"",IF(AND($E$3="Nursery"),'Marks Entry Nursery'!H194,IF(AND($E$3="LKG"),'Marks Entry LKG'!H194,IF(AND($E$3="UKG"),'Marks Entry UKG'!H194,""))))</f>
        <v/>
      </c>
      <c r="J195" s="229" t="str">
        <f>IF(OR($B195=0,$B195=""),"",IF(AND($E$3="Nursery"),'Marks Entry Nursery'!J194,IF(AND($E$3="LKG"),'Marks Entry LKG'!J194,IF(AND($E$3="UKG"),'Marks Entry UKG'!J194,""))))</f>
        <v/>
      </c>
      <c r="K195" s="229" t="str">
        <f>IF(OR($B195=0,$B195=""),"",IF(AND($E$3="Nursery"),'Marks Entry Nursery'!K194,IF(AND($E$3="LKG"),'Marks Entry LKG'!K194,IF(AND($E$3="UKG"),'Marks Entry UKG'!K194,""))))</f>
        <v/>
      </c>
      <c r="L195" s="105"/>
      <c r="M195" s="105"/>
      <c r="N195" s="105"/>
      <c r="O195" s="51"/>
      <c r="P195" s="105" t="str">
        <f>IF(OR($B195=0,$B195=""),"",IF(AND($E$3="Nursery"),'Marks Entry Nursery'!O194,IF(AND($E$3="LKG"),'Marks Entry LKG'!O194,IF(AND($E$3="UKG"),'Marks Entry UKG'!O194,""))))</f>
        <v/>
      </c>
      <c r="Q195" s="105" t="str">
        <f>IF(OR($B195=0,$B195=""),"",IF(AND($E$3="Nursery"),'Marks Entry Nursery'!P194,IF(AND($E$3="LKG"),'Marks Entry LKG'!P194,IF(AND($E$3="UKG"),'Marks Entry UKG'!P194,""))))</f>
        <v/>
      </c>
      <c r="R195" s="54" t="str">
        <f t="shared" si="128"/>
        <v/>
      </c>
      <c r="S195" s="51">
        <f t="shared" si="129"/>
        <v>0</v>
      </c>
      <c r="T195" s="105" t="str">
        <f>IF(OR($B195=0,$B195=""),"",IF(AND($E$3="Nursery"),'Marks Entry Nursery'!Q194,IF(AND($E$3="LKG"),'Marks Entry LKG'!Q194,IF(AND($E$3="UKG"),'Marks Entry UKG'!Q194,""))))</f>
        <v/>
      </c>
      <c r="U195" s="105" t="str">
        <f>IF(OR($B195=0,$B195=""),"",IF(AND($E$3="Nursery"),'Marks Entry Nursery'!R194,IF(AND($E$3="LKG"),'Marks Entry LKG'!R194,IF(AND($E$3="UKG"),'Marks Entry UKG'!R194,""))))</f>
        <v/>
      </c>
      <c r="V195" s="55" t="str">
        <f t="shared" si="130"/>
        <v/>
      </c>
      <c r="W195" s="51" t="str">
        <f t="shared" si="131"/>
        <v/>
      </c>
      <c r="X195" s="89">
        <f t="shared" si="132"/>
        <v>0</v>
      </c>
      <c r="Y195" s="89" t="str">
        <f t="shared" si="133"/>
        <v/>
      </c>
      <c r="Z195" s="89" t="str">
        <f t="shared" si="134"/>
        <v/>
      </c>
      <c r="AA195" s="89" t="str">
        <f t="shared" si="135"/>
        <v/>
      </c>
      <c r="AB195" s="89" t="str">
        <f t="shared" si="136"/>
        <v/>
      </c>
      <c r="AC195" s="93" t="str">
        <f t="shared" si="137"/>
        <v/>
      </c>
      <c r="AD195" s="105"/>
      <c r="AE195" s="105"/>
      <c r="AF195" s="105"/>
      <c r="AG195" s="51"/>
      <c r="AH195" s="105" t="str">
        <f>IF(OR($B195=0,$B195=""),"",IF(AND($E$3="Nursery"),'Marks Entry Nursery'!V194,IF(AND($E$3="LKG"),'Marks Entry LKG'!V194,IF(AND($E$3="UKG"),'Marks Entry UKG'!V194,""))))</f>
        <v/>
      </c>
      <c r="AI195" s="105" t="str">
        <f>IF(OR($B195=0,$B195=""),"",IF(AND($E$3="Nursery"),'Marks Entry Nursery'!W194,IF(AND($E$3="LKG"),'Marks Entry LKG'!W194,IF(AND($E$3="UKG"),'Marks Entry UKG'!W194,""))))</f>
        <v/>
      </c>
      <c r="AJ195" s="54" t="str">
        <f t="shared" si="138"/>
        <v/>
      </c>
      <c r="AK195" s="51">
        <f t="shared" si="139"/>
        <v>0</v>
      </c>
      <c r="AL195" s="105" t="str">
        <f>IF(OR($B195=0,$B195=""),"",IF(AND($E$3="Nursery"),'Marks Entry Nursery'!X194,IF(AND($E$3="LKG"),'Marks Entry LKG'!X194,IF(AND($E$3="UKG"),'Marks Entry UKG'!X194,""))))</f>
        <v/>
      </c>
      <c r="AM195" s="105" t="str">
        <f>IF(OR($B195=0,$B195=""),"",IF(AND($E$3="Nursery"),'Marks Entry Nursery'!Y194,IF(AND($E$3="LKG"),'Marks Entry LKG'!Y194,IF(AND($E$3="UKG"),'Marks Entry UKG'!Y194,""))))</f>
        <v/>
      </c>
      <c r="AN195" s="55" t="str">
        <f t="shared" si="140"/>
        <v/>
      </c>
      <c r="AO195" s="51" t="str">
        <f t="shared" si="141"/>
        <v/>
      </c>
      <c r="AP195" s="89">
        <f t="shared" si="142"/>
        <v>0</v>
      </c>
      <c r="AQ195" s="89" t="str">
        <f t="shared" si="143"/>
        <v/>
      </c>
      <c r="AR195" s="89" t="str">
        <f t="shared" si="144"/>
        <v/>
      </c>
      <c r="AS195" s="89" t="str">
        <f t="shared" si="145"/>
        <v/>
      </c>
      <c r="AT195" s="89" t="str">
        <f t="shared" si="146"/>
        <v/>
      </c>
      <c r="AU195" s="93" t="str">
        <f t="shared" si="147"/>
        <v/>
      </c>
      <c r="AV195" s="105"/>
      <c r="AW195" s="105"/>
      <c r="AX195" s="105"/>
      <c r="AY195" s="51"/>
      <c r="AZ195" s="105" t="str">
        <f>IF(OR($B195=0,$B195=""),"",IF(AND($E$3="Nursery"),'Marks Entry Nursery'!AC194,IF(AND($E$3="LKG"),'Marks Entry LKG'!AC194,IF(AND($E$3="UKG"),'Marks Entry UKG'!AC194,""))))</f>
        <v/>
      </c>
      <c r="BA195" s="105" t="str">
        <f>IF(OR($B195=0,$B195=""),"",IF(AND($E$3="Nursery"),'Marks Entry Nursery'!AD194,IF(AND($E$3="LKG"),'Marks Entry LKG'!AD194,IF(AND($E$3="UKG"),'Marks Entry UKG'!AD194,""))))</f>
        <v/>
      </c>
      <c r="BB195" s="54" t="str">
        <f t="shared" si="148"/>
        <v/>
      </c>
      <c r="BC195" s="51">
        <f t="shared" si="149"/>
        <v>0</v>
      </c>
      <c r="BD195" s="105" t="str">
        <f>IF(OR($B195=0,$B195=""),"",IF(AND($E$3="Nursery"),'Marks Entry Nursery'!AE194,IF(AND($E$3="LKG"),'Marks Entry LKG'!AE194,IF(AND($E$3="UKG"),'Marks Entry UKG'!AE194,""))))</f>
        <v/>
      </c>
      <c r="BE195" s="105" t="str">
        <f>IF(OR($B195=0,$B195=""),"",IF(AND($E$3="Nursery"),'Marks Entry Nursery'!AF194,IF(AND($E$3="LKG"),'Marks Entry LKG'!AF194,IF(AND($E$3="UKG"),'Marks Entry UKG'!AF194,""))))</f>
        <v/>
      </c>
      <c r="BF195" s="55" t="str">
        <f t="shared" si="150"/>
        <v/>
      </c>
      <c r="BG195" s="51" t="str">
        <f t="shared" si="151"/>
        <v/>
      </c>
      <c r="BH195" s="89">
        <f t="shared" si="152"/>
        <v>0</v>
      </c>
      <c r="BI195" s="89" t="str">
        <f t="shared" si="153"/>
        <v/>
      </c>
      <c r="BJ195" s="89" t="str">
        <f t="shared" si="154"/>
        <v/>
      </c>
      <c r="BK195" s="89" t="str">
        <f t="shared" si="155"/>
        <v/>
      </c>
      <c r="BL195" s="89" t="str">
        <f t="shared" si="156"/>
        <v/>
      </c>
      <c r="BM195" s="93" t="str">
        <f t="shared" si="157"/>
        <v/>
      </c>
      <c r="BN195" s="105"/>
      <c r="BO195" s="105"/>
      <c r="BP195" s="105"/>
      <c r="BQ195" s="51"/>
      <c r="BR195" s="105" t="str">
        <f>IF(OR($B195=0,$B195=""),"",IF(AND($E$3="Nursery"),'Marks Entry Nursery'!AJ194,IF(AND($E$3="LKG"),'Marks Entry LKG'!AJ194,IF(AND($E$3="UKG"),'Marks Entry UKG'!AJ194,""))))</f>
        <v/>
      </c>
      <c r="BS195" s="105" t="str">
        <f>IF(OR($B195=0,$B195=""),"",IF(AND($E$3="Nursery"),'Marks Entry Nursery'!AK194,IF(AND($E$3="LKG"),'Marks Entry LKG'!AK194,IF(AND($E$3="UKG"),'Marks Entry UKG'!AK194,""))))</f>
        <v/>
      </c>
      <c r="BT195" s="54" t="str">
        <f t="shared" si="158"/>
        <v/>
      </c>
      <c r="BU195" s="51">
        <f t="shared" si="159"/>
        <v>0</v>
      </c>
      <c r="BV195" s="105" t="str">
        <f>IF(OR($B195=0,$B195=""),"",IF(AND($E$3="Nursery"),'Marks Entry Nursery'!AL194,IF(AND($E$3="LKG"),'Marks Entry LKG'!AL194,IF(AND($E$3="UKG"),'Marks Entry UKG'!AL194,""))))</f>
        <v/>
      </c>
      <c r="BW195" s="105" t="str">
        <f>IF(OR($B195=0,$B195=""),"",IF(AND($E$3="Nursery"),'Marks Entry Nursery'!AM194,IF(AND($E$3="LKG"),'Marks Entry LKG'!AM194,IF(AND($E$3="UKG"),'Marks Entry UKG'!AM194,""))))</f>
        <v/>
      </c>
      <c r="BX195" s="55" t="str">
        <f t="shared" si="160"/>
        <v/>
      </c>
      <c r="BY195" s="51" t="str">
        <f t="shared" si="161"/>
        <v/>
      </c>
      <c r="BZ195" s="89">
        <f t="shared" si="162"/>
        <v>0</v>
      </c>
      <c r="CA195" s="89" t="str">
        <f t="shared" si="163"/>
        <v/>
      </c>
      <c r="CB195" s="89" t="str">
        <f t="shared" si="164"/>
        <v/>
      </c>
      <c r="CC195" s="89" t="str">
        <f t="shared" si="165"/>
        <v/>
      </c>
      <c r="CD195" s="89" t="str">
        <f t="shared" si="166"/>
        <v/>
      </c>
      <c r="CE195" s="93" t="str">
        <f t="shared" si="167"/>
        <v/>
      </c>
      <c r="CF195" s="105" t="str">
        <f>IF(OR($B195=0,$B195=""),"",IF(AND($E$3="Nursery"),'Marks Entry Nursery'!AN194,IF(AND($E$3="LKG"),'Marks Entry LKG'!AN194,IF(AND($E$3="UKG"),'Marks Entry UKG'!AN194,""))))</f>
        <v/>
      </c>
      <c r="CG195" s="105" t="str">
        <f>IF(OR($B195=0,$B195=""),"",IF(AND($E$3="Nursery"),'Marks Entry Nursery'!AO194,IF(AND($E$3="LKG"),'Marks Entry LKG'!AO194,IF(AND($E$3="UKG"),'Marks Entry UKG'!AO194,""))))</f>
        <v/>
      </c>
      <c r="CH195" s="106" t="str">
        <f t="shared" si="168"/>
        <v/>
      </c>
      <c r="CI195" s="107">
        <f t="shared" si="169"/>
        <v>0</v>
      </c>
      <c r="CJ195" s="107" t="str">
        <f t="shared" si="170"/>
        <v/>
      </c>
      <c r="CK195" s="107" t="str">
        <f t="shared" si="171"/>
        <v/>
      </c>
      <c r="CL195" s="92" t="str">
        <f t="shared" si="172"/>
        <v/>
      </c>
      <c r="CM195" s="105" t="str">
        <f>IF(OR($B195=0,$B195=""),"",IF(AND($E$3="Nursery"),'Marks Entry Nursery'!AP194,IF(AND($E$3="LKG"),'Marks Entry LKG'!AP194,IF(AND($E$3="UKG"),'Marks Entry UKG'!AP194,""))))</f>
        <v/>
      </c>
      <c r="CN195" s="105" t="str">
        <f>IF(OR($B195=0,$B195=""),"",IF(AND($E$3="Nursery"),'Marks Entry Nursery'!AQ194,IF(AND($E$3="LKG"),'Marks Entry LKG'!AQ194,IF(AND($E$3="UKG"),'Marks Entry UKG'!AQ194,""))))</f>
        <v/>
      </c>
      <c r="CO195" s="106" t="str">
        <f t="shared" si="173"/>
        <v/>
      </c>
      <c r="CP195" s="107">
        <f t="shared" si="174"/>
        <v>0</v>
      </c>
      <c r="CQ195" s="107" t="str">
        <f t="shared" si="175"/>
        <v/>
      </c>
      <c r="CR195" s="107" t="str">
        <f t="shared" si="176"/>
        <v/>
      </c>
      <c r="CS195" s="92" t="str">
        <f t="shared" si="177"/>
        <v/>
      </c>
      <c r="CT195" s="105" t="str">
        <f>IF(OR($B195=0,$B195=""),"",IF(AND($E$3="Nursery"),'Marks Entry Nursery'!AR194,IF(AND($E$3="LKG"),'Marks Entry LKG'!AR194,IF(AND($E$3="UKG"),'Marks Entry UKG'!AR194,""))))</f>
        <v/>
      </c>
      <c r="CU195" s="105" t="str">
        <f>IF(OR($B195=0,$B195=""),"",IF(AND($E$3="Nursery"),'Marks Entry Nursery'!AS194,IF(AND($E$3="LKG"),'Marks Entry LKG'!AS194,IF(AND($E$3="UKG"),'Marks Entry UKG'!AS194,""))))</f>
        <v/>
      </c>
      <c r="CV195" s="106" t="str">
        <f t="shared" si="178"/>
        <v/>
      </c>
      <c r="CW195" s="107">
        <f t="shared" si="179"/>
        <v>0</v>
      </c>
      <c r="CX195" s="107" t="str">
        <f t="shared" si="180"/>
        <v/>
      </c>
      <c r="CY195" s="107" t="str">
        <f t="shared" si="181"/>
        <v/>
      </c>
      <c r="CZ195" s="92" t="str">
        <f t="shared" si="182"/>
        <v/>
      </c>
      <c r="DA195" s="105" t="str">
        <f>IF(OR($B195=0,$B195=""),"",IF(AND($E$3="Nursery"),'Marks Entry Nursery'!AT194,IF(AND($E$3="LKG"),'Marks Entry LKG'!AT194,IF(AND($E$3="UKG"),'Marks Entry UKG'!AT194,""))))</f>
        <v/>
      </c>
      <c r="DB195" s="105" t="str">
        <f>IF(OR($B195=0,$B195=""),"",IF(AND($E$3="Nursery"),'Marks Entry Nursery'!AU194,IF(AND($E$3="LKG"),'Marks Entry LKG'!AU194,IF(AND($E$3="UKG"),'Marks Entry UKG'!AU194,""))))</f>
        <v/>
      </c>
      <c r="DC195" s="357" t="str">
        <f t="shared" si="183"/>
        <v/>
      </c>
      <c r="DD195" s="93" t="str">
        <f t="shared" si="184"/>
        <v/>
      </c>
      <c r="DE195" s="105" t="str">
        <f>IF(OR($B195=0,$B195=""),"",IF(AND($E$3="Nursery"),'Marks Entry Nursery'!AV194,IF(AND($E$3="LKG"),'Marks Entry LKG'!AV194,IF(AND($E$3="UKG"),'Marks Entry UKG'!AV194,""))))</f>
        <v/>
      </c>
      <c r="DF195" s="105" t="str">
        <f>IF(OR($B195=0,$B195=""),"",IF(AND($E$3="Nursery"),'Marks Entry Nursery'!AW194,IF(AND($E$3="LKG"),'Marks Entry LKG'!AW194,IF(AND($E$3="UKG"),'Marks Entry UKG'!AW194,""))))</f>
        <v/>
      </c>
      <c r="DG195" s="357" t="str">
        <f t="shared" si="185"/>
        <v/>
      </c>
      <c r="DH195" s="93" t="str">
        <f t="shared" si="186"/>
        <v/>
      </c>
      <c r="DI195" s="63" t="str">
        <f t="shared" si="187"/>
        <v/>
      </c>
      <c r="DJ195" s="359" t="str">
        <f t="shared" si="188"/>
        <v/>
      </c>
      <c r="DK195" s="67" t="str">
        <f t="shared" si="189"/>
        <v/>
      </c>
      <c r="DL195" s="68" t="str">
        <f t="shared" si="190"/>
        <v/>
      </c>
      <c r="DM195" s="387" t="str">
        <f>IFERROR(IF(B195="NSO","NSO",IF(OR(D195="",G195="",F195="",B195="",DI195=0),"",IF('Master sheet'!$D$14="Hindi","कक्षोंन्नति","Promoted"))),"")</f>
        <v/>
      </c>
      <c r="DN195" s="42" t="str">
        <f>IF(OR(B195=0,B195=""),"",IF(AND($E$3="Nursery"),'Marks Entry Nursery'!AX194,IF(AND($E$3="LKG"),'Marks Entry LKG'!AX194,IF(AND($E$3="UKG"),'Marks Entry UKG'!AX194,""))))</f>
        <v/>
      </c>
      <c r="DO195" s="42" t="str">
        <f>IF(OR(B195=0,B195=""),"",IF(AND($E$3="Nursery"),'Marks Entry Nursery'!AY194,IF(AND($E$3="LKG"),'Marks Entry LKG'!AY194,IF(AND($E$3="UKG"),'Marks Entry UKG'!AY194,""))))</f>
        <v/>
      </c>
      <c r="DP195" s="214" t="str">
        <f t="shared" si="191"/>
        <v/>
      </c>
      <c r="DQ195" s="43"/>
      <c r="DX195" s="44">
        <f>IF(AND($E$3="Nursery"),'Marks Entry Nursery'!I194,IF(AND($E$3="LKG"),'Marks Entry LKG'!I194,IF(AND($E$3="UKG"),'Marks Entry UKG'!I194,"")))</f>
        <v>0</v>
      </c>
    </row>
    <row r="196" spans="1:128" ht="18.95" customHeight="1">
      <c r="A196" s="56">
        <v>189</v>
      </c>
      <c r="B196" s="261" t="str">
        <f>IF(OR(DX196=0,DX196=""),"",IF(AND($E$3="Nursery"),'Marks Entry Nursery'!I195,IF(AND($E$3="LKG"),'Marks Entry LKG'!I195,IF(AND($E$3="UKG"),'Marks Entry UKG'!I195,""))))</f>
        <v/>
      </c>
      <c r="C196" s="57" t="str">
        <f>IF(OR($B196=0,$B196=""),"",IF(AND($E$3="Nursery"),'Marks Entry Nursery'!B195,IF(AND($E$3="LKG"),'Marks Entry LKG'!B195,IF(AND($E$3="UKG"),'Marks Entry UKG'!B195,""))))</f>
        <v/>
      </c>
      <c r="D196" s="57" t="str">
        <f>IF(OR($B196=0,$B196=""),"",IF(AND($E$3="Nursery"),'Marks Entry Nursery'!C195,IF(AND($E$3="LKG"),'Marks Entry LKG'!C195,IF(AND($E$3="UKG"),'Marks Entry UKG'!C195,""))))</f>
        <v/>
      </c>
      <c r="E196" s="402" t="str">
        <f>IF(OR(B196=0,B196=""),"",IF(AND($E$3="Nursery"),'Marks Entry Nursery'!E195,IF(AND($E$3="LKG"),'Marks Entry LKG'!E195,IF(AND($E$3="UKG"),'Marks Entry UKG'!E195,""))))</f>
        <v/>
      </c>
      <c r="F196" s="260" t="str">
        <f>IF(OR(B196=0,B196=""),"",IF(AND($E$3="Nursery"),'Marks Entry Nursery'!D195,IF(AND($E$3="LKG"),'Marks Entry LKG'!D195,IF(AND($E$3="UKG"),'Marks Entry UKG'!D195,""))))</f>
        <v/>
      </c>
      <c r="G196" s="407" t="str">
        <f>IF(OR($B196=0,$B196=""),"",IF(AND($E$3="Nursery"),'Marks Entry Nursery'!F195,IF(AND($E$3="LKG"),'Marks Entry LKG'!F195,IF(AND($E$3="UKG"),'Marks Entry UKG'!F195,""))))</f>
        <v/>
      </c>
      <c r="H196" s="407" t="str">
        <f>IF(OR($B196=0,$B196=""),"",IF(AND($E$3="Nursery"),'Marks Entry Nursery'!G195,IF(AND($E$3="LKG"),'Marks Entry LKG'!G195,IF(AND($E$3="UKG"),'Marks Entry UKG'!G195,""))))</f>
        <v/>
      </c>
      <c r="I196" s="407" t="str">
        <f>IF(OR($B196=0,$B196=""),"",IF(AND($E$3="Nursery"),'Marks Entry Nursery'!H195,IF(AND($E$3="LKG"),'Marks Entry LKG'!H195,IF(AND($E$3="UKG"),'Marks Entry UKG'!H195,""))))</f>
        <v/>
      </c>
      <c r="J196" s="229" t="str">
        <f>IF(OR($B196=0,$B196=""),"",IF(AND($E$3="Nursery"),'Marks Entry Nursery'!J195,IF(AND($E$3="LKG"),'Marks Entry LKG'!J195,IF(AND($E$3="UKG"),'Marks Entry UKG'!J195,""))))</f>
        <v/>
      </c>
      <c r="K196" s="229" t="str">
        <f>IF(OR($B196=0,$B196=""),"",IF(AND($E$3="Nursery"),'Marks Entry Nursery'!K195,IF(AND($E$3="LKG"),'Marks Entry LKG'!K195,IF(AND($E$3="UKG"),'Marks Entry UKG'!K195,""))))</f>
        <v/>
      </c>
      <c r="L196" s="105"/>
      <c r="M196" s="105"/>
      <c r="N196" s="105"/>
      <c r="O196" s="51"/>
      <c r="P196" s="105" t="str">
        <f>IF(OR($B196=0,$B196=""),"",IF(AND($E$3="Nursery"),'Marks Entry Nursery'!O195,IF(AND($E$3="LKG"),'Marks Entry LKG'!O195,IF(AND($E$3="UKG"),'Marks Entry UKG'!O195,""))))</f>
        <v/>
      </c>
      <c r="Q196" s="105" t="str">
        <f>IF(OR($B196=0,$B196=""),"",IF(AND($E$3="Nursery"),'Marks Entry Nursery'!P195,IF(AND($E$3="LKG"),'Marks Entry LKG'!P195,IF(AND($E$3="UKG"),'Marks Entry UKG'!P195,""))))</f>
        <v/>
      </c>
      <c r="R196" s="54" t="str">
        <f t="shared" si="128"/>
        <v/>
      </c>
      <c r="S196" s="51">
        <f t="shared" si="129"/>
        <v>0</v>
      </c>
      <c r="T196" s="105" t="str">
        <f>IF(OR($B196=0,$B196=""),"",IF(AND($E$3="Nursery"),'Marks Entry Nursery'!Q195,IF(AND($E$3="LKG"),'Marks Entry LKG'!Q195,IF(AND($E$3="UKG"),'Marks Entry UKG'!Q195,""))))</f>
        <v/>
      </c>
      <c r="U196" s="105" t="str">
        <f>IF(OR($B196=0,$B196=""),"",IF(AND($E$3="Nursery"),'Marks Entry Nursery'!R195,IF(AND($E$3="LKG"),'Marks Entry LKG'!R195,IF(AND($E$3="UKG"),'Marks Entry UKG'!R195,""))))</f>
        <v/>
      </c>
      <c r="V196" s="55" t="str">
        <f t="shared" si="130"/>
        <v/>
      </c>
      <c r="W196" s="51" t="str">
        <f t="shared" si="131"/>
        <v/>
      </c>
      <c r="X196" s="89">
        <f t="shared" si="132"/>
        <v>0</v>
      </c>
      <c r="Y196" s="89" t="str">
        <f t="shared" si="133"/>
        <v/>
      </c>
      <c r="Z196" s="89" t="str">
        <f t="shared" si="134"/>
        <v/>
      </c>
      <c r="AA196" s="89" t="str">
        <f t="shared" si="135"/>
        <v/>
      </c>
      <c r="AB196" s="89" t="str">
        <f t="shared" si="136"/>
        <v/>
      </c>
      <c r="AC196" s="93" t="str">
        <f t="shared" si="137"/>
        <v/>
      </c>
      <c r="AD196" s="105"/>
      <c r="AE196" s="105"/>
      <c r="AF196" s="105"/>
      <c r="AG196" s="51"/>
      <c r="AH196" s="105" t="str">
        <f>IF(OR($B196=0,$B196=""),"",IF(AND($E$3="Nursery"),'Marks Entry Nursery'!V195,IF(AND($E$3="LKG"),'Marks Entry LKG'!V195,IF(AND($E$3="UKG"),'Marks Entry UKG'!V195,""))))</f>
        <v/>
      </c>
      <c r="AI196" s="105" t="str">
        <f>IF(OR($B196=0,$B196=""),"",IF(AND($E$3="Nursery"),'Marks Entry Nursery'!W195,IF(AND($E$3="LKG"),'Marks Entry LKG'!W195,IF(AND($E$3="UKG"),'Marks Entry UKG'!W195,""))))</f>
        <v/>
      </c>
      <c r="AJ196" s="54" t="str">
        <f t="shared" si="138"/>
        <v/>
      </c>
      <c r="AK196" s="51">
        <f t="shared" si="139"/>
        <v>0</v>
      </c>
      <c r="AL196" s="105" t="str">
        <f>IF(OR($B196=0,$B196=""),"",IF(AND($E$3="Nursery"),'Marks Entry Nursery'!X195,IF(AND($E$3="LKG"),'Marks Entry LKG'!X195,IF(AND($E$3="UKG"),'Marks Entry UKG'!X195,""))))</f>
        <v/>
      </c>
      <c r="AM196" s="105" t="str">
        <f>IF(OR($B196=0,$B196=""),"",IF(AND($E$3="Nursery"),'Marks Entry Nursery'!Y195,IF(AND($E$3="LKG"),'Marks Entry LKG'!Y195,IF(AND($E$3="UKG"),'Marks Entry UKG'!Y195,""))))</f>
        <v/>
      </c>
      <c r="AN196" s="55" t="str">
        <f t="shared" si="140"/>
        <v/>
      </c>
      <c r="AO196" s="51" t="str">
        <f t="shared" si="141"/>
        <v/>
      </c>
      <c r="AP196" s="89">
        <f t="shared" si="142"/>
        <v>0</v>
      </c>
      <c r="AQ196" s="89" t="str">
        <f t="shared" si="143"/>
        <v/>
      </c>
      <c r="AR196" s="89" t="str">
        <f t="shared" si="144"/>
        <v/>
      </c>
      <c r="AS196" s="89" t="str">
        <f t="shared" si="145"/>
        <v/>
      </c>
      <c r="AT196" s="89" t="str">
        <f t="shared" si="146"/>
        <v/>
      </c>
      <c r="AU196" s="93" t="str">
        <f t="shared" si="147"/>
        <v/>
      </c>
      <c r="AV196" s="105"/>
      <c r="AW196" s="105"/>
      <c r="AX196" s="105"/>
      <c r="AY196" s="51"/>
      <c r="AZ196" s="105" t="str">
        <f>IF(OR($B196=0,$B196=""),"",IF(AND($E$3="Nursery"),'Marks Entry Nursery'!AC195,IF(AND($E$3="LKG"),'Marks Entry LKG'!AC195,IF(AND($E$3="UKG"),'Marks Entry UKG'!AC195,""))))</f>
        <v/>
      </c>
      <c r="BA196" s="105" t="str">
        <f>IF(OR($B196=0,$B196=""),"",IF(AND($E$3="Nursery"),'Marks Entry Nursery'!AD195,IF(AND($E$3="LKG"),'Marks Entry LKG'!AD195,IF(AND($E$3="UKG"),'Marks Entry UKG'!AD195,""))))</f>
        <v/>
      </c>
      <c r="BB196" s="54" t="str">
        <f t="shared" si="148"/>
        <v/>
      </c>
      <c r="BC196" s="51">
        <f t="shared" si="149"/>
        <v>0</v>
      </c>
      <c r="BD196" s="105" t="str">
        <f>IF(OR($B196=0,$B196=""),"",IF(AND($E$3="Nursery"),'Marks Entry Nursery'!AE195,IF(AND($E$3="LKG"),'Marks Entry LKG'!AE195,IF(AND($E$3="UKG"),'Marks Entry UKG'!AE195,""))))</f>
        <v/>
      </c>
      <c r="BE196" s="105" t="str">
        <f>IF(OR($B196=0,$B196=""),"",IF(AND($E$3="Nursery"),'Marks Entry Nursery'!AF195,IF(AND($E$3="LKG"),'Marks Entry LKG'!AF195,IF(AND($E$3="UKG"),'Marks Entry UKG'!AF195,""))))</f>
        <v/>
      </c>
      <c r="BF196" s="55" t="str">
        <f t="shared" si="150"/>
        <v/>
      </c>
      <c r="BG196" s="51" t="str">
        <f t="shared" si="151"/>
        <v/>
      </c>
      <c r="BH196" s="89">
        <f t="shared" si="152"/>
        <v>0</v>
      </c>
      <c r="BI196" s="89" t="str">
        <f t="shared" si="153"/>
        <v/>
      </c>
      <c r="BJ196" s="89" t="str">
        <f t="shared" si="154"/>
        <v/>
      </c>
      <c r="BK196" s="89" t="str">
        <f t="shared" si="155"/>
        <v/>
      </c>
      <c r="BL196" s="89" t="str">
        <f t="shared" si="156"/>
        <v/>
      </c>
      <c r="BM196" s="93" t="str">
        <f t="shared" si="157"/>
        <v/>
      </c>
      <c r="BN196" s="105"/>
      <c r="BO196" s="105"/>
      <c r="BP196" s="105"/>
      <c r="BQ196" s="51"/>
      <c r="BR196" s="105" t="str">
        <f>IF(OR($B196=0,$B196=""),"",IF(AND($E$3="Nursery"),'Marks Entry Nursery'!AJ195,IF(AND($E$3="LKG"),'Marks Entry LKG'!AJ195,IF(AND($E$3="UKG"),'Marks Entry UKG'!AJ195,""))))</f>
        <v/>
      </c>
      <c r="BS196" s="105" t="str">
        <f>IF(OR($B196=0,$B196=""),"",IF(AND($E$3="Nursery"),'Marks Entry Nursery'!AK195,IF(AND($E$3="LKG"),'Marks Entry LKG'!AK195,IF(AND($E$3="UKG"),'Marks Entry UKG'!AK195,""))))</f>
        <v/>
      </c>
      <c r="BT196" s="54" t="str">
        <f t="shared" si="158"/>
        <v/>
      </c>
      <c r="BU196" s="51">
        <f t="shared" si="159"/>
        <v>0</v>
      </c>
      <c r="BV196" s="105" t="str">
        <f>IF(OR($B196=0,$B196=""),"",IF(AND($E$3="Nursery"),'Marks Entry Nursery'!AL195,IF(AND($E$3="LKG"),'Marks Entry LKG'!AL195,IF(AND($E$3="UKG"),'Marks Entry UKG'!AL195,""))))</f>
        <v/>
      </c>
      <c r="BW196" s="105" t="str">
        <f>IF(OR($B196=0,$B196=""),"",IF(AND($E$3="Nursery"),'Marks Entry Nursery'!AM195,IF(AND($E$3="LKG"),'Marks Entry LKG'!AM195,IF(AND($E$3="UKG"),'Marks Entry UKG'!AM195,""))))</f>
        <v/>
      </c>
      <c r="BX196" s="55" t="str">
        <f t="shared" si="160"/>
        <v/>
      </c>
      <c r="BY196" s="51" t="str">
        <f t="shared" si="161"/>
        <v/>
      </c>
      <c r="BZ196" s="89">
        <f t="shared" si="162"/>
        <v>0</v>
      </c>
      <c r="CA196" s="89" t="str">
        <f t="shared" si="163"/>
        <v/>
      </c>
      <c r="CB196" s="89" t="str">
        <f t="shared" si="164"/>
        <v/>
      </c>
      <c r="CC196" s="89" t="str">
        <f t="shared" si="165"/>
        <v/>
      </c>
      <c r="CD196" s="89" t="str">
        <f t="shared" si="166"/>
        <v/>
      </c>
      <c r="CE196" s="93" t="str">
        <f t="shared" si="167"/>
        <v/>
      </c>
      <c r="CF196" s="105" t="str">
        <f>IF(OR($B196=0,$B196=""),"",IF(AND($E$3="Nursery"),'Marks Entry Nursery'!AN195,IF(AND($E$3="LKG"),'Marks Entry LKG'!AN195,IF(AND($E$3="UKG"),'Marks Entry UKG'!AN195,""))))</f>
        <v/>
      </c>
      <c r="CG196" s="105" t="str">
        <f>IF(OR($B196=0,$B196=""),"",IF(AND($E$3="Nursery"),'Marks Entry Nursery'!AO195,IF(AND($E$3="LKG"),'Marks Entry LKG'!AO195,IF(AND($E$3="UKG"),'Marks Entry UKG'!AO195,""))))</f>
        <v/>
      </c>
      <c r="CH196" s="106" t="str">
        <f t="shared" si="168"/>
        <v/>
      </c>
      <c r="CI196" s="107">
        <f t="shared" si="169"/>
        <v>0</v>
      </c>
      <c r="CJ196" s="107" t="str">
        <f t="shared" si="170"/>
        <v/>
      </c>
      <c r="CK196" s="107" t="str">
        <f t="shared" si="171"/>
        <v/>
      </c>
      <c r="CL196" s="92" t="str">
        <f t="shared" si="172"/>
        <v/>
      </c>
      <c r="CM196" s="105" t="str">
        <f>IF(OR($B196=0,$B196=""),"",IF(AND($E$3="Nursery"),'Marks Entry Nursery'!AP195,IF(AND($E$3="LKG"),'Marks Entry LKG'!AP195,IF(AND($E$3="UKG"),'Marks Entry UKG'!AP195,""))))</f>
        <v/>
      </c>
      <c r="CN196" s="105" t="str">
        <f>IF(OR($B196=0,$B196=""),"",IF(AND($E$3="Nursery"),'Marks Entry Nursery'!AQ195,IF(AND($E$3="LKG"),'Marks Entry LKG'!AQ195,IF(AND($E$3="UKG"),'Marks Entry UKG'!AQ195,""))))</f>
        <v/>
      </c>
      <c r="CO196" s="106" t="str">
        <f t="shared" si="173"/>
        <v/>
      </c>
      <c r="CP196" s="107">
        <f t="shared" si="174"/>
        <v>0</v>
      </c>
      <c r="CQ196" s="107" t="str">
        <f t="shared" si="175"/>
        <v/>
      </c>
      <c r="CR196" s="107" t="str">
        <f t="shared" si="176"/>
        <v/>
      </c>
      <c r="CS196" s="92" t="str">
        <f t="shared" si="177"/>
        <v/>
      </c>
      <c r="CT196" s="105" t="str">
        <f>IF(OR($B196=0,$B196=""),"",IF(AND($E$3="Nursery"),'Marks Entry Nursery'!AR195,IF(AND($E$3="LKG"),'Marks Entry LKG'!AR195,IF(AND($E$3="UKG"),'Marks Entry UKG'!AR195,""))))</f>
        <v/>
      </c>
      <c r="CU196" s="105" t="str">
        <f>IF(OR($B196=0,$B196=""),"",IF(AND($E$3="Nursery"),'Marks Entry Nursery'!AS195,IF(AND($E$3="LKG"),'Marks Entry LKG'!AS195,IF(AND($E$3="UKG"),'Marks Entry UKG'!AS195,""))))</f>
        <v/>
      </c>
      <c r="CV196" s="106" t="str">
        <f t="shared" si="178"/>
        <v/>
      </c>
      <c r="CW196" s="107">
        <f t="shared" si="179"/>
        <v>0</v>
      </c>
      <c r="CX196" s="107" t="str">
        <f t="shared" si="180"/>
        <v/>
      </c>
      <c r="CY196" s="107" t="str">
        <f t="shared" si="181"/>
        <v/>
      </c>
      <c r="CZ196" s="92" t="str">
        <f t="shared" si="182"/>
        <v/>
      </c>
      <c r="DA196" s="105" t="str">
        <f>IF(OR($B196=0,$B196=""),"",IF(AND($E$3="Nursery"),'Marks Entry Nursery'!AT195,IF(AND($E$3="LKG"),'Marks Entry LKG'!AT195,IF(AND($E$3="UKG"),'Marks Entry UKG'!AT195,""))))</f>
        <v/>
      </c>
      <c r="DB196" s="105" t="str">
        <f>IF(OR($B196=0,$B196=""),"",IF(AND($E$3="Nursery"),'Marks Entry Nursery'!AU195,IF(AND($E$3="LKG"),'Marks Entry LKG'!AU195,IF(AND($E$3="UKG"),'Marks Entry UKG'!AU195,""))))</f>
        <v/>
      </c>
      <c r="DC196" s="357" t="str">
        <f t="shared" si="183"/>
        <v/>
      </c>
      <c r="DD196" s="93" t="str">
        <f t="shared" si="184"/>
        <v/>
      </c>
      <c r="DE196" s="105" t="str">
        <f>IF(OR($B196=0,$B196=""),"",IF(AND($E$3="Nursery"),'Marks Entry Nursery'!AV195,IF(AND($E$3="LKG"),'Marks Entry LKG'!AV195,IF(AND($E$3="UKG"),'Marks Entry UKG'!AV195,""))))</f>
        <v/>
      </c>
      <c r="DF196" s="105" t="str">
        <f>IF(OR($B196=0,$B196=""),"",IF(AND($E$3="Nursery"),'Marks Entry Nursery'!AW195,IF(AND($E$3="LKG"),'Marks Entry LKG'!AW195,IF(AND($E$3="UKG"),'Marks Entry UKG'!AW195,""))))</f>
        <v/>
      </c>
      <c r="DG196" s="357" t="str">
        <f t="shared" si="185"/>
        <v/>
      </c>
      <c r="DH196" s="93" t="str">
        <f t="shared" si="186"/>
        <v/>
      </c>
      <c r="DI196" s="63" t="str">
        <f t="shared" si="187"/>
        <v/>
      </c>
      <c r="DJ196" s="359" t="str">
        <f t="shared" si="188"/>
        <v/>
      </c>
      <c r="DK196" s="67" t="str">
        <f t="shared" si="189"/>
        <v/>
      </c>
      <c r="DL196" s="68" t="str">
        <f t="shared" si="190"/>
        <v/>
      </c>
      <c r="DM196" s="387" t="str">
        <f>IFERROR(IF(B196="NSO","NSO",IF(OR(D196="",G196="",F196="",B196="",DI196=0),"",IF('Master sheet'!$D$14="Hindi","कक्षोंन्नति","Promoted"))),"")</f>
        <v/>
      </c>
      <c r="DN196" s="42" t="str">
        <f>IF(OR(B196=0,B196=""),"",IF(AND($E$3="Nursery"),'Marks Entry Nursery'!AX195,IF(AND($E$3="LKG"),'Marks Entry LKG'!AX195,IF(AND($E$3="UKG"),'Marks Entry UKG'!AX195,""))))</f>
        <v/>
      </c>
      <c r="DO196" s="42" t="str">
        <f>IF(OR(B196=0,B196=""),"",IF(AND($E$3="Nursery"),'Marks Entry Nursery'!AY195,IF(AND($E$3="LKG"),'Marks Entry LKG'!AY195,IF(AND($E$3="UKG"),'Marks Entry UKG'!AY195,""))))</f>
        <v/>
      </c>
      <c r="DP196" s="214" t="str">
        <f t="shared" si="191"/>
        <v/>
      </c>
      <c r="DQ196" s="43"/>
      <c r="DX196" s="44">
        <f>IF(AND($E$3="Nursery"),'Marks Entry Nursery'!I195,IF(AND($E$3="LKG"),'Marks Entry LKG'!I195,IF(AND($E$3="UKG"),'Marks Entry UKG'!I195,"")))</f>
        <v>0</v>
      </c>
    </row>
    <row r="197" spans="1:128" ht="18.95" customHeight="1">
      <c r="A197" s="56">
        <v>190</v>
      </c>
      <c r="B197" s="261" t="str">
        <f>IF(OR(DX197=0,DX197=""),"",IF(AND($E$3="Nursery"),'Marks Entry Nursery'!I196,IF(AND($E$3="LKG"),'Marks Entry LKG'!I196,IF(AND($E$3="UKG"),'Marks Entry UKG'!I196,""))))</f>
        <v/>
      </c>
      <c r="C197" s="57" t="str">
        <f>IF(OR($B197=0,$B197=""),"",IF(AND($E$3="Nursery"),'Marks Entry Nursery'!B196,IF(AND($E$3="LKG"),'Marks Entry LKG'!B196,IF(AND($E$3="UKG"),'Marks Entry UKG'!B196,""))))</f>
        <v/>
      </c>
      <c r="D197" s="57" t="str">
        <f>IF(OR($B197=0,$B197=""),"",IF(AND($E$3="Nursery"),'Marks Entry Nursery'!C196,IF(AND($E$3="LKG"),'Marks Entry LKG'!C196,IF(AND($E$3="UKG"),'Marks Entry UKG'!C196,""))))</f>
        <v/>
      </c>
      <c r="E197" s="402" t="str">
        <f>IF(OR(B197=0,B197=""),"",IF(AND($E$3="Nursery"),'Marks Entry Nursery'!E196,IF(AND($E$3="LKG"),'Marks Entry LKG'!E196,IF(AND($E$3="UKG"),'Marks Entry UKG'!E196,""))))</f>
        <v/>
      </c>
      <c r="F197" s="260" t="str">
        <f>IF(OR(B197=0,B197=""),"",IF(AND($E$3="Nursery"),'Marks Entry Nursery'!D196,IF(AND($E$3="LKG"),'Marks Entry LKG'!D196,IF(AND($E$3="UKG"),'Marks Entry UKG'!D196,""))))</f>
        <v/>
      </c>
      <c r="G197" s="407" t="str">
        <f>IF(OR($B197=0,$B197=""),"",IF(AND($E$3="Nursery"),'Marks Entry Nursery'!F196,IF(AND($E$3="LKG"),'Marks Entry LKG'!F196,IF(AND($E$3="UKG"),'Marks Entry UKG'!F196,""))))</f>
        <v/>
      </c>
      <c r="H197" s="407" t="str">
        <f>IF(OR($B197=0,$B197=""),"",IF(AND($E$3="Nursery"),'Marks Entry Nursery'!G196,IF(AND($E$3="LKG"),'Marks Entry LKG'!G196,IF(AND($E$3="UKG"),'Marks Entry UKG'!G196,""))))</f>
        <v/>
      </c>
      <c r="I197" s="407" t="str">
        <f>IF(OR($B197=0,$B197=""),"",IF(AND($E$3="Nursery"),'Marks Entry Nursery'!H196,IF(AND($E$3="LKG"),'Marks Entry LKG'!H196,IF(AND($E$3="UKG"),'Marks Entry UKG'!H196,""))))</f>
        <v/>
      </c>
      <c r="J197" s="229" t="str">
        <f>IF(OR($B197=0,$B197=""),"",IF(AND($E$3="Nursery"),'Marks Entry Nursery'!J196,IF(AND($E$3="LKG"),'Marks Entry LKG'!J196,IF(AND($E$3="UKG"),'Marks Entry UKG'!J196,""))))</f>
        <v/>
      </c>
      <c r="K197" s="229" t="str">
        <f>IF(OR($B197=0,$B197=""),"",IF(AND($E$3="Nursery"),'Marks Entry Nursery'!K196,IF(AND($E$3="LKG"),'Marks Entry LKG'!K196,IF(AND($E$3="UKG"),'Marks Entry UKG'!K196,""))))</f>
        <v/>
      </c>
      <c r="L197" s="105"/>
      <c r="M197" s="105"/>
      <c r="N197" s="105"/>
      <c r="O197" s="51"/>
      <c r="P197" s="105" t="str">
        <f>IF(OR($B197=0,$B197=""),"",IF(AND($E$3="Nursery"),'Marks Entry Nursery'!O196,IF(AND($E$3="LKG"),'Marks Entry LKG'!O196,IF(AND($E$3="UKG"),'Marks Entry UKG'!O196,""))))</f>
        <v/>
      </c>
      <c r="Q197" s="105" t="str">
        <f>IF(OR($B197=0,$B197=""),"",IF(AND($E$3="Nursery"),'Marks Entry Nursery'!P196,IF(AND($E$3="LKG"),'Marks Entry LKG'!P196,IF(AND($E$3="UKG"),'Marks Entry UKG'!P196,""))))</f>
        <v/>
      </c>
      <c r="R197" s="54" t="str">
        <f t="shared" si="128"/>
        <v/>
      </c>
      <c r="S197" s="51">
        <f t="shared" si="129"/>
        <v>0</v>
      </c>
      <c r="T197" s="105" t="str">
        <f>IF(OR($B197=0,$B197=""),"",IF(AND($E$3="Nursery"),'Marks Entry Nursery'!Q196,IF(AND($E$3="LKG"),'Marks Entry LKG'!Q196,IF(AND($E$3="UKG"),'Marks Entry UKG'!Q196,""))))</f>
        <v/>
      </c>
      <c r="U197" s="105" t="str">
        <f>IF(OR($B197=0,$B197=""),"",IF(AND($E$3="Nursery"),'Marks Entry Nursery'!R196,IF(AND($E$3="LKG"),'Marks Entry LKG'!R196,IF(AND($E$3="UKG"),'Marks Entry UKG'!R196,""))))</f>
        <v/>
      </c>
      <c r="V197" s="55" t="str">
        <f t="shared" si="130"/>
        <v/>
      </c>
      <c r="W197" s="51" t="str">
        <f t="shared" si="131"/>
        <v/>
      </c>
      <c r="X197" s="89">
        <f t="shared" si="132"/>
        <v>0</v>
      </c>
      <c r="Y197" s="89" t="str">
        <f t="shared" si="133"/>
        <v/>
      </c>
      <c r="Z197" s="89" t="str">
        <f t="shared" si="134"/>
        <v/>
      </c>
      <c r="AA197" s="89" t="str">
        <f t="shared" si="135"/>
        <v/>
      </c>
      <c r="AB197" s="89" t="str">
        <f t="shared" si="136"/>
        <v/>
      </c>
      <c r="AC197" s="93" t="str">
        <f t="shared" si="137"/>
        <v/>
      </c>
      <c r="AD197" s="105"/>
      <c r="AE197" s="105"/>
      <c r="AF197" s="105"/>
      <c r="AG197" s="51"/>
      <c r="AH197" s="105" t="str">
        <f>IF(OR($B197=0,$B197=""),"",IF(AND($E$3="Nursery"),'Marks Entry Nursery'!V196,IF(AND($E$3="LKG"),'Marks Entry LKG'!V196,IF(AND($E$3="UKG"),'Marks Entry UKG'!V196,""))))</f>
        <v/>
      </c>
      <c r="AI197" s="105" t="str">
        <f>IF(OR($B197=0,$B197=""),"",IF(AND($E$3="Nursery"),'Marks Entry Nursery'!W196,IF(AND($E$3="LKG"),'Marks Entry LKG'!W196,IF(AND($E$3="UKG"),'Marks Entry UKG'!W196,""))))</f>
        <v/>
      </c>
      <c r="AJ197" s="54" t="str">
        <f t="shared" si="138"/>
        <v/>
      </c>
      <c r="AK197" s="51">
        <f t="shared" si="139"/>
        <v>0</v>
      </c>
      <c r="AL197" s="105" t="str">
        <f>IF(OR($B197=0,$B197=""),"",IF(AND($E$3="Nursery"),'Marks Entry Nursery'!X196,IF(AND($E$3="LKG"),'Marks Entry LKG'!X196,IF(AND($E$3="UKG"),'Marks Entry UKG'!X196,""))))</f>
        <v/>
      </c>
      <c r="AM197" s="105" t="str">
        <f>IF(OR($B197=0,$B197=""),"",IF(AND($E$3="Nursery"),'Marks Entry Nursery'!Y196,IF(AND($E$3="LKG"),'Marks Entry LKG'!Y196,IF(AND($E$3="UKG"),'Marks Entry UKG'!Y196,""))))</f>
        <v/>
      </c>
      <c r="AN197" s="55" t="str">
        <f t="shared" si="140"/>
        <v/>
      </c>
      <c r="AO197" s="51" t="str">
        <f t="shared" si="141"/>
        <v/>
      </c>
      <c r="AP197" s="89">
        <f t="shared" si="142"/>
        <v>0</v>
      </c>
      <c r="AQ197" s="89" t="str">
        <f t="shared" si="143"/>
        <v/>
      </c>
      <c r="AR197" s="89" t="str">
        <f t="shared" si="144"/>
        <v/>
      </c>
      <c r="AS197" s="89" t="str">
        <f t="shared" si="145"/>
        <v/>
      </c>
      <c r="AT197" s="89" t="str">
        <f t="shared" si="146"/>
        <v/>
      </c>
      <c r="AU197" s="93" t="str">
        <f t="shared" si="147"/>
        <v/>
      </c>
      <c r="AV197" s="105"/>
      <c r="AW197" s="105"/>
      <c r="AX197" s="105"/>
      <c r="AY197" s="51"/>
      <c r="AZ197" s="105" t="str">
        <f>IF(OR($B197=0,$B197=""),"",IF(AND($E$3="Nursery"),'Marks Entry Nursery'!AC196,IF(AND($E$3="LKG"),'Marks Entry LKG'!AC196,IF(AND($E$3="UKG"),'Marks Entry UKG'!AC196,""))))</f>
        <v/>
      </c>
      <c r="BA197" s="105" t="str">
        <f>IF(OR($B197=0,$B197=""),"",IF(AND($E$3="Nursery"),'Marks Entry Nursery'!AD196,IF(AND($E$3="LKG"),'Marks Entry LKG'!AD196,IF(AND($E$3="UKG"),'Marks Entry UKG'!AD196,""))))</f>
        <v/>
      </c>
      <c r="BB197" s="54" t="str">
        <f t="shared" si="148"/>
        <v/>
      </c>
      <c r="BC197" s="51">
        <f t="shared" si="149"/>
        <v>0</v>
      </c>
      <c r="BD197" s="105" t="str">
        <f>IF(OR($B197=0,$B197=""),"",IF(AND($E$3="Nursery"),'Marks Entry Nursery'!AE196,IF(AND($E$3="LKG"),'Marks Entry LKG'!AE196,IF(AND($E$3="UKG"),'Marks Entry UKG'!AE196,""))))</f>
        <v/>
      </c>
      <c r="BE197" s="105" t="str">
        <f>IF(OR($B197=0,$B197=""),"",IF(AND($E$3="Nursery"),'Marks Entry Nursery'!AF196,IF(AND($E$3="LKG"),'Marks Entry LKG'!AF196,IF(AND($E$3="UKG"),'Marks Entry UKG'!AF196,""))))</f>
        <v/>
      </c>
      <c r="BF197" s="55" t="str">
        <f t="shared" si="150"/>
        <v/>
      </c>
      <c r="BG197" s="51" t="str">
        <f t="shared" si="151"/>
        <v/>
      </c>
      <c r="BH197" s="89">
        <f t="shared" si="152"/>
        <v>0</v>
      </c>
      <c r="BI197" s="89" t="str">
        <f t="shared" si="153"/>
        <v/>
      </c>
      <c r="BJ197" s="89" t="str">
        <f t="shared" si="154"/>
        <v/>
      </c>
      <c r="BK197" s="89" t="str">
        <f t="shared" si="155"/>
        <v/>
      </c>
      <c r="BL197" s="89" t="str">
        <f t="shared" si="156"/>
        <v/>
      </c>
      <c r="BM197" s="93" t="str">
        <f t="shared" si="157"/>
        <v/>
      </c>
      <c r="BN197" s="105"/>
      <c r="BO197" s="105"/>
      <c r="BP197" s="105"/>
      <c r="BQ197" s="51"/>
      <c r="BR197" s="105" t="str">
        <f>IF(OR($B197=0,$B197=""),"",IF(AND($E$3="Nursery"),'Marks Entry Nursery'!AJ196,IF(AND($E$3="LKG"),'Marks Entry LKG'!AJ196,IF(AND($E$3="UKG"),'Marks Entry UKG'!AJ196,""))))</f>
        <v/>
      </c>
      <c r="BS197" s="105" t="str">
        <f>IF(OR($B197=0,$B197=""),"",IF(AND($E$3="Nursery"),'Marks Entry Nursery'!AK196,IF(AND($E$3="LKG"),'Marks Entry LKG'!AK196,IF(AND($E$3="UKG"),'Marks Entry UKG'!AK196,""))))</f>
        <v/>
      </c>
      <c r="BT197" s="54" t="str">
        <f t="shared" si="158"/>
        <v/>
      </c>
      <c r="BU197" s="51">
        <f t="shared" si="159"/>
        <v>0</v>
      </c>
      <c r="BV197" s="105" t="str">
        <f>IF(OR($B197=0,$B197=""),"",IF(AND($E$3="Nursery"),'Marks Entry Nursery'!AL196,IF(AND($E$3="LKG"),'Marks Entry LKG'!AL196,IF(AND($E$3="UKG"),'Marks Entry UKG'!AL196,""))))</f>
        <v/>
      </c>
      <c r="BW197" s="105" t="str">
        <f>IF(OR($B197=0,$B197=""),"",IF(AND($E$3="Nursery"),'Marks Entry Nursery'!AM196,IF(AND($E$3="LKG"),'Marks Entry LKG'!AM196,IF(AND($E$3="UKG"),'Marks Entry UKG'!AM196,""))))</f>
        <v/>
      </c>
      <c r="BX197" s="55" t="str">
        <f t="shared" si="160"/>
        <v/>
      </c>
      <c r="BY197" s="51" t="str">
        <f t="shared" si="161"/>
        <v/>
      </c>
      <c r="BZ197" s="89">
        <f t="shared" si="162"/>
        <v>0</v>
      </c>
      <c r="CA197" s="89" t="str">
        <f t="shared" si="163"/>
        <v/>
      </c>
      <c r="CB197" s="89" t="str">
        <f t="shared" si="164"/>
        <v/>
      </c>
      <c r="CC197" s="89" t="str">
        <f t="shared" si="165"/>
        <v/>
      </c>
      <c r="CD197" s="89" t="str">
        <f t="shared" si="166"/>
        <v/>
      </c>
      <c r="CE197" s="93" t="str">
        <f t="shared" si="167"/>
        <v/>
      </c>
      <c r="CF197" s="105" t="str">
        <f>IF(OR($B197=0,$B197=""),"",IF(AND($E$3="Nursery"),'Marks Entry Nursery'!AN196,IF(AND($E$3="LKG"),'Marks Entry LKG'!AN196,IF(AND($E$3="UKG"),'Marks Entry UKG'!AN196,""))))</f>
        <v/>
      </c>
      <c r="CG197" s="105" t="str">
        <f>IF(OR($B197=0,$B197=""),"",IF(AND($E$3="Nursery"),'Marks Entry Nursery'!AO196,IF(AND($E$3="LKG"),'Marks Entry LKG'!AO196,IF(AND($E$3="UKG"),'Marks Entry UKG'!AO196,""))))</f>
        <v/>
      </c>
      <c r="CH197" s="106" t="str">
        <f t="shared" si="168"/>
        <v/>
      </c>
      <c r="CI197" s="107">
        <f t="shared" si="169"/>
        <v>0</v>
      </c>
      <c r="CJ197" s="107" t="str">
        <f t="shared" si="170"/>
        <v/>
      </c>
      <c r="CK197" s="107" t="str">
        <f t="shared" si="171"/>
        <v/>
      </c>
      <c r="CL197" s="92" t="str">
        <f t="shared" si="172"/>
        <v/>
      </c>
      <c r="CM197" s="105" t="str">
        <f>IF(OR($B197=0,$B197=""),"",IF(AND($E$3="Nursery"),'Marks Entry Nursery'!AP196,IF(AND($E$3="LKG"),'Marks Entry LKG'!AP196,IF(AND($E$3="UKG"),'Marks Entry UKG'!AP196,""))))</f>
        <v/>
      </c>
      <c r="CN197" s="105" t="str">
        <f>IF(OR($B197=0,$B197=""),"",IF(AND($E$3="Nursery"),'Marks Entry Nursery'!AQ196,IF(AND($E$3="LKG"),'Marks Entry LKG'!AQ196,IF(AND($E$3="UKG"),'Marks Entry UKG'!AQ196,""))))</f>
        <v/>
      </c>
      <c r="CO197" s="106" t="str">
        <f t="shared" si="173"/>
        <v/>
      </c>
      <c r="CP197" s="107">
        <f t="shared" si="174"/>
        <v>0</v>
      </c>
      <c r="CQ197" s="107" t="str">
        <f t="shared" si="175"/>
        <v/>
      </c>
      <c r="CR197" s="107" t="str">
        <f t="shared" si="176"/>
        <v/>
      </c>
      <c r="CS197" s="92" t="str">
        <f t="shared" si="177"/>
        <v/>
      </c>
      <c r="CT197" s="105" t="str">
        <f>IF(OR($B197=0,$B197=""),"",IF(AND($E$3="Nursery"),'Marks Entry Nursery'!AR196,IF(AND($E$3="LKG"),'Marks Entry LKG'!AR196,IF(AND($E$3="UKG"),'Marks Entry UKG'!AR196,""))))</f>
        <v/>
      </c>
      <c r="CU197" s="105" t="str">
        <f>IF(OR($B197=0,$B197=""),"",IF(AND($E$3="Nursery"),'Marks Entry Nursery'!AS196,IF(AND($E$3="LKG"),'Marks Entry LKG'!AS196,IF(AND($E$3="UKG"),'Marks Entry UKG'!AS196,""))))</f>
        <v/>
      </c>
      <c r="CV197" s="106" t="str">
        <f t="shared" si="178"/>
        <v/>
      </c>
      <c r="CW197" s="107">
        <f t="shared" si="179"/>
        <v>0</v>
      </c>
      <c r="CX197" s="107" t="str">
        <f t="shared" si="180"/>
        <v/>
      </c>
      <c r="CY197" s="107" t="str">
        <f t="shared" si="181"/>
        <v/>
      </c>
      <c r="CZ197" s="92" t="str">
        <f t="shared" si="182"/>
        <v/>
      </c>
      <c r="DA197" s="105" t="str">
        <f>IF(OR($B197=0,$B197=""),"",IF(AND($E$3="Nursery"),'Marks Entry Nursery'!AT196,IF(AND($E$3="LKG"),'Marks Entry LKG'!AT196,IF(AND($E$3="UKG"),'Marks Entry UKG'!AT196,""))))</f>
        <v/>
      </c>
      <c r="DB197" s="105" t="str">
        <f>IF(OR($B197=0,$B197=""),"",IF(AND($E$3="Nursery"),'Marks Entry Nursery'!AU196,IF(AND($E$3="LKG"),'Marks Entry LKG'!AU196,IF(AND($E$3="UKG"),'Marks Entry UKG'!AU196,""))))</f>
        <v/>
      </c>
      <c r="DC197" s="357" t="str">
        <f t="shared" si="183"/>
        <v/>
      </c>
      <c r="DD197" s="93" t="str">
        <f t="shared" si="184"/>
        <v/>
      </c>
      <c r="DE197" s="105" t="str">
        <f>IF(OR($B197=0,$B197=""),"",IF(AND($E$3="Nursery"),'Marks Entry Nursery'!AV196,IF(AND($E$3="LKG"),'Marks Entry LKG'!AV196,IF(AND($E$3="UKG"),'Marks Entry UKG'!AV196,""))))</f>
        <v/>
      </c>
      <c r="DF197" s="105" t="str">
        <f>IF(OR($B197=0,$B197=""),"",IF(AND($E$3="Nursery"),'Marks Entry Nursery'!AW196,IF(AND($E$3="LKG"),'Marks Entry LKG'!AW196,IF(AND($E$3="UKG"),'Marks Entry UKG'!AW196,""))))</f>
        <v/>
      </c>
      <c r="DG197" s="357" t="str">
        <f t="shared" si="185"/>
        <v/>
      </c>
      <c r="DH197" s="93" t="str">
        <f t="shared" si="186"/>
        <v/>
      </c>
      <c r="DI197" s="63" t="str">
        <f t="shared" si="187"/>
        <v/>
      </c>
      <c r="DJ197" s="359" t="str">
        <f t="shared" si="188"/>
        <v/>
      </c>
      <c r="DK197" s="67" t="str">
        <f t="shared" si="189"/>
        <v/>
      </c>
      <c r="DL197" s="68" t="str">
        <f t="shared" si="190"/>
        <v/>
      </c>
      <c r="DM197" s="387" t="str">
        <f>IFERROR(IF(B197="NSO","NSO",IF(OR(D197="",G197="",F197="",B197="",DI197=0),"",IF('Master sheet'!$D$14="Hindi","कक्षोंन्नति","Promoted"))),"")</f>
        <v/>
      </c>
      <c r="DN197" s="42" t="str">
        <f>IF(OR(B197=0,B197=""),"",IF(AND($E$3="Nursery"),'Marks Entry Nursery'!AX196,IF(AND($E$3="LKG"),'Marks Entry LKG'!AX196,IF(AND($E$3="UKG"),'Marks Entry UKG'!AX196,""))))</f>
        <v/>
      </c>
      <c r="DO197" s="42" t="str">
        <f>IF(OR(B197=0,B197=""),"",IF(AND($E$3="Nursery"),'Marks Entry Nursery'!AY196,IF(AND($E$3="LKG"),'Marks Entry LKG'!AY196,IF(AND($E$3="UKG"),'Marks Entry UKG'!AY196,""))))</f>
        <v/>
      </c>
      <c r="DP197" s="214" t="str">
        <f t="shared" si="191"/>
        <v/>
      </c>
      <c r="DQ197" s="43"/>
      <c r="DX197" s="44">
        <f>IF(AND($E$3="Nursery"),'Marks Entry Nursery'!I196,IF(AND($E$3="LKG"),'Marks Entry LKG'!I196,IF(AND($E$3="UKG"),'Marks Entry UKG'!I196,"")))</f>
        <v>0</v>
      </c>
    </row>
    <row r="198" spans="1:128" ht="18.95" customHeight="1">
      <c r="A198" s="56">
        <v>191</v>
      </c>
      <c r="B198" s="261" t="str">
        <f>IF(OR(DX198=0,DX198=""),"",IF(AND($E$3="Nursery"),'Marks Entry Nursery'!I197,IF(AND($E$3="LKG"),'Marks Entry LKG'!I197,IF(AND($E$3="UKG"),'Marks Entry UKG'!I197,""))))</f>
        <v/>
      </c>
      <c r="C198" s="57" t="str">
        <f>IF(OR($B198=0,$B198=""),"",IF(AND($E$3="Nursery"),'Marks Entry Nursery'!B197,IF(AND($E$3="LKG"),'Marks Entry LKG'!B197,IF(AND($E$3="UKG"),'Marks Entry UKG'!B197,""))))</f>
        <v/>
      </c>
      <c r="D198" s="57" t="str">
        <f>IF(OR($B198=0,$B198=""),"",IF(AND($E$3="Nursery"),'Marks Entry Nursery'!C197,IF(AND($E$3="LKG"),'Marks Entry LKG'!C197,IF(AND($E$3="UKG"),'Marks Entry UKG'!C197,""))))</f>
        <v/>
      </c>
      <c r="E198" s="402" t="str">
        <f>IF(OR(B198=0,B198=""),"",IF(AND($E$3="Nursery"),'Marks Entry Nursery'!E197,IF(AND($E$3="LKG"),'Marks Entry LKG'!E197,IF(AND($E$3="UKG"),'Marks Entry UKG'!E197,""))))</f>
        <v/>
      </c>
      <c r="F198" s="260" t="str">
        <f>IF(OR(B198=0,B198=""),"",IF(AND($E$3="Nursery"),'Marks Entry Nursery'!D197,IF(AND($E$3="LKG"),'Marks Entry LKG'!D197,IF(AND($E$3="UKG"),'Marks Entry UKG'!D197,""))))</f>
        <v/>
      </c>
      <c r="G198" s="407" t="str">
        <f>IF(OR($B198=0,$B198=""),"",IF(AND($E$3="Nursery"),'Marks Entry Nursery'!F197,IF(AND($E$3="LKG"),'Marks Entry LKG'!F197,IF(AND($E$3="UKG"),'Marks Entry UKG'!F197,""))))</f>
        <v/>
      </c>
      <c r="H198" s="407" t="str">
        <f>IF(OR($B198=0,$B198=""),"",IF(AND($E$3="Nursery"),'Marks Entry Nursery'!G197,IF(AND($E$3="LKG"),'Marks Entry LKG'!G197,IF(AND($E$3="UKG"),'Marks Entry UKG'!G197,""))))</f>
        <v/>
      </c>
      <c r="I198" s="407" t="str">
        <f>IF(OR($B198=0,$B198=""),"",IF(AND($E$3="Nursery"),'Marks Entry Nursery'!H197,IF(AND($E$3="LKG"),'Marks Entry LKG'!H197,IF(AND($E$3="UKG"),'Marks Entry UKG'!H197,""))))</f>
        <v/>
      </c>
      <c r="J198" s="229" t="str">
        <f>IF(OR($B198=0,$B198=""),"",IF(AND($E$3="Nursery"),'Marks Entry Nursery'!J197,IF(AND($E$3="LKG"),'Marks Entry LKG'!J197,IF(AND($E$3="UKG"),'Marks Entry UKG'!J197,""))))</f>
        <v/>
      </c>
      <c r="K198" s="229" t="str">
        <f>IF(OR($B198=0,$B198=""),"",IF(AND($E$3="Nursery"),'Marks Entry Nursery'!K197,IF(AND($E$3="LKG"),'Marks Entry LKG'!K197,IF(AND($E$3="UKG"),'Marks Entry UKG'!K197,""))))</f>
        <v/>
      </c>
      <c r="L198" s="105"/>
      <c r="M198" s="105"/>
      <c r="N198" s="105"/>
      <c r="O198" s="51"/>
      <c r="P198" s="105" t="str">
        <f>IF(OR($B198=0,$B198=""),"",IF(AND($E$3="Nursery"),'Marks Entry Nursery'!O197,IF(AND($E$3="LKG"),'Marks Entry LKG'!O197,IF(AND($E$3="UKG"),'Marks Entry UKG'!O197,""))))</f>
        <v/>
      </c>
      <c r="Q198" s="105" t="str">
        <f>IF(OR($B198=0,$B198=""),"",IF(AND($E$3="Nursery"),'Marks Entry Nursery'!P197,IF(AND($E$3="LKG"),'Marks Entry LKG'!P197,IF(AND($E$3="UKG"),'Marks Entry UKG'!P197,""))))</f>
        <v/>
      </c>
      <c r="R198" s="54" t="str">
        <f t="shared" si="128"/>
        <v/>
      </c>
      <c r="S198" s="51">
        <f t="shared" si="129"/>
        <v>0</v>
      </c>
      <c r="T198" s="105" t="str">
        <f>IF(OR($B198=0,$B198=""),"",IF(AND($E$3="Nursery"),'Marks Entry Nursery'!Q197,IF(AND($E$3="LKG"),'Marks Entry LKG'!Q197,IF(AND($E$3="UKG"),'Marks Entry UKG'!Q197,""))))</f>
        <v/>
      </c>
      <c r="U198" s="105" t="str">
        <f>IF(OR($B198=0,$B198=""),"",IF(AND($E$3="Nursery"),'Marks Entry Nursery'!R197,IF(AND($E$3="LKG"),'Marks Entry LKG'!R197,IF(AND($E$3="UKG"),'Marks Entry UKG'!R197,""))))</f>
        <v/>
      </c>
      <c r="V198" s="55" t="str">
        <f t="shared" si="130"/>
        <v/>
      </c>
      <c r="W198" s="51" t="str">
        <f t="shared" si="131"/>
        <v/>
      </c>
      <c r="X198" s="89">
        <f t="shared" si="132"/>
        <v>0</v>
      </c>
      <c r="Y198" s="89" t="str">
        <f t="shared" si="133"/>
        <v/>
      </c>
      <c r="Z198" s="89" t="str">
        <f t="shared" si="134"/>
        <v/>
      </c>
      <c r="AA198" s="89" t="str">
        <f t="shared" si="135"/>
        <v/>
      </c>
      <c r="AB198" s="89" t="str">
        <f t="shared" si="136"/>
        <v/>
      </c>
      <c r="AC198" s="93" t="str">
        <f t="shared" si="137"/>
        <v/>
      </c>
      <c r="AD198" s="105"/>
      <c r="AE198" s="105"/>
      <c r="AF198" s="105"/>
      <c r="AG198" s="51"/>
      <c r="AH198" s="105" t="str">
        <f>IF(OR($B198=0,$B198=""),"",IF(AND($E$3="Nursery"),'Marks Entry Nursery'!V197,IF(AND($E$3="LKG"),'Marks Entry LKG'!V197,IF(AND($E$3="UKG"),'Marks Entry UKG'!V197,""))))</f>
        <v/>
      </c>
      <c r="AI198" s="105" t="str">
        <f>IF(OR($B198=0,$B198=""),"",IF(AND($E$3="Nursery"),'Marks Entry Nursery'!W197,IF(AND($E$3="LKG"),'Marks Entry LKG'!W197,IF(AND($E$3="UKG"),'Marks Entry UKG'!W197,""))))</f>
        <v/>
      </c>
      <c r="AJ198" s="54" t="str">
        <f t="shared" si="138"/>
        <v/>
      </c>
      <c r="AK198" s="51">
        <f t="shared" si="139"/>
        <v>0</v>
      </c>
      <c r="AL198" s="105" t="str">
        <f>IF(OR($B198=0,$B198=""),"",IF(AND($E$3="Nursery"),'Marks Entry Nursery'!X197,IF(AND($E$3="LKG"),'Marks Entry LKG'!X197,IF(AND($E$3="UKG"),'Marks Entry UKG'!X197,""))))</f>
        <v/>
      </c>
      <c r="AM198" s="105" t="str">
        <f>IF(OR($B198=0,$B198=""),"",IF(AND($E$3="Nursery"),'Marks Entry Nursery'!Y197,IF(AND($E$3="LKG"),'Marks Entry LKG'!Y197,IF(AND($E$3="UKG"),'Marks Entry UKG'!Y197,""))))</f>
        <v/>
      </c>
      <c r="AN198" s="55" t="str">
        <f t="shared" si="140"/>
        <v/>
      </c>
      <c r="AO198" s="51" t="str">
        <f t="shared" si="141"/>
        <v/>
      </c>
      <c r="AP198" s="89">
        <f t="shared" si="142"/>
        <v>0</v>
      </c>
      <c r="AQ198" s="89" t="str">
        <f t="shared" si="143"/>
        <v/>
      </c>
      <c r="AR198" s="89" t="str">
        <f t="shared" si="144"/>
        <v/>
      </c>
      <c r="AS198" s="89" t="str">
        <f t="shared" si="145"/>
        <v/>
      </c>
      <c r="AT198" s="89" t="str">
        <f t="shared" si="146"/>
        <v/>
      </c>
      <c r="AU198" s="93" t="str">
        <f t="shared" si="147"/>
        <v/>
      </c>
      <c r="AV198" s="105"/>
      <c r="AW198" s="105"/>
      <c r="AX198" s="105"/>
      <c r="AY198" s="51"/>
      <c r="AZ198" s="105" t="str">
        <f>IF(OR($B198=0,$B198=""),"",IF(AND($E$3="Nursery"),'Marks Entry Nursery'!AC197,IF(AND($E$3="LKG"),'Marks Entry LKG'!AC197,IF(AND($E$3="UKG"),'Marks Entry UKG'!AC197,""))))</f>
        <v/>
      </c>
      <c r="BA198" s="105" t="str">
        <f>IF(OR($B198=0,$B198=""),"",IF(AND($E$3="Nursery"),'Marks Entry Nursery'!AD197,IF(AND($E$3="LKG"),'Marks Entry LKG'!AD197,IF(AND($E$3="UKG"),'Marks Entry UKG'!AD197,""))))</f>
        <v/>
      </c>
      <c r="BB198" s="54" t="str">
        <f t="shared" si="148"/>
        <v/>
      </c>
      <c r="BC198" s="51">
        <f t="shared" si="149"/>
        <v>0</v>
      </c>
      <c r="BD198" s="105" t="str">
        <f>IF(OR($B198=0,$B198=""),"",IF(AND($E$3="Nursery"),'Marks Entry Nursery'!AE197,IF(AND($E$3="LKG"),'Marks Entry LKG'!AE197,IF(AND($E$3="UKG"),'Marks Entry UKG'!AE197,""))))</f>
        <v/>
      </c>
      <c r="BE198" s="105" t="str">
        <f>IF(OR($B198=0,$B198=""),"",IF(AND($E$3="Nursery"),'Marks Entry Nursery'!AF197,IF(AND($E$3="LKG"),'Marks Entry LKG'!AF197,IF(AND($E$3="UKG"),'Marks Entry UKG'!AF197,""))))</f>
        <v/>
      </c>
      <c r="BF198" s="55" t="str">
        <f t="shared" si="150"/>
        <v/>
      </c>
      <c r="BG198" s="51" t="str">
        <f t="shared" si="151"/>
        <v/>
      </c>
      <c r="BH198" s="89">
        <f t="shared" si="152"/>
        <v>0</v>
      </c>
      <c r="BI198" s="89" t="str">
        <f t="shared" si="153"/>
        <v/>
      </c>
      <c r="BJ198" s="89" t="str">
        <f t="shared" si="154"/>
        <v/>
      </c>
      <c r="BK198" s="89" t="str">
        <f t="shared" si="155"/>
        <v/>
      </c>
      <c r="BL198" s="89" t="str">
        <f t="shared" si="156"/>
        <v/>
      </c>
      <c r="BM198" s="93" t="str">
        <f t="shared" si="157"/>
        <v/>
      </c>
      <c r="BN198" s="105"/>
      <c r="BO198" s="105"/>
      <c r="BP198" s="105"/>
      <c r="BQ198" s="51"/>
      <c r="BR198" s="105" t="str">
        <f>IF(OR($B198=0,$B198=""),"",IF(AND($E$3="Nursery"),'Marks Entry Nursery'!AJ197,IF(AND($E$3="LKG"),'Marks Entry LKG'!AJ197,IF(AND($E$3="UKG"),'Marks Entry UKG'!AJ197,""))))</f>
        <v/>
      </c>
      <c r="BS198" s="105" t="str">
        <f>IF(OR($B198=0,$B198=""),"",IF(AND($E$3="Nursery"),'Marks Entry Nursery'!AK197,IF(AND($E$3="LKG"),'Marks Entry LKG'!AK197,IF(AND($E$3="UKG"),'Marks Entry UKG'!AK197,""))))</f>
        <v/>
      </c>
      <c r="BT198" s="54" t="str">
        <f t="shared" si="158"/>
        <v/>
      </c>
      <c r="BU198" s="51">
        <f t="shared" si="159"/>
        <v>0</v>
      </c>
      <c r="BV198" s="105" t="str">
        <f>IF(OR($B198=0,$B198=""),"",IF(AND($E$3="Nursery"),'Marks Entry Nursery'!AL197,IF(AND($E$3="LKG"),'Marks Entry LKG'!AL197,IF(AND($E$3="UKG"),'Marks Entry UKG'!AL197,""))))</f>
        <v/>
      </c>
      <c r="BW198" s="105" t="str">
        <f>IF(OR($B198=0,$B198=""),"",IF(AND($E$3="Nursery"),'Marks Entry Nursery'!AM197,IF(AND($E$3="LKG"),'Marks Entry LKG'!AM197,IF(AND($E$3="UKG"),'Marks Entry UKG'!AM197,""))))</f>
        <v/>
      </c>
      <c r="BX198" s="55" t="str">
        <f t="shared" si="160"/>
        <v/>
      </c>
      <c r="BY198" s="51" t="str">
        <f t="shared" si="161"/>
        <v/>
      </c>
      <c r="BZ198" s="89">
        <f t="shared" si="162"/>
        <v>0</v>
      </c>
      <c r="CA198" s="89" t="str">
        <f t="shared" si="163"/>
        <v/>
      </c>
      <c r="CB198" s="89" t="str">
        <f t="shared" si="164"/>
        <v/>
      </c>
      <c r="CC198" s="89" t="str">
        <f t="shared" si="165"/>
        <v/>
      </c>
      <c r="CD198" s="89" t="str">
        <f t="shared" si="166"/>
        <v/>
      </c>
      <c r="CE198" s="93" t="str">
        <f t="shared" si="167"/>
        <v/>
      </c>
      <c r="CF198" s="105" t="str">
        <f>IF(OR($B198=0,$B198=""),"",IF(AND($E$3="Nursery"),'Marks Entry Nursery'!AN197,IF(AND($E$3="LKG"),'Marks Entry LKG'!AN197,IF(AND($E$3="UKG"),'Marks Entry UKG'!AN197,""))))</f>
        <v/>
      </c>
      <c r="CG198" s="105" t="str">
        <f>IF(OR($B198=0,$B198=""),"",IF(AND($E$3="Nursery"),'Marks Entry Nursery'!AO197,IF(AND($E$3="LKG"),'Marks Entry LKG'!AO197,IF(AND($E$3="UKG"),'Marks Entry UKG'!AO197,""))))</f>
        <v/>
      </c>
      <c r="CH198" s="106" t="str">
        <f t="shared" si="168"/>
        <v/>
      </c>
      <c r="CI198" s="107">
        <f t="shared" si="169"/>
        <v>0</v>
      </c>
      <c r="CJ198" s="107" t="str">
        <f t="shared" si="170"/>
        <v/>
      </c>
      <c r="CK198" s="107" t="str">
        <f t="shared" si="171"/>
        <v/>
      </c>
      <c r="CL198" s="92" t="str">
        <f t="shared" si="172"/>
        <v/>
      </c>
      <c r="CM198" s="105" t="str">
        <f>IF(OR($B198=0,$B198=""),"",IF(AND($E$3="Nursery"),'Marks Entry Nursery'!AP197,IF(AND($E$3="LKG"),'Marks Entry LKG'!AP197,IF(AND($E$3="UKG"),'Marks Entry UKG'!AP197,""))))</f>
        <v/>
      </c>
      <c r="CN198" s="105" t="str">
        <f>IF(OR($B198=0,$B198=""),"",IF(AND($E$3="Nursery"),'Marks Entry Nursery'!AQ197,IF(AND($E$3="LKG"),'Marks Entry LKG'!AQ197,IF(AND($E$3="UKG"),'Marks Entry UKG'!AQ197,""))))</f>
        <v/>
      </c>
      <c r="CO198" s="106" t="str">
        <f t="shared" si="173"/>
        <v/>
      </c>
      <c r="CP198" s="107">
        <f t="shared" si="174"/>
        <v>0</v>
      </c>
      <c r="CQ198" s="107" t="str">
        <f t="shared" si="175"/>
        <v/>
      </c>
      <c r="CR198" s="107" t="str">
        <f t="shared" si="176"/>
        <v/>
      </c>
      <c r="CS198" s="92" t="str">
        <f t="shared" si="177"/>
        <v/>
      </c>
      <c r="CT198" s="105" t="str">
        <f>IF(OR($B198=0,$B198=""),"",IF(AND($E$3="Nursery"),'Marks Entry Nursery'!AR197,IF(AND($E$3="LKG"),'Marks Entry LKG'!AR197,IF(AND($E$3="UKG"),'Marks Entry UKG'!AR197,""))))</f>
        <v/>
      </c>
      <c r="CU198" s="105" t="str">
        <f>IF(OR($B198=0,$B198=""),"",IF(AND($E$3="Nursery"),'Marks Entry Nursery'!AS197,IF(AND($E$3="LKG"),'Marks Entry LKG'!AS197,IF(AND($E$3="UKG"),'Marks Entry UKG'!AS197,""))))</f>
        <v/>
      </c>
      <c r="CV198" s="106" t="str">
        <f t="shared" si="178"/>
        <v/>
      </c>
      <c r="CW198" s="107">
        <f t="shared" si="179"/>
        <v>0</v>
      </c>
      <c r="CX198" s="107" t="str">
        <f t="shared" si="180"/>
        <v/>
      </c>
      <c r="CY198" s="107" t="str">
        <f t="shared" si="181"/>
        <v/>
      </c>
      <c r="CZ198" s="92" t="str">
        <f t="shared" si="182"/>
        <v/>
      </c>
      <c r="DA198" s="105" t="str">
        <f>IF(OR($B198=0,$B198=""),"",IF(AND($E$3="Nursery"),'Marks Entry Nursery'!AT197,IF(AND($E$3="LKG"),'Marks Entry LKG'!AT197,IF(AND($E$3="UKG"),'Marks Entry UKG'!AT197,""))))</f>
        <v/>
      </c>
      <c r="DB198" s="105" t="str">
        <f>IF(OR($B198=0,$B198=""),"",IF(AND($E$3="Nursery"),'Marks Entry Nursery'!AU197,IF(AND($E$3="LKG"),'Marks Entry LKG'!AU197,IF(AND($E$3="UKG"),'Marks Entry UKG'!AU197,""))))</f>
        <v/>
      </c>
      <c r="DC198" s="357" t="str">
        <f t="shared" si="183"/>
        <v/>
      </c>
      <c r="DD198" s="93" t="str">
        <f t="shared" si="184"/>
        <v/>
      </c>
      <c r="DE198" s="105" t="str">
        <f>IF(OR($B198=0,$B198=""),"",IF(AND($E$3="Nursery"),'Marks Entry Nursery'!AV197,IF(AND($E$3="LKG"),'Marks Entry LKG'!AV197,IF(AND($E$3="UKG"),'Marks Entry UKG'!AV197,""))))</f>
        <v/>
      </c>
      <c r="DF198" s="105" t="str">
        <f>IF(OR($B198=0,$B198=""),"",IF(AND($E$3="Nursery"),'Marks Entry Nursery'!AW197,IF(AND($E$3="LKG"),'Marks Entry LKG'!AW197,IF(AND($E$3="UKG"),'Marks Entry UKG'!AW197,""))))</f>
        <v/>
      </c>
      <c r="DG198" s="357" t="str">
        <f t="shared" si="185"/>
        <v/>
      </c>
      <c r="DH198" s="93" t="str">
        <f t="shared" si="186"/>
        <v/>
      </c>
      <c r="DI198" s="63" t="str">
        <f t="shared" si="187"/>
        <v/>
      </c>
      <c r="DJ198" s="359" t="str">
        <f t="shared" si="188"/>
        <v/>
      </c>
      <c r="DK198" s="67" t="str">
        <f t="shared" si="189"/>
        <v/>
      </c>
      <c r="DL198" s="68" t="str">
        <f t="shared" si="190"/>
        <v/>
      </c>
      <c r="DM198" s="387" t="str">
        <f>IFERROR(IF(B198="NSO","NSO",IF(OR(D198="",G198="",F198="",B198="",DI198=0),"",IF('Master sheet'!$D$14="Hindi","कक्षोंन्नति","Promoted"))),"")</f>
        <v/>
      </c>
      <c r="DN198" s="42" t="str">
        <f>IF(OR(B198=0,B198=""),"",IF(AND($E$3="Nursery"),'Marks Entry Nursery'!AX197,IF(AND($E$3="LKG"),'Marks Entry LKG'!AX197,IF(AND($E$3="UKG"),'Marks Entry UKG'!AX197,""))))</f>
        <v/>
      </c>
      <c r="DO198" s="42" t="str">
        <f>IF(OR(B198=0,B198=""),"",IF(AND($E$3="Nursery"),'Marks Entry Nursery'!AY197,IF(AND($E$3="LKG"),'Marks Entry LKG'!AY197,IF(AND($E$3="UKG"),'Marks Entry UKG'!AY197,""))))</f>
        <v/>
      </c>
      <c r="DP198" s="214" t="str">
        <f t="shared" si="191"/>
        <v/>
      </c>
      <c r="DQ198" s="43"/>
      <c r="DX198" s="44">
        <f>IF(AND($E$3="Nursery"),'Marks Entry Nursery'!I197,IF(AND($E$3="LKG"),'Marks Entry LKG'!I197,IF(AND($E$3="UKG"),'Marks Entry UKG'!I197,"")))</f>
        <v>0</v>
      </c>
    </row>
    <row r="199" spans="1:128" ht="18.95" customHeight="1">
      <c r="A199" s="56">
        <v>192</v>
      </c>
      <c r="B199" s="261" t="str">
        <f>IF(OR(DX199=0,DX199=""),"",IF(AND($E$3="Nursery"),'Marks Entry Nursery'!I198,IF(AND($E$3="LKG"),'Marks Entry LKG'!I198,IF(AND($E$3="UKG"),'Marks Entry UKG'!I198,""))))</f>
        <v/>
      </c>
      <c r="C199" s="57" t="str">
        <f>IF(OR($B199=0,$B199=""),"",IF(AND($E$3="Nursery"),'Marks Entry Nursery'!B198,IF(AND($E$3="LKG"),'Marks Entry LKG'!B198,IF(AND($E$3="UKG"),'Marks Entry UKG'!B198,""))))</f>
        <v/>
      </c>
      <c r="D199" s="57" t="str">
        <f>IF(OR($B199=0,$B199=""),"",IF(AND($E$3="Nursery"),'Marks Entry Nursery'!C198,IF(AND($E$3="LKG"),'Marks Entry LKG'!C198,IF(AND($E$3="UKG"),'Marks Entry UKG'!C198,""))))</f>
        <v/>
      </c>
      <c r="E199" s="402" t="str">
        <f>IF(OR(B199=0,B199=""),"",IF(AND($E$3="Nursery"),'Marks Entry Nursery'!E198,IF(AND($E$3="LKG"),'Marks Entry LKG'!E198,IF(AND($E$3="UKG"),'Marks Entry UKG'!E198,""))))</f>
        <v/>
      </c>
      <c r="F199" s="260" t="str">
        <f>IF(OR(B199=0,B199=""),"",IF(AND($E$3="Nursery"),'Marks Entry Nursery'!D198,IF(AND($E$3="LKG"),'Marks Entry LKG'!D198,IF(AND($E$3="UKG"),'Marks Entry UKG'!D198,""))))</f>
        <v/>
      </c>
      <c r="G199" s="407" t="str">
        <f>IF(OR($B199=0,$B199=""),"",IF(AND($E$3="Nursery"),'Marks Entry Nursery'!F198,IF(AND($E$3="LKG"),'Marks Entry LKG'!F198,IF(AND($E$3="UKG"),'Marks Entry UKG'!F198,""))))</f>
        <v/>
      </c>
      <c r="H199" s="407" t="str">
        <f>IF(OR($B199=0,$B199=""),"",IF(AND($E$3="Nursery"),'Marks Entry Nursery'!G198,IF(AND($E$3="LKG"),'Marks Entry LKG'!G198,IF(AND($E$3="UKG"),'Marks Entry UKG'!G198,""))))</f>
        <v/>
      </c>
      <c r="I199" s="407" t="str">
        <f>IF(OR($B199=0,$B199=""),"",IF(AND($E$3="Nursery"),'Marks Entry Nursery'!H198,IF(AND($E$3="LKG"),'Marks Entry LKG'!H198,IF(AND($E$3="UKG"),'Marks Entry UKG'!H198,""))))</f>
        <v/>
      </c>
      <c r="J199" s="229" t="str">
        <f>IF(OR($B199=0,$B199=""),"",IF(AND($E$3="Nursery"),'Marks Entry Nursery'!J198,IF(AND($E$3="LKG"),'Marks Entry LKG'!J198,IF(AND($E$3="UKG"),'Marks Entry UKG'!J198,""))))</f>
        <v/>
      </c>
      <c r="K199" s="229" t="str">
        <f>IF(OR($B199=0,$B199=""),"",IF(AND($E$3="Nursery"),'Marks Entry Nursery'!K198,IF(AND($E$3="LKG"),'Marks Entry LKG'!K198,IF(AND($E$3="UKG"),'Marks Entry UKG'!K198,""))))</f>
        <v/>
      </c>
      <c r="L199" s="105"/>
      <c r="M199" s="105"/>
      <c r="N199" s="105"/>
      <c r="O199" s="51"/>
      <c r="P199" s="105" t="str">
        <f>IF(OR($B199=0,$B199=""),"",IF(AND($E$3="Nursery"),'Marks Entry Nursery'!O198,IF(AND($E$3="LKG"),'Marks Entry LKG'!O198,IF(AND($E$3="UKG"),'Marks Entry UKG'!O198,""))))</f>
        <v/>
      </c>
      <c r="Q199" s="105" t="str">
        <f>IF(OR($B199=0,$B199=""),"",IF(AND($E$3="Nursery"),'Marks Entry Nursery'!P198,IF(AND($E$3="LKG"),'Marks Entry LKG'!P198,IF(AND($E$3="UKG"),'Marks Entry UKG'!P198,""))))</f>
        <v/>
      </c>
      <c r="R199" s="54" t="str">
        <f t="shared" si="128"/>
        <v/>
      </c>
      <c r="S199" s="51">
        <f t="shared" si="129"/>
        <v>0</v>
      </c>
      <c r="T199" s="105" t="str">
        <f>IF(OR($B199=0,$B199=""),"",IF(AND($E$3="Nursery"),'Marks Entry Nursery'!Q198,IF(AND($E$3="LKG"),'Marks Entry LKG'!Q198,IF(AND($E$3="UKG"),'Marks Entry UKG'!Q198,""))))</f>
        <v/>
      </c>
      <c r="U199" s="105" t="str">
        <f>IF(OR($B199=0,$B199=""),"",IF(AND($E$3="Nursery"),'Marks Entry Nursery'!R198,IF(AND($E$3="LKG"),'Marks Entry LKG'!R198,IF(AND($E$3="UKG"),'Marks Entry UKG'!R198,""))))</f>
        <v/>
      </c>
      <c r="V199" s="55" t="str">
        <f t="shared" si="130"/>
        <v/>
      </c>
      <c r="W199" s="51" t="str">
        <f t="shared" si="131"/>
        <v/>
      </c>
      <c r="X199" s="89">
        <f t="shared" si="132"/>
        <v>0</v>
      </c>
      <c r="Y199" s="89" t="str">
        <f t="shared" si="133"/>
        <v/>
      </c>
      <c r="Z199" s="89" t="str">
        <f t="shared" si="134"/>
        <v/>
      </c>
      <c r="AA199" s="89" t="str">
        <f t="shared" si="135"/>
        <v/>
      </c>
      <c r="AB199" s="89" t="str">
        <f t="shared" si="136"/>
        <v/>
      </c>
      <c r="AC199" s="93" t="str">
        <f t="shared" si="137"/>
        <v/>
      </c>
      <c r="AD199" s="105"/>
      <c r="AE199" s="105"/>
      <c r="AF199" s="105"/>
      <c r="AG199" s="51"/>
      <c r="AH199" s="105" t="str">
        <f>IF(OR($B199=0,$B199=""),"",IF(AND($E$3="Nursery"),'Marks Entry Nursery'!V198,IF(AND($E$3="LKG"),'Marks Entry LKG'!V198,IF(AND($E$3="UKG"),'Marks Entry UKG'!V198,""))))</f>
        <v/>
      </c>
      <c r="AI199" s="105" t="str">
        <f>IF(OR($B199=0,$B199=""),"",IF(AND($E$3="Nursery"),'Marks Entry Nursery'!W198,IF(AND($E$3="LKG"),'Marks Entry LKG'!W198,IF(AND($E$3="UKG"),'Marks Entry UKG'!W198,""))))</f>
        <v/>
      </c>
      <c r="AJ199" s="54" t="str">
        <f t="shared" si="138"/>
        <v/>
      </c>
      <c r="AK199" s="51">
        <f t="shared" si="139"/>
        <v>0</v>
      </c>
      <c r="AL199" s="105" t="str">
        <f>IF(OR($B199=0,$B199=""),"",IF(AND($E$3="Nursery"),'Marks Entry Nursery'!X198,IF(AND($E$3="LKG"),'Marks Entry LKG'!X198,IF(AND($E$3="UKG"),'Marks Entry UKG'!X198,""))))</f>
        <v/>
      </c>
      <c r="AM199" s="105" t="str">
        <f>IF(OR($B199=0,$B199=""),"",IF(AND($E$3="Nursery"),'Marks Entry Nursery'!Y198,IF(AND($E$3="LKG"),'Marks Entry LKG'!Y198,IF(AND($E$3="UKG"),'Marks Entry UKG'!Y198,""))))</f>
        <v/>
      </c>
      <c r="AN199" s="55" t="str">
        <f t="shared" si="140"/>
        <v/>
      </c>
      <c r="AO199" s="51" t="str">
        <f t="shared" si="141"/>
        <v/>
      </c>
      <c r="AP199" s="89">
        <f t="shared" si="142"/>
        <v>0</v>
      </c>
      <c r="AQ199" s="89" t="str">
        <f t="shared" si="143"/>
        <v/>
      </c>
      <c r="AR199" s="89" t="str">
        <f t="shared" si="144"/>
        <v/>
      </c>
      <c r="AS199" s="89" t="str">
        <f t="shared" si="145"/>
        <v/>
      </c>
      <c r="AT199" s="89" t="str">
        <f t="shared" si="146"/>
        <v/>
      </c>
      <c r="AU199" s="93" t="str">
        <f t="shared" si="147"/>
        <v/>
      </c>
      <c r="AV199" s="105"/>
      <c r="AW199" s="105"/>
      <c r="AX199" s="105"/>
      <c r="AY199" s="51"/>
      <c r="AZ199" s="105" t="str">
        <f>IF(OR($B199=0,$B199=""),"",IF(AND($E$3="Nursery"),'Marks Entry Nursery'!AC198,IF(AND($E$3="LKG"),'Marks Entry LKG'!AC198,IF(AND($E$3="UKG"),'Marks Entry UKG'!AC198,""))))</f>
        <v/>
      </c>
      <c r="BA199" s="105" t="str">
        <f>IF(OR($B199=0,$B199=""),"",IF(AND($E$3="Nursery"),'Marks Entry Nursery'!AD198,IF(AND($E$3="LKG"),'Marks Entry LKG'!AD198,IF(AND($E$3="UKG"),'Marks Entry UKG'!AD198,""))))</f>
        <v/>
      </c>
      <c r="BB199" s="54" t="str">
        <f t="shared" si="148"/>
        <v/>
      </c>
      <c r="BC199" s="51">
        <f t="shared" si="149"/>
        <v>0</v>
      </c>
      <c r="BD199" s="105" t="str">
        <f>IF(OR($B199=0,$B199=""),"",IF(AND($E$3="Nursery"),'Marks Entry Nursery'!AE198,IF(AND($E$3="LKG"),'Marks Entry LKG'!AE198,IF(AND($E$3="UKG"),'Marks Entry UKG'!AE198,""))))</f>
        <v/>
      </c>
      <c r="BE199" s="105" t="str">
        <f>IF(OR($B199=0,$B199=""),"",IF(AND($E$3="Nursery"),'Marks Entry Nursery'!AF198,IF(AND($E$3="LKG"),'Marks Entry LKG'!AF198,IF(AND($E$3="UKG"),'Marks Entry UKG'!AF198,""))))</f>
        <v/>
      </c>
      <c r="BF199" s="55" t="str">
        <f t="shared" si="150"/>
        <v/>
      </c>
      <c r="BG199" s="51" t="str">
        <f t="shared" si="151"/>
        <v/>
      </c>
      <c r="BH199" s="89">
        <f t="shared" si="152"/>
        <v>0</v>
      </c>
      <c r="BI199" s="89" t="str">
        <f t="shared" si="153"/>
        <v/>
      </c>
      <c r="BJ199" s="89" t="str">
        <f t="shared" si="154"/>
        <v/>
      </c>
      <c r="BK199" s="89" t="str">
        <f t="shared" si="155"/>
        <v/>
      </c>
      <c r="BL199" s="89" t="str">
        <f t="shared" si="156"/>
        <v/>
      </c>
      <c r="BM199" s="93" t="str">
        <f t="shared" si="157"/>
        <v/>
      </c>
      <c r="BN199" s="105"/>
      <c r="BO199" s="105"/>
      <c r="BP199" s="105"/>
      <c r="BQ199" s="51"/>
      <c r="BR199" s="105" t="str">
        <f>IF(OR($B199=0,$B199=""),"",IF(AND($E$3="Nursery"),'Marks Entry Nursery'!AJ198,IF(AND($E$3="LKG"),'Marks Entry LKG'!AJ198,IF(AND($E$3="UKG"),'Marks Entry UKG'!AJ198,""))))</f>
        <v/>
      </c>
      <c r="BS199" s="105" t="str">
        <f>IF(OR($B199=0,$B199=""),"",IF(AND($E$3="Nursery"),'Marks Entry Nursery'!AK198,IF(AND($E$3="LKG"),'Marks Entry LKG'!AK198,IF(AND($E$3="UKG"),'Marks Entry UKG'!AK198,""))))</f>
        <v/>
      </c>
      <c r="BT199" s="54" t="str">
        <f t="shared" si="158"/>
        <v/>
      </c>
      <c r="BU199" s="51">
        <f t="shared" si="159"/>
        <v>0</v>
      </c>
      <c r="BV199" s="105" t="str">
        <f>IF(OR($B199=0,$B199=""),"",IF(AND($E$3="Nursery"),'Marks Entry Nursery'!AL198,IF(AND($E$3="LKG"),'Marks Entry LKG'!AL198,IF(AND($E$3="UKG"),'Marks Entry UKG'!AL198,""))))</f>
        <v/>
      </c>
      <c r="BW199" s="105" t="str">
        <f>IF(OR($B199=0,$B199=""),"",IF(AND($E$3="Nursery"),'Marks Entry Nursery'!AM198,IF(AND($E$3="LKG"),'Marks Entry LKG'!AM198,IF(AND($E$3="UKG"),'Marks Entry UKG'!AM198,""))))</f>
        <v/>
      </c>
      <c r="BX199" s="55" t="str">
        <f t="shared" si="160"/>
        <v/>
      </c>
      <c r="BY199" s="51" t="str">
        <f t="shared" si="161"/>
        <v/>
      </c>
      <c r="BZ199" s="89">
        <f t="shared" si="162"/>
        <v>0</v>
      </c>
      <c r="CA199" s="89" t="str">
        <f t="shared" si="163"/>
        <v/>
      </c>
      <c r="CB199" s="89" t="str">
        <f t="shared" si="164"/>
        <v/>
      </c>
      <c r="CC199" s="89" t="str">
        <f t="shared" si="165"/>
        <v/>
      </c>
      <c r="CD199" s="89" t="str">
        <f t="shared" si="166"/>
        <v/>
      </c>
      <c r="CE199" s="93" t="str">
        <f t="shared" si="167"/>
        <v/>
      </c>
      <c r="CF199" s="105" t="str">
        <f>IF(OR($B199=0,$B199=""),"",IF(AND($E$3="Nursery"),'Marks Entry Nursery'!AN198,IF(AND($E$3="LKG"),'Marks Entry LKG'!AN198,IF(AND($E$3="UKG"),'Marks Entry UKG'!AN198,""))))</f>
        <v/>
      </c>
      <c r="CG199" s="105" t="str">
        <f>IF(OR($B199=0,$B199=""),"",IF(AND($E$3="Nursery"),'Marks Entry Nursery'!AO198,IF(AND($E$3="LKG"),'Marks Entry LKG'!AO198,IF(AND($E$3="UKG"),'Marks Entry UKG'!AO198,""))))</f>
        <v/>
      </c>
      <c r="CH199" s="106" t="str">
        <f t="shared" si="168"/>
        <v/>
      </c>
      <c r="CI199" s="107">
        <f t="shared" si="169"/>
        <v>0</v>
      </c>
      <c r="CJ199" s="107" t="str">
        <f t="shared" si="170"/>
        <v/>
      </c>
      <c r="CK199" s="107" t="str">
        <f t="shared" si="171"/>
        <v/>
      </c>
      <c r="CL199" s="92" t="str">
        <f t="shared" si="172"/>
        <v/>
      </c>
      <c r="CM199" s="105" t="str">
        <f>IF(OR($B199=0,$B199=""),"",IF(AND($E$3="Nursery"),'Marks Entry Nursery'!AP198,IF(AND($E$3="LKG"),'Marks Entry LKG'!AP198,IF(AND($E$3="UKG"),'Marks Entry UKG'!AP198,""))))</f>
        <v/>
      </c>
      <c r="CN199" s="105" t="str">
        <f>IF(OR($B199=0,$B199=""),"",IF(AND($E$3="Nursery"),'Marks Entry Nursery'!AQ198,IF(AND($E$3="LKG"),'Marks Entry LKG'!AQ198,IF(AND($E$3="UKG"),'Marks Entry UKG'!AQ198,""))))</f>
        <v/>
      </c>
      <c r="CO199" s="106" t="str">
        <f t="shared" si="173"/>
        <v/>
      </c>
      <c r="CP199" s="107">
        <f t="shared" si="174"/>
        <v>0</v>
      </c>
      <c r="CQ199" s="107" t="str">
        <f t="shared" si="175"/>
        <v/>
      </c>
      <c r="CR199" s="107" t="str">
        <f t="shared" si="176"/>
        <v/>
      </c>
      <c r="CS199" s="92" t="str">
        <f t="shared" si="177"/>
        <v/>
      </c>
      <c r="CT199" s="105" t="str">
        <f>IF(OR($B199=0,$B199=""),"",IF(AND($E$3="Nursery"),'Marks Entry Nursery'!AR198,IF(AND($E$3="LKG"),'Marks Entry LKG'!AR198,IF(AND($E$3="UKG"),'Marks Entry UKG'!AR198,""))))</f>
        <v/>
      </c>
      <c r="CU199" s="105" t="str">
        <f>IF(OR($B199=0,$B199=""),"",IF(AND($E$3="Nursery"),'Marks Entry Nursery'!AS198,IF(AND($E$3="LKG"),'Marks Entry LKG'!AS198,IF(AND($E$3="UKG"),'Marks Entry UKG'!AS198,""))))</f>
        <v/>
      </c>
      <c r="CV199" s="106" t="str">
        <f t="shared" si="178"/>
        <v/>
      </c>
      <c r="CW199" s="107">
        <f t="shared" si="179"/>
        <v>0</v>
      </c>
      <c r="CX199" s="107" t="str">
        <f t="shared" si="180"/>
        <v/>
      </c>
      <c r="CY199" s="107" t="str">
        <f t="shared" si="181"/>
        <v/>
      </c>
      <c r="CZ199" s="92" t="str">
        <f t="shared" si="182"/>
        <v/>
      </c>
      <c r="DA199" s="105" t="str">
        <f>IF(OR($B199=0,$B199=""),"",IF(AND($E$3="Nursery"),'Marks Entry Nursery'!AT198,IF(AND($E$3="LKG"),'Marks Entry LKG'!AT198,IF(AND($E$3="UKG"),'Marks Entry UKG'!AT198,""))))</f>
        <v/>
      </c>
      <c r="DB199" s="105" t="str">
        <f>IF(OR($B199=0,$B199=""),"",IF(AND($E$3="Nursery"),'Marks Entry Nursery'!AU198,IF(AND($E$3="LKG"),'Marks Entry LKG'!AU198,IF(AND($E$3="UKG"),'Marks Entry UKG'!AU198,""))))</f>
        <v/>
      </c>
      <c r="DC199" s="357" t="str">
        <f t="shared" si="183"/>
        <v/>
      </c>
      <c r="DD199" s="93" t="str">
        <f t="shared" si="184"/>
        <v/>
      </c>
      <c r="DE199" s="105" t="str">
        <f>IF(OR($B199=0,$B199=""),"",IF(AND($E$3="Nursery"),'Marks Entry Nursery'!AV198,IF(AND($E$3="LKG"),'Marks Entry LKG'!AV198,IF(AND($E$3="UKG"),'Marks Entry UKG'!AV198,""))))</f>
        <v/>
      </c>
      <c r="DF199" s="105" t="str">
        <f>IF(OR($B199=0,$B199=""),"",IF(AND($E$3="Nursery"),'Marks Entry Nursery'!AW198,IF(AND($E$3="LKG"),'Marks Entry LKG'!AW198,IF(AND($E$3="UKG"),'Marks Entry UKG'!AW198,""))))</f>
        <v/>
      </c>
      <c r="DG199" s="357" t="str">
        <f t="shared" si="185"/>
        <v/>
      </c>
      <c r="DH199" s="93" t="str">
        <f t="shared" si="186"/>
        <v/>
      </c>
      <c r="DI199" s="63" t="str">
        <f t="shared" si="187"/>
        <v/>
      </c>
      <c r="DJ199" s="359" t="str">
        <f t="shared" si="188"/>
        <v/>
      </c>
      <c r="DK199" s="67" t="str">
        <f t="shared" si="189"/>
        <v/>
      </c>
      <c r="DL199" s="68" t="str">
        <f t="shared" si="190"/>
        <v/>
      </c>
      <c r="DM199" s="387" t="str">
        <f>IFERROR(IF(B199="NSO","NSO",IF(OR(D199="",G199="",F199="",B199="",DI199=0),"",IF('Master sheet'!$D$14="Hindi","कक्षोंन्नति","Promoted"))),"")</f>
        <v/>
      </c>
      <c r="DN199" s="42" t="str">
        <f>IF(OR(B199=0,B199=""),"",IF(AND($E$3="Nursery"),'Marks Entry Nursery'!AX198,IF(AND($E$3="LKG"),'Marks Entry LKG'!AX198,IF(AND($E$3="UKG"),'Marks Entry UKG'!AX198,""))))</f>
        <v/>
      </c>
      <c r="DO199" s="42" t="str">
        <f>IF(OR(B199=0,B199=""),"",IF(AND($E$3="Nursery"),'Marks Entry Nursery'!AY198,IF(AND($E$3="LKG"),'Marks Entry LKG'!AY198,IF(AND($E$3="UKG"),'Marks Entry UKG'!AY198,""))))</f>
        <v/>
      </c>
      <c r="DP199" s="214" t="str">
        <f t="shared" si="191"/>
        <v/>
      </c>
      <c r="DQ199" s="43"/>
      <c r="DX199" s="44">
        <f>IF(AND($E$3="Nursery"),'Marks Entry Nursery'!I198,IF(AND($E$3="LKG"),'Marks Entry LKG'!I198,IF(AND($E$3="UKG"),'Marks Entry UKG'!I198,"")))</f>
        <v>0</v>
      </c>
    </row>
    <row r="200" spans="1:128" ht="18.95" customHeight="1">
      <c r="A200" s="56">
        <v>193</v>
      </c>
      <c r="B200" s="261" t="str">
        <f>IF(OR(DX200=0,DX200=""),"",IF(AND($E$3="Nursery"),'Marks Entry Nursery'!I199,IF(AND($E$3="LKG"),'Marks Entry LKG'!I199,IF(AND($E$3="UKG"),'Marks Entry UKG'!I199,""))))</f>
        <v/>
      </c>
      <c r="C200" s="57" t="str">
        <f>IF(OR($B200=0,$B200=""),"",IF(AND($E$3="Nursery"),'Marks Entry Nursery'!B199,IF(AND($E$3="LKG"),'Marks Entry LKG'!B199,IF(AND($E$3="UKG"),'Marks Entry UKG'!B199,""))))</f>
        <v/>
      </c>
      <c r="D200" s="57" t="str">
        <f>IF(OR($B200=0,$B200=""),"",IF(AND($E$3="Nursery"),'Marks Entry Nursery'!C199,IF(AND($E$3="LKG"),'Marks Entry LKG'!C199,IF(AND($E$3="UKG"),'Marks Entry UKG'!C199,""))))</f>
        <v/>
      </c>
      <c r="E200" s="402" t="str">
        <f>IF(OR(B200=0,B200=""),"",IF(AND($E$3="Nursery"),'Marks Entry Nursery'!E199,IF(AND($E$3="LKG"),'Marks Entry LKG'!E199,IF(AND($E$3="UKG"),'Marks Entry UKG'!E199,""))))</f>
        <v/>
      </c>
      <c r="F200" s="260" t="str">
        <f>IF(OR(B200=0,B200=""),"",IF(AND($E$3="Nursery"),'Marks Entry Nursery'!D199,IF(AND($E$3="LKG"),'Marks Entry LKG'!D199,IF(AND($E$3="UKG"),'Marks Entry UKG'!D199,""))))</f>
        <v/>
      </c>
      <c r="G200" s="407" t="str">
        <f>IF(OR($B200=0,$B200=""),"",IF(AND($E$3="Nursery"),'Marks Entry Nursery'!F199,IF(AND($E$3="LKG"),'Marks Entry LKG'!F199,IF(AND($E$3="UKG"),'Marks Entry UKG'!F199,""))))</f>
        <v/>
      </c>
      <c r="H200" s="407" t="str">
        <f>IF(OR($B200=0,$B200=""),"",IF(AND($E$3="Nursery"),'Marks Entry Nursery'!G199,IF(AND($E$3="LKG"),'Marks Entry LKG'!G199,IF(AND($E$3="UKG"),'Marks Entry UKG'!G199,""))))</f>
        <v/>
      </c>
      <c r="I200" s="407" t="str">
        <f>IF(OR($B200=0,$B200=""),"",IF(AND($E$3="Nursery"),'Marks Entry Nursery'!H199,IF(AND($E$3="LKG"),'Marks Entry LKG'!H199,IF(AND($E$3="UKG"),'Marks Entry UKG'!H199,""))))</f>
        <v/>
      </c>
      <c r="J200" s="229" t="str">
        <f>IF(OR($B200=0,$B200=""),"",IF(AND($E$3="Nursery"),'Marks Entry Nursery'!J199,IF(AND($E$3="LKG"),'Marks Entry LKG'!J199,IF(AND($E$3="UKG"),'Marks Entry UKG'!J199,""))))</f>
        <v/>
      </c>
      <c r="K200" s="229" t="str">
        <f>IF(OR($B200=0,$B200=""),"",IF(AND($E$3="Nursery"),'Marks Entry Nursery'!K199,IF(AND($E$3="LKG"),'Marks Entry LKG'!K199,IF(AND($E$3="UKG"),'Marks Entry UKG'!K199,""))))</f>
        <v/>
      </c>
      <c r="L200" s="105"/>
      <c r="M200" s="105"/>
      <c r="N200" s="105"/>
      <c r="O200" s="51"/>
      <c r="P200" s="105" t="str">
        <f>IF(OR($B200=0,$B200=""),"",IF(AND($E$3="Nursery"),'Marks Entry Nursery'!O199,IF(AND($E$3="LKG"),'Marks Entry LKG'!O199,IF(AND($E$3="UKG"),'Marks Entry UKG'!O199,""))))</f>
        <v/>
      </c>
      <c r="Q200" s="105" t="str">
        <f>IF(OR($B200=0,$B200=""),"",IF(AND($E$3="Nursery"),'Marks Entry Nursery'!P199,IF(AND($E$3="LKG"),'Marks Entry LKG'!P199,IF(AND($E$3="UKG"),'Marks Entry UKG'!P199,""))))</f>
        <v/>
      </c>
      <c r="R200" s="54" t="str">
        <f t="shared" si="128"/>
        <v/>
      </c>
      <c r="S200" s="51">
        <f t="shared" si="129"/>
        <v>0</v>
      </c>
      <c r="T200" s="105" t="str">
        <f>IF(OR($B200=0,$B200=""),"",IF(AND($E$3="Nursery"),'Marks Entry Nursery'!Q199,IF(AND($E$3="LKG"),'Marks Entry LKG'!Q199,IF(AND($E$3="UKG"),'Marks Entry UKG'!Q199,""))))</f>
        <v/>
      </c>
      <c r="U200" s="105" t="str">
        <f>IF(OR($B200=0,$B200=""),"",IF(AND($E$3="Nursery"),'Marks Entry Nursery'!R199,IF(AND($E$3="LKG"),'Marks Entry LKG'!R199,IF(AND($E$3="UKG"),'Marks Entry UKG'!R199,""))))</f>
        <v/>
      </c>
      <c r="V200" s="55" t="str">
        <f t="shared" si="130"/>
        <v/>
      </c>
      <c r="W200" s="51" t="str">
        <f t="shared" si="131"/>
        <v/>
      </c>
      <c r="X200" s="89">
        <f t="shared" si="132"/>
        <v>0</v>
      </c>
      <c r="Y200" s="89" t="str">
        <f t="shared" si="133"/>
        <v/>
      </c>
      <c r="Z200" s="89" t="str">
        <f t="shared" si="134"/>
        <v/>
      </c>
      <c r="AA200" s="89" t="str">
        <f t="shared" si="135"/>
        <v/>
      </c>
      <c r="AB200" s="89" t="str">
        <f t="shared" si="136"/>
        <v/>
      </c>
      <c r="AC200" s="93" t="str">
        <f t="shared" si="137"/>
        <v/>
      </c>
      <c r="AD200" s="105"/>
      <c r="AE200" s="105"/>
      <c r="AF200" s="105"/>
      <c r="AG200" s="51"/>
      <c r="AH200" s="105" t="str">
        <f>IF(OR($B200=0,$B200=""),"",IF(AND($E$3="Nursery"),'Marks Entry Nursery'!V199,IF(AND($E$3="LKG"),'Marks Entry LKG'!V199,IF(AND($E$3="UKG"),'Marks Entry UKG'!V199,""))))</f>
        <v/>
      </c>
      <c r="AI200" s="105" t="str">
        <f>IF(OR($B200=0,$B200=""),"",IF(AND($E$3="Nursery"),'Marks Entry Nursery'!W199,IF(AND($E$3="LKG"),'Marks Entry LKG'!W199,IF(AND($E$3="UKG"),'Marks Entry UKG'!W199,""))))</f>
        <v/>
      </c>
      <c r="AJ200" s="54" t="str">
        <f t="shared" si="138"/>
        <v/>
      </c>
      <c r="AK200" s="51">
        <f t="shared" si="139"/>
        <v>0</v>
      </c>
      <c r="AL200" s="105" t="str">
        <f>IF(OR($B200=0,$B200=""),"",IF(AND($E$3="Nursery"),'Marks Entry Nursery'!X199,IF(AND($E$3="LKG"),'Marks Entry LKG'!X199,IF(AND($E$3="UKG"),'Marks Entry UKG'!X199,""))))</f>
        <v/>
      </c>
      <c r="AM200" s="105" t="str">
        <f>IF(OR($B200=0,$B200=""),"",IF(AND($E$3="Nursery"),'Marks Entry Nursery'!Y199,IF(AND($E$3="LKG"),'Marks Entry LKG'!Y199,IF(AND($E$3="UKG"),'Marks Entry UKG'!Y199,""))))</f>
        <v/>
      </c>
      <c r="AN200" s="55" t="str">
        <f t="shared" si="140"/>
        <v/>
      </c>
      <c r="AO200" s="51" t="str">
        <f t="shared" si="141"/>
        <v/>
      </c>
      <c r="AP200" s="89">
        <f t="shared" si="142"/>
        <v>0</v>
      </c>
      <c r="AQ200" s="89" t="str">
        <f t="shared" si="143"/>
        <v/>
      </c>
      <c r="AR200" s="89" t="str">
        <f t="shared" si="144"/>
        <v/>
      </c>
      <c r="AS200" s="89" t="str">
        <f t="shared" si="145"/>
        <v/>
      </c>
      <c r="AT200" s="89" t="str">
        <f t="shared" si="146"/>
        <v/>
      </c>
      <c r="AU200" s="93" t="str">
        <f t="shared" si="147"/>
        <v/>
      </c>
      <c r="AV200" s="105"/>
      <c r="AW200" s="105"/>
      <c r="AX200" s="105"/>
      <c r="AY200" s="51"/>
      <c r="AZ200" s="105" t="str">
        <f>IF(OR($B200=0,$B200=""),"",IF(AND($E$3="Nursery"),'Marks Entry Nursery'!AC199,IF(AND($E$3="LKG"),'Marks Entry LKG'!AC199,IF(AND($E$3="UKG"),'Marks Entry UKG'!AC199,""))))</f>
        <v/>
      </c>
      <c r="BA200" s="105" t="str">
        <f>IF(OR($B200=0,$B200=""),"",IF(AND($E$3="Nursery"),'Marks Entry Nursery'!AD199,IF(AND($E$3="LKG"),'Marks Entry LKG'!AD199,IF(AND($E$3="UKG"),'Marks Entry UKG'!AD199,""))))</f>
        <v/>
      </c>
      <c r="BB200" s="54" t="str">
        <f t="shared" si="148"/>
        <v/>
      </c>
      <c r="BC200" s="51">
        <f t="shared" si="149"/>
        <v>0</v>
      </c>
      <c r="BD200" s="105" t="str">
        <f>IF(OR($B200=0,$B200=""),"",IF(AND($E$3="Nursery"),'Marks Entry Nursery'!AE199,IF(AND($E$3="LKG"),'Marks Entry LKG'!AE199,IF(AND($E$3="UKG"),'Marks Entry UKG'!AE199,""))))</f>
        <v/>
      </c>
      <c r="BE200" s="105" t="str">
        <f>IF(OR($B200=0,$B200=""),"",IF(AND($E$3="Nursery"),'Marks Entry Nursery'!AF199,IF(AND($E$3="LKG"),'Marks Entry LKG'!AF199,IF(AND($E$3="UKG"),'Marks Entry UKG'!AF199,""))))</f>
        <v/>
      </c>
      <c r="BF200" s="55" t="str">
        <f t="shared" si="150"/>
        <v/>
      </c>
      <c r="BG200" s="51" t="str">
        <f t="shared" si="151"/>
        <v/>
      </c>
      <c r="BH200" s="89">
        <f t="shared" si="152"/>
        <v>0</v>
      </c>
      <c r="BI200" s="89" t="str">
        <f t="shared" si="153"/>
        <v/>
      </c>
      <c r="BJ200" s="89" t="str">
        <f t="shared" si="154"/>
        <v/>
      </c>
      <c r="BK200" s="89" t="str">
        <f t="shared" si="155"/>
        <v/>
      </c>
      <c r="BL200" s="89" t="str">
        <f t="shared" si="156"/>
        <v/>
      </c>
      <c r="BM200" s="93" t="str">
        <f t="shared" si="157"/>
        <v/>
      </c>
      <c r="BN200" s="105"/>
      <c r="BO200" s="105"/>
      <c r="BP200" s="105"/>
      <c r="BQ200" s="51"/>
      <c r="BR200" s="105" t="str">
        <f>IF(OR($B200=0,$B200=""),"",IF(AND($E$3="Nursery"),'Marks Entry Nursery'!AJ199,IF(AND($E$3="LKG"),'Marks Entry LKG'!AJ199,IF(AND($E$3="UKG"),'Marks Entry UKG'!AJ199,""))))</f>
        <v/>
      </c>
      <c r="BS200" s="105" t="str">
        <f>IF(OR($B200=0,$B200=""),"",IF(AND($E$3="Nursery"),'Marks Entry Nursery'!AK199,IF(AND($E$3="LKG"),'Marks Entry LKG'!AK199,IF(AND($E$3="UKG"),'Marks Entry UKG'!AK199,""))))</f>
        <v/>
      </c>
      <c r="BT200" s="54" t="str">
        <f t="shared" si="158"/>
        <v/>
      </c>
      <c r="BU200" s="51">
        <f t="shared" si="159"/>
        <v>0</v>
      </c>
      <c r="BV200" s="105" t="str">
        <f>IF(OR($B200=0,$B200=""),"",IF(AND($E$3="Nursery"),'Marks Entry Nursery'!AL199,IF(AND($E$3="LKG"),'Marks Entry LKG'!AL199,IF(AND($E$3="UKG"),'Marks Entry UKG'!AL199,""))))</f>
        <v/>
      </c>
      <c r="BW200" s="105" t="str">
        <f>IF(OR($B200=0,$B200=""),"",IF(AND($E$3="Nursery"),'Marks Entry Nursery'!AM199,IF(AND($E$3="LKG"),'Marks Entry LKG'!AM199,IF(AND($E$3="UKG"),'Marks Entry UKG'!AM199,""))))</f>
        <v/>
      </c>
      <c r="BX200" s="55" t="str">
        <f t="shared" si="160"/>
        <v/>
      </c>
      <c r="BY200" s="51" t="str">
        <f t="shared" si="161"/>
        <v/>
      </c>
      <c r="BZ200" s="89">
        <f t="shared" si="162"/>
        <v>0</v>
      </c>
      <c r="CA200" s="89" t="str">
        <f t="shared" si="163"/>
        <v/>
      </c>
      <c r="CB200" s="89" t="str">
        <f t="shared" si="164"/>
        <v/>
      </c>
      <c r="CC200" s="89" t="str">
        <f t="shared" si="165"/>
        <v/>
      </c>
      <c r="CD200" s="89" t="str">
        <f t="shared" si="166"/>
        <v/>
      </c>
      <c r="CE200" s="93" t="str">
        <f t="shared" si="167"/>
        <v/>
      </c>
      <c r="CF200" s="105" t="str">
        <f>IF(OR($B200=0,$B200=""),"",IF(AND($E$3="Nursery"),'Marks Entry Nursery'!AN199,IF(AND($E$3="LKG"),'Marks Entry LKG'!AN199,IF(AND($E$3="UKG"),'Marks Entry UKG'!AN199,""))))</f>
        <v/>
      </c>
      <c r="CG200" s="105" t="str">
        <f>IF(OR($B200=0,$B200=""),"",IF(AND($E$3="Nursery"),'Marks Entry Nursery'!AO199,IF(AND($E$3="LKG"),'Marks Entry LKG'!AO199,IF(AND($E$3="UKG"),'Marks Entry UKG'!AO199,""))))</f>
        <v/>
      </c>
      <c r="CH200" s="106" t="str">
        <f t="shared" si="168"/>
        <v/>
      </c>
      <c r="CI200" s="107">
        <f t="shared" si="169"/>
        <v>0</v>
      </c>
      <c r="CJ200" s="107" t="str">
        <f t="shared" si="170"/>
        <v/>
      </c>
      <c r="CK200" s="107" t="str">
        <f t="shared" si="171"/>
        <v/>
      </c>
      <c r="CL200" s="92" t="str">
        <f t="shared" si="172"/>
        <v/>
      </c>
      <c r="CM200" s="105" t="str">
        <f>IF(OR($B200=0,$B200=""),"",IF(AND($E$3="Nursery"),'Marks Entry Nursery'!AP199,IF(AND($E$3="LKG"),'Marks Entry LKG'!AP199,IF(AND($E$3="UKG"),'Marks Entry UKG'!AP199,""))))</f>
        <v/>
      </c>
      <c r="CN200" s="105" t="str">
        <f>IF(OR($B200=0,$B200=""),"",IF(AND($E$3="Nursery"),'Marks Entry Nursery'!AQ199,IF(AND($E$3="LKG"),'Marks Entry LKG'!AQ199,IF(AND($E$3="UKG"),'Marks Entry UKG'!AQ199,""))))</f>
        <v/>
      </c>
      <c r="CO200" s="106" t="str">
        <f t="shared" si="173"/>
        <v/>
      </c>
      <c r="CP200" s="107">
        <f t="shared" si="174"/>
        <v>0</v>
      </c>
      <c r="CQ200" s="107" t="str">
        <f t="shared" si="175"/>
        <v/>
      </c>
      <c r="CR200" s="107" t="str">
        <f t="shared" si="176"/>
        <v/>
      </c>
      <c r="CS200" s="92" t="str">
        <f t="shared" si="177"/>
        <v/>
      </c>
      <c r="CT200" s="105" t="str">
        <f>IF(OR($B200=0,$B200=""),"",IF(AND($E$3="Nursery"),'Marks Entry Nursery'!AR199,IF(AND($E$3="LKG"),'Marks Entry LKG'!AR199,IF(AND($E$3="UKG"),'Marks Entry UKG'!AR199,""))))</f>
        <v/>
      </c>
      <c r="CU200" s="105" t="str">
        <f>IF(OR($B200=0,$B200=""),"",IF(AND($E$3="Nursery"),'Marks Entry Nursery'!AS199,IF(AND($E$3="LKG"),'Marks Entry LKG'!AS199,IF(AND($E$3="UKG"),'Marks Entry UKG'!AS199,""))))</f>
        <v/>
      </c>
      <c r="CV200" s="106" t="str">
        <f t="shared" si="178"/>
        <v/>
      </c>
      <c r="CW200" s="107">
        <f t="shared" si="179"/>
        <v>0</v>
      </c>
      <c r="CX200" s="107" t="str">
        <f t="shared" si="180"/>
        <v/>
      </c>
      <c r="CY200" s="107" t="str">
        <f t="shared" si="181"/>
        <v/>
      </c>
      <c r="CZ200" s="92" t="str">
        <f t="shared" si="182"/>
        <v/>
      </c>
      <c r="DA200" s="105" t="str">
        <f>IF(OR($B200=0,$B200=""),"",IF(AND($E$3="Nursery"),'Marks Entry Nursery'!AT199,IF(AND($E$3="LKG"),'Marks Entry LKG'!AT199,IF(AND($E$3="UKG"),'Marks Entry UKG'!AT199,""))))</f>
        <v/>
      </c>
      <c r="DB200" s="105" t="str">
        <f>IF(OR($B200=0,$B200=""),"",IF(AND($E$3="Nursery"),'Marks Entry Nursery'!AU199,IF(AND($E$3="LKG"),'Marks Entry LKG'!AU199,IF(AND($E$3="UKG"),'Marks Entry UKG'!AU199,""))))</f>
        <v/>
      </c>
      <c r="DC200" s="357" t="str">
        <f t="shared" si="183"/>
        <v/>
      </c>
      <c r="DD200" s="93" t="str">
        <f t="shared" si="184"/>
        <v/>
      </c>
      <c r="DE200" s="105" t="str">
        <f>IF(OR($B200=0,$B200=""),"",IF(AND($E$3="Nursery"),'Marks Entry Nursery'!AV199,IF(AND($E$3="LKG"),'Marks Entry LKG'!AV199,IF(AND($E$3="UKG"),'Marks Entry UKG'!AV199,""))))</f>
        <v/>
      </c>
      <c r="DF200" s="105" t="str">
        <f>IF(OR($B200=0,$B200=""),"",IF(AND($E$3="Nursery"),'Marks Entry Nursery'!AW199,IF(AND($E$3="LKG"),'Marks Entry LKG'!AW199,IF(AND($E$3="UKG"),'Marks Entry UKG'!AW199,""))))</f>
        <v/>
      </c>
      <c r="DG200" s="357" t="str">
        <f t="shared" si="185"/>
        <v/>
      </c>
      <c r="DH200" s="93" t="str">
        <f t="shared" si="186"/>
        <v/>
      </c>
      <c r="DI200" s="63" t="str">
        <f t="shared" si="187"/>
        <v/>
      </c>
      <c r="DJ200" s="359" t="str">
        <f t="shared" si="188"/>
        <v/>
      </c>
      <c r="DK200" s="67" t="str">
        <f t="shared" si="189"/>
        <v/>
      </c>
      <c r="DL200" s="68" t="str">
        <f t="shared" si="190"/>
        <v/>
      </c>
      <c r="DM200" s="387" t="str">
        <f>IFERROR(IF(B200="NSO","NSO",IF(OR(D200="",G200="",F200="",B200="",DI200=0),"",IF('Master sheet'!$D$14="Hindi","कक्षोंन्नति","Promoted"))),"")</f>
        <v/>
      </c>
      <c r="DN200" s="42" t="str">
        <f>IF(OR(B200=0,B200=""),"",IF(AND($E$3="Nursery"),'Marks Entry Nursery'!AX199,IF(AND($E$3="LKG"),'Marks Entry LKG'!AX199,IF(AND($E$3="UKG"),'Marks Entry UKG'!AX199,""))))</f>
        <v/>
      </c>
      <c r="DO200" s="42" t="str">
        <f>IF(OR(B200=0,B200=""),"",IF(AND($E$3="Nursery"),'Marks Entry Nursery'!AY199,IF(AND($E$3="LKG"),'Marks Entry LKG'!AY199,IF(AND($E$3="UKG"),'Marks Entry UKG'!AY199,""))))</f>
        <v/>
      </c>
      <c r="DP200" s="214" t="str">
        <f t="shared" si="191"/>
        <v/>
      </c>
      <c r="DQ200" s="43"/>
      <c r="DX200" s="44">
        <f>IF(AND($E$3="Nursery"),'Marks Entry Nursery'!I199,IF(AND($E$3="LKG"),'Marks Entry LKG'!I199,IF(AND($E$3="UKG"),'Marks Entry UKG'!I199,"")))</f>
        <v>0</v>
      </c>
    </row>
    <row r="201" spans="1:128" ht="18.95" customHeight="1">
      <c r="A201" s="56">
        <v>194</v>
      </c>
      <c r="B201" s="261" t="str">
        <f>IF(OR(DX201=0,DX201=""),"",IF(AND($E$3="Nursery"),'Marks Entry Nursery'!I200,IF(AND($E$3="LKG"),'Marks Entry LKG'!I200,IF(AND($E$3="UKG"),'Marks Entry UKG'!I200,""))))</f>
        <v/>
      </c>
      <c r="C201" s="57" t="str">
        <f>IF(OR($B201=0,$B201=""),"",IF(AND($E$3="Nursery"),'Marks Entry Nursery'!B200,IF(AND($E$3="LKG"),'Marks Entry LKG'!B200,IF(AND($E$3="UKG"),'Marks Entry UKG'!B200,""))))</f>
        <v/>
      </c>
      <c r="D201" s="57" t="str">
        <f>IF(OR($B201=0,$B201=""),"",IF(AND($E$3="Nursery"),'Marks Entry Nursery'!C200,IF(AND($E$3="LKG"),'Marks Entry LKG'!C200,IF(AND($E$3="UKG"),'Marks Entry UKG'!C200,""))))</f>
        <v/>
      </c>
      <c r="E201" s="402" t="str">
        <f>IF(OR(B201=0,B201=""),"",IF(AND($E$3="Nursery"),'Marks Entry Nursery'!E200,IF(AND($E$3="LKG"),'Marks Entry LKG'!E200,IF(AND($E$3="UKG"),'Marks Entry UKG'!E200,""))))</f>
        <v/>
      </c>
      <c r="F201" s="260" t="str">
        <f>IF(OR(B201=0,B201=""),"",IF(AND($E$3="Nursery"),'Marks Entry Nursery'!D200,IF(AND($E$3="LKG"),'Marks Entry LKG'!D200,IF(AND($E$3="UKG"),'Marks Entry UKG'!D200,""))))</f>
        <v/>
      </c>
      <c r="G201" s="407" t="str">
        <f>IF(OR($B201=0,$B201=""),"",IF(AND($E$3="Nursery"),'Marks Entry Nursery'!F200,IF(AND($E$3="LKG"),'Marks Entry LKG'!F200,IF(AND($E$3="UKG"),'Marks Entry UKG'!F200,""))))</f>
        <v/>
      </c>
      <c r="H201" s="407" t="str">
        <f>IF(OR($B201=0,$B201=""),"",IF(AND($E$3="Nursery"),'Marks Entry Nursery'!G200,IF(AND($E$3="LKG"),'Marks Entry LKG'!G200,IF(AND($E$3="UKG"),'Marks Entry UKG'!G200,""))))</f>
        <v/>
      </c>
      <c r="I201" s="407" t="str">
        <f>IF(OR($B201=0,$B201=""),"",IF(AND($E$3="Nursery"),'Marks Entry Nursery'!H200,IF(AND($E$3="LKG"),'Marks Entry LKG'!H200,IF(AND($E$3="UKG"),'Marks Entry UKG'!H200,""))))</f>
        <v/>
      </c>
      <c r="J201" s="229" t="str">
        <f>IF(OR($B201=0,$B201=""),"",IF(AND($E$3="Nursery"),'Marks Entry Nursery'!J200,IF(AND($E$3="LKG"),'Marks Entry LKG'!J200,IF(AND($E$3="UKG"),'Marks Entry UKG'!J200,""))))</f>
        <v/>
      </c>
      <c r="K201" s="229" t="str">
        <f>IF(OR($B201=0,$B201=""),"",IF(AND($E$3="Nursery"),'Marks Entry Nursery'!K200,IF(AND($E$3="LKG"),'Marks Entry LKG'!K200,IF(AND($E$3="UKG"),'Marks Entry UKG'!K200,""))))</f>
        <v/>
      </c>
      <c r="L201" s="105"/>
      <c r="M201" s="105"/>
      <c r="N201" s="105"/>
      <c r="O201" s="51"/>
      <c r="P201" s="105" t="str">
        <f>IF(OR($B201=0,$B201=""),"",IF(AND($E$3="Nursery"),'Marks Entry Nursery'!O200,IF(AND($E$3="LKG"),'Marks Entry LKG'!O200,IF(AND($E$3="UKG"),'Marks Entry UKG'!O200,""))))</f>
        <v/>
      </c>
      <c r="Q201" s="105" t="str">
        <f>IF(OR($B201=0,$B201=""),"",IF(AND($E$3="Nursery"),'Marks Entry Nursery'!P200,IF(AND($E$3="LKG"),'Marks Entry LKG'!P200,IF(AND($E$3="UKG"),'Marks Entry UKG'!P200,""))))</f>
        <v/>
      </c>
      <c r="R201" s="54" t="str">
        <f t="shared" ref="R201:R207" si="192">IF(AND(P201="",Q201=""),"",IF(AND(P201="NA",Q201="NA"),"NA",IF(AND(P201="AB",Q201="AB"),"AB",SUM(P201:Q201))))</f>
        <v/>
      </c>
      <c r="S201" s="51">
        <f t="shared" ref="S201:S207" si="193">IF(AND(O201="NA",R201="NA"),"NA",IF(AND(O201="AB",R201="AB"),"AB",SUM(O201,R201)))</f>
        <v>0</v>
      </c>
      <c r="T201" s="105" t="str">
        <f>IF(OR($B201=0,$B201=""),"",IF(AND($E$3="Nursery"),'Marks Entry Nursery'!Q200,IF(AND($E$3="LKG"),'Marks Entry LKG'!Q200,IF(AND($E$3="UKG"),'Marks Entry UKG'!Q200,""))))</f>
        <v/>
      </c>
      <c r="U201" s="105" t="str">
        <f>IF(OR($B201=0,$B201=""),"",IF(AND($E$3="Nursery"),'Marks Entry Nursery'!R200,IF(AND($E$3="LKG"),'Marks Entry LKG'!R200,IF(AND($E$3="UKG"),'Marks Entry UKG'!R200,""))))</f>
        <v/>
      </c>
      <c r="V201" s="55" t="str">
        <f t="shared" ref="V201:V207" si="194">IF(AND(T201="",U201=""),"",IF(AND(T201="AB",U201="AB"),"AB",SUM(T201:U201)))</f>
        <v/>
      </c>
      <c r="W201" s="51" t="str">
        <f t="shared" ref="W201:W207" si="195">IF(V201="","",IF(AND(S201="AB",V201="AB"),"AB",SUM(S201,V201)))</f>
        <v/>
      </c>
      <c r="X201" s="89">
        <f t="shared" ref="X201:X207" si="196">COUNTIF(L201:N201,"NA")*10+(COUNTIF(L201:N201,"ML")*10)+(COUNTIF(P201,"ML")*50)+(COUNTIF(Q201,"ML")*20)+(COUNTIF(T201,"ML")*70)+(COUNTIF(U201,"ML")*30)</f>
        <v>0</v>
      </c>
      <c r="Y201" s="89" t="str">
        <f t="shared" ref="Y201:Y207" si="197">IF(OR(B201="NSO",B201=0,B201=""),"",IF(AND(P201="",T201=""),"",IF(AND(P201="",Q201=""),70-X201,IF(AND(T201="",U201=""),100-X201,200-X201))))</f>
        <v/>
      </c>
      <c r="Z201" s="89" t="str">
        <f t="shared" ref="Z201:Z207" si="198">IF(AND(OR(L201="ab",L201="ml"),OR(M201="ab",M201="ml"),OR(P201="ab",P201="ml")),"AB",IF(AND(OR(L201="ab",L201="ml"),OR(P201="ab",P201="ml"),OR(T201="ab",T201="ml")),"AB",IF(AND(OR(M201="ab",M201="ml"),OR(N201="ab",N201="ml"),OR(P201="ab",P201="ml")),"AB",IF(AND(OR(M201="ab",M201="ml"),OR(N201="ab",N201="ml"),OR(T201="ab",T201="ml")),"AB",""))))</f>
        <v/>
      </c>
      <c r="AA201" s="89" t="str">
        <f t="shared" ref="AA201:AA207" si="199">IF(OR(B201="NSO",B201="",T201=""),"",IF(OR(Z201="AB",T201="ab"),"AB",IF(T201="ML","RE",IF(AND(W201&gt;=36%*Y201,T201&gt;=14),"P",IF(AND(W201&gt;=34%*Y201,T201&gt;=14),"G2",IF(AND(W201&gt;=31%*Y201,T201&gt;=14),"G1",IF(AND(W201&gt;=25%*Y201,T201&gt;=14),"S","F")))))))</f>
        <v/>
      </c>
      <c r="AB201" s="89" t="str">
        <f t="shared" ref="AB201:AB207" si="200">IF(OR(AA201="",AA201=0,AA201="S",AA201="RE",AA201="F",AA201="AB"),"",IF(W201&gt;=75%*Y201,"D",IF(W201&gt;=60%*Y201,"I",IF(W201&gt;=48%*Y201,"II",IF(W201&gt;=36%*Y201,"III","")))))</f>
        <v/>
      </c>
      <c r="AC201" s="93" t="str">
        <f t="shared" ref="AC201:AC207" si="201">IF(W201="","",IF(OR(AA201="",AA201=0,AA201="RE",AA201="AB"),"",IF(W201&gt;85%*Y201,"A",IF(W201&gt;70%*Y201,"B",IF(W201&gt;50%*Y201,"C",IF(W201&gt;30%*Y201,"D","E"))))))</f>
        <v/>
      </c>
      <c r="AD201" s="105"/>
      <c r="AE201" s="105"/>
      <c r="AF201" s="105"/>
      <c r="AG201" s="51"/>
      <c r="AH201" s="105" t="str">
        <f>IF(OR($B201=0,$B201=""),"",IF(AND($E$3="Nursery"),'Marks Entry Nursery'!V200,IF(AND($E$3="LKG"),'Marks Entry LKG'!V200,IF(AND($E$3="UKG"),'Marks Entry UKG'!V200,""))))</f>
        <v/>
      </c>
      <c r="AI201" s="105" t="str">
        <f>IF(OR($B201=0,$B201=""),"",IF(AND($E$3="Nursery"),'Marks Entry Nursery'!W200,IF(AND($E$3="LKG"),'Marks Entry LKG'!W200,IF(AND($E$3="UKG"),'Marks Entry UKG'!W200,""))))</f>
        <v/>
      </c>
      <c r="AJ201" s="54" t="str">
        <f t="shared" ref="AJ201:AJ207" si="202">IF(AND(AH201="",AI201=""),"",IF(AND(AH201="NA",AI201="NA"),"NA",IF(AND(AH201="AB",AI201="AB"),"AB",SUM(AH201:AI201))))</f>
        <v/>
      </c>
      <c r="AK201" s="51">
        <f t="shared" ref="AK201:AK207" si="203">IF(AND(AG201="NA",AJ201="NA"),"NA",IF(AND(AG201="AB",AJ201="AB"),"AB",SUM(AG201,AJ201)))</f>
        <v>0</v>
      </c>
      <c r="AL201" s="105" t="str">
        <f>IF(OR($B201=0,$B201=""),"",IF(AND($E$3="Nursery"),'Marks Entry Nursery'!X200,IF(AND($E$3="LKG"),'Marks Entry LKG'!X200,IF(AND($E$3="UKG"),'Marks Entry UKG'!X200,""))))</f>
        <v/>
      </c>
      <c r="AM201" s="105" t="str">
        <f>IF(OR($B201=0,$B201=""),"",IF(AND($E$3="Nursery"),'Marks Entry Nursery'!Y200,IF(AND($E$3="LKG"),'Marks Entry LKG'!Y200,IF(AND($E$3="UKG"),'Marks Entry UKG'!Y200,""))))</f>
        <v/>
      </c>
      <c r="AN201" s="55" t="str">
        <f t="shared" ref="AN201:AN207" si="204">IF(AND(AL201="",AM201=""),"",IF(AND(AL201="AB",AM201="AB"),"AB",SUM(AL201:AM201)))</f>
        <v/>
      </c>
      <c r="AO201" s="51" t="str">
        <f t="shared" ref="AO201:AO207" si="205">IF(AN201="","",IF(AND(AK201="AB",AN201="AB"),"AB",SUM(AK201,AN201)))</f>
        <v/>
      </c>
      <c r="AP201" s="89">
        <f t="shared" ref="AP201:AP207" si="206">COUNTIF(AD201:AF201,"NA")*10+(COUNTIF(AD201:AF201,"ML")*10)+(COUNTIF(AH201,"ML")*50)+(COUNTIF(AI201,"ML")*20)+(COUNTIF(AL201,"ML")*70)+(COUNTIF(AM201,"ML")*30)</f>
        <v>0</v>
      </c>
      <c r="AQ201" s="89" t="str">
        <f t="shared" ref="AQ201:AQ207" si="207">IF(OR(B201="NSO",B201=0,B201=""),"",IF(AND(AH201="",AL201=""),"",IF(AND(AH201="",AI201=""),500-AP201,IF(AND(AL201="",AM201=""),50-AP201,100-AP201))))</f>
        <v/>
      </c>
      <c r="AR201" s="89" t="str">
        <f t="shared" ref="AR201:AR207" si="208">IF(AND(OR(AD201="ab",AD201="ml"),OR(AE201="ab",AE201="ml"),OR(AH201="ab",AH201="ml")),"AB",IF(AND(OR(AD201="ab",AD201="ml"),OR(AH201="ab",AH201="ml"),OR(AL201="ab",AL201="ml")),"AB",IF(AND(OR(AE201="ab",AE201="ml"),OR(AF201="ab",AF201="ml"),OR(AH201="ab",AH201="ml")),"AB",IF(AND(OR(AE201="ab",AE201="ml"),OR(AF201="ab",AF201="ml"),OR(AL201="ab",AL201="ml")),"AB",""))))</f>
        <v/>
      </c>
      <c r="AS201" s="89" t="str">
        <f t="shared" ref="AS201:AS207" si="209">IF(OR(B201="NSO",B201="",AL201=""),"",IF(OR(AR201="AB",AL201="ab"),"AB",IF(AL201="ML","RE",IF(AND(AO201&gt;=36%*AQ201,AL201&gt;=$AL$7*20%),"P",IF(AND(AO201&gt;=34%*AQ201,AL201&gt;=$AL$7*20%),"G2",IF(AND(AO201&gt;=31%*AQ201,AL201&gt;=$AL$7*20%),"G1",IF(AND(AO201&gt;=25%*AQ201,AL201&gt;=$AL$7*20%),"S","F")))))))</f>
        <v/>
      </c>
      <c r="AT201" s="89" t="str">
        <f t="shared" ref="AT201:AT207" si="210">IF(OR(AS201="",AS201=0,AS201="S",AS201="RE",AS201="F",AS201="AB"),"",IF(AO201&gt;=75%*AQ201,"D",IF(AO201&gt;=60%*AQ201,"I",IF(AO201&gt;=48%*AQ201,"II",IF(AO201&gt;=36%*AQ201,"III","")))))</f>
        <v/>
      </c>
      <c r="AU201" s="93" t="str">
        <f t="shared" ref="AU201:AU207" si="211">IF(AO201="","",IF(OR(AS201="",AS201=0,AS201="RE",AS201="AB"),"",IF(AO201&gt;85%*AQ201,"A",IF(AO201&gt;70%*AQ201,"B",IF(AO201&gt;50%*AQ201,"C",IF(AO201&gt;30%*AQ201,"D","E"))))))</f>
        <v/>
      </c>
      <c r="AV201" s="105"/>
      <c r="AW201" s="105"/>
      <c r="AX201" s="105"/>
      <c r="AY201" s="51"/>
      <c r="AZ201" s="105" t="str">
        <f>IF(OR($B201=0,$B201=""),"",IF(AND($E$3="Nursery"),'Marks Entry Nursery'!AC200,IF(AND($E$3="LKG"),'Marks Entry LKG'!AC200,IF(AND($E$3="UKG"),'Marks Entry UKG'!AC200,""))))</f>
        <v/>
      </c>
      <c r="BA201" s="105" t="str">
        <f>IF(OR($B201=0,$B201=""),"",IF(AND($E$3="Nursery"),'Marks Entry Nursery'!AD200,IF(AND($E$3="LKG"),'Marks Entry LKG'!AD200,IF(AND($E$3="UKG"),'Marks Entry UKG'!AD200,""))))</f>
        <v/>
      </c>
      <c r="BB201" s="54" t="str">
        <f t="shared" ref="BB201:BB207" si="212">IF(AND(AZ201="",BA201=""),"",IF(AND(AZ201="NA",BA201="NA"),"NA",IF(AND(AZ201="AB",BA201="AB"),"AB",SUM(AZ201:BA201))))</f>
        <v/>
      </c>
      <c r="BC201" s="51">
        <f t="shared" ref="BC201:BC207" si="213">IF(AND(AY201="NA",BB201="NA"),"NA",IF(AND(AY201="AB",BB201="AB"),"AB",SUM(AY201,BB201)))</f>
        <v>0</v>
      </c>
      <c r="BD201" s="105" t="str">
        <f>IF(OR($B201=0,$B201=""),"",IF(AND($E$3="Nursery"),'Marks Entry Nursery'!AE200,IF(AND($E$3="LKG"),'Marks Entry LKG'!AE200,IF(AND($E$3="UKG"),'Marks Entry UKG'!AE200,""))))</f>
        <v/>
      </c>
      <c r="BE201" s="105" t="str">
        <f>IF(OR($B201=0,$B201=""),"",IF(AND($E$3="Nursery"),'Marks Entry Nursery'!AF200,IF(AND($E$3="LKG"),'Marks Entry LKG'!AF200,IF(AND($E$3="UKG"),'Marks Entry UKG'!AF200,""))))</f>
        <v/>
      </c>
      <c r="BF201" s="55" t="str">
        <f t="shared" ref="BF201:BF207" si="214">IF(AND(BD201="",BE201=""),"",IF(AND(BD201="AB",BE201="AB"),"AB",SUM(BD201:BE201)))</f>
        <v/>
      </c>
      <c r="BG201" s="51" t="str">
        <f t="shared" ref="BG201:BG207" si="215">IF(BF201="","",IF(AND(BC201="AB",BF201="AB"),"AB",SUM(BC201,BF201)))</f>
        <v/>
      </c>
      <c r="BH201" s="89">
        <f t="shared" ref="BH201:BH207" si="216">COUNTIF(AV201:AX201,"NA")*10+(COUNTIF(AV201:AX201,"ML")*10)+(COUNTIF(AZ201,"ML")*50)+(COUNTIF(BA201,"ML")*20)+(COUNTIF(BD201,"ML")*70)+(COUNTIF(BE201,"ML")*30)</f>
        <v>0</v>
      </c>
      <c r="BI201" s="89" t="str">
        <f t="shared" ref="BI201:BI207" si="217">IF(OR(B201="NSO",B201=0,B201=""),"",IF(AND(AZ201="",BD201=""),"",IF(AND(AZ201="",BA201=""),70-BH201,IF(AND(BD201="",BE201=""),100-BH201,200-BH201))))</f>
        <v/>
      </c>
      <c r="BJ201" s="89" t="str">
        <f t="shared" ref="BJ201:BJ207" si="218">IF(AND(OR(AV201="ab",AV201="ml"),OR(AW201="ab",AW201="ml"),OR(AZ201="ab",AZ201="ml")),"AB",IF(AND(OR(AV201="ab",AV201="ml"),OR(AZ201="ab",AZ201="ml"),OR(BD201="ab",BD201="ml")),"AB",IF(AND(OR(AW201="ab",AW201="ml"),OR(AX201="ab",AX201="ml"),OR(AZ201="ab",AZ201="ml")),"AB",IF(AND(OR(AW201="ab",AW201="ml"),OR(AX201="ab",AX201="ml"),OR(BD201="ab",BD201="ml")),"AB",""))))</f>
        <v/>
      </c>
      <c r="BK201" s="89" t="str">
        <f t="shared" ref="BK201:BK207" si="219">IF(OR(B201="NSO",B201="",BD201=""),"",IF(OR(BJ201="AB",BD201="ab"),"AB",IF(BD201="ML","RE",IF(AND(BG201&gt;=36%*BI201,BD201&gt;=14),"P",IF(AND(BG201&gt;=34%*BI201,BD201&gt;=14),"G2",IF(AND(BG201&gt;=31%*BI201,BD201&gt;=14),"G1",IF(AND(BG201&gt;=25%*BI201,BD201&gt;=14),"S","F")))))))</f>
        <v/>
      </c>
      <c r="BL201" s="89" t="str">
        <f t="shared" ref="BL201:BL207" si="220">IF(OR(BK201="",BK201=0,BK201="S",BK201="RE",BK201="F",BK201="AB"),"",IF(BG201&gt;=75%*BI201,"D",IF(BG201&gt;=60%*BI201,"I",IF(BG201&gt;=48%*BI201,"II",IF(BG201&gt;=36%*BI201,"III","")))))</f>
        <v/>
      </c>
      <c r="BM201" s="93" t="str">
        <f t="shared" ref="BM201:BM207" si="221">IF(BG201="","",IF(OR(BK201="",BK201=0,BK201="RE",BK201="AB"),"",IF(BG201&gt;85%*BI201,"A",IF(BG201&gt;70%*BI201,"B",IF(BG201&gt;50%*BI201,"C",IF(BG201&gt;30%*BI201,"D","E"))))))</f>
        <v/>
      </c>
      <c r="BN201" s="105"/>
      <c r="BO201" s="105"/>
      <c r="BP201" s="105"/>
      <c r="BQ201" s="51"/>
      <c r="BR201" s="105" t="str">
        <f>IF(OR($B201=0,$B201=""),"",IF(AND($E$3="Nursery"),'Marks Entry Nursery'!AJ200,IF(AND($E$3="LKG"),'Marks Entry LKG'!AJ200,IF(AND($E$3="UKG"),'Marks Entry UKG'!AJ200,""))))</f>
        <v/>
      </c>
      <c r="BS201" s="105" t="str">
        <f>IF(OR($B201=0,$B201=""),"",IF(AND($E$3="Nursery"),'Marks Entry Nursery'!AK200,IF(AND($E$3="LKG"),'Marks Entry LKG'!AK200,IF(AND($E$3="UKG"),'Marks Entry UKG'!AK200,""))))</f>
        <v/>
      </c>
      <c r="BT201" s="54" t="str">
        <f t="shared" ref="BT201:BT207" si="222">IF(AND(BR201="",BS201=""),"",IF(AND(BR201="NA",BS201="NA"),"NA",IF(AND(BR201="AB",BS201="AB"),"AB",SUM(BR201:BS201))))</f>
        <v/>
      </c>
      <c r="BU201" s="51">
        <f t="shared" ref="BU201:BU207" si="223">IF(AND(BQ201="NA",BT201="NA"),"NA",IF(AND(BQ201="AB",BT201="AB"),"AB",SUM(BQ201,BT201)))</f>
        <v>0</v>
      </c>
      <c r="BV201" s="105" t="str">
        <f>IF(OR($B201=0,$B201=""),"",IF(AND($E$3="Nursery"),'Marks Entry Nursery'!AL200,IF(AND($E$3="LKG"),'Marks Entry LKG'!AL200,IF(AND($E$3="UKG"),'Marks Entry UKG'!AL200,""))))</f>
        <v/>
      </c>
      <c r="BW201" s="105" t="str">
        <f>IF(OR($B201=0,$B201=""),"",IF(AND($E$3="Nursery"),'Marks Entry Nursery'!AM200,IF(AND($E$3="LKG"),'Marks Entry LKG'!AM200,IF(AND($E$3="UKG"),'Marks Entry UKG'!AM200,""))))</f>
        <v/>
      </c>
      <c r="BX201" s="55" t="str">
        <f t="shared" ref="BX201:BX207" si="224">IF(AND(BV201="",BW201=""),"",IF(AND(BV201="AB",BW201="AB"),"AB",SUM(BV201:BW201)))</f>
        <v/>
      </c>
      <c r="BY201" s="51" t="str">
        <f t="shared" ref="BY201:BY207" si="225">IF(BX201="","",IF(AND(BU201="AB",BX201="AB"),"AB",SUM(BU201,BX201)))</f>
        <v/>
      </c>
      <c r="BZ201" s="89">
        <f t="shared" ref="BZ201:BZ207" si="226">COUNTIF(BN201:BP201,"NA")*10+(COUNTIF(BN201:BP201,"ML")*10)+(COUNTIF(BR201,"ML")*50)+(COUNTIF(BS201,"ML")*20)+(COUNTIF(BV201,"ML")*70)+(COUNTIF(BW201,"ML")*30)</f>
        <v>0</v>
      </c>
      <c r="CA201" s="89" t="str">
        <f t="shared" ref="CA201:CA207" si="227">IF(OR(B201="NSO",B201=0,B201=""),"",IF(AND(BR201="",BV201=""),"",IF(AND(BR201="",BS201=""),50-BZ201,IF(AND(BV201="",BW201=""),50-BZ201,100-BZ201))))</f>
        <v/>
      </c>
      <c r="CB201" s="89" t="str">
        <f t="shared" ref="CB201:CB207" si="228">IF(AND(OR(BN201="ab",BN201="ml"),OR(BO201="ab",BO201="ml"),OR(BR201="ab",BR201="ml")),"AB",IF(AND(OR(BN201="ab",BN201="ml"),OR(BR201="ab",BR201="ml"),OR(BV201="ab",BV201="ml")),"AB",IF(AND(OR(BO201="ab",BO201="ml"),OR(BP201="ab",BP201="ml"),OR(BR201="ab",BR201="ml")),"AB",IF(AND(OR(BO201="ab",BO201="ml"),OR(BP201="ab",BP201="ml"),OR(BV201="ab",BV201="ml")),"AB",""))))</f>
        <v/>
      </c>
      <c r="CC201" s="89" t="str">
        <f t="shared" ref="CC201:CC207" si="229">IF(OR(B201="NSO",B201="",BV201=""),"",IF(OR(CB201="AB",BV201="ab"),"AB",IF(BV201="ML","RE",IF(AND(BY201&gt;=36%*CA201,BV201&gt;=14),"P",IF(AND(BY201&gt;=34%*CA201,BV201&gt;=14),"G2",IF(AND(BY201&gt;=31%*CA201,BV201&gt;=14),"G1",IF(AND(BY201&gt;=25%*CA201,BV201&gt;=14),"S","F")))))))</f>
        <v/>
      </c>
      <c r="CD201" s="89" t="str">
        <f t="shared" ref="CD201:CD207" si="230">IF(OR(CC201="",CC201=0,CC201="S",CC201="RE",CC201="F",CC201="AB"),"",IF(BY201&gt;=75%*CA201,"D",IF(BY201&gt;=60%*CA201,"I",IF(BY201&gt;=48%*CA201,"II",IF(BY201&gt;=36%*CA201,"III","")))))</f>
        <v/>
      </c>
      <c r="CE201" s="93" t="str">
        <f t="shared" ref="CE201:CE207" si="231">IF(BY201="","",IF(OR(CC201="",CC201=0,CC201="RE",CC201="AB"),"",IF(BY201&gt;85%*CA201,"A",IF(BY201&gt;70%*CA201,"B",IF(BY201&gt;50%*CA201,"C",IF(BY201&gt;30%*CA201,"D","E"))))))</f>
        <v/>
      </c>
      <c r="CF201" s="105" t="str">
        <f>IF(OR($B201=0,$B201=""),"",IF(AND($E$3="Nursery"),'Marks Entry Nursery'!AN200,IF(AND($E$3="LKG"),'Marks Entry LKG'!AN200,IF(AND($E$3="UKG"),'Marks Entry UKG'!AN200,""))))</f>
        <v/>
      </c>
      <c r="CG201" s="105" t="str">
        <f>IF(OR($B201=0,$B201=""),"",IF(AND($E$3="Nursery"),'Marks Entry Nursery'!AO200,IF(AND($E$3="LKG"),'Marks Entry LKG'!AO200,IF(AND($E$3="UKG"),'Marks Entry UKG'!AO200,""))))</f>
        <v/>
      </c>
      <c r="CH201" s="106" t="str">
        <f t="shared" ref="CH201:CH207" si="232">IF(AND(CF201="",CG201=""),"",IF(AND(CF201="AB",CG201="AB"),"AB",SUM(CF201:CG201)))</f>
        <v/>
      </c>
      <c r="CI201" s="107">
        <f t="shared" ref="CI201:CI207" si="233">COUNTIF(CF201,"ML")*$CF$7+COUNTIF(CG201,"ML")*$CG$7</f>
        <v>0</v>
      </c>
      <c r="CJ201" s="107" t="str">
        <f t="shared" ref="CJ201:CJ207" si="234">IF(OR(B201="NSO",B201="",CH201="",CH201=0),"",IF(AND(CF201="",CG201=""),"",IF(AND(CF201=""),$CF$7-CI201,IF(CG201="",($CF$7+$CG$7)-CI201,$CH$7-CI201))))</f>
        <v/>
      </c>
      <c r="CK201" s="107" t="str">
        <f t="shared" ref="CK201:CK207" si="235">IF(OR(B201="NSO",B201="",CH201="",CH201=0),"",IF(OR(CF201="AB",CG201="AB"),"AB",IF(CH201&gt;=36%*CJ201,"P","S")))</f>
        <v/>
      </c>
      <c r="CL201" s="92" t="str">
        <f t="shared" ref="CL201:CL207" si="236">IF(CH201="","",IF(OR(CK201="",CK201=0,CK201="S",CK201="RE",CK201="F",CK201="AB"),"",IF(CH201&gt;90%*CJ201,"A+",IF(CH201&gt;75%*CJ201,"A",IF(CH201&gt;60%*CJ201,"B",IF(CH201&gt;40%*CJ201,"C","D"))))))</f>
        <v/>
      </c>
      <c r="CM201" s="105" t="str">
        <f>IF(OR($B201=0,$B201=""),"",IF(AND($E$3="Nursery"),'Marks Entry Nursery'!AP200,IF(AND($E$3="LKG"),'Marks Entry LKG'!AP200,IF(AND($E$3="UKG"),'Marks Entry UKG'!AP200,""))))</f>
        <v/>
      </c>
      <c r="CN201" s="105" t="str">
        <f>IF(OR($B201=0,$B201=""),"",IF(AND($E$3="Nursery"),'Marks Entry Nursery'!AQ200,IF(AND($E$3="LKG"),'Marks Entry LKG'!AQ200,IF(AND($E$3="UKG"),'Marks Entry UKG'!AQ200,""))))</f>
        <v/>
      </c>
      <c r="CO201" s="106" t="str">
        <f t="shared" ref="CO201:CO207" si="237">IF(AND(CM201="",CN201=""),"",IF(AND(CM201="AB",CN201="AB"),"AB",SUM(CM201:CN201)))</f>
        <v/>
      </c>
      <c r="CP201" s="107">
        <f t="shared" ref="CP201:CP207" si="238">COUNTIF(CM201,"ML")*$CM$7+COUNTIF(CN201,"ML")*$CN$7</f>
        <v>0</v>
      </c>
      <c r="CQ201" s="107" t="str">
        <f t="shared" ref="CQ201:CQ207" si="239">IF(OR(B201="NSO",B201="",CO201="",CO201=0),"",IF(AND(CM201="",CN201=""),"",IF(AND(CM201=""),$CM$7-CP201,IF(CN201="",($CM$7+$CN$7)-CP201,$CO$7-CP201))))</f>
        <v/>
      </c>
      <c r="CR201" s="107" t="str">
        <f t="shared" ref="CR201:CR207" si="240">IF(OR(B201="NSO",B201="",CO201="",CO201=0),"",IF(OR(CM201="AB",CN201="AB"),"AB",IF(CO201&gt;=36%*CQ201,"P","S")))</f>
        <v/>
      </c>
      <c r="CS201" s="92" t="str">
        <f t="shared" ref="CS201:CS207" si="241">IF(CO201="","",IF(OR(CR201="",CR201=0,CR201="S",CR201="RE",CR201="F",CR201="AB"),"",IF(CO201&gt;90%*CQ201,"A+",IF(CO201&gt;75%*CQ201,"A",IF(CO201&gt;60%*CQ201,"B",IF(CO201&gt;40%*CQ201,"C","D"))))))</f>
        <v/>
      </c>
      <c r="CT201" s="105" t="str">
        <f>IF(OR($B201=0,$B201=""),"",IF(AND($E$3="Nursery"),'Marks Entry Nursery'!AR200,IF(AND($E$3="LKG"),'Marks Entry LKG'!AR200,IF(AND($E$3="UKG"),'Marks Entry UKG'!AR200,""))))</f>
        <v/>
      </c>
      <c r="CU201" s="105" t="str">
        <f>IF(OR($B201=0,$B201=""),"",IF(AND($E$3="Nursery"),'Marks Entry Nursery'!AS200,IF(AND($E$3="LKG"),'Marks Entry LKG'!AS200,IF(AND($E$3="UKG"),'Marks Entry UKG'!AS200,""))))</f>
        <v/>
      </c>
      <c r="CV201" s="106" t="str">
        <f t="shared" ref="CV201:CV207" si="242">IF(AND(CT201="",CU201=""),"",IF(AND(CT201="AB",CU201="AB"),"AB",SUM(CT201:CU201)))</f>
        <v/>
      </c>
      <c r="CW201" s="107">
        <f t="shared" ref="CW201:CW207" si="243">COUNTIF(CT201,"ML")*$CT$7+COUNTIF(CU201,"ML")*$CU$7</f>
        <v>0</v>
      </c>
      <c r="CX201" s="107" t="str">
        <f t="shared" ref="CX201:CX207" si="244">IF(OR(B201="NSO",B201="",CV201="",CV201=0),"",IF(AND(CT201="",CU201=""),"",IF(AND(CT201=""),$CT$7-CW201,IF(CU201="",($CT$7+$CU$7)-CW201,$CV$7-CW201))))</f>
        <v/>
      </c>
      <c r="CY201" s="107" t="str">
        <f t="shared" ref="CY201:CY207" si="245">IF(OR(B201="NSO",B201="",CV201="",CV201=0),"",IF(OR(CT201="AB",CU201="AB"),"AB",IF(CV201&gt;=36%*CX201,"P","S")))</f>
        <v/>
      </c>
      <c r="CZ201" s="92" t="str">
        <f t="shared" ref="CZ201:CZ207" si="246">IF(CV201="","",IF(OR(CY201="",CY201=0,CY201="S",CY201="RE",CY201="F",CY201="AB"),"",IF(CV201&gt;90%*CX201,"A+",IF(CV201&gt;75%*CX201,"A",IF(CV201&gt;60%*CX201,"B",IF(CV201&gt;40%*CX201,"C","D"))))))</f>
        <v/>
      </c>
      <c r="DA201" s="105" t="str">
        <f>IF(OR($B201=0,$B201=""),"",IF(AND($E$3="Nursery"),'Marks Entry Nursery'!AT200,IF(AND($E$3="LKG"),'Marks Entry LKG'!AT200,IF(AND($E$3="UKG"),'Marks Entry UKG'!AT200,""))))</f>
        <v/>
      </c>
      <c r="DB201" s="105" t="str">
        <f>IF(OR($B201=0,$B201=""),"",IF(AND($E$3="Nursery"),'Marks Entry Nursery'!AU200,IF(AND($E$3="LKG"),'Marks Entry LKG'!AU200,IF(AND($E$3="UKG"),'Marks Entry UKG'!AU200,""))))</f>
        <v/>
      </c>
      <c r="DC201" s="357" t="str">
        <f t="shared" ref="DC201:DC207" si="247">IF(AND(DA201="",DB201=""),"",SUM(DA201:DB201))</f>
        <v/>
      </c>
      <c r="DD201" s="93" t="str">
        <f t="shared" ref="DD201:DD207" si="248">IF(DC201="","",IF(OR(DC201="",DC201=0,DC201="RE",DC201="AB"),"",IF(DC201&gt;85%*$DC$7,"A",IF(DC201&gt;70%*$DC$7,"B",IF(DC201&gt;50%*$DC$7,"C",IF(DC201&gt;30%*$DC$7,"D","E"))))))</f>
        <v/>
      </c>
      <c r="DE201" s="105" t="str">
        <f>IF(OR($B201=0,$B201=""),"",IF(AND($E$3="Nursery"),'Marks Entry Nursery'!AV200,IF(AND($E$3="LKG"),'Marks Entry LKG'!AV200,IF(AND($E$3="UKG"),'Marks Entry UKG'!AV200,""))))</f>
        <v/>
      </c>
      <c r="DF201" s="105" t="str">
        <f>IF(OR($B201=0,$B201=""),"",IF(AND($E$3="Nursery"),'Marks Entry Nursery'!AW200,IF(AND($E$3="LKG"),'Marks Entry LKG'!AW200,IF(AND($E$3="UKG"),'Marks Entry UKG'!AW200,""))))</f>
        <v/>
      </c>
      <c r="DG201" s="357" t="str">
        <f t="shared" ref="DG201:DG207" si="249">IF(AND(DE201="",DF201=""),"",SUM(DE201:DF201))</f>
        <v/>
      </c>
      <c r="DH201" s="93" t="str">
        <f t="shared" ref="DH201:DH207" si="250">IF(DG201="","",IF(OR(DG201="",DG201=0,DG201="RE",DG201="AB"),"",IF(DG201&gt;85%*$DG$7,"A",IF(DG201&gt;70%*$DG$7,"B",IF(DG201&gt;50%*$DG$7,"C",IF(DG201&gt;30%*$DG$7,"D","E"))))))</f>
        <v/>
      </c>
      <c r="DI201" s="63" t="str">
        <f t="shared" ref="DI201:DI207" si="251">IF($E$3="","",IF(OR(B201="",G201="",C201=""),"",SUM(W201,AO201,BG201)))</f>
        <v/>
      </c>
      <c r="DJ201" s="359" t="str">
        <f t="shared" ref="DJ201:DJ207" si="252">IFERROR(IF(OR(DI201="",B201="NSO"),"",IF(OR(DI201="",DI201=0),"",DI201*100/(Y201+AQ201+BI201))),"")</f>
        <v/>
      </c>
      <c r="DK201" s="67" t="str">
        <f t="shared" ref="DK201:DK207" si="253">IF(OR(DJ201="",B201="NSO"),"",IF(AND(DJ201&gt;=60),"I",IF(AND(DJ201&gt;=48),"II",IF(AND(DJ201&gt;=36),"III",""))))</f>
        <v/>
      </c>
      <c r="DL201" s="68" t="str">
        <f t="shared" ref="DL201:DL207" si="254">IFERROR(IF(OR(DJ201="",B201="NSO",DI201=0),"",SUMPRODUCT((DJ201&lt;$DJ$8:$DJ$207)/COUNTIF($DJ$8:$DJ$207,$DJ$8:$DJ$207))),"")</f>
        <v/>
      </c>
      <c r="DM201" s="387" t="str">
        <f>IFERROR(IF(B201="NSO","NSO",IF(OR(D201="",G201="",F201="",B201="",DI201=0),"",IF('Master sheet'!$D$14="Hindi","कक्षोंन्नति","Promoted"))),"")</f>
        <v/>
      </c>
      <c r="DN201" s="42" t="str">
        <f>IF(OR(B201=0,B201=""),"",IF(AND($E$3="Nursery"),'Marks Entry Nursery'!AX200,IF(AND($E$3="LKG"),'Marks Entry LKG'!AX200,IF(AND($E$3="UKG"),'Marks Entry UKG'!AX200,""))))</f>
        <v/>
      </c>
      <c r="DO201" s="42" t="str">
        <f>IF(OR(B201=0,B201=""),"",IF(AND($E$3="Nursery"),'Marks Entry Nursery'!AY200,IF(AND($E$3="LKG"),'Marks Entry LKG'!AY200,IF(AND($E$3="UKG"),'Marks Entry UKG'!AY200,""))))</f>
        <v/>
      </c>
      <c r="DP201" s="214" t="str">
        <f t="shared" ref="DP201:DP207" si="255">IF(OR(B201="",G201="",DI201="",B201="NSO"),"",IF(DI201&gt;85%*(Y201+AQ201+BI201),"A",IF(DI201&gt;70%*(Y201+AQ201+BI201),"B",IF(DI201&gt;50%*(Y201+AQ201+BI201),"C",IF(DI201&gt;30%*(Y201+AQ201+BI201),"D","E")))))</f>
        <v/>
      </c>
      <c r="DQ201" s="43"/>
      <c r="DX201" s="44">
        <f>IF(AND($E$3="Nursery"),'Marks Entry Nursery'!I200,IF(AND($E$3="LKG"),'Marks Entry LKG'!I200,IF(AND($E$3="UKG"),'Marks Entry UKG'!I200,"")))</f>
        <v>0</v>
      </c>
    </row>
    <row r="202" spans="1:128" ht="18.95" customHeight="1">
      <c r="A202" s="56">
        <v>195</v>
      </c>
      <c r="B202" s="261" t="str">
        <f>IF(OR(DX202=0,DX202=""),"",IF(AND($E$3="Nursery"),'Marks Entry Nursery'!I201,IF(AND($E$3="LKG"),'Marks Entry LKG'!I201,IF(AND($E$3="UKG"),'Marks Entry UKG'!I201,""))))</f>
        <v/>
      </c>
      <c r="C202" s="57" t="str">
        <f>IF(OR($B202=0,$B202=""),"",IF(AND($E$3="Nursery"),'Marks Entry Nursery'!B201,IF(AND($E$3="LKG"),'Marks Entry LKG'!B201,IF(AND($E$3="UKG"),'Marks Entry UKG'!B201,""))))</f>
        <v/>
      </c>
      <c r="D202" s="57" t="str">
        <f>IF(OR($B202=0,$B202=""),"",IF(AND($E$3="Nursery"),'Marks Entry Nursery'!C201,IF(AND($E$3="LKG"),'Marks Entry LKG'!C201,IF(AND($E$3="UKG"),'Marks Entry UKG'!C201,""))))</f>
        <v/>
      </c>
      <c r="E202" s="402" t="str">
        <f>IF(OR(B202=0,B202=""),"",IF(AND($E$3="Nursery"),'Marks Entry Nursery'!E201,IF(AND($E$3="LKG"),'Marks Entry LKG'!E201,IF(AND($E$3="UKG"),'Marks Entry UKG'!E201,""))))</f>
        <v/>
      </c>
      <c r="F202" s="260" t="str">
        <f>IF(OR(B202=0,B202=""),"",IF(AND($E$3="Nursery"),'Marks Entry Nursery'!D201,IF(AND($E$3="LKG"),'Marks Entry LKG'!D201,IF(AND($E$3="UKG"),'Marks Entry UKG'!D201,""))))</f>
        <v/>
      </c>
      <c r="G202" s="407" t="str">
        <f>IF(OR($B202=0,$B202=""),"",IF(AND($E$3="Nursery"),'Marks Entry Nursery'!F201,IF(AND($E$3="LKG"),'Marks Entry LKG'!F201,IF(AND($E$3="UKG"),'Marks Entry UKG'!F201,""))))</f>
        <v/>
      </c>
      <c r="H202" s="407" t="str">
        <f>IF(OR($B202=0,$B202=""),"",IF(AND($E$3="Nursery"),'Marks Entry Nursery'!G201,IF(AND($E$3="LKG"),'Marks Entry LKG'!G201,IF(AND($E$3="UKG"),'Marks Entry UKG'!G201,""))))</f>
        <v/>
      </c>
      <c r="I202" s="407" t="str">
        <f>IF(OR($B202=0,$B202=""),"",IF(AND($E$3="Nursery"),'Marks Entry Nursery'!H201,IF(AND($E$3="LKG"),'Marks Entry LKG'!H201,IF(AND($E$3="UKG"),'Marks Entry UKG'!H201,""))))</f>
        <v/>
      </c>
      <c r="J202" s="229" t="str">
        <f>IF(OR($B202=0,$B202=""),"",IF(AND($E$3="Nursery"),'Marks Entry Nursery'!J201,IF(AND($E$3="LKG"),'Marks Entry LKG'!J201,IF(AND($E$3="UKG"),'Marks Entry UKG'!J201,""))))</f>
        <v/>
      </c>
      <c r="K202" s="229" t="str">
        <f>IF(OR($B202=0,$B202=""),"",IF(AND($E$3="Nursery"),'Marks Entry Nursery'!K201,IF(AND($E$3="LKG"),'Marks Entry LKG'!K201,IF(AND($E$3="UKG"),'Marks Entry UKG'!K201,""))))</f>
        <v/>
      </c>
      <c r="L202" s="105"/>
      <c r="M202" s="105"/>
      <c r="N202" s="105"/>
      <c r="O202" s="51"/>
      <c r="P202" s="105" t="str">
        <f>IF(OR($B202=0,$B202=""),"",IF(AND($E$3="Nursery"),'Marks Entry Nursery'!O201,IF(AND($E$3="LKG"),'Marks Entry LKG'!O201,IF(AND($E$3="UKG"),'Marks Entry UKG'!O201,""))))</f>
        <v/>
      </c>
      <c r="Q202" s="105" t="str">
        <f>IF(OR($B202=0,$B202=""),"",IF(AND($E$3="Nursery"),'Marks Entry Nursery'!P201,IF(AND($E$3="LKG"),'Marks Entry LKG'!P201,IF(AND($E$3="UKG"),'Marks Entry UKG'!P201,""))))</f>
        <v/>
      </c>
      <c r="R202" s="54" t="str">
        <f t="shared" si="192"/>
        <v/>
      </c>
      <c r="S202" s="51">
        <f t="shared" si="193"/>
        <v>0</v>
      </c>
      <c r="T202" s="105" t="str">
        <f>IF(OR($B202=0,$B202=""),"",IF(AND($E$3="Nursery"),'Marks Entry Nursery'!Q201,IF(AND($E$3="LKG"),'Marks Entry LKG'!Q201,IF(AND($E$3="UKG"),'Marks Entry UKG'!Q201,""))))</f>
        <v/>
      </c>
      <c r="U202" s="105" t="str">
        <f>IF(OR($B202=0,$B202=""),"",IF(AND($E$3="Nursery"),'Marks Entry Nursery'!R201,IF(AND($E$3="LKG"),'Marks Entry LKG'!R201,IF(AND($E$3="UKG"),'Marks Entry UKG'!R201,""))))</f>
        <v/>
      </c>
      <c r="V202" s="55" t="str">
        <f t="shared" si="194"/>
        <v/>
      </c>
      <c r="W202" s="51" t="str">
        <f t="shared" si="195"/>
        <v/>
      </c>
      <c r="X202" s="89">
        <f t="shared" si="196"/>
        <v>0</v>
      </c>
      <c r="Y202" s="89" t="str">
        <f t="shared" si="197"/>
        <v/>
      </c>
      <c r="Z202" s="89" t="str">
        <f t="shared" si="198"/>
        <v/>
      </c>
      <c r="AA202" s="89" t="str">
        <f t="shared" si="199"/>
        <v/>
      </c>
      <c r="AB202" s="89" t="str">
        <f t="shared" si="200"/>
        <v/>
      </c>
      <c r="AC202" s="93" t="str">
        <f t="shared" si="201"/>
        <v/>
      </c>
      <c r="AD202" s="105"/>
      <c r="AE202" s="105"/>
      <c r="AF202" s="105"/>
      <c r="AG202" s="51"/>
      <c r="AH202" s="105" t="str">
        <f>IF(OR($B202=0,$B202=""),"",IF(AND($E$3="Nursery"),'Marks Entry Nursery'!V201,IF(AND($E$3="LKG"),'Marks Entry LKG'!V201,IF(AND($E$3="UKG"),'Marks Entry UKG'!V201,""))))</f>
        <v/>
      </c>
      <c r="AI202" s="105" t="str">
        <f>IF(OR($B202=0,$B202=""),"",IF(AND($E$3="Nursery"),'Marks Entry Nursery'!W201,IF(AND($E$3="LKG"),'Marks Entry LKG'!W201,IF(AND($E$3="UKG"),'Marks Entry UKG'!W201,""))))</f>
        <v/>
      </c>
      <c r="AJ202" s="54" t="str">
        <f t="shared" si="202"/>
        <v/>
      </c>
      <c r="AK202" s="51">
        <f t="shared" si="203"/>
        <v>0</v>
      </c>
      <c r="AL202" s="105" t="str">
        <f>IF(OR($B202=0,$B202=""),"",IF(AND($E$3="Nursery"),'Marks Entry Nursery'!X201,IF(AND($E$3="LKG"),'Marks Entry LKG'!X201,IF(AND($E$3="UKG"),'Marks Entry UKG'!X201,""))))</f>
        <v/>
      </c>
      <c r="AM202" s="105" t="str">
        <f>IF(OR($B202=0,$B202=""),"",IF(AND($E$3="Nursery"),'Marks Entry Nursery'!Y201,IF(AND($E$3="LKG"),'Marks Entry LKG'!Y201,IF(AND($E$3="UKG"),'Marks Entry UKG'!Y201,""))))</f>
        <v/>
      </c>
      <c r="AN202" s="55" t="str">
        <f t="shared" si="204"/>
        <v/>
      </c>
      <c r="AO202" s="51" t="str">
        <f t="shared" si="205"/>
        <v/>
      </c>
      <c r="AP202" s="89">
        <f t="shared" si="206"/>
        <v>0</v>
      </c>
      <c r="AQ202" s="89" t="str">
        <f t="shared" si="207"/>
        <v/>
      </c>
      <c r="AR202" s="89" t="str">
        <f t="shared" si="208"/>
        <v/>
      </c>
      <c r="AS202" s="89" t="str">
        <f t="shared" si="209"/>
        <v/>
      </c>
      <c r="AT202" s="89" t="str">
        <f t="shared" si="210"/>
        <v/>
      </c>
      <c r="AU202" s="93" t="str">
        <f t="shared" si="211"/>
        <v/>
      </c>
      <c r="AV202" s="105"/>
      <c r="AW202" s="105"/>
      <c r="AX202" s="105"/>
      <c r="AY202" s="51"/>
      <c r="AZ202" s="105" t="str">
        <f>IF(OR($B202=0,$B202=""),"",IF(AND($E$3="Nursery"),'Marks Entry Nursery'!AC201,IF(AND($E$3="LKG"),'Marks Entry LKG'!AC201,IF(AND($E$3="UKG"),'Marks Entry UKG'!AC201,""))))</f>
        <v/>
      </c>
      <c r="BA202" s="105" t="str">
        <f>IF(OR($B202=0,$B202=""),"",IF(AND($E$3="Nursery"),'Marks Entry Nursery'!AD201,IF(AND($E$3="LKG"),'Marks Entry LKG'!AD201,IF(AND($E$3="UKG"),'Marks Entry UKG'!AD201,""))))</f>
        <v/>
      </c>
      <c r="BB202" s="54" t="str">
        <f t="shared" si="212"/>
        <v/>
      </c>
      <c r="BC202" s="51">
        <f t="shared" si="213"/>
        <v>0</v>
      </c>
      <c r="BD202" s="105" t="str">
        <f>IF(OR($B202=0,$B202=""),"",IF(AND($E$3="Nursery"),'Marks Entry Nursery'!AE201,IF(AND($E$3="LKG"),'Marks Entry LKG'!AE201,IF(AND($E$3="UKG"),'Marks Entry UKG'!AE201,""))))</f>
        <v/>
      </c>
      <c r="BE202" s="105" t="str">
        <f>IF(OR($B202=0,$B202=""),"",IF(AND($E$3="Nursery"),'Marks Entry Nursery'!AF201,IF(AND($E$3="LKG"),'Marks Entry LKG'!AF201,IF(AND($E$3="UKG"),'Marks Entry UKG'!AF201,""))))</f>
        <v/>
      </c>
      <c r="BF202" s="55" t="str">
        <f t="shared" si="214"/>
        <v/>
      </c>
      <c r="BG202" s="51" t="str">
        <f t="shared" si="215"/>
        <v/>
      </c>
      <c r="BH202" s="89">
        <f t="shared" si="216"/>
        <v>0</v>
      </c>
      <c r="BI202" s="89" t="str">
        <f t="shared" si="217"/>
        <v/>
      </c>
      <c r="BJ202" s="89" t="str">
        <f t="shared" si="218"/>
        <v/>
      </c>
      <c r="BK202" s="89" t="str">
        <f t="shared" si="219"/>
        <v/>
      </c>
      <c r="BL202" s="89" t="str">
        <f t="shared" si="220"/>
        <v/>
      </c>
      <c r="BM202" s="93" t="str">
        <f t="shared" si="221"/>
        <v/>
      </c>
      <c r="BN202" s="105"/>
      <c r="BO202" s="105"/>
      <c r="BP202" s="105"/>
      <c r="BQ202" s="51"/>
      <c r="BR202" s="105" t="str">
        <f>IF(OR($B202=0,$B202=""),"",IF(AND($E$3="Nursery"),'Marks Entry Nursery'!AJ201,IF(AND($E$3="LKG"),'Marks Entry LKG'!AJ201,IF(AND($E$3="UKG"),'Marks Entry UKG'!AJ201,""))))</f>
        <v/>
      </c>
      <c r="BS202" s="105" t="str">
        <f>IF(OR($B202=0,$B202=""),"",IF(AND($E$3="Nursery"),'Marks Entry Nursery'!AK201,IF(AND($E$3="LKG"),'Marks Entry LKG'!AK201,IF(AND($E$3="UKG"),'Marks Entry UKG'!AK201,""))))</f>
        <v/>
      </c>
      <c r="BT202" s="54" t="str">
        <f t="shared" si="222"/>
        <v/>
      </c>
      <c r="BU202" s="51">
        <f t="shared" si="223"/>
        <v>0</v>
      </c>
      <c r="BV202" s="105" t="str">
        <f>IF(OR($B202=0,$B202=""),"",IF(AND($E$3="Nursery"),'Marks Entry Nursery'!AL201,IF(AND($E$3="LKG"),'Marks Entry LKG'!AL201,IF(AND($E$3="UKG"),'Marks Entry UKG'!AL201,""))))</f>
        <v/>
      </c>
      <c r="BW202" s="105" t="str">
        <f>IF(OR($B202=0,$B202=""),"",IF(AND($E$3="Nursery"),'Marks Entry Nursery'!AM201,IF(AND($E$3="LKG"),'Marks Entry LKG'!AM201,IF(AND($E$3="UKG"),'Marks Entry UKG'!AM201,""))))</f>
        <v/>
      </c>
      <c r="BX202" s="55" t="str">
        <f t="shared" si="224"/>
        <v/>
      </c>
      <c r="BY202" s="51" t="str">
        <f t="shared" si="225"/>
        <v/>
      </c>
      <c r="BZ202" s="89">
        <f t="shared" si="226"/>
        <v>0</v>
      </c>
      <c r="CA202" s="89" t="str">
        <f t="shared" si="227"/>
        <v/>
      </c>
      <c r="CB202" s="89" t="str">
        <f t="shared" si="228"/>
        <v/>
      </c>
      <c r="CC202" s="89" t="str">
        <f t="shared" si="229"/>
        <v/>
      </c>
      <c r="CD202" s="89" t="str">
        <f t="shared" si="230"/>
        <v/>
      </c>
      <c r="CE202" s="93" t="str">
        <f t="shared" si="231"/>
        <v/>
      </c>
      <c r="CF202" s="105" t="str">
        <f>IF(OR($B202=0,$B202=""),"",IF(AND($E$3="Nursery"),'Marks Entry Nursery'!AN201,IF(AND($E$3="LKG"),'Marks Entry LKG'!AN201,IF(AND($E$3="UKG"),'Marks Entry UKG'!AN201,""))))</f>
        <v/>
      </c>
      <c r="CG202" s="105" t="str">
        <f>IF(OR($B202=0,$B202=""),"",IF(AND($E$3="Nursery"),'Marks Entry Nursery'!AO201,IF(AND($E$3="LKG"),'Marks Entry LKG'!AO201,IF(AND($E$3="UKG"),'Marks Entry UKG'!AO201,""))))</f>
        <v/>
      </c>
      <c r="CH202" s="106" t="str">
        <f t="shared" si="232"/>
        <v/>
      </c>
      <c r="CI202" s="107">
        <f t="shared" si="233"/>
        <v>0</v>
      </c>
      <c r="CJ202" s="107" t="str">
        <f t="shared" si="234"/>
        <v/>
      </c>
      <c r="CK202" s="107" t="str">
        <f t="shared" si="235"/>
        <v/>
      </c>
      <c r="CL202" s="92" t="str">
        <f t="shared" si="236"/>
        <v/>
      </c>
      <c r="CM202" s="105" t="str">
        <f>IF(OR($B202=0,$B202=""),"",IF(AND($E$3="Nursery"),'Marks Entry Nursery'!AP201,IF(AND($E$3="LKG"),'Marks Entry LKG'!AP201,IF(AND($E$3="UKG"),'Marks Entry UKG'!AP201,""))))</f>
        <v/>
      </c>
      <c r="CN202" s="105" t="str">
        <f>IF(OR($B202=0,$B202=""),"",IF(AND($E$3="Nursery"),'Marks Entry Nursery'!AQ201,IF(AND($E$3="LKG"),'Marks Entry LKG'!AQ201,IF(AND($E$3="UKG"),'Marks Entry UKG'!AQ201,""))))</f>
        <v/>
      </c>
      <c r="CO202" s="106" t="str">
        <f t="shared" si="237"/>
        <v/>
      </c>
      <c r="CP202" s="107">
        <f t="shared" si="238"/>
        <v>0</v>
      </c>
      <c r="CQ202" s="107" t="str">
        <f t="shared" si="239"/>
        <v/>
      </c>
      <c r="CR202" s="107" t="str">
        <f t="shared" si="240"/>
        <v/>
      </c>
      <c r="CS202" s="92" t="str">
        <f t="shared" si="241"/>
        <v/>
      </c>
      <c r="CT202" s="105" t="str">
        <f>IF(OR($B202=0,$B202=""),"",IF(AND($E$3="Nursery"),'Marks Entry Nursery'!AR201,IF(AND($E$3="LKG"),'Marks Entry LKG'!AR201,IF(AND($E$3="UKG"),'Marks Entry UKG'!AR201,""))))</f>
        <v/>
      </c>
      <c r="CU202" s="105" t="str">
        <f>IF(OR($B202=0,$B202=""),"",IF(AND($E$3="Nursery"),'Marks Entry Nursery'!AS201,IF(AND($E$3="LKG"),'Marks Entry LKG'!AS201,IF(AND($E$3="UKG"),'Marks Entry UKG'!AS201,""))))</f>
        <v/>
      </c>
      <c r="CV202" s="106" t="str">
        <f t="shared" si="242"/>
        <v/>
      </c>
      <c r="CW202" s="107">
        <f t="shared" si="243"/>
        <v>0</v>
      </c>
      <c r="CX202" s="107" t="str">
        <f t="shared" si="244"/>
        <v/>
      </c>
      <c r="CY202" s="107" t="str">
        <f t="shared" si="245"/>
        <v/>
      </c>
      <c r="CZ202" s="92" t="str">
        <f t="shared" si="246"/>
        <v/>
      </c>
      <c r="DA202" s="105" t="str">
        <f>IF(OR($B202=0,$B202=""),"",IF(AND($E$3="Nursery"),'Marks Entry Nursery'!AT201,IF(AND($E$3="LKG"),'Marks Entry LKG'!AT201,IF(AND($E$3="UKG"),'Marks Entry UKG'!AT201,""))))</f>
        <v/>
      </c>
      <c r="DB202" s="105" t="str">
        <f>IF(OR($B202=0,$B202=""),"",IF(AND($E$3="Nursery"),'Marks Entry Nursery'!AU201,IF(AND($E$3="LKG"),'Marks Entry LKG'!AU201,IF(AND($E$3="UKG"),'Marks Entry UKG'!AU201,""))))</f>
        <v/>
      </c>
      <c r="DC202" s="357" t="str">
        <f t="shared" si="247"/>
        <v/>
      </c>
      <c r="DD202" s="93" t="str">
        <f t="shared" si="248"/>
        <v/>
      </c>
      <c r="DE202" s="105" t="str">
        <f>IF(OR($B202=0,$B202=""),"",IF(AND($E$3="Nursery"),'Marks Entry Nursery'!AV201,IF(AND($E$3="LKG"),'Marks Entry LKG'!AV201,IF(AND($E$3="UKG"),'Marks Entry UKG'!AV201,""))))</f>
        <v/>
      </c>
      <c r="DF202" s="105" t="str">
        <f>IF(OR($B202=0,$B202=""),"",IF(AND($E$3="Nursery"),'Marks Entry Nursery'!AW201,IF(AND($E$3="LKG"),'Marks Entry LKG'!AW201,IF(AND($E$3="UKG"),'Marks Entry UKG'!AW201,""))))</f>
        <v/>
      </c>
      <c r="DG202" s="357" t="str">
        <f t="shared" si="249"/>
        <v/>
      </c>
      <c r="DH202" s="93" t="str">
        <f t="shared" si="250"/>
        <v/>
      </c>
      <c r="DI202" s="63" t="str">
        <f t="shared" si="251"/>
        <v/>
      </c>
      <c r="DJ202" s="359" t="str">
        <f t="shared" si="252"/>
        <v/>
      </c>
      <c r="DK202" s="67" t="str">
        <f t="shared" si="253"/>
        <v/>
      </c>
      <c r="DL202" s="68" t="str">
        <f t="shared" si="254"/>
        <v/>
      </c>
      <c r="DM202" s="387" t="str">
        <f>IFERROR(IF(B202="NSO","NSO",IF(OR(D202="",G202="",F202="",B202="",DI202=0),"",IF('Master sheet'!$D$14="Hindi","कक्षोंन्नति","Promoted"))),"")</f>
        <v/>
      </c>
      <c r="DN202" s="42" t="str">
        <f>IF(OR(B202=0,B202=""),"",IF(AND($E$3="Nursery"),'Marks Entry Nursery'!AX201,IF(AND($E$3="LKG"),'Marks Entry LKG'!AX201,IF(AND($E$3="UKG"),'Marks Entry UKG'!AX201,""))))</f>
        <v/>
      </c>
      <c r="DO202" s="42" t="str">
        <f>IF(OR(B202=0,B202=""),"",IF(AND($E$3="Nursery"),'Marks Entry Nursery'!AY201,IF(AND($E$3="LKG"),'Marks Entry LKG'!AY201,IF(AND($E$3="UKG"),'Marks Entry UKG'!AY201,""))))</f>
        <v/>
      </c>
      <c r="DP202" s="214" t="str">
        <f t="shared" si="255"/>
        <v/>
      </c>
      <c r="DQ202" s="43"/>
      <c r="DX202" s="44">
        <f>IF(AND($E$3="Nursery"),'Marks Entry Nursery'!I201,IF(AND($E$3="LKG"),'Marks Entry LKG'!I201,IF(AND($E$3="UKG"),'Marks Entry UKG'!I201,"")))</f>
        <v>0</v>
      </c>
    </row>
    <row r="203" spans="1:128" ht="18.95" customHeight="1">
      <c r="A203" s="56">
        <v>196</v>
      </c>
      <c r="B203" s="261" t="str">
        <f>IF(OR(DX203=0,DX203=""),"",IF(AND($E$3="Nursery"),'Marks Entry Nursery'!I202,IF(AND($E$3="LKG"),'Marks Entry LKG'!I202,IF(AND($E$3="UKG"),'Marks Entry UKG'!I202,""))))</f>
        <v/>
      </c>
      <c r="C203" s="57" t="str">
        <f>IF(OR($B203=0,$B203=""),"",IF(AND($E$3="Nursery"),'Marks Entry Nursery'!B202,IF(AND($E$3="LKG"),'Marks Entry LKG'!B202,IF(AND($E$3="UKG"),'Marks Entry UKG'!B202,""))))</f>
        <v/>
      </c>
      <c r="D203" s="57" t="str">
        <f>IF(OR($B203=0,$B203=""),"",IF(AND($E$3="Nursery"),'Marks Entry Nursery'!C202,IF(AND($E$3="LKG"),'Marks Entry LKG'!C202,IF(AND($E$3="UKG"),'Marks Entry UKG'!C202,""))))</f>
        <v/>
      </c>
      <c r="E203" s="402" t="str">
        <f>IF(OR(B203=0,B203=""),"",IF(AND($E$3="Nursery"),'Marks Entry Nursery'!E202,IF(AND($E$3="LKG"),'Marks Entry LKG'!E202,IF(AND($E$3="UKG"),'Marks Entry UKG'!E202,""))))</f>
        <v/>
      </c>
      <c r="F203" s="260" t="str">
        <f>IF(OR(B203=0,B203=""),"",IF(AND($E$3="Nursery"),'Marks Entry Nursery'!D202,IF(AND($E$3="LKG"),'Marks Entry LKG'!D202,IF(AND($E$3="UKG"),'Marks Entry UKG'!D202,""))))</f>
        <v/>
      </c>
      <c r="G203" s="407" t="str">
        <f>IF(OR($B203=0,$B203=""),"",IF(AND($E$3="Nursery"),'Marks Entry Nursery'!F202,IF(AND($E$3="LKG"),'Marks Entry LKG'!F202,IF(AND($E$3="UKG"),'Marks Entry UKG'!F202,""))))</f>
        <v/>
      </c>
      <c r="H203" s="407" t="str">
        <f>IF(OR($B203=0,$B203=""),"",IF(AND($E$3="Nursery"),'Marks Entry Nursery'!G202,IF(AND($E$3="LKG"),'Marks Entry LKG'!G202,IF(AND($E$3="UKG"),'Marks Entry UKG'!G202,""))))</f>
        <v/>
      </c>
      <c r="I203" s="407" t="str">
        <f>IF(OR($B203=0,$B203=""),"",IF(AND($E$3="Nursery"),'Marks Entry Nursery'!H202,IF(AND($E$3="LKG"),'Marks Entry LKG'!H202,IF(AND($E$3="UKG"),'Marks Entry UKG'!H202,""))))</f>
        <v/>
      </c>
      <c r="J203" s="229" t="str">
        <f>IF(OR($B203=0,$B203=""),"",IF(AND($E$3="Nursery"),'Marks Entry Nursery'!J202,IF(AND($E$3="LKG"),'Marks Entry LKG'!J202,IF(AND($E$3="UKG"),'Marks Entry UKG'!J202,""))))</f>
        <v/>
      </c>
      <c r="K203" s="229" t="str">
        <f>IF(OR($B203=0,$B203=""),"",IF(AND($E$3="Nursery"),'Marks Entry Nursery'!K202,IF(AND($E$3="LKG"),'Marks Entry LKG'!K202,IF(AND($E$3="UKG"),'Marks Entry UKG'!K202,""))))</f>
        <v/>
      </c>
      <c r="L203" s="105"/>
      <c r="M203" s="105"/>
      <c r="N203" s="105"/>
      <c r="O203" s="51"/>
      <c r="P203" s="105" t="str">
        <f>IF(OR($B203=0,$B203=""),"",IF(AND($E$3="Nursery"),'Marks Entry Nursery'!O202,IF(AND($E$3="LKG"),'Marks Entry LKG'!O202,IF(AND($E$3="UKG"),'Marks Entry UKG'!O202,""))))</f>
        <v/>
      </c>
      <c r="Q203" s="105" t="str">
        <f>IF(OR($B203=0,$B203=""),"",IF(AND($E$3="Nursery"),'Marks Entry Nursery'!P202,IF(AND($E$3="LKG"),'Marks Entry LKG'!P202,IF(AND($E$3="UKG"),'Marks Entry UKG'!P202,""))))</f>
        <v/>
      </c>
      <c r="R203" s="54" t="str">
        <f t="shared" si="192"/>
        <v/>
      </c>
      <c r="S203" s="51">
        <f t="shared" si="193"/>
        <v>0</v>
      </c>
      <c r="T203" s="105" t="str">
        <f>IF(OR($B203=0,$B203=""),"",IF(AND($E$3="Nursery"),'Marks Entry Nursery'!Q202,IF(AND($E$3="LKG"),'Marks Entry LKG'!Q202,IF(AND($E$3="UKG"),'Marks Entry UKG'!Q202,""))))</f>
        <v/>
      </c>
      <c r="U203" s="105" t="str">
        <f>IF(OR($B203=0,$B203=""),"",IF(AND($E$3="Nursery"),'Marks Entry Nursery'!R202,IF(AND($E$3="LKG"),'Marks Entry LKG'!R202,IF(AND($E$3="UKG"),'Marks Entry UKG'!R202,""))))</f>
        <v/>
      </c>
      <c r="V203" s="55" t="str">
        <f t="shared" si="194"/>
        <v/>
      </c>
      <c r="W203" s="51" t="str">
        <f t="shared" si="195"/>
        <v/>
      </c>
      <c r="X203" s="89">
        <f t="shared" si="196"/>
        <v>0</v>
      </c>
      <c r="Y203" s="89" t="str">
        <f t="shared" si="197"/>
        <v/>
      </c>
      <c r="Z203" s="89" t="str">
        <f t="shared" si="198"/>
        <v/>
      </c>
      <c r="AA203" s="89" t="str">
        <f t="shared" si="199"/>
        <v/>
      </c>
      <c r="AB203" s="89" t="str">
        <f t="shared" si="200"/>
        <v/>
      </c>
      <c r="AC203" s="93" t="str">
        <f t="shared" si="201"/>
        <v/>
      </c>
      <c r="AD203" s="105"/>
      <c r="AE203" s="105"/>
      <c r="AF203" s="105"/>
      <c r="AG203" s="51"/>
      <c r="AH203" s="105" t="str">
        <f>IF(OR($B203=0,$B203=""),"",IF(AND($E$3="Nursery"),'Marks Entry Nursery'!V202,IF(AND($E$3="LKG"),'Marks Entry LKG'!V202,IF(AND($E$3="UKG"),'Marks Entry UKG'!V202,""))))</f>
        <v/>
      </c>
      <c r="AI203" s="105" t="str">
        <f>IF(OR($B203=0,$B203=""),"",IF(AND($E$3="Nursery"),'Marks Entry Nursery'!W202,IF(AND($E$3="LKG"),'Marks Entry LKG'!W202,IF(AND($E$3="UKG"),'Marks Entry UKG'!W202,""))))</f>
        <v/>
      </c>
      <c r="AJ203" s="54" t="str">
        <f t="shared" si="202"/>
        <v/>
      </c>
      <c r="AK203" s="51">
        <f t="shared" si="203"/>
        <v>0</v>
      </c>
      <c r="AL203" s="105" t="str">
        <f>IF(OR($B203=0,$B203=""),"",IF(AND($E$3="Nursery"),'Marks Entry Nursery'!X202,IF(AND($E$3="LKG"),'Marks Entry LKG'!X202,IF(AND($E$3="UKG"),'Marks Entry UKG'!X202,""))))</f>
        <v/>
      </c>
      <c r="AM203" s="105" t="str">
        <f>IF(OR($B203=0,$B203=""),"",IF(AND($E$3="Nursery"),'Marks Entry Nursery'!Y202,IF(AND($E$3="LKG"),'Marks Entry LKG'!Y202,IF(AND($E$3="UKG"),'Marks Entry UKG'!Y202,""))))</f>
        <v/>
      </c>
      <c r="AN203" s="55" t="str">
        <f t="shared" si="204"/>
        <v/>
      </c>
      <c r="AO203" s="51" t="str">
        <f t="shared" si="205"/>
        <v/>
      </c>
      <c r="AP203" s="89">
        <f t="shared" si="206"/>
        <v>0</v>
      </c>
      <c r="AQ203" s="89" t="str">
        <f t="shared" si="207"/>
        <v/>
      </c>
      <c r="AR203" s="89" t="str">
        <f t="shared" si="208"/>
        <v/>
      </c>
      <c r="AS203" s="89" t="str">
        <f t="shared" si="209"/>
        <v/>
      </c>
      <c r="AT203" s="89" t="str">
        <f t="shared" si="210"/>
        <v/>
      </c>
      <c r="AU203" s="93" t="str">
        <f t="shared" si="211"/>
        <v/>
      </c>
      <c r="AV203" s="105"/>
      <c r="AW203" s="105"/>
      <c r="AX203" s="105"/>
      <c r="AY203" s="51"/>
      <c r="AZ203" s="105" t="str">
        <f>IF(OR($B203=0,$B203=""),"",IF(AND($E$3="Nursery"),'Marks Entry Nursery'!AC202,IF(AND($E$3="LKG"),'Marks Entry LKG'!AC202,IF(AND($E$3="UKG"),'Marks Entry UKG'!AC202,""))))</f>
        <v/>
      </c>
      <c r="BA203" s="105" t="str">
        <f>IF(OR($B203=0,$B203=""),"",IF(AND($E$3="Nursery"),'Marks Entry Nursery'!AD202,IF(AND($E$3="LKG"),'Marks Entry LKG'!AD202,IF(AND($E$3="UKG"),'Marks Entry UKG'!AD202,""))))</f>
        <v/>
      </c>
      <c r="BB203" s="54" t="str">
        <f t="shared" si="212"/>
        <v/>
      </c>
      <c r="BC203" s="51">
        <f t="shared" si="213"/>
        <v>0</v>
      </c>
      <c r="BD203" s="105" t="str">
        <f>IF(OR($B203=0,$B203=""),"",IF(AND($E$3="Nursery"),'Marks Entry Nursery'!AE202,IF(AND($E$3="LKG"),'Marks Entry LKG'!AE202,IF(AND($E$3="UKG"),'Marks Entry UKG'!AE202,""))))</f>
        <v/>
      </c>
      <c r="BE203" s="105" t="str">
        <f>IF(OR($B203=0,$B203=""),"",IF(AND($E$3="Nursery"),'Marks Entry Nursery'!AF202,IF(AND($E$3="LKG"),'Marks Entry LKG'!AF202,IF(AND($E$3="UKG"),'Marks Entry UKG'!AF202,""))))</f>
        <v/>
      </c>
      <c r="BF203" s="55" t="str">
        <f t="shared" si="214"/>
        <v/>
      </c>
      <c r="BG203" s="51" t="str">
        <f t="shared" si="215"/>
        <v/>
      </c>
      <c r="BH203" s="89">
        <f t="shared" si="216"/>
        <v>0</v>
      </c>
      <c r="BI203" s="89" t="str">
        <f t="shared" si="217"/>
        <v/>
      </c>
      <c r="BJ203" s="89" t="str">
        <f t="shared" si="218"/>
        <v/>
      </c>
      <c r="BK203" s="89" t="str">
        <f t="shared" si="219"/>
        <v/>
      </c>
      <c r="BL203" s="89" t="str">
        <f t="shared" si="220"/>
        <v/>
      </c>
      <c r="BM203" s="93" t="str">
        <f t="shared" si="221"/>
        <v/>
      </c>
      <c r="BN203" s="105"/>
      <c r="BO203" s="105"/>
      <c r="BP203" s="105"/>
      <c r="BQ203" s="51"/>
      <c r="BR203" s="105" t="str">
        <f>IF(OR($B203=0,$B203=""),"",IF(AND($E$3="Nursery"),'Marks Entry Nursery'!AJ202,IF(AND($E$3="LKG"),'Marks Entry LKG'!AJ202,IF(AND($E$3="UKG"),'Marks Entry UKG'!AJ202,""))))</f>
        <v/>
      </c>
      <c r="BS203" s="105" t="str">
        <f>IF(OR($B203=0,$B203=""),"",IF(AND($E$3="Nursery"),'Marks Entry Nursery'!AK202,IF(AND($E$3="LKG"),'Marks Entry LKG'!AK202,IF(AND($E$3="UKG"),'Marks Entry UKG'!AK202,""))))</f>
        <v/>
      </c>
      <c r="BT203" s="54" t="str">
        <f t="shared" si="222"/>
        <v/>
      </c>
      <c r="BU203" s="51">
        <f t="shared" si="223"/>
        <v>0</v>
      </c>
      <c r="BV203" s="105" t="str">
        <f>IF(OR($B203=0,$B203=""),"",IF(AND($E$3="Nursery"),'Marks Entry Nursery'!AL202,IF(AND($E$3="LKG"),'Marks Entry LKG'!AL202,IF(AND($E$3="UKG"),'Marks Entry UKG'!AL202,""))))</f>
        <v/>
      </c>
      <c r="BW203" s="105" t="str">
        <f>IF(OR($B203=0,$B203=""),"",IF(AND($E$3="Nursery"),'Marks Entry Nursery'!AM202,IF(AND($E$3="LKG"),'Marks Entry LKG'!AM202,IF(AND($E$3="UKG"),'Marks Entry UKG'!AM202,""))))</f>
        <v/>
      </c>
      <c r="BX203" s="55" t="str">
        <f t="shared" si="224"/>
        <v/>
      </c>
      <c r="BY203" s="51" t="str">
        <f t="shared" si="225"/>
        <v/>
      </c>
      <c r="BZ203" s="89">
        <f t="shared" si="226"/>
        <v>0</v>
      </c>
      <c r="CA203" s="89" t="str">
        <f t="shared" si="227"/>
        <v/>
      </c>
      <c r="CB203" s="89" t="str">
        <f t="shared" si="228"/>
        <v/>
      </c>
      <c r="CC203" s="89" t="str">
        <f t="shared" si="229"/>
        <v/>
      </c>
      <c r="CD203" s="89" t="str">
        <f t="shared" si="230"/>
        <v/>
      </c>
      <c r="CE203" s="93" t="str">
        <f t="shared" si="231"/>
        <v/>
      </c>
      <c r="CF203" s="105" t="str">
        <f>IF(OR($B203=0,$B203=""),"",IF(AND($E$3="Nursery"),'Marks Entry Nursery'!AN202,IF(AND($E$3="LKG"),'Marks Entry LKG'!AN202,IF(AND($E$3="UKG"),'Marks Entry UKG'!AN202,""))))</f>
        <v/>
      </c>
      <c r="CG203" s="105" t="str">
        <f>IF(OR($B203=0,$B203=""),"",IF(AND($E$3="Nursery"),'Marks Entry Nursery'!AO202,IF(AND($E$3="LKG"),'Marks Entry LKG'!AO202,IF(AND($E$3="UKG"),'Marks Entry UKG'!AO202,""))))</f>
        <v/>
      </c>
      <c r="CH203" s="106" t="str">
        <f t="shared" si="232"/>
        <v/>
      </c>
      <c r="CI203" s="107">
        <f t="shared" si="233"/>
        <v>0</v>
      </c>
      <c r="CJ203" s="107" t="str">
        <f t="shared" si="234"/>
        <v/>
      </c>
      <c r="CK203" s="107" t="str">
        <f t="shared" si="235"/>
        <v/>
      </c>
      <c r="CL203" s="92" t="str">
        <f t="shared" si="236"/>
        <v/>
      </c>
      <c r="CM203" s="105" t="str">
        <f>IF(OR($B203=0,$B203=""),"",IF(AND($E$3="Nursery"),'Marks Entry Nursery'!AP202,IF(AND($E$3="LKG"),'Marks Entry LKG'!AP202,IF(AND($E$3="UKG"),'Marks Entry UKG'!AP202,""))))</f>
        <v/>
      </c>
      <c r="CN203" s="105" t="str">
        <f>IF(OR($B203=0,$B203=""),"",IF(AND($E$3="Nursery"),'Marks Entry Nursery'!AQ202,IF(AND($E$3="LKG"),'Marks Entry LKG'!AQ202,IF(AND($E$3="UKG"),'Marks Entry UKG'!AQ202,""))))</f>
        <v/>
      </c>
      <c r="CO203" s="106" t="str">
        <f t="shared" si="237"/>
        <v/>
      </c>
      <c r="CP203" s="107">
        <f t="shared" si="238"/>
        <v>0</v>
      </c>
      <c r="CQ203" s="107" t="str">
        <f t="shared" si="239"/>
        <v/>
      </c>
      <c r="CR203" s="107" t="str">
        <f t="shared" si="240"/>
        <v/>
      </c>
      <c r="CS203" s="92" t="str">
        <f t="shared" si="241"/>
        <v/>
      </c>
      <c r="CT203" s="105" t="str">
        <f>IF(OR($B203=0,$B203=""),"",IF(AND($E$3="Nursery"),'Marks Entry Nursery'!AR202,IF(AND($E$3="LKG"),'Marks Entry LKG'!AR202,IF(AND($E$3="UKG"),'Marks Entry UKG'!AR202,""))))</f>
        <v/>
      </c>
      <c r="CU203" s="105" t="str">
        <f>IF(OR($B203=0,$B203=""),"",IF(AND($E$3="Nursery"),'Marks Entry Nursery'!AS202,IF(AND($E$3="LKG"),'Marks Entry LKG'!AS202,IF(AND($E$3="UKG"),'Marks Entry UKG'!AS202,""))))</f>
        <v/>
      </c>
      <c r="CV203" s="106" t="str">
        <f t="shared" si="242"/>
        <v/>
      </c>
      <c r="CW203" s="107">
        <f t="shared" si="243"/>
        <v>0</v>
      </c>
      <c r="CX203" s="107" t="str">
        <f t="shared" si="244"/>
        <v/>
      </c>
      <c r="CY203" s="107" t="str">
        <f t="shared" si="245"/>
        <v/>
      </c>
      <c r="CZ203" s="92" t="str">
        <f t="shared" si="246"/>
        <v/>
      </c>
      <c r="DA203" s="105" t="str">
        <f>IF(OR($B203=0,$B203=""),"",IF(AND($E$3="Nursery"),'Marks Entry Nursery'!AT202,IF(AND($E$3="LKG"),'Marks Entry LKG'!AT202,IF(AND($E$3="UKG"),'Marks Entry UKG'!AT202,""))))</f>
        <v/>
      </c>
      <c r="DB203" s="105" t="str">
        <f>IF(OR($B203=0,$B203=""),"",IF(AND($E$3="Nursery"),'Marks Entry Nursery'!AU202,IF(AND($E$3="LKG"),'Marks Entry LKG'!AU202,IF(AND($E$3="UKG"),'Marks Entry UKG'!AU202,""))))</f>
        <v/>
      </c>
      <c r="DC203" s="357" t="str">
        <f t="shared" si="247"/>
        <v/>
      </c>
      <c r="DD203" s="93" t="str">
        <f t="shared" si="248"/>
        <v/>
      </c>
      <c r="DE203" s="105" t="str">
        <f>IF(OR($B203=0,$B203=""),"",IF(AND($E$3="Nursery"),'Marks Entry Nursery'!AV202,IF(AND($E$3="LKG"),'Marks Entry LKG'!AV202,IF(AND($E$3="UKG"),'Marks Entry UKG'!AV202,""))))</f>
        <v/>
      </c>
      <c r="DF203" s="105" t="str">
        <f>IF(OR($B203=0,$B203=""),"",IF(AND($E$3="Nursery"),'Marks Entry Nursery'!AW202,IF(AND($E$3="LKG"),'Marks Entry LKG'!AW202,IF(AND($E$3="UKG"),'Marks Entry UKG'!AW202,""))))</f>
        <v/>
      </c>
      <c r="DG203" s="357" t="str">
        <f t="shared" si="249"/>
        <v/>
      </c>
      <c r="DH203" s="93" t="str">
        <f t="shared" si="250"/>
        <v/>
      </c>
      <c r="DI203" s="63" t="str">
        <f t="shared" si="251"/>
        <v/>
      </c>
      <c r="DJ203" s="359" t="str">
        <f t="shared" si="252"/>
        <v/>
      </c>
      <c r="DK203" s="67" t="str">
        <f t="shared" si="253"/>
        <v/>
      </c>
      <c r="DL203" s="68" t="str">
        <f t="shared" si="254"/>
        <v/>
      </c>
      <c r="DM203" s="387" t="str">
        <f>IFERROR(IF(B203="NSO","NSO",IF(OR(D203="",G203="",F203="",B203="",DI203=0),"",IF('Master sheet'!$D$14="Hindi","कक्षोंन्नति","Promoted"))),"")</f>
        <v/>
      </c>
      <c r="DN203" s="42" t="str">
        <f>IF(OR(B203=0,B203=""),"",IF(AND($E$3="Nursery"),'Marks Entry Nursery'!AX202,IF(AND($E$3="LKG"),'Marks Entry LKG'!AX202,IF(AND($E$3="UKG"),'Marks Entry UKG'!AX202,""))))</f>
        <v/>
      </c>
      <c r="DO203" s="42" t="str">
        <f>IF(OR(B203=0,B203=""),"",IF(AND($E$3="Nursery"),'Marks Entry Nursery'!AY202,IF(AND($E$3="LKG"),'Marks Entry LKG'!AY202,IF(AND($E$3="UKG"),'Marks Entry UKG'!AY202,""))))</f>
        <v/>
      </c>
      <c r="DP203" s="214" t="str">
        <f t="shared" si="255"/>
        <v/>
      </c>
      <c r="DQ203" s="43"/>
      <c r="DX203" s="44">
        <f>IF(AND($E$3="Nursery"),'Marks Entry Nursery'!I202,IF(AND($E$3="LKG"),'Marks Entry LKG'!I202,IF(AND($E$3="UKG"),'Marks Entry UKG'!I202,"")))</f>
        <v>0</v>
      </c>
    </row>
    <row r="204" spans="1:128" ht="18.95" customHeight="1">
      <c r="A204" s="56">
        <v>197</v>
      </c>
      <c r="B204" s="261" t="str">
        <f>IF(OR(DX204=0,DX204=""),"",IF(AND($E$3="Nursery"),'Marks Entry Nursery'!I203,IF(AND($E$3="LKG"),'Marks Entry LKG'!I203,IF(AND($E$3="UKG"),'Marks Entry UKG'!I203,""))))</f>
        <v/>
      </c>
      <c r="C204" s="57" t="str">
        <f>IF(OR($B204=0,$B204=""),"",IF(AND($E$3="Nursery"),'Marks Entry Nursery'!B203,IF(AND($E$3="LKG"),'Marks Entry LKG'!B203,IF(AND($E$3="UKG"),'Marks Entry UKG'!B203,""))))</f>
        <v/>
      </c>
      <c r="D204" s="57" t="str">
        <f>IF(OR($B204=0,$B204=""),"",IF(AND($E$3="Nursery"),'Marks Entry Nursery'!C203,IF(AND($E$3="LKG"),'Marks Entry LKG'!C203,IF(AND($E$3="UKG"),'Marks Entry UKG'!C203,""))))</f>
        <v/>
      </c>
      <c r="E204" s="402" t="str">
        <f>IF(OR(B204=0,B204=""),"",IF(AND($E$3="Nursery"),'Marks Entry Nursery'!E203,IF(AND($E$3="LKG"),'Marks Entry LKG'!E203,IF(AND($E$3="UKG"),'Marks Entry UKG'!E203,""))))</f>
        <v/>
      </c>
      <c r="F204" s="260" t="str">
        <f>IF(OR(B204=0,B204=""),"",IF(AND($E$3="Nursery"),'Marks Entry Nursery'!D203,IF(AND($E$3="LKG"),'Marks Entry LKG'!D203,IF(AND($E$3="UKG"),'Marks Entry UKG'!D203,""))))</f>
        <v/>
      </c>
      <c r="G204" s="407" t="str">
        <f>IF(OR($B204=0,$B204=""),"",IF(AND($E$3="Nursery"),'Marks Entry Nursery'!F203,IF(AND($E$3="LKG"),'Marks Entry LKG'!F203,IF(AND($E$3="UKG"),'Marks Entry UKG'!F203,""))))</f>
        <v/>
      </c>
      <c r="H204" s="407" t="str">
        <f>IF(OR($B204=0,$B204=""),"",IF(AND($E$3="Nursery"),'Marks Entry Nursery'!G203,IF(AND($E$3="LKG"),'Marks Entry LKG'!G203,IF(AND($E$3="UKG"),'Marks Entry UKG'!G203,""))))</f>
        <v/>
      </c>
      <c r="I204" s="407" t="str">
        <f>IF(OR($B204=0,$B204=""),"",IF(AND($E$3="Nursery"),'Marks Entry Nursery'!H203,IF(AND($E$3="LKG"),'Marks Entry LKG'!H203,IF(AND($E$3="UKG"),'Marks Entry UKG'!H203,""))))</f>
        <v/>
      </c>
      <c r="J204" s="229" t="str">
        <f>IF(OR($B204=0,$B204=""),"",IF(AND($E$3="Nursery"),'Marks Entry Nursery'!J203,IF(AND($E$3="LKG"),'Marks Entry LKG'!J203,IF(AND($E$3="UKG"),'Marks Entry UKG'!J203,""))))</f>
        <v/>
      </c>
      <c r="K204" s="229" t="str">
        <f>IF(OR($B204=0,$B204=""),"",IF(AND($E$3="Nursery"),'Marks Entry Nursery'!K203,IF(AND($E$3="LKG"),'Marks Entry LKG'!K203,IF(AND($E$3="UKG"),'Marks Entry UKG'!K203,""))))</f>
        <v/>
      </c>
      <c r="L204" s="105"/>
      <c r="M204" s="105"/>
      <c r="N204" s="105"/>
      <c r="O204" s="51"/>
      <c r="P204" s="105" t="str">
        <f>IF(OR($B204=0,$B204=""),"",IF(AND($E$3="Nursery"),'Marks Entry Nursery'!O203,IF(AND($E$3="LKG"),'Marks Entry LKG'!O203,IF(AND($E$3="UKG"),'Marks Entry UKG'!O203,""))))</f>
        <v/>
      </c>
      <c r="Q204" s="105" t="str">
        <f>IF(OR($B204=0,$B204=""),"",IF(AND($E$3="Nursery"),'Marks Entry Nursery'!P203,IF(AND($E$3="LKG"),'Marks Entry LKG'!P203,IF(AND($E$3="UKG"),'Marks Entry UKG'!P203,""))))</f>
        <v/>
      </c>
      <c r="R204" s="54" t="str">
        <f t="shared" si="192"/>
        <v/>
      </c>
      <c r="S204" s="51">
        <f t="shared" si="193"/>
        <v>0</v>
      </c>
      <c r="T204" s="105" t="str">
        <f>IF(OR($B204=0,$B204=""),"",IF(AND($E$3="Nursery"),'Marks Entry Nursery'!Q203,IF(AND($E$3="LKG"),'Marks Entry LKG'!Q203,IF(AND($E$3="UKG"),'Marks Entry UKG'!Q203,""))))</f>
        <v/>
      </c>
      <c r="U204" s="105" t="str">
        <f>IF(OR($B204=0,$B204=""),"",IF(AND($E$3="Nursery"),'Marks Entry Nursery'!R203,IF(AND($E$3="LKG"),'Marks Entry LKG'!R203,IF(AND($E$3="UKG"),'Marks Entry UKG'!R203,""))))</f>
        <v/>
      </c>
      <c r="V204" s="55" t="str">
        <f t="shared" si="194"/>
        <v/>
      </c>
      <c r="W204" s="51" t="str">
        <f t="shared" si="195"/>
        <v/>
      </c>
      <c r="X204" s="89">
        <f t="shared" si="196"/>
        <v>0</v>
      </c>
      <c r="Y204" s="89" t="str">
        <f t="shared" si="197"/>
        <v/>
      </c>
      <c r="Z204" s="89" t="str">
        <f t="shared" si="198"/>
        <v/>
      </c>
      <c r="AA204" s="89" t="str">
        <f t="shared" si="199"/>
        <v/>
      </c>
      <c r="AB204" s="89" t="str">
        <f t="shared" si="200"/>
        <v/>
      </c>
      <c r="AC204" s="93" t="str">
        <f t="shared" si="201"/>
        <v/>
      </c>
      <c r="AD204" s="105"/>
      <c r="AE204" s="105"/>
      <c r="AF204" s="105"/>
      <c r="AG204" s="51"/>
      <c r="AH204" s="105" t="str">
        <f>IF(OR($B204=0,$B204=""),"",IF(AND($E$3="Nursery"),'Marks Entry Nursery'!V203,IF(AND($E$3="LKG"),'Marks Entry LKG'!V203,IF(AND($E$3="UKG"),'Marks Entry UKG'!V203,""))))</f>
        <v/>
      </c>
      <c r="AI204" s="105" t="str">
        <f>IF(OR($B204=0,$B204=""),"",IF(AND($E$3="Nursery"),'Marks Entry Nursery'!W203,IF(AND($E$3="LKG"),'Marks Entry LKG'!W203,IF(AND($E$3="UKG"),'Marks Entry UKG'!W203,""))))</f>
        <v/>
      </c>
      <c r="AJ204" s="54" t="str">
        <f t="shared" si="202"/>
        <v/>
      </c>
      <c r="AK204" s="51">
        <f t="shared" si="203"/>
        <v>0</v>
      </c>
      <c r="AL204" s="105" t="str">
        <f>IF(OR($B204=0,$B204=""),"",IF(AND($E$3="Nursery"),'Marks Entry Nursery'!X203,IF(AND($E$3="LKG"),'Marks Entry LKG'!X203,IF(AND($E$3="UKG"),'Marks Entry UKG'!X203,""))))</f>
        <v/>
      </c>
      <c r="AM204" s="105" t="str">
        <f>IF(OR($B204=0,$B204=""),"",IF(AND($E$3="Nursery"),'Marks Entry Nursery'!Y203,IF(AND($E$3="LKG"),'Marks Entry LKG'!Y203,IF(AND($E$3="UKG"),'Marks Entry UKG'!Y203,""))))</f>
        <v/>
      </c>
      <c r="AN204" s="55" t="str">
        <f t="shared" si="204"/>
        <v/>
      </c>
      <c r="AO204" s="51" t="str">
        <f t="shared" si="205"/>
        <v/>
      </c>
      <c r="AP204" s="89">
        <f t="shared" si="206"/>
        <v>0</v>
      </c>
      <c r="AQ204" s="89" t="str">
        <f t="shared" si="207"/>
        <v/>
      </c>
      <c r="AR204" s="89" t="str">
        <f t="shared" si="208"/>
        <v/>
      </c>
      <c r="AS204" s="89" t="str">
        <f t="shared" si="209"/>
        <v/>
      </c>
      <c r="AT204" s="89" t="str">
        <f t="shared" si="210"/>
        <v/>
      </c>
      <c r="AU204" s="93" t="str">
        <f t="shared" si="211"/>
        <v/>
      </c>
      <c r="AV204" s="105"/>
      <c r="AW204" s="105"/>
      <c r="AX204" s="105"/>
      <c r="AY204" s="51"/>
      <c r="AZ204" s="105" t="str">
        <f>IF(OR($B204=0,$B204=""),"",IF(AND($E$3="Nursery"),'Marks Entry Nursery'!AC203,IF(AND($E$3="LKG"),'Marks Entry LKG'!AC203,IF(AND($E$3="UKG"),'Marks Entry UKG'!AC203,""))))</f>
        <v/>
      </c>
      <c r="BA204" s="105" t="str">
        <f>IF(OR($B204=0,$B204=""),"",IF(AND($E$3="Nursery"),'Marks Entry Nursery'!AD203,IF(AND($E$3="LKG"),'Marks Entry LKG'!AD203,IF(AND($E$3="UKG"),'Marks Entry UKG'!AD203,""))))</f>
        <v/>
      </c>
      <c r="BB204" s="54" t="str">
        <f t="shared" si="212"/>
        <v/>
      </c>
      <c r="BC204" s="51">
        <f t="shared" si="213"/>
        <v>0</v>
      </c>
      <c r="BD204" s="105" t="str">
        <f>IF(OR($B204=0,$B204=""),"",IF(AND($E$3="Nursery"),'Marks Entry Nursery'!AE203,IF(AND($E$3="LKG"),'Marks Entry LKG'!AE203,IF(AND($E$3="UKG"),'Marks Entry UKG'!AE203,""))))</f>
        <v/>
      </c>
      <c r="BE204" s="105" t="str">
        <f>IF(OR($B204=0,$B204=""),"",IF(AND($E$3="Nursery"),'Marks Entry Nursery'!AF203,IF(AND($E$3="LKG"),'Marks Entry LKG'!AF203,IF(AND($E$3="UKG"),'Marks Entry UKG'!AF203,""))))</f>
        <v/>
      </c>
      <c r="BF204" s="55" t="str">
        <f t="shared" si="214"/>
        <v/>
      </c>
      <c r="BG204" s="51" t="str">
        <f t="shared" si="215"/>
        <v/>
      </c>
      <c r="BH204" s="89">
        <f t="shared" si="216"/>
        <v>0</v>
      </c>
      <c r="BI204" s="89" t="str">
        <f t="shared" si="217"/>
        <v/>
      </c>
      <c r="BJ204" s="89" t="str">
        <f t="shared" si="218"/>
        <v/>
      </c>
      <c r="BK204" s="89" t="str">
        <f t="shared" si="219"/>
        <v/>
      </c>
      <c r="BL204" s="89" t="str">
        <f t="shared" si="220"/>
        <v/>
      </c>
      <c r="BM204" s="93" t="str">
        <f t="shared" si="221"/>
        <v/>
      </c>
      <c r="BN204" s="105"/>
      <c r="BO204" s="105"/>
      <c r="BP204" s="105"/>
      <c r="BQ204" s="51"/>
      <c r="BR204" s="105" t="str">
        <f>IF(OR($B204=0,$B204=""),"",IF(AND($E$3="Nursery"),'Marks Entry Nursery'!AJ203,IF(AND($E$3="LKG"),'Marks Entry LKG'!AJ203,IF(AND($E$3="UKG"),'Marks Entry UKG'!AJ203,""))))</f>
        <v/>
      </c>
      <c r="BS204" s="105" t="str">
        <f>IF(OR($B204=0,$B204=""),"",IF(AND($E$3="Nursery"),'Marks Entry Nursery'!AK203,IF(AND($E$3="LKG"),'Marks Entry LKG'!AK203,IF(AND($E$3="UKG"),'Marks Entry UKG'!AK203,""))))</f>
        <v/>
      </c>
      <c r="BT204" s="54" t="str">
        <f t="shared" si="222"/>
        <v/>
      </c>
      <c r="BU204" s="51">
        <f t="shared" si="223"/>
        <v>0</v>
      </c>
      <c r="BV204" s="105" t="str">
        <f>IF(OR($B204=0,$B204=""),"",IF(AND($E$3="Nursery"),'Marks Entry Nursery'!AL203,IF(AND($E$3="LKG"),'Marks Entry LKG'!AL203,IF(AND($E$3="UKG"),'Marks Entry UKG'!AL203,""))))</f>
        <v/>
      </c>
      <c r="BW204" s="105" t="str">
        <f>IF(OR($B204=0,$B204=""),"",IF(AND($E$3="Nursery"),'Marks Entry Nursery'!AM203,IF(AND($E$3="LKG"),'Marks Entry LKG'!AM203,IF(AND($E$3="UKG"),'Marks Entry UKG'!AM203,""))))</f>
        <v/>
      </c>
      <c r="BX204" s="55" t="str">
        <f t="shared" si="224"/>
        <v/>
      </c>
      <c r="BY204" s="51" t="str">
        <f t="shared" si="225"/>
        <v/>
      </c>
      <c r="BZ204" s="89">
        <f t="shared" si="226"/>
        <v>0</v>
      </c>
      <c r="CA204" s="89" t="str">
        <f t="shared" si="227"/>
        <v/>
      </c>
      <c r="CB204" s="89" t="str">
        <f t="shared" si="228"/>
        <v/>
      </c>
      <c r="CC204" s="89" t="str">
        <f t="shared" si="229"/>
        <v/>
      </c>
      <c r="CD204" s="89" t="str">
        <f t="shared" si="230"/>
        <v/>
      </c>
      <c r="CE204" s="93" t="str">
        <f t="shared" si="231"/>
        <v/>
      </c>
      <c r="CF204" s="105" t="str">
        <f>IF(OR($B204=0,$B204=""),"",IF(AND($E$3="Nursery"),'Marks Entry Nursery'!AN203,IF(AND($E$3="LKG"),'Marks Entry LKG'!AN203,IF(AND($E$3="UKG"),'Marks Entry UKG'!AN203,""))))</f>
        <v/>
      </c>
      <c r="CG204" s="105" t="str">
        <f>IF(OR($B204=0,$B204=""),"",IF(AND($E$3="Nursery"),'Marks Entry Nursery'!AO203,IF(AND($E$3="LKG"),'Marks Entry LKG'!AO203,IF(AND($E$3="UKG"),'Marks Entry UKG'!AO203,""))))</f>
        <v/>
      </c>
      <c r="CH204" s="106" t="str">
        <f t="shared" si="232"/>
        <v/>
      </c>
      <c r="CI204" s="107">
        <f t="shared" si="233"/>
        <v>0</v>
      </c>
      <c r="CJ204" s="107" t="str">
        <f t="shared" si="234"/>
        <v/>
      </c>
      <c r="CK204" s="107" t="str">
        <f t="shared" si="235"/>
        <v/>
      </c>
      <c r="CL204" s="92" t="str">
        <f t="shared" si="236"/>
        <v/>
      </c>
      <c r="CM204" s="105" t="str">
        <f>IF(OR($B204=0,$B204=""),"",IF(AND($E$3="Nursery"),'Marks Entry Nursery'!AP203,IF(AND($E$3="LKG"),'Marks Entry LKG'!AP203,IF(AND($E$3="UKG"),'Marks Entry UKG'!AP203,""))))</f>
        <v/>
      </c>
      <c r="CN204" s="105" t="str">
        <f>IF(OR($B204=0,$B204=""),"",IF(AND($E$3="Nursery"),'Marks Entry Nursery'!AQ203,IF(AND($E$3="LKG"),'Marks Entry LKG'!AQ203,IF(AND($E$3="UKG"),'Marks Entry UKG'!AQ203,""))))</f>
        <v/>
      </c>
      <c r="CO204" s="106" t="str">
        <f t="shared" si="237"/>
        <v/>
      </c>
      <c r="CP204" s="107">
        <f t="shared" si="238"/>
        <v>0</v>
      </c>
      <c r="CQ204" s="107" t="str">
        <f t="shared" si="239"/>
        <v/>
      </c>
      <c r="CR204" s="107" t="str">
        <f t="shared" si="240"/>
        <v/>
      </c>
      <c r="CS204" s="92" t="str">
        <f t="shared" si="241"/>
        <v/>
      </c>
      <c r="CT204" s="105" t="str">
        <f>IF(OR($B204=0,$B204=""),"",IF(AND($E$3="Nursery"),'Marks Entry Nursery'!AR203,IF(AND($E$3="LKG"),'Marks Entry LKG'!AR203,IF(AND($E$3="UKG"),'Marks Entry UKG'!AR203,""))))</f>
        <v/>
      </c>
      <c r="CU204" s="105" t="str">
        <f>IF(OR($B204=0,$B204=""),"",IF(AND($E$3="Nursery"),'Marks Entry Nursery'!AS203,IF(AND($E$3="LKG"),'Marks Entry LKG'!AS203,IF(AND($E$3="UKG"),'Marks Entry UKG'!AS203,""))))</f>
        <v/>
      </c>
      <c r="CV204" s="106" t="str">
        <f t="shared" si="242"/>
        <v/>
      </c>
      <c r="CW204" s="107">
        <f t="shared" si="243"/>
        <v>0</v>
      </c>
      <c r="CX204" s="107" t="str">
        <f t="shared" si="244"/>
        <v/>
      </c>
      <c r="CY204" s="107" t="str">
        <f t="shared" si="245"/>
        <v/>
      </c>
      <c r="CZ204" s="92" t="str">
        <f t="shared" si="246"/>
        <v/>
      </c>
      <c r="DA204" s="105" t="str">
        <f>IF(OR($B204=0,$B204=""),"",IF(AND($E$3="Nursery"),'Marks Entry Nursery'!AT203,IF(AND($E$3="LKG"),'Marks Entry LKG'!AT203,IF(AND($E$3="UKG"),'Marks Entry UKG'!AT203,""))))</f>
        <v/>
      </c>
      <c r="DB204" s="105" t="str">
        <f>IF(OR($B204=0,$B204=""),"",IF(AND($E$3="Nursery"),'Marks Entry Nursery'!AU203,IF(AND($E$3="LKG"),'Marks Entry LKG'!AU203,IF(AND($E$3="UKG"),'Marks Entry UKG'!AU203,""))))</f>
        <v/>
      </c>
      <c r="DC204" s="357" t="str">
        <f t="shared" si="247"/>
        <v/>
      </c>
      <c r="DD204" s="93" t="str">
        <f t="shared" si="248"/>
        <v/>
      </c>
      <c r="DE204" s="105" t="str">
        <f>IF(OR($B204=0,$B204=""),"",IF(AND($E$3="Nursery"),'Marks Entry Nursery'!AV203,IF(AND($E$3="LKG"),'Marks Entry LKG'!AV203,IF(AND($E$3="UKG"),'Marks Entry UKG'!AV203,""))))</f>
        <v/>
      </c>
      <c r="DF204" s="105" t="str">
        <f>IF(OR($B204=0,$B204=""),"",IF(AND($E$3="Nursery"),'Marks Entry Nursery'!AW203,IF(AND($E$3="LKG"),'Marks Entry LKG'!AW203,IF(AND($E$3="UKG"),'Marks Entry UKG'!AW203,""))))</f>
        <v/>
      </c>
      <c r="DG204" s="357" t="str">
        <f t="shared" si="249"/>
        <v/>
      </c>
      <c r="DH204" s="93" t="str">
        <f t="shared" si="250"/>
        <v/>
      </c>
      <c r="DI204" s="63" t="str">
        <f t="shared" si="251"/>
        <v/>
      </c>
      <c r="DJ204" s="359" t="str">
        <f t="shared" si="252"/>
        <v/>
      </c>
      <c r="DK204" s="67" t="str">
        <f t="shared" si="253"/>
        <v/>
      </c>
      <c r="DL204" s="68" t="str">
        <f t="shared" si="254"/>
        <v/>
      </c>
      <c r="DM204" s="387" t="str">
        <f>IFERROR(IF(B204="NSO","NSO",IF(OR(D204="",G204="",F204="",B204="",DI204=0),"",IF('Master sheet'!$D$14="Hindi","कक्षोंन्नति","Promoted"))),"")</f>
        <v/>
      </c>
      <c r="DN204" s="42" t="str">
        <f>IF(OR(B204=0,B204=""),"",IF(AND($E$3="Nursery"),'Marks Entry Nursery'!AX203,IF(AND($E$3="LKG"),'Marks Entry LKG'!AX203,IF(AND($E$3="UKG"),'Marks Entry UKG'!AX203,""))))</f>
        <v/>
      </c>
      <c r="DO204" s="42" t="str">
        <f>IF(OR(B204=0,B204=""),"",IF(AND($E$3="Nursery"),'Marks Entry Nursery'!AY203,IF(AND($E$3="LKG"),'Marks Entry LKG'!AY203,IF(AND($E$3="UKG"),'Marks Entry UKG'!AY203,""))))</f>
        <v/>
      </c>
      <c r="DP204" s="214" t="str">
        <f t="shared" si="255"/>
        <v/>
      </c>
      <c r="DQ204" s="43"/>
      <c r="DX204" s="44">
        <f>IF(AND($E$3="Nursery"),'Marks Entry Nursery'!I203,IF(AND($E$3="LKG"),'Marks Entry LKG'!I203,IF(AND($E$3="UKG"),'Marks Entry UKG'!I203,"")))</f>
        <v>0</v>
      </c>
    </row>
    <row r="205" spans="1:128" ht="18.95" customHeight="1">
      <c r="A205" s="56">
        <v>198</v>
      </c>
      <c r="B205" s="261" t="str">
        <f>IF(OR(DX205=0,DX205=""),"",IF(AND($E$3="Nursery"),'Marks Entry Nursery'!I204,IF(AND($E$3="LKG"),'Marks Entry LKG'!I204,IF(AND($E$3="UKG"),'Marks Entry UKG'!I204,""))))</f>
        <v/>
      </c>
      <c r="C205" s="57" t="str">
        <f>IF(OR($B205=0,$B205=""),"",IF(AND($E$3="Nursery"),'Marks Entry Nursery'!B204,IF(AND($E$3="LKG"),'Marks Entry LKG'!B204,IF(AND($E$3="UKG"),'Marks Entry UKG'!B204,""))))</f>
        <v/>
      </c>
      <c r="D205" s="57" t="str">
        <f>IF(OR($B205=0,$B205=""),"",IF(AND($E$3="Nursery"),'Marks Entry Nursery'!C204,IF(AND($E$3="LKG"),'Marks Entry LKG'!C204,IF(AND($E$3="UKG"),'Marks Entry UKG'!C204,""))))</f>
        <v/>
      </c>
      <c r="E205" s="402" t="str">
        <f>IF(OR(B205=0,B205=""),"",IF(AND($E$3="Nursery"),'Marks Entry Nursery'!E204,IF(AND($E$3="LKG"),'Marks Entry LKG'!E204,IF(AND($E$3="UKG"),'Marks Entry UKG'!E204,""))))</f>
        <v/>
      </c>
      <c r="F205" s="260" t="str">
        <f>IF(OR(B205=0,B205=""),"",IF(AND($E$3="Nursery"),'Marks Entry Nursery'!D204,IF(AND($E$3="LKG"),'Marks Entry LKG'!D204,IF(AND($E$3="UKG"),'Marks Entry UKG'!D204,""))))</f>
        <v/>
      </c>
      <c r="G205" s="407" t="str">
        <f>IF(OR($B205=0,$B205=""),"",IF(AND($E$3="Nursery"),'Marks Entry Nursery'!F204,IF(AND($E$3="LKG"),'Marks Entry LKG'!F204,IF(AND($E$3="UKG"),'Marks Entry UKG'!F204,""))))</f>
        <v/>
      </c>
      <c r="H205" s="407" t="str">
        <f>IF(OR($B205=0,$B205=""),"",IF(AND($E$3="Nursery"),'Marks Entry Nursery'!G204,IF(AND($E$3="LKG"),'Marks Entry LKG'!G204,IF(AND($E$3="UKG"),'Marks Entry UKG'!G204,""))))</f>
        <v/>
      </c>
      <c r="I205" s="407" t="str">
        <f>IF(OR($B205=0,$B205=""),"",IF(AND($E$3="Nursery"),'Marks Entry Nursery'!H204,IF(AND($E$3="LKG"),'Marks Entry LKG'!H204,IF(AND($E$3="UKG"),'Marks Entry UKG'!H204,""))))</f>
        <v/>
      </c>
      <c r="J205" s="229" t="str">
        <f>IF(OR($B205=0,$B205=""),"",IF(AND($E$3="Nursery"),'Marks Entry Nursery'!J204,IF(AND($E$3="LKG"),'Marks Entry LKG'!J204,IF(AND($E$3="UKG"),'Marks Entry UKG'!J204,""))))</f>
        <v/>
      </c>
      <c r="K205" s="229" t="str">
        <f>IF(OR($B205=0,$B205=""),"",IF(AND($E$3="Nursery"),'Marks Entry Nursery'!K204,IF(AND($E$3="LKG"),'Marks Entry LKG'!K204,IF(AND($E$3="UKG"),'Marks Entry UKG'!K204,""))))</f>
        <v/>
      </c>
      <c r="L205" s="105"/>
      <c r="M205" s="105"/>
      <c r="N205" s="105"/>
      <c r="O205" s="51"/>
      <c r="P205" s="105" t="str">
        <f>IF(OR($B205=0,$B205=""),"",IF(AND($E$3="Nursery"),'Marks Entry Nursery'!O204,IF(AND($E$3="LKG"),'Marks Entry LKG'!O204,IF(AND($E$3="UKG"),'Marks Entry UKG'!O204,""))))</f>
        <v/>
      </c>
      <c r="Q205" s="105" t="str">
        <f>IF(OR($B205=0,$B205=""),"",IF(AND($E$3="Nursery"),'Marks Entry Nursery'!P204,IF(AND($E$3="LKG"),'Marks Entry LKG'!P204,IF(AND($E$3="UKG"),'Marks Entry UKG'!P204,""))))</f>
        <v/>
      </c>
      <c r="R205" s="54" t="str">
        <f t="shared" si="192"/>
        <v/>
      </c>
      <c r="S205" s="51">
        <f t="shared" si="193"/>
        <v>0</v>
      </c>
      <c r="T205" s="105" t="str">
        <f>IF(OR($B205=0,$B205=""),"",IF(AND($E$3="Nursery"),'Marks Entry Nursery'!Q204,IF(AND($E$3="LKG"),'Marks Entry LKG'!Q204,IF(AND($E$3="UKG"),'Marks Entry UKG'!Q204,""))))</f>
        <v/>
      </c>
      <c r="U205" s="105" t="str">
        <f>IF(OR($B205=0,$B205=""),"",IF(AND($E$3="Nursery"),'Marks Entry Nursery'!R204,IF(AND($E$3="LKG"),'Marks Entry LKG'!R204,IF(AND($E$3="UKG"),'Marks Entry UKG'!R204,""))))</f>
        <v/>
      </c>
      <c r="V205" s="55" t="str">
        <f t="shared" si="194"/>
        <v/>
      </c>
      <c r="W205" s="51" t="str">
        <f t="shared" si="195"/>
        <v/>
      </c>
      <c r="X205" s="89">
        <f t="shared" si="196"/>
        <v>0</v>
      </c>
      <c r="Y205" s="89" t="str">
        <f t="shared" si="197"/>
        <v/>
      </c>
      <c r="Z205" s="89" t="str">
        <f t="shared" si="198"/>
        <v/>
      </c>
      <c r="AA205" s="89" t="str">
        <f t="shared" si="199"/>
        <v/>
      </c>
      <c r="AB205" s="89" t="str">
        <f t="shared" si="200"/>
        <v/>
      </c>
      <c r="AC205" s="93" t="str">
        <f t="shared" si="201"/>
        <v/>
      </c>
      <c r="AD205" s="105"/>
      <c r="AE205" s="105"/>
      <c r="AF205" s="105"/>
      <c r="AG205" s="51"/>
      <c r="AH205" s="105" t="str">
        <f>IF(OR($B205=0,$B205=""),"",IF(AND($E$3="Nursery"),'Marks Entry Nursery'!V204,IF(AND($E$3="LKG"),'Marks Entry LKG'!V204,IF(AND($E$3="UKG"),'Marks Entry UKG'!V204,""))))</f>
        <v/>
      </c>
      <c r="AI205" s="105" t="str">
        <f>IF(OR($B205=0,$B205=""),"",IF(AND($E$3="Nursery"),'Marks Entry Nursery'!W204,IF(AND($E$3="LKG"),'Marks Entry LKG'!W204,IF(AND($E$3="UKG"),'Marks Entry UKG'!W204,""))))</f>
        <v/>
      </c>
      <c r="AJ205" s="54" t="str">
        <f t="shared" si="202"/>
        <v/>
      </c>
      <c r="AK205" s="51">
        <f t="shared" si="203"/>
        <v>0</v>
      </c>
      <c r="AL205" s="105" t="str">
        <f>IF(OR($B205=0,$B205=""),"",IF(AND($E$3="Nursery"),'Marks Entry Nursery'!X204,IF(AND($E$3="LKG"),'Marks Entry LKG'!X204,IF(AND($E$3="UKG"),'Marks Entry UKG'!X204,""))))</f>
        <v/>
      </c>
      <c r="AM205" s="105" t="str">
        <f>IF(OR($B205=0,$B205=""),"",IF(AND($E$3="Nursery"),'Marks Entry Nursery'!Y204,IF(AND($E$3="LKG"),'Marks Entry LKG'!Y204,IF(AND($E$3="UKG"),'Marks Entry UKG'!Y204,""))))</f>
        <v/>
      </c>
      <c r="AN205" s="55" t="str">
        <f t="shared" si="204"/>
        <v/>
      </c>
      <c r="AO205" s="51" t="str">
        <f t="shared" si="205"/>
        <v/>
      </c>
      <c r="AP205" s="89">
        <f t="shared" si="206"/>
        <v>0</v>
      </c>
      <c r="AQ205" s="89" t="str">
        <f t="shared" si="207"/>
        <v/>
      </c>
      <c r="AR205" s="89" t="str">
        <f t="shared" si="208"/>
        <v/>
      </c>
      <c r="AS205" s="89" t="str">
        <f t="shared" si="209"/>
        <v/>
      </c>
      <c r="AT205" s="89" t="str">
        <f t="shared" si="210"/>
        <v/>
      </c>
      <c r="AU205" s="93" t="str">
        <f t="shared" si="211"/>
        <v/>
      </c>
      <c r="AV205" s="105"/>
      <c r="AW205" s="105"/>
      <c r="AX205" s="105"/>
      <c r="AY205" s="51"/>
      <c r="AZ205" s="105" t="str">
        <f>IF(OR($B205=0,$B205=""),"",IF(AND($E$3="Nursery"),'Marks Entry Nursery'!AC204,IF(AND($E$3="LKG"),'Marks Entry LKG'!AC204,IF(AND($E$3="UKG"),'Marks Entry UKG'!AC204,""))))</f>
        <v/>
      </c>
      <c r="BA205" s="105" t="str">
        <f>IF(OR($B205=0,$B205=""),"",IF(AND($E$3="Nursery"),'Marks Entry Nursery'!AD204,IF(AND($E$3="LKG"),'Marks Entry LKG'!AD204,IF(AND($E$3="UKG"),'Marks Entry UKG'!AD204,""))))</f>
        <v/>
      </c>
      <c r="BB205" s="54" t="str">
        <f t="shared" si="212"/>
        <v/>
      </c>
      <c r="BC205" s="51">
        <f t="shared" si="213"/>
        <v>0</v>
      </c>
      <c r="BD205" s="105" t="str">
        <f>IF(OR($B205=0,$B205=""),"",IF(AND($E$3="Nursery"),'Marks Entry Nursery'!AE204,IF(AND($E$3="LKG"),'Marks Entry LKG'!AE204,IF(AND($E$3="UKG"),'Marks Entry UKG'!AE204,""))))</f>
        <v/>
      </c>
      <c r="BE205" s="105" t="str">
        <f>IF(OR($B205=0,$B205=""),"",IF(AND($E$3="Nursery"),'Marks Entry Nursery'!AF204,IF(AND($E$3="LKG"),'Marks Entry LKG'!AF204,IF(AND($E$3="UKG"),'Marks Entry UKG'!AF204,""))))</f>
        <v/>
      </c>
      <c r="BF205" s="55" t="str">
        <f t="shared" si="214"/>
        <v/>
      </c>
      <c r="BG205" s="51" t="str">
        <f t="shared" si="215"/>
        <v/>
      </c>
      <c r="BH205" s="89">
        <f t="shared" si="216"/>
        <v>0</v>
      </c>
      <c r="BI205" s="89" t="str">
        <f t="shared" si="217"/>
        <v/>
      </c>
      <c r="BJ205" s="89" t="str">
        <f t="shared" si="218"/>
        <v/>
      </c>
      <c r="BK205" s="89" t="str">
        <f t="shared" si="219"/>
        <v/>
      </c>
      <c r="BL205" s="89" t="str">
        <f t="shared" si="220"/>
        <v/>
      </c>
      <c r="BM205" s="93" t="str">
        <f t="shared" si="221"/>
        <v/>
      </c>
      <c r="BN205" s="105"/>
      <c r="BO205" s="105"/>
      <c r="BP205" s="105"/>
      <c r="BQ205" s="51"/>
      <c r="BR205" s="105" t="str">
        <f>IF(OR($B205=0,$B205=""),"",IF(AND($E$3="Nursery"),'Marks Entry Nursery'!AJ204,IF(AND($E$3="LKG"),'Marks Entry LKG'!AJ204,IF(AND($E$3="UKG"),'Marks Entry UKG'!AJ204,""))))</f>
        <v/>
      </c>
      <c r="BS205" s="105" t="str">
        <f>IF(OR($B205=0,$B205=""),"",IF(AND($E$3="Nursery"),'Marks Entry Nursery'!AK204,IF(AND($E$3="LKG"),'Marks Entry LKG'!AK204,IF(AND($E$3="UKG"),'Marks Entry UKG'!AK204,""))))</f>
        <v/>
      </c>
      <c r="BT205" s="54" t="str">
        <f t="shared" si="222"/>
        <v/>
      </c>
      <c r="BU205" s="51">
        <f t="shared" si="223"/>
        <v>0</v>
      </c>
      <c r="BV205" s="105" t="str">
        <f>IF(OR($B205=0,$B205=""),"",IF(AND($E$3="Nursery"),'Marks Entry Nursery'!AL204,IF(AND($E$3="LKG"),'Marks Entry LKG'!AL204,IF(AND($E$3="UKG"),'Marks Entry UKG'!AL204,""))))</f>
        <v/>
      </c>
      <c r="BW205" s="105" t="str">
        <f>IF(OR($B205=0,$B205=""),"",IF(AND($E$3="Nursery"),'Marks Entry Nursery'!AM204,IF(AND($E$3="LKG"),'Marks Entry LKG'!AM204,IF(AND($E$3="UKG"),'Marks Entry UKG'!AM204,""))))</f>
        <v/>
      </c>
      <c r="BX205" s="55" t="str">
        <f t="shared" si="224"/>
        <v/>
      </c>
      <c r="BY205" s="51" t="str">
        <f t="shared" si="225"/>
        <v/>
      </c>
      <c r="BZ205" s="89">
        <f t="shared" si="226"/>
        <v>0</v>
      </c>
      <c r="CA205" s="89" t="str">
        <f t="shared" si="227"/>
        <v/>
      </c>
      <c r="CB205" s="89" t="str">
        <f t="shared" si="228"/>
        <v/>
      </c>
      <c r="CC205" s="89" t="str">
        <f t="shared" si="229"/>
        <v/>
      </c>
      <c r="CD205" s="89" t="str">
        <f t="shared" si="230"/>
        <v/>
      </c>
      <c r="CE205" s="93" t="str">
        <f t="shared" si="231"/>
        <v/>
      </c>
      <c r="CF205" s="105" t="str">
        <f>IF(OR($B205=0,$B205=""),"",IF(AND($E$3="Nursery"),'Marks Entry Nursery'!AN204,IF(AND($E$3="LKG"),'Marks Entry LKG'!AN204,IF(AND($E$3="UKG"),'Marks Entry UKG'!AN204,""))))</f>
        <v/>
      </c>
      <c r="CG205" s="105" t="str">
        <f>IF(OR($B205=0,$B205=""),"",IF(AND($E$3="Nursery"),'Marks Entry Nursery'!AO204,IF(AND($E$3="LKG"),'Marks Entry LKG'!AO204,IF(AND($E$3="UKG"),'Marks Entry UKG'!AO204,""))))</f>
        <v/>
      </c>
      <c r="CH205" s="106" t="str">
        <f t="shared" si="232"/>
        <v/>
      </c>
      <c r="CI205" s="107">
        <f t="shared" si="233"/>
        <v>0</v>
      </c>
      <c r="CJ205" s="107" t="str">
        <f t="shared" si="234"/>
        <v/>
      </c>
      <c r="CK205" s="107" t="str">
        <f t="shared" si="235"/>
        <v/>
      </c>
      <c r="CL205" s="92" t="str">
        <f t="shared" si="236"/>
        <v/>
      </c>
      <c r="CM205" s="105" t="str">
        <f>IF(OR($B205=0,$B205=""),"",IF(AND($E$3="Nursery"),'Marks Entry Nursery'!AP204,IF(AND($E$3="LKG"),'Marks Entry LKG'!AP204,IF(AND($E$3="UKG"),'Marks Entry UKG'!AP204,""))))</f>
        <v/>
      </c>
      <c r="CN205" s="105" t="str">
        <f>IF(OR($B205=0,$B205=""),"",IF(AND($E$3="Nursery"),'Marks Entry Nursery'!AQ204,IF(AND($E$3="LKG"),'Marks Entry LKG'!AQ204,IF(AND($E$3="UKG"),'Marks Entry UKG'!AQ204,""))))</f>
        <v/>
      </c>
      <c r="CO205" s="106" t="str">
        <f t="shared" si="237"/>
        <v/>
      </c>
      <c r="CP205" s="107">
        <f t="shared" si="238"/>
        <v>0</v>
      </c>
      <c r="CQ205" s="107" t="str">
        <f t="shared" si="239"/>
        <v/>
      </c>
      <c r="CR205" s="107" t="str">
        <f t="shared" si="240"/>
        <v/>
      </c>
      <c r="CS205" s="92" t="str">
        <f t="shared" si="241"/>
        <v/>
      </c>
      <c r="CT205" s="105" t="str">
        <f>IF(OR($B205=0,$B205=""),"",IF(AND($E$3="Nursery"),'Marks Entry Nursery'!AR204,IF(AND($E$3="LKG"),'Marks Entry LKG'!AR204,IF(AND($E$3="UKG"),'Marks Entry UKG'!AR204,""))))</f>
        <v/>
      </c>
      <c r="CU205" s="105" t="str">
        <f>IF(OR($B205=0,$B205=""),"",IF(AND($E$3="Nursery"),'Marks Entry Nursery'!AS204,IF(AND($E$3="LKG"),'Marks Entry LKG'!AS204,IF(AND($E$3="UKG"),'Marks Entry UKG'!AS204,""))))</f>
        <v/>
      </c>
      <c r="CV205" s="106" t="str">
        <f t="shared" si="242"/>
        <v/>
      </c>
      <c r="CW205" s="107">
        <f t="shared" si="243"/>
        <v>0</v>
      </c>
      <c r="CX205" s="107" t="str">
        <f t="shared" si="244"/>
        <v/>
      </c>
      <c r="CY205" s="107" t="str">
        <f t="shared" si="245"/>
        <v/>
      </c>
      <c r="CZ205" s="92" t="str">
        <f t="shared" si="246"/>
        <v/>
      </c>
      <c r="DA205" s="105" t="str">
        <f>IF(OR($B205=0,$B205=""),"",IF(AND($E$3="Nursery"),'Marks Entry Nursery'!AT204,IF(AND($E$3="LKG"),'Marks Entry LKG'!AT204,IF(AND($E$3="UKG"),'Marks Entry UKG'!AT204,""))))</f>
        <v/>
      </c>
      <c r="DB205" s="105" t="str">
        <f>IF(OR($B205=0,$B205=""),"",IF(AND($E$3="Nursery"),'Marks Entry Nursery'!AU204,IF(AND($E$3="LKG"),'Marks Entry LKG'!AU204,IF(AND($E$3="UKG"),'Marks Entry UKG'!AU204,""))))</f>
        <v/>
      </c>
      <c r="DC205" s="357" t="str">
        <f t="shared" si="247"/>
        <v/>
      </c>
      <c r="DD205" s="93" t="str">
        <f t="shared" si="248"/>
        <v/>
      </c>
      <c r="DE205" s="105" t="str">
        <f>IF(OR($B205=0,$B205=""),"",IF(AND($E$3="Nursery"),'Marks Entry Nursery'!AV204,IF(AND($E$3="LKG"),'Marks Entry LKG'!AV204,IF(AND($E$3="UKG"),'Marks Entry UKG'!AV204,""))))</f>
        <v/>
      </c>
      <c r="DF205" s="105" t="str">
        <f>IF(OR($B205=0,$B205=""),"",IF(AND($E$3="Nursery"),'Marks Entry Nursery'!AW204,IF(AND($E$3="LKG"),'Marks Entry LKG'!AW204,IF(AND($E$3="UKG"),'Marks Entry UKG'!AW204,""))))</f>
        <v/>
      </c>
      <c r="DG205" s="357" t="str">
        <f t="shared" si="249"/>
        <v/>
      </c>
      <c r="DH205" s="93" t="str">
        <f t="shared" si="250"/>
        <v/>
      </c>
      <c r="DI205" s="63" t="str">
        <f t="shared" si="251"/>
        <v/>
      </c>
      <c r="DJ205" s="359" t="str">
        <f t="shared" si="252"/>
        <v/>
      </c>
      <c r="DK205" s="67" t="str">
        <f t="shared" si="253"/>
        <v/>
      </c>
      <c r="DL205" s="68" t="str">
        <f t="shared" si="254"/>
        <v/>
      </c>
      <c r="DM205" s="387" t="str">
        <f>IFERROR(IF(B205="NSO","NSO",IF(OR(D205="",G205="",F205="",B205="",DI205=0),"",IF('Master sheet'!$D$14="Hindi","कक्षोंन्नति","Promoted"))),"")</f>
        <v/>
      </c>
      <c r="DN205" s="42" t="str">
        <f>IF(OR(B205=0,B205=""),"",IF(AND($E$3="Nursery"),'Marks Entry Nursery'!AX204,IF(AND($E$3="LKG"),'Marks Entry LKG'!AX204,IF(AND($E$3="UKG"),'Marks Entry UKG'!AX204,""))))</f>
        <v/>
      </c>
      <c r="DO205" s="42" t="str">
        <f>IF(OR(B205=0,B205=""),"",IF(AND($E$3="Nursery"),'Marks Entry Nursery'!AY204,IF(AND($E$3="LKG"),'Marks Entry LKG'!AY204,IF(AND($E$3="UKG"),'Marks Entry UKG'!AY204,""))))</f>
        <v/>
      </c>
      <c r="DP205" s="214" t="str">
        <f t="shared" si="255"/>
        <v/>
      </c>
      <c r="DQ205" s="43"/>
      <c r="DX205" s="44">
        <f>IF(AND($E$3="Nursery"),'Marks Entry Nursery'!I204,IF(AND($E$3="LKG"),'Marks Entry LKG'!I204,IF(AND($E$3="UKG"),'Marks Entry UKG'!I204,"")))</f>
        <v>0</v>
      </c>
    </row>
    <row r="206" spans="1:128" ht="18.95" customHeight="1">
      <c r="A206" s="56">
        <v>199</v>
      </c>
      <c r="B206" s="261" t="str">
        <f>IF(OR(DX206=0,DX206=""),"",IF(AND($E$3="Nursery"),'Marks Entry Nursery'!I205,IF(AND($E$3="LKG"),'Marks Entry LKG'!I205,IF(AND($E$3="UKG"),'Marks Entry UKG'!I205,""))))</f>
        <v/>
      </c>
      <c r="C206" s="57" t="str">
        <f>IF(OR($B206=0,$B206=""),"",IF(AND($E$3="Nursery"),'Marks Entry Nursery'!B205,IF(AND($E$3="LKG"),'Marks Entry LKG'!B205,IF(AND($E$3="UKG"),'Marks Entry UKG'!B205,""))))</f>
        <v/>
      </c>
      <c r="D206" s="57" t="str">
        <f>IF(OR($B206=0,$B206=""),"",IF(AND($E$3="Nursery"),'Marks Entry Nursery'!C205,IF(AND($E$3="LKG"),'Marks Entry LKG'!C205,IF(AND($E$3="UKG"),'Marks Entry UKG'!C205,""))))</f>
        <v/>
      </c>
      <c r="E206" s="402" t="str">
        <f>IF(OR(B206=0,B206=""),"",IF(AND($E$3="Nursery"),'Marks Entry Nursery'!E205,IF(AND($E$3="LKG"),'Marks Entry LKG'!E205,IF(AND($E$3="UKG"),'Marks Entry UKG'!E205,""))))</f>
        <v/>
      </c>
      <c r="F206" s="260" t="str">
        <f>IF(OR(B206=0,B206=""),"",IF(AND($E$3="Nursery"),'Marks Entry Nursery'!D205,IF(AND($E$3="LKG"),'Marks Entry LKG'!D205,IF(AND($E$3="UKG"),'Marks Entry UKG'!D205,""))))</f>
        <v/>
      </c>
      <c r="G206" s="407" t="str">
        <f>IF(OR($B206=0,$B206=""),"",IF(AND($E$3="Nursery"),'Marks Entry Nursery'!F205,IF(AND($E$3="LKG"),'Marks Entry LKG'!F205,IF(AND($E$3="UKG"),'Marks Entry UKG'!F205,""))))</f>
        <v/>
      </c>
      <c r="H206" s="407" t="str">
        <f>IF(OR($B206=0,$B206=""),"",IF(AND($E$3="Nursery"),'Marks Entry Nursery'!G205,IF(AND($E$3="LKG"),'Marks Entry LKG'!G205,IF(AND($E$3="UKG"),'Marks Entry UKG'!G205,""))))</f>
        <v/>
      </c>
      <c r="I206" s="407" t="str">
        <f>IF(OR($B206=0,$B206=""),"",IF(AND($E$3="Nursery"),'Marks Entry Nursery'!H205,IF(AND($E$3="LKG"),'Marks Entry LKG'!H205,IF(AND($E$3="UKG"),'Marks Entry UKG'!H205,""))))</f>
        <v/>
      </c>
      <c r="J206" s="229" t="str">
        <f>IF(OR($B206=0,$B206=""),"",IF(AND($E$3="Nursery"),'Marks Entry Nursery'!J205,IF(AND($E$3="LKG"),'Marks Entry LKG'!J205,IF(AND($E$3="UKG"),'Marks Entry UKG'!J205,""))))</f>
        <v/>
      </c>
      <c r="K206" s="229" t="str">
        <f>IF(OR($B206=0,$B206=""),"",IF(AND($E$3="Nursery"),'Marks Entry Nursery'!K205,IF(AND($E$3="LKG"),'Marks Entry LKG'!K205,IF(AND($E$3="UKG"),'Marks Entry UKG'!K205,""))))</f>
        <v/>
      </c>
      <c r="L206" s="105"/>
      <c r="M206" s="105"/>
      <c r="N206" s="105"/>
      <c r="O206" s="51"/>
      <c r="P206" s="105" t="str">
        <f>IF(OR($B206=0,$B206=""),"",IF(AND($E$3="Nursery"),'Marks Entry Nursery'!O205,IF(AND($E$3="LKG"),'Marks Entry LKG'!O205,IF(AND($E$3="UKG"),'Marks Entry UKG'!O205,""))))</f>
        <v/>
      </c>
      <c r="Q206" s="105" t="str">
        <f>IF(OR($B206=0,$B206=""),"",IF(AND($E$3="Nursery"),'Marks Entry Nursery'!P205,IF(AND($E$3="LKG"),'Marks Entry LKG'!P205,IF(AND($E$3="UKG"),'Marks Entry UKG'!P205,""))))</f>
        <v/>
      </c>
      <c r="R206" s="54" t="str">
        <f t="shared" si="192"/>
        <v/>
      </c>
      <c r="S206" s="51">
        <f t="shared" si="193"/>
        <v>0</v>
      </c>
      <c r="T206" s="105" t="str">
        <f>IF(OR($B206=0,$B206=""),"",IF(AND($E$3="Nursery"),'Marks Entry Nursery'!Q205,IF(AND($E$3="LKG"),'Marks Entry LKG'!Q205,IF(AND($E$3="UKG"),'Marks Entry UKG'!Q205,""))))</f>
        <v/>
      </c>
      <c r="U206" s="105" t="str">
        <f>IF(OR($B206=0,$B206=""),"",IF(AND($E$3="Nursery"),'Marks Entry Nursery'!R205,IF(AND($E$3="LKG"),'Marks Entry LKG'!R205,IF(AND($E$3="UKG"),'Marks Entry UKG'!R205,""))))</f>
        <v/>
      </c>
      <c r="V206" s="55" t="str">
        <f t="shared" si="194"/>
        <v/>
      </c>
      <c r="W206" s="51" t="str">
        <f t="shared" si="195"/>
        <v/>
      </c>
      <c r="X206" s="89">
        <f t="shared" si="196"/>
        <v>0</v>
      </c>
      <c r="Y206" s="89" t="str">
        <f t="shared" si="197"/>
        <v/>
      </c>
      <c r="Z206" s="89" t="str">
        <f t="shared" si="198"/>
        <v/>
      </c>
      <c r="AA206" s="89" t="str">
        <f t="shared" si="199"/>
        <v/>
      </c>
      <c r="AB206" s="89" t="str">
        <f t="shared" si="200"/>
        <v/>
      </c>
      <c r="AC206" s="93" t="str">
        <f t="shared" si="201"/>
        <v/>
      </c>
      <c r="AD206" s="105"/>
      <c r="AE206" s="105"/>
      <c r="AF206" s="105"/>
      <c r="AG206" s="51"/>
      <c r="AH206" s="105" t="str">
        <f>IF(OR($B206=0,$B206=""),"",IF(AND($E$3="Nursery"),'Marks Entry Nursery'!V205,IF(AND($E$3="LKG"),'Marks Entry LKG'!V205,IF(AND($E$3="UKG"),'Marks Entry UKG'!V205,""))))</f>
        <v/>
      </c>
      <c r="AI206" s="105" t="str">
        <f>IF(OR($B206=0,$B206=""),"",IF(AND($E$3="Nursery"),'Marks Entry Nursery'!W205,IF(AND($E$3="LKG"),'Marks Entry LKG'!W205,IF(AND($E$3="UKG"),'Marks Entry UKG'!W205,""))))</f>
        <v/>
      </c>
      <c r="AJ206" s="54" t="str">
        <f t="shared" si="202"/>
        <v/>
      </c>
      <c r="AK206" s="51">
        <f t="shared" si="203"/>
        <v>0</v>
      </c>
      <c r="AL206" s="105" t="str">
        <f>IF(OR($B206=0,$B206=""),"",IF(AND($E$3="Nursery"),'Marks Entry Nursery'!X205,IF(AND($E$3="LKG"),'Marks Entry LKG'!X205,IF(AND($E$3="UKG"),'Marks Entry UKG'!X205,""))))</f>
        <v/>
      </c>
      <c r="AM206" s="105" t="str">
        <f>IF(OR($B206=0,$B206=""),"",IF(AND($E$3="Nursery"),'Marks Entry Nursery'!Y205,IF(AND($E$3="LKG"),'Marks Entry LKG'!Y205,IF(AND($E$3="UKG"),'Marks Entry UKG'!Y205,""))))</f>
        <v/>
      </c>
      <c r="AN206" s="55" t="str">
        <f t="shared" si="204"/>
        <v/>
      </c>
      <c r="AO206" s="51" t="str">
        <f t="shared" si="205"/>
        <v/>
      </c>
      <c r="AP206" s="89">
        <f t="shared" si="206"/>
        <v>0</v>
      </c>
      <c r="AQ206" s="89" t="str">
        <f t="shared" si="207"/>
        <v/>
      </c>
      <c r="AR206" s="89" t="str">
        <f t="shared" si="208"/>
        <v/>
      </c>
      <c r="AS206" s="89" t="str">
        <f t="shared" si="209"/>
        <v/>
      </c>
      <c r="AT206" s="89" t="str">
        <f t="shared" si="210"/>
        <v/>
      </c>
      <c r="AU206" s="93" t="str">
        <f t="shared" si="211"/>
        <v/>
      </c>
      <c r="AV206" s="105"/>
      <c r="AW206" s="105"/>
      <c r="AX206" s="105"/>
      <c r="AY206" s="51"/>
      <c r="AZ206" s="105" t="str">
        <f>IF(OR($B206=0,$B206=""),"",IF(AND($E$3="Nursery"),'Marks Entry Nursery'!AC205,IF(AND($E$3="LKG"),'Marks Entry LKG'!AC205,IF(AND($E$3="UKG"),'Marks Entry UKG'!AC205,""))))</f>
        <v/>
      </c>
      <c r="BA206" s="105" t="str">
        <f>IF(OR($B206=0,$B206=""),"",IF(AND($E$3="Nursery"),'Marks Entry Nursery'!AD205,IF(AND($E$3="LKG"),'Marks Entry LKG'!AD205,IF(AND($E$3="UKG"),'Marks Entry UKG'!AD205,""))))</f>
        <v/>
      </c>
      <c r="BB206" s="54" t="str">
        <f t="shared" si="212"/>
        <v/>
      </c>
      <c r="BC206" s="51">
        <f t="shared" si="213"/>
        <v>0</v>
      </c>
      <c r="BD206" s="105" t="str">
        <f>IF(OR($B206=0,$B206=""),"",IF(AND($E$3="Nursery"),'Marks Entry Nursery'!AE205,IF(AND($E$3="LKG"),'Marks Entry LKG'!AE205,IF(AND($E$3="UKG"),'Marks Entry UKG'!AE205,""))))</f>
        <v/>
      </c>
      <c r="BE206" s="105" t="str">
        <f>IF(OR($B206=0,$B206=""),"",IF(AND($E$3="Nursery"),'Marks Entry Nursery'!AF205,IF(AND($E$3="LKG"),'Marks Entry LKG'!AF205,IF(AND($E$3="UKG"),'Marks Entry UKG'!AF205,""))))</f>
        <v/>
      </c>
      <c r="BF206" s="55" t="str">
        <f t="shared" si="214"/>
        <v/>
      </c>
      <c r="BG206" s="51" t="str">
        <f t="shared" si="215"/>
        <v/>
      </c>
      <c r="BH206" s="89">
        <f t="shared" si="216"/>
        <v>0</v>
      </c>
      <c r="BI206" s="89" t="str">
        <f t="shared" si="217"/>
        <v/>
      </c>
      <c r="BJ206" s="89" t="str">
        <f t="shared" si="218"/>
        <v/>
      </c>
      <c r="BK206" s="89" t="str">
        <f t="shared" si="219"/>
        <v/>
      </c>
      <c r="BL206" s="89" t="str">
        <f t="shared" si="220"/>
        <v/>
      </c>
      <c r="BM206" s="93" t="str">
        <f t="shared" si="221"/>
        <v/>
      </c>
      <c r="BN206" s="105"/>
      <c r="BO206" s="105"/>
      <c r="BP206" s="105"/>
      <c r="BQ206" s="51"/>
      <c r="BR206" s="105" t="str">
        <f>IF(OR($B206=0,$B206=""),"",IF(AND($E$3="Nursery"),'Marks Entry Nursery'!AJ205,IF(AND($E$3="LKG"),'Marks Entry LKG'!AJ205,IF(AND($E$3="UKG"),'Marks Entry UKG'!AJ205,""))))</f>
        <v/>
      </c>
      <c r="BS206" s="105" t="str">
        <f>IF(OR($B206=0,$B206=""),"",IF(AND($E$3="Nursery"),'Marks Entry Nursery'!AK205,IF(AND($E$3="LKG"),'Marks Entry LKG'!AK205,IF(AND($E$3="UKG"),'Marks Entry UKG'!AK205,""))))</f>
        <v/>
      </c>
      <c r="BT206" s="54" t="str">
        <f t="shared" si="222"/>
        <v/>
      </c>
      <c r="BU206" s="51">
        <f t="shared" si="223"/>
        <v>0</v>
      </c>
      <c r="BV206" s="105" t="str">
        <f>IF(OR($B206=0,$B206=""),"",IF(AND($E$3="Nursery"),'Marks Entry Nursery'!AL205,IF(AND($E$3="LKG"),'Marks Entry LKG'!AL205,IF(AND($E$3="UKG"),'Marks Entry UKG'!AL205,""))))</f>
        <v/>
      </c>
      <c r="BW206" s="105" t="str">
        <f>IF(OR($B206=0,$B206=""),"",IF(AND($E$3="Nursery"),'Marks Entry Nursery'!AM205,IF(AND($E$3="LKG"),'Marks Entry LKG'!AM205,IF(AND($E$3="UKG"),'Marks Entry UKG'!AM205,""))))</f>
        <v/>
      </c>
      <c r="BX206" s="55" t="str">
        <f t="shared" si="224"/>
        <v/>
      </c>
      <c r="BY206" s="51" t="str">
        <f t="shared" si="225"/>
        <v/>
      </c>
      <c r="BZ206" s="89">
        <f t="shared" si="226"/>
        <v>0</v>
      </c>
      <c r="CA206" s="89" t="str">
        <f t="shared" si="227"/>
        <v/>
      </c>
      <c r="CB206" s="89" t="str">
        <f t="shared" si="228"/>
        <v/>
      </c>
      <c r="CC206" s="89" t="str">
        <f t="shared" si="229"/>
        <v/>
      </c>
      <c r="CD206" s="89" t="str">
        <f t="shared" si="230"/>
        <v/>
      </c>
      <c r="CE206" s="93" t="str">
        <f t="shared" si="231"/>
        <v/>
      </c>
      <c r="CF206" s="105" t="str">
        <f>IF(OR($B206=0,$B206=""),"",IF(AND($E$3="Nursery"),'Marks Entry Nursery'!AN205,IF(AND($E$3="LKG"),'Marks Entry LKG'!AN205,IF(AND($E$3="UKG"),'Marks Entry UKG'!AN205,""))))</f>
        <v/>
      </c>
      <c r="CG206" s="105" t="str">
        <f>IF(OR($B206=0,$B206=""),"",IF(AND($E$3="Nursery"),'Marks Entry Nursery'!AO205,IF(AND($E$3="LKG"),'Marks Entry LKG'!AO205,IF(AND($E$3="UKG"),'Marks Entry UKG'!AO205,""))))</f>
        <v/>
      </c>
      <c r="CH206" s="106" t="str">
        <f t="shared" si="232"/>
        <v/>
      </c>
      <c r="CI206" s="107">
        <f t="shared" si="233"/>
        <v>0</v>
      </c>
      <c r="CJ206" s="107" t="str">
        <f t="shared" si="234"/>
        <v/>
      </c>
      <c r="CK206" s="107" t="str">
        <f t="shared" si="235"/>
        <v/>
      </c>
      <c r="CL206" s="92" t="str">
        <f t="shared" si="236"/>
        <v/>
      </c>
      <c r="CM206" s="105" t="str">
        <f>IF(OR($B206=0,$B206=""),"",IF(AND($E$3="Nursery"),'Marks Entry Nursery'!AP205,IF(AND($E$3="LKG"),'Marks Entry LKG'!AP205,IF(AND($E$3="UKG"),'Marks Entry UKG'!AP205,""))))</f>
        <v/>
      </c>
      <c r="CN206" s="105" t="str">
        <f>IF(OR($B206=0,$B206=""),"",IF(AND($E$3="Nursery"),'Marks Entry Nursery'!AQ205,IF(AND($E$3="LKG"),'Marks Entry LKG'!AQ205,IF(AND($E$3="UKG"),'Marks Entry UKG'!AQ205,""))))</f>
        <v/>
      </c>
      <c r="CO206" s="106" t="str">
        <f t="shared" si="237"/>
        <v/>
      </c>
      <c r="CP206" s="107">
        <f t="shared" si="238"/>
        <v>0</v>
      </c>
      <c r="CQ206" s="107" t="str">
        <f t="shared" si="239"/>
        <v/>
      </c>
      <c r="CR206" s="107" t="str">
        <f t="shared" si="240"/>
        <v/>
      </c>
      <c r="CS206" s="92" t="str">
        <f t="shared" si="241"/>
        <v/>
      </c>
      <c r="CT206" s="105" t="str">
        <f>IF(OR($B206=0,$B206=""),"",IF(AND($E$3="Nursery"),'Marks Entry Nursery'!AR205,IF(AND($E$3="LKG"),'Marks Entry LKG'!AR205,IF(AND($E$3="UKG"),'Marks Entry UKG'!AR205,""))))</f>
        <v/>
      </c>
      <c r="CU206" s="105" t="str">
        <f>IF(OR($B206=0,$B206=""),"",IF(AND($E$3="Nursery"),'Marks Entry Nursery'!AS205,IF(AND($E$3="LKG"),'Marks Entry LKG'!AS205,IF(AND($E$3="UKG"),'Marks Entry UKG'!AS205,""))))</f>
        <v/>
      </c>
      <c r="CV206" s="106" t="str">
        <f t="shared" si="242"/>
        <v/>
      </c>
      <c r="CW206" s="107">
        <f t="shared" si="243"/>
        <v>0</v>
      </c>
      <c r="CX206" s="107" t="str">
        <f t="shared" si="244"/>
        <v/>
      </c>
      <c r="CY206" s="107" t="str">
        <f t="shared" si="245"/>
        <v/>
      </c>
      <c r="CZ206" s="92" t="str">
        <f t="shared" si="246"/>
        <v/>
      </c>
      <c r="DA206" s="105" t="str">
        <f>IF(OR($B206=0,$B206=""),"",IF(AND($E$3="Nursery"),'Marks Entry Nursery'!AT205,IF(AND($E$3="LKG"),'Marks Entry LKG'!AT205,IF(AND($E$3="UKG"),'Marks Entry UKG'!AT205,""))))</f>
        <v/>
      </c>
      <c r="DB206" s="105" t="str">
        <f>IF(OR($B206=0,$B206=""),"",IF(AND($E$3="Nursery"),'Marks Entry Nursery'!AU205,IF(AND($E$3="LKG"),'Marks Entry LKG'!AU205,IF(AND($E$3="UKG"),'Marks Entry UKG'!AU205,""))))</f>
        <v/>
      </c>
      <c r="DC206" s="357" t="str">
        <f t="shared" si="247"/>
        <v/>
      </c>
      <c r="DD206" s="93" t="str">
        <f t="shared" si="248"/>
        <v/>
      </c>
      <c r="DE206" s="105" t="str">
        <f>IF(OR($B206=0,$B206=""),"",IF(AND($E$3="Nursery"),'Marks Entry Nursery'!AV205,IF(AND($E$3="LKG"),'Marks Entry LKG'!AV205,IF(AND($E$3="UKG"),'Marks Entry UKG'!AV205,""))))</f>
        <v/>
      </c>
      <c r="DF206" s="105" t="str">
        <f>IF(OR($B206=0,$B206=""),"",IF(AND($E$3="Nursery"),'Marks Entry Nursery'!AW205,IF(AND($E$3="LKG"),'Marks Entry LKG'!AW205,IF(AND($E$3="UKG"),'Marks Entry UKG'!AW205,""))))</f>
        <v/>
      </c>
      <c r="DG206" s="357" t="str">
        <f t="shared" si="249"/>
        <v/>
      </c>
      <c r="DH206" s="93" t="str">
        <f t="shared" si="250"/>
        <v/>
      </c>
      <c r="DI206" s="63" t="str">
        <f t="shared" si="251"/>
        <v/>
      </c>
      <c r="DJ206" s="359" t="str">
        <f t="shared" si="252"/>
        <v/>
      </c>
      <c r="DK206" s="67" t="str">
        <f t="shared" si="253"/>
        <v/>
      </c>
      <c r="DL206" s="68" t="str">
        <f t="shared" si="254"/>
        <v/>
      </c>
      <c r="DM206" s="387" t="str">
        <f>IFERROR(IF(B206="NSO","NSO",IF(OR(D206="",G206="",F206="",B206="",DI206=0),"",IF('Master sheet'!$D$14="Hindi","कक्षोंन्नति","Promoted"))),"")</f>
        <v/>
      </c>
      <c r="DN206" s="42" t="str">
        <f>IF(OR(B206=0,B206=""),"",IF(AND($E$3="Nursery"),'Marks Entry Nursery'!AX205,IF(AND($E$3="LKG"),'Marks Entry LKG'!AX205,IF(AND($E$3="UKG"),'Marks Entry UKG'!AX205,""))))</f>
        <v/>
      </c>
      <c r="DO206" s="42" t="str">
        <f>IF(OR(B206=0,B206=""),"",IF(AND($E$3="Nursery"),'Marks Entry Nursery'!AY205,IF(AND($E$3="LKG"),'Marks Entry LKG'!AY205,IF(AND($E$3="UKG"),'Marks Entry UKG'!AY205,""))))</f>
        <v/>
      </c>
      <c r="DP206" s="214" t="str">
        <f t="shared" si="255"/>
        <v/>
      </c>
      <c r="DQ206" s="43"/>
      <c r="DX206" s="44">
        <f>IF(AND($E$3="Nursery"),'Marks Entry Nursery'!I205,IF(AND($E$3="LKG"),'Marks Entry LKG'!I205,IF(AND($E$3="UKG"),'Marks Entry UKG'!I205,"")))</f>
        <v>0</v>
      </c>
    </row>
    <row r="207" spans="1:128" ht="18.95" customHeight="1">
      <c r="A207" s="56">
        <v>200</v>
      </c>
      <c r="B207" s="261" t="str">
        <f>IF(OR(DX207=0,DX207=""),"",IF(AND($E$3="Nursery"),'Marks Entry Nursery'!I206,IF(AND($E$3="LKG"),'Marks Entry LKG'!I206,IF(AND($E$3="UKG"),'Marks Entry UKG'!I206,""))))</f>
        <v/>
      </c>
      <c r="C207" s="57" t="str">
        <f>IF(OR($B207=0,$B207=""),"",IF(AND($E$3="Nursery"),'Marks Entry Nursery'!B206,IF(AND($E$3="LKG"),'Marks Entry LKG'!B206,IF(AND($E$3="UKG"),'Marks Entry UKG'!B206,""))))</f>
        <v/>
      </c>
      <c r="D207" s="57" t="str">
        <f>IF(OR($B207=0,$B207=""),"",IF(AND($E$3="Nursery"),'Marks Entry Nursery'!C206,IF(AND($E$3="LKG"),'Marks Entry LKG'!C206,IF(AND($E$3="UKG"),'Marks Entry UKG'!C206,""))))</f>
        <v/>
      </c>
      <c r="E207" s="402" t="str">
        <f>IF(OR(B207=0,B207=""),"",IF(AND($E$3="Nursery"),'Marks Entry Nursery'!E206,IF(AND($E$3="LKG"),'Marks Entry LKG'!E206,IF(AND($E$3="UKG"),'Marks Entry UKG'!E206,""))))</f>
        <v/>
      </c>
      <c r="F207" s="260" t="str">
        <f>IF(OR(B207=0,B207=""),"",IF(AND($E$3="Nursery"),'Marks Entry Nursery'!D206,IF(AND($E$3="LKG"),'Marks Entry LKG'!D206,IF(AND($E$3="UKG"),'Marks Entry UKG'!D206,""))))</f>
        <v/>
      </c>
      <c r="G207" s="407" t="str">
        <f>IF(OR($B207=0,$B207=""),"",IF(AND($E$3="Nursery"),'Marks Entry Nursery'!F206,IF(AND($E$3="LKG"),'Marks Entry LKG'!F206,IF(AND($E$3="UKG"),'Marks Entry UKG'!F206,""))))</f>
        <v/>
      </c>
      <c r="H207" s="407" t="str">
        <f>IF(OR($B207=0,$B207=""),"",IF(AND($E$3="Nursery"),'Marks Entry Nursery'!G206,IF(AND($E$3="LKG"),'Marks Entry LKG'!G206,IF(AND($E$3="UKG"),'Marks Entry UKG'!G206,""))))</f>
        <v/>
      </c>
      <c r="I207" s="407" t="str">
        <f>IF(OR($B207=0,$B207=""),"",IF(AND($E$3="Nursery"),'Marks Entry Nursery'!H206,IF(AND($E$3="LKG"),'Marks Entry LKG'!H206,IF(AND($E$3="UKG"),'Marks Entry UKG'!H206,""))))</f>
        <v/>
      </c>
      <c r="J207" s="229" t="str">
        <f>IF(OR($B207=0,$B207=""),"",IF(AND($E$3="Nursery"),'Marks Entry Nursery'!J206,IF(AND($E$3="LKG"),'Marks Entry LKG'!J206,IF(AND($E$3="UKG"),'Marks Entry UKG'!J206,""))))</f>
        <v/>
      </c>
      <c r="K207" s="229" t="str">
        <f>IF(OR($B207=0,$B207=""),"",IF(AND($E$3="Nursery"),'Marks Entry Nursery'!K206,IF(AND($E$3="LKG"),'Marks Entry LKG'!K206,IF(AND($E$3="UKG"),'Marks Entry UKG'!K206,""))))</f>
        <v/>
      </c>
      <c r="L207" s="105"/>
      <c r="M207" s="105"/>
      <c r="N207" s="105"/>
      <c r="O207" s="51"/>
      <c r="P207" s="105" t="str">
        <f>IF(OR($B207=0,$B207=""),"",IF(AND($E$3="Nursery"),'Marks Entry Nursery'!O206,IF(AND($E$3="LKG"),'Marks Entry LKG'!O206,IF(AND($E$3="UKG"),'Marks Entry UKG'!O206,""))))</f>
        <v/>
      </c>
      <c r="Q207" s="105" t="str">
        <f>IF(OR($B207=0,$B207=""),"",IF(AND($E$3="Nursery"),'Marks Entry Nursery'!P206,IF(AND($E$3="LKG"),'Marks Entry LKG'!P206,IF(AND($E$3="UKG"),'Marks Entry UKG'!P206,""))))</f>
        <v/>
      </c>
      <c r="R207" s="54" t="str">
        <f t="shared" si="192"/>
        <v/>
      </c>
      <c r="S207" s="51">
        <f t="shared" si="193"/>
        <v>0</v>
      </c>
      <c r="T207" s="105" t="str">
        <f>IF(OR($B207=0,$B207=""),"",IF(AND($E$3="Nursery"),'Marks Entry Nursery'!Q206,IF(AND($E$3="LKG"),'Marks Entry LKG'!Q206,IF(AND($E$3="UKG"),'Marks Entry UKG'!Q206,""))))</f>
        <v/>
      </c>
      <c r="U207" s="105" t="str">
        <f>IF(OR($B207=0,$B207=""),"",IF(AND($E$3="Nursery"),'Marks Entry Nursery'!R206,IF(AND($E$3="LKG"),'Marks Entry LKG'!R206,IF(AND($E$3="UKG"),'Marks Entry UKG'!R206,""))))</f>
        <v/>
      </c>
      <c r="V207" s="55" t="str">
        <f t="shared" si="194"/>
        <v/>
      </c>
      <c r="W207" s="51" t="str">
        <f t="shared" si="195"/>
        <v/>
      </c>
      <c r="X207" s="89">
        <f t="shared" si="196"/>
        <v>0</v>
      </c>
      <c r="Y207" s="89" t="str">
        <f t="shared" si="197"/>
        <v/>
      </c>
      <c r="Z207" s="89" t="str">
        <f t="shared" si="198"/>
        <v/>
      </c>
      <c r="AA207" s="89" t="str">
        <f t="shared" si="199"/>
        <v/>
      </c>
      <c r="AB207" s="89" t="str">
        <f t="shared" si="200"/>
        <v/>
      </c>
      <c r="AC207" s="93" t="str">
        <f t="shared" si="201"/>
        <v/>
      </c>
      <c r="AD207" s="105"/>
      <c r="AE207" s="105"/>
      <c r="AF207" s="105"/>
      <c r="AG207" s="51"/>
      <c r="AH207" s="105" t="str">
        <f>IF(OR($B207=0,$B207=""),"",IF(AND($E$3="Nursery"),'Marks Entry Nursery'!V206,IF(AND($E$3="LKG"),'Marks Entry LKG'!V206,IF(AND($E$3="UKG"),'Marks Entry UKG'!V206,""))))</f>
        <v/>
      </c>
      <c r="AI207" s="105" t="str">
        <f>IF(OR($B207=0,$B207=""),"",IF(AND($E$3="Nursery"),'Marks Entry Nursery'!W206,IF(AND($E$3="LKG"),'Marks Entry LKG'!W206,IF(AND($E$3="UKG"),'Marks Entry UKG'!W206,""))))</f>
        <v/>
      </c>
      <c r="AJ207" s="54" t="str">
        <f t="shared" si="202"/>
        <v/>
      </c>
      <c r="AK207" s="51">
        <f t="shared" si="203"/>
        <v>0</v>
      </c>
      <c r="AL207" s="105" t="str">
        <f>IF(OR($B207=0,$B207=""),"",IF(AND($E$3="Nursery"),'Marks Entry Nursery'!X206,IF(AND($E$3="LKG"),'Marks Entry LKG'!X206,IF(AND($E$3="UKG"),'Marks Entry UKG'!X206,""))))</f>
        <v/>
      </c>
      <c r="AM207" s="105" t="str">
        <f>IF(OR($B207=0,$B207=""),"",IF(AND($E$3="Nursery"),'Marks Entry Nursery'!Y206,IF(AND($E$3="LKG"),'Marks Entry LKG'!Y206,IF(AND($E$3="UKG"),'Marks Entry UKG'!Y206,""))))</f>
        <v/>
      </c>
      <c r="AN207" s="55" t="str">
        <f t="shared" si="204"/>
        <v/>
      </c>
      <c r="AO207" s="51" t="str">
        <f t="shared" si="205"/>
        <v/>
      </c>
      <c r="AP207" s="89">
        <f t="shared" si="206"/>
        <v>0</v>
      </c>
      <c r="AQ207" s="89" t="str">
        <f t="shared" si="207"/>
        <v/>
      </c>
      <c r="AR207" s="89" t="str">
        <f t="shared" si="208"/>
        <v/>
      </c>
      <c r="AS207" s="89" t="str">
        <f t="shared" si="209"/>
        <v/>
      </c>
      <c r="AT207" s="89" t="str">
        <f t="shared" si="210"/>
        <v/>
      </c>
      <c r="AU207" s="93" t="str">
        <f t="shared" si="211"/>
        <v/>
      </c>
      <c r="AV207" s="105"/>
      <c r="AW207" s="105"/>
      <c r="AX207" s="105"/>
      <c r="AY207" s="51"/>
      <c r="AZ207" s="105" t="str">
        <f>IF(OR($B207=0,$B207=""),"",IF(AND($E$3="Nursery"),'Marks Entry Nursery'!AC206,IF(AND($E$3="LKG"),'Marks Entry LKG'!AC206,IF(AND($E$3="UKG"),'Marks Entry UKG'!AC206,""))))</f>
        <v/>
      </c>
      <c r="BA207" s="105" t="str">
        <f>IF(OR($B207=0,$B207=""),"",IF(AND($E$3="Nursery"),'Marks Entry Nursery'!AD206,IF(AND($E$3="LKG"),'Marks Entry LKG'!AD206,IF(AND($E$3="UKG"),'Marks Entry UKG'!AD206,""))))</f>
        <v/>
      </c>
      <c r="BB207" s="54" t="str">
        <f t="shared" si="212"/>
        <v/>
      </c>
      <c r="BC207" s="51">
        <f t="shared" si="213"/>
        <v>0</v>
      </c>
      <c r="BD207" s="105" t="str">
        <f>IF(OR($B207=0,$B207=""),"",IF(AND($E$3="Nursery"),'Marks Entry Nursery'!AE206,IF(AND($E$3="LKG"),'Marks Entry LKG'!AE206,IF(AND($E$3="UKG"),'Marks Entry UKG'!AE206,""))))</f>
        <v/>
      </c>
      <c r="BE207" s="105" t="str">
        <f>IF(OR($B207=0,$B207=""),"",IF(AND($E$3="Nursery"),'Marks Entry Nursery'!AF206,IF(AND($E$3="LKG"),'Marks Entry LKG'!AF206,IF(AND($E$3="UKG"),'Marks Entry UKG'!AF206,""))))</f>
        <v/>
      </c>
      <c r="BF207" s="55" t="str">
        <f t="shared" si="214"/>
        <v/>
      </c>
      <c r="BG207" s="51" t="str">
        <f t="shared" si="215"/>
        <v/>
      </c>
      <c r="BH207" s="89">
        <f t="shared" si="216"/>
        <v>0</v>
      </c>
      <c r="BI207" s="89" t="str">
        <f t="shared" si="217"/>
        <v/>
      </c>
      <c r="BJ207" s="89" t="str">
        <f t="shared" si="218"/>
        <v/>
      </c>
      <c r="BK207" s="89" t="str">
        <f t="shared" si="219"/>
        <v/>
      </c>
      <c r="BL207" s="89" t="str">
        <f t="shared" si="220"/>
        <v/>
      </c>
      <c r="BM207" s="93" t="str">
        <f t="shared" si="221"/>
        <v/>
      </c>
      <c r="BN207" s="105"/>
      <c r="BO207" s="105"/>
      <c r="BP207" s="105"/>
      <c r="BQ207" s="51"/>
      <c r="BR207" s="105" t="str">
        <f>IF(OR($B207=0,$B207=""),"",IF(AND($E$3="Nursery"),'Marks Entry Nursery'!AJ206,IF(AND($E$3="LKG"),'Marks Entry LKG'!AJ206,IF(AND($E$3="UKG"),'Marks Entry UKG'!AJ206,""))))</f>
        <v/>
      </c>
      <c r="BS207" s="105" t="str">
        <f>IF(OR($B207=0,$B207=""),"",IF(AND($E$3="Nursery"),'Marks Entry Nursery'!AK206,IF(AND($E$3="LKG"),'Marks Entry LKG'!AK206,IF(AND($E$3="UKG"),'Marks Entry UKG'!AK206,""))))</f>
        <v/>
      </c>
      <c r="BT207" s="54" t="str">
        <f t="shared" si="222"/>
        <v/>
      </c>
      <c r="BU207" s="51">
        <f t="shared" si="223"/>
        <v>0</v>
      </c>
      <c r="BV207" s="105" t="str">
        <f>IF(OR($B207=0,$B207=""),"",IF(AND($E$3="Nursery"),'Marks Entry Nursery'!AL206,IF(AND($E$3="LKG"),'Marks Entry LKG'!AL206,IF(AND($E$3="UKG"),'Marks Entry UKG'!AL206,""))))</f>
        <v/>
      </c>
      <c r="BW207" s="105" t="str">
        <f>IF(OR($B207=0,$B207=""),"",IF(AND($E$3="Nursery"),'Marks Entry Nursery'!AM206,IF(AND($E$3="LKG"),'Marks Entry LKG'!AM206,IF(AND($E$3="UKG"),'Marks Entry UKG'!AM206,""))))</f>
        <v/>
      </c>
      <c r="BX207" s="55" t="str">
        <f t="shared" si="224"/>
        <v/>
      </c>
      <c r="BY207" s="51" t="str">
        <f t="shared" si="225"/>
        <v/>
      </c>
      <c r="BZ207" s="89">
        <f t="shared" si="226"/>
        <v>0</v>
      </c>
      <c r="CA207" s="89" t="str">
        <f t="shared" si="227"/>
        <v/>
      </c>
      <c r="CB207" s="89" t="str">
        <f t="shared" si="228"/>
        <v/>
      </c>
      <c r="CC207" s="89" t="str">
        <f t="shared" si="229"/>
        <v/>
      </c>
      <c r="CD207" s="89" t="str">
        <f t="shared" si="230"/>
        <v/>
      </c>
      <c r="CE207" s="93" t="str">
        <f t="shared" si="231"/>
        <v/>
      </c>
      <c r="CF207" s="105" t="str">
        <f>IF(OR($B207=0,$B207=""),"",IF(AND($E$3="Nursery"),'Marks Entry Nursery'!AN206,IF(AND($E$3="LKG"),'Marks Entry LKG'!AN206,IF(AND($E$3="UKG"),'Marks Entry UKG'!AN206,""))))</f>
        <v/>
      </c>
      <c r="CG207" s="105" t="str">
        <f>IF(OR($B207=0,$B207=""),"",IF(AND($E$3="Nursery"),'Marks Entry Nursery'!AO206,IF(AND($E$3="LKG"),'Marks Entry LKG'!AO206,IF(AND($E$3="UKG"),'Marks Entry UKG'!AO206,""))))</f>
        <v/>
      </c>
      <c r="CH207" s="106" t="str">
        <f t="shared" si="232"/>
        <v/>
      </c>
      <c r="CI207" s="107">
        <f t="shared" si="233"/>
        <v>0</v>
      </c>
      <c r="CJ207" s="107" t="str">
        <f t="shared" si="234"/>
        <v/>
      </c>
      <c r="CK207" s="107" t="str">
        <f t="shared" si="235"/>
        <v/>
      </c>
      <c r="CL207" s="92" t="str">
        <f t="shared" si="236"/>
        <v/>
      </c>
      <c r="CM207" s="105" t="str">
        <f>IF(OR($B207=0,$B207=""),"",IF(AND($E$3="Nursery"),'Marks Entry Nursery'!AP206,IF(AND($E$3="LKG"),'Marks Entry LKG'!AP206,IF(AND($E$3="UKG"),'Marks Entry UKG'!AP206,""))))</f>
        <v/>
      </c>
      <c r="CN207" s="105" t="str">
        <f>IF(OR($B207=0,$B207=""),"",IF(AND($E$3="Nursery"),'Marks Entry Nursery'!AQ206,IF(AND($E$3="LKG"),'Marks Entry LKG'!AQ206,IF(AND($E$3="UKG"),'Marks Entry UKG'!AQ206,""))))</f>
        <v/>
      </c>
      <c r="CO207" s="106" t="str">
        <f t="shared" si="237"/>
        <v/>
      </c>
      <c r="CP207" s="107">
        <f t="shared" si="238"/>
        <v>0</v>
      </c>
      <c r="CQ207" s="107" t="str">
        <f t="shared" si="239"/>
        <v/>
      </c>
      <c r="CR207" s="107" t="str">
        <f t="shared" si="240"/>
        <v/>
      </c>
      <c r="CS207" s="92" t="str">
        <f t="shared" si="241"/>
        <v/>
      </c>
      <c r="CT207" s="105" t="str">
        <f>IF(OR($B207=0,$B207=""),"",IF(AND($E$3="Nursery"),'Marks Entry Nursery'!AR206,IF(AND($E$3="LKG"),'Marks Entry LKG'!AR206,IF(AND($E$3="UKG"),'Marks Entry UKG'!AR206,""))))</f>
        <v/>
      </c>
      <c r="CU207" s="105" t="str">
        <f>IF(OR($B207=0,$B207=""),"",IF(AND($E$3="Nursery"),'Marks Entry Nursery'!AS206,IF(AND($E$3="LKG"),'Marks Entry LKG'!AS206,IF(AND($E$3="UKG"),'Marks Entry UKG'!AS206,""))))</f>
        <v/>
      </c>
      <c r="CV207" s="106" t="str">
        <f t="shared" si="242"/>
        <v/>
      </c>
      <c r="CW207" s="107">
        <f t="shared" si="243"/>
        <v>0</v>
      </c>
      <c r="CX207" s="107" t="str">
        <f t="shared" si="244"/>
        <v/>
      </c>
      <c r="CY207" s="107" t="str">
        <f t="shared" si="245"/>
        <v/>
      </c>
      <c r="CZ207" s="92" t="str">
        <f t="shared" si="246"/>
        <v/>
      </c>
      <c r="DA207" s="105" t="str">
        <f>IF(OR($B207=0,$B207=""),"",IF(AND($E$3="Nursery"),'Marks Entry Nursery'!AT206,IF(AND($E$3="LKG"),'Marks Entry LKG'!AT206,IF(AND($E$3="UKG"),'Marks Entry UKG'!AT206,""))))</f>
        <v/>
      </c>
      <c r="DB207" s="105" t="str">
        <f>IF(OR($B207=0,$B207=""),"",IF(AND($E$3="Nursery"),'Marks Entry Nursery'!AU206,IF(AND($E$3="LKG"),'Marks Entry LKG'!AU206,IF(AND($E$3="UKG"),'Marks Entry UKG'!AU206,""))))</f>
        <v/>
      </c>
      <c r="DC207" s="357" t="str">
        <f t="shared" si="247"/>
        <v/>
      </c>
      <c r="DD207" s="93" t="str">
        <f t="shared" si="248"/>
        <v/>
      </c>
      <c r="DE207" s="105" t="str">
        <f>IF(OR($B207=0,$B207=""),"",IF(AND($E$3="Nursery"),'Marks Entry Nursery'!AV206,IF(AND($E$3="LKG"),'Marks Entry LKG'!AV206,IF(AND($E$3="UKG"),'Marks Entry UKG'!AV206,""))))</f>
        <v/>
      </c>
      <c r="DF207" s="105" t="str">
        <f>IF(OR($B207=0,$B207=""),"",IF(AND($E$3="Nursery"),'Marks Entry Nursery'!AW206,IF(AND($E$3="LKG"),'Marks Entry LKG'!AW206,IF(AND($E$3="UKG"),'Marks Entry UKG'!AW206,""))))</f>
        <v/>
      </c>
      <c r="DG207" s="357" t="str">
        <f t="shared" si="249"/>
        <v/>
      </c>
      <c r="DH207" s="93" t="str">
        <f t="shared" si="250"/>
        <v/>
      </c>
      <c r="DI207" s="63" t="str">
        <f t="shared" si="251"/>
        <v/>
      </c>
      <c r="DJ207" s="359" t="str">
        <f t="shared" si="252"/>
        <v/>
      </c>
      <c r="DK207" s="67" t="str">
        <f t="shared" si="253"/>
        <v/>
      </c>
      <c r="DL207" s="68" t="str">
        <f t="shared" si="254"/>
        <v/>
      </c>
      <c r="DM207" s="387" t="str">
        <f>IFERROR(IF(B207="NSO","NSO",IF(OR(D207="",G207="",F207="",B207="",DI207=0),"",IF('Master sheet'!$D$14="Hindi","कक्षोंन्नति","Promoted"))),"")</f>
        <v/>
      </c>
      <c r="DN207" s="42" t="str">
        <f>IF(OR(B207=0,B207=""),"",IF(AND($E$3="Nursery"),'Marks Entry Nursery'!AX206,IF(AND($E$3="LKG"),'Marks Entry LKG'!AX206,IF(AND($E$3="UKG"),'Marks Entry UKG'!AX206,""))))</f>
        <v/>
      </c>
      <c r="DO207" s="42" t="str">
        <f>IF(OR(B207=0,B207=""),"",IF(AND($E$3="Nursery"),'Marks Entry Nursery'!AY206,IF(AND($E$3="LKG"),'Marks Entry LKG'!AY206,IF(AND($E$3="UKG"),'Marks Entry UKG'!AY206,""))))</f>
        <v/>
      </c>
      <c r="DP207" s="214" t="str">
        <f t="shared" si="255"/>
        <v/>
      </c>
      <c r="DQ207" s="43"/>
      <c r="DX207" s="44">
        <f>IF(AND($E$3="Nursery"),'Marks Entry Nursery'!I206,IF(AND($E$3="LKG"),'Marks Entry LKG'!I206,IF(AND($E$3="UKG"),'Marks Entry UKG'!I206,"")))</f>
        <v>0</v>
      </c>
    </row>
    <row r="208" spans="1:128" s="99" customFormat="1" ht="24.75" customHeight="1">
      <c r="A208" s="696" t="str">
        <f>IF('Master sheet'!D14="Hindi","विषयवार सांख्यिकी सूचना","Subject-Wise Result Statistics")</f>
        <v>विषयवार सांख्यिकी सूचना</v>
      </c>
      <c r="B208" s="696"/>
      <c r="C208" s="696"/>
      <c r="D208" s="696"/>
      <c r="E208" s="696"/>
      <c r="F208" s="696"/>
      <c r="G208" s="696"/>
      <c r="H208" s="698" t="str">
        <f>IF('Master sheet'!D14="Hindi","विषय का नाम :","Subject Name :")</f>
        <v>विषय का नाम :</v>
      </c>
      <c r="I208" s="698"/>
      <c r="J208" s="108" t="s">
        <v>105</v>
      </c>
      <c r="K208" s="638" t="str">
        <f>IF('Master sheet'!$D$14="Hindi","हिंदी","Hindi")</f>
        <v>हिंदी</v>
      </c>
      <c r="L208" s="638"/>
      <c r="M208" s="638"/>
      <c r="N208" s="638"/>
      <c r="O208" s="638"/>
      <c r="P208" s="638"/>
      <c r="Q208" s="638"/>
      <c r="R208" s="638"/>
      <c r="S208" s="638"/>
      <c r="T208" s="638"/>
      <c r="U208" s="638"/>
      <c r="V208" s="638"/>
      <c r="W208" s="638"/>
      <c r="AC208" s="109"/>
      <c r="AD208" s="638" t="str">
        <f>IF('Master sheet'!$D$14="Hindi","अंग्रेजी","English")</f>
        <v>अंग्रेजी</v>
      </c>
      <c r="AE208" s="638"/>
      <c r="AF208" s="638"/>
      <c r="AG208" s="638"/>
      <c r="AH208" s="638"/>
      <c r="AI208" s="638"/>
      <c r="AJ208" s="638"/>
      <c r="AK208" s="638"/>
      <c r="AL208" s="638"/>
      <c r="AM208" s="638"/>
      <c r="AN208" s="638"/>
      <c r="AO208" s="638"/>
      <c r="AP208" s="638"/>
      <c r="AQ208" s="638"/>
      <c r="AU208" s="109"/>
      <c r="AV208" s="638" t="str">
        <f>IF('Master sheet'!$D$14="Hindi","गणित","Maths")</f>
        <v>गणित</v>
      </c>
      <c r="AW208" s="638"/>
      <c r="AX208" s="638"/>
      <c r="AY208" s="638"/>
      <c r="AZ208" s="638"/>
      <c r="BA208" s="638"/>
      <c r="BB208" s="638"/>
      <c r="BC208" s="638"/>
      <c r="BD208" s="638"/>
      <c r="BE208" s="638"/>
      <c r="BF208" s="638"/>
      <c r="BG208" s="638"/>
      <c r="BH208" s="638"/>
      <c r="BI208" s="638"/>
      <c r="BM208" s="109"/>
      <c r="BN208" s="638" t="str">
        <f>IF('Master sheet'!$D$14="Hindi","पर्यावरण अध्ययन","EVS")</f>
        <v>पर्यावरण अध्ययन</v>
      </c>
      <c r="BO208" s="638"/>
      <c r="BP208" s="638"/>
      <c r="BQ208" s="638"/>
      <c r="BR208" s="638"/>
      <c r="BS208" s="638"/>
      <c r="BT208" s="638"/>
      <c r="BU208" s="638"/>
      <c r="BV208" s="638"/>
      <c r="BW208" s="638"/>
      <c r="BX208" s="638"/>
      <c r="BY208" s="638"/>
      <c r="BZ208" s="638"/>
      <c r="CA208" s="638"/>
      <c r="CE208" s="109"/>
      <c r="CF208" s="625" t="str">
        <f>IF('Master sheet'!$D$14="Hindi","कार्यानुभव","WORK EXP.")</f>
        <v>कार्यानुभव</v>
      </c>
      <c r="CG208" s="625"/>
      <c r="CH208" s="625"/>
      <c r="CI208" s="625"/>
      <c r="CJ208" s="625"/>
      <c r="CK208" s="625"/>
      <c r="CL208" s="625"/>
      <c r="CM208" s="625" t="str">
        <f>IF('Master sheet'!$D$14="Hindi","कला शिक्षा","ART EDU.")</f>
        <v>कला शिक्षा</v>
      </c>
      <c r="CN208" s="625"/>
      <c r="CO208" s="625"/>
      <c r="CP208" s="625"/>
      <c r="CQ208" s="625"/>
      <c r="CR208" s="625"/>
      <c r="CS208" s="625"/>
      <c r="CT208" s="625" t="str">
        <f>IF('Master sheet'!$D$14="Hindi","स्वा. एवं शा. शिक्षा","HE.&amp;PH. EDU.")</f>
        <v>स्वा. एवं शा. शिक्षा</v>
      </c>
      <c r="CU208" s="625"/>
      <c r="CV208" s="625"/>
      <c r="CW208" s="625"/>
      <c r="CX208" s="625"/>
      <c r="CY208" s="625"/>
      <c r="CZ208" s="625"/>
      <c r="DA208" s="625" t="str">
        <f>IF(AND($E$3="Nursery"),UPPER('Marks Entry Nursery'!AT3),IF(AND($E$3="LKG"),UPPER('Marks Entry LKG'!AT3),IF(AND($E$3="UKG"),UPPER('Marks Entry LKG'!AT3),"")))</f>
        <v>COMPUTER</v>
      </c>
      <c r="DB208" s="625"/>
      <c r="DC208" s="625"/>
      <c r="DD208" s="625"/>
      <c r="DE208" s="625" t="str">
        <f>IF(AND($E$3="Nursery"),UPPER('Marks Entry Nursery'!AV3),IF(AND($E$3="LKG"),UPPER('Marks Entry LKG'!AV3),IF(AND($E$3="UKG"),UPPER('Marks Entry LKG'!AV3),"")))</f>
        <v>G.K.</v>
      </c>
      <c r="DF208" s="625"/>
      <c r="DG208" s="625"/>
      <c r="DH208" s="625"/>
      <c r="DI208" s="716" t="str">
        <f>IF('Master sheet'!$D$14="Hindi","कुल प्रविष्ट","Total appeared")</f>
        <v>कुल प्रविष्ट</v>
      </c>
      <c r="DJ208" s="717"/>
      <c r="DK208" s="718">
        <f>COUNTA(DK8:DK207)-COUNTIF(DK8:DK207,"0")-COUNTIF(DK8:DK207,"blank")-COUNTIF(DK8:DK207,"")</f>
        <v>30</v>
      </c>
      <c r="DL208" s="718"/>
      <c r="DM208" s="722" t="str">
        <f>IF('Master sheet'!$D$14="Hindi","परिणाम घोषित दिनांक","Date of result declaration")</f>
        <v>परिणाम घोषित दिनांक</v>
      </c>
      <c r="DN208" s="722"/>
      <c r="DO208" s="721">
        <f>IF('Master sheet'!D13="","",'Master sheet'!D13)</f>
        <v>45793</v>
      </c>
      <c r="DP208" s="721"/>
      <c r="DQ208" s="721"/>
    </row>
    <row r="209" spans="1:121" ht="21" customHeight="1">
      <c r="A209" s="696"/>
      <c r="B209" s="696"/>
      <c r="C209" s="696"/>
      <c r="D209" s="696"/>
      <c r="E209" s="696"/>
      <c r="F209" s="696"/>
      <c r="G209" s="696"/>
      <c r="H209" s="698" t="str">
        <f>IF('Master sheet'!D14="Hindi","विषयाध्यापक का नाम :","Name Of Subject Teacher :")</f>
        <v>विषयाध्यापक का नाम :</v>
      </c>
      <c r="I209" s="698"/>
      <c r="J209" s="108" t="s">
        <v>105</v>
      </c>
      <c r="K209" s="638" t="str">
        <f>IF(AND($E$3="Nursery"),UPPER('Marks Entry Nursery'!P3),IF(AND($E$3="LKG"),UPPER('Marks Entry LKG'!P3),IF(AND($E$3="UKG"),UPPER('Marks Entry LKG'!P3),"")))</f>
        <v>MANOJ KUMAR PACHORI</v>
      </c>
      <c r="L209" s="638"/>
      <c r="M209" s="638"/>
      <c r="N209" s="638"/>
      <c r="O209" s="638"/>
      <c r="P209" s="638"/>
      <c r="Q209" s="638"/>
      <c r="R209" s="638"/>
      <c r="S209" s="638"/>
      <c r="T209" s="638"/>
      <c r="U209" s="638"/>
      <c r="V209" s="638"/>
      <c r="W209" s="638"/>
      <c r="AC209" s="110"/>
      <c r="AD209" s="638" t="str">
        <f>IF(AND($E$3="Nursery"),UPPER('Marks Entry Nursery'!W3),IF(AND($E$3="LKG"),UPPER('Marks Entry LKG'!W3),IF(AND($E$3="UKG"),UPPER('Marks Entry LKG'!W3),"")))</f>
        <v>SAMPAT RAJ</v>
      </c>
      <c r="AE209" s="638"/>
      <c r="AF209" s="638"/>
      <c r="AG209" s="638"/>
      <c r="AH209" s="638"/>
      <c r="AI209" s="638"/>
      <c r="AJ209" s="638"/>
      <c r="AK209" s="638"/>
      <c r="AL209" s="638"/>
      <c r="AM209" s="638"/>
      <c r="AN209" s="638"/>
      <c r="AO209" s="638"/>
      <c r="AP209" s="638"/>
      <c r="AQ209" s="638"/>
      <c r="AU209" s="110"/>
      <c r="AV209" s="638" t="str">
        <f>IF(AND($E$3="Nursery"),UPPER('Marks Entry Nursery'!AD3),IF(AND($E$3="LKG"),UPPER('Marks Entry LKG'!AD3),IF(AND($E$3="UKG"),UPPER('Marks Entry LKG'!AD3),"")))</f>
        <v>PRADIP SINGH</v>
      </c>
      <c r="AW209" s="638"/>
      <c r="AX209" s="638"/>
      <c r="AY209" s="638"/>
      <c r="AZ209" s="638"/>
      <c r="BA209" s="638"/>
      <c r="BB209" s="638"/>
      <c r="BC209" s="638"/>
      <c r="BD209" s="638"/>
      <c r="BE209" s="638"/>
      <c r="BF209" s="638"/>
      <c r="BG209" s="638"/>
      <c r="BH209" s="638"/>
      <c r="BI209" s="638"/>
      <c r="BM209" s="110"/>
      <c r="BN209" s="638" t="str">
        <f>IF(AND($E$3="Nursery"),UPPER('Marks Entry Nursery'!AK3),IF(AND($E$3="LKG"),UPPER('Marks Entry LKG'!AK3),IF(AND($E$3="UKG"),UPPER('Marks Entry LKG'!AK3),"")))</f>
        <v>PUSHPENDRA JAWRA</v>
      </c>
      <c r="BO209" s="638"/>
      <c r="BP209" s="638"/>
      <c r="BQ209" s="638"/>
      <c r="BR209" s="638"/>
      <c r="BS209" s="638"/>
      <c r="BT209" s="638"/>
      <c r="BU209" s="638"/>
      <c r="BV209" s="638"/>
      <c r="BW209" s="638"/>
      <c r="BX209" s="638"/>
      <c r="BY209" s="638"/>
      <c r="BZ209" s="638"/>
      <c r="CA209" s="638"/>
      <c r="CE209" s="110"/>
      <c r="CF209" s="701" t="str">
        <f>IF(AND($E$3="Nursery"),UPPER('Marks Entry Nursery'!AN4),IF(AND($E$3="LKG"),UPPER('Marks Entry LKG'!AN4),IF(AND($E$3="UKG"),UPPER('Marks Entry LKG'!AN4),"")))</f>
        <v>HEMANT AHUJA</v>
      </c>
      <c r="CG209" s="702"/>
      <c r="CH209" s="702"/>
      <c r="CI209" s="702"/>
      <c r="CJ209" s="702"/>
      <c r="CK209" s="702"/>
      <c r="CL209" s="703"/>
      <c r="CM209" s="701" t="str">
        <f>IF(AND($E$3="Nursery"),UPPER('Marks Entry Nursery'!AP4),IF(AND($E$3="LKG"),UPPER('Marks Entry LKG'!AP4),IF(AND($E$3="UKG"),UPPER('Marks Entry LKG'!AP4),"")))</f>
        <v>SEEMA CHHABA</v>
      </c>
      <c r="CN209" s="702"/>
      <c r="CO209" s="702"/>
      <c r="CP209" s="702"/>
      <c r="CQ209" s="702"/>
      <c r="CR209" s="702"/>
      <c r="CS209" s="703"/>
      <c r="CT209" s="701" t="str">
        <f>IF(AND($E$3="Nursery"),UPPER('Marks Entry Nursery'!AR4),IF(AND($E$3="LKG"),UPPER('Marks Entry LKG'!AR4),IF(AND($E$3="UKG"),UPPER('Marks Entry LKG'!AR4),"")))</f>
        <v>LALIT KUMAR</v>
      </c>
      <c r="CU209" s="702"/>
      <c r="CV209" s="702"/>
      <c r="CW209" s="702"/>
      <c r="CX209" s="702"/>
      <c r="CY209" s="702"/>
      <c r="CZ209" s="703"/>
      <c r="DA209" s="626" t="str">
        <f>IF(AND($E$3="Nursery"),UPPER('Marks Entry Nursery'!AT4),IF(AND($E$3="LKG"),UPPER('Marks Entry LKG'!AT4),IF(AND($E$3="UKG"),UPPER('Marks Entry LKG'!AT4),"")))</f>
        <v/>
      </c>
      <c r="DB209" s="626"/>
      <c r="DC209" s="626"/>
      <c r="DD209" s="626"/>
      <c r="DE209" s="626" t="str">
        <f>IF(AND($E$3="Nursery"),UPPER('Marks Entry Nursery'!AV4),IF(AND($E$3="LKG"),UPPER('Marks Entry LKG'!AV4),IF(AND($E$3="UKG"),UPPER('Marks Entry LKG'!AV4),"")))</f>
        <v/>
      </c>
      <c r="DF209" s="626"/>
      <c r="DG209" s="626"/>
      <c r="DH209" s="626"/>
      <c r="DI209" s="706" t="str">
        <f>IF('Master sheet'!$D$14="Hindi","प्रथम श्रेणी","1st Div.")</f>
        <v>प्रथम श्रेणी</v>
      </c>
      <c r="DJ209" s="707"/>
      <c r="DK209" s="719">
        <f>COUNTIF(DK8:DK207,"I")</f>
        <v>30</v>
      </c>
      <c r="DL209" s="719"/>
      <c r="DM209" s="723" t="str">
        <f>IF('Master sheet'!$D$14="Hindi","परिणाम तैयारकर्ता","Signature of the maker")</f>
        <v>परिणाम तैयारकर्ता</v>
      </c>
      <c r="DN209" s="723"/>
      <c r="DO209" s="710" t="str">
        <f>CONCATENATE("( ",UPPER('Master sheet'!D19)," )")</f>
        <v>( YOGESH )</v>
      </c>
      <c r="DP209" s="711"/>
      <c r="DQ209" s="712"/>
    </row>
    <row r="210" spans="1:121" ht="21" customHeight="1">
      <c r="A210" s="696"/>
      <c r="B210" s="696"/>
      <c r="C210" s="696"/>
      <c r="D210" s="696"/>
      <c r="E210" s="696"/>
      <c r="F210" s="696"/>
      <c r="G210" s="696"/>
      <c r="H210" s="698" t="str">
        <f>IF('Master sheet'!D14="Hindi","परीक्षा में बैठने वाले विद्यार्थियों की संख्या :","No. of students appeared :")</f>
        <v>परीक्षा में बैठने वाले विद्यार्थियों की संख्या :</v>
      </c>
      <c r="I210" s="698"/>
      <c r="J210" s="108" t="s">
        <v>105</v>
      </c>
      <c r="K210" s="697">
        <f>IF(AND(K208="",K209=""),"",COUNTA(AA8:AA207)-COUNTIF(B8:B207,"NSO")-COUNTIF(AA8:AA207,"AB")-COUNTIF(AA8:AA207,""))</f>
        <v>30</v>
      </c>
      <c r="L210" s="697"/>
      <c r="M210" s="697"/>
      <c r="N210" s="697"/>
      <c r="O210" s="697"/>
      <c r="P210" s="697"/>
      <c r="Q210" s="697"/>
      <c r="R210" s="697"/>
      <c r="S210" s="697"/>
      <c r="T210" s="697"/>
      <c r="U210" s="697"/>
      <c r="V210" s="697"/>
      <c r="W210" s="697"/>
      <c r="AC210" s="110"/>
      <c r="AD210" s="697">
        <f>IF(AND(AD208="",AD209=""),"",COUNTA(AS8:AS207)-COUNTIF(B8:B207,"NSO")-COUNTIF(AS8:AS207,"AB")-COUNTIF(AS8:AS207,""))</f>
        <v>30</v>
      </c>
      <c r="AE210" s="697"/>
      <c r="AF210" s="697"/>
      <c r="AG210" s="697"/>
      <c r="AH210" s="697"/>
      <c r="AI210" s="697"/>
      <c r="AJ210" s="697"/>
      <c r="AK210" s="697"/>
      <c r="AL210" s="697"/>
      <c r="AM210" s="697"/>
      <c r="AN210" s="697"/>
      <c r="AO210" s="697"/>
      <c r="AP210" s="697"/>
      <c r="AQ210" s="697"/>
      <c r="AU210" s="110"/>
      <c r="AV210" s="697">
        <f>IF(AND(AV208="",AV209=""),"",COUNTA(BK8:BK207)-COUNTIF(B8:B207,"NSO")-COUNTIF(BK8:BK207,"AB")-COUNTIF(BK8:BK207,""))</f>
        <v>30</v>
      </c>
      <c r="AW210" s="697"/>
      <c r="AX210" s="697"/>
      <c r="AY210" s="697"/>
      <c r="AZ210" s="697"/>
      <c r="BA210" s="697"/>
      <c r="BB210" s="697"/>
      <c r="BC210" s="697"/>
      <c r="BD210" s="697"/>
      <c r="BE210" s="697"/>
      <c r="BF210" s="697"/>
      <c r="BG210" s="697"/>
      <c r="BH210" s="697"/>
      <c r="BI210" s="697"/>
      <c r="BM210" s="110"/>
      <c r="BN210" s="697">
        <f>IF(AND(BN208="",BN209=""),"",COUNTA(CC8:CC207)-COUNTIF(B8:B207,"NSO")-COUNTIF(CC8:CC207,"AB")-COUNTIF(CC8:CC207,""))</f>
        <v>30</v>
      </c>
      <c r="BO210" s="697"/>
      <c r="BP210" s="697"/>
      <c r="BQ210" s="697"/>
      <c r="BR210" s="697"/>
      <c r="BS210" s="697"/>
      <c r="BT210" s="697"/>
      <c r="BU210" s="697"/>
      <c r="BV210" s="697"/>
      <c r="BW210" s="697"/>
      <c r="BX210" s="697"/>
      <c r="BY210" s="697"/>
      <c r="BZ210" s="697"/>
      <c r="CA210" s="697"/>
      <c r="CE210" s="110"/>
      <c r="CF210" s="701">
        <f>IF(AND(CF208="",CF209=""),"",COUNTA(CK8:CK207)-COUNTIF(B8:B207,"NSO")-COUNTIF(CK8:CK207,"AB")-COUNTIF(CK8:CK207,""))</f>
        <v>11</v>
      </c>
      <c r="CG210" s="702"/>
      <c r="CH210" s="702"/>
      <c r="CI210" s="702"/>
      <c r="CJ210" s="702"/>
      <c r="CK210" s="702"/>
      <c r="CL210" s="703"/>
      <c r="CM210" s="701">
        <f>IF(AND(CM208="",CM209=""),"",COUNTA(CR8:CR207)-COUNTIF(B8:B207,"NSO")-COUNTIF(CR8:CR207,"AB")-COUNTIF(CR8:CR207,""))</f>
        <v>16</v>
      </c>
      <c r="CN210" s="702"/>
      <c r="CO210" s="702"/>
      <c r="CP210" s="702"/>
      <c r="CQ210" s="702"/>
      <c r="CR210" s="702"/>
      <c r="CS210" s="703"/>
      <c r="CT210" s="701">
        <f>IF(AND(CT208="",CT209=""),"",COUNTA(CY8:CY207)-COUNTIF(B8:B207,"NSO")-COUNTIF(CY8:CY207,"AB")-COUNTIF(CY8:CY207,""))</f>
        <v>19</v>
      </c>
      <c r="CU210" s="702"/>
      <c r="CV210" s="702"/>
      <c r="CW210" s="702"/>
      <c r="CX210" s="702"/>
      <c r="CY210" s="702"/>
      <c r="CZ210" s="703"/>
      <c r="DA210" s="626">
        <f>IF(AND(DA208="",DA209=""),"",COUNTA(DD8:DD207)-COUNTIF(B8:B207,"NSO")-COUNTIF(DD8:DD207,"AB")-COUNTIF(DD8:DD207,""))</f>
        <v>10</v>
      </c>
      <c r="DB210" s="626"/>
      <c r="DC210" s="626"/>
      <c r="DD210" s="626"/>
      <c r="DE210" s="626">
        <f>IF(AND(DE208="",DE209=""),"",COUNTA(DH8:DH207)-COUNTIF(B8:B207,"NSO")-COUNTIF(DH8:DH207,"AB")-COUNTIF(DH8:DH207,""))</f>
        <v>10</v>
      </c>
      <c r="DF210" s="626"/>
      <c r="DG210" s="626"/>
      <c r="DH210" s="626"/>
      <c r="DI210" s="706" t="str">
        <f>IF('Master sheet'!$D$14="Hindi","द्वितीय श्रेणी","2nd Div.")</f>
        <v>द्वितीय श्रेणी</v>
      </c>
      <c r="DJ210" s="707"/>
      <c r="DK210" s="719">
        <f>COUNTIF(DK8:DK207,"II")</f>
        <v>0</v>
      </c>
      <c r="DL210" s="719"/>
      <c r="DM210" s="723"/>
      <c r="DN210" s="723"/>
      <c r="DO210" s="713"/>
      <c r="DP210" s="714"/>
      <c r="DQ210" s="715"/>
    </row>
    <row r="211" spans="1:121" ht="21" customHeight="1">
      <c r="A211" s="696"/>
      <c r="B211" s="696"/>
      <c r="C211" s="696"/>
      <c r="D211" s="696"/>
      <c r="E211" s="696"/>
      <c r="F211" s="696"/>
      <c r="G211" s="696"/>
      <c r="H211" s="699" t="str">
        <f>IF('Master sheet'!$D$14="Hindi","ग्रेड :","Grade :")</f>
        <v>ग्रेड :</v>
      </c>
      <c r="I211" s="699"/>
      <c r="J211" s="108" t="s">
        <v>105</v>
      </c>
      <c r="K211" s="691" t="s">
        <v>6</v>
      </c>
      <c r="L211" s="691"/>
      <c r="M211" s="691"/>
      <c r="N211" s="691"/>
      <c r="O211" s="691" t="s">
        <v>107</v>
      </c>
      <c r="P211" s="691"/>
      <c r="Q211" s="334" t="s">
        <v>108</v>
      </c>
      <c r="R211" s="334" t="s">
        <v>109</v>
      </c>
      <c r="S211" s="691" t="s">
        <v>222</v>
      </c>
      <c r="T211" s="691"/>
      <c r="U211" s="692" t="s">
        <v>106</v>
      </c>
      <c r="V211" s="693"/>
      <c r="W211" s="694"/>
      <c r="AC211" s="110"/>
      <c r="AD211" s="691" t="s">
        <v>6</v>
      </c>
      <c r="AE211" s="691"/>
      <c r="AF211" s="691" t="s">
        <v>107</v>
      </c>
      <c r="AG211" s="691"/>
      <c r="AH211" s="334" t="s">
        <v>6</v>
      </c>
      <c r="AI211" s="334" t="s">
        <v>107</v>
      </c>
      <c r="AJ211" s="334" t="s">
        <v>108</v>
      </c>
      <c r="AK211" s="334" t="s">
        <v>109</v>
      </c>
      <c r="AL211" s="334" t="s">
        <v>222</v>
      </c>
      <c r="AM211" s="334"/>
      <c r="AN211" s="692" t="s">
        <v>106</v>
      </c>
      <c r="AO211" s="693"/>
      <c r="AP211" s="694"/>
      <c r="AQ211" s="111"/>
      <c r="AU211" s="110"/>
      <c r="AV211" s="691" t="s">
        <v>6</v>
      </c>
      <c r="AW211" s="691"/>
      <c r="AX211" s="691" t="s">
        <v>107</v>
      </c>
      <c r="AY211" s="691"/>
      <c r="AZ211" s="334" t="s">
        <v>6</v>
      </c>
      <c r="BA211" s="334" t="s">
        <v>107</v>
      </c>
      <c r="BB211" s="334" t="s">
        <v>108</v>
      </c>
      <c r="BC211" s="334" t="s">
        <v>109</v>
      </c>
      <c r="BD211" s="334" t="s">
        <v>222</v>
      </c>
      <c r="BE211" s="334"/>
      <c r="BF211" s="692" t="s">
        <v>106</v>
      </c>
      <c r="BG211" s="693"/>
      <c r="BH211" s="694"/>
      <c r="BI211" s="111"/>
      <c r="BM211" s="110"/>
      <c r="BN211" s="691" t="s">
        <v>6</v>
      </c>
      <c r="BO211" s="691"/>
      <c r="BP211" s="691" t="s">
        <v>107</v>
      </c>
      <c r="BQ211" s="691"/>
      <c r="BR211" s="334" t="s">
        <v>6</v>
      </c>
      <c r="BS211" s="334" t="s">
        <v>107</v>
      </c>
      <c r="BT211" s="334" t="s">
        <v>108</v>
      </c>
      <c r="BU211" s="334" t="s">
        <v>109</v>
      </c>
      <c r="BV211" s="334" t="s">
        <v>222</v>
      </c>
      <c r="BW211" s="334"/>
      <c r="BX211" s="692" t="s">
        <v>106</v>
      </c>
      <c r="BY211" s="693"/>
      <c r="BZ211" s="694"/>
      <c r="CA211" s="111"/>
      <c r="CE211" s="110"/>
      <c r="CF211" s="213" t="s">
        <v>134</v>
      </c>
      <c r="CG211" s="213" t="s">
        <v>6</v>
      </c>
      <c r="CH211" s="213" t="s">
        <v>107</v>
      </c>
      <c r="CI211" s="112" t="s">
        <v>108</v>
      </c>
      <c r="CJ211" s="112" t="s">
        <v>109</v>
      </c>
      <c r="CK211" s="112" t="s">
        <v>222</v>
      </c>
      <c r="CL211" s="112" t="s">
        <v>106</v>
      </c>
      <c r="CM211" s="213" t="s">
        <v>134</v>
      </c>
      <c r="CN211" s="213" t="s">
        <v>6</v>
      </c>
      <c r="CO211" s="213" t="s">
        <v>107</v>
      </c>
      <c r="CP211" s="112" t="s">
        <v>108</v>
      </c>
      <c r="CQ211" s="112" t="s">
        <v>109</v>
      </c>
      <c r="CR211" s="112" t="s">
        <v>222</v>
      </c>
      <c r="CS211" s="112" t="s">
        <v>106</v>
      </c>
      <c r="CT211" s="213" t="s">
        <v>134</v>
      </c>
      <c r="CU211" s="213" t="s">
        <v>6</v>
      </c>
      <c r="CV211" s="213" t="s">
        <v>107</v>
      </c>
      <c r="CW211" s="112" t="s">
        <v>108</v>
      </c>
      <c r="CX211" s="112" t="s">
        <v>109</v>
      </c>
      <c r="CY211" s="112" t="s">
        <v>222</v>
      </c>
      <c r="CZ211" s="112" t="s">
        <v>106</v>
      </c>
      <c r="DA211" s="213" t="s">
        <v>6</v>
      </c>
      <c r="DB211" s="213" t="s">
        <v>107</v>
      </c>
      <c r="DC211" s="112" t="s">
        <v>108</v>
      </c>
      <c r="DD211" s="112" t="s">
        <v>109</v>
      </c>
      <c r="DE211" s="213" t="s">
        <v>6</v>
      </c>
      <c r="DF211" s="213" t="s">
        <v>107</v>
      </c>
      <c r="DG211" s="112" t="s">
        <v>108</v>
      </c>
      <c r="DH211" s="112" t="s">
        <v>109</v>
      </c>
      <c r="DI211" s="706" t="str">
        <f>IF('Master sheet'!$D$14="Hindi","तृतीय श्रेणी","3rd Div.")</f>
        <v>तृतीय श्रेणी</v>
      </c>
      <c r="DJ211" s="707"/>
      <c r="DK211" s="719">
        <f>COUNTIF(DK8:DK207,"III")</f>
        <v>0</v>
      </c>
      <c r="DL211" s="719"/>
      <c r="DM211" s="723" t="str">
        <f>IF('Master sheet'!$D$14="Hindi","हस्ताक्षर कक्षाध्यापक","Signature of the class teacher")</f>
        <v>हस्ताक्षर कक्षाध्यापक</v>
      </c>
      <c r="DN211" s="723"/>
      <c r="DO211" s="710" t="str">
        <f>IF(AND($E$3="Nursery"),CONCATENATE("( ",UPPER('Master sheet'!H13)," )"),IF(AND($E$3="LKG"),CONCATENATE("( ",UPPER('Master sheet'!L13)," )"),IF(AND($E$3="UKG"),CONCATENATE("( ",UPPER('Master sheet'!H24)," )"),"")))</f>
        <v>( PRADIP SINGH RAJAWAT )</v>
      </c>
      <c r="DP211" s="711"/>
      <c r="DQ211" s="712"/>
    </row>
    <row r="212" spans="1:121" ht="21" customHeight="1">
      <c r="A212" s="696"/>
      <c r="B212" s="696"/>
      <c r="C212" s="696"/>
      <c r="D212" s="696"/>
      <c r="E212" s="696"/>
      <c r="F212" s="696"/>
      <c r="G212" s="696"/>
      <c r="H212" s="698" t="str">
        <f>IF('Master sheet'!$D$14="Hindi","ग्रेडवार उत्तीर्ण विद्यार्थी :","Total Passed Grade wise :")</f>
        <v>ग्रेडवार उत्तीर्ण विद्यार्थी :</v>
      </c>
      <c r="I212" s="698"/>
      <c r="J212" s="108" t="s">
        <v>105</v>
      </c>
      <c r="K212" s="687">
        <f>IF(AND(K208="",K209=""),"",COUNTIF(AC8:AC207,"A"))</f>
        <v>0</v>
      </c>
      <c r="L212" s="687"/>
      <c r="M212" s="687"/>
      <c r="N212" s="687"/>
      <c r="O212" s="687">
        <f>IF(AND(K208="",K209=""),"",COUNTIF(AC8:AC207,"B"))</f>
        <v>16</v>
      </c>
      <c r="P212" s="687"/>
      <c r="Q212" s="333">
        <f>IF(AND(K208="",K209=""),"",COUNTIF(AC8:AC207,"C"))</f>
        <v>14</v>
      </c>
      <c r="R212" s="333">
        <f>IF(AND(K208="",K209=""),"",COUNTIF(AC8:AC207,"D"))</f>
        <v>0</v>
      </c>
      <c r="S212" s="687">
        <f>IF(AND(K208="",K209=""),"",COUNTIF(AC8:AC207,"E"))</f>
        <v>0</v>
      </c>
      <c r="T212" s="687"/>
      <c r="U212" s="688">
        <f>IF(AND(K208="",K209=""),"",SUM(K212,O212,R212,Q212,S212))</f>
        <v>30</v>
      </c>
      <c r="V212" s="689"/>
      <c r="W212" s="690"/>
      <c r="AC212" s="110"/>
      <c r="AD212" s="687">
        <f>IF(AND(AD208="",AD209=""),"",COUNTIF(AU8:AU207,"A"))</f>
        <v>25</v>
      </c>
      <c r="AE212" s="687"/>
      <c r="AF212" s="687">
        <f>IF(AND(AD208="",AD209=""),"",COUNTIF(AU8:AU207,"B"))</f>
        <v>5</v>
      </c>
      <c r="AG212" s="687"/>
      <c r="AH212" s="333">
        <f>IF(AND(AD208="",AD209=""),"",COUNTIF(AU8:AU207,"A"))</f>
        <v>25</v>
      </c>
      <c r="AI212" s="333">
        <f>IF(AND(AD208="",AD209=""),"",COUNTIF(AU8:AU207,"B"))</f>
        <v>5</v>
      </c>
      <c r="AJ212" s="333">
        <f>IF(AND(AD208="",AD209=""),"",COUNTIF(AU8:AU207,"C"))</f>
        <v>0</v>
      </c>
      <c r="AK212" s="333">
        <f>IF(AND(AD208="",AD209=""),"",COUNTIF(AU8:AU207,"D"))</f>
        <v>0</v>
      </c>
      <c r="AL212" s="333">
        <f>IF(AND(AD208="",AD209=""),"",COUNTIF(AU8:AU207,"E"))</f>
        <v>0</v>
      </c>
      <c r="AM212" s="333"/>
      <c r="AN212" s="688">
        <f>IF(AND(AD208="",AD209=""),"",SUM(AH212,AI212,AJ212,AK212,AL212))</f>
        <v>30</v>
      </c>
      <c r="AO212" s="689"/>
      <c r="AP212" s="690"/>
      <c r="AQ212" s="113"/>
      <c r="AU212" s="110"/>
      <c r="AV212" s="687">
        <f>IF(AND(AV208="",AV209=""),"",COUNTIF(BM8:BM207,"A"))</f>
        <v>21</v>
      </c>
      <c r="AW212" s="687"/>
      <c r="AX212" s="687">
        <f>IF(AND(AV208="",AV209=""),"",COUNTIF(BM8:BM207,"B"))</f>
        <v>9</v>
      </c>
      <c r="AY212" s="687"/>
      <c r="AZ212" s="333">
        <f>IF(AND(AV208="",AV209=""),"",COUNTIF(BM8:BM207,"A"))</f>
        <v>21</v>
      </c>
      <c r="BA212" s="333">
        <f>IF(AND(AV208="",AV209=""),"",COUNTIF(BM8:BM207,"B"))</f>
        <v>9</v>
      </c>
      <c r="BB212" s="333">
        <f>IF(AND(AV208="",AV209=""),"",COUNTIF(BM8:BM207,"C"))</f>
        <v>0</v>
      </c>
      <c r="BC212" s="333">
        <f>IF(AND(AV208="",AV209=""),"",COUNTIF(BM8:BM207,"D"))</f>
        <v>0</v>
      </c>
      <c r="BD212" s="333">
        <f>IF(AND(AV208="",AV209=""),"",COUNTIF(BM8:BM207,"E"))</f>
        <v>0</v>
      </c>
      <c r="BE212" s="333"/>
      <c r="BF212" s="688">
        <f>IF(AND(AV208="",AV209=""),"",SUM(AZ212,BA212,BB212,BC212,BD212))</f>
        <v>30</v>
      </c>
      <c r="BG212" s="689"/>
      <c r="BH212" s="690"/>
      <c r="BI212" s="113"/>
      <c r="BM212" s="110"/>
      <c r="BN212" s="687">
        <f>IF(AND(BN208="",BN209=""),"",COUNTIF(CE8:CE207,"A"))</f>
        <v>23</v>
      </c>
      <c r="BO212" s="687"/>
      <c r="BP212" s="687">
        <f>IF(AND(BN208="",BN209=""),"",COUNTIF(CE8:CE207,"B"))</f>
        <v>6</v>
      </c>
      <c r="BQ212" s="687"/>
      <c r="BR212" s="333">
        <f>IF(AND(BN208="",BN209=""),"",COUNTIF(CE8:CE207,"A"))</f>
        <v>23</v>
      </c>
      <c r="BS212" s="333">
        <f>IF(AND(BN208="",BN209=""),"",COUNTIF(CE8:CE207,"B"))</f>
        <v>6</v>
      </c>
      <c r="BT212" s="333">
        <f>IF(AND(BN208="",BN209=""),"",COUNTIF(CE8:CE207,"C"))</f>
        <v>1</v>
      </c>
      <c r="BU212" s="333">
        <f>IF(AND(BN208="",BN209=""),"",COUNTIF(CE8:CE207,"D"))</f>
        <v>0</v>
      </c>
      <c r="BV212" s="333">
        <f>IF(AND(BN208="",BN209=""),"",COUNTIF(CE8:CE207,"E"))</f>
        <v>0</v>
      </c>
      <c r="BW212" s="333"/>
      <c r="BX212" s="688">
        <f>IF(AND(BN208="",BN209=""),"",SUM(BR212,BS212,BT212,BU212,BV212))</f>
        <v>30</v>
      </c>
      <c r="BY212" s="689"/>
      <c r="BZ212" s="690"/>
      <c r="CA212" s="113"/>
      <c r="CE212" s="110"/>
      <c r="CF212" s="114">
        <f>IF(AND(CF208="",CF209=""),"",COUNTIF(CL8:CL207,"A+"))</f>
        <v>3</v>
      </c>
      <c r="CG212" s="114">
        <f>IF(AND(CF208="",CF209=""),"",COUNTIF(CL8:CL207,"A"))</f>
        <v>7</v>
      </c>
      <c r="CH212" s="114">
        <f>IF(AND(CF208="",CF209=""),"",COUNTIF(CL8:CL207,"B"))</f>
        <v>0</v>
      </c>
      <c r="CI212" s="114">
        <f>IF(AND(CF208="",CF209=""),"",COUNTIF(CL8:CL207,"C"))</f>
        <v>1</v>
      </c>
      <c r="CJ212" s="114">
        <f>IF(AND(CF208="",CF209=""),"",COUNTIF(CL8:CL207,"D"))</f>
        <v>0</v>
      </c>
      <c r="CK212" s="114">
        <f>IF(AND(CF208="",CF209=""),"",COUNTIF(CL8:CL207,"E"))</f>
        <v>0</v>
      </c>
      <c r="CL212" s="115">
        <f>IF(AND(CF208="",CF209=""),"",SUM(CF212,CG212,CJ212,CH212,CI212,CK212))</f>
        <v>11</v>
      </c>
      <c r="CM212" s="114">
        <f>IF(AND(CM208="",CM209=""),"",COUNTIF(CS8:CS207,"A+"))</f>
        <v>0</v>
      </c>
      <c r="CN212" s="114">
        <f>IF(AND(CM208="",CM209=""),"",COUNTIF(CS8:CS207,"A"))</f>
        <v>1</v>
      </c>
      <c r="CO212" s="114">
        <f>IF(AND(CM208="",CM209=""),"",COUNTIF(CS8:CS207,"B"))</f>
        <v>12</v>
      </c>
      <c r="CP212" s="114">
        <f>IF(AND(CM208="",CM209=""),"",COUNTIF(CS8:CS207,"C"))</f>
        <v>2</v>
      </c>
      <c r="CQ212" s="114">
        <f>IF(AND(CM208="",CM209=""),"",COUNTIF(CS8:CS207,"D"))</f>
        <v>1</v>
      </c>
      <c r="CR212" s="114">
        <f>IF(AND(CM208="",CM209=""),"",COUNTIF(CS8:CS207,"E"))</f>
        <v>0</v>
      </c>
      <c r="CS212" s="115">
        <f>IF(AND(CM208="",CM209=""),"",SUM(CM212,CN212,CO212,CP212,CQ212,CR212))</f>
        <v>16</v>
      </c>
      <c r="CT212" s="114">
        <f>IF(AND(CT208="",CT209=""),"",COUNTIF(CZ8:CZ207,"A+"))</f>
        <v>0</v>
      </c>
      <c r="CU212" s="114">
        <f>IF(AND(CT208="",CT209=""),"",COUNTIF(CZ8:CZ207,"A"))</f>
        <v>9</v>
      </c>
      <c r="CV212" s="114">
        <f>IF(AND(CT208="",CT209=""),"",COUNTIF(CZ8:CZ207,"B"))</f>
        <v>3</v>
      </c>
      <c r="CW212" s="114">
        <f>IF(AND(CT208="",CT209=""),"",COUNTIF(CZ8:CZ207,"C"))</f>
        <v>5</v>
      </c>
      <c r="CX212" s="114">
        <f>IF(AND(CT208="",CT209=""),"",COUNTIF(CZ8:CZ207,"D"))</f>
        <v>1</v>
      </c>
      <c r="CY212" s="114">
        <f>IF(AND(CT208="",CT209=""),"",COUNTIF(CZ8:CZ207,"E"))</f>
        <v>0</v>
      </c>
      <c r="CZ212" s="115">
        <f>IF(AND(CT208="",CT209=""),"",SUM(CT212,CU212,CV212,CW212,CX212,CY212))</f>
        <v>18</v>
      </c>
      <c r="DA212" s="335">
        <f>IF(AND(DA208="",DA209=""),"",COUNTIF(DD8:DD207,"A"))</f>
        <v>1</v>
      </c>
      <c r="DB212" s="335">
        <f>IF(AND(DA208="",DA209=""),"",COUNTIF(DD8:DD207,"B"))</f>
        <v>9</v>
      </c>
      <c r="DC212" s="335">
        <f>IF(AND(DA208="",DA209=""),"",COUNTIF(DD8:DD207,"C"))</f>
        <v>0</v>
      </c>
      <c r="DD212" s="335">
        <f>IF(AND(DA208="",DA209=""),"",COUNTIF(DD8:DD207,"D"))</f>
        <v>0</v>
      </c>
      <c r="DE212" s="335">
        <f>IF(AND(DE208="",DE209=""),"",COUNTIF(DH8:DH207,"A"))</f>
        <v>1</v>
      </c>
      <c r="DF212" s="335">
        <f>IF(AND(DE208="",DE209=""),"",COUNTIF(DH8:DH207,"B"))</f>
        <v>9</v>
      </c>
      <c r="DG212" s="335">
        <f>IF(AND(DE208="",DE209=""),"",COUNTIF(DH8:DH207,"C"))</f>
        <v>0</v>
      </c>
      <c r="DH212" s="335">
        <f>IF(AND(DE208="",DE209=""),"",COUNTIF(DH8:DH207,"D"))</f>
        <v>0</v>
      </c>
      <c r="DI212" s="706" t="str">
        <f>IF('Master sheet'!$D$14="Hindi","कुल उत्तीर्ण","Total Pass")</f>
        <v>कुल उत्तीर्ण</v>
      </c>
      <c r="DJ212" s="707"/>
      <c r="DK212" s="720">
        <f>SUM(DK209:DL211)</f>
        <v>30</v>
      </c>
      <c r="DL212" s="720"/>
      <c r="DM212" s="723"/>
      <c r="DN212" s="723"/>
      <c r="DO212" s="713"/>
      <c r="DP212" s="714"/>
      <c r="DQ212" s="715"/>
    </row>
    <row r="213" spans="1:121" ht="21" customHeight="1">
      <c r="A213" s="696"/>
      <c r="B213" s="696"/>
      <c r="C213" s="696"/>
      <c r="D213" s="696"/>
      <c r="E213" s="696"/>
      <c r="F213" s="696"/>
      <c r="G213" s="696"/>
      <c r="H213" s="698" t="str">
        <f>IF('Master sheet'!$D$14="Hindi","कुल उत्तीर्ण प्रतिशत में  :","Total Pass  %  :")</f>
        <v>कुल उत्तीर्ण प्रतिशत में  :</v>
      </c>
      <c r="I213" s="698"/>
      <c r="J213" s="108" t="s">
        <v>105</v>
      </c>
      <c r="K213" s="695">
        <f>IF(AND(K208="",K209=""),"",IF(K210=0,0,U212/K210*100))</f>
        <v>100</v>
      </c>
      <c r="L213" s="695"/>
      <c r="M213" s="695"/>
      <c r="N213" s="695"/>
      <c r="O213" s="695"/>
      <c r="P213" s="695"/>
      <c r="Q213" s="695"/>
      <c r="R213" s="695"/>
      <c r="S213" s="695"/>
      <c r="T213" s="695"/>
      <c r="U213" s="695"/>
      <c r="V213" s="695"/>
      <c r="W213" s="695"/>
      <c r="AC213" s="110"/>
      <c r="AD213" s="695">
        <f>IF(AND(AD208="",AD209=""),"",IF(AD210=0,0,AN212/AD210*100))</f>
        <v>100</v>
      </c>
      <c r="AE213" s="695"/>
      <c r="AF213" s="695"/>
      <c r="AG213" s="695"/>
      <c r="AH213" s="695"/>
      <c r="AI213" s="695"/>
      <c r="AJ213" s="695"/>
      <c r="AK213" s="695"/>
      <c r="AL213" s="695"/>
      <c r="AM213" s="695"/>
      <c r="AN213" s="695"/>
      <c r="AO213" s="695"/>
      <c r="AP213" s="695"/>
      <c r="AQ213" s="695"/>
      <c r="AU213" s="110"/>
      <c r="AV213" s="695">
        <f>IF(AND(AV208="",AV209=""),"",IF(AV210=0,0,BF212/AV210*100))</f>
        <v>100</v>
      </c>
      <c r="AW213" s="695"/>
      <c r="AX213" s="695"/>
      <c r="AY213" s="695"/>
      <c r="AZ213" s="695"/>
      <c r="BA213" s="695"/>
      <c r="BB213" s="695"/>
      <c r="BC213" s="695"/>
      <c r="BD213" s="695"/>
      <c r="BE213" s="695"/>
      <c r="BF213" s="695"/>
      <c r="BG213" s="695"/>
      <c r="BH213" s="695"/>
      <c r="BI213" s="695"/>
      <c r="BM213" s="110"/>
      <c r="BN213" s="695">
        <f>IF(AND(BN208="",BN209=""),"",IF(BN210=0,0,BX212/BN210*100))</f>
        <v>100</v>
      </c>
      <c r="BO213" s="695"/>
      <c r="BP213" s="695"/>
      <c r="BQ213" s="695"/>
      <c r="BR213" s="695"/>
      <c r="BS213" s="695"/>
      <c r="BT213" s="695"/>
      <c r="BU213" s="695"/>
      <c r="BV213" s="695"/>
      <c r="BW213" s="695"/>
      <c r="BX213" s="695"/>
      <c r="BY213" s="695"/>
      <c r="BZ213" s="695"/>
      <c r="CA213" s="695"/>
      <c r="CE213" s="110"/>
      <c r="CF213" s="621">
        <f>IF(AND(CF208="",CF209=""),"",IF(CL212=0,0,CL212/CF210*100))</f>
        <v>100</v>
      </c>
      <c r="CG213" s="622"/>
      <c r="CH213" s="622"/>
      <c r="CI213" s="622"/>
      <c r="CJ213" s="622"/>
      <c r="CK213" s="622"/>
      <c r="CL213" s="623"/>
      <c r="CM213" s="621">
        <f>IF(AND(CM208="",CM209=""),"",IF(CS212=0,0,CS212/CM210*100))</f>
        <v>100</v>
      </c>
      <c r="CN213" s="622"/>
      <c r="CO213" s="622"/>
      <c r="CP213" s="622"/>
      <c r="CQ213" s="622"/>
      <c r="CR213" s="622"/>
      <c r="CS213" s="623"/>
      <c r="CT213" s="621">
        <f>IF(AND(CT208="",CT209=""),"",IF(CZ212=0,0,CZ212/CT210*100))</f>
        <v>94.73684210526315</v>
      </c>
      <c r="CU213" s="622"/>
      <c r="CV213" s="622"/>
      <c r="CW213" s="622"/>
      <c r="CX213" s="622"/>
      <c r="CY213" s="622"/>
      <c r="CZ213" s="623"/>
      <c r="DA213" s="621">
        <f>IF(AND(DA209="",DA210=""),"",SUM(DA212:DD212)/DA210*100)</f>
        <v>100</v>
      </c>
      <c r="DB213" s="622"/>
      <c r="DC213" s="622"/>
      <c r="DD213" s="622"/>
      <c r="DE213" s="621">
        <f>IF(AND(DE209="",DE210=""),"",SUM(DE212:DH212)/DE210*100)</f>
        <v>100</v>
      </c>
      <c r="DF213" s="622"/>
      <c r="DG213" s="622"/>
      <c r="DH213" s="622"/>
      <c r="DI213" s="706" t="str">
        <f>IF('Master sheet'!$D$14="Hindi","पूरक","Supp.")</f>
        <v>पूरक</v>
      </c>
      <c r="DJ213" s="707"/>
      <c r="DK213" s="724">
        <f>COUNTIF(DK8:DK207,"Supplementary")</f>
        <v>0</v>
      </c>
      <c r="DL213" s="724"/>
      <c r="DM213" s="723" t="str">
        <f>IF('Master sheet'!$D$14="Hindi","हस्ताक्षर जांचकर्ता","Signature of the checker")</f>
        <v>हस्ताक्षर जांचकर्ता</v>
      </c>
      <c r="DN213" s="723"/>
      <c r="DO213" s="710" t="str">
        <f>CONCATENATE("( ",UPPER('Master sheet'!D18)," )")</f>
        <v>( RAKESH KUMAR )</v>
      </c>
      <c r="DP213" s="711"/>
      <c r="DQ213" s="712"/>
    </row>
    <row r="214" spans="1:121" ht="21" customHeight="1">
      <c r="A214" s="696"/>
      <c r="B214" s="696"/>
      <c r="C214" s="696"/>
      <c r="D214" s="696"/>
      <c r="E214" s="696"/>
      <c r="F214" s="696"/>
      <c r="G214" s="696"/>
      <c r="H214" s="698" t="str">
        <f>IF('Master sheet'!$D$14="Hindi","पूरक परीक्षा  :","Supplementary   :")</f>
        <v>पूरक परीक्षा  :</v>
      </c>
      <c r="I214" s="698"/>
      <c r="J214" s="108" t="s">
        <v>105</v>
      </c>
      <c r="K214" s="686">
        <f>IF(AND(K208="",K209=""),"",COUNTIF(AA8:AA207,"S"))</f>
        <v>0</v>
      </c>
      <c r="L214" s="686"/>
      <c r="M214" s="686"/>
      <c r="N214" s="686"/>
      <c r="O214" s="686"/>
      <c r="P214" s="686"/>
      <c r="Q214" s="686"/>
      <c r="R214" s="686"/>
      <c r="S214" s="686"/>
      <c r="T214" s="686"/>
      <c r="U214" s="686"/>
      <c r="V214" s="686"/>
      <c r="W214" s="686"/>
      <c r="AC214" s="110"/>
      <c r="AD214" s="686">
        <f>IF(AND(AD208="",AD209=""),"",COUNTIF(AS8:AS207,"S"))</f>
        <v>0</v>
      </c>
      <c r="AE214" s="686"/>
      <c r="AF214" s="686"/>
      <c r="AG214" s="686"/>
      <c r="AH214" s="686"/>
      <c r="AI214" s="686"/>
      <c r="AJ214" s="686"/>
      <c r="AK214" s="686"/>
      <c r="AL214" s="686"/>
      <c r="AM214" s="686"/>
      <c r="AN214" s="686"/>
      <c r="AO214" s="686"/>
      <c r="AP214" s="686"/>
      <c r="AQ214" s="686"/>
      <c r="AU214" s="110"/>
      <c r="AV214" s="686">
        <f>IF(AND(AV208="",AV209=""),"",COUNTIF(BK8:BK207,"S"))</f>
        <v>0</v>
      </c>
      <c r="AW214" s="686"/>
      <c r="AX214" s="686"/>
      <c r="AY214" s="686"/>
      <c r="AZ214" s="686"/>
      <c r="BA214" s="686"/>
      <c r="BB214" s="686"/>
      <c r="BC214" s="686"/>
      <c r="BD214" s="686"/>
      <c r="BE214" s="686"/>
      <c r="BF214" s="686"/>
      <c r="BG214" s="686"/>
      <c r="BH214" s="686"/>
      <c r="BI214" s="686"/>
      <c r="BM214" s="110"/>
      <c r="BN214" s="686">
        <f>IF(AND(BN208="",BN209=""),"",COUNTIF(CC8:CC207,"S"))</f>
        <v>0</v>
      </c>
      <c r="BO214" s="686"/>
      <c r="BP214" s="686"/>
      <c r="BQ214" s="686"/>
      <c r="BR214" s="686"/>
      <c r="BS214" s="686"/>
      <c r="BT214" s="686"/>
      <c r="BU214" s="686"/>
      <c r="BV214" s="686"/>
      <c r="BW214" s="686"/>
      <c r="BX214" s="686"/>
      <c r="BY214" s="686"/>
      <c r="BZ214" s="686"/>
      <c r="CA214" s="686"/>
      <c r="CE214" s="110"/>
      <c r="CF214" s="626">
        <f>IF(AND(CF208="",CF209=""),"",COUNTIF(CK8:CK207,"S"))</f>
        <v>0</v>
      </c>
      <c r="CG214" s="626"/>
      <c r="CH214" s="626"/>
      <c r="CI214" s="626"/>
      <c r="CJ214" s="626"/>
      <c r="CK214" s="626"/>
      <c r="CL214" s="626"/>
      <c r="CM214" s="626">
        <f>IF(AND(CM208="",CM209=""),"",COUNTIF(CR8:CR207,"S"))</f>
        <v>0</v>
      </c>
      <c r="CN214" s="626"/>
      <c r="CO214" s="626"/>
      <c r="CP214" s="626"/>
      <c r="CQ214" s="626"/>
      <c r="CR214" s="626"/>
      <c r="CS214" s="626"/>
      <c r="CT214" s="626">
        <f>IF(AND(CT208="",CT209=""),"",COUNTIF(CY8:CY207,"S"))</f>
        <v>1</v>
      </c>
      <c r="CU214" s="626"/>
      <c r="CV214" s="626"/>
      <c r="CW214" s="626"/>
      <c r="CX214" s="626"/>
      <c r="CY214" s="626"/>
      <c r="CZ214" s="626"/>
      <c r="DA214" s="620"/>
      <c r="DB214" s="620"/>
      <c r="DC214" s="620"/>
      <c r="DD214" s="620"/>
      <c r="DE214" s="621"/>
      <c r="DF214" s="622"/>
      <c r="DG214" s="622"/>
      <c r="DH214" s="623"/>
      <c r="DI214" s="706" t="str">
        <f>IF('Master sheet'!$D$14="Hindi","अनुतीर्ण","Failed")</f>
        <v>अनुतीर्ण</v>
      </c>
      <c r="DJ214" s="707"/>
      <c r="DK214" s="718">
        <f>COUNTIF(DK8:DK207,"Fail")</f>
        <v>0</v>
      </c>
      <c r="DL214" s="718"/>
      <c r="DM214" s="723"/>
      <c r="DN214" s="723"/>
      <c r="DO214" s="713"/>
      <c r="DP214" s="714"/>
      <c r="DQ214" s="715"/>
    </row>
    <row r="215" spans="1:121" ht="21" customHeight="1">
      <c r="A215" s="696"/>
      <c r="B215" s="696"/>
      <c r="C215" s="696"/>
      <c r="D215" s="696"/>
      <c r="E215" s="696"/>
      <c r="F215" s="696"/>
      <c r="G215" s="696"/>
      <c r="H215" s="700" t="str">
        <f>IF('Master sheet'!$D$14="Hindi","अनुतीर्ण  :","Failed   :")</f>
        <v>अनुतीर्ण  :</v>
      </c>
      <c r="I215" s="700"/>
      <c r="J215" s="108" t="s">
        <v>105</v>
      </c>
      <c r="K215" s="686">
        <f>IF(AND(K208="",K209=""),"",COUNTIF(AA8:AA207,"F"))</f>
        <v>0</v>
      </c>
      <c r="L215" s="686"/>
      <c r="M215" s="686"/>
      <c r="N215" s="686"/>
      <c r="O215" s="686"/>
      <c r="P215" s="686"/>
      <c r="Q215" s="686"/>
      <c r="R215" s="686"/>
      <c r="S215" s="686"/>
      <c r="T215" s="686"/>
      <c r="U215" s="686"/>
      <c r="V215" s="686"/>
      <c r="W215" s="686"/>
      <c r="AC215" s="110"/>
      <c r="AD215" s="686">
        <f>IF(AND(AD208="",AD209=""),"",COUNTIF(AS8:AS207,"F"))</f>
        <v>0</v>
      </c>
      <c r="AE215" s="686"/>
      <c r="AF215" s="686"/>
      <c r="AG215" s="686"/>
      <c r="AH215" s="686"/>
      <c r="AI215" s="686"/>
      <c r="AJ215" s="686"/>
      <c r="AK215" s="686"/>
      <c r="AL215" s="686"/>
      <c r="AM215" s="686"/>
      <c r="AN215" s="686"/>
      <c r="AO215" s="686"/>
      <c r="AP215" s="686"/>
      <c r="AQ215" s="686"/>
      <c r="AU215" s="110"/>
      <c r="AV215" s="686">
        <f>IF(AND(AV208="",AV209=""),"",COUNTIF(BK8:BK207,"F"))</f>
        <v>0</v>
      </c>
      <c r="AW215" s="686"/>
      <c r="AX215" s="686"/>
      <c r="AY215" s="686"/>
      <c r="AZ215" s="686"/>
      <c r="BA215" s="686"/>
      <c r="BB215" s="686"/>
      <c r="BC215" s="686"/>
      <c r="BD215" s="686"/>
      <c r="BE215" s="686"/>
      <c r="BF215" s="686"/>
      <c r="BG215" s="686"/>
      <c r="BH215" s="686"/>
      <c r="BI215" s="686"/>
      <c r="BM215" s="110"/>
      <c r="BN215" s="686">
        <f>IF(AND(BN208="",BN209=""),"",COUNTIF(CC8:CC207,"F"))</f>
        <v>0</v>
      </c>
      <c r="BO215" s="686"/>
      <c r="BP215" s="686"/>
      <c r="BQ215" s="686"/>
      <c r="BR215" s="686"/>
      <c r="BS215" s="686"/>
      <c r="BT215" s="686"/>
      <c r="BU215" s="686"/>
      <c r="BV215" s="686"/>
      <c r="BW215" s="686"/>
      <c r="BX215" s="686"/>
      <c r="BY215" s="686"/>
      <c r="BZ215" s="686"/>
      <c r="CA215" s="686"/>
      <c r="CE215" s="110"/>
      <c r="CF215" s="626">
        <f>IF(AND(CF208="",CF209=""),"",COUNTIF(CK8:CK207,"F"))</f>
        <v>0</v>
      </c>
      <c r="CG215" s="626"/>
      <c r="CH215" s="626"/>
      <c r="CI215" s="626"/>
      <c r="CJ215" s="626"/>
      <c r="CK215" s="626"/>
      <c r="CL215" s="626"/>
      <c r="CM215" s="626">
        <f>IF(AND(CM208="",CM209=""),"",COUNTIF(CR8:CR207,"F"))</f>
        <v>0</v>
      </c>
      <c r="CN215" s="626"/>
      <c r="CO215" s="626"/>
      <c r="CP215" s="626"/>
      <c r="CQ215" s="626"/>
      <c r="CR215" s="626"/>
      <c r="CS215" s="626"/>
      <c r="CT215" s="626">
        <f>IF(AND(CT208="",CT209=""),"",COUNTIF(CY8:CY207,"AB"))</f>
        <v>0</v>
      </c>
      <c r="CU215" s="626"/>
      <c r="CV215" s="626"/>
      <c r="CW215" s="626"/>
      <c r="CX215" s="626"/>
      <c r="CY215" s="626"/>
      <c r="CZ215" s="626"/>
      <c r="DA215" s="620"/>
      <c r="DB215" s="620"/>
      <c r="DC215" s="620"/>
      <c r="DD215" s="620"/>
      <c r="DE215" s="621"/>
      <c r="DF215" s="622"/>
      <c r="DG215" s="622"/>
      <c r="DH215" s="623"/>
      <c r="DI215" s="706" t="str">
        <f>IF('Master sheet'!$D$14="Hindi","उत्तीर्ण %","Pass %")</f>
        <v>उत्तीर्ण %</v>
      </c>
      <c r="DJ215" s="707"/>
      <c r="DK215" s="704">
        <f>IF(DK208=0,0,DK212/DK208*100)</f>
        <v>100</v>
      </c>
      <c r="DL215" s="704"/>
      <c r="DM215" s="723" t="str">
        <f>IF('Master sheet'!$D$14="Hindi","हस्ताक्षर परीक्षा प्रभारी","Signature of the exam. Incharge")</f>
        <v>हस्ताक्षर परीक्षा प्रभारी</v>
      </c>
      <c r="DN215" s="723"/>
      <c r="DO215" s="710" t="str">
        <f>CONCATENATE("( ",UPPER('Master sheet'!D17)," )")</f>
        <v>( SURESH KUMAR )</v>
      </c>
      <c r="DP215" s="711"/>
      <c r="DQ215" s="712"/>
    </row>
    <row r="216" spans="1:121" ht="21" customHeight="1">
      <c r="A216" s="696"/>
      <c r="B216" s="696"/>
      <c r="C216" s="696"/>
      <c r="D216" s="696"/>
      <c r="E216" s="696"/>
      <c r="F216" s="696"/>
      <c r="G216" s="696"/>
      <c r="H216" s="700" t="str">
        <f>IF('Master sheet'!$D$14="Hindi","पुनः परीक्षा तक परिणाम रोका गया  :","Result with held until re-exam  :")</f>
        <v>पुनः परीक्षा तक परिणाम रोका गया  :</v>
      </c>
      <c r="I216" s="700"/>
      <c r="J216" s="108" t="s">
        <v>105</v>
      </c>
      <c r="K216" s="686">
        <f>IF(AND(K208="",K209=""),"",COUNTIF(AA8:AA207,"RW"))</f>
        <v>0</v>
      </c>
      <c r="L216" s="686"/>
      <c r="M216" s="686"/>
      <c r="N216" s="686"/>
      <c r="O216" s="686"/>
      <c r="P216" s="686"/>
      <c r="Q216" s="686"/>
      <c r="R216" s="686"/>
      <c r="S216" s="686"/>
      <c r="T216" s="686"/>
      <c r="U216" s="686"/>
      <c r="V216" s="686"/>
      <c r="W216" s="686"/>
      <c r="AC216" s="110"/>
      <c r="AD216" s="686">
        <f>IF(AND(AD208="",AD209=""),"",COUNTIF(AS8:AS207,"RW"))</f>
        <v>0</v>
      </c>
      <c r="AE216" s="686"/>
      <c r="AF216" s="686"/>
      <c r="AG216" s="686"/>
      <c r="AH216" s="686"/>
      <c r="AI216" s="686"/>
      <c r="AJ216" s="686"/>
      <c r="AK216" s="686"/>
      <c r="AL216" s="686"/>
      <c r="AM216" s="686"/>
      <c r="AN216" s="686"/>
      <c r="AO216" s="686"/>
      <c r="AP216" s="686"/>
      <c r="AQ216" s="686"/>
      <c r="AU216" s="110"/>
      <c r="AV216" s="686">
        <f>IF(AND(AV208="",AV209=""),"",COUNTIF(BK8:BK207,"RW"))</f>
        <v>0</v>
      </c>
      <c r="AW216" s="686"/>
      <c r="AX216" s="686"/>
      <c r="AY216" s="686"/>
      <c r="AZ216" s="686"/>
      <c r="BA216" s="686"/>
      <c r="BB216" s="686"/>
      <c r="BC216" s="686"/>
      <c r="BD216" s="686"/>
      <c r="BE216" s="686"/>
      <c r="BF216" s="686"/>
      <c r="BG216" s="686"/>
      <c r="BH216" s="686"/>
      <c r="BI216" s="686"/>
      <c r="BM216" s="110"/>
      <c r="BN216" s="686">
        <f>IF(AND(BN208="",BN209=""),"",COUNTIF(CC8:CC207,"RW"))</f>
        <v>0</v>
      </c>
      <c r="BO216" s="686"/>
      <c r="BP216" s="686"/>
      <c r="BQ216" s="686"/>
      <c r="BR216" s="686"/>
      <c r="BS216" s="686"/>
      <c r="BT216" s="686"/>
      <c r="BU216" s="686"/>
      <c r="BV216" s="686"/>
      <c r="BW216" s="686"/>
      <c r="BX216" s="686"/>
      <c r="BY216" s="686"/>
      <c r="BZ216" s="686"/>
      <c r="CA216" s="686"/>
      <c r="CE216" s="110"/>
      <c r="CF216" s="626">
        <f>IF(AND(CF208="",CF209=""),"",COUNTIF(CK8:CK207,"RW"))</f>
        <v>0</v>
      </c>
      <c r="CG216" s="626"/>
      <c r="CH216" s="626"/>
      <c r="CI216" s="626"/>
      <c r="CJ216" s="626"/>
      <c r="CK216" s="626"/>
      <c r="CL216" s="626"/>
      <c r="CM216" s="626">
        <f>IF(AND(CM208="",CM209=""),"",COUNTIF(CR8:CR207,"RW"))</f>
        <v>0</v>
      </c>
      <c r="CN216" s="626"/>
      <c r="CO216" s="626"/>
      <c r="CP216" s="626"/>
      <c r="CQ216" s="626"/>
      <c r="CR216" s="626"/>
      <c r="CS216" s="626"/>
      <c r="CT216" s="626">
        <f>IF(AND(CT208="",CT209=""),"",COUNTIF(CY8:CY207,"RW"))</f>
        <v>0</v>
      </c>
      <c r="CU216" s="626"/>
      <c r="CV216" s="626"/>
      <c r="CW216" s="626"/>
      <c r="CX216" s="626"/>
      <c r="CY216" s="626"/>
      <c r="CZ216" s="626"/>
      <c r="DA216" s="620"/>
      <c r="DB216" s="620"/>
      <c r="DC216" s="620"/>
      <c r="DD216" s="620"/>
      <c r="DE216" s="621"/>
      <c r="DF216" s="622"/>
      <c r="DG216" s="622"/>
      <c r="DH216" s="623"/>
      <c r="DI216" s="706" t="str">
        <f>IF('Master sheet'!$D$14="Hindi","पुनः परीक्षा","Re-Exam")</f>
        <v>पुनः परीक्षा</v>
      </c>
      <c r="DJ216" s="707"/>
      <c r="DK216" s="705">
        <f>COUNTIF(DM8:DM207,"Re-Exam")</f>
        <v>0</v>
      </c>
      <c r="DL216" s="705"/>
      <c r="DM216" s="723"/>
      <c r="DN216" s="723"/>
      <c r="DO216" s="713"/>
      <c r="DP216" s="714"/>
      <c r="DQ216" s="715"/>
    </row>
    <row r="217" spans="1:121" ht="21" customHeight="1">
      <c r="A217" s="696"/>
      <c r="B217" s="696"/>
      <c r="C217" s="696"/>
      <c r="D217" s="696"/>
      <c r="E217" s="696"/>
      <c r="F217" s="696"/>
      <c r="G217" s="696"/>
      <c r="H217" s="698" t="str">
        <f>IF('Master sheet'!$D$14="Hindi","अनुपस्थित  :","Absence  :")</f>
        <v>अनुपस्थित  :</v>
      </c>
      <c r="I217" s="698"/>
      <c r="J217" s="108" t="s">
        <v>105</v>
      </c>
      <c r="K217" s="686">
        <f>IF(AND(K208="",K209=""),"",COUNTIF(AA8:AA207,"AB"))</f>
        <v>0</v>
      </c>
      <c r="L217" s="686"/>
      <c r="M217" s="686"/>
      <c r="N217" s="686"/>
      <c r="O217" s="686"/>
      <c r="P217" s="686"/>
      <c r="Q217" s="686"/>
      <c r="R217" s="686"/>
      <c r="S217" s="686"/>
      <c r="T217" s="686"/>
      <c r="U217" s="686"/>
      <c r="V217" s="686"/>
      <c r="W217" s="686"/>
      <c r="AC217" s="110"/>
      <c r="AD217" s="686">
        <f>IF(AND(AD208="",AD209=""),"",COUNTIF(AS8:AS207,"AB"))</f>
        <v>0</v>
      </c>
      <c r="AE217" s="686"/>
      <c r="AF217" s="686"/>
      <c r="AG217" s="686"/>
      <c r="AH217" s="686"/>
      <c r="AI217" s="686"/>
      <c r="AJ217" s="686"/>
      <c r="AK217" s="686"/>
      <c r="AL217" s="686"/>
      <c r="AM217" s="686"/>
      <c r="AN217" s="686"/>
      <c r="AO217" s="686"/>
      <c r="AP217" s="686"/>
      <c r="AQ217" s="686"/>
      <c r="AU217" s="110"/>
      <c r="AV217" s="686">
        <f>IF(AND(AV208="",AV209=""),"",COUNTIF(BK8:BK207,"AB"))</f>
        <v>0</v>
      </c>
      <c r="AW217" s="686"/>
      <c r="AX217" s="686"/>
      <c r="AY217" s="686"/>
      <c r="AZ217" s="686"/>
      <c r="BA217" s="686"/>
      <c r="BB217" s="686"/>
      <c r="BC217" s="686"/>
      <c r="BD217" s="686"/>
      <c r="BE217" s="686"/>
      <c r="BF217" s="686"/>
      <c r="BG217" s="686"/>
      <c r="BH217" s="686"/>
      <c r="BI217" s="686"/>
      <c r="BM217" s="110"/>
      <c r="BN217" s="686">
        <f>IF(AND(BN208="",BN209=""),"",COUNTIF(CC8:CC207,"AB"))</f>
        <v>0</v>
      </c>
      <c r="BO217" s="686"/>
      <c r="BP217" s="686"/>
      <c r="BQ217" s="686"/>
      <c r="BR217" s="686"/>
      <c r="BS217" s="686"/>
      <c r="BT217" s="686"/>
      <c r="BU217" s="686"/>
      <c r="BV217" s="686"/>
      <c r="BW217" s="686"/>
      <c r="BX217" s="686"/>
      <c r="BY217" s="686"/>
      <c r="BZ217" s="686"/>
      <c r="CA217" s="686"/>
      <c r="CE217" s="110"/>
      <c r="CF217" s="626">
        <f>IF(AND(CF208="",CF209=""),"",COUNTIF(CK8:CK207,"AB"))</f>
        <v>3</v>
      </c>
      <c r="CG217" s="626"/>
      <c r="CH217" s="626"/>
      <c r="CI217" s="626"/>
      <c r="CJ217" s="626"/>
      <c r="CK217" s="626"/>
      <c r="CL217" s="626"/>
      <c r="CM217" s="626">
        <f>IF(AND(CM208="",CM209=""),"",COUNTIF(CR8:CR207,"AB"))</f>
        <v>0</v>
      </c>
      <c r="CN217" s="626"/>
      <c r="CO217" s="626"/>
      <c r="CP217" s="626"/>
      <c r="CQ217" s="626"/>
      <c r="CR217" s="626"/>
      <c r="CS217" s="626"/>
      <c r="CT217" s="626">
        <f>IF(AND(CT208="",CT209=""),"",COUNTIF(CY8:CY207,"AB"))</f>
        <v>0</v>
      </c>
      <c r="CU217" s="626"/>
      <c r="CV217" s="626"/>
      <c r="CW217" s="626"/>
      <c r="CX217" s="626"/>
      <c r="CY217" s="626"/>
      <c r="CZ217" s="626"/>
      <c r="DA217" s="620"/>
      <c r="DB217" s="620"/>
      <c r="DC217" s="620"/>
      <c r="DD217" s="620"/>
      <c r="DE217" s="621"/>
      <c r="DF217" s="622"/>
      <c r="DG217" s="622"/>
      <c r="DH217" s="623"/>
      <c r="DI217" s="706" t="str">
        <f>IF('Master sheet'!$D$14="Hindi","नाम पृथक","NSO")</f>
        <v>नाम पृथक</v>
      </c>
      <c r="DJ217" s="707"/>
      <c r="DK217" s="708">
        <f>COUNTIF(B8:B207,"NSO")</f>
        <v>0</v>
      </c>
      <c r="DL217" s="708"/>
      <c r="DM217" s="723" t="str">
        <f>IF('Master sheet'!$D$14="Hindi","हस्ताक्षर संस्था प्रधान","Head of Institute's Signature")</f>
        <v>हस्ताक्षर संस्था प्रधान</v>
      </c>
      <c r="DN217" s="723"/>
      <c r="DO217" s="710" t="str">
        <f>CONCATENATE("( ",UPPER('Master sheet'!D15)," )")</f>
        <v>( USHA PALIYA )</v>
      </c>
      <c r="DP217" s="711"/>
      <c r="DQ217" s="712"/>
    </row>
    <row r="218" spans="1:121" ht="21" customHeight="1">
      <c r="A218" s="696"/>
      <c r="B218" s="696"/>
      <c r="C218" s="696"/>
      <c r="D218" s="696"/>
      <c r="E218" s="696"/>
      <c r="F218" s="696"/>
      <c r="G218" s="696"/>
      <c r="H218" s="698" t="str">
        <f>IF('Master sheet'!$D$14="Hindi","पुनः परीक्षा वाले विद्यार्थियों की संख्या  :","No. of students for re-exam.  :")</f>
        <v>पुनः परीक्षा वाले विद्यार्थियों की संख्या  :</v>
      </c>
      <c r="I218" s="698"/>
      <c r="J218" s="108" t="s">
        <v>105</v>
      </c>
      <c r="K218" s="686">
        <f>IF(AND(K208="",K209=""),"",COUNTIF(AA8:AA207,"RE"))</f>
        <v>0</v>
      </c>
      <c r="L218" s="686"/>
      <c r="M218" s="686"/>
      <c r="N218" s="686"/>
      <c r="O218" s="686"/>
      <c r="P218" s="686"/>
      <c r="Q218" s="686"/>
      <c r="R218" s="686"/>
      <c r="S218" s="686"/>
      <c r="T218" s="686"/>
      <c r="U218" s="686"/>
      <c r="V218" s="686"/>
      <c r="W218" s="686"/>
      <c r="AC218" s="116"/>
      <c r="AD218" s="686">
        <f>IF(AND(AD208="",AD209=""),"",COUNTIF(AS8:AS207,"RE"))</f>
        <v>0</v>
      </c>
      <c r="AE218" s="686"/>
      <c r="AF218" s="686"/>
      <c r="AG218" s="686"/>
      <c r="AH218" s="686"/>
      <c r="AI218" s="686"/>
      <c r="AJ218" s="686"/>
      <c r="AK218" s="686"/>
      <c r="AL218" s="686"/>
      <c r="AM218" s="686"/>
      <c r="AN218" s="686"/>
      <c r="AO218" s="686"/>
      <c r="AP218" s="686"/>
      <c r="AQ218" s="686"/>
      <c r="AU218" s="116"/>
      <c r="AV218" s="686">
        <f>IF(AND(AV208="",AV209=""),"",COUNTIF(BK8:BK207,"RE"))</f>
        <v>0</v>
      </c>
      <c r="AW218" s="686"/>
      <c r="AX218" s="686"/>
      <c r="AY218" s="686"/>
      <c r="AZ218" s="686"/>
      <c r="BA218" s="686"/>
      <c r="BB218" s="686"/>
      <c r="BC218" s="686"/>
      <c r="BD218" s="686"/>
      <c r="BE218" s="686"/>
      <c r="BF218" s="686"/>
      <c r="BG218" s="686"/>
      <c r="BH218" s="686"/>
      <c r="BI218" s="686"/>
      <c r="BM218" s="116"/>
      <c r="BN218" s="686">
        <f>IF(AND(BN208="",BN209=""),"",COUNTIF(CC8:CC207,"RE"))</f>
        <v>0</v>
      </c>
      <c r="BO218" s="686"/>
      <c r="BP218" s="686"/>
      <c r="BQ218" s="686"/>
      <c r="BR218" s="686"/>
      <c r="BS218" s="686"/>
      <c r="BT218" s="686"/>
      <c r="BU218" s="686"/>
      <c r="BV218" s="686"/>
      <c r="BW218" s="686"/>
      <c r="BX218" s="686"/>
      <c r="BY218" s="686"/>
      <c r="BZ218" s="686"/>
      <c r="CA218" s="686"/>
      <c r="CE218" s="116"/>
      <c r="CF218" s="626">
        <f>IF(AND(CF208="",CF209=""),"",COUNTIF(CK8:CK207,"RE"))</f>
        <v>0</v>
      </c>
      <c r="CG218" s="626"/>
      <c r="CH218" s="626"/>
      <c r="CI218" s="626"/>
      <c r="CJ218" s="626"/>
      <c r="CK218" s="626"/>
      <c r="CL218" s="626"/>
      <c r="CM218" s="626">
        <f>IF(AND(CM208="",CM209=""),"",COUNTIF(CR8:CR207,"RE"))</f>
        <v>0</v>
      </c>
      <c r="CN218" s="626"/>
      <c r="CO218" s="626"/>
      <c r="CP218" s="626"/>
      <c r="CQ218" s="626"/>
      <c r="CR218" s="626"/>
      <c r="CS218" s="626"/>
      <c r="CT218" s="626">
        <f>IF(AND(CT208="",CT209=""),"",COUNTIF(CY8:CY207,"RE"))</f>
        <v>0</v>
      </c>
      <c r="CU218" s="626"/>
      <c r="CV218" s="626"/>
      <c r="CW218" s="626"/>
      <c r="CX218" s="626"/>
      <c r="CY218" s="626"/>
      <c r="CZ218" s="626"/>
      <c r="DA218" s="620"/>
      <c r="DB218" s="620"/>
      <c r="DC218" s="620"/>
      <c r="DD218" s="620"/>
      <c r="DE218" s="621"/>
      <c r="DF218" s="622"/>
      <c r="DG218" s="622"/>
      <c r="DH218" s="623"/>
      <c r="DI218" s="706" t="str">
        <f>IF('Master sheet'!$D$14="Hindi","कुल योग","Total")</f>
        <v>कुल योग</v>
      </c>
      <c r="DJ218" s="707"/>
      <c r="DK218" s="709">
        <f>DK212+DK213+DK214+DK216+DK217</f>
        <v>30</v>
      </c>
      <c r="DL218" s="709"/>
      <c r="DM218" s="723"/>
      <c r="DN218" s="723"/>
      <c r="DO218" s="713"/>
      <c r="DP218" s="714"/>
      <c r="DQ218" s="715"/>
    </row>
    <row r="226" spans="14:18">
      <c r="N226" s="45"/>
      <c r="O226" s="45"/>
      <c r="P226" s="45"/>
      <c r="Q226" s="45"/>
      <c r="R226" s="45"/>
    </row>
    <row r="227" spans="14:18" ht="15" customHeight="1">
      <c r="N227" s="266"/>
      <c r="O227" s="266"/>
      <c r="P227" s="45"/>
      <c r="Q227" s="266"/>
      <c r="R227" s="266"/>
    </row>
    <row r="228" spans="14:18">
      <c r="N228" s="45"/>
      <c r="O228" s="45"/>
      <c r="P228" s="45"/>
      <c r="Q228" s="45"/>
      <c r="R228" s="45"/>
    </row>
    <row r="229" spans="14:18">
      <c r="N229" s="45"/>
      <c r="O229" s="45"/>
      <c r="P229" s="45"/>
      <c r="Q229" s="45"/>
      <c r="R229" s="45"/>
    </row>
  </sheetData>
  <sheetProtection password="D49F" sheet="1" objects="1" scenarios="1" formatCells="0" formatColumns="0" formatRows="0"/>
  <mergeCells count="273">
    <mergeCell ref="DO213:DQ214"/>
    <mergeCell ref="DO215:DQ216"/>
    <mergeCell ref="DO217:DQ218"/>
    <mergeCell ref="DI208:DJ208"/>
    <mergeCell ref="DI209:DJ209"/>
    <mergeCell ref="DI210:DJ210"/>
    <mergeCell ref="DI211:DJ211"/>
    <mergeCell ref="DI212:DJ212"/>
    <mergeCell ref="DK208:DL208"/>
    <mergeCell ref="DK209:DL209"/>
    <mergeCell ref="DK210:DL210"/>
    <mergeCell ref="DK211:DL211"/>
    <mergeCell ref="DK212:DL212"/>
    <mergeCell ref="DO208:DQ208"/>
    <mergeCell ref="DM208:DN208"/>
    <mergeCell ref="DM209:DN210"/>
    <mergeCell ref="DM211:DN212"/>
    <mergeCell ref="DO209:DQ210"/>
    <mergeCell ref="DO211:DQ212"/>
    <mergeCell ref="DM213:DN214"/>
    <mergeCell ref="DM215:DN216"/>
    <mergeCell ref="DM217:DN218"/>
    <mergeCell ref="DK213:DL213"/>
    <mergeCell ref="DK214:DL214"/>
    <mergeCell ref="DK215:DL215"/>
    <mergeCell ref="DK216:DL216"/>
    <mergeCell ref="BN209:CA209"/>
    <mergeCell ref="BN210:CA210"/>
    <mergeCell ref="DI216:DJ216"/>
    <mergeCell ref="DI217:DJ217"/>
    <mergeCell ref="DI218:DJ218"/>
    <mergeCell ref="DK217:DL217"/>
    <mergeCell ref="DK218:DL218"/>
    <mergeCell ref="CT217:CZ217"/>
    <mergeCell ref="CT218:CZ218"/>
    <mergeCell ref="CM209:CS209"/>
    <mergeCell ref="CM210:CS210"/>
    <mergeCell ref="CM213:CS213"/>
    <mergeCell ref="CM214:CS214"/>
    <mergeCell ref="CM215:CS215"/>
    <mergeCell ref="DI213:DJ213"/>
    <mergeCell ref="DI214:DJ214"/>
    <mergeCell ref="DI215:DJ215"/>
    <mergeCell ref="CF209:CL209"/>
    <mergeCell ref="CF210:CL210"/>
    <mergeCell ref="CF213:CL213"/>
    <mergeCell ref="CF215:CL215"/>
    <mergeCell ref="CF216:CL216"/>
    <mergeCell ref="CF217:CL217"/>
    <mergeCell ref="BN216:CA216"/>
    <mergeCell ref="BN217:CA217"/>
    <mergeCell ref="CM218:CS218"/>
    <mergeCell ref="CT208:CZ208"/>
    <mergeCell ref="CT209:CZ209"/>
    <mergeCell ref="CT210:CZ210"/>
    <mergeCell ref="CT213:CZ213"/>
    <mergeCell ref="CT214:CZ214"/>
    <mergeCell ref="CT215:CZ215"/>
    <mergeCell ref="CT216:CZ216"/>
    <mergeCell ref="CF214:CL214"/>
    <mergeCell ref="CF218:CL218"/>
    <mergeCell ref="CM216:CS216"/>
    <mergeCell ref="CM217:CS217"/>
    <mergeCell ref="CM208:CS208"/>
    <mergeCell ref="CF208:CL208"/>
    <mergeCell ref="AD216:AQ216"/>
    <mergeCell ref="AD217:AQ217"/>
    <mergeCell ref="AD213:AQ213"/>
    <mergeCell ref="AD214:AQ214"/>
    <mergeCell ref="AD215:AQ215"/>
    <mergeCell ref="H212:I212"/>
    <mergeCell ref="AD218:AQ218"/>
    <mergeCell ref="H216:I216"/>
    <mergeCell ref="H217:I217"/>
    <mergeCell ref="H215:I215"/>
    <mergeCell ref="AD208:AQ208"/>
    <mergeCell ref="AD209:AQ209"/>
    <mergeCell ref="H213:I213"/>
    <mergeCell ref="H214:I214"/>
    <mergeCell ref="AD210:AQ210"/>
    <mergeCell ref="AN212:AP212"/>
    <mergeCell ref="AV211:AW211"/>
    <mergeCell ref="AX211:AY211"/>
    <mergeCell ref="AV213:BI213"/>
    <mergeCell ref="AV214:BI214"/>
    <mergeCell ref="AV208:BI208"/>
    <mergeCell ref="AV209:BI209"/>
    <mergeCell ref="AV210:BI210"/>
    <mergeCell ref="BF211:BH211"/>
    <mergeCell ref="S212:T212"/>
    <mergeCell ref="U212:W212"/>
    <mergeCell ref="AD211:AE211"/>
    <mergeCell ref="AF211:AG211"/>
    <mergeCell ref="AN211:AP211"/>
    <mergeCell ref="AD212:AE212"/>
    <mergeCell ref="AF212:AG212"/>
    <mergeCell ref="A208:G218"/>
    <mergeCell ref="K208:W208"/>
    <mergeCell ref="K209:W209"/>
    <mergeCell ref="K210:W210"/>
    <mergeCell ref="K213:W213"/>
    <mergeCell ref="K214:W214"/>
    <mergeCell ref="K215:W215"/>
    <mergeCell ref="K216:W216"/>
    <mergeCell ref="K217:W217"/>
    <mergeCell ref="K218:W218"/>
    <mergeCell ref="H208:I208"/>
    <mergeCell ref="H209:I209"/>
    <mergeCell ref="H210:I210"/>
    <mergeCell ref="H211:I211"/>
    <mergeCell ref="O211:P211"/>
    <mergeCell ref="O212:P212"/>
    <mergeCell ref="H218:I218"/>
    <mergeCell ref="K211:L211"/>
    <mergeCell ref="M211:N211"/>
    <mergeCell ref="S211:T211"/>
    <mergeCell ref="U211:W211"/>
    <mergeCell ref="K212:L212"/>
    <mergeCell ref="M212:N212"/>
    <mergeCell ref="AV218:BI218"/>
    <mergeCell ref="BN215:CA215"/>
    <mergeCell ref="BN218:CA218"/>
    <mergeCell ref="BN214:CA214"/>
    <mergeCell ref="BN213:CA213"/>
    <mergeCell ref="AV216:BI216"/>
    <mergeCell ref="AV212:AW212"/>
    <mergeCell ref="AX212:AY212"/>
    <mergeCell ref="BF212:BH212"/>
    <mergeCell ref="AV217:BI217"/>
    <mergeCell ref="BY5:BY6"/>
    <mergeCell ref="AV215:BI215"/>
    <mergeCell ref="BN212:BO212"/>
    <mergeCell ref="BP212:BQ212"/>
    <mergeCell ref="BX212:BZ212"/>
    <mergeCell ref="BN211:BO211"/>
    <mergeCell ref="BP211:BQ211"/>
    <mergeCell ref="BX211:BZ211"/>
    <mergeCell ref="BH5:BH6"/>
    <mergeCell ref="BG5:BG6"/>
    <mergeCell ref="DQ4:DQ7"/>
    <mergeCell ref="CH5:CH6"/>
    <mergeCell ref="CL5:CL6"/>
    <mergeCell ref="CM5:CM6"/>
    <mergeCell ref="CN5:CN6"/>
    <mergeCell ref="CU5:CU6"/>
    <mergeCell ref="CV5:CV6"/>
    <mergeCell ref="CZ5:CZ6"/>
    <mergeCell ref="CO5:CO6"/>
    <mergeCell ref="CS5:CS6"/>
    <mergeCell ref="DM4:DM7"/>
    <mergeCell ref="CT4:CV4"/>
    <mergeCell ref="DI4:DI6"/>
    <mergeCell ref="DN4:DO5"/>
    <mergeCell ref="CY5:CY6"/>
    <mergeCell ref="CT5:CT6"/>
    <mergeCell ref="CM4:CO4"/>
    <mergeCell ref="DL4:DL7"/>
    <mergeCell ref="DK4:DK7"/>
    <mergeCell ref="DJ4:DJ7"/>
    <mergeCell ref="DO6:DO7"/>
    <mergeCell ref="CX5:CX6"/>
    <mergeCell ref="CW5:CW6"/>
    <mergeCell ref="DP4:DP7"/>
    <mergeCell ref="A3:D3"/>
    <mergeCell ref="G3:I3"/>
    <mergeCell ref="AH3:AU3"/>
    <mergeCell ref="P5:R5"/>
    <mergeCell ref="S5:S6"/>
    <mergeCell ref="Z5:Z6"/>
    <mergeCell ref="AA5:AA6"/>
    <mergeCell ref="AB5:AB6"/>
    <mergeCell ref="T5:V5"/>
    <mergeCell ref="W5:W6"/>
    <mergeCell ref="E5:E7"/>
    <mergeCell ref="AC5:AC6"/>
    <mergeCell ref="AQ5:AQ6"/>
    <mergeCell ref="AR5:AR6"/>
    <mergeCell ref="AH5:AJ5"/>
    <mergeCell ref="A2:E2"/>
    <mergeCell ref="F2:Q2"/>
    <mergeCell ref="C5:C7"/>
    <mergeCell ref="B5:B7"/>
    <mergeCell ref="L4:O4"/>
    <mergeCell ref="AD4:AF4"/>
    <mergeCell ref="CP5:CP6"/>
    <mergeCell ref="CQ5:CQ6"/>
    <mergeCell ref="CR5:CR6"/>
    <mergeCell ref="A5:A7"/>
    <mergeCell ref="D5:D7"/>
    <mergeCell ref="AU5:AU6"/>
    <mergeCell ref="F5:F7"/>
    <mergeCell ref="G5:G7"/>
    <mergeCell ref="H5:H7"/>
    <mergeCell ref="I5:I7"/>
    <mergeCell ref="A4:K4"/>
    <mergeCell ref="AK5:AK6"/>
    <mergeCell ref="AP5:AP6"/>
    <mergeCell ref="X5:X6"/>
    <mergeCell ref="Y5:Y6"/>
    <mergeCell ref="CI5:CI6"/>
    <mergeCell ref="BN4:BP4"/>
    <mergeCell ref="BC5:BC6"/>
    <mergeCell ref="AH2:AU2"/>
    <mergeCell ref="AD5:AG5"/>
    <mergeCell ref="AL5:AN5"/>
    <mergeCell ref="AO5:AO6"/>
    <mergeCell ref="AV5:AY5"/>
    <mergeCell ref="AZ5:BB5"/>
    <mergeCell ref="BD5:BF5"/>
    <mergeCell ref="J3:P3"/>
    <mergeCell ref="L5:O5"/>
    <mergeCell ref="AV4:AX4"/>
    <mergeCell ref="S4:AC4"/>
    <mergeCell ref="P4:R4"/>
    <mergeCell ref="AH4:AJ4"/>
    <mergeCell ref="AK4:AU4"/>
    <mergeCell ref="CJ5:CJ6"/>
    <mergeCell ref="CK5:CK6"/>
    <mergeCell ref="BN208:CA208"/>
    <mergeCell ref="BI5:BI6"/>
    <mergeCell ref="BJ5:BJ6"/>
    <mergeCell ref="BK5:BK6"/>
    <mergeCell ref="AS5:AS6"/>
    <mergeCell ref="AT5:AT6"/>
    <mergeCell ref="DA4:DD4"/>
    <mergeCell ref="CF4:CH4"/>
    <mergeCell ref="BM5:BM6"/>
    <mergeCell ref="BL5:BL6"/>
    <mergeCell ref="BN5:BQ5"/>
    <mergeCell ref="CG5:CG6"/>
    <mergeCell ref="BZ5:BZ6"/>
    <mergeCell ref="CE5:CE6"/>
    <mergeCell ref="CA5:CA6"/>
    <mergeCell ref="CB5:CB6"/>
    <mergeCell ref="CC5:CC6"/>
    <mergeCell ref="CD5:CD6"/>
    <mergeCell ref="CF5:CF6"/>
    <mergeCell ref="BR5:BT5"/>
    <mergeCell ref="BU5:BU6"/>
    <mergeCell ref="BV5:BX5"/>
    <mergeCell ref="DE4:DH4"/>
    <mergeCell ref="DA5:DA6"/>
    <mergeCell ref="DB5:DB6"/>
    <mergeCell ref="DC5:DC6"/>
    <mergeCell ref="DD5:DD6"/>
    <mergeCell ref="DE5:DE6"/>
    <mergeCell ref="DF5:DF6"/>
    <mergeCell ref="DG5:DG6"/>
    <mergeCell ref="DH5:DH6"/>
    <mergeCell ref="DA215:DD215"/>
    <mergeCell ref="DE215:DH215"/>
    <mergeCell ref="DA216:DD216"/>
    <mergeCell ref="DE216:DH216"/>
    <mergeCell ref="DA217:DD217"/>
    <mergeCell ref="DE217:DH217"/>
    <mergeCell ref="DA218:DD218"/>
    <mergeCell ref="DE218:DH218"/>
    <mergeCell ref="G1:AN1"/>
    <mergeCell ref="DA208:DD208"/>
    <mergeCell ref="DE208:DH208"/>
    <mergeCell ref="DA209:DD209"/>
    <mergeCell ref="DE209:DH209"/>
    <mergeCell ref="DA210:DD210"/>
    <mergeCell ref="DE210:DH210"/>
    <mergeCell ref="DA213:DD213"/>
    <mergeCell ref="DE213:DH213"/>
    <mergeCell ref="DA214:DD214"/>
    <mergeCell ref="DE214:DH214"/>
    <mergeCell ref="AZ4:BB4"/>
    <mergeCell ref="BC4:BM4"/>
    <mergeCell ref="BR4:BT4"/>
    <mergeCell ref="BU4:CE4"/>
    <mergeCell ref="DA3:DH3"/>
  </mergeCells>
  <conditionalFormatting sqref="AN7:AO7 BF7:BG7 BX7:BY7 R7:S207 CV7:CY207 AJ7:AK207 AN8:AN207 CO7:CR207 BB7:BC207 BF8:BF207 CH7:CK207 AG7:AG207 AY7:AY207 O7:O207 BT7:BU207 BQ7:BQ207 BX8:BX207 V7:AB207 BG7:BL207 BY7:CD207 AO7:AT207">
    <cfRule type="cellIs" dxfId="91" priority="52" operator="equal">
      <formula>0</formula>
    </cfRule>
  </conditionalFormatting>
  <conditionalFormatting sqref="DM8:DM207">
    <cfRule type="cellIs" dxfId="90" priority="28" stopIfTrue="1" operator="equal">
      <formula>"NSO"</formula>
    </cfRule>
    <cfRule type="expression" dxfId="89" priority="48" stopIfTrue="1">
      <formula>$DM8="Promoted"</formula>
    </cfRule>
    <cfRule type="expression" dxfId="88" priority="15" stopIfTrue="1">
      <formula>$DM8="कक्षोंन्नति"</formula>
    </cfRule>
  </conditionalFormatting>
  <conditionalFormatting sqref="DO209:DP209 DK209 DM209 DO211:DP211 DO213:DP213 DO215:DP215 DO217:DP217">
    <cfRule type="containsText" dxfId="87" priority="45" operator="containsText" text="jk">
      <formula>NOT(ISERROR(SEARCH("jk",DK209)))</formula>
    </cfRule>
    <cfRule type="containsText" dxfId="86" priority="46" operator="containsText" text="fo">
      <formula>NOT(ISERROR(SEARCH("fo",DK209)))</formula>
    </cfRule>
    <cfRule type="containsText" dxfId="85" priority="47" operator="containsText" text="f'k">
      <formula>NOT(ISERROR(SEARCH("f'k",DK209)))</formula>
    </cfRule>
  </conditionalFormatting>
  <conditionalFormatting sqref="B8:B207">
    <cfRule type="cellIs" dxfId="84" priority="29" stopIfTrue="1" operator="equal">
      <formula>"NSO"</formula>
    </cfRule>
  </conditionalFormatting>
  <conditionalFormatting sqref="DL8:DL207">
    <cfRule type="cellIs" dxfId="83" priority="18" stopIfTrue="1" operator="equal">
      <formula>3</formula>
    </cfRule>
    <cfRule type="cellIs" dxfId="82" priority="19" stopIfTrue="1" operator="equal">
      <formula>2</formula>
    </cfRule>
    <cfRule type="cellIs" dxfId="81" priority="20" stopIfTrue="1" operator="lessThan">
      <formula>2</formula>
    </cfRule>
  </conditionalFormatting>
  <conditionalFormatting sqref="DC7">
    <cfRule type="cellIs" dxfId="80" priority="17" operator="equal">
      <formula>0</formula>
    </cfRule>
  </conditionalFormatting>
  <conditionalFormatting sqref="DG7">
    <cfRule type="cellIs" dxfId="79" priority="16" operator="equal">
      <formula>0</formula>
    </cfRule>
  </conditionalFormatting>
  <conditionalFormatting sqref="BS7:BS207">
    <cfRule type="cellIs" dxfId="78" priority="14" operator="equal">
      <formula>0</formula>
    </cfRule>
  </conditionalFormatting>
  <conditionalFormatting sqref="BW7:BW207">
    <cfRule type="cellIs" dxfId="77" priority="13" operator="equal">
      <formula>0</formula>
    </cfRule>
  </conditionalFormatting>
  <conditionalFormatting sqref="BV8:BW207">
    <cfRule type="cellIs" dxfId="76" priority="12" operator="equal">
      <formula>0</formula>
    </cfRule>
  </conditionalFormatting>
  <conditionalFormatting sqref="BR8:BR207">
    <cfRule type="cellIs" dxfId="75" priority="11" operator="equal">
      <formula>0</formula>
    </cfRule>
  </conditionalFormatting>
  <conditionalFormatting sqref="CF8:CG207">
    <cfRule type="cellIs" dxfId="74" priority="10" operator="equal">
      <formula>0</formula>
    </cfRule>
  </conditionalFormatting>
  <conditionalFormatting sqref="CF8:CG207">
    <cfRule type="cellIs" dxfId="73" priority="9" operator="equal">
      <formula>0</formula>
    </cfRule>
  </conditionalFormatting>
  <conditionalFormatting sqref="CM8:CN207">
    <cfRule type="cellIs" dxfId="72" priority="8" operator="equal">
      <formula>0</formula>
    </cfRule>
  </conditionalFormatting>
  <conditionalFormatting sqref="CM8:CN207">
    <cfRule type="cellIs" dxfId="71" priority="7" operator="equal">
      <formula>0</formula>
    </cfRule>
  </conditionalFormatting>
  <conditionalFormatting sqref="CT8:CU207">
    <cfRule type="cellIs" dxfId="70" priority="6" operator="equal">
      <formula>0</formula>
    </cfRule>
  </conditionalFormatting>
  <conditionalFormatting sqref="CT8:CU207">
    <cfRule type="cellIs" dxfId="69" priority="5" operator="equal">
      <formula>0</formula>
    </cfRule>
  </conditionalFormatting>
  <conditionalFormatting sqref="DA8:DB207">
    <cfRule type="cellIs" dxfId="68" priority="4" operator="equal">
      <formula>0</formula>
    </cfRule>
  </conditionalFormatting>
  <conditionalFormatting sqref="DA8:DB207">
    <cfRule type="cellIs" dxfId="67" priority="3" operator="equal">
      <formula>0</formula>
    </cfRule>
  </conditionalFormatting>
  <conditionalFormatting sqref="DE8:DF207">
    <cfRule type="cellIs" dxfId="66" priority="2" operator="equal">
      <formula>0</formula>
    </cfRule>
  </conditionalFormatting>
  <conditionalFormatting sqref="DE8:DF207">
    <cfRule type="cellIs" dxfId="65" priority="1" operator="equal">
      <formula>0</formula>
    </cfRule>
  </conditionalFormatting>
  <dataValidations count="1">
    <dataValidation type="list" allowBlank="1" showInputMessage="1" showErrorMessage="1" sqref="E3">
      <formula1>"Nursery, LKG, UKG"</formula1>
    </dataValidation>
  </dataValidations>
  <pageMargins left="0.3" right="0.2" top="0.25" bottom="0.25" header="0.3" footer="0.3"/>
  <pageSetup paperSize="9" scale="65" fitToHeight="20" orientation="landscape"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AJ219"/>
  <sheetViews>
    <sheetView showGridLines="0" view="pageBreakPreview" zoomScaleSheetLayoutView="100" workbookViewId="0">
      <selection activeCell="Y16" sqref="Y16"/>
    </sheetView>
  </sheetViews>
  <sheetFormatPr defaultRowHeight="15"/>
  <cols>
    <col min="1" max="1" width="5" style="44" customWidth="1"/>
    <col min="2" max="2" width="7.25" style="44" customWidth="1"/>
    <col min="3" max="3" width="7.875" style="44" customWidth="1"/>
    <col min="4" max="4" width="10.875" style="44" customWidth="1"/>
    <col min="5" max="5" width="18.25" style="44" customWidth="1"/>
    <col min="6" max="6" width="18.75" style="44" customWidth="1"/>
    <col min="7" max="7" width="16.75" style="44" customWidth="1"/>
    <col min="8" max="8" width="6.625" style="44" customWidth="1"/>
    <col min="9" max="9" width="5.375" style="44" customWidth="1"/>
    <col min="10" max="17" width="4.625" style="44" customWidth="1"/>
    <col min="18" max="20" width="4.625" style="44" hidden="1" customWidth="1"/>
    <col min="21" max="23" width="4.625" style="44" customWidth="1"/>
    <col min="24" max="35" width="9" style="44"/>
    <col min="36" max="36" width="9" style="44" hidden="1" customWidth="1"/>
    <col min="37" max="16384" width="9" style="44"/>
  </cols>
  <sheetData>
    <row r="1" spans="1:36" ht="34.5" customHeight="1">
      <c r="A1" s="726" t="str">
        <f>IF('Master sheet'!D14="Hindi",CONCATENATE("विद्यालय का नाम :-","  ",'Master sheet'!D8),CONCATENATE("School Name :-","  ",'Master sheet'!D7))</f>
        <v xml:space="preserve">विद्यालय का नाम :-  महात्मा गाँधी राजकीय विद्यालय (अंग्रेजी माध्यम) बर, पाली </v>
      </c>
      <c r="B1" s="726"/>
      <c r="C1" s="726"/>
      <c r="D1" s="726"/>
      <c r="E1" s="726"/>
      <c r="F1" s="726"/>
      <c r="G1" s="726"/>
      <c r="H1" s="726"/>
      <c r="I1" s="726"/>
      <c r="J1" s="726"/>
      <c r="K1" s="726"/>
      <c r="L1" s="726"/>
      <c r="M1" s="726"/>
      <c r="N1" s="726"/>
      <c r="O1" s="726"/>
      <c r="P1" s="726"/>
      <c r="Q1" s="726"/>
      <c r="R1" s="726"/>
      <c r="S1" s="726"/>
      <c r="T1" s="726"/>
      <c r="U1" s="726"/>
      <c r="V1" s="726"/>
      <c r="W1" s="726"/>
    </row>
    <row r="2" spans="1:36" ht="23.25" customHeight="1">
      <c r="A2" s="727" t="s">
        <v>253</v>
      </c>
      <c r="B2" s="727"/>
      <c r="C2" s="727"/>
      <c r="D2" s="727"/>
      <c r="E2" s="727"/>
      <c r="F2" s="727"/>
      <c r="G2" s="727"/>
      <c r="H2" s="727"/>
      <c r="I2" s="727"/>
      <c r="J2" s="727"/>
      <c r="K2" s="727"/>
      <c r="L2" s="727"/>
      <c r="M2" s="727"/>
      <c r="N2" s="727"/>
      <c r="O2" s="727"/>
      <c r="P2" s="727"/>
      <c r="Q2" s="727"/>
      <c r="R2" s="727"/>
      <c r="S2" s="727"/>
      <c r="T2" s="727"/>
      <c r="U2" s="727"/>
      <c r="V2" s="727"/>
      <c r="W2" s="727"/>
    </row>
    <row r="3" spans="1:36" ht="23.25" customHeight="1">
      <c r="A3" s="410"/>
      <c r="B3" s="728" t="str">
        <f>IF('Master sheet'!D14="Hindi","कक्षा  :-","CLASS :- ")</f>
        <v>कक्षा  :-</v>
      </c>
      <c r="C3" s="728"/>
      <c r="D3" s="413" t="str">
        <f>IF('Result Sheet'!E3="","",'Result Sheet'!E3)</f>
        <v>Nursery</v>
      </c>
      <c r="E3" s="410"/>
      <c r="F3" s="414" t="str">
        <f>IF('Master sheet'!D14="Hindi","सत्र :- ","Session :- ")</f>
        <v xml:space="preserve">सत्र :- </v>
      </c>
      <c r="G3" s="415" t="str">
        <f>IF('Master sheet'!D12="","",'Master sheet'!D12)</f>
        <v>2024-2025</v>
      </c>
      <c r="H3" s="410"/>
      <c r="I3" s="414"/>
      <c r="J3" s="728" t="str">
        <f>IF('Master sheet'!$D$14="Hindi","विषय :-","Subject :-")</f>
        <v>विषय :-</v>
      </c>
      <c r="K3" s="728"/>
      <c r="L3" s="728"/>
      <c r="M3" s="728"/>
      <c r="N3" s="729" t="s">
        <v>45</v>
      </c>
      <c r="O3" s="729"/>
      <c r="P3" s="729"/>
      <c r="Q3" s="729"/>
      <c r="R3" s="729"/>
      <c r="S3" s="729"/>
      <c r="T3" s="729"/>
      <c r="U3" s="729"/>
      <c r="V3" s="729"/>
      <c r="W3" s="729"/>
    </row>
    <row r="4" spans="1:36" ht="9.75" customHeight="1">
      <c r="A4" s="410"/>
      <c r="B4" s="416"/>
      <c r="C4" s="416"/>
      <c r="D4" s="410"/>
      <c r="E4" s="410"/>
      <c r="F4" s="417"/>
      <c r="G4" s="415"/>
      <c r="H4" s="410"/>
      <c r="I4" s="414"/>
      <c r="J4" s="414"/>
      <c r="K4" s="414"/>
      <c r="L4" s="414"/>
      <c r="M4" s="414"/>
      <c r="N4" s="418"/>
      <c r="O4" s="418"/>
      <c r="P4" s="418"/>
      <c r="Q4" s="418"/>
      <c r="R4" s="418"/>
      <c r="S4" s="418"/>
      <c r="T4" s="418"/>
      <c r="U4" s="418"/>
      <c r="V4" s="418"/>
      <c r="W4" s="418"/>
    </row>
    <row r="5" spans="1:36" ht="26.25" customHeight="1">
      <c r="A5" s="746" t="str">
        <f>IF('Master sheet'!D14="Hindi","क्र. स.","Sr. No. ")</f>
        <v>क्र. स.</v>
      </c>
      <c r="B5" s="746" t="str">
        <f>IF('Master sheet'!D14="Hindi","नामांक","Roll No.")</f>
        <v>नामांक</v>
      </c>
      <c r="C5" s="746" t="str">
        <f>IF('Master sheet'!D14="Hindi","प्रवेशांक","SR. NO.")</f>
        <v>प्रवेशांक</v>
      </c>
      <c r="D5" s="725" t="str">
        <f>IF('Master sheet'!D14="Hindi","जन्म दिनांक","Date of Birth")</f>
        <v>जन्म दिनांक</v>
      </c>
      <c r="E5" s="725" t="str">
        <f>IF('Master sheet'!D14="Hindi","विद्यार्थी का नाम","Student's Name")</f>
        <v>विद्यार्थी का नाम</v>
      </c>
      <c r="F5" s="725" t="str">
        <f>IF('Master sheet'!D14="Hindi","पिता का नाम","Father's Name")</f>
        <v>पिता का नाम</v>
      </c>
      <c r="G5" s="725" t="str">
        <f>IF('Master sheet'!D14="Hindi","माता का नाम ","Mother's Name")</f>
        <v xml:space="preserve">माता का नाम </v>
      </c>
      <c r="H5" s="739" t="str">
        <f>IF('Master sheet'!D14="Hindi","वर्ग  ","Category")</f>
        <v xml:space="preserve">वर्ग  </v>
      </c>
      <c r="I5" s="742" t="str">
        <f>IF('Master sheet'!D14="Hindi","लिंग ","Gender")</f>
        <v xml:space="preserve">लिंग </v>
      </c>
      <c r="J5" s="737" t="str">
        <f>IF('Master sheet'!$D$14="Hindi","अर्द्धवार्षिक","Half Yearly")</f>
        <v>अर्द्धवार्षिक</v>
      </c>
      <c r="K5" s="737"/>
      <c r="L5" s="737"/>
      <c r="M5" s="745" t="str">
        <f>IF('Master sheet'!$D$14="Hindi","अर्द्ध वा. तक योग","Total Till H.Y.")</f>
        <v>अर्द्ध वा. तक योग</v>
      </c>
      <c r="N5" s="737" t="str">
        <f>IF('Master sheet'!$D$14="Hindi","वार्षिक","Yearly")</f>
        <v>वार्षिक</v>
      </c>
      <c r="O5" s="737"/>
      <c r="P5" s="737"/>
      <c r="Q5" s="738" t="str">
        <f>IF('Master sheet'!$D$14="Hindi","विषय कुल योग ","Subject Total")</f>
        <v xml:space="preserve">विषय कुल योग </v>
      </c>
      <c r="R5" s="730" t="s">
        <v>100</v>
      </c>
      <c r="S5" s="730" t="s">
        <v>101</v>
      </c>
      <c r="T5" s="730" t="s">
        <v>102</v>
      </c>
      <c r="U5" s="730" t="s">
        <v>103</v>
      </c>
      <c r="V5" s="730" t="s">
        <v>104</v>
      </c>
      <c r="W5" s="731" t="str">
        <f>IF('Master sheet'!$D$14="Hindi","ग्रेड","Grade")</f>
        <v>ग्रेड</v>
      </c>
      <c r="Z5" s="749" t="s">
        <v>254</v>
      </c>
      <c r="AA5" s="749"/>
      <c r="AB5" s="749"/>
      <c r="AC5" s="749"/>
      <c r="AD5" s="749"/>
    </row>
    <row r="6" spans="1:36" ht="73.5" customHeight="1">
      <c r="A6" s="747"/>
      <c r="B6" s="747"/>
      <c r="C6" s="747"/>
      <c r="D6" s="725"/>
      <c r="E6" s="725"/>
      <c r="F6" s="725"/>
      <c r="G6" s="725"/>
      <c r="H6" s="740"/>
      <c r="I6" s="743"/>
      <c r="J6" s="419" t="str">
        <f>IF('Master sheet'!$D$14="Hindi","लिखित","Written")</f>
        <v>लिखित</v>
      </c>
      <c r="K6" s="419" t="str">
        <f>IF('Master sheet'!$D$14="Hindi","मौखिक","Oral")</f>
        <v>मौखिक</v>
      </c>
      <c r="L6" s="419" t="str">
        <f>IF('Master sheet'!$D$14="Hindi","अर्द्ध वा. योग","H.Y. Total")</f>
        <v>अर्द्ध वा. योग</v>
      </c>
      <c r="M6" s="745"/>
      <c r="N6" s="419" t="str">
        <f>IF('Master sheet'!$D$14="Hindi","लिखित","Written")</f>
        <v>लिखित</v>
      </c>
      <c r="O6" s="419" t="str">
        <f>IF('Master sheet'!$D$14="Hindi","मौखिक","Oral")</f>
        <v>मौखिक</v>
      </c>
      <c r="P6" s="419" t="str">
        <f>IF('Master sheet'!$D$14="Hindi","वार्षिक योग","Yearly Total")</f>
        <v>वार्षिक योग</v>
      </c>
      <c r="Q6" s="738"/>
      <c r="R6" s="730"/>
      <c r="S6" s="730"/>
      <c r="T6" s="730"/>
      <c r="U6" s="730"/>
      <c r="V6" s="730"/>
      <c r="W6" s="732">
        <v>0</v>
      </c>
      <c r="Z6" s="749"/>
      <c r="AA6" s="749"/>
      <c r="AB6" s="749"/>
      <c r="AC6" s="749"/>
      <c r="AD6" s="749"/>
    </row>
    <row r="7" spans="1:36" ht="17.25" customHeight="1">
      <c r="A7" s="748"/>
      <c r="B7" s="748"/>
      <c r="C7" s="748"/>
      <c r="D7" s="725"/>
      <c r="E7" s="725"/>
      <c r="F7" s="725"/>
      <c r="G7" s="725"/>
      <c r="H7" s="741"/>
      <c r="I7" s="744"/>
      <c r="J7" s="420">
        <f>IF($N$3=$AJ$8,'Result Sheet'!P7,IF($N$3=$AJ$9,'Result Sheet'!AH7,IF($N$3=$AJ$10,'Result Sheet'!AZ7,IF($N$3=$AJ$11,'Result Sheet'!BR7,""))))</f>
        <v>15</v>
      </c>
      <c r="K7" s="420">
        <f>IF($N$3=$AJ$8,'Result Sheet'!Q7,IF($N$3=$AJ$9,'Result Sheet'!AI7,IF($N$3=$AJ$10,'Result Sheet'!BA7,IF($N$3=$AJ$11,'Result Sheet'!BS7,""))))</f>
        <v>35</v>
      </c>
      <c r="L7" s="421">
        <f>IF(OR(D3="",N3=""),"",IF(AND(K7="NA",J7="NA"),"NA",IF($N$3=$AJ$12,'Result Sheet'!CF7,IF($N$3=$AJ$13,'Result Sheet'!CM7,IF($N$3=$AJ$14,'Result Sheet'!CT7,IF($N$3=$AJ$15,'Result Sheet'!DA7,IF($N$3=$AJ$16,'Result Sheet'!DE7,SUM(J7:K7))))))))</f>
        <v>50</v>
      </c>
      <c r="M7" s="422">
        <f>IF(L7="","",IF(AND(L7="NA"),"NA",SUM(L7)))</f>
        <v>50</v>
      </c>
      <c r="N7" s="420">
        <f>IF($N$3=$AJ$8,'Result Sheet'!T7,IF($N$3=$AJ$9,'Result Sheet'!AL7,IF($N$3=$AJ$10,'Result Sheet'!BD7,IF($N$3=$AJ$11,'Result Sheet'!BV7,""))))</f>
        <v>15</v>
      </c>
      <c r="O7" s="420">
        <f>IF($N$3=$AJ$8,'Result Sheet'!U7,IF($N$3=$AJ$9,'Result Sheet'!AM7,IF($N$3=$AJ$10,'Result Sheet'!BE7,IF($N$3=$AJ$11,'Result Sheet'!BW7,""))))</f>
        <v>35</v>
      </c>
      <c r="P7" s="423">
        <f>IF(OR(D3="",N3=""),"",IF(AND(N7="NA",O7="NA"),"NA",IF($N$3=$AJ$12,'Result Sheet'!CG7,IF($N$3=$AJ$13,'Result Sheet'!CN7,IF($N$3=$AJ$14,'Result Sheet'!CU7,IF($N$3=$AJ$15,'Result Sheet'!DB7,IF($N$3=$AJ$16,'Result Sheet'!DF7,SUM(N7:O7))))))))</f>
        <v>50</v>
      </c>
      <c r="Q7" s="422">
        <f>IF(P7="","",SUM(M7,P7))</f>
        <v>100</v>
      </c>
      <c r="R7" s="422"/>
      <c r="S7" s="422"/>
      <c r="T7" s="422"/>
      <c r="U7" s="422"/>
      <c r="V7" s="422"/>
      <c r="W7" s="424"/>
    </row>
    <row r="8" spans="1:36" ht="18" customHeight="1">
      <c r="A8" s="425">
        <f>IF('Result Sheet'!A8="","",'Result Sheet'!A8)</f>
        <v>1</v>
      </c>
      <c r="B8" s="426">
        <f>IF(OR($D$3="",$N$3=""),"",IF('Result Sheet'!B8="","",'Result Sheet'!B8))</f>
        <v>101</v>
      </c>
      <c r="C8" s="427">
        <f>IF(OR($D$3="",$N$3=""),"",IF('Result Sheet'!F8="","",'Result Sheet'!F8))</f>
        <v>936</v>
      </c>
      <c r="D8" s="428" t="str">
        <f>IF(OR($D$3="",$N$3=""),"",IF('Result Sheet'!E8="","",'Result Sheet'!E8))</f>
        <v>28-10-2014</v>
      </c>
      <c r="E8" s="429" t="str">
        <f>IF(OR($D$3="",$N$3=""),"",IF('Result Sheet'!G8="","",'Result Sheet'!G8))</f>
        <v>AAKIFA BANO</v>
      </c>
      <c r="F8" s="429" t="str">
        <f>IF(OR($D$3="",$N$3=""),"",IF('Result Sheet'!H8="","",'Result Sheet'!H8))</f>
        <v>SHABBIR MOHAMMAD</v>
      </c>
      <c r="G8" s="429" t="str">
        <f>IF(OR($D$3="",$N$3=""),"",IF('Result Sheet'!I8="","",'Result Sheet'!I8))</f>
        <v>HEENA KOUSER</v>
      </c>
      <c r="H8" s="430" t="str">
        <f>IF(OR($D$3="",$N$3=""),"",IF('Result Sheet'!K8="","",'Result Sheet'!K8))</f>
        <v>OBC</v>
      </c>
      <c r="I8" s="431" t="str">
        <f>IF(OR($D$3="",$N$3=""),"",IF('Result Sheet'!J8="","",'Result Sheet'!J8))</f>
        <v>F</v>
      </c>
      <c r="J8" s="432">
        <f>IF($N$3=$AJ$8,'Result Sheet'!P8,IF($N$3=$AJ$9,'Result Sheet'!AH8,IF($N$3=$AJ$10,'Result Sheet'!AZ8,IF($N$3=$AJ$11,'Result Sheet'!BR8,""))))</f>
        <v>15</v>
      </c>
      <c r="K8" s="432">
        <f>IF($N$3=$AJ$8,'Result Sheet'!Q8,IF($N$3=$AJ$9,'Result Sheet'!AI8,IF($N$3=$AJ$10,'Result Sheet'!BA8,IF($N$3=$AJ$11,'Result Sheet'!BS8,""))))</f>
        <v>30</v>
      </c>
      <c r="L8" s="433">
        <f>IF(OR($D$3="",$N$3=""),"",IF(B8="","",IF(AND(K8="NA",J8="NA"),"NA",IF($N$3=$AJ$12,'Result Sheet'!CF8,IF($N$3=$AJ$13,'Result Sheet'!CM8,IF($N$3=$AJ$14,'Result Sheet'!CT8,IF($N$3=$AJ$15,'Result Sheet'!DA8,IF($N$3=$AJ$16,'Result Sheet'!DE8,SUM(J8:K8)))))))))</f>
        <v>45</v>
      </c>
      <c r="M8" s="434">
        <f>IF(L8="","",IF(AND(L8="NA"),"NA",IF(AND(L8="AB"),"AB",SUM(L8))))</f>
        <v>45</v>
      </c>
      <c r="N8" s="435">
        <f>IF($N$3=$AJ$8,'Result Sheet'!T8,IF($N$3=$AJ$9,'Result Sheet'!AL8,IF($N$3=$AJ$10,'Result Sheet'!BD8,IF($N$3=$AJ$11,'Result Sheet'!BV8,""))))</f>
        <v>10</v>
      </c>
      <c r="O8" s="435">
        <f>IF($N$3=$AJ$8,'Result Sheet'!U8,IF($N$3=$AJ$9,'Result Sheet'!AM8,IF($N$3=$AJ$10,'Result Sheet'!BE8,IF($N$3=$AJ$11,'Result Sheet'!BW8,""))))</f>
        <v>30</v>
      </c>
      <c r="P8" s="436">
        <f>IF(OR($D$3="",$N$3=""),"",IF(B8="","",IF(AND(N8="NA",O8="NA"),"NA",IF($N$3=$AJ$12,'Result Sheet'!CG8,IF($N$3=$AJ$13,'Result Sheet'!CN8,IF($N$3=$AJ$14,'Result Sheet'!CU8,IF($N$3=$AJ$15,'Result Sheet'!DB8,IF($N$3=$AJ$16,'Result Sheet'!DF8,SUM(N8:O8)))))))))</f>
        <v>40</v>
      </c>
      <c r="Q8" s="434">
        <f>IF(P8="","",IF(AND(M8="AB",P8="AB"),"AB",SUM(M8,P8)))</f>
        <v>85</v>
      </c>
      <c r="R8" s="437">
        <f>COUNTIF(O8,"ML")*$O$7+(COUNTIF(J8,"ML")*$J$7)+(COUNTIF(K8,"ML")*$K$7)+(COUNTIF(N8,"ML")*$N$7)</f>
        <v>0</v>
      </c>
      <c r="S8" s="437">
        <f>IF(OR(B8="NSO",B8=0,B8=""),"",IF(OR($N$3=$AJ$12,$N$3=$AJ$13,$N$3=$AJ$14,$N$3=$AJ$15,$N$3=$AJ$16),$Q$7,IF(OR($N$3=$AJ$9,$N$3=$AJ$11),IF(AND(J8="NA",K8="NA"),50-R8,IF(AND(J8="ML",K8="ML"),50-R8,IF(AND(N8="ML",O8="ML"),50-R8,100-R8))),IF(AND(J8="NA",K8="NA"),100-R8,IF(AND(J8="ML",K8="ML"),100-R8,IF(AND(N8="ML",O8="ML"),100-R8,200-R8))))))</f>
        <v>100</v>
      </c>
      <c r="T8" s="437" t="str">
        <f>IF(AND(OR(N8="ab",N8="ml"),OR(J8="ab",J8="ml"),OR(J8="ab",J8="ml")),"AB",IF(AND(OR(N8="ab",N8="ml"),OR(J8="ab",J8="ml"),OR(N8="ab",N8="ml")),"AB",IF(AND(OR(N8="ab",N8="ml"),OR(J8="ab",J8="ml"),OR(J8="ab",J8="ml")),"AB",IF(AND(OR(N8="ab",N8="ml"),OR(J8="ab",J8="ml"),OR(N8="ab",N8="ml")),"AB",""))))</f>
        <v/>
      </c>
      <c r="U8" s="437" t="str">
        <f>IF(OR(B8="NSO",B8="",$N$3=""),"",IF(Q8=0,"",IF(OR($N$3=$AJ$12,$N$3=$AJ$13,$N$3=$AJ$14,$N$3=$AJ$15,$N$3=$AJ$16),"P",IF(OR(T8="AB",P8="ab"),"AB",IF(P8="ML","RE",IF(AND(Q8&gt;=36%*S8,N8&gt;=$N$7*20%),"P",IF(AND(Q8&gt;=34%*S8,N8&gt;=$N$7*20%),"G2",IF(AND(Q8&gt;=31%*S8,N8&gt;=$N$7*20%),"G1",IF(AND(Q8&gt;=25%*S8,N8&gt;=$N$7*20%),"S","F")))))))))</f>
        <v>P</v>
      </c>
      <c r="V8" s="438" t="str">
        <f>IF(OR(U8="",U8=0,U8="S",U8="RE",U8="F",U8="AB"),"",IF(Q8&gt;=75%*S8,"I",IF(Q8&gt;=60%*S8,"I",IF(Q8&gt;=48%*S8,"II",IF(Q8&gt;=36%*S8,"III","")))))</f>
        <v>I</v>
      </c>
      <c r="W8" s="439" t="str">
        <f>IF(Q8="","",IF(OR(U8="",U8=0,U8="RE",U8="AB",B8="NSO"),"",IF(OR($N$3=$AJ$12,$N$3=$AJ$13,$N$3=$AJ$14),IF(Q8&gt;90%*S8,"A+",IF(Q8&gt;75%*S8,"A",IF(Q8&gt;=60%*S8,"B",IF(Q8&gt;=40%*S8,"C","D")))),IF(Q8&gt;85%*S8,"A",IF(Q8&gt;70%*S8,"B",IF(Q8&gt;=50%*S8,"C",IF(Q8&gt;=30%*S8,"D","E")))))))</f>
        <v>B</v>
      </c>
      <c r="Z8" s="750" t="s">
        <v>255</v>
      </c>
      <c r="AA8" s="750"/>
      <c r="AB8" s="750"/>
      <c r="AC8" s="750"/>
      <c r="AD8" s="750"/>
      <c r="AE8" s="750"/>
      <c r="AJ8" s="44" t="str">
        <f>'Result Sheet'!P4</f>
        <v>हिंदी</v>
      </c>
    </row>
    <row r="9" spans="1:36" ht="18" customHeight="1">
      <c r="A9" s="425">
        <f>IF('Result Sheet'!A9="","",'Result Sheet'!A9)</f>
        <v>2</v>
      </c>
      <c r="B9" s="426">
        <f>IF(OR($D$3="",$N$3=""),"",IF('Result Sheet'!B9="","",'Result Sheet'!B9))</f>
        <v>102</v>
      </c>
      <c r="C9" s="427">
        <f>IF(OR($D$3="",$N$3=""),"",IF('Result Sheet'!F9="","",'Result Sheet'!F9))</f>
        <v>944</v>
      </c>
      <c r="D9" s="428">
        <f>IF(OR($D$3="",$N$3=""),"",IF('Result Sheet'!E9="","",'Result Sheet'!E9))</f>
        <v>42005</v>
      </c>
      <c r="E9" s="429" t="str">
        <f>IF(OR($D$3="",$N$3=""),"",IF('Result Sheet'!G9="","",'Result Sheet'!G9))</f>
        <v>ANUJ GIRI</v>
      </c>
      <c r="F9" s="429" t="str">
        <f>IF(OR($D$3="",$N$3=""),"",IF('Result Sheet'!H9="","",'Result Sheet'!H9))</f>
        <v>BHAGWAT GIRI</v>
      </c>
      <c r="G9" s="429" t="str">
        <f>IF(OR($D$3="",$N$3=""),"",IF('Result Sheet'!I9="","",'Result Sheet'!I9))</f>
        <v>KANTA DEVI</v>
      </c>
      <c r="H9" s="430" t="str">
        <f>IF(OR($D$3="",$N$3=""),"",IF('Result Sheet'!K9="","",'Result Sheet'!K9))</f>
        <v>OBC</v>
      </c>
      <c r="I9" s="431" t="str">
        <f>IF(OR($D$3="",$N$3=""),"",IF('Result Sheet'!J9="","",'Result Sheet'!J9))</f>
        <v>M</v>
      </c>
      <c r="J9" s="432">
        <f>IF($N$3=$AJ$8,'Result Sheet'!P9,IF($N$3=$AJ$9,'Result Sheet'!AH9,IF($N$3=$AJ$10,'Result Sheet'!AZ9,IF($N$3=$AJ$11,'Result Sheet'!BR9,""))))</f>
        <v>12</v>
      </c>
      <c r="K9" s="432">
        <f>IF($N$3=$AJ$8,'Result Sheet'!Q9,IF($N$3=$AJ$9,'Result Sheet'!AI9,IF($N$3=$AJ$10,'Result Sheet'!BA9,IF($N$3=$AJ$11,'Result Sheet'!BS9,""))))</f>
        <v>31</v>
      </c>
      <c r="L9" s="433">
        <f>IF(OR($D$3="",$N$3=""),"",IF(B9="","",IF(AND(K9="NA",J9="NA"),"NA",IF($N$3=$AJ$12,'Result Sheet'!CF9,IF($N$3=$AJ$13,'Result Sheet'!CM9,IF($N$3=$AJ$14,'Result Sheet'!CT9,IF($N$3=$AJ$15,'Result Sheet'!DA9,IF($N$3=$AJ$16,'Result Sheet'!DE9,SUM(J9:K9)))))))))</f>
        <v>43</v>
      </c>
      <c r="M9" s="434">
        <f t="shared" ref="M9:M72" si="0">IF(L9="","",IF(AND(L9="NA"),"NA",IF(AND(L9="AB"),"AB",SUM(L9))))</f>
        <v>43</v>
      </c>
      <c r="N9" s="435">
        <f>IF($N$3=$AJ$8,'Result Sheet'!T9,IF($N$3=$AJ$9,'Result Sheet'!AL9,IF($N$3=$AJ$10,'Result Sheet'!BD9,IF($N$3=$AJ$11,'Result Sheet'!BV9,""))))</f>
        <v>10</v>
      </c>
      <c r="O9" s="435">
        <f>IF($N$3=$AJ$8,'Result Sheet'!U9,IF($N$3=$AJ$9,'Result Sheet'!AM9,IF($N$3=$AJ$10,'Result Sheet'!BE9,IF($N$3=$AJ$11,'Result Sheet'!BW9,""))))</f>
        <v>31</v>
      </c>
      <c r="P9" s="436">
        <f>IF(OR($D$3="",$N$3=""),"",IF(B9="","",IF(AND(N9="NA",O9="NA"),"NA",IF($N$3=$AJ$12,'Result Sheet'!CG9,IF($N$3=$AJ$13,'Result Sheet'!CN9,IF($N$3=$AJ$14,'Result Sheet'!CU9,IF($N$3=$AJ$15,'Result Sheet'!DB9,IF($N$3=$AJ$16,'Result Sheet'!DF9,SUM(N9:O9)))))))))</f>
        <v>41</v>
      </c>
      <c r="Q9" s="434">
        <f t="shared" ref="Q9:Q72" si="1">IF(P9="","",IF(AND(M9="AB",P9="AB"),"AB",SUM(M9,P9)))</f>
        <v>84</v>
      </c>
      <c r="R9" s="437">
        <f t="shared" ref="R9:R72" si="2">COUNTIF(O9,"ML")*$O$7+(COUNTIF(J9,"ML")*$J$7)+(COUNTIF(K9,"ML")*$K$7)+(COUNTIF(N9,"ML")*$N$7)</f>
        <v>0</v>
      </c>
      <c r="S9" s="437">
        <f t="shared" ref="S9:S72" si="3">IF(OR(B9="NSO",B9=0,B9=""),"",IF(OR($N$3=$AJ$12,$N$3=$AJ$13,$N$3=$AJ$14,$N$3=$AJ$15,$N$3=$AJ$16),$Q$7,IF(OR($N$3=$AJ$9,$N$3=$AJ$11),IF(AND(J9="NA",K9="NA"),50-R9,IF(AND(J9="ML",K9="ML"),50-R9,IF(AND(N9="ML",O9="ML"),50-R9,100-R9))),IF(AND(J9="NA",K9="NA"),100-R9,IF(AND(J9="ML",K9="ML"),100-R9,IF(AND(N9="ML",O9="ML"),100-R9,200-R9))))))</f>
        <v>100</v>
      </c>
      <c r="T9" s="437" t="str">
        <f t="shared" ref="T9:T72" si="4">IF(AND(OR(N9="ab",N9="ml"),OR(J9="ab",J9="ml"),OR(J9="ab",J9="ml")),"AB",IF(AND(OR(N9="ab",N9="ml"),OR(J9="ab",J9="ml"),OR(N9="ab",N9="ml")),"AB",IF(AND(OR(N9="ab",N9="ml"),OR(J9="ab",J9="ml"),OR(J9="ab",J9="ml")),"AB",IF(AND(OR(N9="ab",N9="ml"),OR(J9="ab",J9="ml"),OR(N9="ab",N9="ml")),"AB",""))))</f>
        <v/>
      </c>
      <c r="U9" s="437" t="str">
        <f t="shared" ref="U9:U72" si="5">IF(OR(B9="NSO",B9="",$N$3=""),"",IF(Q9=0,"",IF(OR($N$3=$AJ$12,$N$3=$AJ$13,$N$3=$AJ$14,$N$3=$AJ$15,$N$3=$AJ$16),"P",IF(OR(T9="AB",P9="ab"),"AB",IF(P9="ML","RE",IF(AND(Q9&gt;=36%*S9,N9&gt;=$N$7*20%),"P",IF(AND(Q9&gt;=34%*S9,N9&gt;=$N$7*20%),"G2",IF(AND(Q9&gt;=31%*S9,N9&gt;=$N$7*20%),"G1",IF(AND(Q9&gt;=25%*S9,N9&gt;=$N$7*20%),"S","F")))))))))</f>
        <v>P</v>
      </c>
      <c r="V9" s="438" t="str">
        <f t="shared" ref="V9:V72" si="6">IF(OR(U9="",U9=0,U9="S",U9="RE",U9="F",U9="AB"),"",IF(Q9&gt;=75%*S9,"I",IF(Q9&gt;=60%*S9,"I",IF(Q9&gt;=48%*S9,"II",IF(Q9&gt;=36%*S9,"III","")))))</f>
        <v>I</v>
      </c>
      <c r="W9" s="439" t="str">
        <f t="shared" ref="W9:W72" si="7">IF(Q9="","",IF(OR(U9="",U9=0,U9="RE",U9="AB",B9="NSO"),"",IF(OR($N$3=$AJ$12,$N$3=$AJ$13,$N$3=$AJ$14),IF(Q9&gt;90%*S9,"A+",IF(Q9&gt;75%*S9,"A",IF(Q9&gt;=60%*S9,"B",IF(Q9&gt;=40%*S9,"C","D")))),IF(Q9&gt;85%*S9,"A",IF(Q9&gt;70%*S9,"B",IF(Q9&gt;=50%*S9,"C",IF(Q9&gt;=30%*S9,"D","E")))))))</f>
        <v>B</v>
      </c>
      <c r="Z9" s="750"/>
      <c r="AA9" s="750"/>
      <c r="AB9" s="750"/>
      <c r="AC9" s="750"/>
      <c r="AD9" s="750"/>
      <c r="AE9" s="750"/>
      <c r="AJ9" s="44" t="str">
        <f>'Result Sheet'!AH4</f>
        <v>अंग्रेजी</v>
      </c>
    </row>
    <row r="10" spans="1:36" ht="18" customHeight="1">
      <c r="A10" s="425">
        <f>IF('Result Sheet'!A10="","",'Result Sheet'!A10)</f>
        <v>3</v>
      </c>
      <c r="B10" s="426">
        <f>IF(OR($D$3="",$N$3=""),"",IF('Result Sheet'!B10="","",'Result Sheet'!B10))</f>
        <v>103</v>
      </c>
      <c r="C10" s="427">
        <f>IF(OR($D$3="",$N$3=""),"",IF('Result Sheet'!F10="","",'Result Sheet'!F10))</f>
        <v>934</v>
      </c>
      <c r="D10" s="428">
        <f>IF(OR($D$3="",$N$3=""),"",IF('Result Sheet'!E10="","",'Result Sheet'!E10))</f>
        <v>42348</v>
      </c>
      <c r="E10" s="429" t="str">
        <f>IF(OR($D$3="",$N$3=""),"",IF('Result Sheet'!G10="","",'Result Sheet'!G10))</f>
        <v>ARMAN HUSSAIN</v>
      </c>
      <c r="F10" s="429" t="str">
        <f>IF(OR($D$3="",$N$3=""),"",IF('Result Sheet'!H10="","",'Result Sheet'!H10))</f>
        <v>AARIF HUSSAIN</v>
      </c>
      <c r="G10" s="429" t="str">
        <f>IF(OR($D$3="",$N$3=""),"",IF('Result Sheet'!I10="","",'Result Sheet'!I10))</f>
        <v>SALMA BANO</v>
      </c>
      <c r="H10" s="430" t="str">
        <f>IF(OR($D$3="",$N$3=""),"",IF('Result Sheet'!K10="","",'Result Sheet'!K10))</f>
        <v>OBC</v>
      </c>
      <c r="I10" s="431" t="str">
        <f>IF(OR($D$3="",$N$3=""),"",IF('Result Sheet'!J10="","",'Result Sheet'!J10))</f>
        <v>M</v>
      </c>
      <c r="J10" s="432">
        <f>IF($N$3=$AJ$8,'Result Sheet'!P10,IF($N$3=$AJ$9,'Result Sheet'!AH10,IF($N$3=$AJ$10,'Result Sheet'!AZ10,IF($N$3=$AJ$11,'Result Sheet'!BR10,""))))</f>
        <v>13</v>
      </c>
      <c r="K10" s="432">
        <f>IF($N$3=$AJ$8,'Result Sheet'!Q10,IF($N$3=$AJ$9,'Result Sheet'!AI10,IF($N$3=$AJ$10,'Result Sheet'!BA10,IF($N$3=$AJ$11,'Result Sheet'!BS10,""))))</f>
        <v>30</v>
      </c>
      <c r="L10" s="433">
        <f>IF(OR($D$3="",$N$3=""),"",IF(B10="","",IF(AND(K10="NA",J10="NA"),"NA",IF($N$3=$AJ$12,'Result Sheet'!CF10,IF($N$3=$AJ$13,'Result Sheet'!CM10,IF($N$3=$AJ$14,'Result Sheet'!CT10,IF($N$3=$AJ$15,'Result Sheet'!DA10,IF($N$3=$AJ$16,'Result Sheet'!DE10,SUM(J10:K10)))))))))</f>
        <v>43</v>
      </c>
      <c r="M10" s="434">
        <f t="shared" si="0"/>
        <v>43</v>
      </c>
      <c r="N10" s="435">
        <f>IF($N$3=$AJ$8,'Result Sheet'!T10,IF($N$3=$AJ$9,'Result Sheet'!AL10,IF($N$3=$AJ$10,'Result Sheet'!BD10,IF($N$3=$AJ$11,'Result Sheet'!BV10,""))))</f>
        <v>11</v>
      </c>
      <c r="O10" s="435">
        <f>IF($N$3=$AJ$8,'Result Sheet'!U10,IF($N$3=$AJ$9,'Result Sheet'!AM10,IF($N$3=$AJ$10,'Result Sheet'!BE10,IF($N$3=$AJ$11,'Result Sheet'!BW10,""))))</f>
        <v>32</v>
      </c>
      <c r="P10" s="436">
        <f>IF(OR($D$3="",$N$3=""),"",IF(B10="","",IF(AND(N10="NA",O10="NA"),"NA",IF($N$3=$AJ$12,'Result Sheet'!CG10,IF($N$3=$AJ$13,'Result Sheet'!CN10,IF($N$3=$AJ$14,'Result Sheet'!CU10,IF($N$3=$AJ$15,'Result Sheet'!DB10,IF($N$3=$AJ$16,'Result Sheet'!DF10,SUM(N10:O10)))))))))</f>
        <v>43</v>
      </c>
      <c r="Q10" s="434">
        <f t="shared" si="1"/>
        <v>86</v>
      </c>
      <c r="R10" s="437">
        <f t="shared" si="2"/>
        <v>0</v>
      </c>
      <c r="S10" s="437">
        <f t="shared" si="3"/>
        <v>100</v>
      </c>
      <c r="T10" s="437" t="str">
        <f t="shared" si="4"/>
        <v/>
      </c>
      <c r="U10" s="437" t="str">
        <f t="shared" si="5"/>
        <v>P</v>
      </c>
      <c r="V10" s="438" t="str">
        <f t="shared" si="6"/>
        <v>I</v>
      </c>
      <c r="W10" s="439" t="str">
        <f t="shared" si="7"/>
        <v>A</v>
      </c>
      <c r="Z10" s="751" t="s">
        <v>256</v>
      </c>
      <c r="AA10" s="751"/>
      <c r="AB10" s="751"/>
      <c r="AC10" s="751"/>
      <c r="AD10" s="751"/>
      <c r="AE10" s="751"/>
      <c r="AJ10" s="44" t="str">
        <f>'Result Sheet'!AZ4</f>
        <v>गणित</v>
      </c>
    </row>
    <row r="11" spans="1:36" ht="18" customHeight="1">
      <c r="A11" s="425">
        <f>IF('Result Sheet'!A11="","",'Result Sheet'!A11)</f>
        <v>4</v>
      </c>
      <c r="B11" s="426">
        <f>IF(OR($D$3="",$N$3=""),"",IF('Result Sheet'!B11="","",'Result Sheet'!B11))</f>
        <v>104</v>
      </c>
      <c r="C11" s="427">
        <f>IF(OR($D$3="",$N$3=""),"",IF('Result Sheet'!F11="","",'Result Sheet'!F11))</f>
        <v>926</v>
      </c>
      <c r="D11" s="428">
        <f>IF(OR($D$3="",$N$3=""),"",IF('Result Sheet'!E11="","",'Result Sheet'!E11))</f>
        <v>42491</v>
      </c>
      <c r="E11" s="429" t="str">
        <f>IF(OR($D$3="",$N$3=""),"",IF('Result Sheet'!G11="","",'Result Sheet'!G11))</f>
        <v>ARMAN SHAH</v>
      </c>
      <c r="F11" s="429" t="str">
        <f>IF(OR($D$3="",$N$3=""),"",IF('Result Sheet'!H11="","",'Result Sheet'!H11))</f>
        <v>JAKIR SHAH</v>
      </c>
      <c r="G11" s="429" t="str">
        <f>IF(OR($D$3="",$N$3=""),"",IF('Result Sheet'!I11="","",'Result Sheet'!I11))</f>
        <v>HEENA BANU</v>
      </c>
      <c r="H11" s="430" t="str">
        <f>IF(OR($D$3="",$N$3=""),"",IF('Result Sheet'!K11="","",'Result Sheet'!K11))</f>
        <v>OBC</v>
      </c>
      <c r="I11" s="431" t="str">
        <f>IF(OR($D$3="",$N$3=""),"",IF('Result Sheet'!J11="","",'Result Sheet'!J11))</f>
        <v>M</v>
      </c>
      <c r="J11" s="432">
        <f>IF($N$3=$AJ$8,'Result Sheet'!P11,IF($N$3=$AJ$9,'Result Sheet'!AH11,IF($N$3=$AJ$10,'Result Sheet'!AZ11,IF($N$3=$AJ$11,'Result Sheet'!BR11,""))))</f>
        <v>14</v>
      </c>
      <c r="K11" s="432">
        <f>IF($N$3=$AJ$8,'Result Sheet'!Q11,IF($N$3=$AJ$9,'Result Sheet'!AI11,IF($N$3=$AJ$10,'Result Sheet'!BA11,IF($N$3=$AJ$11,'Result Sheet'!BS11,""))))</f>
        <v>32</v>
      </c>
      <c r="L11" s="433">
        <f>IF(OR($D$3="",$N$3=""),"",IF(B11="","",IF(AND(K11="NA",J11="NA"),"NA",IF($N$3=$AJ$12,'Result Sheet'!CF11,IF($N$3=$AJ$13,'Result Sheet'!CM11,IF($N$3=$AJ$14,'Result Sheet'!CT11,IF($N$3=$AJ$15,'Result Sheet'!DA11,IF($N$3=$AJ$16,'Result Sheet'!DE11,SUM(J11:K11)))))))))</f>
        <v>46</v>
      </c>
      <c r="M11" s="434">
        <f t="shared" si="0"/>
        <v>46</v>
      </c>
      <c r="N11" s="435">
        <f>IF($N$3=$AJ$8,'Result Sheet'!T11,IF($N$3=$AJ$9,'Result Sheet'!AL11,IF($N$3=$AJ$10,'Result Sheet'!BD11,IF($N$3=$AJ$11,'Result Sheet'!BV11,""))))</f>
        <v>12</v>
      </c>
      <c r="O11" s="435">
        <f>IF($N$3=$AJ$8,'Result Sheet'!U11,IF($N$3=$AJ$9,'Result Sheet'!AM11,IF($N$3=$AJ$10,'Result Sheet'!BE11,IF($N$3=$AJ$11,'Result Sheet'!BW11,""))))</f>
        <v>30</v>
      </c>
      <c r="P11" s="436">
        <f>IF(OR($D$3="",$N$3=""),"",IF(B11="","",IF(AND(N11="NA",O11="NA"),"NA",IF($N$3=$AJ$12,'Result Sheet'!CG11,IF($N$3=$AJ$13,'Result Sheet'!CN11,IF($N$3=$AJ$14,'Result Sheet'!CU11,IF($N$3=$AJ$15,'Result Sheet'!DB11,IF($N$3=$AJ$16,'Result Sheet'!DF11,SUM(N11:O11)))))))))</f>
        <v>42</v>
      </c>
      <c r="Q11" s="434">
        <f t="shared" si="1"/>
        <v>88</v>
      </c>
      <c r="R11" s="437">
        <f t="shared" si="2"/>
        <v>0</v>
      </c>
      <c r="S11" s="437">
        <f t="shared" si="3"/>
        <v>100</v>
      </c>
      <c r="T11" s="437" t="str">
        <f t="shared" si="4"/>
        <v/>
      </c>
      <c r="U11" s="437" t="str">
        <f t="shared" si="5"/>
        <v>P</v>
      </c>
      <c r="V11" s="438" t="str">
        <f t="shared" si="6"/>
        <v>I</v>
      </c>
      <c r="W11" s="439" t="str">
        <f t="shared" si="7"/>
        <v>A</v>
      </c>
      <c r="AJ11" s="44" t="str">
        <f>'Result Sheet'!BR4</f>
        <v>पर्यावरण अध्ययन</v>
      </c>
    </row>
    <row r="12" spans="1:36" ht="18" customHeight="1">
      <c r="A12" s="425">
        <f>IF('Result Sheet'!A12="","",'Result Sheet'!A12)</f>
        <v>5</v>
      </c>
      <c r="B12" s="426">
        <f>IF(OR($D$3="",$N$3=""),"",IF('Result Sheet'!B12="","",'Result Sheet'!B12))</f>
        <v>105</v>
      </c>
      <c r="C12" s="427">
        <f>IF(OR($D$3="",$N$3=""),"",IF('Result Sheet'!F12="","",'Result Sheet'!F12))</f>
        <v>951</v>
      </c>
      <c r="D12" s="428" t="str">
        <f>IF(OR($D$3="",$N$3=""),"",IF('Result Sheet'!E12="","",'Result Sheet'!E12))</f>
        <v>25-08-2015</v>
      </c>
      <c r="E12" s="429" t="str">
        <f>IF(OR($D$3="",$N$3=""),"",IF('Result Sheet'!G12="","",'Result Sheet'!G12))</f>
        <v>BHAVYANSH SINGH CHOUHAN</v>
      </c>
      <c r="F12" s="429" t="str">
        <f>IF(OR($D$3="",$N$3=""),"",IF('Result Sheet'!H12="","",'Result Sheet'!H12))</f>
        <v>AJIT SINGH</v>
      </c>
      <c r="G12" s="429" t="str">
        <f>IF(OR($D$3="",$N$3=""),"",IF('Result Sheet'!I12="","",'Result Sheet'!I12))</f>
        <v>MEENA</v>
      </c>
      <c r="H12" s="430" t="str">
        <f>IF(OR($D$3="",$N$3=""),"",IF('Result Sheet'!K12="","",'Result Sheet'!K12))</f>
        <v>OBC</v>
      </c>
      <c r="I12" s="431" t="str">
        <f>IF(OR($D$3="",$N$3=""),"",IF('Result Sheet'!J12="","",'Result Sheet'!J12))</f>
        <v>M</v>
      </c>
      <c r="J12" s="432">
        <f>IF($N$3=$AJ$8,'Result Sheet'!P12,IF($N$3=$AJ$9,'Result Sheet'!AH12,IF($N$3=$AJ$10,'Result Sheet'!AZ12,IF($N$3=$AJ$11,'Result Sheet'!BR12,""))))</f>
        <v>15</v>
      </c>
      <c r="K12" s="432">
        <f>IF($N$3=$AJ$8,'Result Sheet'!Q12,IF($N$3=$AJ$9,'Result Sheet'!AI12,IF($N$3=$AJ$10,'Result Sheet'!BA12,IF($N$3=$AJ$11,'Result Sheet'!BS12,""))))</f>
        <v>31</v>
      </c>
      <c r="L12" s="433">
        <f>IF(OR($D$3="",$N$3=""),"",IF(B12="","",IF(AND(K12="NA",J12="NA"),"NA",IF($N$3=$AJ$12,'Result Sheet'!CF12,IF($N$3=$AJ$13,'Result Sheet'!CM12,IF($N$3=$AJ$14,'Result Sheet'!CT12,IF($N$3=$AJ$15,'Result Sheet'!DA12,IF($N$3=$AJ$16,'Result Sheet'!DE12,SUM(J12:K12)))))))))</f>
        <v>46</v>
      </c>
      <c r="M12" s="434">
        <f t="shared" si="0"/>
        <v>46</v>
      </c>
      <c r="N12" s="435">
        <f>IF($N$3=$AJ$8,'Result Sheet'!T12,IF($N$3=$AJ$9,'Result Sheet'!AL12,IF($N$3=$AJ$10,'Result Sheet'!BD12,IF($N$3=$AJ$11,'Result Sheet'!BV12,""))))</f>
        <v>12</v>
      </c>
      <c r="O12" s="435">
        <f>IF($N$3=$AJ$8,'Result Sheet'!U12,IF($N$3=$AJ$9,'Result Sheet'!AM12,IF($N$3=$AJ$10,'Result Sheet'!BE12,IF($N$3=$AJ$11,'Result Sheet'!BW12,""))))</f>
        <v>32</v>
      </c>
      <c r="P12" s="436">
        <f>IF(OR($D$3="",$N$3=""),"",IF(B12="","",IF(AND(N12="NA",O12="NA"),"NA",IF($N$3=$AJ$12,'Result Sheet'!CG12,IF($N$3=$AJ$13,'Result Sheet'!CN12,IF($N$3=$AJ$14,'Result Sheet'!CU12,IF($N$3=$AJ$15,'Result Sheet'!DB12,IF($N$3=$AJ$16,'Result Sheet'!DF12,SUM(N12:O12)))))))))</f>
        <v>44</v>
      </c>
      <c r="Q12" s="434">
        <f t="shared" si="1"/>
        <v>90</v>
      </c>
      <c r="R12" s="437">
        <f t="shared" si="2"/>
        <v>0</v>
      </c>
      <c r="S12" s="437">
        <f t="shared" si="3"/>
        <v>100</v>
      </c>
      <c r="T12" s="437" t="str">
        <f t="shared" si="4"/>
        <v/>
      </c>
      <c r="U12" s="437" t="str">
        <f t="shared" si="5"/>
        <v>P</v>
      </c>
      <c r="V12" s="438" t="str">
        <f t="shared" si="6"/>
        <v>I</v>
      </c>
      <c r="W12" s="439" t="str">
        <f t="shared" si="7"/>
        <v>A</v>
      </c>
      <c r="AJ12" s="44" t="str">
        <f>'Result Sheet'!CF4</f>
        <v>कार्यानुभव</v>
      </c>
    </row>
    <row r="13" spans="1:36" ht="18" customHeight="1">
      <c r="A13" s="425">
        <f>IF('Result Sheet'!A13="","",'Result Sheet'!A13)</f>
        <v>6</v>
      </c>
      <c r="B13" s="426">
        <f>IF(OR($D$3="",$N$3=""),"",IF('Result Sheet'!B13="","",'Result Sheet'!B13))</f>
        <v>106</v>
      </c>
      <c r="C13" s="427">
        <f>IF(OR($D$3="",$N$3=""),"",IF('Result Sheet'!F13="","",'Result Sheet'!F13))</f>
        <v>939</v>
      </c>
      <c r="D13" s="428" t="str">
        <f>IF(OR($D$3="",$N$3=""),"",IF('Result Sheet'!E13="","",'Result Sheet'!E13))</f>
        <v>16-06-2014</v>
      </c>
      <c r="E13" s="429" t="str">
        <f>IF(OR($D$3="",$N$3=""),"",IF('Result Sheet'!G13="","",'Result Sheet'!G13))</f>
        <v>BHUMIKA BAGRI</v>
      </c>
      <c r="F13" s="429" t="str">
        <f>IF(OR($D$3="",$N$3=""),"",IF('Result Sheet'!H13="","",'Result Sheet'!H13))</f>
        <v>MUKESH BAGRI</v>
      </c>
      <c r="G13" s="429" t="str">
        <f>IF(OR($D$3="",$N$3=""),"",IF('Result Sheet'!I13="","",'Result Sheet'!I13))</f>
        <v>SEEMA BAGRI</v>
      </c>
      <c r="H13" s="430" t="str">
        <f>IF(OR($D$3="",$N$3=""),"",IF('Result Sheet'!K13="","",'Result Sheet'!K13))</f>
        <v>OBC</v>
      </c>
      <c r="I13" s="431" t="str">
        <f>IF(OR($D$3="",$N$3=""),"",IF('Result Sheet'!J13="","",'Result Sheet'!J13))</f>
        <v>F</v>
      </c>
      <c r="J13" s="432">
        <f>IF($N$3=$AJ$8,'Result Sheet'!P13,IF($N$3=$AJ$9,'Result Sheet'!AH13,IF($N$3=$AJ$10,'Result Sheet'!AZ13,IF($N$3=$AJ$11,'Result Sheet'!BR13,""))))</f>
        <v>12</v>
      </c>
      <c r="K13" s="432">
        <f>IF($N$3=$AJ$8,'Result Sheet'!Q13,IF($N$3=$AJ$9,'Result Sheet'!AI13,IF($N$3=$AJ$10,'Result Sheet'!BA13,IF($N$3=$AJ$11,'Result Sheet'!BS13,""))))</f>
        <v>30</v>
      </c>
      <c r="L13" s="433">
        <f>IF(OR($D$3="",$N$3=""),"",IF(B13="","",IF(AND(K13="NA",J13="NA"),"NA",IF($N$3=$AJ$12,'Result Sheet'!CF13,IF($N$3=$AJ$13,'Result Sheet'!CM13,IF($N$3=$AJ$14,'Result Sheet'!CT13,IF($N$3=$AJ$15,'Result Sheet'!DA13,IF($N$3=$AJ$16,'Result Sheet'!DE13,SUM(J13:K13)))))))))</f>
        <v>42</v>
      </c>
      <c r="M13" s="434">
        <f t="shared" si="0"/>
        <v>42</v>
      </c>
      <c r="N13" s="435">
        <f>IF($N$3=$AJ$8,'Result Sheet'!T13,IF($N$3=$AJ$9,'Result Sheet'!AL13,IF($N$3=$AJ$10,'Result Sheet'!BD13,IF($N$3=$AJ$11,'Result Sheet'!BV13,""))))</f>
        <v>10</v>
      </c>
      <c r="O13" s="435">
        <f>IF($N$3=$AJ$8,'Result Sheet'!U13,IF($N$3=$AJ$9,'Result Sheet'!AM13,IF($N$3=$AJ$10,'Result Sheet'!BE13,IF($N$3=$AJ$11,'Result Sheet'!BW13,""))))</f>
        <v>31</v>
      </c>
      <c r="P13" s="436">
        <f>IF(OR($D$3="",$N$3=""),"",IF(B13="","",IF(AND(N13="NA",O13="NA"),"NA",IF($N$3=$AJ$12,'Result Sheet'!CG13,IF($N$3=$AJ$13,'Result Sheet'!CN13,IF($N$3=$AJ$14,'Result Sheet'!CU13,IF($N$3=$AJ$15,'Result Sheet'!DB13,IF($N$3=$AJ$16,'Result Sheet'!DF13,SUM(N13:O13)))))))))</f>
        <v>41</v>
      </c>
      <c r="Q13" s="434">
        <f t="shared" si="1"/>
        <v>83</v>
      </c>
      <c r="R13" s="437">
        <f t="shared" si="2"/>
        <v>0</v>
      </c>
      <c r="S13" s="437">
        <f t="shared" si="3"/>
        <v>100</v>
      </c>
      <c r="T13" s="437" t="str">
        <f t="shared" si="4"/>
        <v/>
      </c>
      <c r="U13" s="437" t="str">
        <f t="shared" si="5"/>
        <v>P</v>
      </c>
      <c r="V13" s="438" t="str">
        <f t="shared" si="6"/>
        <v>I</v>
      </c>
      <c r="W13" s="439" t="str">
        <f t="shared" si="7"/>
        <v>B</v>
      </c>
      <c r="AJ13" s="44" t="str">
        <f>'Result Sheet'!CM4</f>
        <v>कला शिक्षा</v>
      </c>
    </row>
    <row r="14" spans="1:36" ht="18" customHeight="1">
      <c r="A14" s="425">
        <f>IF('Result Sheet'!A14="","",'Result Sheet'!A14)</f>
        <v>7</v>
      </c>
      <c r="B14" s="426">
        <f>IF(OR($D$3="",$N$3=""),"",IF('Result Sheet'!B14="","",'Result Sheet'!B14))</f>
        <v>108</v>
      </c>
      <c r="C14" s="427">
        <f>IF(OR($D$3="",$N$3=""),"",IF('Result Sheet'!F14="","",'Result Sheet'!F14))</f>
        <v>942</v>
      </c>
      <c r="D14" s="428" t="str">
        <f>IF(OR($D$3="",$N$3=""),"",IF('Result Sheet'!E14="","",'Result Sheet'!E14))</f>
        <v>28-09-2015</v>
      </c>
      <c r="E14" s="429" t="str">
        <f>IF(OR($D$3="",$N$3=""),"",IF('Result Sheet'!G14="","",'Result Sheet'!G14))</f>
        <v>DAKSH PRAJAPAT</v>
      </c>
      <c r="F14" s="429" t="str">
        <f>IF(OR($D$3="",$N$3=""),"",IF('Result Sheet'!H14="","",'Result Sheet'!H14))</f>
        <v>PRAKASH PRAJAPAT</v>
      </c>
      <c r="G14" s="429" t="str">
        <f>IF(OR($D$3="",$N$3=""),"",IF('Result Sheet'!I14="","",'Result Sheet'!I14))</f>
        <v>REKHA PRAJAPATI</v>
      </c>
      <c r="H14" s="430" t="str">
        <f>IF(OR($D$3="",$N$3=""),"",IF('Result Sheet'!K14="","",'Result Sheet'!K14))</f>
        <v>OBC</v>
      </c>
      <c r="I14" s="431" t="str">
        <f>IF(OR($D$3="",$N$3=""),"",IF('Result Sheet'!J14="","",'Result Sheet'!J14))</f>
        <v>M</v>
      </c>
      <c r="J14" s="432">
        <f>IF($N$3=$AJ$8,'Result Sheet'!P14,IF($N$3=$AJ$9,'Result Sheet'!AH14,IF($N$3=$AJ$10,'Result Sheet'!AZ14,IF($N$3=$AJ$11,'Result Sheet'!BR14,""))))</f>
        <v>13</v>
      </c>
      <c r="K14" s="432">
        <f>IF($N$3=$AJ$8,'Result Sheet'!Q14,IF($N$3=$AJ$9,'Result Sheet'!AI14,IF($N$3=$AJ$10,'Result Sheet'!BA14,IF($N$3=$AJ$11,'Result Sheet'!BS14,""))))</f>
        <v>32</v>
      </c>
      <c r="L14" s="433">
        <f>IF(OR($D$3="",$N$3=""),"",IF(B14="","",IF(AND(K14="NA",J14="NA"),"NA",IF($N$3=$AJ$12,'Result Sheet'!CF14,IF($N$3=$AJ$13,'Result Sheet'!CM14,IF($N$3=$AJ$14,'Result Sheet'!CT14,IF($N$3=$AJ$15,'Result Sheet'!DA14,IF($N$3=$AJ$16,'Result Sheet'!DE14,SUM(J14:K14)))))))))</f>
        <v>45</v>
      </c>
      <c r="M14" s="434">
        <f t="shared" si="0"/>
        <v>45</v>
      </c>
      <c r="N14" s="435">
        <f>IF($N$3=$AJ$8,'Result Sheet'!T14,IF($N$3=$AJ$9,'Result Sheet'!AL14,IF($N$3=$AJ$10,'Result Sheet'!BD14,IF($N$3=$AJ$11,'Result Sheet'!BV14,""))))</f>
        <v>12</v>
      </c>
      <c r="O14" s="435">
        <f>IF($N$3=$AJ$8,'Result Sheet'!U14,IF($N$3=$AJ$9,'Result Sheet'!AM14,IF($N$3=$AJ$10,'Result Sheet'!BE14,IF($N$3=$AJ$11,'Result Sheet'!BW14,""))))</f>
        <v>34</v>
      </c>
      <c r="P14" s="436">
        <f>IF(OR($D$3="",$N$3=""),"",IF(B14="","",IF(AND(N14="NA",O14="NA"),"NA",IF($N$3=$AJ$12,'Result Sheet'!CG14,IF($N$3=$AJ$13,'Result Sheet'!CN14,IF($N$3=$AJ$14,'Result Sheet'!CU14,IF($N$3=$AJ$15,'Result Sheet'!DB14,IF($N$3=$AJ$16,'Result Sheet'!DF14,SUM(N14:O14)))))))))</f>
        <v>46</v>
      </c>
      <c r="Q14" s="434">
        <f t="shared" si="1"/>
        <v>91</v>
      </c>
      <c r="R14" s="437">
        <f>COUNTIF(O14,"ML")*$O$7+(COUNTIF(J14,"ML")*$J$7)+(COUNTIF(K14,"ML")*$K$7)+(COUNTIF(N14,"ML")*$N$7)</f>
        <v>0</v>
      </c>
      <c r="S14" s="437">
        <f t="shared" si="3"/>
        <v>100</v>
      </c>
      <c r="T14" s="437" t="str">
        <f t="shared" si="4"/>
        <v/>
      </c>
      <c r="U14" s="437" t="str">
        <f t="shared" si="5"/>
        <v>P</v>
      </c>
      <c r="V14" s="438" t="str">
        <f t="shared" si="6"/>
        <v>I</v>
      </c>
      <c r="W14" s="439" t="str">
        <f t="shared" si="7"/>
        <v>A</v>
      </c>
      <c r="AJ14" s="44" t="str">
        <f>'Result Sheet'!CT4</f>
        <v>स्वा. एवं शा. शिक्षा</v>
      </c>
    </row>
    <row r="15" spans="1:36" ht="18" customHeight="1">
      <c r="A15" s="425">
        <f>IF('Result Sheet'!A15="","",'Result Sheet'!A15)</f>
        <v>8</v>
      </c>
      <c r="B15" s="426">
        <f>IF(OR($D$3="",$N$3=""),"",IF('Result Sheet'!B15="","",'Result Sheet'!B15))</f>
        <v>109</v>
      </c>
      <c r="C15" s="427">
        <f>IF(OR($D$3="",$N$3=""),"",IF('Result Sheet'!F15="","",'Result Sheet'!F15))</f>
        <v>925</v>
      </c>
      <c r="D15" s="428" t="str">
        <f>IF(OR($D$3="",$N$3=""),"",IF('Result Sheet'!E15="","",'Result Sheet'!E15))</f>
        <v>26-10-2015</v>
      </c>
      <c r="E15" s="429" t="str">
        <f>IF(OR($D$3="",$N$3=""),"",IF('Result Sheet'!G15="","",'Result Sheet'!G15))</f>
        <v>DIVYA BAGRI</v>
      </c>
      <c r="F15" s="429" t="str">
        <f>IF(OR($D$3="",$N$3=""),"",IF('Result Sheet'!H15="","",'Result Sheet'!H15))</f>
        <v>MUKESH</v>
      </c>
      <c r="G15" s="429" t="str">
        <f>IF(OR($D$3="",$N$3=""),"",IF('Result Sheet'!I15="","",'Result Sheet'!I15))</f>
        <v>SEEMA</v>
      </c>
      <c r="H15" s="430" t="str">
        <f>IF(OR($D$3="",$N$3=""),"",IF('Result Sheet'!K15="","",'Result Sheet'!K15))</f>
        <v>OBC</v>
      </c>
      <c r="I15" s="431" t="str">
        <f>IF(OR($D$3="",$N$3=""),"",IF('Result Sheet'!J15="","",'Result Sheet'!J15))</f>
        <v>F</v>
      </c>
      <c r="J15" s="432">
        <f>IF($N$3=$AJ$8,'Result Sheet'!P15,IF($N$3=$AJ$9,'Result Sheet'!AH15,IF($N$3=$AJ$10,'Result Sheet'!AZ15,IF($N$3=$AJ$11,'Result Sheet'!BR15,""))))</f>
        <v>10</v>
      </c>
      <c r="K15" s="432">
        <f>IF($N$3=$AJ$8,'Result Sheet'!Q15,IF($N$3=$AJ$9,'Result Sheet'!AI15,IF($N$3=$AJ$10,'Result Sheet'!BA15,IF($N$3=$AJ$11,'Result Sheet'!BS15,""))))</f>
        <v>31</v>
      </c>
      <c r="L15" s="433">
        <f>IF(OR($D$3="",$N$3=""),"",IF(B15="","",IF(AND(K15="NA",J15="NA"),"NA",IF($N$3=$AJ$12,'Result Sheet'!CF15,IF($N$3=$AJ$13,'Result Sheet'!CM15,IF($N$3=$AJ$14,'Result Sheet'!CT15,IF($N$3=$AJ$15,'Result Sheet'!DA15,IF($N$3=$AJ$16,'Result Sheet'!DE15,SUM(J15:K15)))))))))</f>
        <v>41</v>
      </c>
      <c r="M15" s="434">
        <f t="shared" si="0"/>
        <v>41</v>
      </c>
      <c r="N15" s="435">
        <f>IF($N$3=$AJ$8,'Result Sheet'!T15,IF($N$3=$AJ$9,'Result Sheet'!AL15,IF($N$3=$AJ$10,'Result Sheet'!BD15,IF($N$3=$AJ$11,'Result Sheet'!BV15,""))))</f>
        <v>14</v>
      </c>
      <c r="O15" s="435">
        <f>IF($N$3=$AJ$8,'Result Sheet'!U15,IF($N$3=$AJ$9,'Result Sheet'!AM15,IF($N$3=$AJ$10,'Result Sheet'!BE15,IF($N$3=$AJ$11,'Result Sheet'!BW15,""))))</f>
        <v>32</v>
      </c>
      <c r="P15" s="436">
        <f>IF(OR($D$3="",$N$3=""),"",IF(B15="","",IF(AND(N15="NA",O15="NA"),"NA",IF($N$3=$AJ$12,'Result Sheet'!CG15,IF($N$3=$AJ$13,'Result Sheet'!CN15,IF($N$3=$AJ$14,'Result Sheet'!CU15,IF($N$3=$AJ$15,'Result Sheet'!DB15,IF($N$3=$AJ$16,'Result Sheet'!DF15,SUM(N15:O15)))))))))</f>
        <v>46</v>
      </c>
      <c r="Q15" s="434">
        <f t="shared" si="1"/>
        <v>87</v>
      </c>
      <c r="R15" s="437">
        <f t="shared" si="2"/>
        <v>0</v>
      </c>
      <c r="S15" s="437">
        <f t="shared" si="3"/>
        <v>100</v>
      </c>
      <c r="T15" s="437" t="str">
        <f t="shared" si="4"/>
        <v/>
      </c>
      <c r="U15" s="437" t="str">
        <f t="shared" si="5"/>
        <v>P</v>
      </c>
      <c r="V15" s="438" t="str">
        <f t="shared" si="6"/>
        <v>I</v>
      </c>
      <c r="W15" s="439" t="str">
        <f t="shared" si="7"/>
        <v>A</v>
      </c>
      <c r="AJ15" s="44" t="str">
        <f>IF('Result Sheet'!DA4="","",'Result Sheet'!DA4)</f>
        <v>COMPUTER</v>
      </c>
    </row>
    <row r="16" spans="1:36" ht="18" customHeight="1">
      <c r="A16" s="425">
        <f>IF('Result Sheet'!A16="","",'Result Sheet'!A16)</f>
        <v>9</v>
      </c>
      <c r="B16" s="426">
        <f>IF(OR($D$3="",$N$3=""),"",IF('Result Sheet'!B16="","",'Result Sheet'!B16))</f>
        <v>110</v>
      </c>
      <c r="C16" s="427">
        <f>IF(OR($D$3="",$N$3=""),"",IF('Result Sheet'!F16="","",'Result Sheet'!F16))</f>
        <v>952</v>
      </c>
      <c r="D16" s="428">
        <f>IF(OR($D$3="",$N$3=""),"",IF('Result Sheet'!E16="","",'Result Sheet'!E16))</f>
        <v>42047</v>
      </c>
      <c r="E16" s="429" t="str">
        <f>IF(OR($D$3="",$N$3=""),"",IF('Result Sheet'!G16="","",'Result Sheet'!G16))</f>
        <v>DUSHYANT DAYAMA</v>
      </c>
      <c r="F16" s="429" t="str">
        <f>IF(OR($D$3="",$N$3=""),"",IF('Result Sheet'!H16="","",'Result Sheet'!H16))</f>
        <v>BASANT KUMAR DAYAMA</v>
      </c>
      <c r="G16" s="429" t="str">
        <f>IF(OR($D$3="",$N$3=""),"",IF('Result Sheet'!I16="","",'Result Sheet'!I16))</f>
        <v>PUSHPA DAYAMA</v>
      </c>
      <c r="H16" s="430" t="str">
        <f>IF(OR($D$3="",$N$3=""),"",IF('Result Sheet'!K16="","",'Result Sheet'!K16))</f>
        <v>SC</v>
      </c>
      <c r="I16" s="431" t="str">
        <f>IF(OR($D$3="",$N$3=""),"",IF('Result Sheet'!J16="","",'Result Sheet'!J16))</f>
        <v>M</v>
      </c>
      <c r="J16" s="432">
        <f>IF($N$3=$AJ$8,'Result Sheet'!P16,IF($N$3=$AJ$9,'Result Sheet'!AH16,IF($N$3=$AJ$10,'Result Sheet'!AZ16,IF($N$3=$AJ$11,'Result Sheet'!BR16,""))))</f>
        <v>14</v>
      </c>
      <c r="K16" s="432">
        <f>IF($N$3=$AJ$8,'Result Sheet'!Q16,IF($N$3=$AJ$9,'Result Sheet'!AI16,IF($N$3=$AJ$10,'Result Sheet'!BA16,IF($N$3=$AJ$11,'Result Sheet'!BS16,""))))</f>
        <v>30</v>
      </c>
      <c r="L16" s="433">
        <f>IF(OR($D$3="",$N$3=""),"",IF(B16="","",IF(AND(K16="NA",J16="NA"),"NA",IF($N$3=$AJ$12,'Result Sheet'!CF16,IF($N$3=$AJ$13,'Result Sheet'!CM16,IF($N$3=$AJ$14,'Result Sheet'!CT16,IF($N$3=$AJ$15,'Result Sheet'!DA16,IF($N$3=$AJ$16,'Result Sheet'!DE16,SUM(J16:K16)))))))))</f>
        <v>44</v>
      </c>
      <c r="M16" s="434">
        <f t="shared" si="0"/>
        <v>44</v>
      </c>
      <c r="N16" s="435">
        <f>IF($N$3=$AJ$8,'Result Sheet'!T16,IF($N$3=$AJ$9,'Result Sheet'!AL16,IF($N$3=$AJ$10,'Result Sheet'!BD16,IF($N$3=$AJ$11,'Result Sheet'!BV16,""))))</f>
        <v>10</v>
      </c>
      <c r="O16" s="435">
        <f>IF($N$3=$AJ$8,'Result Sheet'!U16,IF($N$3=$AJ$9,'Result Sheet'!AM16,IF($N$3=$AJ$10,'Result Sheet'!BE16,IF($N$3=$AJ$11,'Result Sheet'!BW16,""))))</f>
        <v>31</v>
      </c>
      <c r="P16" s="436">
        <f>IF(OR($D$3="",$N$3=""),"",IF(B16="","",IF(AND(N16="NA",O16="NA"),"NA",IF($N$3=$AJ$12,'Result Sheet'!CG16,IF($N$3=$AJ$13,'Result Sheet'!CN16,IF($N$3=$AJ$14,'Result Sheet'!CU16,IF($N$3=$AJ$15,'Result Sheet'!DB16,IF($N$3=$AJ$16,'Result Sheet'!DF16,SUM(N16:O16)))))))))</f>
        <v>41</v>
      </c>
      <c r="Q16" s="434">
        <f t="shared" si="1"/>
        <v>85</v>
      </c>
      <c r="R16" s="437">
        <f t="shared" si="2"/>
        <v>0</v>
      </c>
      <c r="S16" s="437">
        <f t="shared" si="3"/>
        <v>100</v>
      </c>
      <c r="T16" s="437" t="str">
        <f t="shared" si="4"/>
        <v/>
      </c>
      <c r="U16" s="437" t="str">
        <f t="shared" si="5"/>
        <v>P</v>
      </c>
      <c r="V16" s="438" t="str">
        <f t="shared" si="6"/>
        <v>I</v>
      </c>
      <c r="W16" s="439" t="str">
        <f t="shared" si="7"/>
        <v>B</v>
      </c>
      <c r="AJ16" s="44" t="str">
        <f>IF('Result Sheet'!DE4="","",'Result Sheet'!DE4)</f>
        <v>G.K.</v>
      </c>
    </row>
    <row r="17" spans="1:23">
      <c r="A17" s="425">
        <f>IF('Result Sheet'!A17="","",'Result Sheet'!A17)</f>
        <v>10</v>
      </c>
      <c r="B17" s="426">
        <f>IF(OR($D$3="",$N$3=""),"",IF('Result Sheet'!B17="","",'Result Sheet'!B17))</f>
        <v>111</v>
      </c>
      <c r="C17" s="427">
        <f>IF(OR($D$3="",$N$3=""),"",IF('Result Sheet'!F17="","",'Result Sheet'!F17))</f>
        <v>931</v>
      </c>
      <c r="D17" s="428" t="str">
        <f>IF(OR($D$3="",$N$3=""),"",IF('Result Sheet'!E17="","",'Result Sheet'!E17))</f>
        <v>23-10-2015</v>
      </c>
      <c r="E17" s="429" t="str">
        <f>IF(OR($D$3="",$N$3=""),"",IF('Result Sheet'!G17="","",'Result Sheet'!G17))</f>
        <v>GUNEET CHOUHAN</v>
      </c>
      <c r="F17" s="429" t="str">
        <f>IF(OR($D$3="",$N$3=""),"",IF('Result Sheet'!H17="","",'Result Sheet'!H17))</f>
        <v>KAILASH CHOUHAN</v>
      </c>
      <c r="G17" s="429" t="str">
        <f>IF(OR($D$3="",$N$3=""),"",IF('Result Sheet'!I17="","",'Result Sheet'!I17))</f>
        <v>PUSHPA DEVI</v>
      </c>
      <c r="H17" s="430" t="str">
        <f>IF(OR($D$3="",$N$3=""),"",IF('Result Sheet'!K17="","",'Result Sheet'!K17))</f>
        <v>OBC</v>
      </c>
      <c r="I17" s="431" t="str">
        <f>IF(OR($D$3="",$N$3=""),"",IF('Result Sheet'!J17="","",'Result Sheet'!J17))</f>
        <v>M</v>
      </c>
      <c r="J17" s="432">
        <f>IF($N$3=$AJ$8,'Result Sheet'!P17,IF($N$3=$AJ$9,'Result Sheet'!AH17,IF($N$3=$AJ$10,'Result Sheet'!AZ17,IF($N$3=$AJ$11,'Result Sheet'!BR17,""))))</f>
        <v>14</v>
      </c>
      <c r="K17" s="432">
        <f>IF($N$3=$AJ$8,'Result Sheet'!Q17,IF($N$3=$AJ$9,'Result Sheet'!AI17,IF($N$3=$AJ$10,'Result Sheet'!BA17,IF($N$3=$AJ$11,'Result Sheet'!BS17,""))))</f>
        <v>32</v>
      </c>
      <c r="L17" s="433">
        <f>IF(OR($D$3="",$N$3=""),"",IF(B17="","",IF(AND(K17="NA",J17="NA"),"NA",IF($N$3=$AJ$12,'Result Sheet'!CF17,IF($N$3=$AJ$13,'Result Sheet'!CM17,IF($N$3=$AJ$14,'Result Sheet'!CT17,IF($N$3=$AJ$15,'Result Sheet'!DA17,IF($N$3=$AJ$16,'Result Sheet'!DE17,SUM(J17:K17)))))))))</f>
        <v>46</v>
      </c>
      <c r="M17" s="434">
        <f t="shared" si="0"/>
        <v>46</v>
      </c>
      <c r="N17" s="435">
        <f>IF($N$3=$AJ$8,'Result Sheet'!T17,IF($N$3=$AJ$9,'Result Sheet'!AL17,IF($N$3=$AJ$10,'Result Sheet'!BD17,IF($N$3=$AJ$11,'Result Sheet'!BV17,""))))</f>
        <v>12</v>
      </c>
      <c r="O17" s="435">
        <f>IF($N$3=$AJ$8,'Result Sheet'!U17,IF($N$3=$AJ$9,'Result Sheet'!AM17,IF($N$3=$AJ$10,'Result Sheet'!BE17,IF($N$3=$AJ$11,'Result Sheet'!BW17,""))))</f>
        <v>30</v>
      </c>
      <c r="P17" s="436">
        <f>IF(OR($D$3="",$N$3=""),"",IF(B17="","",IF(AND(N17="NA",O17="NA"),"NA",IF($N$3=$AJ$12,'Result Sheet'!CG17,IF($N$3=$AJ$13,'Result Sheet'!CN17,IF($N$3=$AJ$14,'Result Sheet'!CU17,IF($N$3=$AJ$15,'Result Sheet'!DB17,IF($N$3=$AJ$16,'Result Sheet'!DF17,SUM(N17:O17)))))))))</f>
        <v>42</v>
      </c>
      <c r="Q17" s="434">
        <f t="shared" si="1"/>
        <v>88</v>
      </c>
      <c r="R17" s="437">
        <f t="shared" si="2"/>
        <v>0</v>
      </c>
      <c r="S17" s="437">
        <f t="shared" si="3"/>
        <v>100</v>
      </c>
      <c r="T17" s="437" t="str">
        <f t="shared" si="4"/>
        <v/>
      </c>
      <c r="U17" s="437" t="str">
        <f t="shared" si="5"/>
        <v>P</v>
      </c>
      <c r="V17" s="438" t="str">
        <f t="shared" si="6"/>
        <v>I</v>
      </c>
      <c r="W17" s="439" t="str">
        <f t="shared" si="7"/>
        <v>A</v>
      </c>
    </row>
    <row r="18" spans="1:23">
      <c r="A18" s="425">
        <f>IF('Result Sheet'!A18="","",'Result Sheet'!A18)</f>
        <v>11</v>
      </c>
      <c r="B18" s="426">
        <f>IF(OR($D$3="",$N$3=""),"",IF('Result Sheet'!B18="","",'Result Sheet'!B18))</f>
        <v>112</v>
      </c>
      <c r="C18" s="427">
        <f>IF(OR($D$3="",$N$3=""),"",IF('Result Sheet'!F18="","",'Result Sheet'!F18))</f>
        <v>923</v>
      </c>
      <c r="D18" s="428" t="str">
        <f>IF(OR($D$3="",$N$3=""),"",IF('Result Sheet'!E18="","",'Result Sheet'!E18))</f>
        <v>23-10-2015</v>
      </c>
      <c r="E18" s="429" t="str">
        <f>IF(OR($D$3="",$N$3=""),"",IF('Result Sheet'!G18="","",'Result Sheet'!G18))</f>
        <v>GUNJAN TAK</v>
      </c>
      <c r="F18" s="429" t="str">
        <f>IF(OR($D$3="",$N$3=""),"",IF('Result Sheet'!H18="","",'Result Sheet'!H18))</f>
        <v>DINESH KUMAR TAK</v>
      </c>
      <c r="G18" s="429" t="str">
        <f>IF(OR($D$3="",$N$3=""),"",IF('Result Sheet'!I18="","",'Result Sheet'!I18))</f>
        <v>SHARDA TAK</v>
      </c>
      <c r="H18" s="430" t="str">
        <f>IF(OR($D$3="",$N$3=""),"",IF('Result Sheet'!K18="","",'Result Sheet'!K18))</f>
        <v>OBC</v>
      </c>
      <c r="I18" s="431" t="str">
        <f>IF(OR($D$3="",$N$3=""),"",IF('Result Sheet'!J18="","",'Result Sheet'!J18))</f>
        <v>F</v>
      </c>
      <c r="J18" s="432">
        <f>IF($N$3=$AJ$8,'Result Sheet'!P18,IF($N$3=$AJ$9,'Result Sheet'!AH18,IF($N$3=$AJ$10,'Result Sheet'!AZ18,IF($N$3=$AJ$11,'Result Sheet'!BR18,""))))</f>
        <v>14</v>
      </c>
      <c r="K18" s="432">
        <f>IF($N$3=$AJ$8,'Result Sheet'!Q18,IF($N$3=$AJ$9,'Result Sheet'!AI18,IF($N$3=$AJ$10,'Result Sheet'!BA18,IF($N$3=$AJ$11,'Result Sheet'!BS18,""))))</f>
        <v>32</v>
      </c>
      <c r="L18" s="433">
        <f>IF(OR($D$3="",$N$3=""),"",IF(B18="","",IF(AND(K18="NA",J18="NA"),"NA",IF($N$3=$AJ$12,'Result Sheet'!CF18,IF($N$3=$AJ$13,'Result Sheet'!CM18,IF($N$3=$AJ$14,'Result Sheet'!CT18,IF($N$3=$AJ$15,'Result Sheet'!DA18,IF($N$3=$AJ$16,'Result Sheet'!DE18,SUM(J18:K18)))))))))</f>
        <v>46</v>
      </c>
      <c r="M18" s="434">
        <f t="shared" si="0"/>
        <v>46</v>
      </c>
      <c r="N18" s="435">
        <f>IF($N$3=$AJ$8,'Result Sheet'!T18,IF($N$3=$AJ$9,'Result Sheet'!AL18,IF($N$3=$AJ$10,'Result Sheet'!BD18,IF($N$3=$AJ$11,'Result Sheet'!BV18,""))))</f>
        <v>13</v>
      </c>
      <c r="O18" s="435">
        <f>IF($N$3=$AJ$8,'Result Sheet'!U18,IF($N$3=$AJ$9,'Result Sheet'!AM18,IF($N$3=$AJ$10,'Result Sheet'!BE18,IF($N$3=$AJ$11,'Result Sheet'!BW18,""))))</f>
        <v>32</v>
      </c>
      <c r="P18" s="436">
        <f>IF(OR($D$3="",$N$3=""),"",IF(B18="","",IF(AND(N18="NA",O18="NA"),"NA",IF($N$3=$AJ$12,'Result Sheet'!CG18,IF($N$3=$AJ$13,'Result Sheet'!CN18,IF($N$3=$AJ$14,'Result Sheet'!CU18,IF($N$3=$AJ$15,'Result Sheet'!DB18,IF($N$3=$AJ$16,'Result Sheet'!DF18,SUM(N18:O18)))))))))</f>
        <v>45</v>
      </c>
      <c r="Q18" s="434">
        <f t="shared" si="1"/>
        <v>91</v>
      </c>
      <c r="R18" s="437">
        <f t="shared" si="2"/>
        <v>0</v>
      </c>
      <c r="S18" s="437">
        <f t="shared" si="3"/>
        <v>100</v>
      </c>
      <c r="T18" s="437" t="str">
        <f t="shared" si="4"/>
        <v/>
      </c>
      <c r="U18" s="437" t="str">
        <f t="shared" si="5"/>
        <v>P</v>
      </c>
      <c r="V18" s="438" t="str">
        <f t="shared" si="6"/>
        <v>I</v>
      </c>
      <c r="W18" s="439" t="str">
        <f t="shared" si="7"/>
        <v>A</v>
      </c>
    </row>
    <row r="19" spans="1:23">
      <c r="A19" s="425">
        <f>IF('Result Sheet'!A19="","",'Result Sheet'!A19)</f>
        <v>12</v>
      </c>
      <c r="B19" s="426">
        <f>IF(OR($D$3="",$N$3=""),"",IF('Result Sheet'!B19="","",'Result Sheet'!B19))</f>
        <v>113</v>
      </c>
      <c r="C19" s="427">
        <f>IF(OR($D$3="",$N$3=""),"",IF('Result Sheet'!F19="","",'Result Sheet'!F19))</f>
        <v>949</v>
      </c>
      <c r="D19" s="428" t="str">
        <f>IF(OR($D$3="",$N$3=""),"",IF('Result Sheet'!E19="","",'Result Sheet'!E19))</f>
        <v>30-10-2014</v>
      </c>
      <c r="E19" s="429" t="str">
        <f>IF(OR($D$3="",$N$3=""),"",IF('Result Sheet'!G19="","",'Result Sheet'!G19))</f>
        <v>JAGRAT SOLANKI</v>
      </c>
      <c r="F19" s="429" t="str">
        <f>IF(OR($D$3="",$N$3=""),"",IF('Result Sheet'!H19="","",'Result Sheet'!H19))</f>
        <v>KRISHAN KAMAL SOLANKI</v>
      </c>
      <c r="G19" s="429" t="str">
        <f>IF(OR($D$3="",$N$3=""),"",IF('Result Sheet'!I19="","",'Result Sheet'!I19))</f>
        <v>GEETA DEVI</v>
      </c>
      <c r="H19" s="430" t="str">
        <f>IF(OR($D$3="",$N$3=""),"",IF('Result Sheet'!K19="","",'Result Sheet'!K19))</f>
        <v>OBC</v>
      </c>
      <c r="I19" s="431" t="str">
        <f>IF(OR($D$3="",$N$3=""),"",IF('Result Sheet'!J19="","",'Result Sheet'!J19))</f>
        <v>M</v>
      </c>
      <c r="J19" s="432">
        <f>IF($N$3=$AJ$8,'Result Sheet'!P19,IF($N$3=$AJ$9,'Result Sheet'!AH19,IF($N$3=$AJ$10,'Result Sheet'!AZ19,IF($N$3=$AJ$11,'Result Sheet'!BR19,""))))</f>
        <v>14</v>
      </c>
      <c r="K19" s="432">
        <f>IF($N$3=$AJ$8,'Result Sheet'!Q19,IF($N$3=$AJ$9,'Result Sheet'!AI19,IF($N$3=$AJ$10,'Result Sheet'!BA19,IF($N$3=$AJ$11,'Result Sheet'!BS19,""))))</f>
        <v>32</v>
      </c>
      <c r="L19" s="433">
        <f>IF(OR($D$3="",$N$3=""),"",IF(B19="","",IF(AND(K19="NA",J19="NA"),"NA",IF($N$3=$AJ$12,'Result Sheet'!CF19,IF($N$3=$AJ$13,'Result Sheet'!CM19,IF($N$3=$AJ$14,'Result Sheet'!CT19,IF($N$3=$AJ$15,'Result Sheet'!DA19,IF($N$3=$AJ$16,'Result Sheet'!DE19,SUM(J19:K19)))))))))</f>
        <v>46</v>
      </c>
      <c r="M19" s="434">
        <f t="shared" si="0"/>
        <v>46</v>
      </c>
      <c r="N19" s="435">
        <f>IF($N$3=$AJ$8,'Result Sheet'!T19,IF($N$3=$AJ$9,'Result Sheet'!AL19,IF($N$3=$AJ$10,'Result Sheet'!BD19,IF($N$3=$AJ$11,'Result Sheet'!BV19,""))))</f>
        <v>10</v>
      </c>
      <c r="O19" s="435">
        <f>IF($N$3=$AJ$8,'Result Sheet'!U19,IF($N$3=$AJ$9,'Result Sheet'!AM19,IF($N$3=$AJ$10,'Result Sheet'!BE19,IF($N$3=$AJ$11,'Result Sheet'!BW19,""))))</f>
        <v>32</v>
      </c>
      <c r="P19" s="436">
        <f>IF(OR($D$3="",$N$3=""),"",IF(B19="","",IF(AND(N19="NA",O19="NA"),"NA",IF($N$3=$AJ$12,'Result Sheet'!CG19,IF($N$3=$AJ$13,'Result Sheet'!CN19,IF($N$3=$AJ$14,'Result Sheet'!CU19,IF($N$3=$AJ$15,'Result Sheet'!DB19,IF($N$3=$AJ$16,'Result Sheet'!DF19,SUM(N19:O19)))))))))</f>
        <v>42</v>
      </c>
      <c r="Q19" s="434">
        <f t="shared" si="1"/>
        <v>88</v>
      </c>
      <c r="R19" s="437">
        <f t="shared" si="2"/>
        <v>0</v>
      </c>
      <c r="S19" s="437">
        <f t="shared" si="3"/>
        <v>100</v>
      </c>
      <c r="T19" s="437" t="str">
        <f t="shared" si="4"/>
        <v/>
      </c>
      <c r="U19" s="437" t="str">
        <f t="shared" si="5"/>
        <v>P</v>
      </c>
      <c r="V19" s="438" t="str">
        <f t="shared" si="6"/>
        <v>I</v>
      </c>
      <c r="W19" s="439" t="str">
        <f t="shared" si="7"/>
        <v>A</v>
      </c>
    </row>
    <row r="20" spans="1:23">
      <c r="A20" s="425">
        <f>IF('Result Sheet'!A20="","",'Result Sheet'!A20)</f>
        <v>13</v>
      </c>
      <c r="B20" s="426">
        <f>IF(OR($D$3="",$N$3=""),"",IF('Result Sheet'!B20="","",'Result Sheet'!B20))</f>
        <v>114</v>
      </c>
      <c r="C20" s="427">
        <f>IF(OR($D$3="",$N$3=""),"",IF('Result Sheet'!F20="","",'Result Sheet'!F20))</f>
        <v>933</v>
      </c>
      <c r="D20" s="428" t="str">
        <f>IF(OR($D$3="",$N$3=""),"",IF('Result Sheet'!E20="","",'Result Sheet'!E20))</f>
        <v>26-05-2014</v>
      </c>
      <c r="E20" s="429" t="str">
        <f>IF(OR($D$3="",$N$3=""),"",IF('Result Sheet'!G20="","",'Result Sheet'!G20))</f>
        <v>JOYA KHAN</v>
      </c>
      <c r="F20" s="429" t="str">
        <f>IF(OR($D$3="",$N$3=""),"",IF('Result Sheet'!H20="","",'Result Sheet'!H20))</f>
        <v>BARGAT KHAN</v>
      </c>
      <c r="G20" s="429" t="str">
        <f>IF(OR($D$3="",$N$3=""),"",IF('Result Sheet'!I20="","",'Result Sheet'!I20))</f>
        <v>MADINA BANO</v>
      </c>
      <c r="H20" s="430" t="str">
        <f>IF(OR($D$3="",$N$3=""),"",IF('Result Sheet'!K20="","",'Result Sheet'!K20))</f>
        <v>OBC</v>
      </c>
      <c r="I20" s="431" t="str">
        <f>IF(OR($D$3="",$N$3=""),"",IF('Result Sheet'!J20="","",'Result Sheet'!J20))</f>
        <v>F</v>
      </c>
      <c r="J20" s="432">
        <f>IF($N$3=$AJ$8,'Result Sheet'!P20,IF($N$3=$AJ$9,'Result Sheet'!AH20,IF($N$3=$AJ$10,'Result Sheet'!AZ20,IF($N$3=$AJ$11,'Result Sheet'!BR20,""))))</f>
        <v>14</v>
      </c>
      <c r="K20" s="432">
        <f>IF($N$3=$AJ$8,'Result Sheet'!Q20,IF($N$3=$AJ$9,'Result Sheet'!AI20,IF($N$3=$AJ$10,'Result Sheet'!BA20,IF($N$3=$AJ$11,'Result Sheet'!BS20,""))))</f>
        <v>32</v>
      </c>
      <c r="L20" s="433">
        <f>IF(OR($D$3="",$N$3=""),"",IF(B20="","",IF(AND(K20="NA",J20="NA"),"NA",IF($N$3=$AJ$12,'Result Sheet'!CF20,IF($N$3=$AJ$13,'Result Sheet'!CM20,IF($N$3=$AJ$14,'Result Sheet'!CT20,IF($N$3=$AJ$15,'Result Sheet'!DA20,IF($N$3=$AJ$16,'Result Sheet'!DE20,SUM(J20:K20)))))))))</f>
        <v>46</v>
      </c>
      <c r="M20" s="434">
        <f t="shared" si="0"/>
        <v>46</v>
      </c>
      <c r="N20" s="435">
        <f>IF($N$3=$AJ$8,'Result Sheet'!T20,IF($N$3=$AJ$9,'Result Sheet'!AL20,IF($N$3=$AJ$10,'Result Sheet'!BD20,IF($N$3=$AJ$11,'Result Sheet'!BV20,""))))</f>
        <v>10</v>
      </c>
      <c r="O20" s="435">
        <f>IF($N$3=$AJ$8,'Result Sheet'!U20,IF($N$3=$AJ$9,'Result Sheet'!AM20,IF($N$3=$AJ$10,'Result Sheet'!BE20,IF($N$3=$AJ$11,'Result Sheet'!BW20,""))))</f>
        <v>30</v>
      </c>
      <c r="P20" s="436">
        <f>IF(OR($D$3="",$N$3=""),"",IF(B20="","",IF(AND(N20="NA",O20="NA"),"NA",IF($N$3=$AJ$12,'Result Sheet'!CG20,IF($N$3=$AJ$13,'Result Sheet'!CN20,IF($N$3=$AJ$14,'Result Sheet'!CU20,IF($N$3=$AJ$15,'Result Sheet'!DB20,IF($N$3=$AJ$16,'Result Sheet'!DF20,SUM(N20:O20)))))))))</f>
        <v>40</v>
      </c>
      <c r="Q20" s="434">
        <f t="shared" si="1"/>
        <v>86</v>
      </c>
      <c r="R20" s="437">
        <f t="shared" si="2"/>
        <v>0</v>
      </c>
      <c r="S20" s="437">
        <f t="shared" si="3"/>
        <v>100</v>
      </c>
      <c r="T20" s="437" t="str">
        <f t="shared" si="4"/>
        <v/>
      </c>
      <c r="U20" s="437" t="str">
        <f t="shared" si="5"/>
        <v>P</v>
      </c>
      <c r="V20" s="438" t="str">
        <f t="shared" si="6"/>
        <v>I</v>
      </c>
      <c r="W20" s="439" t="str">
        <f t="shared" si="7"/>
        <v>A</v>
      </c>
    </row>
    <row r="21" spans="1:23">
      <c r="A21" s="425">
        <f>IF('Result Sheet'!A21="","",'Result Sheet'!A21)</f>
        <v>14</v>
      </c>
      <c r="B21" s="426">
        <f>IF(OR($D$3="",$N$3=""),"",IF('Result Sheet'!B21="","",'Result Sheet'!B21))</f>
        <v>115</v>
      </c>
      <c r="C21" s="427">
        <f>IF(OR($D$3="",$N$3=""),"",IF('Result Sheet'!F21="","",'Result Sheet'!F21))</f>
        <v>946</v>
      </c>
      <c r="D21" s="428" t="str">
        <f>IF(OR($D$3="",$N$3=""),"",IF('Result Sheet'!E21="","",'Result Sheet'!E21))</f>
        <v>18-02-2015</v>
      </c>
      <c r="E21" s="429" t="str">
        <f>IF(OR($D$3="",$N$3=""),"",IF('Result Sheet'!G21="","",'Result Sheet'!G21))</f>
        <v>JOYA KHAN</v>
      </c>
      <c r="F21" s="429" t="str">
        <f>IF(OR($D$3="",$N$3=""),"",IF('Result Sheet'!H21="","",'Result Sheet'!H21))</f>
        <v>SAHIMAN LOHAR</v>
      </c>
      <c r="G21" s="429" t="str">
        <f>IF(OR($D$3="",$N$3=""),"",IF('Result Sheet'!I21="","",'Result Sheet'!I21))</f>
        <v>SABINA BANO</v>
      </c>
      <c r="H21" s="430" t="str">
        <f>IF(OR($D$3="",$N$3=""),"",IF('Result Sheet'!K21="","",'Result Sheet'!K21))</f>
        <v>OBC</v>
      </c>
      <c r="I21" s="431" t="str">
        <f>IF(OR($D$3="",$N$3=""),"",IF('Result Sheet'!J21="","",'Result Sheet'!J21))</f>
        <v>F</v>
      </c>
      <c r="J21" s="432">
        <f>IF($N$3=$AJ$8,'Result Sheet'!P21,IF($N$3=$AJ$9,'Result Sheet'!AH21,IF($N$3=$AJ$10,'Result Sheet'!AZ21,IF($N$3=$AJ$11,'Result Sheet'!BR21,""))))</f>
        <v>14</v>
      </c>
      <c r="K21" s="432">
        <f>IF($N$3=$AJ$8,'Result Sheet'!Q21,IF($N$3=$AJ$9,'Result Sheet'!AI21,IF($N$3=$AJ$10,'Result Sheet'!BA21,IF($N$3=$AJ$11,'Result Sheet'!BS21,""))))</f>
        <v>32</v>
      </c>
      <c r="L21" s="433">
        <f>IF(OR($D$3="",$N$3=""),"",IF(B21="","",IF(AND(K21="NA",J21="NA"),"NA",IF($N$3=$AJ$12,'Result Sheet'!CF21,IF($N$3=$AJ$13,'Result Sheet'!CM21,IF($N$3=$AJ$14,'Result Sheet'!CT21,IF($N$3=$AJ$15,'Result Sheet'!DA21,IF($N$3=$AJ$16,'Result Sheet'!DE21,SUM(J21:K21)))))))))</f>
        <v>46</v>
      </c>
      <c r="M21" s="434">
        <f t="shared" si="0"/>
        <v>46</v>
      </c>
      <c r="N21" s="435">
        <f>IF($N$3=$AJ$8,'Result Sheet'!T21,IF($N$3=$AJ$9,'Result Sheet'!AL21,IF($N$3=$AJ$10,'Result Sheet'!BD21,IF($N$3=$AJ$11,'Result Sheet'!BV21,""))))</f>
        <v>10</v>
      </c>
      <c r="O21" s="435">
        <f>IF($N$3=$AJ$8,'Result Sheet'!U21,IF($N$3=$AJ$9,'Result Sheet'!AM21,IF($N$3=$AJ$10,'Result Sheet'!BE21,IF($N$3=$AJ$11,'Result Sheet'!BW21,""))))</f>
        <v>32</v>
      </c>
      <c r="P21" s="436">
        <f>IF(OR($D$3="",$N$3=""),"",IF(B21="","",IF(AND(N21="NA",O21="NA"),"NA",IF($N$3=$AJ$12,'Result Sheet'!CG21,IF($N$3=$AJ$13,'Result Sheet'!CN21,IF($N$3=$AJ$14,'Result Sheet'!CU21,IF($N$3=$AJ$15,'Result Sheet'!DB21,IF($N$3=$AJ$16,'Result Sheet'!DF21,SUM(N21:O21)))))))))</f>
        <v>42</v>
      </c>
      <c r="Q21" s="434">
        <f t="shared" si="1"/>
        <v>88</v>
      </c>
      <c r="R21" s="437">
        <f t="shared" si="2"/>
        <v>0</v>
      </c>
      <c r="S21" s="437">
        <f t="shared" si="3"/>
        <v>100</v>
      </c>
      <c r="T21" s="437" t="str">
        <f t="shared" si="4"/>
        <v/>
      </c>
      <c r="U21" s="437" t="str">
        <f t="shared" si="5"/>
        <v>P</v>
      </c>
      <c r="V21" s="438" t="str">
        <f t="shared" si="6"/>
        <v>I</v>
      </c>
      <c r="W21" s="439" t="str">
        <f t="shared" si="7"/>
        <v>A</v>
      </c>
    </row>
    <row r="22" spans="1:23">
      <c r="A22" s="425">
        <f>IF('Result Sheet'!A22="","",'Result Sheet'!A22)</f>
        <v>15</v>
      </c>
      <c r="B22" s="426">
        <f>IF(OR($D$3="",$N$3=""),"",IF('Result Sheet'!B22="","",'Result Sheet'!B22))</f>
        <v>117</v>
      </c>
      <c r="C22" s="427">
        <f>IF(OR($D$3="",$N$3=""),"",IF('Result Sheet'!F22="","",'Result Sheet'!F22))</f>
        <v>935</v>
      </c>
      <c r="D22" s="428" t="str">
        <f>IF(OR($D$3="",$N$3=""),"",IF('Result Sheet'!E22="","",'Result Sheet'!E22))</f>
        <v>24-09-2015</v>
      </c>
      <c r="E22" s="429" t="str">
        <f>IF(OR($D$3="",$N$3=""),"",IF('Result Sheet'!G22="","",'Result Sheet'!G22))</f>
        <v>KHUSHVEER SINGH</v>
      </c>
      <c r="F22" s="429" t="str">
        <f>IF(OR($D$3="",$N$3=""),"",IF('Result Sheet'!H22="","",'Result Sheet'!H22))</f>
        <v>PUSA RAM</v>
      </c>
      <c r="G22" s="429" t="str">
        <f>IF(OR($D$3="",$N$3=""),"",IF('Result Sheet'!I22="","",'Result Sheet'!I22))</f>
        <v>POOJA</v>
      </c>
      <c r="H22" s="430" t="str">
        <f>IF(OR($D$3="",$N$3=""),"",IF('Result Sheet'!K22="","",'Result Sheet'!K22))</f>
        <v>SC</v>
      </c>
      <c r="I22" s="431" t="str">
        <f>IF(OR($D$3="",$N$3=""),"",IF('Result Sheet'!J22="","",'Result Sheet'!J22))</f>
        <v>M</v>
      </c>
      <c r="J22" s="432">
        <f>IF($N$3=$AJ$8,'Result Sheet'!P22,IF($N$3=$AJ$9,'Result Sheet'!AH22,IF($N$3=$AJ$10,'Result Sheet'!AZ22,IF($N$3=$AJ$11,'Result Sheet'!BR22,""))))</f>
        <v>14</v>
      </c>
      <c r="K22" s="432">
        <f>IF($N$3=$AJ$8,'Result Sheet'!Q22,IF($N$3=$AJ$9,'Result Sheet'!AI22,IF($N$3=$AJ$10,'Result Sheet'!BA22,IF($N$3=$AJ$11,'Result Sheet'!BS22,""))))</f>
        <v>32</v>
      </c>
      <c r="L22" s="433">
        <f>IF(OR($D$3="",$N$3=""),"",IF(B22="","",IF(AND(K22="NA",J22="NA"),"NA",IF($N$3=$AJ$12,'Result Sheet'!CF22,IF($N$3=$AJ$13,'Result Sheet'!CM22,IF($N$3=$AJ$14,'Result Sheet'!CT22,IF($N$3=$AJ$15,'Result Sheet'!DA22,IF($N$3=$AJ$16,'Result Sheet'!DE22,SUM(J22:K22)))))))))</f>
        <v>46</v>
      </c>
      <c r="M22" s="434">
        <f t="shared" si="0"/>
        <v>46</v>
      </c>
      <c r="N22" s="435">
        <f>IF($N$3=$AJ$8,'Result Sheet'!T22,IF($N$3=$AJ$9,'Result Sheet'!AL22,IF($N$3=$AJ$10,'Result Sheet'!BD22,IF($N$3=$AJ$11,'Result Sheet'!BV22,""))))</f>
        <v>10</v>
      </c>
      <c r="O22" s="435">
        <f>IF($N$3=$AJ$8,'Result Sheet'!U22,IF($N$3=$AJ$9,'Result Sheet'!AM22,IF($N$3=$AJ$10,'Result Sheet'!BE22,IF($N$3=$AJ$11,'Result Sheet'!BW22,""))))</f>
        <v>30</v>
      </c>
      <c r="P22" s="436">
        <f>IF(OR($D$3="",$N$3=""),"",IF(B22="","",IF(AND(N22="NA",O22="NA"),"NA",IF($N$3=$AJ$12,'Result Sheet'!CG22,IF($N$3=$AJ$13,'Result Sheet'!CN22,IF($N$3=$AJ$14,'Result Sheet'!CU22,IF($N$3=$AJ$15,'Result Sheet'!DB22,IF($N$3=$AJ$16,'Result Sheet'!DF22,SUM(N22:O22)))))))))</f>
        <v>40</v>
      </c>
      <c r="Q22" s="434">
        <f t="shared" si="1"/>
        <v>86</v>
      </c>
      <c r="R22" s="437">
        <f t="shared" si="2"/>
        <v>0</v>
      </c>
      <c r="S22" s="437">
        <f t="shared" si="3"/>
        <v>100</v>
      </c>
      <c r="T22" s="437" t="str">
        <f t="shared" si="4"/>
        <v/>
      </c>
      <c r="U22" s="437" t="str">
        <f t="shared" si="5"/>
        <v>P</v>
      </c>
      <c r="V22" s="438" t="str">
        <f t="shared" si="6"/>
        <v>I</v>
      </c>
      <c r="W22" s="439" t="str">
        <f t="shared" si="7"/>
        <v>A</v>
      </c>
    </row>
    <row r="23" spans="1:23">
      <c r="A23" s="425">
        <f>IF('Result Sheet'!A23="","",'Result Sheet'!A23)</f>
        <v>16</v>
      </c>
      <c r="B23" s="426">
        <f>IF(OR($D$3="",$N$3=""),"",IF('Result Sheet'!B23="","",'Result Sheet'!B23))</f>
        <v>118</v>
      </c>
      <c r="C23" s="427">
        <f>IF(OR($D$3="",$N$3=""),"",IF('Result Sheet'!F23="","",'Result Sheet'!F23))</f>
        <v>940</v>
      </c>
      <c r="D23" s="428" t="str">
        <f>IF(OR($D$3="",$N$3=""),"",IF('Result Sheet'!E23="","",'Result Sheet'!E23))</f>
        <v>21-01-2016</v>
      </c>
      <c r="E23" s="429" t="str">
        <f>IF(OR($D$3="",$N$3=""),"",IF('Result Sheet'!G23="","",'Result Sheet'!G23))</f>
        <v>KINJAL SAINI</v>
      </c>
      <c r="F23" s="429" t="str">
        <f>IF(OR($D$3="",$N$3=""),"",IF('Result Sheet'!H23="","",'Result Sheet'!H23))</f>
        <v>DURGESH CHAND BAGRI</v>
      </c>
      <c r="G23" s="429" t="str">
        <f>IF(OR($D$3="",$N$3=""),"",IF('Result Sheet'!I23="","",'Result Sheet'!I23))</f>
        <v>PUSHPA DEVI</v>
      </c>
      <c r="H23" s="430" t="str">
        <f>IF(OR($D$3="",$N$3=""),"",IF('Result Sheet'!K23="","",'Result Sheet'!K23))</f>
        <v>OBC</v>
      </c>
      <c r="I23" s="431" t="str">
        <f>IF(OR($D$3="",$N$3=""),"",IF('Result Sheet'!J23="","",'Result Sheet'!J23))</f>
        <v>F</v>
      </c>
      <c r="J23" s="432">
        <f>IF($N$3=$AJ$8,'Result Sheet'!P23,IF($N$3=$AJ$9,'Result Sheet'!AH23,IF($N$3=$AJ$10,'Result Sheet'!AZ23,IF($N$3=$AJ$11,'Result Sheet'!BR23,""))))</f>
        <v>14</v>
      </c>
      <c r="K23" s="432">
        <f>IF($N$3=$AJ$8,'Result Sheet'!Q23,IF($N$3=$AJ$9,'Result Sheet'!AI23,IF($N$3=$AJ$10,'Result Sheet'!BA23,IF($N$3=$AJ$11,'Result Sheet'!BS23,""))))</f>
        <v>32</v>
      </c>
      <c r="L23" s="433">
        <f>IF(OR($D$3="",$N$3=""),"",IF(B23="","",IF(AND(K23="NA",J23="NA"),"NA",IF($N$3=$AJ$12,'Result Sheet'!CF23,IF($N$3=$AJ$13,'Result Sheet'!CM23,IF($N$3=$AJ$14,'Result Sheet'!CT23,IF($N$3=$AJ$15,'Result Sheet'!DA23,IF($N$3=$AJ$16,'Result Sheet'!DE23,SUM(J23:K23)))))))))</f>
        <v>46</v>
      </c>
      <c r="M23" s="434">
        <f t="shared" si="0"/>
        <v>46</v>
      </c>
      <c r="N23" s="435">
        <f>IF($N$3=$AJ$8,'Result Sheet'!T23,IF($N$3=$AJ$9,'Result Sheet'!AL23,IF($N$3=$AJ$10,'Result Sheet'!BD23,IF($N$3=$AJ$11,'Result Sheet'!BV23,""))))</f>
        <v>10</v>
      </c>
      <c r="O23" s="435">
        <f>IF($N$3=$AJ$8,'Result Sheet'!U23,IF($N$3=$AJ$9,'Result Sheet'!AM23,IF($N$3=$AJ$10,'Result Sheet'!BE23,IF($N$3=$AJ$11,'Result Sheet'!BW23,""))))</f>
        <v>32</v>
      </c>
      <c r="P23" s="436">
        <f>IF(OR($D$3="",$N$3=""),"",IF(B23="","",IF(AND(N23="NA",O23="NA"),"NA",IF($N$3=$AJ$12,'Result Sheet'!CG23,IF($N$3=$AJ$13,'Result Sheet'!CN23,IF($N$3=$AJ$14,'Result Sheet'!CU23,IF($N$3=$AJ$15,'Result Sheet'!DB23,IF($N$3=$AJ$16,'Result Sheet'!DF23,SUM(N23:O23)))))))))</f>
        <v>42</v>
      </c>
      <c r="Q23" s="434">
        <f t="shared" si="1"/>
        <v>88</v>
      </c>
      <c r="R23" s="437">
        <f t="shared" si="2"/>
        <v>0</v>
      </c>
      <c r="S23" s="437">
        <f t="shared" si="3"/>
        <v>100</v>
      </c>
      <c r="T23" s="437" t="str">
        <f t="shared" si="4"/>
        <v/>
      </c>
      <c r="U23" s="437" t="str">
        <f t="shared" si="5"/>
        <v>P</v>
      </c>
      <c r="V23" s="438" t="str">
        <f t="shared" si="6"/>
        <v>I</v>
      </c>
      <c r="W23" s="439" t="str">
        <f t="shared" si="7"/>
        <v>A</v>
      </c>
    </row>
    <row r="24" spans="1:23">
      <c r="A24" s="425">
        <f>IF('Result Sheet'!A24="","",'Result Sheet'!A24)</f>
        <v>17</v>
      </c>
      <c r="B24" s="426">
        <f>IF(OR($D$3="",$N$3=""),"",IF('Result Sheet'!B24="","",'Result Sheet'!B24))</f>
        <v>119</v>
      </c>
      <c r="C24" s="427">
        <f>IF(OR($D$3="",$N$3=""),"",IF('Result Sheet'!F24="","",'Result Sheet'!F24))</f>
        <v>924</v>
      </c>
      <c r="D24" s="428" t="str">
        <f>IF(OR($D$3="",$N$3=""),"",IF('Result Sheet'!E24="","",'Result Sheet'!E24))</f>
        <v>14-02-2016</v>
      </c>
      <c r="E24" s="429" t="str">
        <f>IF(OR($D$3="",$N$3=""),"",IF('Result Sheet'!G24="","",'Result Sheet'!G24))</f>
        <v>LUCKY PRAJAPATI</v>
      </c>
      <c r="F24" s="429" t="str">
        <f>IF(OR($D$3="",$N$3=""),"",IF('Result Sheet'!H24="","",'Result Sheet'!H24))</f>
        <v>NAR SINGH</v>
      </c>
      <c r="G24" s="429" t="str">
        <f>IF(OR($D$3="",$N$3=""),"",IF('Result Sheet'!I24="","",'Result Sheet'!I24))</f>
        <v>BHAWNA</v>
      </c>
      <c r="H24" s="430" t="str">
        <f>IF(OR($D$3="",$N$3=""),"",IF('Result Sheet'!K24="","",'Result Sheet'!K24))</f>
        <v>OBC</v>
      </c>
      <c r="I24" s="431" t="str">
        <f>IF(OR($D$3="",$N$3=""),"",IF('Result Sheet'!J24="","",'Result Sheet'!J24))</f>
        <v>M</v>
      </c>
      <c r="J24" s="432">
        <f>IF($N$3=$AJ$8,'Result Sheet'!P24,IF($N$3=$AJ$9,'Result Sheet'!AH24,IF($N$3=$AJ$10,'Result Sheet'!AZ24,IF($N$3=$AJ$11,'Result Sheet'!BR24,""))))</f>
        <v>14</v>
      </c>
      <c r="K24" s="432">
        <f>IF($N$3=$AJ$8,'Result Sheet'!Q24,IF($N$3=$AJ$9,'Result Sheet'!AI24,IF($N$3=$AJ$10,'Result Sheet'!BA24,IF($N$3=$AJ$11,'Result Sheet'!BS24,""))))</f>
        <v>32</v>
      </c>
      <c r="L24" s="433">
        <f>IF(OR($D$3="",$N$3=""),"",IF(B24="","",IF(AND(K24="NA",J24="NA"),"NA",IF($N$3=$AJ$12,'Result Sheet'!CF24,IF($N$3=$AJ$13,'Result Sheet'!CM24,IF($N$3=$AJ$14,'Result Sheet'!CT24,IF($N$3=$AJ$15,'Result Sheet'!DA24,IF($N$3=$AJ$16,'Result Sheet'!DE24,SUM(J24:K24)))))))))</f>
        <v>46</v>
      </c>
      <c r="M24" s="434">
        <f t="shared" si="0"/>
        <v>46</v>
      </c>
      <c r="N24" s="435">
        <f>IF($N$3=$AJ$8,'Result Sheet'!T24,IF($N$3=$AJ$9,'Result Sheet'!AL24,IF($N$3=$AJ$10,'Result Sheet'!BD24,IF($N$3=$AJ$11,'Result Sheet'!BV24,""))))</f>
        <v>10</v>
      </c>
      <c r="O24" s="435">
        <f>IF($N$3=$AJ$8,'Result Sheet'!U24,IF($N$3=$AJ$9,'Result Sheet'!AM24,IF($N$3=$AJ$10,'Result Sheet'!BE24,IF($N$3=$AJ$11,'Result Sheet'!BW24,""))))</f>
        <v>31</v>
      </c>
      <c r="P24" s="436">
        <f>IF(OR($D$3="",$N$3=""),"",IF(B24="","",IF(AND(N24="NA",O24="NA"),"NA",IF($N$3=$AJ$12,'Result Sheet'!CG24,IF($N$3=$AJ$13,'Result Sheet'!CN24,IF($N$3=$AJ$14,'Result Sheet'!CU24,IF($N$3=$AJ$15,'Result Sheet'!DB24,IF($N$3=$AJ$16,'Result Sheet'!DF24,SUM(N24:O24)))))))))</f>
        <v>41</v>
      </c>
      <c r="Q24" s="434">
        <f t="shared" si="1"/>
        <v>87</v>
      </c>
      <c r="R24" s="437">
        <f t="shared" si="2"/>
        <v>0</v>
      </c>
      <c r="S24" s="437">
        <f t="shared" si="3"/>
        <v>100</v>
      </c>
      <c r="T24" s="437" t="str">
        <f t="shared" si="4"/>
        <v/>
      </c>
      <c r="U24" s="437" t="str">
        <f t="shared" si="5"/>
        <v>P</v>
      </c>
      <c r="V24" s="438" t="str">
        <f t="shared" si="6"/>
        <v>I</v>
      </c>
      <c r="W24" s="439" t="str">
        <f t="shared" si="7"/>
        <v>A</v>
      </c>
    </row>
    <row r="25" spans="1:23" ht="21">
      <c r="A25" s="425">
        <f>IF('Result Sheet'!A25="","",'Result Sheet'!A25)</f>
        <v>18</v>
      </c>
      <c r="B25" s="426">
        <f>IF(OR($D$3="",$N$3=""),"",IF('Result Sheet'!B25="","",'Result Sheet'!B25))</f>
        <v>120</v>
      </c>
      <c r="C25" s="427">
        <f>IF(OR($D$3="",$N$3=""),"",IF('Result Sheet'!F25="","",'Result Sheet'!F25))</f>
        <v>921</v>
      </c>
      <c r="D25" s="428">
        <f>IF(OR($D$3="",$N$3=""),"",IF('Result Sheet'!E25="","",'Result Sheet'!E25))</f>
        <v>42008</v>
      </c>
      <c r="E25" s="429" t="str">
        <f>IF(OR($D$3="",$N$3=""),"",IF('Result Sheet'!G25="","",'Result Sheet'!G25))</f>
        <v>MAHENDRA PARTAP SINGH CHUNDAWAT</v>
      </c>
      <c r="F25" s="429" t="str">
        <f>IF(OR($D$3="",$N$3=""),"",IF('Result Sheet'!H25="","",'Result Sheet'!H25))</f>
        <v>CHANDRA SINGH CHUNDAWAT</v>
      </c>
      <c r="G25" s="429" t="str">
        <f>IF(OR($D$3="",$N$3=""),"",IF('Result Sheet'!I25="","",'Result Sheet'!I25))</f>
        <v>RITU KANWAR</v>
      </c>
      <c r="H25" s="430" t="str">
        <f>IF(OR($D$3="",$N$3=""),"",IF('Result Sheet'!K25="","",'Result Sheet'!K25))</f>
        <v>GEN</v>
      </c>
      <c r="I25" s="431" t="str">
        <f>IF(OR($D$3="",$N$3=""),"",IF('Result Sheet'!J25="","",'Result Sheet'!J25))</f>
        <v>M</v>
      </c>
      <c r="J25" s="432">
        <f>IF($N$3=$AJ$8,'Result Sheet'!P25,IF($N$3=$AJ$9,'Result Sheet'!AH25,IF($N$3=$AJ$10,'Result Sheet'!AZ25,IF($N$3=$AJ$11,'Result Sheet'!BR25,""))))</f>
        <v>14</v>
      </c>
      <c r="K25" s="432">
        <f>IF($N$3=$AJ$8,'Result Sheet'!Q25,IF($N$3=$AJ$9,'Result Sheet'!AI25,IF($N$3=$AJ$10,'Result Sheet'!BA25,IF($N$3=$AJ$11,'Result Sheet'!BS25,""))))</f>
        <v>32</v>
      </c>
      <c r="L25" s="433">
        <f>IF(OR($D$3="",$N$3=""),"",IF(B25="","",IF(AND(K25="NA",J25="NA"),"NA",IF($N$3=$AJ$12,'Result Sheet'!CF25,IF($N$3=$AJ$13,'Result Sheet'!CM25,IF($N$3=$AJ$14,'Result Sheet'!CT25,IF($N$3=$AJ$15,'Result Sheet'!DA25,IF($N$3=$AJ$16,'Result Sheet'!DE25,SUM(J25:K25)))))))))</f>
        <v>46</v>
      </c>
      <c r="M25" s="434">
        <f t="shared" si="0"/>
        <v>46</v>
      </c>
      <c r="N25" s="435">
        <f>IF($N$3=$AJ$8,'Result Sheet'!T25,IF($N$3=$AJ$9,'Result Sheet'!AL25,IF($N$3=$AJ$10,'Result Sheet'!BD25,IF($N$3=$AJ$11,'Result Sheet'!BV25,""))))</f>
        <v>10</v>
      </c>
      <c r="O25" s="435">
        <f>IF($N$3=$AJ$8,'Result Sheet'!U25,IF($N$3=$AJ$9,'Result Sheet'!AM25,IF($N$3=$AJ$10,'Result Sheet'!BE25,IF($N$3=$AJ$11,'Result Sheet'!BW25,""))))</f>
        <v>30</v>
      </c>
      <c r="P25" s="436">
        <f>IF(OR($D$3="",$N$3=""),"",IF(B25="","",IF(AND(N25="NA",O25="NA"),"NA",IF($N$3=$AJ$12,'Result Sheet'!CG25,IF($N$3=$AJ$13,'Result Sheet'!CN25,IF($N$3=$AJ$14,'Result Sheet'!CU25,IF($N$3=$AJ$15,'Result Sheet'!DB25,IF($N$3=$AJ$16,'Result Sheet'!DF25,SUM(N25:O25)))))))))</f>
        <v>40</v>
      </c>
      <c r="Q25" s="434">
        <f t="shared" si="1"/>
        <v>86</v>
      </c>
      <c r="R25" s="437">
        <f t="shared" si="2"/>
        <v>0</v>
      </c>
      <c r="S25" s="437">
        <f t="shared" si="3"/>
        <v>100</v>
      </c>
      <c r="T25" s="437" t="str">
        <f t="shared" si="4"/>
        <v/>
      </c>
      <c r="U25" s="437" t="str">
        <f t="shared" si="5"/>
        <v>P</v>
      </c>
      <c r="V25" s="438" t="str">
        <f t="shared" si="6"/>
        <v>I</v>
      </c>
      <c r="W25" s="439" t="str">
        <f t="shared" si="7"/>
        <v>A</v>
      </c>
    </row>
    <row r="26" spans="1:23">
      <c r="A26" s="425">
        <f>IF('Result Sheet'!A26="","",'Result Sheet'!A26)</f>
        <v>19</v>
      </c>
      <c r="B26" s="426">
        <f>IF(OR($D$3="",$N$3=""),"",IF('Result Sheet'!B26="","",'Result Sheet'!B26))</f>
        <v>121</v>
      </c>
      <c r="C26" s="427">
        <f>IF(OR($D$3="",$N$3=""),"",IF('Result Sheet'!F26="","",'Result Sheet'!F26))</f>
        <v>948</v>
      </c>
      <c r="D26" s="428">
        <f>IF(OR($D$3="",$N$3=""),"",IF('Result Sheet'!E26="","",'Result Sheet'!E26))</f>
        <v>42257</v>
      </c>
      <c r="E26" s="429" t="str">
        <f>IF(OR($D$3="",$N$3=""),"",IF('Result Sheet'!G26="","",'Result Sheet'!G26))</f>
        <v>MANVEER GURJAR</v>
      </c>
      <c r="F26" s="429" t="str">
        <f>IF(OR($D$3="",$N$3=""),"",IF('Result Sheet'!H26="","",'Result Sheet'!H26))</f>
        <v>VIKRAM SINGH</v>
      </c>
      <c r="G26" s="429" t="str">
        <f>IF(OR($D$3="",$N$3=""),"",IF('Result Sheet'!I26="","",'Result Sheet'!I26))</f>
        <v>BARKHA</v>
      </c>
      <c r="H26" s="430" t="str">
        <f>IF(OR($D$3="",$N$3=""),"",IF('Result Sheet'!K26="","",'Result Sheet'!K26))</f>
        <v>SBC</v>
      </c>
      <c r="I26" s="431" t="str">
        <f>IF(OR($D$3="",$N$3=""),"",IF('Result Sheet'!J26="","",'Result Sheet'!J26))</f>
        <v>M</v>
      </c>
      <c r="J26" s="432">
        <f>IF($N$3=$AJ$8,'Result Sheet'!P26,IF($N$3=$AJ$9,'Result Sheet'!AH26,IF($N$3=$AJ$10,'Result Sheet'!AZ26,IF($N$3=$AJ$11,'Result Sheet'!BR26,""))))</f>
        <v>14</v>
      </c>
      <c r="K26" s="432">
        <f>IF($N$3=$AJ$8,'Result Sheet'!Q26,IF($N$3=$AJ$9,'Result Sheet'!AI26,IF($N$3=$AJ$10,'Result Sheet'!BA26,IF($N$3=$AJ$11,'Result Sheet'!BS26,""))))</f>
        <v>32</v>
      </c>
      <c r="L26" s="433">
        <f>IF(OR($D$3="",$N$3=""),"",IF(B26="","",IF(AND(K26="NA",J26="NA"),"NA",IF($N$3=$AJ$12,'Result Sheet'!CF26,IF($N$3=$AJ$13,'Result Sheet'!CM26,IF($N$3=$AJ$14,'Result Sheet'!CT26,IF($N$3=$AJ$15,'Result Sheet'!DA26,IF($N$3=$AJ$16,'Result Sheet'!DE26,SUM(J26:K26)))))))))</f>
        <v>46</v>
      </c>
      <c r="M26" s="434">
        <f t="shared" si="0"/>
        <v>46</v>
      </c>
      <c r="N26" s="435">
        <f>IF($N$3=$AJ$8,'Result Sheet'!T26,IF($N$3=$AJ$9,'Result Sheet'!AL26,IF($N$3=$AJ$10,'Result Sheet'!BD26,IF($N$3=$AJ$11,'Result Sheet'!BV26,""))))</f>
        <v>10</v>
      </c>
      <c r="O26" s="435">
        <f>IF($N$3=$AJ$8,'Result Sheet'!U26,IF($N$3=$AJ$9,'Result Sheet'!AM26,IF($N$3=$AJ$10,'Result Sheet'!BE26,IF($N$3=$AJ$11,'Result Sheet'!BW26,""))))</f>
        <v>30</v>
      </c>
      <c r="P26" s="436">
        <f>IF(OR($D$3="",$N$3=""),"",IF(B26="","",IF(AND(N26="NA",O26="NA"),"NA",IF($N$3=$AJ$12,'Result Sheet'!CG26,IF($N$3=$AJ$13,'Result Sheet'!CN26,IF($N$3=$AJ$14,'Result Sheet'!CU26,IF($N$3=$AJ$15,'Result Sheet'!DB26,IF($N$3=$AJ$16,'Result Sheet'!DF26,SUM(N26:O26)))))))))</f>
        <v>40</v>
      </c>
      <c r="Q26" s="434">
        <f t="shared" si="1"/>
        <v>86</v>
      </c>
      <c r="R26" s="437">
        <f t="shared" si="2"/>
        <v>0</v>
      </c>
      <c r="S26" s="437">
        <f t="shared" si="3"/>
        <v>100</v>
      </c>
      <c r="T26" s="437" t="str">
        <f t="shared" si="4"/>
        <v/>
      </c>
      <c r="U26" s="437" t="str">
        <f t="shared" si="5"/>
        <v>P</v>
      </c>
      <c r="V26" s="438" t="str">
        <f t="shared" si="6"/>
        <v>I</v>
      </c>
      <c r="W26" s="439" t="str">
        <f t="shared" si="7"/>
        <v>A</v>
      </c>
    </row>
    <row r="27" spans="1:23">
      <c r="A27" s="425">
        <f>IF('Result Sheet'!A27="","",'Result Sheet'!A27)</f>
        <v>20</v>
      </c>
      <c r="B27" s="426">
        <f>IF(OR($D$3="",$N$3=""),"",IF('Result Sheet'!B27="","",'Result Sheet'!B27))</f>
        <v>122</v>
      </c>
      <c r="C27" s="427">
        <f>IF(OR($D$3="",$N$3=""),"",IF('Result Sheet'!F27="","",'Result Sheet'!F27))</f>
        <v>943</v>
      </c>
      <c r="D27" s="428" t="str">
        <f>IF(OR($D$3="",$N$3=""),"",IF('Result Sheet'!E27="","",'Result Sheet'!E27))</f>
        <v>13-01-2015</v>
      </c>
      <c r="E27" s="429" t="str">
        <f>IF(OR($D$3="",$N$3=""),"",IF('Result Sheet'!G27="","",'Result Sheet'!G27))</f>
        <v>PALAK DAMER</v>
      </c>
      <c r="F27" s="429" t="str">
        <f>IF(OR($D$3="",$N$3=""),"",IF('Result Sheet'!H27="","",'Result Sheet'!H27))</f>
        <v>GOVIND LAL</v>
      </c>
      <c r="G27" s="429" t="str">
        <f>IF(OR($D$3="",$N$3=""),"",IF('Result Sheet'!I27="","",'Result Sheet'!I27))</f>
        <v>LEELA</v>
      </c>
      <c r="H27" s="430" t="str">
        <f>IF(OR($D$3="",$N$3=""),"",IF('Result Sheet'!K27="","",'Result Sheet'!K27))</f>
        <v>SC</v>
      </c>
      <c r="I27" s="431" t="str">
        <f>IF(OR($D$3="",$N$3=""),"",IF('Result Sheet'!J27="","",'Result Sheet'!J27))</f>
        <v>F</v>
      </c>
      <c r="J27" s="432">
        <f>IF($N$3=$AJ$8,'Result Sheet'!P27,IF($N$3=$AJ$9,'Result Sheet'!AH27,IF($N$3=$AJ$10,'Result Sheet'!AZ27,IF($N$3=$AJ$11,'Result Sheet'!BR27,""))))</f>
        <v>14</v>
      </c>
      <c r="K27" s="432">
        <f>IF($N$3=$AJ$8,'Result Sheet'!Q27,IF($N$3=$AJ$9,'Result Sheet'!AI27,IF($N$3=$AJ$10,'Result Sheet'!BA27,IF($N$3=$AJ$11,'Result Sheet'!BS27,""))))</f>
        <v>32</v>
      </c>
      <c r="L27" s="433">
        <f>IF(OR($D$3="",$N$3=""),"",IF(B27="","",IF(AND(K27="NA",J27="NA"),"NA",IF($N$3=$AJ$12,'Result Sheet'!CF27,IF($N$3=$AJ$13,'Result Sheet'!CM27,IF($N$3=$AJ$14,'Result Sheet'!CT27,IF($N$3=$AJ$15,'Result Sheet'!DA27,IF($N$3=$AJ$16,'Result Sheet'!DE27,SUM(J27:K27)))))))))</f>
        <v>46</v>
      </c>
      <c r="M27" s="434">
        <f t="shared" si="0"/>
        <v>46</v>
      </c>
      <c r="N27" s="435">
        <f>IF($N$3=$AJ$8,'Result Sheet'!T27,IF($N$3=$AJ$9,'Result Sheet'!AL27,IF($N$3=$AJ$10,'Result Sheet'!BD27,IF($N$3=$AJ$11,'Result Sheet'!BV27,""))))</f>
        <v>10</v>
      </c>
      <c r="O27" s="435">
        <f>IF($N$3=$AJ$8,'Result Sheet'!U27,IF($N$3=$AJ$9,'Result Sheet'!AM27,IF($N$3=$AJ$10,'Result Sheet'!BE27,IF($N$3=$AJ$11,'Result Sheet'!BW27,""))))</f>
        <v>30</v>
      </c>
      <c r="P27" s="436">
        <f>IF(OR($D$3="",$N$3=""),"",IF(B27="","",IF(AND(N27="NA",O27="NA"),"NA",IF($N$3=$AJ$12,'Result Sheet'!CG27,IF($N$3=$AJ$13,'Result Sheet'!CN27,IF($N$3=$AJ$14,'Result Sheet'!CU27,IF($N$3=$AJ$15,'Result Sheet'!DB27,IF($N$3=$AJ$16,'Result Sheet'!DF27,SUM(N27:O27)))))))))</f>
        <v>40</v>
      </c>
      <c r="Q27" s="434">
        <f t="shared" si="1"/>
        <v>86</v>
      </c>
      <c r="R27" s="437">
        <f t="shared" si="2"/>
        <v>0</v>
      </c>
      <c r="S27" s="437">
        <f t="shared" si="3"/>
        <v>100</v>
      </c>
      <c r="T27" s="437" t="str">
        <f t="shared" si="4"/>
        <v/>
      </c>
      <c r="U27" s="437" t="str">
        <f t="shared" si="5"/>
        <v>P</v>
      </c>
      <c r="V27" s="438" t="str">
        <f t="shared" si="6"/>
        <v>I</v>
      </c>
      <c r="W27" s="439" t="str">
        <f t="shared" si="7"/>
        <v>A</v>
      </c>
    </row>
    <row r="28" spans="1:23">
      <c r="A28" s="425">
        <f>IF('Result Sheet'!A28="","",'Result Sheet'!A28)</f>
        <v>21</v>
      </c>
      <c r="B28" s="426">
        <f>IF(OR($D$3="",$N$3=""),"",IF('Result Sheet'!B28="","",'Result Sheet'!B28))</f>
        <v>123</v>
      </c>
      <c r="C28" s="427">
        <f>IF(OR($D$3="",$N$3=""),"",IF('Result Sheet'!F28="","",'Result Sheet'!F28))</f>
        <v>929</v>
      </c>
      <c r="D28" s="428" t="str">
        <f>IF(OR($D$3="",$N$3=""),"",IF('Result Sheet'!E28="","",'Result Sheet'!E28))</f>
        <v>21-10-2014</v>
      </c>
      <c r="E28" s="429" t="str">
        <f>IF(OR($D$3="",$N$3=""),"",IF('Result Sheet'!G28="","",'Result Sheet'!G28))</f>
        <v>PAWAN CHOUHAN</v>
      </c>
      <c r="F28" s="429" t="str">
        <f>IF(OR($D$3="",$N$3=""),"",IF('Result Sheet'!H28="","",'Result Sheet'!H28))</f>
        <v>NARENDRA SINGH</v>
      </c>
      <c r="G28" s="429" t="str">
        <f>IF(OR($D$3="",$N$3=""),"",IF('Result Sheet'!I28="","",'Result Sheet'!I28))</f>
        <v>SHOBHA</v>
      </c>
      <c r="H28" s="430" t="str">
        <f>IF(OR($D$3="",$N$3=""),"",IF('Result Sheet'!K28="","",'Result Sheet'!K28))</f>
        <v>OBC</v>
      </c>
      <c r="I28" s="431" t="str">
        <f>IF(OR($D$3="",$N$3=""),"",IF('Result Sheet'!J28="","",'Result Sheet'!J28))</f>
        <v>M</v>
      </c>
      <c r="J28" s="432">
        <f>IF($N$3=$AJ$8,'Result Sheet'!P28,IF($N$3=$AJ$9,'Result Sheet'!AH28,IF($N$3=$AJ$10,'Result Sheet'!AZ28,IF($N$3=$AJ$11,'Result Sheet'!BR28,""))))</f>
        <v>14</v>
      </c>
      <c r="K28" s="432">
        <f>IF($N$3=$AJ$8,'Result Sheet'!Q28,IF($N$3=$AJ$9,'Result Sheet'!AI28,IF($N$3=$AJ$10,'Result Sheet'!BA28,IF($N$3=$AJ$11,'Result Sheet'!BS28,""))))</f>
        <v>32</v>
      </c>
      <c r="L28" s="433">
        <f>IF(OR($D$3="",$N$3=""),"",IF(B28="","",IF(AND(K28="NA",J28="NA"),"NA",IF($N$3=$AJ$12,'Result Sheet'!CF28,IF($N$3=$AJ$13,'Result Sheet'!CM28,IF($N$3=$AJ$14,'Result Sheet'!CT28,IF($N$3=$AJ$15,'Result Sheet'!DA28,IF($N$3=$AJ$16,'Result Sheet'!DE28,SUM(J28:K28)))))))))</f>
        <v>46</v>
      </c>
      <c r="M28" s="434">
        <f t="shared" si="0"/>
        <v>46</v>
      </c>
      <c r="N28" s="435">
        <f>IF($N$3=$AJ$8,'Result Sheet'!T28,IF($N$3=$AJ$9,'Result Sheet'!AL28,IF($N$3=$AJ$10,'Result Sheet'!BD28,IF($N$3=$AJ$11,'Result Sheet'!BV28,""))))</f>
        <v>10</v>
      </c>
      <c r="O28" s="435">
        <f>IF($N$3=$AJ$8,'Result Sheet'!U28,IF($N$3=$AJ$9,'Result Sheet'!AM28,IF($N$3=$AJ$10,'Result Sheet'!BE28,IF($N$3=$AJ$11,'Result Sheet'!BW28,""))))</f>
        <v>30</v>
      </c>
      <c r="P28" s="436">
        <f>IF(OR($D$3="",$N$3=""),"",IF(B28="","",IF(AND(N28="NA",O28="NA"),"NA",IF($N$3=$AJ$12,'Result Sheet'!CG28,IF($N$3=$AJ$13,'Result Sheet'!CN28,IF($N$3=$AJ$14,'Result Sheet'!CU28,IF($N$3=$AJ$15,'Result Sheet'!DB28,IF($N$3=$AJ$16,'Result Sheet'!DF28,SUM(N28:O28)))))))))</f>
        <v>40</v>
      </c>
      <c r="Q28" s="434">
        <f t="shared" si="1"/>
        <v>86</v>
      </c>
      <c r="R28" s="437">
        <f t="shared" si="2"/>
        <v>0</v>
      </c>
      <c r="S28" s="437">
        <f t="shared" si="3"/>
        <v>100</v>
      </c>
      <c r="T28" s="437" t="str">
        <f t="shared" si="4"/>
        <v/>
      </c>
      <c r="U28" s="437" t="str">
        <f t="shared" si="5"/>
        <v>P</v>
      </c>
      <c r="V28" s="438" t="str">
        <f t="shared" si="6"/>
        <v>I</v>
      </c>
      <c r="W28" s="439" t="str">
        <f t="shared" si="7"/>
        <v>A</v>
      </c>
    </row>
    <row r="29" spans="1:23">
      <c r="A29" s="425">
        <f>IF('Result Sheet'!A29="","",'Result Sheet'!A29)</f>
        <v>22</v>
      </c>
      <c r="B29" s="426">
        <f>IF(OR($D$3="",$N$3=""),"",IF('Result Sheet'!B29="","",'Result Sheet'!B29))</f>
        <v>124</v>
      </c>
      <c r="C29" s="427">
        <f>IF(OR($D$3="",$N$3=""),"",IF('Result Sheet'!F29="","",'Result Sheet'!F29))</f>
        <v>932</v>
      </c>
      <c r="D29" s="428" t="str">
        <f>IF(OR($D$3="",$N$3=""),"",IF('Result Sheet'!E29="","",'Result Sheet'!E29))</f>
        <v>15-11-2014</v>
      </c>
      <c r="E29" s="429" t="str">
        <f>IF(OR($D$3="",$N$3=""),"",IF('Result Sheet'!G29="","",'Result Sheet'!G29))</f>
        <v>PRAGYA</v>
      </c>
      <c r="F29" s="429" t="str">
        <f>IF(OR($D$3="",$N$3=""),"",IF('Result Sheet'!H29="","",'Result Sheet'!H29))</f>
        <v>SUGANDAS</v>
      </c>
      <c r="G29" s="429" t="str">
        <f>IF(OR($D$3="",$N$3=""),"",IF('Result Sheet'!I29="","",'Result Sheet'!I29))</f>
        <v>ANITA</v>
      </c>
      <c r="H29" s="430" t="str">
        <f>IF(OR($D$3="",$N$3=""),"",IF('Result Sheet'!K29="","",'Result Sheet'!K29))</f>
        <v>OBC</v>
      </c>
      <c r="I29" s="431" t="str">
        <f>IF(OR($D$3="",$N$3=""),"",IF('Result Sheet'!J29="","",'Result Sheet'!J29))</f>
        <v>F</v>
      </c>
      <c r="J29" s="432">
        <f>IF($N$3=$AJ$8,'Result Sheet'!P29,IF($N$3=$AJ$9,'Result Sheet'!AH29,IF($N$3=$AJ$10,'Result Sheet'!AZ29,IF($N$3=$AJ$11,'Result Sheet'!BR29,""))))</f>
        <v>14</v>
      </c>
      <c r="K29" s="432">
        <f>IF($N$3=$AJ$8,'Result Sheet'!Q29,IF($N$3=$AJ$9,'Result Sheet'!AI29,IF($N$3=$AJ$10,'Result Sheet'!BA29,IF($N$3=$AJ$11,'Result Sheet'!BS29,""))))</f>
        <v>32</v>
      </c>
      <c r="L29" s="433">
        <f>IF(OR($D$3="",$N$3=""),"",IF(B29="","",IF(AND(K29="NA",J29="NA"),"NA",IF($N$3=$AJ$12,'Result Sheet'!CF29,IF($N$3=$AJ$13,'Result Sheet'!CM29,IF($N$3=$AJ$14,'Result Sheet'!CT29,IF($N$3=$AJ$15,'Result Sheet'!DA29,IF($N$3=$AJ$16,'Result Sheet'!DE29,SUM(J29:K29)))))))))</f>
        <v>46</v>
      </c>
      <c r="M29" s="434">
        <f t="shared" si="0"/>
        <v>46</v>
      </c>
      <c r="N29" s="435">
        <f>IF($N$3=$AJ$8,'Result Sheet'!T29,IF($N$3=$AJ$9,'Result Sheet'!AL29,IF($N$3=$AJ$10,'Result Sheet'!BD29,IF($N$3=$AJ$11,'Result Sheet'!BV29,""))))</f>
        <v>10</v>
      </c>
      <c r="O29" s="435">
        <f>IF($N$3=$AJ$8,'Result Sheet'!U29,IF($N$3=$AJ$9,'Result Sheet'!AM29,IF($N$3=$AJ$10,'Result Sheet'!BE29,IF($N$3=$AJ$11,'Result Sheet'!BW29,""))))</f>
        <v>30</v>
      </c>
      <c r="P29" s="436">
        <f>IF(OR($D$3="",$N$3=""),"",IF(B29="","",IF(AND(N29="NA",O29="NA"),"NA",IF($N$3=$AJ$12,'Result Sheet'!CG29,IF($N$3=$AJ$13,'Result Sheet'!CN29,IF($N$3=$AJ$14,'Result Sheet'!CU29,IF($N$3=$AJ$15,'Result Sheet'!DB29,IF($N$3=$AJ$16,'Result Sheet'!DF29,SUM(N29:O29)))))))))</f>
        <v>40</v>
      </c>
      <c r="Q29" s="434">
        <f t="shared" si="1"/>
        <v>86</v>
      </c>
      <c r="R29" s="437">
        <f t="shared" si="2"/>
        <v>0</v>
      </c>
      <c r="S29" s="437">
        <f t="shared" si="3"/>
        <v>100</v>
      </c>
      <c r="T29" s="437" t="str">
        <f t="shared" si="4"/>
        <v/>
      </c>
      <c r="U29" s="437" t="str">
        <f t="shared" si="5"/>
        <v>P</v>
      </c>
      <c r="V29" s="438" t="str">
        <f t="shared" si="6"/>
        <v>I</v>
      </c>
      <c r="W29" s="439" t="str">
        <f t="shared" si="7"/>
        <v>A</v>
      </c>
    </row>
    <row r="30" spans="1:23">
      <c r="A30" s="425">
        <f>IF('Result Sheet'!A30="","",'Result Sheet'!A30)</f>
        <v>23</v>
      </c>
      <c r="B30" s="426">
        <f>IF(OR($D$3="",$N$3=""),"",IF('Result Sheet'!B30="","",'Result Sheet'!B30))</f>
        <v>125</v>
      </c>
      <c r="C30" s="427">
        <f>IF(OR($D$3="",$N$3=""),"",IF('Result Sheet'!F30="","",'Result Sheet'!F30))</f>
        <v>927</v>
      </c>
      <c r="D30" s="428" t="str">
        <f>IF(OR($D$3="",$N$3=""),"",IF('Result Sheet'!E30="","",'Result Sheet'!E30))</f>
        <v>31-01-2016</v>
      </c>
      <c r="E30" s="429" t="str">
        <f>IF(OR($D$3="",$N$3=""),"",IF('Result Sheet'!G30="","",'Result Sheet'!G30))</f>
        <v>PRAMOD BHATI</v>
      </c>
      <c r="F30" s="429" t="str">
        <f>IF(OR($D$3="",$N$3=""),"",IF('Result Sheet'!H30="","",'Result Sheet'!H30))</f>
        <v>PANKAJ</v>
      </c>
      <c r="G30" s="429" t="str">
        <f>IF(OR($D$3="",$N$3=""),"",IF('Result Sheet'!I30="","",'Result Sheet'!I30))</f>
        <v>PINKI</v>
      </c>
      <c r="H30" s="430" t="str">
        <f>IF(OR($D$3="",$N$3=""),"",IF('Result Sheet'!K30="","",'Result Sheet'!K30))</f>
        <v>OBC</v>
      </c>
      <c r="I30" s="431" t="str">
        <f>IF(OR($D$3="",$N$3=""),"",IF('Result Sheet'!J30="","",'Result Sheet'!J30))</f>
        <v>M</v>
      </c>
      <c r="J30" s="432">
        <f>IF($N$3=$AJ$8,'Result Sheet'!P30,IF($N$3=$AJ$9,'Result Sheet'!AH30,IF($N$3=$AJ$10,'Result Sheet'!AZ30,IF($N$3=$AJ$11,'Result Sheet'!BR30,""))))</f>
        <v>14</v>
      </c>
      <c r="K30" s="432">
        <f>IF($N$3=$AJ$8,'Result Sheet'!Q30,IF($N$3=$AJ$9,'Result Sheet'!AI30,IF($N$3=$AJ$10,'Result Sheet'!BA30,IF($N$3=$AJ$11,'Result Sheet'!BS30,""))))</f>
        <v>32</v>
      </c>
      <c r="L30" s="433">
        <f>IF(OR($D$3="",$N$3=""),"",IF(B30="","",IF(AND(K30="NA",J30="NA"),"NA",IF($N$3=$AJ$12,'Result Sheet'!CF30,IF($N$3=$AJ$13,'Result Sheet'!CM30,IF($N$3=$AJ$14,'Result Sheet'!CT30,IF($N$3=$AJ$15,'Result Sheet'!DA30,IF($N$3=$AJ$16,'Result Sheet'!DE30,SUM(J30:K30)))))))))</f>
        <v>46</v>
      </c>
      <c r="M30" s="434">
        <f t="shared" si="0"/>
        <v>46</v>
      </c>
      <c r="N30" s="435">
        <f>IF($N$3=$AJ$8,'Result Sheet'!T30,IF($N$3=$AJ$9,'Result Sheet'!AL30,IF($N$3=$AJ$10,'Result Sheet'!BD30,IF($N$3=$AJ$11,'Result Sheet'!BV30,""))))</f>
        <v>10</v>
      </c>
      <c r="O30" s="435">
        <f>IF($N$3=$AJ$8,'Result Sheet'!U30,IF($N$3=$AJ$9,'Result Sheet'!AM30,IF($N$3=$AJ$10,'Result Sheet'!BE30,IF($N$3=$AJ$11,'Result Sheet'!BW30,""))))</f>
        <v>30</v>
      </c>
      <c r="P30" s="436">
        <f>IF(OR($D$3="",$N$3=""),"",IF(B30="","",IF(AND(N30="NA",O30="NA"),"NA",IF($N$3=$AJ$12,'Result Sheet'!CG30,IF($N$3=$AJ$13,'Result Sheet'!CN30,IF($N$3=$AJ$14,'Result Sheet'!CU30,IF($N$3=$AJ$15,'Result Sheet'!DB30,IF($N$3=$AJ$16,'Result Sheet'!DF30,SUM(N30:O30)))))))))</f>
        <v>40</v>
      </c>
      <c r="Q30" s="434">
        <f t="shared" si="1"/>
        <v>86</v>
      </c>
      <c r="R30" s="437">
        <f t="shared" si="2"/>
        <v>0</v>
      </c>
      <c r="S30" s="437">
        <f t="shared" si="3"/>
        <v>100</v>
      </c>
      <c r="T30" s="437" t="str">
        <f t="shared" si="4"/>
        <v/>
      </c>
      <c r="U30" s="437" t="str">
        <f t="shared" si="5"/>
        <v>P</v>
      </c>
      <c r="V30" s="438" t="str">
        <f t="shared" si="6"/>
        <v>I</v>
      </c>
      <c r="W30" s="439" t="str">
        <f t="shared" si="7"/>
        <v>A</v>
      </c>
    </row>
    <row r="31" spans="1:23">
      <c r="A31" s="425">
        <f>IF('Result Sheet'!A31="","",'Result Sheet'!A31)</f>
        <v>24</v>
      </c>
      <c r="B31" s="426">
        <f>IF(OR($D$3="",$N$3=""),"",IF('Result Sheet'!B31="","",'Result Sheet'!B31))</f>
        <v>126</v>
      </c>
      <c r="C31" s="427">
        <f>IF(OR($D$3="",$N$3=""),"",IF('Result Sheet'!F31="","",'Result Sheet'!F31))</f>
        <v>938</v>
      </c>
      <c r="D31" s="428" t="str">
        <f>IF(OR($D$3="",$N$3=""),"",IF('Result Sheet'!E31="","",'Result Sheet'!E31))</f>
        <v>24-06-2015</v>
      </c>
      <c r="E31" s="429" t="str">
        <f>IF(OR($D$3="",$N$3=""),"",IF('Result Sheet'!G31="","",'Result Sheet'!G31))</f>
        <v>PRAVEEN GURJAR</v>
      </c>
      <c r="F31" s="429" t="str">
        <f>IF(OR($D$3="",$N$3=""),"",IF('Result Sheet'!H31="","",'Result Sheet'!H31))</f>
        <v>SUKHDEV</v>
      </c>
      <c r="G31" s="429" t="str">
        <f>IF(OR($D$3="",$N$3=""),"",IF('Result Sheet'!I31="","",'Result Sheet'!I31))</f>
        <v>MANJU DEVI</v>
      </c>
      <c r="H31" s="430" t="str">
        <f>IF(OR($D$3="",$N$3=""),"",IF('Result Sheet'!K31="","",'Result Sheet'!K31))</f>
        <v>SBC</v>
      </c>
      <c r="I31" s="431" t="str">
        <f>IF(OR($D$3="",$N$3=""),"",IF('Result Sheet'!J31="","",'Result Sheet'!J31))</f>
        <v>M</v>
      </c>
      <c r="J31" s="432">
        <f>IF($N$3=$AJ$8,'Result Sheet'!P31,IF($N$3=$AJ$9,'Result Sheet'!AH31,IF($N$3=$AJ$10,'Result Sheet'!AZ31,IF($N$3=$AJ$11,'Result Sheet'!BR31,""))))</f>
        <v>14</v>
      </c>
      <c r="K31" s="432">
        <f>IF($N$3=$AJ$8,'Result Sheet'!Q31,IF($N$3=$AJ$9,'Result Sheet'!AI31,IF($N$3=$AJ$10,'Result Sheet'!BA31,IF($N$3=$AJ$11,'Result Sheet'!BS31,""))))</f>
        <v>32</v>
      </c>
      <c r="L31" s="433">
        <f>IF(OR($D$3="",$N$3=""),"",IF(B31="","",IF(AND(K31="NA",J31="NA"),"NA",IF($N$3=$AJ$12,'Result Sheet'!CF31,IF($N$3=$AJ$13,'Result Sheet'!CM31,IF($N$3=$AJ$14,'Result Sheet'!CT31,IF($N$3=$AJ$15,'Result Sheet'!DA31,IF($N$3=$AJ$16,'Result Sheet'!DE31,SUM(J31:K31)))))))))</f>
        <v>46</v>
      </c>
      <c r="M31" s="434">
        <f t="shared" si="0"/>
        <v>46</v>
      </c>
      <c r="N31" s="435">
        <f>IF($N$3=$AJ$8,'Result Sheet'!T31,IF($N$3=$AJ$9,'Result Sheet'!AL31,IF($N$3=$AJ$10,'Result Sheet'!BD31,IF($N$3=$AJ$11,'Result Sheet'!BV31,""))))</f>
        <v>10</v>
      </c>
      <c r="O31" s="435">
        <f>IF($N$3=$AJ$8,'Result Sheet'!U31,IF($N$3=$AJ$9,'Result Sheet'!AM31,IF($N$3=$AJ$10,'Result Sheet'!BE31,IF($N$3=$AJ$11,'Result Sheet'!BW31,""))))</f>
        <v>30</v>
      </c>
      <c r="P31" s="436">
        <f>IF(OR($D$3="",$N$3=""),"",IF(B31="","",IF(AND(N31="NA",O31="NA"),"NA",IF($N$3=$AJ$12,'Result Sheet'!CG31,IF($N$3=$AJ$13,'Result Sheet'!CN31,IF($N$3=$AJ$14,'Result Sheet'!CU31,IF($N$3=$AJ$15,'Result Sheet'!DB31,IF($N$3=$AJ$16,'Result Sheet'!DF31,SUM(N31:O31)))))))))</f>
        <v>40</v>
      </c>
      <c r="Q31" s="434">
        <f t="shared" si="1"/>
        <v>86</v>
      </c>
      <c r="R31" s="437">
        <f t="shared" si="2"/>
        <v>0</v>
      </c>
      <c r="S31" s="437">
        <f t="shared" si="3"/>
        <v>100</v>
      </c>
      <c r="T31" s="437" t="str">
        <f t="shared" si="4"/>
        <v/>
      </c>
      <c r="U31" s="437" t="str">
        <f t="shared" si="5"/>
        <v>P</v>
      </c>
      <c r="V31" s="438" t="str">
        <f t="shared" si="6"/>
        <v>I</v>
      </c>
      <c r="W31" s="439" t="str">
        <f t="shared" si="7"/>
        <v>A</v>
      </c>
    </row>
    <row r="32" spans="1:23">
      <c r="A32" s="425">
        <f>IF('Result Sheet'!A32="","",'Result Sheet'!A32)</f>
        <v>25</v>
      </c>
      <c r="B32" s="426">
        <f>IF(OR($D$3="",$N$3=""),"",IF('Result Sheet'!B32="","",'Result Sheet'!B32))</f>
        <v>127</v>
      </c>
      <c r="C32" s="427">
        <f>IF(OR($D$3="",$N$3=""),"",IF('Result Sheet'!F32="","",'Result Sheet'!F32))</f>
        <v>950</v>
      </c>
      <c r="D32" s="428" t="str">
        <f>IF(OR($D$3="",$N$3=""),"",IF('Result Sheet'!E32="","",'Result Sheet'!E32))</f>
        <v>27-02-2016</v>
      </c>
      <c r="E32" s="429" t="str">
        <f>IF(OR($D$3="",$N$3=""),"",IF('Result Sheet'!G32="","",'Result Sheet'!G32))</f>
        <v>PRIYANSHU</v>
      </c>
      <c r="F32" s="429" t="str">
        <f>IF(OR($D$3="",$N$3=""),"",IF('Result Sheet'!H32="","",'Result Sheet'!H32))</f>
        <v>KULDEEP</v>
      </c>
      <c r="G32" s="429" t="str">
        <f>IF(OR($D$3="",$N$3=""),"",IF('Result Sheet'!I32="","",'Result Sheet'!I32))</f>
        <v>KHUSBOO MALI</v>
      </c>
      <c r="H32" s="430" t="str">
        <f>IF(OR($D$3="",$N$3=""),"",IF('Result Sheet'!K32="","",'Result Sheet'!K32))</f>
        <v>OBC</v>
      </c>
      <c r="I32" s="431" t="str">
        <f>IF(OR($D$3="",$N$3=""),"",IF('Result Sheet'!J32="","",'Result Sheet'!J32))</f>
        <v>M</v>
      </c>
      <c r="J32" s="432">
        <f>IF($N$3=$AJ$8,'Result Sheet'!P32,IF($N$3=$AJ$9,'Result Sheet'!AH32,IF($N$3=$AJ$10,'Result Sheet'!AZ32,IF($N$3=$AJ$11,'Result Sheet'!BR32,""))))</f>
        <v>14</v>
      </c>
      <c r="K32" s="432">
        <f>IF($N$3=$AJ$8,'Result Sheet'!Q32,IF($N$3=$AJ$9,'Result Sheet'!AI32,IF($N$3=$AJ$10,'Result Sheet'!BA32,IF($N$3=$AJ$11,'Result Sheet'!BS32,""))))</f>
        <v>32</v>
      </c>
      <c r="L32" s="433">
        <f>IF(OR($D$3="",$N$3=""),"",IF(B32="","",IF(AND(K32="NA",J32="NA"),"NA",IF($N$3=$AJ$12,'Result Sheet'!CF32,IF($N$3=$AJ$13,'Result Sheet'!CM32,IF($N$3=$AJ$14,'Result Sheet'!CT32,IF($N$3=$AJ$15,'Result Sheet'!DA32,IF($N$3=$AJ$16,'Result Sheet'!DE32,SUM(J32:K32)))))))))</f>
        <v>46</v>
      </c>
      <c r="M32" s="434">
        <f t="shared" si="0"/>
        <v>46</v>
      </c>
      <c r="N32" s="435">
        <f>IF($N$3=$AJ$8,'Result Sheet'!T32,IF($N$3=$AJ$9,'Result Sheet'!AL32,IF($N$3=$AJ$10,'Result Sheet'!BD32,IF($N$3=$AJ$11,'Result Sheet'!BV32,""))))</f>
        <v>10</v>
      </c>
      <c r="O32" s="435">
        <f>IF($N$3=$AJ$8,'Result Sheet'!U32,IF($N$3=$AJ$9,'Result Sheet'!AM32,IF($N$3=$AJ$10,'Result Sheet'!BE32,IF($N$3=$AJ$11,'Result Sheet'!BW32,""))))</f>
        <v>30</v>
      </c>
      <c r="P32" s="436">
        <f>IF(OR($D$3="",$N$3=""),"",IF(B32="","",IF(AND(N32="NA",O32="NA"),"NA",IF($N$3=$AJ$12,'Result Sheet'!CG32,IF($N$3=$AJ$13,'Result Sheet'!CN32,IF($N$3=$AJ$14,'Result Sheet'!CU32,IF($N$3=$AJ$15,'Result Sheet'!DB32,IF($N$3=$AJ$16,'Result Sheet'!DF32,SUM(N32:O32)))))))))</f>
        <v>40</v>
      </c>
      <c r="Q32" s="434">
        <f t="shared" si="1"/>
        <v>86</v>
      </c>
      <c r="R32" s="437">
        <f t="shared" si="2"/>
        <v>0</v>
      </c>
      <c r="S32" s="437">
        <f t="shared" si="3"/>
        <v>100</v>
      </c>
      <c r="T32" s="437" t="str">
        <f t="shared" si="4"/>
        <v/>
      </c>
      <c r="U32" s="437" t="str">
        <f t="shared" si="5"/>
        <v>P</v>
      </c>
      <c r="V32" s="438" t="str">
        <f t="shared" si="6"/>
        <v>I</v>
      </c>
      <c r="W32" s="439" t="str">
        <f t="shared" si="7"/>
        <v>A</v>
      </c>
    </row>
    <row r="33" spans="1:23">
      <c r="A33" s="425">
        <f>IF('Result Sheet'!A33="","",'Result Sheet'!A33)</f>
        <v>26</v>
      </c>
      <c r="B33" s="426">
        <f>IF(OR($D$3="",$N$3=""),"",IF('Result Sheet'!B33="","",'Result Sheet'!B33))</f>
        <v>128</v>
      </c>
      <c r="C33" s="427">
        <f>IF(OR($D$3="",$N$3=""),"",IF('Result Sheet'!F33="","",'Result Sheet'!F33))</f>
        <v>945</v>
      </c>
      <c r="D33" s="428" t="str">
        <f>IF(OR($D$3="",$N$3=""),"",IF('Result Sheet'!E33="","",'Result Sheet'!E33))</f>
        <v>22-07-2015</v>
      </c>
      <c r="E33" s="429" t="str">
        <f>IF(OR($D$3="",$N$3=""),"",IF('Result Sheet'!G33="","",'Result Sheet'!G33))</f>
        <v>PRIYANSHU RAWAT</v>
      </c>
      <c r="F33" s="429" t="str">
        <f>IF(OR($D$3="",$N$3=""),"",IF('Result Sheet'!H33="","",'Result Sheet'!H33))</f>
        <v>MANOHAR SINGH</v>
      </c>
      <c r="G33" s="429" t="str">
        <f>IF(OR($D$3="",$N$3=""),"",IF('Result Sheet'!I33="","",'Result Sheet'!I33))</f>
        <v>SAPNA</v>
      </c>
      <c r="H33" s="430" t="str">
        <f>IF(OR($D$3="",$N$3=""),"",IF('Result Sheet'!K33="","",'Result Sheet'!K33))</f>
        <v>OBC</v>
      </c>
      <c r="I33" s="431" t="str">
        <f>IF(OR($D$3="",$N$3=""),"",IF('Result Sheet'!J33="","",'Result Sheet'!J33))</f>
        <v>M</v>
      </c>
      <c r="J33" s="432">
        <f>IF($N$3=$AJ$8,'Result Sheet'!P33,IF($N$3=$AJ$9,'Result Sheet'!AH33,IF($N$3=$AJ$10,'Result Sheet'!AZ33,IF($N$3=$AJ$11,'Result Sheet'!BR33,""))))</f>
        <v>14</v>
      </c>
      <c r="K33" s="432">
        <f>IF($N$3=$AJ$8,'Result Sheet'!Q33,IF($N$3=$AJ$9,'Result Sheet'!AI33,IF($N$3=$AJ$10,'Result Sheet'!BA33,IF($N$3=$AJ$11,'Result Sheet'!BS33,""))))</f>
        <v>32</v>
      </c>
      <c r="L33" s="433">
        <f>IF(OR($D$3="",$N$3=""),"",IF(B33="","",IF(AND(K33="NA",J33="NA"),"NA",IF($N$3=$AJ$12,'Result Sheet'!CF33,IF($N$3=$AJ$13,'Result Sheet'!CM33,IF($N$3=$AJ$14,'Result Sheet'!CT33,IF($N$3=$AJ$15,'Result Sheet'!DA33,IF($N$3=$AJ$16,'Result Sheet'!DE33,SUM(J33:K33)))))))))</f>
        <v>46</v>
      </c>
      <c r="M33" s="434">
        <f t="shared" si="0"/>
        <v>46</v>
      </c>
      <c r="N33" s="435">
        <f>IF($N$3=$AJ$8,'Result Sheet'!T33,IF($N$3=$AJ$9,'Result Sheet'!AL33,IF($N$3=$AJ$10,'Result Sheet'!BD33,IF($N$3=$AJ$11,'Result Sheet'!BV33,""))))</f>
        <v>10</v>
      </c>
      <c r="O33" s="435">
        <f>IF($N$3=$AJ$8,'Result Sheet'!U33,IF($N$3=$AJ$9,'Result Sheet'!AM33,IF($N$3=$AJ$10,'Result Sheet'!BE33,IF($N$3=$AJ$11,'Result Sheet'!BW33,""))))</f>
        <v>30</v>
      </c>
      <c r="P33" s="436">
        <f>IF(OR($D$3="",$N$3=""),"",IF(B33="","",IF(AND(N33="NA",O33="NA"),"NA",IF($N$3=$AJ$12,'Result Sheet'!CG33,IF($N$3=$AJ$13,'Result Sheet'!CN33,IF($N$3=$AJ$14,'Result Sheet'!CU33,IF($N$3=$AJ$15,'Result Sheet'!DB33,IF($N$3=$AJ$16,'Result Sheet'!DF33,SUM(N33:O33)))))))))</f>
        <v>40</v>
      </c>
      <c r="Q33" s="434">
        <f t="shared" si="1"/>
        <v>86</v>
      </c>
      <c r="R33" s="437">
        <f t="shared" si="2"/>
        <v>0</v>
      </c>
      <c r="S33" s="437">
        <f t="shared" si="3"/>
        <v>100</v>
      </c>
      <c r="T33" s="437" t="str">
        <f t="shared" si="4"/>
        <v/>
      </c>
      <c r="U33" s="437" t="str">
        <f t="shared" si="5"/>
        <v>P</v>
      </c>
      <c r="V33" s="438" t="str">
        <f t="shared" si="6"/>
        <v>I</v>
      </c>
      <c r="W33" s="439" t="str">
        <f t="shared" si="7"/>
        <v>A</v>
      </c>
    </row>
    <row r="34" spans="1:23">
      <c r="A34" s="425">
        <f>IF('Result Sheet'!A34="","",'Result Sheet'!A34)</f>
        <v>27</v>
      </c>
      <c r="B34" s="426">
        <f>IF(OR($D$3="",$N$3=""),"",IF('Result Sheet'!B34="","",'Result Sheet'!B34))</f>
        <v>129</v>
      </c>
      <c r="C34" s="427">
        <f>IF(OR($D$3="",$N$3=""),"",IF('Result Sheet'!F34="","",'Result Sheet'!F34))</f>
        <v>928</v>
      </c>
      <c r="D34" s="428">
        <f>IF(OR($D$3="",$N$3=""),"",IF('Result Sheet'!E34="","",'Result Sheet'!E34))</f>
        <v>42676</v>
      </c>
      <c r="E34" s="429" t="str">
        <f>IF(OR($D$3="",$N$3=""),"",IF('Result Sheet'!G34="","",'Result Sheet'!G34))</f>
        <v>RANVEER</v>
      </c>
      <c r="F34" s="429" t="str">
        <f>IF(OR($D$3="",$N$3=""),"",IF('Result Sheet'!H34="","",'Result Sheet'!H34))</f>
        <v>TOTA RAM</v>
      </c>
      <c r="G34" s="429" t="str">
        <f>IF(OR($D$3="",$N$3=""),"",IF('Result Sheet'!I34="","",'Result Sheet'!I34))</f>
        <v>JAYA</v>
      </c>
      <c r="H34" s="430" t="str">
        <f>IF(OR($D$3="",$N$3=""),"",IF('Result Sheet'!K34="","",'Result Sheet'!K34))</f>
        <v>OBC</v>
      </c>
      <c r="I34" s="431" t="str">
        <f>IF(OR($D$3="",$N$3=""),"",IF('Result Sheet'!J34="","",'Result Sheet'!J34))</f>
        <v>M</v>
      </c>
      <c r="J34" s="432">
        <f>IF($N$3=$AJ$8,'Result Sheet'!P34,IF($N$3=$AJ$9,'Result Sheet'!AH34,IF($N$3=$AJ$10,'Result Sheet'!AZ34,IF($N$3=$AJ$11,'Result Sheet'!BR34,""))))</f>
        <v>14</v>
      </c>
      <c r="K34" s="432">
        <f>IF($N$3=$AJ$8,'Result Sheet'!Q34,IF($N$3=$AJ$9,'Result Sheet'!AI34,IF($N$3=$AJ$10,'Result Sheet'!BA34,IF($N$3=$AJ$11,'Result Sheet'!BS34,""))))</f>
        <v>32</v>
      </c>
      <c r="L34" s="433">
        <f>IF(OR($D$3="",$N$3=""),"",IF(B34="","",IF(AND(K34="NA",J34="NA"),"NA",IF($N$3=$AJ$12,'Result Sheet'!CF34,IF($N$3=$AJ$13,'Result Sheet'!CM34,IF($N$3=$AJ$14,'Result Sheet'!CT34,IF($N$3=$AJ$15,'Result Sheet'!DA34,IF($N$3=$AJ$16,'Result Sheet'!DE34,SUM(J34:K34)))))))))</f>
        <v>46</v>
      </c>
      <c r="M34" s="434">
        <f t="shared" si="0"/>
        <v>46</v>
      </c>
      <c r="N34" s="435">
        <f>IF($N$3=$AJ$8,'Result Sheet'!T34,IF($N$3=$AJ$9,'Result Sheet'!AL34,IF($N$3=$AJ$10,'Result Sheet'!BD34,IF($N$3=$AJ$11,'Result Sheet'!BV34,""))))</f>
        <v>10</v>
      </c>
      <c r="O34" s="435">
        <f>IF($N$3=$AJ$8,'Result Sheet'!U34,IF($N$3=$AJ$9,'Result Sheet'!AM34,IF($N$3=$AJ$10,'Result Sheet'!BE34,IF($N$3=$AJ$11,'Result Sheet'!BW34,""))))</f>
        <v>30</v>
      </c>
      <c r="P34" s="436">
        <f>IF(OR($D$3="",$N$3=""),"",IF(B34="","",IF(AND(N34="NA",O34="NA"),"NA",IF($N$3=$AJ$12,'Result Sheet'!CG34,IF($N$3=$AJ$13,'Result Sheet'!CN34,IF($N$3=$AJ$14,'Result Sheet'!CU34,IF($N$3=$AJ$15,'Result Sheet'!DB34,IF($N$3=$AJ$16,'Result Sheet'!DF34,SUM(N34:O34)))))))))</f>
        <v>40</v>
      </c>
      <c r="Q34" s="434">
        <f t="shared" si="1"/>
        <v>86</v>
      </c>
      <c r="R34" s="437">
        <f t="shared" si="2"/>
        <v>0</v>
      </c>
      <c r="S34" s="437">
        <f t="shared" si="3"/>
        <v>100</v>
      </c>
      <c r="T34" s="437" t="str">
        <f t="shared" si="4"/>
        <v/>
      </c>
      <c r="U34" s="437" t="str">
        <f t="shared" si="5"/>
        <v>P</v>
      </c>
      <c r="V34" s="438" t="str">
        <f t="shared" si="6"/>
        <v>I</v>
      </c>
      <c r="W34" s="439" t="str">
        <f t="shared" si="7"/>
        <v>A</v>
      </c>
    </row>
    <row r="35" spans="1:23">
      <c r="A35" s="425">
        <f>IF('Result Sheet'!A35="","",'Result Sheet'!A35)</f>
        <v>28</v>
      </c>
      <c r="B35" s="426">
        <f>IF(OR($D$3="",$N$3=""),"",IF('Result Sheet'!B35="","",'Result Sheet'!B35))</f>
        <v>130</v>
      </c>
      <c r="C35" s="427">
        <f>IF(OR($D$3="",$N$3=""),"",IF('Result Sheet'!F35="","",'Result Sheet'!F35))</f>
        <v>947</v>
      </c>
      <c r="D35" s="428" t="str">
        <f>IF(OR($D$3="",$N$3=""),"",IF('Result Sheet'!E35="","",'Result Sheet'!E35))</f>
        <v>18-07-2015</v>
      </c>
      <c r="E35" s="429" t="str">
        <f>IF(OR($D$3="",$N$3=""),"",IF('Result Sheet'!G35="","",'Result Sheet'!G35))</f>
        <v>SURAJ BHATI</v>
      </c>
      <c r="F35" s="429" t="str">
        <f>IF(OR($D$3="",$N$3=""),"",IF('Result Sheet'!H35="","",'Result Sheet'!H35))</f>
        <v>RAJURAM BHATI</v>
      </c>
      <c r="G35" s="429" t="str">
        <f>IF(OR($D$3="",$N$3=""),"",IF('Result Sheet'!I35="","",'Result Sheet'!I35))</f>
        <v>REKHA DEVI</v>
      </c>
      <c r="H35" s="430" t="str">
        <f>IF(OR($D$3="",$N$3=""),"",IF('Result Sheet'!K35="","",'Result Sheet'!K35))</f>
        <v>OBC</v>
      </c>
      <c r="I35" s="431" t="str">
        <f>IF(OR($D$3="",$N$3=""),"",IF('Result Sheet'!J35="","",'Result Sheet'!J35))</f>
        <v>M</v>
      </c>
      <c r="J35" s="432">
        <f>IF($N$3=$AJ$8,'Result Sheet'!P35,IF($N$3=$AJ$9,'Result Sheet'!AH35,IF($N$3=$AJ$10,'Result Sheet'!AZ35,IF($N$3=$AJ$11,'Result Sheet'!BR35,""))))</f>
        <v>13</v>
      </c>
      <c r="K35" s="432">
        <f>IF($N$3=$AJ$8,'Result Sheet'!Q35,IF($N$3=$AJ$9,'Result Sheet'!AI35,IF($N$3=$AJ$10,'Result Sheet'!BA35,IF($N$3=$AJ$11,'Result Sheet'!BS35,""))))</f>
        <v>32</v>
      </c>
      <c r="L35" s="433">
        <f>IF(OR($D$3="",$N$3=""),"",IF(B35="","",IF(AND(K35="NA",J35="NA"),"NA",IF($N$3=$AJ$12,'Result Sheet'!CF35,IF($N$3=$AJ$13,'Result Sheet'!CM35,IF($N$3=$AJ$14,'Result Sheet'!CT35,IF($N$3=$AJ$15,'Result Sheet'!DA35,IF($N$3=$AJ$16,'Result Sheet'!DE35,SUM(J35:K35)))))))))</f>
        <v>45</v>
      </c>
      <c r="M35" s="434">
        <f t="shared" si="0"/>
        <v>45</v>
      </c>
      <c r="N35" s="435">
        <f>IF($N$3=$AJ$8,'Result Sheet'!T35,IF($N$3=$AJ$9,'Result Sheet'!AL35,IF($N$3=$AJ$10,'Result Sheet'!BD35,IF($N$3=$AJ$11,'Result Sheet'!BV35,""))))</f>
        <v>10</v>
      </c>
      <c r="O35" s="435">
        <f>IF($N$3=$AJ$8,'Result Sheet'!U35,IF($N$3=$AJ$9,'Result Sheet'!AM35,IF($N$3=$AJ$10,'Result Sheet'!BE35,IF($N$3=$AJ$11,'Result Sheet'!BW35,""))))</f>
        <v>30</v>
      </c>
      <c r="P35" s="436">
        <f>IF(OR($D$3="",$N$3=""),"",IF(B35="","",IF(AND(N35="NA",O35="NA"),"NA",IF($N$3=$AJ$12,'Result Sheet'!CG35,IF($N$3=$AJ$13,'Result Sheet'!CN35,IF($N$3=$AJ$14,'Result Sheet'!CU35,IF($N$3=$AJ$15,'Result Sheet'!DB35,IF($N$3=$AJ$16,'Result Sheet'!DF35,SUM(N35:O35)))))))))</f>
        <v>40</v>
      </c>
      <c r="Q35" s="434">
        <f t="shared" si="1"/>
        <v>85</v>
      </c>
      <c r="R35" s="437">
        <f t="shared" si="2"/>
        <v>0</v>
      </c>
      <c r="S35" s="437">
        <f t="shared" si="3"/>
        <v>100</v>
      </c>
      <c r="T35" s="437" t="str">
        <f t="shared" si="4"/>
        <v/>
      </c>
      <c r="U35" s="437" t="str">
        <f t="shared" si="5"/>
        <v>P</v>
      </c>
      <c r="V35" s="438" t="str">
        <f t="shared" si="6"/>
        <v>I</v>
      </c>
      <c r="W35" s="439" t="str">
        <f t="shared" si="7"/>
        <v>B</v>
      </c>
    </row>
    <row r="36" spans="1:23">
      <c r="A36" s="425">
        <f>IF('Result Sheet'!A36="","",'Result Sheet'!A36)</f>
        <v>29</v>
      </c>
      <c r="B36" s="426">
        <f>IF(OR($D$3="",$N$3=""),"",IF('Result Sheet'!B36="","",'Result Sheet'!B36))</f>
        <v>131</v>
      </c>
      <c r="C36" s="427">
        <f>IF(OR($D$3="",$N$3=""),"",IF('Result Sheet'!F36="","",'Result Sheet'!F36))</f>
        <v>930</v>
      </c>
      <c r="D36" s="428" t="str">
        <f>IF(OR($D$3="",$N$3=""),"",IF('Result Sheet'!E36="","",'Result Sheet'!E36))</f>
        <v>13-03-2015</v>
      </c>
      <c r="E36" s="429" t="str">
        <f>IF(OR($D$3="",$N$3=""),"",IF('Result Sheet'!G36="","",'Result Sheet'!G36))</f>
        <v>YUVRAJ SHARMA</v>
      </c>
      <c r="F36" s="429" t="str">
        <f>IF(OR($D$3="",$N$3=""),"",IF('Result Sheet'!H36="","",'Result Sheet'!H36))</f>
        <v>ARVIND SHARMA</v>
      </c>
      <c r="G36" s="429" t="str">
        <f>IF(OR($D$3="",$N$3=""),"",IF('Result Sheet'!I36="","",'Result Sheet'!I36))</f>
        <v>ANKITA SHARMA</v>
      </c>
      <c r="H36" s="430" t="str">
        <f>IF(OR($D$3="",$N$3=""),"",IF('Result Sheet'!K36="","",'Result Sheet'!K36))</f>
        <v>OBC</v>
      </c>
      <c r="I36" s="431" t="str">
        <f>IF(OR($D$3="",$N$3=""),"",IF('Result Sheet'!J36="","",'Result Sheet'!J36))</f>
        <v>M</v>
      </c>
      <c r="J36" s="432">
        <f>IF($N$3=$AJ$8,'Result Sheet'!P36,IF($N$3=$AJ$9,'Result Sheet'!AH36,IF($N$3=$AJ$10,'Result Sheet'!AZ36,IF($N$3=$AJ$11,'Result Sheet'!BR36,""))))</f>
        <v>14</v>
      </c>
      <c r="K36" s="432">
        <f>IF($N$3=$AJ$8,'Result Sheet'!Q36,IF($N$3=$AJ$9,'Result Sheet'!AI36,IF($N$3=$AJ$10,'Result Sheet'!BA36,IF($N$3=$AJ$11,'Result Sheet'!BS36,""))))</f>
        <v>32</v>
      </c>
      <c r="L36" s="433">
        <f>IF(OR($D$3="",$N$3=""),"",IF(B36="","",IF(AND(K36="NA",J36="NA"),"NA",IF($N$3=$AJ$12,'Result Sheet'!CF36,IF($N$3=$AJ$13,'Result Sheet'!CM36,IF($N$3=$AJ$14,'Result Sheet'!CT36,IF($N$3=$AJ$15,'Result Sheet'!DA36,IF($N$3=$AJ$16,'Result Sheet'!DE36,SUM(J36:K36)))))))))</f>
        <v>46</v>
      </c>
      <c r="M36" s="434">
        <f t="shared" si="0"/>
        <v>46</v>
      </c>
      <c r="N36" s="435">
        <f>IF($N$3=$AJ$8,'Result Sheet'!T36,IF($N$3=$AJ$9,'Result Sheet'!AL36,IF($N$3=$AJ$10,'Result Sheet'!BD36,IF($N$3=$AJ$11,'Result Sheet'!BV36,""))))</f>
        <v>10</v>
      </c>
      <c r="O36" s="435">
        <f>IF($N$3=$AJ$8,'Result Sheet'!U36,IF($N$3=$AJ$9,'Result Sheet'!AM36,IF($N$3=$AJ$10,'Result Sheet'!BE36,IF($N$3=$AJ$11,'Result Sheet'!BW36,""))))</f>
        <v>30</v>
      </c>
      <c r="P36" s="436">
        <f>IF(OR($D$3="",$N$3=""),"",IF(B36="","",IF(AND(N36="NA",O36="NA"),"NA",IF($N$3=$AJ$12,'Result Sheet'!CG36,IF($N$3=$AJ$13,'Result Sheet'!CN36,IF($N$3=$AJ$14,'Result Sheet'!CU36,IF($N$3=$AJ$15,'Result Sheet'!DB36,IF($N$3=$AJ$16,'Result Sheet'!DF36,SUM(N36:O36)))))))))</f>
        <v>40</v>
      </c>
      <c r="Q36" s="434">
        <f t="shared" si="1"/>
        <v>86</v>
      </c>
      <c r="R36" s="437">
        <f t="shared" si="2"/>
        <v>0</v>
      </c>
      <c r="S36" s="437">
        <f t="shared" si="3"/>
        <v>100</v>
      </c>
      <c r="T36" s="437" t="str">
        <f t="shared" si="4"/>
        <v/>
      </c>
      <c r="U36" s="437" t="str">
        <f t="shared" si="5"/>
        <v>P</v>
      </c>
      <c r="V36" s="438" t="str">
        <f t="shared" si="6"/>
        <v>I</v>
      </c>
      <c r="W36" s="439" t="str">
        <f t="shared" si="7"/>
        <v>A</v>
      </c>
    </row>
    <row r="37" spans="1:23">
      <c r="A37" s="425">
        <f>IF('Result Sheet'!A37="","",'Result Sheet'!A37)</f>
        <v>30</v>
      </c>
      <c r="B37" s="426">
        <f>IF(OR($D$3="",$N$3=""),"",IF('Result Sheet'!B37="","",'Result Sheet'!B37))</f>
        <v>132</v>
      </c>
      <c r="C37" s="427">
        <f>IF(OR($D$3="",$N$3=""),"",IF('Result Sheet'!F37="","",'Result Sheet'!F37))</f>
        <v>941</v>
      </c>
      <c r="D37" s="428">
        <f>IF(OR($D$3="",$N$3=""),"",IF('Result Sheet'!E37="","",'Result Sheet'!E37))</f>
        <v>42219</v>
      </c>
      <c r="E37" s="429" t="str">
        <f>IF(OR($D$3="",$N$3=""),"",IF('Result Sheet'!G37="","",'Result Sheet'!G37))</f>
        <v>ZEENAT SHEIKH</v>
      </c>
      <c r="F37" s="429" t="str">
        <f>IF(OR($D$3="",$N$3=""),"",IF('Result Sheet'!H37="","",'Result Sheet'!H37))</f>
        <v>SAMEER SHEIKH</v>
      </c>
      <c r="G37" s="429" t="str">
        <f>IF(OR($D$3="",$N$3=""),"",IF('Result Sheet'!I37="","",'Result Sheet'!I37))</f>
        <v>SHABNAM KHNAM</v>
      </c>
      <c r="H37" s="430" t="str">
        <f>IF(OR($D$3="",$N$3=""),"",IF('Result Sheet'!K37="","",'Result Sheet'!K37))</f>
        <v>GEN</v>
      </c>
      <c r="I37" s="431" t="str">
        <f>IF(OR($D$3="",$N$3=""),"",IF('Result Sheet'!J37="","",'Result Sheet'!J37))</f>
        <v>F</v>
      </c>
      <c r="J37" s="432">
        <f>IF($N$3=$AJ$8,'Result Sheet'!P37,IF($N$3=$AJ$9,'Result Sheet'!AH37,IF($N$3=$AJ$10,'Result Sheet'!AZ37,IF($N$3=$AJ$11,'Result Sheet'!BR37,""))))</f>
        <v>15</v>
      </c>
      <c r="K37" s="432">
        <f>IF($N$3=$AJ$8,'Result Sheet'!Q37,IF($N$3=$AJ$9,'Result Sheet'!AI37,IF($N$3=$AJ$10,'Result Sheet'!BA37,IF($N$3=$AJ$11,'Result Sheet'!BS37,""))))</f>
        <v>32</v>
      </c>
      <c r="L37" s="433">
        <f>IF(OR($D$3="",$N$3=""),"",IF(B37="","",IF(AND(K37="NA",J37="NA"),"NA",IF($N$3=$AJ$12,'Result Sheet'!CF37,IF($N$3=$AJ$13,'Result Sheet'!CM37,IF($N$3=$AJ$14,'Result Sheet'!CT37,IF($N$3=$AJ$15,'Result Sheet'!DA37,IF($N$3=$AJ$16,'Result Sheet'!DE37,SUM(J37:K37)))))))))</f>
        <v>47</v>
      </c>
      <c r="M37" s="434">
        <f t="shared" si="0"/>
        <v>47</v>
      </c>
      <c r="N37" s="435">
        <f>IF($N$3=$AJ$8,'Result Sheet'!T37,IF($N$3=$AJ$9,'Result Sheet'!AL37,IF($N$3=$AJ$10,'Result Sheet'!BD37,IF($N$3=$AJ$11,'Result Sheet'!BV37,""))))</f>
        <v>10</v>
      </c>
      <c r="O37" s="435">
        <f>IF($N$3=$AJ$8,'Result Sheet'!U37,IF($N$3=$AJ$9,'Result Sheet'!AM37,IF($N$3=$AJ$10,'Result Sheet'!BE37,IF($N$3=$AJ$11,'Result Sheet'!BW37,""))))</f>
        <v>30</v>
      </c>
      <c r="P37" s="436">
        <f>IF(OR($D$3="",$N$3=""),"",IF(B37="","",IF(AND(N37="NA",O37="NA"),"NA",IF($N$3=$AJ$12,'Result Sheet'!CG37,IF($N$3=$AJ$13,'Result Sheet'!CN37,IF($N$3=$AJ$14,'Result Sheet'!CU37,IF($N$3=$AJ$15,'Result Sheet'!DB37,IF($N$3=$AJ$16,'Result Sheet'!DF37,SUM(N37:O37)))))))))</f>
        <v>40</v>
      </c>
      <c r="Q37" s="434">
        <f t="shared" si="1"/>
        <v>87</v>
      </c>
      <c r="R37" s="437">
        <f t="shared" si="2"/>
        <v>0</v>
      </c>
      <c r="S37" s="437">
        <f t="shared" si="3"/>
        <v>100</v>
      </c>
      <c r="T37" s="437" t="str">
        <f t="shared" si="4"/>
        <v/>
      </c>
      <c r="U37" s="437" t="str">
        <f t="shared" si="5"/>
        <v>P</v>
      </c>
      <c r="V37" s="438" t="str">
        <f t="shared" si="6"/>
        <v>I</v>
      </c>
      <c r="W37" s="439" t="str">
        <f t="shared" si="7"/>
        <v>A</v>
      </c>
    </row>
    <row r="38" spans="1:23">
      <c r="A38" s="425">
        <f>IF('Result Sheet'!A38="","",'Result Sheet'!A38)</f>
        <v>31</v>
      </c>
      <c r="B38" s="426" t="str">
        <f>IF(OR($D$3="",$N$3=""),"",IF('Result Sheet'!B38="","",'Result Sheet'!B38))</f>
        <v/>
      </c>
      <c r="C38" s="427" t="str">
        <f>IF(OR($D$3="",$N$3=""),"",IF('Result Sheet'!F38="","",'Result Sheet'!F38))</f>
        <v/>
      </c>
      <c r="D38" s="428" t="str">
        <f>IF(OR($D$3="",$N$3=""),"",IF('Result Sheet'!E38="","",'Result Sheet'!E38))</f>
        <v/>
      </c>
      <c r="E38" s="429" t="str">
        <f>IF(OR($D$3="",$N$3=""),"",IF('Result Sheet'!G38="","",'Result Sheet'!G38))</f>
        <v/>
      </c>
      <c r="F38" s="429" t="str">
        <f>IF(OR($D$3="",$N$3=""),"",IF('Result Sheet'!H38="","",'Result Sheet'!H38))</f>
        <v/>
      </c>
      <c r="G38" s="429" t="str">
        <f>IF(OR($D$3="",$N$3=""),"",IF('Result Sheet'!I38="","",'Result Sheet'!I38))</f>
        <v/>
      </c>
      <c r="H38" s="430" t="str">
        <f>IF(OR($D$3="",$N$3=""),"",IF('Result Sheet'!K38="","",'Result Sheet'!K38))</f>
        <v/>
      </c>
      <c r="I38" s="431" t="str">
        <f>IF(OR($D$3="",$N$3=""),"",IF('Result Sheet'!J38="","",'Result Sheet'!J38))</f>
        <v/>
      </c>
      <c r="J38" s="432" t="str">
        <f>IF($N$3=$AJ$8,'Result Sheet'!P38,IF($N$3=$AJ$9,'Result Sheet'!AH38,IF($N$3=$AJ$10,'Result Sheet'!AZ38,IF($N$3=$AJ$11,'Result Sheet'!BR38,""))))</f>
        <v/>
      </c>
      <c r="K38" s="432" t="str">
        <f>IF($N$3=$AJ$8,'Result Sheet'!Q38,IF($N$3=$AJ$9,'Result Sheet'!AI38,IF($N$3=$AJ$10,'Result Sheet'!BA38,IF($N$3=$AJ$11,'Result Sheet'!BS38,""))))</f>
        <v/>
      </c>
      <c r="L38" s="433" t="str">
        <f>IF(OR($D$3="",$N$3=""),"",IF(B38="","",IF(AND(K38="NA",J38="NA"),"NA",IF($N$3=$AJ$12,'Result Sheet'!CF38,IF($N$3=$AJ$13,'Result Sheet'!CM38,IF($N$3=$AJ$14,'Result Sheet'!CT38,IF($N$3=$AJ$15,'Result Sheet'!DA38,IF($N$3=$AJ$16,'Result Sheet'!DE38,SUM(J38:K38)))))))))</f>
        <v/>
      </c>
      <c r="M38" s="434" t="str">
        <f t="shared" si="0"/>
        <v/>
      </c>
      <c r="N38" s="435" t="str">
        <f>IF($N$3=$AJ$8,'Result Sheet'!T38,IF($N$3=$AJ$9,'Result Sheet'!AL38,IF($N$3=$AJ$10,'Result Sheet'!BD38,IF($N$3=$AJ$11,'Result Sheet'!BV38,""))))</f>
        <v/>
      </c>
      <c r="O38" s="435" t="str">
        <f>IF($N$3=$AJ$8,'Result Sheet'!U38,IF($N$3=$AJ$9,'Result Sheet'!AM38,IF($N$3=$AJ$10,'Result Sheet'!BE38,IF($N$3=$AJ$11,'Result Sheet'!BW38,""))))</f>
        <v/>
      </c>
      <c r="P38" s="436" t="str">
        <f>IF(OR($D$3="",$N$3=""),"",IF(B38="","",IF(AND(N38="NA",O38="NA"),"NA",IF($N$3=$AJ$12,'Result Sheet'!CG38,IF($N$3=$AJ$13,'Result Sheet'!CN38,IF($N$3=$AJ$14,'Result Sheet'!CU38,IF($N$3=$AJ$15,'Result Sheet'!DB38,IF($N$3=$AJ$16,'Result Sheet'!DF38,SUM(N38:O38)))))))))</f>
        <v/>
      </c>
      <c r="Q38" s="434" t="str">
        <f t="shared" si="1"/>
        <v/>
      </c>
      <c r="R38" s="437">
        <f t="shared" si="2"/>
        <v>0</v>
      </c>
      <c r="S38" s="437" t="str">
        <f t="shared" si="3"/>
        <v/>
      </c>
      <c r="T38" s="437" t="str">
        <f t="shared" si="4"/>
        <v/>
      </c>
      <c r="U38" s="437" t="str">
        <f t="shared" si="5"/>
        <v/>
      </c>
      <c r="V38" s="438" t="str">
        <f t="shared" si="6"/>
        <v/>
      </c>
      <c r="W38" s="439" t="str">
        <f t="shared" si="7"/>
        <v/>
      </c>
    </row>
    <row r="39" spans="1:23">
      <c r="A39" s="425">
        <f>IF('Result Sheet'!A39="","",'Result Sheet'!A39)</f>
        <v>32</v>
      </c>
      <c r="B39" s="426" t="str">
        <f>IF(OR($D$3="",$N$3=""),"",IF('Result Sheet'!B39="","",'Result Sheet'!B39))</f>
        <v/>
      </c>
      <c r="C39" s="427" t="str">
        <f>IF(OR($D$3="",$N$3=""),"",IF('Result Sheet'!F39="","",'Result Sheet'!F39))</f>
        <v/>
      </c>
      <c r="D39" s="428" t="str">
        <f>IF(OR($D$3="",$N$3=""),"",IF('Result Sheet'!E39="","",'Result Sheet'!E39))</f>
        <v/>
      </c>
      <c r="E39" s="429" t="str">
        <f>IF(OR($D$3="",$N$3=""),"",IF('Result Sheet'!G39="","",'Result Sheet'!G39))</f>
        <v/>
      </c>
      <c r="F39" s="429" t="str">
        <f>IF(OR($D$3="",$N$3=""),"",IF('Result Sheet'!H39="","",'Result Sheet'!H39))</f>
        <v/>
      </c>
      <c r="G39" s="429" t="str">
        <f>IF(OR($D$3="",$N$3=""),"",IF('Result Sheet'!I39="","",'Result Sheet'!I39))</f>
        <v/>
      </c>
      <c r="H39" s="430" t="str">
        <f>IF(OR($D$3="",$N$3=""),"",IF('Result Sheet'!K39="","",'Result Sheet'!K39))</f>
        <v/>
      </c>
      <c r="I39" s="431" t="str">
        <f>IF(OR($D$3="",$N$3=""),"",IF('Result Sheet'!J39="","",'Result Sheet'!J39))</f>
        <v/>
      </c>
      <c r="J39" s="432" t="str">
        <f>IF($N$3=$AJ$8,'Result Sheet'!P39,IF($N$3=$AJ$9,'Result Sheet'!AH39,IF($N$3=$AJ$10,'Result Sheet'!AZ39,IF($N$3=$AJ$11,'Result Sheet'!BR39,""))))</f>
        <v/>
      </c>
      <c r="K39" s="432" t="str">
        <f>IF($N$3=$AJ$8,'Result Sheet'!Q39,IF($N$3=$AJ$9,'Result Sheet'!AI39,IF($N$3=$AJ$10,'Result Sheet'!BA39,IF($N$3=$AJ$11,'Result Sheet'!BS39,""))))</f>
        <v/>
      </c>
      <c r="L39" s="433" t="str">
        <f>IF(OR($D$3="",$N$3=""),"",IF(B39="","",IF(AND(K39="NA",J39="NA"),"NA",IF($N$3=$AJ$12,'Result Sheet'!CF39,IF($N$3=$AJ$13,'Result Sheet'!CM39,IF($N$3=$AJ$14,'Result Sheet'!CT39,IF($N$3=$AJ$15,'Result Sheet'!DA39,IF($N$3=$AJ$16,'Result Sheet'!DE39,SUM(J39:K39)))))))))</f>
        <v/>
      </c>
      <c r="M39" s="434" t="str">
        <f t="shared" si="0"/>
        <v/>
      </c>
      <c r="N39" s="435" t="str">
        <f>IF($N$3=$AJ$8,'Result Sheet'!T39,IF($N$3=$AJ$9,'Result Sheet'!AL39,IF($N$3=$AJ$10,'Result Sheet'!BD39,IF($N$3=$AJ$11,'Result Sheet'!BV39,""))))</f>
        <v/>
      </c>
      <c r="O39" s="435" t="str">
        <f>IF($N$3=$AJ$8,'Result Sheet'!U39,IF($N$3=$AJ$9,'Result Sheet'!AM39,IF($N$3=$AJ$10,'Result Sheet'!BE39,IF($N$3=$AJ$11,'Result Sheet'!BW39,""))))</f>
        <v/>
      </c>
      <c r="P39" s="436" t="str">
        <f>IF(OR($D$3="",$N$3=""),"",IF(B39="","",IF(AND(N39="NA",O39="NA"),"NA",IF($N$3=$AJ$12,'Result Sheet'!CG39,IF($N$3=$AJ$13,'Result Sheet'!CN39,IF($N$3=$AJ$14,'Result Sheet'!CU39,IF($N$3=$AJ$15,'Result Sheet'!DB39,IF($N$3=$AJ$16,'Result Sheet'!DF39,SUM(N39:O39)))))))))</f>
        <v/>
      </c>
      <c r="Q39" s="434" t="str">
        <f t="shared" si="1"/>
        <v/>
      </c>
      <c r="R39" s="437">
        <f t="shared" si="2"/>
        <v>0</v>
      </c>
      <c r="S39" s="437" t="str">
        <f t="shared" si="3"/>
        <v/>
      </c>
      <c r="T39" s="437" t="str">
        <f t="shared" si="4"/>
        <v/>
      </c>
      <c r="U39" s="437" t="str">
        <f t="shared" si="5"/>
        <v/>
      </c>
      <c r="V39" s="438" t="str">
        <f t="shared" si="6"/>
        <v/>
      </c>
      <c r="W39" s="439" t="str">
        <f t="shared" si="7"/>
        <v/>
      </c>
    </row>
    <row r="40" spans="1:23">
      <c r="A40" s="425">
        <f>IF('Result Sheet'!A40="","",'Result Sheet'!A40)</f>
        <v>33</v>
      </c>
      <c r="B40" s="426" t="str">
        <f>IF(OR($D$3="",$N$3=""),"",IF('Result Sheet'!B40="","",'Result Sheet'!B40))</f>
        <v/>
      </c>
      <c r="C40" s="427" t="str">
        <f>IF(OR($D$3="",$N$3=""),"",IF('Result Sheet'!F40="","",'Result Sheet'!F40))</f>
        <v/>
      </c>
      <c r="D40" s="428" t="str">
        <f>IF(OR($D$3="",$N$3=""),"",IF('Result Sheet'!E40="","",'Result Sheet'!E40))</f>
        <v/>
      </c>
      <c r="E40" s="429" t="str">
        <f>IF(OR($D$3="",$N$3=""),"",IF('Result Sheet'!G40="","",'Result Sheet'!G40))</f>
        <v/>
      </c>
      <c r="F40" s="429" t="str">
        <f>IF(OR($D$3="",$N$3=""),"",IF('Result Sheet'!H40="","",'Result Sheet'!H40))</f>
        <v/>
      </c>
      <c r="G40" s="429" t="str">
        <f>IF(OR($D$3="",$N$3=""),"",IF('Result Sheet'!I40="","",'Result Sheet'!I40))</f>
        <v/>
      </c>
      <c r="H40" s="430" t="str">
        <f>IF(OR($D$3="",$N$3=""),"",IF('Result Sheet'!K40="","",'Result Sheet'!K40))</f>
        <v/>
      </c>
      <c r="I40" s="431" t="str">
        <f>IF(OR($D$3="",$N$3=""),"",IF('Result Sheet'!J40="","",'Result Sheet'!J40))</f>
        <v/>
      </c>
      <c r="J40" s="432" t="str">
        <f>IF($N$3=$AJ$8,'Result Sheet'!P40,IF($N$3=$AJ$9,'Result Sheet'!AH40,IF($N$3=$AJ$10,'Result Sheet'!AZ40,IF($N$3=$AJ$11,'Result Sheet'!BR40,""))))</f>
        <v/>
      </c>
      <c r="K40" s="432" t="str">
        <f>IF($N$3=$AJ$8,'Result Sheet'!Q40,IF($N$3=$AJ$9,'Result Sheet'!AI40,IF($N$3=$AJ$10,'Result Sheet'!BA40,IF($N$3=$AJ$11,'Result Sheet'!BS40,""))))</f>
        <v/>
      </c>
      <c r="L40" s="433" t="str">
        <f>IF(OR($D$3="",$N$3=""),"",IF(B40="","",IF(AND(K40="NA",J40="NA"),"NA",IF($N$3=$AJ$12,'Result Sheet'!CF40,IF($N$3=$AJ$13,'Result Sheet'!CM40,IF($N$3=$AJ$14,'Result Sheet'!CT40,IF($N$3=$AJ$15,'Result Sheet'!DA40,IF($N$3=$AJ$16,'Result Sheet'!DE40,SUM(J40:K40)))))))))</f>
        <v/>
      </c>
      <c r="M40" s="434" t="str">
        <f t="shared" si="0"/>
        <v/>
      </c>
      <c r="N40" s="435" t="str">
        <f>IF($N$3=$AJ$8,'Result Sheet'!T40,IF($N$3=$AJ$9,'Result Sheet'!AL40,IF($N$3=$AJ$10,'Result Sheet'!BD40,IF($N$3=$AJ$11,'Result Sheet'!BV40,""))))</f>
        <v/>
      </c>
      <c r="O40" s="435" t="str">
        <f>IF($N$3=$AJ$8,'Result Sheet'!U40,IF($N$3=$AJ$9,'Result Sheet'!AM40,IF($N$3=$AJ$10,'Result Sheet'!BE40,IF($N$3=$AJ$11,'Result Sheet'!BW40,""))))</f>
        <v/>
      </c>
      <c r="P40" s="436" t="str">
        <f>IF(OR($D$3="",$N$3=""),"",IF(B40="","",IF(AND(N40="NA",O40="NA"),"NA",IF($N$3=$AJ$12,'Result Sheet'!CG40,IF($N$3=$AJ$13,'Result Sheet'!CN40,IF($N$3=$AJ$14,'Result Sheet'!CU40,IF($N$3=$AJ$15,'Result Sheet'!DB40,IF($N$3=$AJ$16,'Result Sheet'!DF40,SUM(N40:O40)))))))))</f>
        <v/>
      </c>
      <c r="Q40" s="434" t="str">
        <f t="shared" si="1"/>
        <v/>
      </c>
      <c r="R40" s="437">
        <f t="shared" si="2"/>
        <v>0</v>
      </c>
      <c r="S40" s="437" t="str">
        <f t="shared" si="3"/>
        <v/>
      </c>
      <c r="T40" s="437" t="str">
        <f t="shared" si="4"/>
        <v/>
      </c>
      <c r="U40" s="437" t="str">
        <f t="shared" si="5"/>
        <v/>
      </c>
      <c r="V40" s="438" t="str">
        <f t="shared" si="6"/>
        <v/>
      </c>
      <c r="W40" s="439" t="str">
        <f t="shared" si="7"/>
        <v/>
      </c>
    </row>
    <row r="41" spans="1:23">
      <c r="A41" s="425">
        <f>IF('Result Sheet'!A41="","",'Result Sheet'!A41)</f>
        <v>34</v>
      </c>
      <c r="B41" s="426" t="str">
        <f>IF(OR($D$3="",$N$3=""),"",IF('Result Sheet'!B41="","",'Result Sheet'!B41))</f>
        <v/>
      </c>
      <c r="C41" s="427" t="str">
        <f>IF(OR($D$3="",$N$3=""),"",IF('Result Sheet'!F41="","",'Result Sheet'!F41))</f>
        <v/>
      </c>
      <c r="D41" s="428" t="str">
        <f>IF(OR($D$3="",$N$3=""),"",IF('Result Sheet'!E41="","",'Result Sheet'!E41))</f>
        <v/>
      </c>
      <c r="E41" s="429" t="str">
        <f>IF(OR($D$3="",$N$3=""),"",IF('Result Sheet'!G41="","",'Result Sheet'!G41))</f>
        <v/>
      </c>
      <c r="F41" s="429" t="str">
        <f>IF(OR($D$3="",$N$3=""),"",IF('Result Sheet'!H41="","",'Result Sheet'!H41))</f>
        <v/>
      </c>
      <c r="G41" s="429" t="str">
        <f>IF(OR($D$3="",$N$3=""),"",IF('Result Sheet'!I41="","",'Result Sheet'!I41))</f>
        <v/>
      </c>
      <c r="H41" s="430" t="str">
        <f>IF(OR($D$3="",$N$3=""),"",IF('Result Sheet'!K41="","",'Result Sheet'!K41))</f>
        <v/>
      </c>
      <c r="I41" s="431" t="str">
        <f>IF(OR($D$3="",$N$3=""),"",IF('Result Sheet'!J41="","",'Result Sheet'!J41))</f>
        <v/>
      </c>
      <c r="J41" s="432" t="str">
        <f>IF($N$3=$AJ$8,'Result Sheet'!P41,IF($N$3=$AJ$9,'Result Sheet'!AH41,IF($N$3=$AJ$10,'Result Sheet'!AZ41,IF($N$3=$AJ$11,'Result Sheet'!BR41,""))))</f>
        <v/>
      </c>
      <c r="K41" s="432" t="str">
        <f>IF($N$3=$AJ$8,'Result Sheet'!Q41,IF($N$3=$AJ$9,'Result Sheet'!AI41,IF($N$3=$AJ$10,'Result Sheet'!BA41,IF($N$3=$AJ$11,'Result Sheet'!BS41,""))))</f>
        <v/>
      </c>
      <c r="L41" s="433" t="str">
        <f>IF(OR($D$3="",$N$3=""),"",IF(B41="","",IF(AND(K41="NA",J41="NA"),"NA",IF($N$3=$AJ$12,'Result Sheet'!CF41,IF($N$3=$AJ$13,'Result Sheet'!CM41,IF($N$3=$AJ$14,'Result Sheet'!CT41,IF($N$3=$AJ$15,'Result Sheet'!DA41,IF($N$3=$AJ$16,'Result Sheet'!DE41,SUM(J41:K41)))))))))</f>
        <v/>
      </c>
      <c r="M41" s="434" t="str">
        <f t="shared" si="0"/>
        <v/>
      </c>
      <c r="N41" s="435" t="str">
        <f>IF($N$3=$AJ$8,'Result Sheet'!T41,IF($N$3=$AJ$9,'Result Sheet'!AL41,IF($N$3=$AJ$10,'Result Sheet'!BD41,IF($N$3=$AJ$11,'Result Sheet'!BV41,""))))</f>
        <v/>
      </c>
      <c r="O41" s="435" t="str">
        <f>IF($N$3=$AJ$8,'Result Sheet'!U41,IF($N$3=$AJ$9,'Result Sheet'!AM41,IF($N$3=$AJ$10,'Result Sheet'!BE41,IF($N$3=$AJ$11,'Result Sheet'!BW41,""))))</f>
        <v/>
      </c>
      <c r="P41" s="436" t="str">
        <f>IF(OR($D$3="",$N$3=""),"",IF(B41="","",IF(AND(N41="NA",O41="NA"),"NA",IF($N$3=$AJ$12,'Result Sheet'!CG41,IF($N$3=$AJ$13,'Result Sheet'!CN41,IF($N$3=$AJ$14,'Result Sheet'!CU41,IF($N$3=$AJ$15,'Result Sheet'!DB41,IF($N$3=$AJ$16,'Result Sheet'!DF41,SUM(N41:O41)))))))))</f>
        <v/>
      </c>
      <c r="Q41" s="434" t="str">
        <f t="shared" si="1"/>
        <v/>
      </c>
      <c r="R41" s="437">
        <f t="shared" si="2"/>
        <v>0</v>
      </c>
      <c r="S41" s="437" t="str">
        <f t="shared" si="3"/>
        <v/>
      </c>
      <c r="T41" s="437" t="str">
        <f t="shared" si="4"/>
        <v/>
      </c>
      <c r="U41" s="437" t="str">
        <f t="shared" si="5"/>
        <v/>
      </c>
      <c r="V41" s="438" t="str">
        <f t="shared" si="6"/>
        <v/>
      </c>
      <c r="W41" s="439" t="str">
        <f t="shared" si="7"/>
        <v/>
      </c>
    </row>
    <row r="42" spans="1:23">
      <c r="A42" s="425">
        <f>IF('Result Sheet'!A42="","",'Result Sheet'!A42)</f>
        <v>35</v>
      </c>
      <c r="B42" s="426" t="str">
        <f>IF(OR($D$3="",$N$3=""),"",IF('Result Sheet'!B42="","",'Result Sheet'!B42))</f>
        <v/>
      </c>
      <c r="C42" s="427" t="str">
        <f>IF(OR($D$3="",$N$3=""),"",IF('Result Sheet'!F42="","",'Result Sheet'!F42))</f>
        <v/>
      </c>
      <c r="D42" s="428" t="str">
        <f>IF(OR($D$3="",$N$3=""),"",IF('Result Sheet'!E42="","",'Result Sheet'!E42))</f>
        <v/>
      </c>
      <c r="E42" s="429" t="str">
        <f>IF(OR($D$3="",$N$3=""),"",IF('Result Sheet'!G42="","",'Result Sheet'!G42))</f>
        <v/>
      </c>
      <c r="F42" s="429" t="str">
        <f>IF(OR($D$3="",$N$3=""),"",IF('Result Sheet'!H42="","",'Result Sheet'!H42))</f>
        <v/>
      </c>
      <c r="G42" s="429" t="str">
        <f>IF(OR($D$3="",$N$3=""),"",IF('Result Sheet'!I42="","",'Result Sheet'!I42))</f>
        <v/>
      </c>
      <c r="H42" s="430" t="str">
        <f>IF(OR($D$3="",$N$3=""),"",IF('Result Sheet'!K42="","",'Result Sheet'!K42))</f>
        <v/>
      </c>
      <c r="I42" s="431" t="str">
        <f>IF(OR($D$3="",$N$3=""),"",IF('Result Sheet'!J42="","",'Result Sheet'!J42))</f>
        <v/>
      </c>
      <c r="J42" s="432" t="str">
        <f>IF($N$3=$AJ$8,'Result Sheet'!P42,IF($N$3=$AJ$9,'Result Sheet'!AH42,IF($N$3=$AJ$10,'Result Sheet'!AZ42,IF($N$3=$AJ$11,'Result Sheet'!BR42,""))))</f>
        <v/>
      </c>
      <c r="K42" s="432" t="str">
        <f>IF($N$3=$AJ$8,'Result Sheet'!Q42,IF($N$3=$AJ$9,'Result Sheet'!AI42,IF($N$3=$AJ$10,'Result Sheet'!BA42,IF($N$3=$AJ$11,'Result Sheet'!BS42,""))))</f>
        <v/>
      </c>
      <c r="L42" s="433" t="str">
        <f>IF(OR($D$3="",$N$3=""),"",IF(B42="","",IF(AND(K42="NA",J42="NA"),"NA",IF($N$3=$AJ$12,'Result Sheet'!CF42,IF($N$3=$AJ$13,'Result Sheet'!CM42,IF($N$3=$AJ$14,'Result Sheet'!CT42,IF($N$3=$AJ$15,'Result Sheet'!DA42,IF($N$3=$AJ$16,'Result Sheet'!DE42,SUM(J42:K42)))))))))</f>
        <v/>
      </c>
      <c r="M42" s="434" t="str">
        <f t="shared" si="0"/>
        <v/>
      </c>
      <c r="N42" s="435" t="str">
        <f>IF($N$3=$AJ$8,'Result Sheet'!T42,IF($N$3=$AJ$9,'Result Sheet'!AL42,IF($N$3=$AJ$10,'Result Sheet'!BD42,IF($N$3=$AJ$11,'Result Sheet'!BV42,""))))</f>
        <v/>
      </c>
      <c r="O42" s="435" t="str">
        <f>IF($N$3=$AJ$8,'Result Sheet'!U42,IF($N$3=$AJ$9,'Result Sheet'!AM42,IF($N$3=$AJ$10,'Result Sheet'!BE42,IF($N$3=$AJ$11,'Result Sheet'!BW42,""))))</f>
        <v/>
      </c>
      <c r="P42" s="436" t="str">
        <f>IF(OR($D$3="",$N$3=""),"",IF(B42="","",IF(AND(N42="NA",O42="NA"),"NA",IF($N$3=$AJ$12,'Result Sheet'!CG42,IF($N$3=$AJ$13,'Result Sheet'!CN42,IF($N$3=$AJ$14,'Result Sheet'!CU42,IF($N$3=$AJ$15,'Result Sheet'!DB42,IF($N$3=$AJ$16,'Result Sheet'!DF42,SUM(N42:O42)))))))))</f>
        <v/>
      </c>
      <c r="Q42" s="434" t="str">
        <f t="shared" si="1"/>
        <v/>
      </c>
      <c r="R42" s="437">
        <f t="shared" si="2"/>
        <v>0</v>
      </c>
      <c r="S42" s="437" t="str">
        <f t="shared" si="3"/>
        <v/>
      </c>
      <c r="T42" s="437" t="str">
        <f t="shared" si="4"/>
        <v/>
      </c>
      <c r="U42" s="437" t="str">
        <f t="shared" si="5"/>
        <v/>
      </c>
      <c r="V42" s="438" t="str">
        <f t="shared" si="6"/>
        <v/>
      </c>
      <c r="W42" s="439" t="str">
        <f t="shared" si="7"/>
        <v/>
      </c>
    </row>
    <row r="43" spans="1:23">
      <c r="A43" s="425">
        <f>IF('Result Sheet'!A43="","",'Result Sheet'!A43)</f>
        <v>36</v>
      </c>
      <c r="B43" s="426" t="str">
        <f>IF(OR($D$3="",$N$3=""),"",IF('Result Sheet'!B43="","",'Result Sheet'!B43))</f>
        <v/>
      </c>
      <c r="C43" s="427" t="str">
        <f>IF(OR($D$3="",$N$3=""),"",IF('Result Sheet'!F43="","",'Result Sheet'!F43))</f>
        <v/>
      </c>
      <c r="D43" s="428" t="str">
        <f>IF(OR($D$3="",$N$3=""),"",IF('Result Sheet'!E43="","",'Result Sheet'!E43))</f>
        <v/>
      </c>
      <c r="E43" s="429" t="str">
        <f>IF(OR($D$3="",$N$3=""),"",IF('Result Sheet'!G43="","",'Result Sheet'!G43))</f>
        <v/>
      </c>
      <c r="F43" s="429" t="str">
        <f>IF(OR($D$3="",$N$3=""),"",IF('Result Sheet'!H43="","",'Result Sheet'!H43))</f>
        <v/>
      </c>
      <c r="G43" s="429" t="str">
        <f>IF(OR($D$3="",$N$3=""),"",IF('Result Sheet'!I43="","",'Result Sheet'!I43))</f>
        <v/>
      </c>
      <c r="H43" s="430" t="str">
        <f>IF(OR($D$3="",$N$3=""),"",IF('Result Sheet'!K43="","",'Result Sheet'!K43))</f>
        <v/>
      </c>
      <c r="I43" s="431" t="str">
        <f>IF(OR($D$3="",$N$3=""),"",IF('Result Sheet'!J43="","",'Result Sheet'!J43))</f>
        <v/>
      </c>
      <c r="J43" s="432" t="str">
        <f>IF($N$3=$AJ$8,'Result Sheet'!P43,IF($N$3=$AJ$9,'Result Sheet'!AH43,IF($N$3=$AJ$10,'Result Sheet'!AZ43,IF($N$3=$AJ$11,'Result Sheet'!BR43,""))))</f>
        <v/>
      </c>
      <c r="K43" s="432" t="str">
        <f>IF($N$3=$AJ$8,'Result Sheet'!Q43,IF($N$3=$AJ$9,'Result Sheet'!AI43,IF($N$3=$AJ$10,'Result Sheet'!BA43,IF($N$3=$AJ$11,'Result Sheet'!BS43,""))))</f>
        <v/>
      </c>
      <c r="L43" s="433" t="str">
        <f>IF(OR($D$3="",$N$3=""),"",IF(B43="","",IF(AND(K43="NA",J43="NA"),"NA",IF($N$3=$AJ$12,'Result Sheet'!CF43,IF($N$3=$AJ$13,'Result Sheet'!CM43,IF($N$3=$AJ$14,'Result Sheet'!CT43,IF($N$3=$AJ$15,'Result Sheet'!DA43,IF($N$3=$AJ$16,'Result Sheet'!DE43,SUM(J43:K43)))))))))</f>
        <v/>
      </c>
      <c r="M43" s="434" t="str">
        <f t="shared" si="0"/>
        <v/>
      </c>
      <c r="N43" s="435" t="str">
        <f>IF($N$3=$AJ$8,'Result Sheet'!T43,IF($N$3=$AJ$9,'Result Sheet'!AL43,IF($N$3=$AJ$10,'Result Sheet'!BD43,IF($N$3=$AJ$11,'Result Sheet'!BV43,""))))</f>
        <v/>
      </c>
      <c r="O43" s="435" t="str">
        <f>IF($N$3=$AJ$8,'Result Sheet'!U43,IF($N$3=$AJ$9,'Result Sheet'!AM43,IF($N$3=$AJ$10,'Result Sheet'!BE43,IF($N$3=$AJ$11,'Result Sheet'!BW43,""))))</f>
        <v/>
      </c>
      <c r="P43" s="436" t="str">
        <f>IF(OR($D$3="",$N$3=""),"",IF(B43="","",IF(AND(N43="NA",O43="NA"),"NA",IF($N$3=$AJ$12,'Result Sheet'!CG43,IF($N$3=$AJ$13,'Result Sheet'!CN43,IF($N$3=$AJ$14,'Result Sheet'!CU43,IF($N$3=$AJ$15,'Result Sheet'!DB43,IF($N$3=$AJ$16,'Result Sheet'!DF43,SUM(N43:O43)))))))))</f>
        <v/>
      </c>
      <c r="Q43" s="434" t="str">
        <f t="shared" si="1"/>
        <v/>
      </c>
      <c r="R43" s="437">
        <f t="shared" si="2"/>
        <v>0</v>
      </c>
      <c r="S43" s="437" t="str">
        <f t="shared" si="3"/>
        <v/>
      </c>
      <c r="T43" s="437" t="str">
        <f t="shared" si="4"/>
        <v/>
      </c>
      <c r="U43" s="437" t="str">
        <f t="shared" si="5"/>
        <v/>
      </c>
      <c r="V43" s="438" t="str">
        <f t="shared" si="6"/>
        <v/>
      </c>
      <c r="W43" s="439" t="str">
        <f t="shared" si="7"/>
        <v/>
      </c>
    </row>
    <row r="44" spans="1:23">
      <c r="A44" s="425">
        <f>IF('Result Sheet'!A44="","",'Result Sheet'!A44)</f>
        <v>37</v>
      </c>
      <c r="B44" s="426" t="str">
        <f>IF(OR($D$3="",$N$3=""),"",IF('Result Sheet'!B44="","",'Result Sheet'!B44))</f>
        <v/>
      </c>
      <c r="C44" s="427" t="str">
        <f>IF(OR($D$3="",$N$3=""),"",IF('Result Sheet'!F44="","",'Result Sheet'!F44))</f>
        <v/>
      </c>
      <c r="D44" s="428" t="str">
        <f>IF(OR($D$3="",$N$3=""),"",IF('Result Sheet'!E44="","",'Result Sheet'!E44))</f>
        <v/>
      </c>
      <c r="E44" s="429" t="str">
        <f>IF(OR($D$3="",$N$3=""),"",IF('Result Sheet'!G44="","",'Result Sheet'!G44))</f>
        <v/>
      </c>
      <c r="F44" s="429" t="str">
        <f>IF(OR($D$3="",$N$3=""),"",IF('Result Sheet'!H44="","",'Result Sheet'!H44))</f>
        <v/>
      </c>
      <c r="G44" s="429" t="str">
        <f>IF(OR($D$3="",$N$3=""),"",IF('Result Sheet'!I44="","",'Result Sheet'!I44))</f>
        <v/>
      </c>
      <c r="H44" s="430" t="str">
        <f>IF(OR($D$3="",$N$3=""),"",IF('Result Sheet'!K44="","",'Result Sheet'!K44))</f>
        <v/>
      </c>
      <c r="I44" s="431" t="str">
        <f>IF(OR($D$3="",$N$3=""),"",IF('Result Sheet'!J44="","",'Result Sheet'!J44))</f>
        <v/>
      </c>
      <c r="J44" s="432" t="str">
        <f>IF($N$3=$AJ$8,'Result Sheet'!P44,IF($N$3=$AJ$9,'Result Sheet'!AH44,IF($N$3=$AJ$10,'Result Sheet'!AZ44,IF($N$3=$AJ$11,'Result Sheet'!BR44,""))))</f>
        <v/>
      </c>
      <c r="K44" s="432" t="str">
        <f>IF($N$3=$AJ$8,'Result Sheet'!Q44,IF($N$3=$AJ$9,'Result Sheet'!AI44,IF($N$3=$AJ$10,'Result Sheet'!BA44,IF($N$3=$AJ$11,'Result Sheet'!BS44,""))))</f>
        <v/>
      </c>
      <c r="L44" s="433" t="str">
        <f>IF(OR($D$3="",$N$3=""),"",IF(B44="","",IF(AND(K44="NA",J44="NA"),"NA",IF($N$3=$AJ$12,'Result Sheet'!CF44,IF($N$3=$AJ$13,'Result Sheet'!CM44,IF($N$3=$AJ$14,'Result Sheet'!CT44,IF($N$3=$AJ$15,'Result Sheet'!DA44,IF($N$3=$AJ$16,'Result Sheet'!DE44,SUM(J44:K44)))))))))</f>
        <v/>
      </c>
      <c r="M44" s="434" t="str">
        <f t="shared" si="0"/>
        <v/>
      </c>
      <c r="N44" s="435" t="str">
        <f>IF($N$3=$AJ$8,'Result Sheet'!T44,IF($N$3=$AJ$9,'Result Sheet'!AL44,IF($N$3=$AJ$10,'Result Sheet'!BD44,IF($N$3=$AJ$11,'Result Sheet'!BV44,""))))</f>
        <v/>
      </c>
      <c r="O44" s="435" t="str">
        <f>IF($N$3=$AJ$8,'Result Sheet'!U44,IF($N$3=$AJ$9,'Result Sheet'!AM44,IF($N$3=$AJ$10,'Result Sheet'!BE44,IF($N$3=$AJ$11,'Result Sheet'!BW44,""))))</f>
        <v/>
      </c>
      <c r="P44" s="436" t="str">
        <f>IF(OR($D$3="",$N$3=""),"",IF(B44="","",IF(AND(N44="NA",O44="NA"),"NA",IF($N$3=$AJ$12,'Result Sheet'!CG44,IF($N$3=$AJ$13,'Result Sheet'!CN44,IF($N$3=$AJ$14,'Result Sheet'!CU44,IF($N$3=$AJ$15,'Result Sheet'!DB44,IF($N$3=$AJ$16,'Result Sheet'!DF44,SUM(N44:O44)))))))))</f>
        <v/>
      </c>
      <c r="Q44" s="434" t="str">
        <f t="shared" si="1"/>
        <v/>
      </c>
      <c r="R44" s="437">
        <f t="shared" si="2"/>
        <v>0</v>
      </c>
      <c r="S44" s="437" t="str">
        <f t="shared" si="3"/>
        <v/>
      </c>
      <c r="T44" s="437" t="str">
        <f t="shared" si="4"/>
        <v/>
      </c>
      <c r="U44" s="437" t="str">
        <f t="shared" si="5"/>
        <v/>
      </c>
      <c r="V44" s="438" t="str">
        <f t="shared" si="6"/>
        <v/>
      </c>
      <c r="W44" s="439" t="str">
        <f t="shared" si="7"/>
        <v/>
      </c>
    </row>
    <row r="45" spans="1:23">
      <c r="A45" s="425">
        <f>IF('Result Sheet'!A45="","",'Result Sheet'!A45)</f>
        <v>38</v>
      </c>
      <c r="B45" s="426" t="str">
        <f>IF(OR($D$3="",$N$3=""),"",IF('Result Sheet'!B45="","",'Result Sheet'!B45))</f>
        <v/>
      </c>
      <c r="C45" s="427" t="str">
        <f>IF(OR($D$3="",$N$3=""),"",IF('Result Sheet'!F45="","",'Result Sheet'!F45))</f>
        <v/>
      </c>
      <c r="D45" s="428" t="str">
        <f>IF(OR($D$3="",$N$3=""),"",IF('Result Sheet'!E45="","",'Result Sheet'!E45))</f>
        <v/>
      </c>
      <c r="E45" s="429" t="str">
        <f>IF(OR($D$3="",$N$3=""),"",IF('Result Sheet'!G45="","",'Result Sheet'!G45))</f>
        <v/>
      </c>
      <c r="F45" s="429" t="str">
        <f>IF(OR($D$3="",$N$3=""),"",IF('Result Sheet'!H45="","",'Result Sheet'!H45))</f>
        <v/>
      </c>
      <c r="G45" s="429" t="str">
        <f>IF(OR($D$3="",$N$3=""),"",IF('Result Sheet'!I45="","",'Result Sheet'!I45))</f>
        <v/>
      </c>
      <c r="H45" s="430" t="str">
        <f>IF(OR($D$3="",$N$3=""),"",IF('Result Sheet'!K45="","",'Result Sheet'!K45))</f>
        <v/>
      </c>
      <c r="I45" s="431" t="str">
        <f>IF(OR($D$3="",$N$3=""),"",IF('Result Sheet'!J45="","",'Result Sheet'!J45))</f>
        <v/>
      </c>
      <c r="J45" s="432" t="str">
        <f>IF($N$3=$AJ$8,'Result Sheet'!P45,IF($N$3=$AJ$9,'Result Sheet'!AH45,IF($N$3=$AJ$10,'Result Sheet'!AZ45,IF($N$3=$AJ$11,'Result Sheet'!BR45,""))))</f>
        <v/>
      </c>
      <c r="K45" s="432" t="str">
        <f>IF($N$3=$AJ$8,'Result Sheet'!Q45,IF($N$3=$AJ$9,'Result Sheet'!AI45,IF($N$3=$AJ$10,'Result Sheet'!BA45,IF($N$3=$AJ$11,'Result Sheet'!BS45,""))))</f>
        <v/>
      </c>
      <c r="L45" s="433" t="str">
        <f>IF(OR($D$3="",$N$3=""),"",IF(B45="","",IF(AND(K45="NA",J45="NA"),"NA",IF($N$3=$AJ$12,'Result Sheet'!CF45,IF($N$3=$AJ$13,'Result Sheet'!CM45,IF($N$3=$AJ$14,'Result Sheet'!CT45,IF($N$3=$AJ$15,'Result Sheet'!DA45,IF($N$3=$AJ$16,'Result Sheet'!DE45,SUM(J45:K45)))))))))</f>
        <v/>
      </c>
      <c r="M45" s="434" t="str">
        <f t="shared" si="0"/>
        <v/>
      </c>
      <c r="N45" s="435" t="str">
        <f>IF($N$3=$AJ$8,'Result Sheet'!T45,IF($N$3=$AJ$9,'Result Sheet'!AL45,IF($N$3=$AJ$10,'Result Sheet'!BD45,IF($N$3=$AJ$11,'Result Sheet'!BV45,""))))</f>
        <v/>
      </c>
      <c r="O45" s="435" t="str">
        <f>IF($N$3=$AJ$8,'Result Sheet'!U45,IF($N$3=$AJ$9,'Result Sheet'!AM45,IF($N$3=$AJ$10,'Result Sheet'!BE45,IF($N$3=$AJ$11,'Result Sheet'!BW45,""))))</f>
        <v/>
      </c>
      <c r="P45" s="436" t="str">
        <f>IF(OR($D$3="",$N$3=""),"",IF(B45="","",IF(AND(N45="NA",O45="NA"),"NA",IF($N$3=$AJ$12,'Result Sheet'!CG45,IF($N$3=$AJ$13,'Result Sheet'!CN45,IF($N$3=$AJ$14,'Result Sheet'!CU45,IF($N$3=$AJ$15,'Result Sheet'!DB45,IF($N$3=$AJ$16,'Result Sheet'!DF45,SUM(N45:O45)))))))))</f>
        <v/>
      </c>
      <c r="Q45" s="434" t="str">
        <f t="shared" si="1"/>
        <v/>
      </c>
      <c r="R45" s="437">
        <f t="shared" si="2"/>
        <v>0</v>
      </c>
      <c r="S45" s="437" t="str">
        <f t="shared" si="3"/>
        <v/>
      </c>
      <c r="T45" s="437" t="str">
        <f t="shared" si="4"/>
        <v/>
      </c>
      <c r="U45" s="437" t="str">
        <f t="shared" si="5"/>
        <v/>
      </c>
      <c r="V45" s="438" t="str">
        <f t="shared" si="6"/>
        <v/>
      </c>
      <c r="W45" s="439" t="str">
        <f t="shared" si="7"/>
        <v/>
      </c>
    </row>
    <row r="46" spans="1:23">
      <c r="A46" s="425">
        <f>IF('Result Sheet'!A46="","",'Result Sheet'!A46)</f>
        <v>39</v>
      </c>
      <c r="B46" s="426" t="str">
        <f>IF(OR($D$3="",$N$3=""),"",IF('Result Sheet'!B46="","",'Result Sheet'!B46))</f>
        <v/>
      </c>
      <c r="C46" s="427" t="str">
        <f>IF(OR($D$3="",$N$3=""),"",IF('Result Sheet'!F46="","",'Result Sheet'!F46))</f>
        <v/>
      </c>
      <c r="D46" s="428" t="str">
        <f>IF(OR($D$3="",$N$3=""),"",IF('Result Sheet'!E46="","",'Result Sheet'!E46))</f>
        <v/>
      </c>
      <c r="E46" s="429" t="str">
        <f>IF(OR($D$3="",$N$3=""),"",IF('Result Sheet'!G46="","",'Result Sheet'!G46))</f>
        <v/>
      </c>
      <c r="F46" s="429" t="str">
        <f>IF(OR($D$3="",$N$3=""),"",IF('Result Sheet'!H46="","",'Result Sheet'!H46))</f>
        <v/>
      </c>
      <c r="G46" s="429" t="str">
        <f>IF(OR($D$3="",$N$3=""),"",IF('Result Sheet'!I46="","",'Result Sheet'!I46))</f>
        <v/>
      </c>
      <c r="H46" s="430" t="str">
        <f>IF(OR($D$3="",$N$3=""),"",IF('Result Sheet'!K46="","",'Result Sheet'!K46))</f>
        <v/>
      </c>
      <c r="I46" s="431" t="str">
        <f>IF(OR($D$3="",$N$3=""),"",IF('Result Sheet'!J46="","",'Result Sheet'!J46))</f>
        <v/>
      </c>
      <c r="J46" s="432" t="str">
        <f>IF($N$3=$AJ$8,'Result Sheet'!P46,IF($N$3=$AJ$9,'Result Sheet'!AH46,IF($N$3=$AJ$10,'Result Sheet'!AZ46,IF($N$3=$AJ$11,'Result Sheet'!BR46,""))))</f>
        <v/>
      </c>
      <c r="K46" s="432" t="str">
        <f>IF($N$3=$AJ$8,'Result Sheet'!Q46,IF($N$3=$AJ$9,'Result Sheet'!AI46,IF($N$3=$AJ$10,'Result Sheet'!BA46,IF($N$3=$AJ$11,'Result Sheet'!BS46,""))))</f>
        <v/>
      </c>
      <c r="L46" s="433" t="str">
        <f>IF(OR($D$3="",$N$3=""),"",IF(B46="","",IF(AND(K46="NA",J46="NA"),"NA",IF($N$3=$AJ$12,'Result Sheet'!CF46,IF($N$3=$AJ$13,'Result Sheet'!CM46,IF($N$3=$AJ$14,'Result Sheet'!CT46,IF($N$3=$AJ$15,'Result Sheet'!DA46,IF($N$3=$AJ$16,'Result Sheet'!DE46,SUM(J46:K46)))))))))</f>
        <v/>
      </c>
      <c r="M46" s="434" t="str">
        <f t="shared" si="0"/>
        <v/>
      </c>
      <c r="N46" s="435" t="str">
        <f>IF($N$3=$AJ$8,'Result Sheet'!T46,IF($N$3=$AJ$9,'Result Sheet'!AL46,IF($N$3=$AJ$10,'Result Sheet'!BD46,IF($N$3=$AJ$11,'Result Sheet'!BV46,""))))</f>
        <v/>
      </c>
      <c r="O46" s="435" t="str">
        <f>IF($N$3=$AJ$8,'Result Sheet'!U46,IF($N$3=$AJ$9,'Result Sheet'!AM46,IF($N$3=$AJ$10,'Result Sheet'!BE46,IF($N$3=$AJ$11,'Result Sheet'!BW46,""))))</f>
        <v/>
      </c>
      <c r="P46" s="436" t="str">
        <f>IF(OR($D$3="",$N$3=""),"",IF(B46="","",IF(AND(N46="NA",O46="NA"),"NA",IF($N$3=$AJ$12,'Result Sheet'!CG46,IF($N$3=$AJ$13,'Result Sheet'!CN46,IF($N$3=$AJ$14,'Result Sheet'!CU46,IF($N$3=$AJ$15,'Result Sheet'!DB46,IF($N$3=$AJ$16,'Result Sheet'!DF46,SUM(N46:O46)))))))))</f>
        <v/>
      </c>
      <c r="Q46" s="434" t="str">
        <f t="shared" si="1"/>
        <v/>
      </c>
      <c r="R46" s="437">
        <f t="shared" si="2"/>
        <v>0</v>
      </c>
      <c r="S46" s="437" t="str">
        <f t="shared" si="3"/>
        <v/>
      </c>
      <c r="T46" s="437" t="str">
        <f t="shared" si="4"/>
        <v/>
      </c>
      <c r="U46" s="437" t="str">
        <f t="shared" si="5"/>
        <v/>
      </c>
      <c r="V46" s="438" t="str">
        <f t="shared" si="6"/>
        <v/>
      </c>
      <c r="W46" s="439" t="str">
        <f t="shared" si="7"/>
        <v/>
      </c>
    </row>
    <row r="47" spans="1:23">
      <c r="A47" s="425">
        <f>IF('Result Sheet'!A47="","",'Result Sheet'!A47)</f>
        <v>40</v>
      </c>
      <c r="B47" s="426" t="str">
        <f>IF(OR($D$3="",$N$3=""),"",IF('Result Sheet'!B47="","",'Result Sheet'!B47))</f>
        <v/>
      </c>
      <c r="C47" s="427" t="str">
        <f>IF(OR($D$3="",$N$3=""),"",IF('Result Sheet'!F47="","",'Result Sheet'!F47))</f>
        <v/>
      </c>
      <c r="D47" s="428" t="str">
        <f>IF(OR($D$3="",$N$3=""),"",IF('Result Sheet'!E47="","",'Result Sheet'!E47))</f>
        <v/>
      </c>
      <c r="E47" s="429" t="str">
        <f>IF(OR($D$3="",$N$3=""),"",IF('Result Sheet'!G47="","",'Result Sheet'!G47))</f>
        <v/>
      </c>
      <c r="F47" s="429" t="str">
        <f>IF(OR($D$3="",$N$3=""),"",IF('Result Sheet'!H47="","",'Result Sheet'!H47))</f>
        <v/>
      </c>
      <c r="G47" s="429" t="str">
        <f>IF(OR($D$3="",$N$3=""),"",IF('Result Sheet'!I47="","",'Result Sheet'!I47))</f>
        <v/>
      </c>
      <c r="H47" s="430" t="str">
        <f>IF(OR($D$3="",$N$3=""),"",IF('Result Sheet'!K47="","",'Result Sheet'!K47))</f>
        <v/>
      </c>
      <c r="I47" s="431" t="str">
        <f>IF(OR($D$3="",$N$3=""),"",IF('Result Sheet'!J47="","",'Result Sheet'!J47))</f>
        <v/>
      </c>
      <c r="J47" s="432" t="str">
        <f>IF($N$3=$AJ$8,'Result Sheet'!P47,IF($N$3=$AJ$9,'Result Sheet'!AH47,IF($N$3=$AJ$10,'Result Sheet'!AZ47,IF($N$3=$AJ$11,'Result Sheet'!BR47,""))))</f>
        <v/>
      </c>
      <c r="K47" s="432" t="str">
        <f>IF($N$3=$AJ$8,'Result Sheet'!Q47,IF($N$3=$AJ$9,'Result Sheet'!AI47,IF($N$3=$AJ$10,'Result Sheet'!BA47,IF($N$3=$AJ$11,'Result Sheet'!BS47,""))))</f>
        <v/>
      </c>
      <c r="L47" s="433" t="str">
        <f>IF(OR($D$3="",$N$3=""),"",IF(B47="","",IF(AND(K47="NA",J47="NA"),"NA",IF($N$3=$AJ$12,'Result Sheet'!CF47,IF($N$3=$AJ$13,'Result Sheet'!CM47,IF($N$3=$AJ$14,'Result Sheet'!CT47,IF($N$3=$AJ$15,'Result Sheet'!DA47,IF($N$3=$AJ$16,'Result Sheet'!DE47,SUM(J47:K47)))))))))</f>
        <v/>
      </c>
      <c r="M47" s="434" t="str">
        <f t="shared" si="0"/>
        <v/>
      </c>
      <c r="N47" s="435" t="str">
        <f>IF($N$3=$AJ$8,'Result Sheet'!T47,IF($N$3=$AJ$9,'Result Sheet'!AL47,IF($N$3=$AJ$10,'Result Sheet'!BD47,IF($N$3=$AJ$11,'Result Sheet'!BV47,""))))</f>
        <v/>
      </c>
      <c r="O47" s="435" t="str">
        <f>IF($N$3=$AJ$8,'Result Sheet'!U47,IF($N$3=$AJ$9,'Result Sheet'!AM47,IF($N$3=$AJ$10,'Result Sheet'!BE47,IF($N$3=$AJ$11,'Result Sheet'!BW47,""))))</f>
        <v/>
      </c>
      <c r="P47" s="436" t="str">
        <f>IF(OR($D$3="",$N$3=""),"",IF(B47="","",IF(AND(N47="NA",O47="NA"),"NA",IF($N$3=$AJ$12,'Result Sheet'!CG47,IF($N$3=$AJ$13,'Result Sheet'!CN47,IF($N$3=$AJ$14,'Result Sheet'!CU47,IF($N$3=$AJ$15,'Result Sheet'!DB47,IF($N$3=$AJ$16,'Result Sheet'!DF47,SUM(N47:O47)))))))))</f>
        <v/>
      </c>
      <c r="Q47" s="434" t="str">
        <f t="shared" si="1"/>
        <v/>
      </c>
      <c r="R47" s="437">
        <f t="shared" si="2"/>
        <v>0</v>
      </c>
      <c r="S47" s="437" t="str">
        <f t="shared" si="3"/>
        <v/>
      </c>
      <c r="T47" s="437" t="str">
        <f t="shared" si="4"/>
        <v/>
      </c>
      <c r="U47" s="437" t="str">
        <f t="shared" si="5"/>
        <v/>
      </c>
      <c r="V47" s="438" t="str">
        <f t="shared" si="6"/>
        <v/>
      </c>
      <c r="W47" s="439" t="str">
        <f t="shared" si="7"/>
        <v/>
      </c>
    </row>
    <row r="48" spans="1:23">
      <c r="A48" s="425">
        <f>IF('Result Sheet'!A48="","",'Result Sheet'!A48)</f>
        <v>41</v>
      </c>
      <c r="B48" s="426" t="str">
        <f>IF(OR($D$3="",$N$3=""),"",IF('Result Sheet'!B48="","",'Result Sheet'!B48))</f>
        <v/>
      </c>
      <c r="C48" s="427" t="str">
        <f>IF(OR($D$3="",$N$3=""),"",IF('Result Sheet'!F48="","",'Result Sheet'!F48))</f>
        <v/>
      </c>
      <c r="D48" s="428" t="str">
        <f>IF(OR($D$3="",$N$3=""),"",IF('Result Sheet'!E48="","",'Result Sheet'!E48))</f>
        <v/>
      </c>
      <c r="E48" s="429" t="str">
        <f>IF(OR($D$3="",$N$3=""),"",IF('Result Sheet'!G48="","",'Result Sheet'!G48))</f>
        <v/>
      </c>
      <c r="F48" s="429" t="str">
        <f>IF(OR($D$3="",$N$3=""),"",IF('Result Sheet'!H48="","",'Result Sheet'!H48))</f>
        <v/>
      </c>
      <c r="G48" s="429" t="str">
        <f>IF(OR($D$3="",$N$3=""),"",IF('Result Sheet'!I48="","",'Result Sheet'!I48))</f>
        <v/>
      </c>
      <c r="H48" s="430" t="str">
        <f>IF(OR($D$3="",$N$3=""),"",IF('Result Sheet'!K48="","",'Result Sheet'!K48))</f>
        <v/>
      </c>
      <c r="I48" s="431" t="str">
        <f>IF(OR($D$3="",$N$3=""),"",IF('Result Sheet'!J48="","",'Result Sheet'!J48))</f>
        <v/>
      </c>
      <c r="J48" s="432" t="str">
        <f>IF($N$3=$AJ$8,'Result Sheet'!P48,IF($N$3=$AJ$9,'Result Sheet'!AH48,IF($N$3=$AJ$10,'Result Sheet'!AZ48,IF($N$3=$AJ$11,'Result Sheet'!BR48,""))))</f>
        <v/>
      </c>
      <c r="K48" s="432" t="str">
        <f>IF($N$3=$AJ$8,'Result Sheet'!Q48,IF($N$3=$AJ$9,'Result Sheet'!AI48,IF($N$3=$AJ$10,'Result Sheet'!BA48,IF($N$3=$AJ$11,'Result Sheet'!BS48,""))))</f>
        <v/>
      </c>
      <c r="L48" s="433" t="str">
        <f>IF(OR($D$3="",$N$3=""),"",IF(B48="","",IF(AND(K48="NA",J48="NA"),"NA",IF($N$3=$AJ$12,'Result Sheet'!CF48,IF($N$3=$AJ$13,'Result Sheet'!CM48,IF($N$3=$AJ$14,'Result Sheet'!CT48,IF($N$3=$AJ$15,'Result Sheet'!DA48,IF($N$3=$AJ$16,'Result Sheet'!DE48,SUM(J48:K48)))))))))</f>
        <v/>
      </c>
      <c r="M48" s="434" t="str">
        <f t="shared" si="0"/>
        <v/>
      </c>
      <c r="N48" s="435" t="str">
        <f>IF($N$3=$AJ$8,'Result Sheet'!T48,IF($N$3=$AJ$9,'Result Sheet'!AL48,IF($N$3=$AJ$10,'Result Sheet'!BD48,IF($N$3=$AJ$11,'Result Sheet'!BV48,""))))</f>
        <v/>
      </c>
      <c r="O48" s="435" t="str">
        <f>IF($N$3=$AJ$8,'Result Sheet'!U48,IF($N$3=$AJ$9,'Result Sheet'!AM48,IF($N$3=$AJ$10,'Result Sheet'!BE48,IF($N$3=$AJ$11,'Result Sheet'!BW48,""))))</f>
        <v/>
      </c>
      <c r="P48" s="436" t="str">
        <f>IF(OR($D$3="",$N$3=""),"",IF(B48="","",IF(AND(N48="NA",O48="NA"),"NA",IF($N$3=$AJ$12,'Result Sheet'!CG48,IF($N$3=$AJ$13,'Result Sheet'!CN48,IF($N$3=$AJ$14,'Result Sheet'!CU48,IF($N$3=$AJ$15,'Result Sheet'!DB48,IF($N$3=$AJ$16,'Result Sheet'!DF48,SUM(N48:O48)))))))))</f>
        <v/>
      </c>
      <c r="Q48" s="434" t="str">
        <f t="shared" si="1"/>
        <v/>
      </c>
      <c r="R48" s="437">
        <f t="shared" si="2"/>
        <v>0</v>
      </c>
      <c r="S48" s="437" t="str">
        <f t="shared" si="3"/>
        <v/>
      </c>
      <c r="T48" s="437" t="str">
        <f t="shared" si="4"/>
        <v/>
      </c>
      <c r="U48" s="437" t="str">
        <f t="shared" si="5"/>
        <v/>
      </c>
      <c r="V48" s="438" t="str">
        <f t="shared" si="6"/>
        <v/>
      </c>
      <c r="W48" s="439" t="str">
        <f t="shared" si="7"/>
        <v/>
      </c>
    </row>
    <row r="49" spans="1:23">
      <c r="A49" s="425">
        <f>IF('Result Sheet'!A49="","",'Result Sheet'!A49)</f>
        <v>42</v>
      </c>
      <c r="B49" s="426" t="str">
        <f>IF(OR($D$3="",$N$3=""),"",IF('Result Sheet'!B49="","",'Result Sheet'!B49))</f>
        <v/>
      </c>
      <c r="C49" s="427" t="str">
        <f>IF(OR($D$3="",$N$3=""),"",IF('Result Sheet'!F49="","",'Result Sheet'!F49))</f>
        <v/>
      </c>
      <c r="D49" s="428" t="str">
        <f>IF(OR($D$3="",$N$3=""),"",IF('Result Sheet'!E49="","",'Result Sheet'!E49))</f>
        <v/>
      </c>
      <c r="E49" s="429" t="str">
        <f>IF(OR($D$3="",$N$3=""),"",IF('Result Sheet'!G49="","",'Result Sheet'!G49))</f>
        <v/>
      </c>
      <c r="F49" s="429" t="str">
        <f>IF(OR($D$3="",$N$3=""),"",IF('Result Sheet'!H49="","",'Result Sheet'!H49))</f>
        <v/>
      </c>
      <c r="G49" s="429" t="str">
        <f>IF(OR($D$3="",$N$3=""),"",IF('Result Sheet'!I49="","",'Result Sheet'!I49))</f>
        <v/>
      </c>
      <c r="H49" s="430" t="str">
        <f>IF(OR($D$3="",$N$3=""),"",IF('Result Sheet'!K49="","",'Result Sheet'!K49))</f>
        <v/>
      </c>
      <c r="I49" s="431" t="str">
        <f>IF(OR($D$3="",$N$3=""),"",IF('Result Sheet'!J49="","",'Result Sheet'!J49))</f>
        <v/>
      </c>
      <c r="J49" s="432" t="str">
        <f>IF($N$3=$AJ$8,'Result Sheet'!P49,IF($N$3=$AJ$9,'Result Sheet'!AH49,IF($N$3=$AJ$10,'Result Sheet'!AZ49,IF($N$3=$AJ$11,'Result Sheet'!BR49,""))))</f>
        <v/>
      </c>
      <c r="K49" s="432" t="str">
        <f>IF($N$3=$AJ$8,'Result Sheet'!Q49,IF($N$3=$AJ$9,'Result Sheet'!AI49,IF($N$3=$AJ$10,'Result Sheet'!BA49,IF($N$3=$AJ$11,'Result Sheet'!BS49,""))))</f>
        <v/>
      </c>
      <c r="L49" s="433" t="str">
        <f>IF(OR($D$3="",$N$3=""),"",IF(B49="","",IF(AND(K49="NA",J49="NA"),"NA",IF($N$3=$AJ$12,'Result Sheet'!CF49,IF($N$3=$AJ$13,'Result Sheet'!CM49,IF($N$3=$AJ$14,'Result Sheet'!CT49,IF($N$3=$AJ$15,'Result Sheet'!DA49,IF($N$3=$AJ$16,'Result Sheet'!DE49,SUM(J49:K49)))))))))</f>
        <v/>
      </c>
      <c r="M49" s="434" t="str">
        <f t="shared" si="0"/>
        <v/>
      </c>
      <c r="N49" s="435" t="str">
        <f>IF($N$3=$AJ$8,'Result Sheet'!T49,IF($N$3=$AJ$9,'Result Sheet'!AL49,IF($N$3=$AJ$10,'Result Sheet'!BD49,IF($N$3=$AJ$11,'Result Sheet'!BV49,""))))</f>
        <v/>
      </c>
      <c r="O49" s="435" t="str">
        <f>IF($N$3=$AJ$8,'Result Sheet'!U49,IF($N$3=$AJ$9,'Result Sheet'!AM49,IF($N$3=$AJ$10,'Result Sheet'!BE49,IF($N$3=$AJ$11,'Result Sheet'!BW49,""))))</f>
        <v/>
      </c>
      <c r="P49" s="436" t="str">
        <f>IF(OR($D$3="",$N$3=""),"",IF(B49="","",IF(AND(N49="NA",O49="NA"),"NA",IF($N$3=$AJ$12,'Result Sheet'!CG49,IF($N$3=$AJ$13,'Result Sheet'!CN49,IF($N$3=$AJ$14,'Result Sheet'!CU49,IF($N$3=$AJ$15,'Result Sheet'!DB49,IF($N$3=$AJ$16,'Result Sheet'!DF49,SUM(N49:O49)))))))))</f>
        <v/>
      </c>
      <c r="Q49" s="434" t="str">
        <f t="shared" si="1"/>
        <v/>
      </c>
      <c r="R49" s="437">
        <f t="shared" si="2"/>
        <v>0</v>
      </c>
      <c r="S49" s="437" t="str">
        <f t="shared" si="3"/>
        <v/>
      </c>
      <c r="T49" s="437" t="str">
        <f t="shared" si="4"/>
        <v/>
      </c>
      <c r="U49" s="437" t="str">
        <f t="shared" si="5"/>
        <v/>
      </c>
      <c r="V49" s="438" t="str">
        <f t="shared" si="6"/>
        <v/>
      </c>
      <c r="W49" s="439" t="str">
        <f t="shared" si="7"/>
        <v/>
      </c>
    </row>
    <row r="50" spans="1:23">
      <c r="A50" s="425">
        <f>IF('Result Sheet'!A50="","",'Result Sheet'!A50)</f>
        <v>43</v>
      </c>
      <c r="B50" s="426" t="str">
        <f>IF(OR($D$3="",$N$3=""),"",IF('Result Sheet'!B50="","",'Result Sheet'!B50))</f>
        <v/>
      </c>
      <c r="C50" s="427" t="str">
        <f>IF(OR($D$3="",$N$3=""),"",IF('Result Sheet'!F50="","",'Result Sheet'!F50))</f>
        <v/>
      </c>
      <c r="D50" s="428" t="str">
        <f>IF(OR($D$3="",$N$3=""),"",IF('Result Sheet'!E50="","",'Result Sheet'!E50))</f>
        <v/>
      </c>
      <c r="E50" s="429" t="str">
        <f>IF(OR($D$3="",$N$3=""),"",IF('Result Sheet'!G50="","",'Result Sheet'!G50))</f>
        <v/>
      </c>
      <c r="F50" s="429" t="str">
        <f>IF(OR($D$3="",$N$3=""),"",IF('Result Sheet'!H50="","",'Result Sheet'!H50))</f>
        <v/>
      </c>
      <c r="G50" s="429" t="str">
        <f>IF(OR($D$3="",$N$3=""),"",IF('Result Sheet'!I50="","",'Result Sheet'!I50))</f>
        <v/>
      </c>
      <c r="H50" s="430" t="str">
        <f>IF(OR($D$3="",$N$3=""),"",IF('Result Sheet'!K50="","",'Result Sheet'!K50))</f>
        <v/>
      </c>
      <c r="I50" s="431" t="str">
        <f>IF(OR($D$3="",$N$3=""),"",IF('Result Sheet'!J50="","",'Result Sheet'!J50))</f>
        <v/>
      </c>
      <c r="J50" s="432" t="str">
        <f>IF($N$3=$AJ$8,'Result Sheet'!P50,IF($N$3=$AJ$9,'Result Sheet'!AH50,IF($N$3=$AJ$10,'Result Sheet'!AZ50,IF($N$3=$AJ$11,'Result Sheet'!BR50,""))))</f>
        <v/>
      </c>
      <c r="K50" s="432" t="str">
        <f>IF($N$3=$AJ$8,'Result Sheet'!Q50,IF($N$3=$AJ$9,'Result Sheet'!AI50,IF($N$3=$AJ$10,'Result Sheet'!BA50,IF($N$3=$AJ$11,'Result Sheet'!BS50,""))))</f>
        <v/>
      </c>
      <c r="L50" s="433" t="str">
        <f>IF(OR($D$3="",$N$3=""),"",IF(B50="","",IF(AND(K50="NA",J50="NA"),"NA",IF($N$3=$AJ$12,'Result Sheet'!CF50,IF($N$3=$AJ$13,'Result Sheet'!CM50,IF($N$3=$AJ$14,'Result Sheet'!CT50,IF($N$3=$AJ$15,'Result Sheet'!DA50,IF($N$3=$AJ$16,'Result Sheet'!DE50,SUM(J50:K50)))))))))</f>
        <v/>
      </c>
      <c r="M50" s="434" t="str">
        <f t="shared" si="0"/>
        <v/>
      </c>
      <c r="N50" s="435" t="str">
        <f>IF($N$3=$AJ$8,'Result Sheet'!T50,IF($N$3=$AJ$9,'Result Sheet'!AL50,IF($N$3=$AJ$10,'Result Sheet'!BD50,IF($N$3=$AJ$11,'Result Sheet'!BV50,""))))</f>
        <v/>
      </c>
      <c r="O50" s="435" t="str">
        <f>IF($N$3=$AJ$8,'Result Sheet'!U50,IF($N$3=$AJ$9,'Result Sheet'!AM50,IF($N$3=$AJ$10,'Result Sheet'!BE50,IF($N$3=$AJ$11,'Result Sheet'!BW50,""))))</f>
        <v/>
      </c>
      <c r="P50" s="436" t="str">
        <f>IF(OR($D$3="",$N$3=""),"",IF(B50="","",IF(AND(N50="NA",O50="NA"),"NA",IF($N$3=$AJ$12,'Result Sheet'!CG50,IF($N$3=$AJ$13,'Result Sheet'!CN50,IF($N$3=$AJ$14,'Result Sheet'!CU50,IF($N$3=$AJ$15,'Result Sheet'!DB50,IF($N$3=$AJ$16,'Result Sheet'!DF50,SUM(N50:O50)))))))))</f>
        <v/>
      </c>
      <c r="Q50" s="434" t="str">
        <f t="shared" si="1"/>
        <v/>
      </c>
      <c r="R50" s="437">
        <f t="shared" si="2"/>
        <v>0</v>
      </c>
      <c r="S50" s="437" t="str">
        <f t="shared" si="3"/>
        <v/>
      </c>
      <c r="T50" s="437" t="str">
        <f t="shared" si="4"/>
        <v/>
      </c>
      <c r="U50" s="437" t="str">
        <f t="shared" si="5"/>
        <v/>
      </c>
      <c r="V50" s="438" t="str">
        <f t="shared" si="6"/>
        <v/>
      </c>
      <c r="W50" s="439" t="str">
        <f t="shared" si="7"/>
        <v/>
      </c>
    </row>
    <row r="51" spans="1:23">
      <c r="A51" s="425">
        <f>IF('Result Sheet'!A51="","",'Result Sheet'!A51)</f>
        <v>44</v>
      </c>
      <c r="B51" s="426" t="str">
        <f>IF(OR($D$3="",$N$3=""),"",IF('Result Sheet'!B51="","",'Result Sheet'!B51))</f>
        <v/>
      </c>
      <c r="C51" s="427" t="str">
        <f>IF(OR($D$3="",$N$3=""),"",IF('Result Sheet'!F51="","",'Result Sheet'!F51))</f>
        <v/>
      </c>
      <c r="D51" s="428" t="str">
        <f>IF(OR($D$3="",$N$3=""),"",IF('Result Sheet'!E51="","",'Result Sheet'!E51))</f>
        <v/>
      </c>
      <c r="E51" s="429" t="str">
        <f>IF(OR($D$3="",$N$3=""),"",IF('Result Sheet'!G51="","",'Result Sheet'!G51))</f>
        <v/>
      </c>
      <c r="F51" s="429" t="str">
        <f>IF(OR($D$3="",$N$3=""),"",IF('Result Sheet'!H51="","",'Result Sheet'!H51))</f>
        <v/>
      </c>
      <c r="G51" s="429" t="str">
        <f>IF(OR($D$3="",$N$3=""),"",IF('Result Sheet'!I51="","",'Result Sheet'!I51))</f>
        <v/>
      </c>
      <c r="H51" s="430" t="str">
        <f>IF(OR($D$3="",$N$3=""),"",IF('Result Sheet'!K51="","",'Result Sheet'!K51))</f>
        <v/>
      </c>
      <c r="I51" s="431" t="str">
        <f>IF(OR($D$3="",$N$3=""),"",IF('Result Sheet'!J51="","",'Result Sheet'!J51))</f>
        <v/>
      </c>
      <c r="J51" s="432" t="str">
        <f>IF($N$3=$AJ$8,'Result Sheet'!P51,IF($N$3=$AJ$9,'Result Sheet'!AH51,IF($N$3=$AJ$10,'Result Sheet'!AZ51,IF($N$3=$AJ$11,'Result Sheet'!BR51,""))))</f>
        <v/>
      </c>
      <c r="K51" s="432" t="str">
        <f>IF($N$3=$AJ$8,'Result Sheet'!Q51,IF($N$3=$AJ$9,'Result Sheet'!AI51,IF($N$3=$AJ$10,'Result Sheet'!BA51,IF($N$3=$AJ$11,'Result Sheet'!BS51,""))))</f>
        <v/>
      </c>
      <c r="L51" s="433" t="str">
        <f>IF(OR($D$3="",$N$3=""),"",IF(B51="","",IF(AND(K51="NA",J51="NA"),"NA",IF($N$3=$AJ$12,'Result Sheet'!CF51,IF($N$3=$AJ$13,'Result Sheet'!CM51,IF($N$3=$AJ$14,'Result Sheet'!CT51,IF($N$3=$AJ$15,'Result Sheet'!DA51,IF($N$3=$AJ$16,'Result Sheet'!DE51,SUM(J51:K51)))))))))</f>
        <v/>
      </c>
      <c r="M51" s="434" t="str">
        <f t="shared" si="0"/>
        <v/>
      </c>
      <c r="N51" s="435" t="str">
        <f>IF($N$3=$AJ$8,'Result Sheet'!T51,IF($N$3=$AJ$9,'Result Sheet'!AL51,IF($N$3=$AJ$10,'Result Sheet'!BD51,IF($N$3=$AJ$11,'Result Sheet'!BV51,""))))</f>
        <v/>
      </c>
      <c r="O51" s="435" t="str">
        <f>IF($N$3=$AJ$8,'Result Sheet'!U51,IF($N$3=$AJ$9,'Result Sheet'!AM51,IF($N$3=$AJ$10,'Result Sheet'!BE51,IF($N$3=$AJ$11,'Result Sheet'!BW51,""))))</f>
        <v/>
      </c>
      <c r="P51" s="436" t="str">
        <f>IF(OR($D$3="",$N$3=""),"",IF(B51="","",IF(AND(N51="NA",O51="NA"),"NA",IF($N$3=$AJ$12,'Result Sheet'!CG51,IF($N$3=$AJ$13,'Result Sheet'!CN51,IF($N$3=$AJ$14,'Result Sheet'!CU51,IF($N$3=$AJ$15,'Result Sheet'!DB51,IF($N$3=$AJ$16,'Result Sheet'!DF51,SUM(N51:O51)))))))))</f>
        <v/>
      </c>
      <c r="Q51" s="434" t="str">
        <f t="shared" si="1"/>
        <v/>
      </c>
      <c r="R51" s="437">
        <f t="shared" si="2"/>
        <v>0</v>
      </c>
      <c r="S51" s="437" t="str">
        <f t="shared" si="3"/>
        <v/>
      </c>
      <c r="T51" s="437" t="str">
        <f t="shared" si="4"/>
        <v/>
      </c>
      <c r="U51" s="437" t="str">
        <f t="shared" si="5"/>
        <v/>
      </c>
      <c r="V51" s="438" t="str">
        <f t="shared" si="6"/>
        <v/>
      </c>
      <c r="W51" s="439" t="str">
        <f t="shared" si="7"/>
        <v/>
      </c>
    </row>
    <row r="52" spans="1:23">
      <c r="A52" s="425">
        <f>IF('Result Sheet'!A52="","",'Result Sheet'!A52)</f>
        <v>45</v>
      </c>
      <c r="B52" s="426" t="str">
        <f>IF(OR($D$3="",$N$3=""),"",IF('Result Sheet'!B52="","",'Result Sheet'!B52))</f>
        <v/>
      </c>
      <c r="C52" s="427" t="str">
        <f>IF(OR($D$3="",$N$3=""),"",IF('Result Sheet'!F52="","",'Result Sheet'!F52))</f>
        <v/>
      </c>
      <c r="D52" s="428" t="str">
        <f>IF(OR($D$3="",$N$3=""),"",IF('Result Sheet'!E52="","",'Result Sheet'!E52))</f>
        <v/>
      </c>
      <c r="E52" s="429" t="str">
        <f>IF(OR($D$3="",$N$3=""),"",IF('Result Sheet'!G52="","",'Result Sheet'!G52))</f>
        <v/>
      </c>
      <c r="F52" s="429" t="str">
        <f>IF(OR($D$3="",$N$3=""),"",IF('Result Sheet'!H52="","",'Result Sheet'!H52))</f>
        <v/>
      </c>
      <c r="G52" s="429" t="str">
        <f>IF(OR($D$3="",$N$3=""),"",IF('Result Sheet'!I52="","",'Result Sheet'!I52))</f>
        <v/>
      </c>
      <c r="H52" s="430" t="str">
        <f>IF(OR($D$3="",$N$3=""),"",IF('Result Sheet'!K52="","",'Result Sheet'!K52))</f>
        <v/>
      </c>
      <c r="I52" s="431" t="str">
        <f>IF(OR($D$3="",$N$3=""),"",IF('Result Sheet'!J52="","",'Result Sheet'!J52))</f>
        <v/>
      </c>
      <c r="J52" s="432" t="str">
        <f>IF($N$3=$AJ$8,'Result Sheet'!P52,IF($N$3=$AJ$9,'Result Sheet'!AH52,IF($N$3=$AJ$10,'Result Sheet'!AZ52,IF($N$3=$AJ$11,'Result Sheet'!BR52,""))))</f>
        <v/>
      </c>
      <c r="K52" s="432" t="str">
        <f>IF($N$3=$AJ$8,'Result Sheet'!Q52,IF($N$3=$AJ$9,'Result Sheet'!AI52,IF($N$3=$AJ$10,'Result Sheet'!BA52,IF($N$3=$AJ$11,'Result Sheet'!BS52,""))))</f>
        <v/>
      </c>
      <c r="L52" s="433" t="str">
        <f>IF(OR($D$3="",$N$3=""),"",IF(B52="","",IF(AND(K52="NA",J52="NA"),"NA",IF($N$3=$AJ$12,'Result Sheet'!CF52,IF($N$3=$AJ$13,'Result Sheet'!CM52,IF($N$3=$AJ$14,'Result Sheet'!CT52,IF($N$3=$AJ$15,'Result Sheet'!DA52,IF($N$3=$AJ$16,'Result Sheet'!DE52,SUM(J52:K52)))))))))</f>
        <v/>
      </c>
      <c r="M52" s="434" t="str">
        <f t="shared" si="0"/>
        <v/>
      </c>
      <c r="N52" s="435" t="str">
        <f>IF($N$3=$AJ$8,'Result Sheet'!T52,IF($N$3=$AJ$9,'Result Sheet'!AL52,IF($N$3=$AJ$10,'Result Sheet'!BD52,IF($N$3=$AJ$11,'Result Sheet'!BV52,""))))</f>
        <v/>
      </c>
      <c r="O52" s="435" t="str">
        <f>IF($N$3=$AJ$8,'Result Sheet'!U52,IF($N$3=$AJ$9,'Result Sheet'!AM52,IF($N$3=$AJ$10,'Result Sheet'!BE52,IF($N$3=$AJ$11,'Result Sheet'!BW52,""))))</f>
        <v/>
      </c>
      <c r="P52" s="436" t="str">
        <f>IF(OR($D$3="",$N$3=""),"",IF(B52="","",IF(AND(N52="NA",O52="NA"),"NA",IF($N$3=$AJ$12,'Result Sheet'!CG52,IF($N$3=$AJ$13,'Result Sheet'!CN52,IF($N$3=$AJ$14,'Result Sheet'!CU52,IF($N$3=$AJ$15,'Result Sheet'!DB52,IF($N$3=$AJ$16,'Result Sheet'!DF52,SUM(N52:O52)))))))))</f>
        <v/>
      </c>
      <c r="Q52" s="434" t="str">
        <f t="shared" si="1"/>
        <v/>
      </c>
      <c r="R52" s="437">
        <f t="shared" si="2"/>
        <v>0</v>
      </c>
      <c r="S52" s="437" t="str">
        <f t="shared" si="3"/>
        <v/>
      </c>
      <c r="T52" s="437" t="str">
        <f t="shared" si="4"/>
        <v/>
      </c>
      <c r="U52" s="437" t="str">
        <f t="shared" si="5"/>
        <v/>
      </c>
      <c r="V52" s="438" t="str">
        <f t="shared" si="6"/>
        <v/>
      </c>
      <c r="W52" s="439" t="str">
        <f t="shared" si="7"/>
        <v/>
      </c>
    </row>
    <row r="53" spans="1:23">
      <c r="A53" s="425">
        <f>IF('Result Sheet'!A53="","",'Result Sheet'!A53)</f>
        <v>46</v>
      </c>
      <c r="B53" s="426" t="str">
        <f>IF(OR($D$3="",$N$3=""),"",IF('Result Sheet'!B53="","",'Result Sheet'!B53))</f>
        <v/>
      </c>
      <c r="C53" s="427" t="str">
        <f>IF(OR($D$3="",$N$3=""),"",IF('Result Sheet'!F53="","",'Result Sheet'!F53))</f>
        <v/>
      </c>
      <c r="D53" s="428" t="str">
        <f>IF(OR($D$3="",$N$3=""),"",IF('Result Sheet'!E53="","",'Result Sheet'!E53))</f>
        <v/>
      </c>
      <c r="E53" s="429" t="str">
        <f>IF(OR($D$3="",$N$3=""),"",IF('Result Sheet'!G53="","",'Result Sheet'!G53))</f>
        <v/>
      </c>
      <c r="F53" s="429" t="str">
        <f>IF(OR($D$3="",$N$3=""),"",IF('Result Sheet'!H53="","",'Result Sheet'!H53))</f>
        <v/>
      </c>
      <c r="G53" s="429" t="str">
        <f>IF(OR($D$3="",$N$3=""),"",IF('Result Sheet'!I53="","",'Result Sheet'!I53))</f>
        <v/>
      </c>
      <c r="H53" s="430" t="str">
        <f>IF(OR($D$3="",$N$3=""),"",IF('Result Sheet'!K53="","",'Result Sheet'!K53))</f>
        <v/>
      </c>
      <c r="I53" s="431" t="str">
        <f>IF(OR($D$3="",$N$3=""),"",IF('Result Sheet'!J53="","",'Result Sheet'!J53))</f>
        <v/>
      </c>
      <c r="J53" s="432" t="str">
        <f>IF($N$3=$AJ$8,'Result Sheet'!P53,IF($N$3=$AJ$9,'Result Sheet'!AH53,IF($N$3=$AJ$10,'Result Sheet'!AZ53,IF($N$3=$AJ$11,'Result Sheet'!BR53,""))))</f>
        <v/>
      </c>
      <c r="K53" s="432" t="str">
        <f>IF($N$3=$AJ$8,'Result Sheet'!Q53,IF($N$3=$AJ$9,'Result Sheet'!AI53,IF($N$3=$AJ$10,'Result Sheet'!BA53,IF($N$3=$AJ$11,'Result Sheet'!BS53,""))))</f>
        <v/>
      </c>
      <c r="L53" s="433" t="str">
        <f>IF(OR($D$3="",$N$3=""),"",IF(B53="","",IF(AND(K53="NA",J53="NA"),"NA",IF($N$3=$AJ$12,'Result Sheet'!CF53,IF($N$3=$AJ$13,'Result Sheet'!CM53,IF($N$3=$AJ$14,'Result Sheet'!CT53,IF($N$3=$AJ$15,'Result Sheet'!DA53,IF($N$3=$AJ$16,'Result Sheet'!DE53,SUM(J53:K53)))))))))</f>
        <v/>
      </c>
      <c r="M53" s="434" t="str">
        <f t="shared" si="0"/>
        <v/>
      </c>
      <c r="N53" s="435" t="str">
        <f>IF($N$3=$AJ$8,'Result Sheet'!T53,IF($N$3=$AJ$9,'Result Sheet'!AL53,IF($N$3=$AJ$10,'Result Sheet'!BD53,IF($N$3=$AJ$11,'Result Sheet'!BV53,""))))</f>
        <v/>
      </c>
      <c r="O53" s="435" t="str">
        <f>IF($N$3=$AJ$8,'Result Sheet'!U53,IF($N$3=$AJ$9,'Result Sheet'!AM53,IF($N$3=$AJ$10,'Result Sheet'!BE53,IF($N$3=$AJ$11,'Result Sheet'!BW53,""))))</f>
        <v/>
      </c>
      <c r="P53" s="436" t="str">
        <f>IF(OR($D$3="",$N$3=""),"",IF(B53="","",IF(AND(N53="NA",O53="NA"),"NA",IF($N$3=$AJ$12,'Result Sheet'!CG53,IF($N$3=$AJ$13,'Result Sheet'!CN53,IF($N$3=$AJ$14,'Result Sheet'!CU53,IF($N$3=$AJ$15,'Result Sheet'!DB53,IF($N$3=$AJ$16,'Result Sheet'!DF53,SUM(N53:O53)))))))))</f>
        <v/>
      </c>
      <c r="Q53" s="434" t="str">
        <f t="shared" si="1"/>
        <v/>
      </c>
      <c r="R53" s="437">
        <f t="shared" si="2"/>
        <v>0</v>
      </c>
      <c r="S53" s="437" t="str">
        <f t="shared" si="3"/>
        <v/>
      </c>
      <c r="T53" s="437" t="str">
        <f t="shared" si="4"/>
        <v/>
      </c>
      <c r="U53" s="437" t="str">
        <f t="shared" si="5"/>
        <v/>
      </c>
      <c r="V53" s="438" t="str">
        <f t="shared" si="6"/>
        <v/>
      </c>
      <c r="W53" s="439" t="str">
        <f t="shared" si="7"/>
        <v/>
      </c>
    </row>
    <row r="54" spans="1:23">
      <c r="A54" s="425">
        <f>IF('Result Sheet'!A54="","",'Result Sheet'!A54)</f>
        <v>47</v>
      </c>
      <c r="B54" s="426" t="str">
        <f>IF(OR($D$3="",$N$3=""),"",IF('Result Sheet'!B54="","",'Result Sheet'!B54))</f>
        <v/>
      </c>
      <c r="C54" s="427" t="str">
        <f>IF(OR($D$3="",$N$3=""),"",IF('Result Sheet'!F54="","",'Result Sheet'!F54))</f>
        <v/>
      </c>
      <c r="D54" s="428" t="str">
        <f>IF(OR($D$3="",$N$3=""),"",IF('Result Sheet'!E54="","",'Result Sheet'!E54))</f>
        <v/>
      </c>
      <c r="E54" s="429" t="str">
        <f>IF(OR($D$3="",$N$3=""),"",IF('Result Sheet'!G54="","",'Result Sheet'!G54))</f>
        <v/>
      </c>
      <c r="F54" s="429" t="str">
        <f>IF(OR($D$3="",$N$3=""),"",IF('Result Sheet'!H54="","",'Result Sheet'!H54))</f>
        <v/>
      </c>
      <c r="G54" s="429" t="str">
        <f>IF(OR($D$3="",$N$3=""),"",IF('Result Sheet'!I54="","",'Result Sheet'!I54))</f>
        <v/>
      </c>
      <c r="H54" s="430" t="str">
        <f>IF(OR($D$3="",$N$3=""),"",IF('Result Sheet'!K54="","",'Result Sheet'!K54))</f>
        <v/>
      </c>
      <c r="I54" s="431" t="str">
        <f>IF(OR($D$3="",$N$3=""),"",IF('Result Sheet'!J54="","",'Result Sheet'!J54))</f>
        <v/>
      </c>
      <c r="J54" s="432" t="str">
        <f>IF($N$3=$AJ$8,'Result Sheet'!P54,IF($N$3=$AJ$9,'Result Sheet'!AH54,IF($N$3=$AJ$10,'Result Sheet'!AZ54,IF($N$3=$AJ$11,'Result Sheet'!BR54,""))))</f>
        <v/>
      </c>
      <c r="K54" s="432" t="str">
        <f>IF($N$3=$AJ$8,'Result Sheet'!Q54,IF($N$3=$AJ$9,'Result Sheet'!AI54,IF($N$3=$AJ$10,'Result Sheet'!BA54,IF($N$3=$AJ$11,'Result Sheet'!BS54,""))))</f>
        <v/>
      </c>
      <c r="L54" s="433" t="str">
        <f>IF(OR($D$3="",$N$3=""),"",IF(B54="","",IF(AND(K54="NA",J54="NA"),"NA",IF($N$3=$AJ$12,'Result Sheet'!CF54,IF($N$3=$AJ$13,'Result Sheet'!CM54,IF($N$3=$AJ$14,'Result Sheet'!CT54,IF($N$3=$AJ$15,'Result Sheet'!DA54,IF($N$3=$AJ$16,'Result Sheet'!DE54,SUM(J54:K54)))))))))</f>
        <v/>
      </c>
      <c r="M54" s="434" t="str">
        <f t="shared" si="0"/>
        <v/>
      </c>
      <c r="N54" s="435" t="str">
        <f>IF($N$3=$AJ$8,'Result Sheet'!T54,IF($N$3=$AJ$9,'Result Sheet'!AL54,IF($N$3=$AJ$10,'Result Sheet'!BD54,IF($N$3=$AJ$11,'Result Sheet'!BV54,""))))</f>
        <v/>
      </c>
      <c r="O54" s="435" t="str">
        <f>IF($N$3=$AJ$8,'Result Sheet'!U54,IF($N$3=$AJ$9,'Result Sheet'!AM54,IF($N$3=$AJ$10,'Result Sheet'!BE54,IF($N$3=$AJ$11,'Result Sheet'!BW54,""))))</f>
        <v/>
      </c>
      <c r="P54" s="436" t="str">
        <f>IF(OR($D$3="",$N$3=""),"",IF(B54="","",IF(AND(N54="NA",O54="NA"),"NA",IF($N$3=$AJ$12,'Result Sheet'!CG54,IF($N$3=$AJ$13,'Result Sheet'!CN54,IF($N$3=$AJ$14,'Result Sheet'!CU54,IF($N$3=$AJ$15,'Result Sheet'!DB54,IF($N$3=$AJ$16,'Result Sheet'!DF54,SUM(N54:O54)))))))))</f>
        <v/>
      </c>
      <c r="Q54" s="434" t="str">
        <f t="shared" si="1"/>
        <v/>
      </c>
      <c r="R54" s="437">
        <f t="shared" si="2"/>
        <v>0</v>
      </c>
      <c r="S54" s="437" t="str">
        <f t="shared" si="3"/>
        <v/>
      </c>
      <c r="T54" s="437" t="str">
        <f t="shared" si="4"/>
        <v/>
      </c>
      <c r="U54" s="437" t="str">
        <f t="shared" si="5"/>
        <v/>
      </c>
      <c r="V54" s="438" t="str">
        <f t="shared" si="6"/>
        <v/>
      </c>
      <c r="W54" s="439" t="str">
        <f t="shared" si="7"/>
        <v/>
      </c>
    </row>
    <row r="55" spans="1:23">
      <c r="A55" s="425">
        <f>IF('Result Sheet'!A55="","",'Result Sheet'!A55)</f>
        <v>48</v>
      </c>
      <c r="B55" s="426" t="str">
        <f>IF(OR($D$3="",$N$3=""),"",IF('Result Sheet'!B55="","",'Result Sheet'!B55))</f>
        <v/>
      </c>
      <c r="C55" s="427" t="str">
        <f>IF(OR($D$3="",$N$3=""),"",IF('Result Sheet'!F55="","",'Result Sheet'!F55))</f>
        <v/>
      </c>
      <c r="D55" s="428" t="str">
        <f>IF(OR($D$3="",$N$3=""),"",IF('Result Sheet'!E55="","",'Result Sheet'!E55))</f>
        <v/>
      </c>
      <c r="E55" s="429" t="str">
        <f>IF(OR($D$3="",$N$3=""),"",IF('Result Sheet'!G55="","",'Result Sheet'!G55))</f>
        <v/>
      </c>
      <c r="F55" s="429" t="str">
        <f>IF(OR($D$3="",$N$3=""),"",IF('Result Sheet'!H55="","",'Result Sheet'!H55))</f>
        <v/>
      </c>
      <c r="G55" s="429" t="str">
        <f>IF(OR($D$3="",$N$3=""),"",IF('Result Sheet'!I55="","",'Result Sheet'!I55))</f>
        <v/>
      </c>
      <c r="H55" s="430" t="str">
        <f>IF(OR($D$3="",$N$3=""),"",IF('Result Sheet'!K55="","",'Result Sheet'!K55))</f>
        <v/>
      </c>
      <c r="I55" s="431" t="str">
        <f>IF(OR($D$3="",$N$3=""),"",IF('Result Sheet'!J55="","",'Result Sheet'!J55))</f>
        <v/>
      </c>
      <c r="J55" s="432" t="str">
        <f>IF($N$3=$AJ$8,'Result Sheet'!P55,IF($N$3=$AJ$9,'Result Sheet'!AH55,IF($N$3=$AJ$10,'Result Sheet'!AZ55,IF($N$3=$AJ$11,'Result Sheet'!BR55,""))))</f>
        <v/>
      </c>
      <c r="K55" s="432" t="str">
        <f>IF($N$3=$AJ$8,'Result Sheet'!Q55,IF($N$3=$AJ$9,'Result Sheet'!AI55,IF($N$3=$AJ$10,'Result Sheet'!BA55,IF($N$3=$AJ$11,'Result Sheet'!BS55,""))))</f>
        <v/>
      </c>
      <c r="L55" s="433" t="str">
        <f>IF(OR($D$3="",$N$3=""),"",IF(B55="","",IF(AND(K55="NA",J55="NA"),"NA",IF($N$3=$AJ$12,'Result Sheet'!CF55,IF($N$3=$AJ$13,'Result Sheet'!CM55,IF($N$3=$AJ$14,'Result Sheet'!CT55,IF($N$3=$AJ$15,'Result Sheet'!DA55,IF($N$3=$AJ$16,'Result Sheet'!DE55,SUM(J55:K55)))))))))</f>
        <v/>
      </c>
      <c r="M55" s="434" t="str">
        <f t="shared" si="0"/>
        <v/>
      </c>
      <c r="N55" s="435" t="str">
        <f>IF($N$3=$AJ$8,'Result Sheet'!T55,IF($N$3=$AJ$9,'Result Sheet'!AL55,IF($N$3=$AJ$10,'Result Sheet'!BD55,IF($N$3=$AJ$11,'Result Sheet'!BV55,""))))</f>
        <v/>
      </c>
      <c r="O55" s="435" t="str">
        <f>IF($N$3=$AJ$8,'Result Sheet'!U55,IF($N$3=$AJ$9,'Result Sheet'!AM55,IF($N$3=$AJ$10,'Result Sheet'!BE55,IF($N$3=$AJ$11,'Result Sheet'!BW55,""))))</f>
        <v/>
      </c>
      <c r="P55" s="436" t="str">
        <f>IF(OR($D$3="",$N$3=""),"",IF(B55="","",IF(AND(N55="NA",O55="NA"),"NA",IF($N$3=$AJ$12,'Result Sheet'!CG55,IF($N$3=$AJ$13,'Result Sheet'!CN55,IF($N$3=$AJ$14,'Result Sheet'!CU55,IF($N$3=$AJ$15,'Result Sheet'!DB55,IF($N$3=$AJ$16,'Result Sheet'!DF55,SUM(N55:O55)))))))))</f>
        <v/>
      </c>
      <c r="Q55" s="434" t="str">
        <f t="shared" si="1"/>
        <v/>
      </c>
      <c r="R55" s="437">
        <f t="shared" si="2"/>
        <v>0</v>
      </c>
      <c r="S55" s="437" t="str">
        <f t="shared" si="3"/>
        <v/>
      </c>
      <c r="T55" s="437" t="str">
        <f t="shared" si="4"/>
        <v/>
      </c>
      <c r="U55" s="437" t="str">
        <f t="shared" si="5"/>
        <v/>
      </c>
      <c r="V55" s="438" t="str">
        <f t="shared" si="6"/>
        <v/>
      </c>
      <c r="W55" s="439" t="str">
        <f t="shared" si="7"/>
        <v/>
      </c>
    </row>
    <row r="56" spans="1:23">
      <c r="A56" s="425">
        <f>IF('Result Sheet'!A56="","",'Result Sheet'!A56)</f>
        <v>49</v>
      </c>
      <c r="B56" s="426" t="str">
        <f>IF(OR($D$3="",$N$3=""),"",IF('Result Sheet'!B56="","",'Result Sheet'!B56))</f>
        <v/>
      </c>
      <c r="C56" s="427" t="str">
        <f>IF(OR($D$3="",$N$3=""),"",IF('Result Sheet'!F56="","",'Result Sheet'!F56))</f>
        <v/>
      </c>
      <c r="D56" s="428" t="str">
        <f>IF(OR($D$3="",$N$3=""),"",IF('Result Sheet'!E56="","",'Result Sheet'!E56))</f>
        <v/>
      </c>
      <c r="E56" s="429" t="str">
        <f>IF(OR($D$3="",$N$3=""),"",IF('Result Sheet'!G56="","",'Result Sheet'!G56))</f>
        <v/>
      </c>
      <c r="F56" s="429" t="str">
        <f>IF(OR($D$3="",$N$3=""),"",IF('Result Sheet'!H56="","",'Result Sheet'!H56))</f>
        <v/>
      </c>
      <c r="G56" s="429" t="str">
        <f>IF(OR($D$3="",$N$3=""),"",IF('Result Sheet'!I56="","",'Result Sheet'!I56))</f>
        <v/>
      </c>
      <c r="H56" s="430" t="str">
        <f>IF(OR($D$3="",$N$3=""),"",IF('Result Sheet'!K56="","",'Result Sheet'!K56))</f>
        <v/>
      </c>
      <c r="I56" s="431" t="str">
        <f>IF(OR($D$3="",$N$3=""),"",IF('Result Sheet'!J56="","",'Result Sheet'!J56))</f>
        <v/>
      </c>
      <c r="J56" s="432" t="str">
        <f>IF($N$3=$AJ$8,'Result Sheet'!P56,IF($N$3=$AJ$9,'Result Sheet'!AH56,IF($N$3=$AJ$10,'Result Sheet'!AZ56,IF($N$3=$AJ$11,'Result Sheet'!BR56,""))))</f>
        <v/>
      </c>
      <c r="K56" s="432" t="str">
        <f>IF($N$3=$AJ$8,'Result Sheet'!Q56,IF($N$3=$AJ$9,'Result Sheet'!AI56,IF($N$3=$AJ$10,'Result Sheet'!BA56,IF($N$3=$AJ$11,'Result Sheet'!BS56,""))))</f>
        <v/>
      </c>
      <c r="L56" s="433" t="str">
        <f>IF(OR($D$3="",$N$3=""),"",IF(B56="","",IF(AND(K56="NA",J56="NA"),"NA",IF($N$3=$AJ$12,'Result Sheet'!CF56,IF($N$3=$AJ$13,'Result Sheet'!CM56,IF($N$3=$AJ$14,'Result Sheet'!CT56,IF($N$3=$AJ$15,'Result Sheet'!DA56,IF($N$3=$AJ$16,'Result Sheet'!DE56,SUM(J56:K56)))))))))</f>
        <v/>
      </c>
      <c r="M56" s="434" t="str">
        <f t="shared" si="0"/>
        <v/>
      </c>
      <c r="N56" s="435" t="str">
        <f>IF($N$3=$AJ$8,'Result Sheet'!T56,IF($N$3=$AJ$9,'Result Sheet'!AL56,IF($N$3=$AJ$10,'Result Sheet'!BD56,IF($N$3=$AJ$11,'Result Sheet'!BV56,""))))</f>
        <v/>
      </c>
      <c r="O56" s="435" t="str">
        <f>IF($N$3=$AJ$8,'Result Sheet'!U56,IF($N$3=$AJ$9,'Result Sheet'!AM56,IF($N$3=$AJ$10,'Result Sheet'!BE56,IF($N$3=$AJ$11,'Result Sheet'!BW56,""))))</f>
        <v/>
      </c>
      <c r="P56" s="436" t="str">
        <f>IF(OR($D$3="",$N$3=""),"",IF(B56="","",IF(AND(N56="NA",O56="NA"),"NA",IF($N$3=$AJ$12,'Result Sheet'!CG56,IF($N$3=$AJ$13,'Result Sheet'!CN56,IF($N$3=$AJ$14,'Result Sheet'!CU56,IF($N$3=$AJ$15,'Result Sheet'!DB56,IF($N$3=$AJ$16,'Result Sheet'!DF56,SUM(N56:O56)))))))))</f>
        <v/>
      </c>
      <c r="Q56" s="434" t="str">
        <f t="shared" si="1"/>
        <v/>
      </c>
      <c r="R56" s="437">
        <f t="shared" si="2"/>
        <v>0</v>
      </c>
      <c r="S56" s="437" t="str">
        <f t="shared" si="3"/>
        <v/>
      </c>
      <c r="T56" s="437" t="str">
        <f t="shared" si="4"/>
        <v/>
      </c>
      <c r="U56" s="437" t="str">
        <f t="shared" si="5"/>
        <v/>
      </c>
      <c r="V56" s="438" t="str">
        <f t="shared" si="6"/>
        <v/>
      </c>
      <c r="W56" s="439" t="str">
        <f t="shared" si="7"/>
        <v/>
      </c>
    </row>
    <row r="57" spans="1:23">
      <c r="A57" s="425">
        <f>IF('Result Sheet'!A57="","",'Result Sheet'!A57)</f>
        <v>50</v>
      </c>
      <c r="B57" s="426" t="str">
        <f>IF(OR($D$3="",$N$3=""),"",IF('Result Sheet'!B57="","",'Result Sheet'!B57))</f>
        <v/>
      </c>
      <c r="C57" s="427" t="str">
        <f>IF(OR($D$3="",$N$3=""),"",IF('Result Sheet'!F57="","",'Result Sheet'!F57))</f>
        <v/>
      </c>
      <c r="D57" s="428" t="str">
        <f>IF(OR($D$3="",$N$3=""),"",IF('Result Sheet'!E57="","",'Result Sheet'!E57))</f>
        <v/>
      </c>
      <c r="E57" s="429" t="str">
        <f>IF(OR($D$3="",$N$3=""),"",IF('Result Sheet'!G57="","",'Result Sheet'!G57))</f>
        <v/>
      </c>
      <c r="F57" s="429" t="str">
        <f>IF(OR($D$3="",$N$3=""),"",IF('Result Sheet'!H57="","",'Result Sheet'!H57))</f>
        <v/>
      </c>
      <c r="G57" s="429" t="str">
        <f>IF(OR($D$3="",$N$3=""),"",IF('Result Sheet'!I57="","",'Result Sheet'!I57))</f>
        <v/>
      </c>
      <c r="H57" s="430" t="str">
        <f>IF(OR($D$3="",$N$3=""),"",IF('Result Sheet'!K57="","",'Result Sheet'!K57))</f>
        <v/>
      </c>
      <c r="I57" s="431" t="str">
        <f>IF(OR($D$3="",$N$3=""),"",IF('Result Sheet'!J57="","",'Result Sheet'!J57))</f>
        <v/>
      </c>
      <c r="J57" s="432" t="str">
        <f>IF($N$3=$AJ$8,'Result Sheet'!P57,IF($N$3=$AJ$9,'Result Sheet'!AH57,IF($N$3=$AJ$10,'Result Sheet'!AZ57,IF($N$3=$AJ$11,'Result Sheet'!BR57,""))))</f>
        <v/>
      </c>
      <c r="K57" s="432" t="str">
        <f>IF($N$3=$AJ$8,'Result Sheet'!Q57,IF($N$3=$AJ$9,'Result Sheet'!AI57,IF($N$3=$AJ$10,'Result Sheet'!BA57,IF($N$3=$AJ$11,'Result Sheet'!BS57,""))))</f>
        <v/>
      </c>
      <c r="L57" s="433" t="str">
        <f>IF(OR($D$3="",$N$3=""),"",IF(B57="","",IF(AND(K57="NA",J57="NA"),"NA",IF($N$3=$AJ$12,'Result Sheet'!CF57,IF($N$3=$AJ$13,'Result Sheet'!CM57,IF($N$3=$AJ$14,'Result Sheet'!CT57,IF($N$3=$AJ$15,'Result Sheet'!DA57,IF($N$3=$AJ$16,'Result Sheet'!DE57,SUM(J57:K57)))))))))</f>
        <v/>
      </c>
      <c r="M57" s="434" t="str">
        <f t="shared" si="0"/>
        <v/>
      </c>
      <c r="N57" s="435" t="str">
        <f>IF($N$3=$AJ$8,'Result Sheet'!T57,IF($N$3=$AJ$9,'Result Sheet'!AL57,IF($N$3=$AJ$10,'Result Sheet'!BD57,IF($N$3=$AJ$11,'Result Sheet'!BV57,""))))</f>
        <v/>
      </c>
      <c r="O57" s="435" t="str">
        <f>IF($N$3=$AJ$8,'Result Sheet'!U57,IF($N$3=$AJ$9,'Result Sheet'!AM57,IF($N$3=$AJ$10,'Result Sheet'!BE57,IF($N$3=$AJ$11,'Result Sheet'!BW57,""))))</f>
        <v/>
      </c>
      <c r="P57" s="436" t="str">
        <f>IF(OR($D$3="",$N$3=""),"",IF(B57="","",IF(AND(N57="NA",O57="NA"),"NA",IF($N$3=$AJ$12,'Result Sheet'!CG57,IF($N$3=$AJ$13,'Result Sheet'!CN57,IF($N$3=$AJ$14,'Result Sheet'!CU57,IF($N$3=$AJ$15,'Result Sheet'!DB57,IF($N$3=$AJ$16,'Result Sheet'!DF57,SUM(N57:O57)))))))))</f>
        <v/>
      </c>
      <c r="Q57" s="434" t="str">
        <f t="shared" si="1"/>
        <v/>
      </c>
      <c r="R57" s="437">
        <f t="shared" si="2"/>
        <v>0</v>
      </c>
      <c r="S57" s="437" t="str">
        <f t="shared" si="3"/>
        <v/>
      </c>
      <c r="T57" s="437" t="str">
        <f t="shared" si="4"/>
        <v/>
      </c>
      <c r="U57" s="437" t="str">
        <f t="shared" si="5"/>
        <v/>
      </c>
      <c r="V57" s="438" t="str">
        <f t="shared" si="6"/>
        <v/>
      </c>
      <c r="W57" s="439" t="str">
        <f t="shared" si="7"/>
        <v/>
      </c>
    </row>
    <row r="58" spans="1:23">
      <c r="A58" s="425">
        <f>IF('Result Sheet'!A58="","",'Result Sheet'!A58)</f>
        <v>51</v>
      </c>
      <c r="B58" s="426" t="str">
        <f>IF(OR($D$3="",$N$3=""),"",IF('Result Sheet'!B58="","",'Result Sheet'!B58))</f>
        <v/>
      </c>
      <c r="C58" s="427" t="str">
        <f>IF(OR($D$3="",$N$3=""),"",IF('Result Sheet'!F58="","",'Result Sheet'!F58))</f>
        <v/>
      </c>
      <c r="D58" s="428" t="str">
        <f>IF(OR($D$3="",$N$3=""),"",IF('Result Sheet'!E58="","",'Result Sheet'!E58))</f>
        <v/>
      </c>
      <c r="E58" s="429" t="str">
        <f>IF(OR($D$3="",$N$3=""),"",IF('Result Sheet'!G58="","",'Result Sheet'!G58))</f>
        <v/>
      </c>
      <c r="F58" s="429" t="str">
        <f>IF(OR($D$3="",$N$3=""),"",IF('Result Sheet'!H58="","",'Result Sheet'!H58))</f>
        <v/>
      </c>
      <c r="G58" s="429" t="str">
        <f>IF(OR($D$3="",$N$3=""),"",IF('Result Sheet'!I58="","",'Result Sheet'!I58))</f>
        <v/>
      </c>
      <c r="H58" s="430" t="str">
        <f>IF(OR($D$3="",$N$3=""),"",IF('Result Sheet'!K58="","",'Result Sheet'!K58))</f>
        <v/>
      </c>
      <c r="I58" s="431" t="str">
        <f>IF(OR($D$3="",$N$3=""),"",IF('Result Sheet'!J58="","",'Result Sheet'!J58))</f>
        <v/>
      </c>
      <c r="J58" s="432" t="str">
        <f>IF($N$3=$AJ$8,'Result Sheet'!P58,IF($N$3=$AJ$9,'Result Sheet'!AH58,IF($N$3=$AJ$10,'Result Sheet'!AZ58,IF($N$3=$AJ$11,'Result Sheet'!BR58,""))))</f>
        <v/>
      </c>
      <c r="K58" s="432" t="str">
        <f>IF($N$3=$AJ$8,'Result Sheet'!Q58,IF($N$3=$AJ$9,'Result Sheet'!AI58,IF($N$3=$AJ$10,'Result Sheet'!BA58,IF($N$3=$AJ$11,'Result Sheet'!BS58,""))))</f>
        <v/>
      </c>
      <c r="L58" s="433" t="str">
        <f>IF(OR($D$3="",$N$3=""),"",IF(B58="","",IF(AND(K58="NA",J58="NA"),"NA",IF($N$3=$AJ$12,'Result Sheet'!CF58,IF($N$3=$AJ$13,'Result Sheet'!CM58,IF($N$3=$AJ$14,'Result Sheet'!CT58,IF($N$3=$AJ$15,'Result Sheet'!DA58,IF($N$3=$AJ$16,'Result Sheet'!DE58,SUM(J58:K58)))))))))</f>
        <v/>
      </c>
      <c r="M58" s="434" t="str">
        <f t="shared" si="0"/>
        <v/>
      </c>
      <c r="N58" s="435" t="str">
        <f>IF($N$3=$AJ$8,'Result Sheet'!T58,IF($N$3=$AJ$9,'Result Sheet'!AL58,IF($N$3=$AJ$10,'Result Sheet'!BD58,IF($N$3=$AJ$11,'Result Sheet'!BV58,""))))</f>
        <v/>
      </c>
      <c r="O58" s="435" t="str">
        <f>IF($N$3=$AJ$8,'Result Sheet'!U58,IF($N$3=$AJ$9,'Result Sheet'!AM58,IF($N$3=$AJ$10,'Result Sheet'!BE58,IF($N$3=$AJ$11,'Result Sheet'!BW58,""))))</f>
        <v/>
      </c>
      <c r="P58" s="436" t="str">
        <f>IF(OR($D$3="",$N$3=""),"",IF(B58="","",IF(AND(N58="NA",O58="NA"),"NA",IF($N$3=$AJ$12,'Result Sheet'!CG58,IF($N$3=$AJ$13,'Result Sheet'!CN58,IF($N$3=$AJ$14,'Result Sheet'!CU58,IF($N$3=$AJ$15,'Result Sheet'!DB58,IF($N$3=$AJ$16,'Result Sheet'!DF58,SUM(N58:O58)))))))))</f>
        <v/>
      </c>
      <c r="Q58" s="434" t="str">
        <f t="shared" si="1"/>
        <v/>
      </c>
      <c r="R58" s="437">
        <f t="shared" si="2"/>
        <v>0</v>
      </c>
      <c r="S58" s="437" t="str">
        <f t="shared" si="3"/>
        <v/>
      </c>
      <c r="T58" s="437" t="str">
        <f t="shared" si="4"/>
        <v/>
      </c>
      <c r="U58" s="437" t="str">
        <f t="shared" si="5"/>
        <v/>
      </c>
      <c r="V58" s="438" t="str">
        <f t="shared" si="6"/>
        <v/>
      </c>
      <c r="W58" s="439" t="str">
        <f t="shared" si="7"/>
        <v/>
      </c>
    </row>
    <row r="59" spans="1:23">
      <c r="A59" s="425">
        <f>IF('Result Sheet'!A59="","",'Result Sheet'!A59)</f>
        <v>52</v>
      </c>
      <c r="B59" s="426" t="str">
        <f>IF(OR($D$3="",$N$3=""),"",IF('Result Sheet'!B59="","",'Result Sheet'!B59))</f>
        <v/>
      </c>
      <c r="C59" s="427" t="str">
        <f>IF(OR($D$3="",$N$3=""),"",IF('Result Sheet'!F59="","",'Result Sheet'!F59))</f>
        <v/>
      </c>
      <c r="D59" s="428" t="str">
        <f>IF(OR($D$3="",$N$3=""),"",IF('Result Sheet'!E59="","",'Result Sheet'!E59))</f>
        <v/>
      </c>
      <c r="E59" s="429" t="str">
        <f>IF(OR($D$3="",$N$3=""),"",IF('Result Sheet'!G59="","",'Result Sheet'!G59))</f>
        <v/>
      </c>
      <c r="F59" s="429" t="str">
        <f>IF(OR($D$3="",$N$3=""),"",IF('Result Sheet'!H59="","",'Result Sheet'!H59))</f>
        <v/>
      </c>
      <c r="G59" s="429" t="str">
        <f>IF(OR($D$3="",$N$3=""),"",IF('Result Sheet'!I59="","",'Result Sheet'!I59))</f>
        <v/>
      </c>
      <c r="H59" s="430" t="str">
        <f>IF(OR($D$3="",$N$3=""),"",IF('Result Sheet'!K59="","",'Result Sheet'!K59))</f>
        <v/>
      </c>
      <c r="I59" s="431" t="str">
        <f>IF(OR($D$3="",$N$3=""),"",IF('Result Sheet'!J59="","",'Result Sheet'!J59))</f>
        <v/>
      </c>
      <c r="J59" s="432" t="str">
        <f>IF($N$3=$AJ$8,'Result Sheet'!P59,IF($N$3=$AJ$9,'Result Sheet'!AH59,IF($N$3=$AJ$10,'Result Sheet'!AZ59,IF($N$3=$AJ$11,'Result Sheet'!BR59,""))))</f>
        <v/>
      </c>
      <c r="K59" s="432" t="str">
        <f>IF($N$3=$AJ$8,'Result Sheet'!Q59,IF($N$3=$AJ$9,'Result Sheet'!AI59,IF($N$3=$AJ$10,'Result Sheet'!BA59,IF($N$3=$AJ$11,'Result Sheet'!BS59,""))))</f>
        <v/>
      </c>
      <c r="L59" s="433" t="str">
        <f>IF(OR($D$3="",$N$3=""),"",IF(B59="","",IF(AND(K59="NA",J59="NA"),"NA",IF($N$3=$AJ$12,'Result Sheet'!CF59,IF($N$3=$AJ$13,'Result Sheet'!CM59,IF($N$3=$AJ$14,'Result Sheet'!CT59,IF($N$3=$AJ$15,'Result Sheet'!DA59,IF($N$3=$AJ$16,'Result Sheet'!DE59,SUM(J59:K59)))))))))</f>
        <v/>
      </c>
      <c r="M59" s="434" t="str">
        <f t="shared" si="0"/>
        <v/>
      </c>
      <c r="N59" s="435" t="str">
        <f>IF($N$3=$AJ$8,'Result Sheet'!T59,IF($N$3=$AJ$9,'Result Sheet'!AL59,IF($N$3=$AJ$10,'Result Sheet'!BD59,IF($N$3=$AJ$11,'Result Sheet'!BV59,""))))</f>
        <v/>
      </c>
      <c r="O59" s="435" t="str">
        <f>IF($N$3=$AJ$8,'Result Sheet'!U59,IF($N$3=$AJ$9,'Result Sheet'!AM59,IF($N$3=$AJ$10,'Result Sheet'!BE59,IF($N$3=$AJ$11,'Result Sheet'!BW59,""))))</f>
        <v/>
      </c>
      <c r="P59" s="436" t="str">
        <f>IF(OR($D$3="",$N$3=""),"",IF(B59="","",IF(AND(N59="NA",O59="NA"),"NA",IF($N$3=$AJ$12,'Result Sheet'!CG59,IF($N$3=$AJ$13,'Result Sheet'!CN59,IF($N$3=$AJ$14,'Result Sheet'!CU59,IF($N$3=$AJ$15,'Result Sheet'!DB59,IF($N$3=$AJ$16,'Result Sheet'!DF59,SUM(N59:O59)))))))))</f>
        <v/>
      </c>
      <c r="Q59" s="434" t="str">
        <f t="shared" si="1"/>
        <v/>
      </c>
      <c r="R59" s="437">
        <f t="shared" si="2"/>
        <v>0</v>
      </c>
      <c r="S59" s="437" t="str">
        <f t="shared" si="3"/>
        <v/>
      </c>
      <c r="T59" s="437" t="str">
        <f t="shared" si="4"/>
        <v/>
      </c>
      <c r="U59" s="437" t="str">
        <f t="shared" si="5"/>
        <v/>
      </c>
      <c r="V59" s="438" t="str">
        <f t="shared" si="6"/>
        <v/>
      </c>
      <c r="W59" s="439" t="str">
        <f t="shared" si="7"/>
        <v/>
      </c>
    </row>
    <row r="60" spans="1:23">
      <c r="A60" s="425">
        <f>IF('Result Sheet'!A60="","",'Result Sheet'!A60)</f>
        <v>53</v>
      </c>
      <c r="B60" s="426" t="str">
        <f>IF(OR($D$3="",$N$3=""),"",IF('Result Sheet'!B60="","",'Result Sheet'!B60))</f>
        <v/>
      </c>
      <c r="C60" s="427" t="str">
        <f>IF(OR($D$3="",$N$3=""),"",IF('Result Sheet'!F60="","",'Result Sheet'!F60))</f>
        <v/>
      </c>
      <c r="D60" s="428" t="str">
        <f>IF(OR($D$3="",$N$3=""),"",IF('Result Sheet'!E60="","",'Result Sheet'!E60))</f>
        <v/>
      </c>
      <c r="E60" s="429" t="str">
        <f>IF(OR($D$3="",$N$3=""),"",IF('Result Sheet'!G60="","",'Result Sheet'!G60))</f>
        <v/>
      </c>
      <c r="F60" s="429" t="str">
        <f>IF(OR($D$3="",$N$3=""),"",IF('Result Sheet'!H60="","",'Result Sheet'!H60))</f>
        <v/>
      </c>
      <c r="G60" s="429" t="str">
        <f>IF(OR($D$3="",$N$3=""),"",IF('Result Sheet'!I60="","",'Result Sheet'!I60))</f>
        <v/>
      </c>
      <c r="H60" s="430" t="str">
        <f>IF(OR($D$3="",$N$3=""),"",IF('Result Sheet'!K60="","",'Result Sheet'!K60))</f>
        <v/>
      </c>
      <c r="I60" s="431" t="str">
        <f>IF(OR($D$3="",$N$3=""),"",IF('Result Sheet'!J60="","",'Result Sheet'!J60))</f>
        <v/>
      </c>
      <c r="J60" s="432" t="str">
        <f>IF($N$3=$AJ$8,'Result Sheet'!P60,IF($N$3=$AJ$9,'Result Sheet'!AH60,IF($N$3=$AJ$10,'Result Sheet'!AZ60,IF($N$3=$AJ$11,'Result Sheet'!BR60,""))))</f>
        <v/>
      </c>
      <c r="K60" s="432" t="str">
        <f>IF($N$3=$AJ$8,'Result Sheet'!Q60,IF($N$3=$AJ$9,'Result Sheet'!AI60,IF($N$3=$AJ$10,'Result Sheet'!BA60,IF($N$3=$AJ$11,'Result Sheet'!BS60,""))))</f>
        <v/>
      </c>
      <c r="L60" s="433" t="str">
        <f>IF(OR($D$3="",$N$3=""),"",IF(B60="","",IF(AND(K60="NA",J60="NA"),"NA",IF($N$3=$AJ$12,'Result Sheet'!CF60,IF($N$3=$AJ$13,'Result Sheet'!CM60,IF($N$3=$AJ$14,'Result Sheet'!CT60,IF($N$3=$AJ$15,'Result Sheet'!DA60,IF($N$3=$AJ$16,'Result Sheet'!DE60,SUM(J60:K60)))))))))</f>
        <v/>
      </c>
      <c r="M60" s="434" t="str">
        <f t="shared" si="0"/>
        <v/>
      </c>
      <c r="N60" s="435" t="str">
        <f>IF($N$3=$AJ$8,'Result Sheet'!T60,IF($N$3=$AJ$9,'Result Sheet'!AL60,IF($N$3=$AJ$10,'Result Sheet'!BD60,IF($N$3=$AJ$11,'Result Sheet'!BV60,""))))</f>
        <v/>
      </c>
      <c r="O60" s="435" t="str">
        <f>IF($N$3=$AJ$8,'Result Sheet'!U60,IF($N$3=$AJ$9,'Result Sheet'!AM60,IF($N$3=$AJ$10,'Result Sheet'!BE60,IF($N$3=$AJ$11,'Result Sheet'!BW60,""))))</f>
        <v/>
      </c>
      <c r="P60" s="436" t="str">
        <f>IF(OR($D$3="",$N$3=""),"",IF(B60="","",IF(AND(N60="NA",O60="NA"),"NA",IF($N$3=$AJ$12,'Result Sheet'!CG60,IF($N$3=$AJ$13,'Result Sheet'!CN60,IF($N$3=$AJ$14,'Result Sheet'!CU60,IF($N$3=$AJ$15,'Result Sheet'!DB60,IF($N$3=$AJ$16,'Result Sheet'!DF60,SUM(N60:O60)))))))))</f>
        <v/>
      </c>
      <c r="Q60" s="434" t="str">
        <f t="shared" si="1"/>
        <v/>
      </c>
      <c r="R60" s="437">
        <f t="shared" si="2"/>
        <v>0</v>
      </c>
      <c r="S60" s="437" t="str">
        <f t="shared" si="3"/>
        <v/>
      </c>
      <c r="T60" s="437" t="str">
        <f t="shared" si="4"/>
        <v/>
      </c>
      <c r="U60" s="437" t="str">
        <f t="shared" si="5"/>
        <v/>
      </c>
      <c r="V60" s="438" t="str">
        <f t="shared" si="6"/>
        <v/>
      </c>
      <c r="W60" s="439" t="str">
        <f t="shared" si="7"/>
        <v/>
      </c>
    </row>
    <row r="61" spans="1:23">
      <c r="A61" s="425">
        <f>IF('Result Sheet'!A61="","",'Result Sheet'!A61)</f>
        <v>54</v>
      </c>
      <c r="B61" s="426" t="str">
        <f>IF(OR($D$3="",$N$3=""),"",IF('Result Sheet'!B61="","",'Result Sheet'!B61))</f>
        <v/>
      </c>
      <c r="C61" s="427" t="str">
        <f>IF(OR($D$3="",$N$3=""),"",IF('Result Sheet'!F61="","",'Result Sheet'!F61))</f>
        <v/>
      </c>
      <c r="D61" s="428" t="str">
        <f>IF(OR($D$3="",$N$3=""),"",IF('Result Sheet'!E61="","",'Result Sheet'!E61))</f>
        <v/>
      </c>
      <c r="E61" s="429" t="str">
        <f>IF(OR($D$3="",$N$3=""),"",IF('Result Sheet'!G61="","",'Result Sheet'!G61))</f>
        <v/>
      </c>
      <c r="F61" s="429" t="str">
        <f>IF(OR($D$3="",$N$3=""),"",IF('Result Sheet'!H61="","",'Result Sheet'!H61))</f>
        <v/>
      </c>
      <c r="G61" s="429" t="str">
        <f>IF(OR($D$3="",$N$3=""),"",IF('Result Sheet'!I61="","",'Result Sheet'!I61))</f>
        <v/>
      </c>
      <c r="H61" s="430" t="str">
        <f>IF(OR($D$3="",$N$3=""),"",IF('Result Sheet'!K61="","",'Result Sheet'!K61))</f>
        <v/>
      </c>
      <c r="I61" s="431" t="str">
        <f>IF(OR($D$3="",$N$3=""),"",IF('Result Sheet'!J61="","",'Result Sheet'!J61))</f>
        <v/>
      </c>
      <c r="J61" s="432" t="str">
        <f>IF($N$3=$AJ$8,'Result Sheet'!P61,IF($N$3=$AJ$9,'Result Sheet'!AH61,IF($N$3=$AJ$10,'Result Sheet'!AZ61,IF($N$3=$AJ$11,'Result Sheet'!BR61,""))))</f>
        <v/>
      </c>
      <c r="K61" s="432" t="str">
        <f>IF($N$3=$AJ$8,'Result Sheet'!Q61,IF($N$3=$AJ$9,'Result Sheet'!AI61,IF($N$3=$AJ$10,'Result Sheet'!BA61,IF($N$3=$AJ$11,'Result Sheet'!BS61,""))))</f>
        <v/>
      </c>
      <c r="L61" s="433" t="str">
        <f>IF(OR($D$3="",$N$3=""),"",IF(B61="","",IF(AND(K61="NA",J61="NA"),"NA",IF($N$3=$AJ$12,'Result Sheet'!CF61,IF($N$3=$AJ$13,'Result Sheet'!CM61,IF($N$3=$AJ$14,'Result Sheet'!CT61,IF($N$3=$AJ$15,'Result Sheet'!DA61,IF($N$3=$AJ$16,'Result Sheet'!DE61,SUM(J61:K61)))))))))</f>
        <v/>
      </c>
      <c r="M61" s="434" t="str">
        <f t="shared" si="0"/>
        <v/>
      </c>
      <c r="N61" s="435" t="str">
        <f>IF($N$3=$AJ$8,'Result Sheet'!T61,IF($N$3=$AJ$9,'Result Sheet'!AL61,IF($N$3=$AJ$10,'Result Sheet'!BD61,IF($N$3=$AJ$11,'Result Sheet'!BV61,""))))</f>
        <v/>
      </c>
      <c r="O61" s="435" t="str">
        <f>IF($N$3=$AJ$8,'Result Sheet'!U61,IF($N$3=$AJ$9,'Result Sheet'!AM61,IF($N$3=$AJ$10,'Result Sheet'!BE61,IF($N$3=$AJ$11,'Result Sheet'!BW61,""))))</f>
        <v/>
      </c>
      <c r="P61" s="436" t="str">
        <f>IF(OR($D$3="",$N$3=""),"",IF(B61="","",IF(AND(N61="NA",O61="NA"),"NA",IF($N$3=$AJ$12,'Result Sheet'!CG61,IF($N$3=$AJ$13,'Result Sheet'!CN61,IF($N$3=$AJ$14,'Result Sheet'!CU61,IF($N$3=$AJ$15,'Result Sheet'!DB61,IF($N$3=$AJ$16,'Result Sheet'!DF61,SUM(N61:O61)))))))))</f>
        <v/>
      </c>
      <c r="Q61" s="434" t="str">
        <f t="shared" si="1"/>
        <v/>
      </c>
      <c r="R61" s="437">
        <f t="shared" si="2"/>
        <v>0</v>
      </c>
      <c r="S61" s="437" t="str">
        <f t="shared" si="3"/>
        <v/>
      </c>
      <c r="T61" s="437" t="str">
        <f t="shared" si="4"/>
        <v/>
      </c>
      <c r="U61" s="437" t="str">
        <f t="shared" si="5"/>
        <v/>
      </c>
      <c r="V61" s="438" t="str">
        <f t="shared" si="6"/>
        <v/>
      </c>
      <c r="W61" s="439" t="str">
        <f t="shared" si="7"/>
        <v/>
      </c>
    </row>
    <row r="62" spans="1:23">
      <c r="A62" s="425">
        <f>IF('Result Sheet'!A62="","",'Result Sheet'!A62)</f>
        <v>55</v>
      </c>
      <c r="B62" s="426" t="str">
        <f>IF(OR($D$3="",$N$3=""),"",IF('Result Sheet'!B62="","",'Result Sheet'!B62))</f>
        <v/>
      </c>
      <c r="C62" s="427" t="str">
        <f>IF(OR($D$3="",$N$3=""),"",IF('Result Sheet'!F62="","",'Result Sheet'!F62))</f>
        <v/>
      </c>
      <c r="D62" s="428" t="str">
        <f>IF(OR($D$3="",$N$3=""),"",IF('Result Sheet'!E62="","",'Result Sheet'!E62))</f>
        <v/>
      </c>
      <c r="E62" s="429" t="str">
        <f>IF(OR($D$3="",$N$3=""),"",IF('Result Sheet'!G62="","",'Result Sheet'!G62))</f>
        <v/>
      </c>
      <c r="F62" s="429" t="str">
        <f>IF(OR($D$3="",$N$3=""),"",IF('Result Sheet'!H62="","",'Result Sheet'!H62))</f>
        <v/>
      </c>
      <c r="G62" s="429" t="str">
        <f>IF(OR($D$3="",$N$3=""),"",IF('Result Sheet'!I62="","",'Result Sheet'!I62))</f>
        <v/>
      </c>
      <c r="H62" s="430" t="str">
        <f>IF(OR($D$3="",$N$3=""),"",IF('Result Sheet'!K62="","",'Result Sheet'!K62))</f>
        <v/>
      </c>
      <c r="I62" s="431" t="str">
        <f>IF(OR($D$3="",$N$3=""),"",IF('Result Sheet'!J62="","",'Result Sheet'!J62))</f>
        <v/>
      </c>
      <c r="J62" s="432" t="str">
        <f>IF($N$3=$AJ$8,'Result Sheet'!P62,IF($N$3=$AJ$9,'Result Sheet'!AH62,IF($N$3=$AJ$10,'Result Sheet'!AZ62,IF($N$3=$AJ$11,'Result Sheet'!BR62,""))))</f>
        <v/>
      </c>
      <c r="K62" s="432" t="str">
        <f>IF($N$3=$AJ$8,'Result Sheet'!Q62,IF($N$3=$AJ$9,'Result Sheet'!AI62,IF($N$3=$AJ$10,'Result Sheet'!BA62,IF($N$3=$AJ$11,'Result Sheet'!BS62,""))))</f>
        <v/>
      </c>
      <c r="L62" s="433" t="str">
        <f>IF(OR($D$3="",$N$3=""),"",IF(B62="","",IF(AND(K62="NA",J62="NA"),"NA",IF($N$3=$AJ$12,'Result Sheet'!CF62,IF($N$3=$AJ$13,'Result Sheet'!CM62,IF($N$3=$AJ$14,'Result Sheet'!CT62,IF($N$3=$AJ$15,'Result Sheet'!DA62,IF($N$3=$AJ$16,'Result Sheet'!DE62,SUM(J62:K62)))))))))</f>
        <v/>
      </c>
      <c r="M62" s="434" t="str">
        <f t="shared" si="0"/>
        <v/>
      </c>
      <c r="N62" s="435" t="str">
        <f>IF($N$3=$AJ$8,'Result Sheet'!T62,IF($N$3=$AJ$9,'Result Sheet'!AL62,IF($N$3=$AJ$10,'Result Sheet'!BD62,IF($N$3=$AJ$11,'Result Sheet'!BV62,""))))</f>
        <v/>
      </c>
      <c r="O62" s="435" t="str">
        <f>IF($N$3=$AJ$8,'Result Sheet'!U62,IF($N$3=$AJ$9,'Result Sheet'!AM62,IF($N$3=$AJ$10,'Result Sheet'!BE62,IF($N$3=$AJ$11,'Result Sheet'!BW62,""))))</f>
        <v/>
      </c>
      <c r="P62" s="436" t="str">
        <f>IF(OR($D$3="",$N$3=""),"",IF(B62="","",IF(AND(N62="NA",O62="NA"),"NA",IF($N$3=$AJ$12,'Result Sheet'!CG62,IF($N$3=$AJ$13,'Result Sheet'!CN62,IF($N$3=$AJ$14,'Result Sheet'!CU62,IF($N$3=$AJ$15,'Result Sheet'!DB62,IF($N$3=$AJ$16,'Result Sheet'!DF62,SUM(N62:O62)))))))))</f>
        <v/>
      </c>
      <c r="Q62" s="434" t="str">
        <f t="shared" si="1"/>
        <v/>
      </c>
      <c r="R62" s="437">
        <f t="shared" si="2"/>
        <v>0</v>
      </c>
      <c r="S62" s="437" t="str">
        <f t="shared" si="3"/>
        <v/>
      </c>
      <c r="T62" s="437" t="str">
        <f t="shared" si="4"/>
        <v/>
      </c>
      <c r="U62" s="437" t="str">
        <f t="shared" si="5"/>
        <v/>
      </c>
      <c r="V62" s="438" t="str">
        <f t="shared" si="6"/>
        <v/>
      </c>
      <c r="W62" s="439" t="str">
        <f t="shared" si="7"/>
        <v/>
      </c>
    </row>
    <row r="63" spans="1:23">
      <c r="A63" s="425">
        <f>IF('Result Sheet'!A63="","",'Result Sheet'!A63)</f>
        <v>56</v>
      </c>
      <c r="B63" s="426" t="str">
        <f>IF(OR($D$3="",$N$3=""),"",IF('Result Sheet'!B63="","",'Result Sheet'!B63))</f>
        <v/>
      </c>
      <c r="C63" s="427" t="str">
        <f>IF(OR($D$3="",$N$3=""),"",IF('Result Sheet'!F63="","",'Result Sheet'!F63))</f>
        <v/>
      </c>
      <c r="D63" s="428" t="str">
        <f>IF(OR($D$3="",$N$3=""),"",IF('Result Sheet'!E63="","",'Result Sheet'!E63))</f>
        <v/>
      </c>
      <c r="E63" s="429" t="str">
        <f>IF(OR($D$3="",$N$3=""),"",IF('Result Sheet'!G63="","",'Result Sheet'!G63))</f>
        <v/>
      </c>
      <c r="F63" s="429" t="str">
        <f>IF(OR($D$3="",$N$3=""),"",IF('Result Sheet'!H63="","",'Result Sheet'!H63))</f>
        <v/>
      </c>
      <c r="G63" s="429" t="str">
        <f>IF(OR($D$3="",$N$3=""),"",IF('Result Sheet'!I63="","",'Result Sheet'!I63))</f>
        <v/>
      </c>
      <c r="H63" s="430" t="str">
        <f>IF(OR($D$3="",$N$3=""),"",IF('Result Sheet'!K63="","",'Result Sheet'!K63))</f>
        <v/>
      </c>
      <c r="I63" s="431" t="str">
        <f>IF(OR($D$3="",$N$3=""),"",IF('Result Sheet'!J63="","",'Result Sheet'!J63))</f>
        <v/>
      </c>
      <c r="J63" s="432" t="str">
        <f>IF($N$3=$AJ$8,'Result Sheet'!P63,IF($N$3=$AJ$9,'Result Sheet'!AH63,IF($N$3=$AJ$10,'Result Sheet'!AZ63,IF($N$3=$AJ$11,'Result Sheet'!BR63,""))))</f>
        <v/>
      </c>
      <c r="K63" s="432" t="str">
        <f>IF($N$3=$AJ$8,'Result Sheet'!Q63,IF($N$3=$AJ$9,'Result Sheet'!AI63,IF($N$3=$AJ$10,'Result Sheet'!BA63,IF($N$3=$AJ$11,'Result Sheet'!BS63,""))))</f>
        <v/>
      </c>
      <c r="L63" s="433" t="str">
        <f>IF(OR($D$3="",$N$3=""),"",IF(B63="","",IF(AND(K63="NA",J63="NA"),"NA",IF($N$3=$AJ$12,'Result Sheet'!CF63,IF($N$3=$AJ$13,'Result Sheet'!CM63,IF($N$3=$AJ$14,'Result Sheet'!CT63,IF($N$3=$AJ$15,'Result Sheet'!DA63,IF($N$3=$AJ$16,'Result Sheet'!DE63,SUM(J63:K63)))))))))</f>
        <v/>
      </c>
      <c r="M63" s="434" t="str">
        <f t="shared" si="0"/>
        <v/>
      </c>
      <c r="N63" s="435" t="str">
        <f>IF($N$3=$AJ$8,'Result Sheet'!T63,IF($N$3=$AJ$9,'Result Sheet'!AL63,IF($N$3=$AJ$10,'Result Sheet'!BD63,IF($N$3=$AJ$11,'Result Sheet'!BV63,""))))</f>
        <v/>
      </c>
      <c r="O63" s="435" t="str">
        <f>IF($N$3=$AJ$8,'Result Sheet'!U63,IF($N$3=$AJ$9,'Result Sheet'!AM63,IF($N$3=$AJ$10,'Result Sheet'!BE63,IF($N$3=$AJ$11,'Result Sheet'!BW63,""))))</f>
        <v/>
      </c>
      <c r="P63" s="436" t="str">
        <f>IF(OR($D$3="",$N$3=""),"",IF(B63="","",IF(AND(N63="NA",O63="NA"),"NA",IF($N$3=$AJ$12,'Result Sheet'!CG63,IF($N$3=$AJ$13,'Result Sheet'!CN63,IF($N$3=$AJ$14,'Result Sheet'!CU63,IF($N$3=$AJ$15,'Result Sheet'!DB63,IF($N$3=$AJ$16,'Result Sheet'!DF63,SUM(N63:O63)))))))))</f>
        <v/>
      </c>
      <c r="Q63" s="434" t="str">
        <f t="shared" si="1"/>
        <v/>
      </c>
      <c r="R63" s="437">
        <f t="shared" si="2"/>
        <v>0</v>
      </c>
      <c r="S63" s="437" t="str">
        <f t="shared" si="3"/>
        <v/>
      </c>
      <c r="T63" s="437" t="str">
        <f t="shared" si="4"/>
        <v/>
      </c>
      <c r="U63" s="437" t="str">
        <f t="shared" si="5"/>
        <v/>
      </c>
      <c r="V63" s="438" t="str">
        <f t="shared" si="6"/>
        <v/>
      </c>
      <c r="W63" s="439" t="str">
        <f t="shared" si="7"/>
        <v/>
      </c>
    </row>
    <row r="64" spans="1:23">
      <c r="A64" s="425">
        <f>IF('Result Sheet'!A64="","",'Result Sheet'!A64)</f>
        <v>57</v>
      </c>
      <c r="B64" s="426" t="str">
        <f>IF(OR($D$3="",$N$3=""),"",IF('Result Sheet'!B64="","",'Result Sheet'!B64))</f>
        <v/>
      </c>
      <c r="C64" s="427" t="str">
        <f>IF(OR($D$3="",$N$3=""),"",IF('Result Sheet'!F64="","",'Result Sheet'!F64))</f>
        <v/>
      </c>
      <c r="D64" s="428" t="str">
        <f>IF(OR($D$3="",$N$3=""),"",IF('Result Sheet'!E64="","",'Result Sheet'!E64))</f>
        <v/>
      </c>
      <c r="E64" s="429" t="str">
        <f>IF(OR($D$3="",$N$3=""),"",IF('Result Sheet'!G64="","",'Result Sheet'!G64))</f>
        <v/>
      </c>
      <c r="F64" s="429" t="str">
        <f>IF(OR($D$3="",$N$3=""),"",IF('Result Sheet'!H64="","",'Result Sheet'!H64))</f>
        <v/>
      </c>
      <c r="G64" s="429" t="str">
        <f>IF(OR($D$3="",$N$3=""),"",IF('Result Sheet'!I64="","",'Result Sheet'!I64))</f>
        <v/>
      </c>
      <c r="H64" s="430" t="str">
        <f>IF(OR($D$3="",$N$3=""),"",IF('Result Sheet'!K64="","",'Result Sheet'!K64))</f>
        <v/>
      </c>
      <c r="I64" s="431" t="str">
        <f>IF(OR($D$3="",$N$3=""),"",IF('Result Sheet'!J64="","",'Result Sheet'!J64))</f>
        <v/>
      </c>
      <c r="J64" s="432" t="str">
        <f>IF($N$3=$AJ$8,'Result Sheet'!P64,IF($N$3=$AJ$9,'Result Sheet'!AH64,IF($N$3=$AJ$10,'Result Sheet'!AZ64,IF($N$3=$AJ$11,'Result Sheet'!BR64,""))))</f>
        <v/>
      </c>
      <c r="K64" s="432" t="str">
        <f>IF($N$3=$AJ$8,'Result Sheet'!Q64,IF($N$3=$AJ$9,'Result Sheet'!AI64,IF($N$3=$AJ$10,'Result Sheet'!BA64,IF($N$3=$AJ$11,'Result Sheet'!BS64,""))))</f>
        <v/>
      </c>
      <c r="L64" s="433" t="str">
        <f>IF(OR($D$3="",$N$3=""),"",IF(B64="","",IF(AND(K64="NA",J64="NA"),"NA",IF($N$3=$AJ$12,'Result Sheet'!CF64,IF($N$3=$AJ$13,'Result Sheet'!CM64,IF($N$3=$AJ$14,'Result Sheet'!CT64,IF($N$3=$AJ$15,'Result Sheet'!DA64,IF($N$3=$AJ$16,'Result Sheet'!DE64,SUM(J64:K64)))))))))</f>
        <v/>
      </c>
      <c r="M64" s="434" t="str">
        <f t="shared" si="0"/>
        <v/>
      </c>
      <c r="N64" s="435" t="str">
        <f>IF($N$3=$AJ$8,'Result Sheet'!T64,IF($N$3=$AJ$9,'Result Sheet'!AL64,IF($N$3=$AJ$10,'Result Sheet'!BD64,IF($N$3=$AJ$11,'Result Sheet'!BV64,""))))</f>
        <v/>
      </c>
      <c r="O64" s="435" t="str">
        <f>IF($N$3=$AJ$8,'Result Sheet'!U64,IF($N$3=$AJ$9,'Result Sheet'!AM64,IF($N$3=$AJ$10,'Result Sheet'!BE64,IF($N$3=$AJ$11,'Result Sheet'!BW64,""))))</f>
        <v/>
      </c>
      <c r="P64" s="436" t="str">
        <f>IF(OR($D$3="",$N$3=""),"",IF(B64="","",IF(AND(N64="NA",O64="NA"),"NA",IF($N$3=$AJ$12,'Result Sheet'!CG64,IF($N$3=$AJ$13,'Result Sheet'!CN64,IF($N$3=$AJ$14,'Result Sheet'!CU64,IF($N$3=$AJ$15,'Result Sheet'!DB64,IF($N$3=$AJ$16,'Result Sheet'!DF64,SUM(N64:O64)))))))))</f>
        <v/>
      </c>
      <c r="Q64" s="434" t="str">
        <f t="shared" si="1"/>
        <v/>
      </c>
      <c r="R64" s="437">
        <f t="shared" si="2"/>
        <v>0</v>
      </c>
      <c r="S64" s="437" t="str">
        <f t="shared" si="3"/>
        <v/>
      </c>
      <c r="T64" s="437" t="str">
        <f t="shared" si="4"/>
        <v/>
      </c>
      <c r="U64" s="437" t="str">
        <f t="shared" si="5"/>
        <v/>
      </c>
      <c r="V64" s="438" t="str">
        <f t="shared" si="6"/>
        <v/>
      </c>
      <c r="W64" s="439" t="str">
        <f t="shared" si="7"/>
        <v/>
      </c>
    </row>
    <row r="65" spans="1:23">
      <c r="A65" s="425">
        <f>IF('Result Sheet'!A65="","",'Result Sheet'!A65)</f>
        <v>58</v>
      </c>
      <c r="B65" s="426" t="str">
        <f>IF(OR($D$3="",$N$3=""),"",IF('Result Sheet'!B65="","",'Result Sheet'!B65))</f>
        <v/>
      </c>
      <c r="C65" s="427" t="str">
        <f>IF(OR($D$3="",$N$3=""),"",IF('Result Sheet'!F65="","",'Result Sheet'!F65))</f>
        <v/>
      </c>
      <c r="D65" s="428" t="str">
        <f>IF(OR($D$3="",$N$3=""),"",IF('Result Sheet'!E65="","",'Result Sheet'!E65))</f>
        <v/>
      </c>
      <c r="E65" s="429" t="str">
        <f>IF(OR($D$3="",$N$3=""),"",IF('Result Sheet'!G65="","",'Result Sheet'!G65))</f>
        <v/>
      </c>
      <c r="F65" s="429" t="str">
        <f>IF(OR($D$3="",$N$3=""),"",IF('Result Sheet'!H65="","",'Result Sheet'!H65))</f>
        <v/>
      </c>
      <c r="G65" s="429" t="str">
        <f>IF(OR($D$3="",$N$3=""),"",IF('Result Sheet'!I65="","",'Result Sheet'!I65))</f>
        <v/>
      </c>
      <c r="H65" s="430" t="str">
        <f>IF(OR($D$3="",$N$3=""),"",IF('Result Sheet'!K65="","",'Result Sheet'!K65))</f>
        <v/>
      </c>
      <c r="I65" s="431" t="str">
        <f>IF(OR($D$3="",$N$3=""),"",IF('Result Sheet'!J65="","",'Result Sheet'!J65))</f>
        <v/>
      </c>
      <c r="J65" s="432" t="str">
        <f>IF($N$3=$AJ$8,'Result Sheet'!P65,IF($N$3=$AJ$9,'Result Sheet'!AH65,IF($N$3=$AJ$10,'Result Sheet'!AZ65,IF($N$3=$AJ$11,'Result Sheet'!BR65,""))))</f>
        <v/>
      </c>
      <c r="K65" s="432" t="str">
        <f>IF($N$3=$AJ$8,'Result Sheet'!Q65,IF($N$3=$AJ$9,'Result Sheet'!AI65,IF($N$3=$AJ$10,'Result Sheet'!BA65,IF($N$3=$AJ$11,'Result Sheet'!BS65,""))))</f>
        <v/>
      </c>
      <c r="L65" s="433" t="str">
        <f>IF(OR($D$3="",$N$3=""),"",IF(B65="","",IF(AND(K65="NA",J65="NA"),"NA",IF($N$3=$AJ$12,'Result Sheet'!CF65,IF($N$3=$AJ$13,'Result Sheet'!CM65,IF($N$3=$AJ$14,'Result Sheet'!CT65,IF($N$3=$AJ$15,'Result Sheet'!DA65,IF($N$3=$AJ$16,'Result Sheet'!DE65,SUM(J65:K65)))))))))</f>
        <v/>
      </c>
      <c r="M65" s="434" t="str">
        <f t="shared" si="0"/>
        <v/>
      </c>
      <c r="N65" s="435" t="str">
        <f>IF($N$3=$AJ$8,'Result Sheet'!T65,IF($N$3=$AJ$9,'Result Sheet'!AL65,IF($N$3=$AJ$10,'Result Sheet'!BD65,IF($N$3=$AJ$11,'Result Sheet'!BV65,""))))</f>
        <v/>
      </c>
      <c r="O65" s="435" t="str">
        <f>IF($N$3=$AJ$8,'Result Sheet'!U65,IF($N$3=$AJ$9,'Result Sheet'!AM65,IF($N$3=$AJ$10,'Result Sheet'!BE65,IF($N$3=$AJ$11,'Result Sheet'!BW65,""))))</f>
        <v/>
      </c>
      <c r="P65" s="436" t="str">
        <f>IF(OR($D$3="",$N$3=""),"",IF(B65="","",IF(AND(N65="NA",O65="NA"),"NA",IF($N$3=$AJ$12,'Result Sheet'!CG65,IF($N$3=$AJ$13,'Result Sheet'!CN65,IF($N$3=$AJ$14,'Result Sheet'!CU65,IF($N$3=$AJ$15,'Result Sheet'!DB65,IF($N$3=$AJ$16,'Result Sheet'!DF65,SUM(N65:O65)))))))))</f>
        <v/>
      </c>
      <c r="Q65" s="434" t="str">
        <f t="shared" si="1"/>
        <v/>
      </c>
      <c r="R65" s="437">
        <f t="shared" si="2"/>
        <v>0</v>
      </c>
      <c r="S65" s="437" t="str">
        <f t="shared" si="3"/>
        <v/>
      </c>
      <c r="T65" s="437" t="str">
        <f t="shared" si="4"/>
        <v/>
      </c>
      <c r="U65" s="437" t="str">
        <f t="shared" si="5"/>
        <v/>
      </c>
      <c r="V65" s="438" t="str">
        <f t="shared" si="6"/>
        <v/>
      </c>
      <c r="W65" s="439" t="str">
        <f t="shared" si="7"/>
        <v/>
      </c>
    </row>
    <row r="66" spans="1:23">
      <c r="A66" s="425">
        <f>IF('Result Sheet'!A66="","",'Result Sheet'!A66)</f>
        <v>59</v>
      </c>
      <c r="B66" s="426" t="str">
        <f>IF(OR($D$3="",$N$3=""),"",IF('Result Sheet'!B66="","",'Result Sheet'!B66))</f>
        <v/>
      </c>
      <c r="C66" s="427" t="str">
        <f>IF(OR($D$3="",$N$3=""),"",IF('Result Sheet'!F66="","",'Result Sheet'!F66))</f>
        <v/>
      </c>
      <c r="D66" s="428" t="str">
        <f>IF(OR($D$3="",$N$3=""),"",IF('Result Sheet'!E66="","",'Result Sheet'!E66))</f>
        <v/>
      </c>
      <c r="E66" s="429" t="str">
        <f>IF(OR($D$3="",$N$3=""),"",IF('Result Sheet'!G66="","",'Result Sheet'!G66))</f>
        <v/>
      </c>
      <c r="F66" s="429" t="str">
        <f>IF(OR($D$3="",$N$3=""),"",IF('Result Sheet'!H66="","",'Result Sheet'!H66))</f>
        <v/>
      </c>
      <c r="G66" s="429" t="str">
        <f>IF(OR($D$3="",$N$3=""),"",IF('Result Sheet'!I66="","",'Result Sheet'!I66))</f>
        <v/>
      </c>
      <c r="H66" s="430" t="str">
        <f>IF(OR($D$3="",$N$3=""),"",IF('Result Sheet'!K66="","",'Result Sheet'!K66))</f>
        <v/>
      </c>
      <c r="I66" s="431" t="str">
        <f>IF(OR($D$3="",$N$3=""),"",IF('Result Sheet'!J66="","",'Result Sheet'!J66))</f>
        <v/>
      </c>
      <c r="J66" s="432" t="str">
        <f>IF($N$3=$AJ$8,'Result Sheet'!P66,IF($N$3=$AJ$9,'Result Sheet'!AH66,IF($N$3=$AJ$10,'Result Sheet'!AZ66,IF($N$3=$AJ$11,'Result Sheet'!BR66,""))))</f>
        <v/>
      </c>
      <c r="K66" s="432" t="str">
        <f>IF($N$3=$AJ$8,'Result Sheet'!Q66,IF($N$3=$AJ$9,'Result Sheet'!AI66,IF($N$3=$AJ$10,'Result Sheet'!BA66,IF($N$3=$AJ$11,'Result Sheet'!BS66,""))))</f>
        <v/>
      </c>
      <c r="L66" s="433" t="str">
        <f>IF(OR($D$3="",$N$3=""),"",IF(B66="","",IF(AND(K66="NA",J66="NA"),"NA",IF($N$3=$AJ$12,'Result Sheet'!CF66,IF($N$3=$AJ$13,'Result Sheet'!CM66,IF($N$3=$AJ$14,'Result Sheet'!CT66,IF($N$3=$AJ$15,'Result Sheet'!DA66,IF($N$3=$AJ$16,'Result Sheet'!DE66,SUM(J66:K66)))))))))</f>
        <v/>
      </c>
      <c r="M66" s="434" t="str">
        <f t="shared" si="0"/>
        <v/>
      </c>
      <c r="N66" s="435" t="str">
        <f>IF($N$3=$AJ$8,'Result Sheet'!T66,IF($N$3=$AJ$9,'Result Sheet'!AL66,IF($N$3=$AJ$10,'Result Sheet'!BD66,IF($N$3=$AJ$11,'Result Sheet'!BV66,""))))</f>
        <v/>
      </c>
      <c r="O66" s="435" t="str">
        <f>IF($N$3=$AJ$8,'Result Sheet'!U66,IF($N$3=$AJ$9,'Result Sheet'!AM66,IF($N$3=$AJ$10,'Result Sheet'!BE66,IF($N$3=$AJ$11,'Result Sheet'!BW66,""))))</f>
        <v/>
      </c>
      <c r="P66" s="436" t="str">
        <f>IF(OR($D$3="",$N$3=""),"",IF(B66="","",IF(AND(N66="NA",O66="NA"),"NA",IF($N$3=$AJ$12,'Result Sheet'!CG66,IF($N$3=$AJ$13,'Result Sheet'!CN66,IF($N$3=$AJ$14,'Result Sheet'!CU66,IF($N$3=$AJ$15,'Result Sheet'!DB66,IF($N$3=$AJ$16,'Result Sheet'!DF66,SUM(N66:O66)))))))))</f>
        <v/>
      </c>
      <c r="Q66" s="434" t="str">
        <f t="shared" si="1"/>
        <v/>
      </c>
      <c r="R66" s="437">
        <f t="shared" si="2"/>
        <v>0</v>
      </c>
      <c r="S66" s="437" t="str">
        <f t="shared" si="3"/>
        <v/>
      </c>
      <c r="T66" s="437" t="str">
        <f t="shared" si="4"/>
        <v/>
      </c>
      <c r="U66" s="437" t="str">
        <f t="shared" si="5"/>
        <v/>
      </c>
      <c r="V66" s="438" t="str">
        <f t="shared" si="6"/>
        <v/>
      </c>
      <c r="W66" s="439" t="str">
        <f t="shared" si="7"/>
        <v/>
      </c>
    </row>
    <row r="67" spans="1:23">
      <c r="A67" s="425">
        <f>IF('Result Sheet'!A67="","",'Result Sheet'!A67)</f>
        <v>60</v>
      </c>
      <c r="B67" s="426" t="str">
        <f>IF(OR($D$3="",$N$3=""),"",IF('Result Sheet'!B67="","",'Result Sheet'!B67))</f>
        <v/>
      </c>
      <c r="C67" s="427" t="str">
        <f>IF(OR($D$3="",$N$3=""),"",IF('Result Sheet'!F67="","",'Result Sheet'!F67))</f>
        <v/>
      </c>
      <c r="D67" s="428" t="str">
        <f>IF(OR($D$3="",$N$3=""),"",IF('Result Sheet'!E67="","",'Result Sheet'!E67))</f>
        <v/>
      </c>
      <c r="E67" s="429" t="str">
        <f>IF(OR($D$3="",$N$3=""),"",IF('Result Sheet'!G67="","",'Result Sheet'!G67))</f>
        <v/>
      </c>
      <c r="F67" s="429" t="str">
        <f>IF(OR($D$3="",$N$3=""),"",IF('Result Sheet'!H67="","",'Result Sheet'!H67))</f>
        <v/>
      </c>
      <c r="G67" s="429" t="str">
        <f>IF(OR($D$3="",$N$3=""),"",IF('Result Sheet'!I67="","",'Result Sheet'!I67))</f>
        <v/>
      </c>
      <c r="H67" s="430" t="str">
        <f>IF(OR($D$3="",$N$3=""),"",IF('Result Sheet'!K67="","",'Result Sheet'!K67))</f>
        <v/>
      </c>
      <c r="I67" s="431" t="str">
        <f>IF(OR($D$3="",$N$3=""),"",IF('Result Sheet'!J67="","",'Result Sheet'!J67))</f>
        <v/>
      </c>
      <c r="J67" s="432" t="str">
        <f>IF($N$3=$AJ$8,'Result Sheet'!P67,IF($N$3=$AJ$9,'Result Sheet'!AH67,IF($N$3=$AJ$10,'Result Sheet'!AZ67,IF($N$3=$AJ$11,'Result Sheet'!BR67,""))))</f>
        <v/>
      </c>
      <c r="K67" s="432" t="str">
        <f>IF($N$3=$AJ$8,'Result Sheet'!Q67,IF($N$3=$AJ$9,'Result Sheet'!AI67,IF($N$3=$AJ$10,'Result Sheet'!BA67,IF($N$3=$AJ$11,'Result Sheet'!BS67,""))))</f>
        <v/>
      </c>
      <c r="L67" s="433" t="str">
        <f>IF(OR($D$3="",$N$3=""),"",IF(B67="","",IF(AND(K67="NA",J67="NA"),"NA",IF($N$3=$AJ$12,'Result Sheet'!CF67,IF($N$3=$AJ$13,'Result Sheet'!CM67,IF($N$3=$AJ$14,'Result Sheet'!CT67,IF($N$3=$AJ$15,'Result Sheet'!DA67,IF($N$3=$AJ$16,'Result Sheet'!DE67,SUM(J67:K67)))))))))</f>
        <v/>
      </c>
      <c r="M67" s="434" t="str">
        <f t="shared" si="0"/>
        <v/>
      </c>
      <c r="N67" s="435" t="str">
        <f>IF($N$3=$AJ$8,'Result Sheet'!T67,IF($N$3=$AJ$9,'Result Sheet'!AL67,IF($N$3=$AJ$10,'Result Sheet'!BD67,IF($N$3=$AJ$11,'Result Sheet'!BV67,""))))</f>
        <v/>
      </c>
      <c r="O67" s="435" t="str">
        <f>IF($N$3=$AJ$8,'Result Sheet'!U67,IF($N$3=$AJ$9,'Result Sheet'!AM67,IF($N$3=$AJ$10,'Result Sheet'!BE67,IF($N$3=$AJ$11,'Result Sheet'!BW67,""))))</f>
        <v/>
      </c>
      <c r="P67" s="436" t="str">
        <f>IF(OR($D$3="",$N$3=""),"",IF(B67="","",IF(AND(N67="NA",O67="NA"),"NA",IF($N$3=$AJ$12,'Result Sheet'!CG67,IF($N$3=$AJ$13,'Result Sheet'!CN67,IF($N$3=$AJ$14,'Result Sheet'!CU67,IF($N$3=$AJ$15,'Result Sheet'!DB67,IF($N$3=$AJ$16,'Result Sheet'!DF67,SUM(N67:O67)))))))))</f>
        <v/>
      </c>
      <c r="Q67" s="434" t="str">
        <f t="shared" si="1"/>
        <v/>
      </c>
      <c r="R67" s="437">
        <f t="shared" si="2"/>
        <v>0</v>
      </c>
      <c r="S67" s="437" t="str">
        <f t="shared" si="3"/>
        <v/>
      </c>
      <c r="T67" s="437" t="str">
        <f t="shared" si="4"/>
        <v/>
      </c>
      <c r="U67" s="437" t="str">
        <f t="shared" si="5"/>
        <v/>
      </c>
      <c r="V67" s="438" t="str">
        <f t="shared" si="6"/>
        <v/>
      </c>
      <c r="W67" s="439" t="str">
        <f t="shared" si="7"/>
        <v/>
      </c>
    </row>
    <row r="68" spans="1:23">
      <c r="A68" s="425">
        <f>IF('Result Sheet'!A68="","",'Result Sheet'!A68)</f>
        <v>61</v>
      </c>
      <c r="B68" s="426" t="str">
        <f>IF(OR($D$3="",$N$3=""),"",IF('Result Sheet'!B68="","",'Result Sheet'!B68))</f>
        <v/>
      </c>
      <c r="C68" s="427" t="str">
        <f>IF(OR($D$3="",$N$3=""),"",IF('Result Sheet'!F68="","",'Result Sheet'!F68))</f>
        <v/>
      </c>
      <c r="D68" s="428" t="str">
        <f>IF(OR($D$3="",$N$3=""),"",IF('Result Sheet'!E68="","",'Result Sheet'!E68))</f>
        <v/>
      </c>
      <c r="E68" s="429" t="str">
        <f>IF(OR($D$3="",$N$3=""),"",IF('Result Sheet'!G68="","",'Result Sheet'!G68))</f>
        <v/>
      </c>
      <c r="F68" s="429" t="str">
        <f>IF(OR($D$3="",$N$3=""),"",IF('Result Sheet'!H68="","",'Result Sheet'!H68))</f>
        <v/>
      </c>
      <c r="G68" s="429" t="str">
        <f>IF(OR($D$3="",$N$3=""),"",IF('Result Sheet'!I68="","",'Result Sheet'!I68))</f>
        <v/>
      </c>
      <c r="H68" s="430" t="str">
        <f>IF(OR($D$3="",$N$3=""),"",IF('Result Sheet'!K68="","",'Result Sheet'!K68))</f>
        <v/>
      </c>
      <c r="I68" s="431" t="str">
        <f>IF(OR($D$3="",$N$3=""),"",IF('Result Sheet'!J68="","",'Result Sheet'!J68))</f>
        <v/>
      </c>
      <c r="J68" s="432" t="str">
        <f>IF($N$3=$AJ$8,'Result Sheet'!P68,IF($N$3=$AJ$9,'Result Sheet'!AH68,IF($N$3=$AJ$10,'Result Sheet'!AZ68,IF($N$3=$AJ$11,'Result Sheet'!BR68,""))))</f>
        <v/>
      </c>
      <c r="K68" s="432" t="str">
        <f>IF($N$3=$AJ$8,'Result Sheet'!Q68,IF($N$3=$AJ$9,'Result Sheet'!AI68,IF($N$3=$AJ$10,'Result Sheet'!BA68,IF($N$3=$AJ$11,'Result Sheet'!BS68,""))))</f>
        <v/>
      </c>
      <c r="L68" s="433" t="str">
        <f>IF(OR($D$3="",$N$3=""),"",IF(B68="","",IF(AND(K68="NA",J68="NA"),"NA",IF($N$3=$AJ$12,'Result Sheet'!CF68,IF($N$3=$AJ$13,'Result Sheet'!CM68,IF($N$3=$AJ$14,'Result Sheet'!CT68,IF($N$3=$AJ$15,'Result Sheet'!DA68,IF($N$3=$AJ$16,'Result Sheet'!DE68,SUM(J68:K68)))))))))</f>
        <v/>
      </c>
      <c r="M68" s="434" t="str">
        <f t="shared" si="0"/>
        <v/>
      </c>
      <c r="N68" s="435" t="str">
        <f>IF($N$3=$AJ$8,'Result Sheet'!T68,IF($N$3=$AJ$9,'Result Sheet'!AL68,IF($N$3=$AJ$10,'Result Sheet'!BD68,IF($N$3=$AJ$11,'Result Sheet'!BV68,""))))</f>
        <v/>
      </c>
      <c r="O68" s="435" t="str">
        <f>IF($N$3=$AJ$8,'Result Sheet'!U68,IF($N$3=$AJ$9,'Result Sheet'!AM68,IF($N$3=$AJ$10,'Result Sheet'!BE68,IF($N$3=$AJ$11,'Result Sheet'!BW68,""))))</f>
        <v/>
      </c>
      <c r="P68" s="436" t="str">
        <f>IF(OR($D$3="",$N$3=""),"",IF(B68="","",IF(AND(N68="NA",O68="NA"),"NA",IF($N$3=$AJ$12,'Result Sheet'!CG68,IF($N$3=$AJ$13,'Result Sheet'!CN68,IF($N$3=$AJ$14,'Result Sheet'!CU68,IF($N$3=$AJ$15,'Result Sheet'!DB68,IF($N$3=$AJ$16,'Result Sheet'!DF68,SUM(N68:O68)))))))))</f>
        <v/>
      </c>
      <c r="Q68" s="434" t="str">
        <f t="shared" si="1"/>
        <v/>
      </c>
      <c r="R68" s="437">
        <f t="shared" si="2"/>
        <v>0</v>
      </c>
      <c r="S68" s="437" t="str">
        <f t="shared" si="3"/>
        <v/>
      </c>
      <c r="T68" s="437" t="str">
        <f t="shared" si="4"/>
        <v/>
      </c>
      <c r="U68" s="437" t="str">
        <f t="shared" si="5"/>
        <v/>
      </c>
      <c r="V68" s="438" t="str">
        <f t="shared" si="6"/>
        <v/>
      </c>
      <c r="W68" s="439" t="str">
        <f t="shared" si="7"/>
        <v/>
      </c>
    </row>
    <row r="69" spans="1:23">
      <c r="A69" s="425">
        <f>IF('Result Sheet'!A69="","",'Result Sheet'!A69)</f>
        <v>62</v>
      </c>
      <c r="B69" s="426" t="str">
        <f>IF(OR($D$3="",$N$3=""),"",IF('Result Sheet'!B69="","",'Result Sheet'!B69))</f>
        <v/>
      </c>
      <c r="C69" s="427" t="str">
        <f>IF(OR($D$3="",$N$3=""),"",IF('Result Sheet'!F69="","",'Result Sheet'!F69))</f>
        <v/>
      </c>
      <c r="D69" s="428" t="str">
        <f>IF(OR($D$3="",$N$3=""),"",IF('Result Sheet'!E69="","",'Result Sheet'!E69))</f>
        <v/>
      </c>
      <c r="E69" s="429" t="str">
        <f>IF(OR($D$3="",$N$3=""),"",IF('Result Sheet'!G69="","",'Result Sheet'!G69))</f>
        <v/>
      </c>
      <c r="F69" s="429" t="str">
        <f>IF(OR($D$3="",$N$3=""),"",IF('Result Sheet'!H69="","",'Result Sheet'!H69))</f>
        <v/>
      </c>
      <c r="G69" s="429" t="str">
        <f>IF(OR($D$3="",$N$3=""),"",IF('Result Sheet'!I69="","",'Result Sheet'!I69))</f>
        <v/>
      </c>
      <c r="H69" s="430" t="str">
        <f>IF(OR($D$3="",$N$3=""),"",IF('Result Sheet'!K69="","",'Result Sheet'!K69))</f>
        <v/>
      </c>
      <c r="I69" s="431" t="str">
        <f>IF(OR($D$3="",$N$3=""),"",IF('Result Sheet'!J69="","",'Result Sheet'!J69))</f>
        <v/>
      </c>
      <c r="J69" s="432" t="str">
        <f>IF($N$3=$AJ$8,'Result Sheet'!P69,IF($N$3=$AJ$9,'Result Sheet'!AH69,IF($N$3=$AJ$10,'Result Sheet'!AZ69,IF($N$3=$AJ$11,'Result Sheet'!BR69,""))))</f>
        <v/>
      </c>
      <c r="K69" s="432" t="str">
        <f>IF($N$3=$AJ$8,'Result Sheet'!Q69,IF($N$3=$AJ$9,'Result Sheet'!AI69,IF($N$3=$AJ$10,'Result Sheet'!BA69,IF($N$3=$AJ$11,'Result Sheet'!BS69,""))))</f>
        <v/>
      </c>
      <c r="L69" s="433" t="str">
        <f>IF(OR($D$3="",$N$3=""),"",IF(B69="","",IF(AND(K69="NA",J69="NA"),"NA",IF($N$3=$AJ$12,'Result Sheet'!CF69,IF($N$3=$AJ$13,'Result Sheet'!CM69,IF($N$3=$AJ$14,'Result Sheet'!CT69,IF($N$3=$AJ$15,'Result Sheet'!DA69,IF($N$3=$AJ$16,'Result Sheet'!DE69,SUM(J69:K69)))))))))</f>
        <v/>
      </c>
      <c r="M69" s="434" t="str">
        <f t="shared" si="0"/>
        <v/>
      </c>
      <c r="N69" s="435" t="str">
        <f>IF($N$3=$AJ$8,'Result Sheet'!T69,IF($N$3=$AJ$9,'Result Sheet'!AL69,IF($N$3=$AJ$10,'Result Sheet'!BD69,IF($N$3=$AJ$11,'Result Sheet'!BV69,""))))</f>
        <v/>
      </c>
      <c r="O69" s="435" t="str">
        <f>IF($N$3=$AJ$8,'Result Sheet'!U69,IF($N$3=$AJ$9,'Result Sheet'!AM69,IF($N$3=$AJ$10,'Result Sheet'!BE69,IF($N$3=$AJ$11,'Result Sheet'!BW69,""))))</f>
        <v/>
      </c>
      <c r="P69" s="436" t="str">
        <f>IF(OR($D$3="",$N$3=""),"",IF(B69="","",IF(AND(N69="NA",O69="NA"),"NA",IF($N$3=$AJ$12,'Result Sheet'!CG69,IF($N$3=$AJ$13,'Result Sheet'!CN69,IF($N$3=$AJ$14,'Result Sheet'!CU69,IF($N$3=$AJ$15,'Result Sheet'!DB69,IF($N$3=$AJ$16,'Result Sheet'!DF69,SUM(N69:O69)))))))))</f>
        <v/>
      </c>
      <c r="Q69" s="434" t="str">
        <f t="shared" si="1"/>
        <v/>
      </c>
      <c r="R69" s="437">
        <f t="shared" si="2"/>
        <v>0</v>
      </c>
      <c r="S69" s="437" t="str">
        <f t="shared" si="3"/>
        <v/>
      </c>
      <c r="T69" s="437" t="str">
        <f t="shared" si="4"/>
        <v/>
      </c>
      <c r="U69" s="437" t="str">
        <f t="shared" si="5"/>
        <v/>
      </c>
      <c r="V69" s="438" t="str">
        <f t="shared" si="6"/>
        <v/>
      </c>
      <c r="W69" s="439" t="str">
        <f t="shared" si="7"/>
        <v/>
      </c>
    </row>
    <row r="70" spans="1:23">
      <c r="A70" s="425">
        <f>IF('Result Sheet'!A70="","",'Result Sheet'!A70)</f>
        <v>63</v>
      </c>
      <c r="B70" s="426" t="str">
        <f>IF(OR($D$3="",$N$3=""),"",IF('Result Sheet'!B70="","",'Result Sheet'!B70))</f>
        <v/>
      </c>
      <c r="C70" s="427" t="str">
        <f>IF(OR($D$3="",$N$3=""),"",IF('Result Sheet'!F70="","",'Result Sheet'!F70))</f>
        <v/>
      </c>
      <c r="D70" s="428" t="str">
        <f>IF(OR($D$3="",$N$3=""),"",IF('Result Sheet'!E70="","",'Result Sheet'!E70))</f>
        <v/>
      </c>
      <c r="E70" s="429" t="str">
        <f>IF(OR($D$3="",$N$3=""),"",IF('Result Sheet'!G70="","",'Result Sheet'!G70))</f>
        <v/>
      </c>
      <c r="F70" s="429" t="str">
        <f>IF(OR($D$3="",$N$3=""),"",IF('Result Sheet'!H70="","",'Result Sheet'!H70))</f>
        <v/>
      </c>
      <c r="G70" s="429" t="str">
        <f>IF(OR($D$3="",$N$3=""),"",IF('Result Sheet'!I70="","",'Result Sheet'!I70))</f>
        <v/>
      </c>
      <c r="H70" s="430" t="str">
        <f>IF(OR($D$3="",$N$3=""),"",IF('Result Sheet'!K70="","",'Result Sheet'!K70))</f>
        <v/>
      </c>
      <c r="I70" s="431" t="str">
        <f>IF(OR($D$3="",$N$3=""),"",IF('Result Sheet'!J70="","",'Result Sheet'!J70))</f>
        <v/>
      </c>
      <c r="J70" s="432" t="str">
        <f>IF($N$3=$AJ$8,'Result Sheet'!P70,IF($N$3=$AJ$9,'Result Sheet'!AH70,IF($N$3=$AJ$10,'Result Sheet'!AZ70,IF($N$3=$AJ$11,'Result Sheet'!BR70,""))))</f>
        <v/>
      </c>
      <c r="K70" s="432" t="str">
        <f>IF($N$3=$AJ$8,'Result Sheet'!Q70,IF($N$3=$AJ$9,'Result Sheet'!AI70,IF($N$3=$AJ$10,'Result Sheet'!BA70,IF($N$3=$AJ$11,'Result Sheet'!BS70,""))))</f>
        <v/>
      </c>
      <c r="L70" s="433" t="str">
        <f>IF(OR($D$3="",$N$3=""),"",IF(B70="","",IF(AND(K70="NA",J70="NA"),"NA",IF($N$3=$AJ$12,'Result Sheet'!CF70,IF($N$3=$AJ$13,'Result Sheet'!CM70,IF($N$3=$AJ$14,'Result Sheet'!CT70,IF($N$3=$AJ$15,'Result Sheet'!DA70,IF($N$3=$AJ$16,'Result Sheet'!DE70,SUM(J70:K70)))))))))</f>
        <v/>
      </c>
      <c r="M70" s="434" t="str">
        <f t="shared" si="0"/>
        <v/>
      </c>
      <c r="N70" s="435" t="str">
        <f>IF($N$3=$AJ$8,'Result Sheet'!T70,IF($N$3=$AJ$9,'Result Sheet'!AL70,IF($N$3=$AJ$10,'Result Sheet'!BD70,IF($N$3=$AJ$11,'Result Sheet'!BV70,""))))</f>
        <v/>
      </c>
      <c r="O70" s="435" t="str">
        <f>IF($N$3=$AJ$8,'Result Sheet'!U70,IF($N$3=$AJ$9,'Result Sheet'!AM70,IF($N$3=$AJ$10,'Result Sheet'!BE70,IF($N$3=$AJ$11,'Result Sheet'!BW70,""))))</f>
        <v/>
      </c>
      <c r="P70" s="436" t="str">
        <f>IF(OR($D$3="",$N$3=""),"",IF(B70="","",IF(AND(N70="NA",O70="NA"),"NA",IF($N$3=$AJ$12,'Result Sheet'!CG70,IF($N$3=$AJ$13,'Result Sheet'!CN70,IF($N$3=$AJ$14,'Result Sheet'!CU70,IF($N$3=$AJ$15,'Result Sheet'!DB70,IF($N$3=$AJ$16,'Result Sheet'!DF70,SUM(N70:O70)))))))))</f>
        <v/>
      </c>
      <c r="Q70" s="434" t="str">
        <f t="shared" si="1"/>
        <v/>
      </c>
      <c r="R70" s="437">
        <f t="shared" si="2"/>
        <v>0</v>
      </c>
      <c r="S70" s="437" t="str">
        <f t="shared" si="3"/>
        <v/>
      </c>
      <c r="T70" s="437" t="str">
        <f t="shared" si="4"/>
        <v/>
      </c>
      <c r="U70" s="437" t="str">
        <f t="shared" si="5"/>
        <v/>
      </c>
      <c r="V70" s="438" t="str">
        <f t="shared" si="6"/>
        <v/>
      </c>
      <c r="W70" s="439" t="str">
        <f t="shared" si="7"/>
        <v/>
      </c>
    </row>
    <row r="71" spans="1:23">
      <c r="A71" s="425">
        <f>IF('Result Sheet'!A71="","",'Result Sheet'!A71)</f>
        <v>64</v>
      </c>
      <c r="B71" s="426" t="str">
        <f>IF(OR($D$3="",$N$3=""),"",IF('Result Sheet'!B71="","",'Result Sheet'!B71))</f>
        <v/>
      </c>
      <c r="C71" s="427" t="str">
        <f>IF(OR($D$3="",$N$3=""),"",IF('Result Sheet'!F71="","",'Result Sheet'!F71))</f>
        <v/>
      </c>
      <c r="D71" s="428" t="str">
        <f>IF(OR($D$3="",$N$3=""),"",IF('Result Sheet'!E71="","",'Result Sheet'!E71))</f>
        <v/>
      </c>
      <c r="E71" s="429" t="str">
        <f>IF(OR($D$3="",$N$3=""),"",IF('Result Sheet'!G71="","",'Result Sheet'!G71))</f>
        <v/>
      </c>
      <c r="F71" s="429" t="str">
        <f>IF(OR($D$3="",$N$3=""),"",IF('Result Sheet'!H71="","",'Result Sheet'!H71))</f>
        <v/>
      </c>
      <c r="G71" s="429" t="str">
        <f>IF(OR($D$3="",$N$3=""),"",IF('Result Sheet'!I71="","",'Result Sheet'!I71))</f>
        <v/>
      </c>
      <c r="H71" s="430" t="str">
        <f>IF(OR($D$3="",$N$3=""),"",IF('Result Sheet'!K71="","",'Result Sheet'!K71))</f>
        <v/>
      </c>
      <c r="I71" s="431" t="str">
        <f>IF(OR($D$3="",$N$3=""),"",IF('Result Sheet'!J71="","",'Result Sheet'!J71))</f>
        <v/>
      </c>
      <c r="J71" s="432" t="str">
        <f>IF($N$3=$AJ$8,'Result Sheet'!P71,IF($N$3=$AJ$9,'Result Sheet'!AH71,IF($N$3=$AJ$10,'Result Sheet'!AZ71,IF($N$3=$AJ$11,'Result Sheet'!BR71,""))))</f>
        <v/>
      </c>
      <c r="K71" s="432" t="str">
        <f>IF($N$3=$AJ$8,'Result Sheet'!Q71,IF($N$3=$AJ$9,'Result Sheet'!AI71,IF($N$3=$AJ$10,'Result Sheet'!BA71,IF($N$3=$AJ$11,'Result Sheet'!BS71,""))))</f>
        <v/>
      </c>
      <c r="L71" s="433" t="str">
        <f>IF(OR($D$3="",$N$3=""),"",IF(B71="","",IF(AND(K71="NA",J71="NA"),"NA",IF($N$3=$AJ$12,'Result Sheet'!CF71,IF($N$3=$AJ$13,'Result Sheet'!CM71,IF($N$3=$AJ$14,'Result Sheet'!CT71,IF($N$3=$AJ$15,'Result Sheet'!DA71,IF($N$3=$AJ$16,'Result Sheet'!DE71,SUM(J71:K71)))))))))</f>
        <v/>
      </c>
      <c r="M71" s="434" t="str">
        <f t="shared" si="0"/>
        <v/>
      </c>
      <c r="N71" s="435" t="str">
        <f>IF($N$3=$AJ$8,'Result Sheet'!T71,IF($N$3=$AJ$9,'Result Sheet'!AL71,IF($N$3=$AJ$10,'Result Sheet'!BD71,IF($N$3=$AJ$11,'Result Sheet'!BV71,""))))</f>
        <v/>
      </c>
      <c r="O71" s="435" t="str">
        <f>IF($N$3=$AJ$8,'Result Sheet'!U71,IF($N$3=$AJ$9,'Result Sheet'!AM71,IF($N$3=$AJ$10,'Result Sheet'!BE71,IF($N$3=$AJ$11,'Result Sheet'!BW71,""))))</f>
        <v/>
      </c>
      <c r="P71" s="436" t="str">
        <f>IF(OR($D$3="",$N$3=""),"",IF(B71="","",IF(AND(N71="NA",O71="NA"),"NA",IF($N$3=$AJ$12,'Result Sheet'!CG71,IF($N$3=$AJ$13,'Result Sheet'!CN71,IF($N$3=$AJ$14,'Result Sheet'!CU71,IF($N$3=$AJ$15,'Result Sheet'!DB71,IF($N$3=$AJ$16,'Result Sheet'!DF71,SUM(N71:O71)))))))))</f>
        <v/>
      </c>
      <c r="Q71" s="434" t="str">
        <f t="shared" si="1"/>
        <v/>
      </c>
      <c r="R71" s="437">
        <f t="shared" si="2"/>
        <v>0</v>
      </c>
      <c r="S71" s="437" t="str">
        <f t="shared" si="3"/>
        <v/>
      </c>
      <c r="T71" s="437" t="str">
        <f t="shared" si="4"/>
        <v/>
      </c>
      <c r="U71" s="437" t="str">
        <f t="shared" si="5"/>
        <v/>
      </c>
      <c r="V71" s="438" t="str">
        <f t="shared" si="6"/>
        <v/>
      </c>
      <c r="W71" s="439" t="str">
        <f t="shared" si="7"/>
        <v/>
      </c>
    </row>
    <row r="72" spans="1:23">
      <c r="A72" s="425">
        <f>IF('Result Sheet'!A72="","",'Result Sheet'!A72)</f>
        <v>65</v>
      </c>
      <c r="B72" s="426" t="str">
        <f>IF(OR($D$3="",$N$3=""),"",IF('Result Sheet'!B72="","",'Result Sheet'!B72))</f>
        <v/>
      </c>
      <c r="C72" s="427" t="str">
        <f>IF(OR($D$3="",$N$3=""),"",IF('Result Sheet'!F72="","",'Result Sheet'!F72))</f>
        <v/>
      </c>
      <c r="D72" s="428" t="str">
        <f>IF(OR($D$3="",$N$3=""),"",IF('Result Sheet'!E72="","",'Result Sheet'!E72))</f>
        <v/>
      </c>
      <c r="E72" s="429" t="str">
        <f>IF(OR($D$3="",$N$3=""),"",IF('Result Sheet'!G72="","",'Result Sheet'!G72))</f>
        <v/>
      </c>
      <c r="F72" s="429" t="str">
        <f>IF(OR($D$3="",$N$3=""),"",IF('Result Sheet'!H72="","",'Result Sheet'!H72))</f>
        <v/>
      </c>
      <c r="G72" s="429" t="str">
        <f>IF(OR($D$3="",$N$3=""),"",IF('Result Sheet'!I72="","",'Result Sheet'!I72))</f>
        <v/>
      </c>
      <c r="H72" s="430" t="str">
        <f>IF(OR($D$3="",$N$3=""),"",IF('Result Sheet'!K72="","",'Result Sheet'!K72))</f>
        <v/>
      </c>
      <c r="I72" s="431" t="str">
        <f>IF(OR($D$3="",$N$3=""),"",IF('Result Sheet'!J72="","",'Result Sheet'!J72))</f>
        <v/>
      </c>
      <c r="J72" s="432" t="str">
        <f>IF($N$3=$AJ$8,'Result Sheet'!P72,IF($N$3=$AJ$9,'Result Sheet'!AH72,IF($N$3=$AJ$10,'Result Sheet'!AZ72,IF($N$3=$AJ$11,'Result Sheet'!BR72,""))))</f>
        <v/>
      </c>
      <c r="K72" s="432" t="str">
        <f>IF($N$3=$AJ$8,'Result Sheet'!Q72,IF($N$3=$AJ$9,'Result Sheet'!AI72,IF($N$3=$AJ$10,'Result Sheet'!BA72,IF($N$3=$AJ$11,'Result Sheet'!BS72,""))))</f>
        <v/>
      </c>
      <c r="L72" s="433" t="str">
        <f>IF(OR($D$3="",$N$3=""),"",IF(B72="","",IF(AND(K72="NA",J72="NA"),"NA",IF($N$3=$AJ$12,'Result Sheet'!CF72,IF($N$3=$AJ$13,'Result Sheet'!CM72,IF($N$3=$AJ$14,'Result Sheet'!CT72,IF($N$3=$AJ$15,'Result Sheet'!DA72,IF($N$3=$AJ$16,'Result Sheet'!DE72,SUM(J72:K72)))))))))</f>
        <v/>
      </c>
      <c r="M72" s="434" t="str">
        <f t="shared" si="0"/>
        <v/>
      </c>
      <c r="N72" s="435" t="str">
        <f>IF($N$3=$AJ$8,'Result Sheet'!T72,IF($N$3=$AJ$9,'Result Sheet'!AL72,IF($N$3=$AJ$10,'Result Sheet'!BD72,IF($N$3=$AJ$11,'Result Sheet'!BV72,""))))</f>
        <v/>
      </c>
      <c r="O72" s="435" t="str">
        <f>IF($N$3=$AJ$8,'Result Sheet'!U72,IF($N$3=$AJ$9,'Result Sheet'!AM72,IF($N$3=$AJ$10,'Result Sheet'!BE72,IF($N$3=$AJ$11,'Result Sheet'!BW72,""))))</f>
        <v/>
      </c>
      <c r="P72" s="436" t="str">
        <f>IF(OR($D$3="",$N$3=""),"",IF(B72="","",IF(AND(N72="NA",O72="NA"),"NA",IF($N$3=$AJ$12,'Result Sheet'!CG72,IF($N$3=$AJ$13,'Result Sheet'!CN72,IF($N$3=$AJ$14,'Result Sheet'!CU72,IF($N$3=$AJ$15,'Result Sheet'!DB72,IF($N$3=$AJ$16,'Result Sheet'!DF72,SUM(N72:O72)))))))))</f>
        <v/>
      </c>
      <c r="Q72" s="434" t="str">
        <f t="shared" si="1"/>
        <v/>
      </c>
      <c r="R72" s="437">
        <f t="shared" si="2"/>
        <v>0</v>
      </c>
      <c r="S72" s="437" t="str">
        <f t="shared" si="3"/>
        <v/>
      </c>
      <c r="T72" s="437" t="str">
        <f t="shared" si="4"/>
        <v/>
      </c>
      <c r="U72" s="437" t="str">
        <f t="shared" si="5"/>
        <v/>
      </c>
      <c r="V72" s="438" t="str">
        <f t="shared" si="6"/>
        <v/>
      </c>
      <c r="W72" s="439" t="str">
        <f t="shared" si="7"/>
        <v/>
      </c>
    </row>
    <row r="73" spans="1:23">
      <c r="A73" s="425">
        <f>IF('Result Sheet'!A73="","",'Result Sheet'!A73)</f>
        <v>66</v>
      </c>
      <c r="B73" s="426" t="str">
        <f>IF(OR($D$3="",$N$3=""),"",IF('Result Sheet'!B73="","",'Result Sheet'!B73))</f>
        <v/>
      </c>
      <c r="C73" s="427" t="str">
        <f>IF(OR($D$3="",$N$3=""),"",IF('Result Sheet'!F73="","",'Result Sheet'!F73))</f>
        <v/>
      </c>
      <c r="D73" s="428" t="str">
        <f>IF(OR($D$3="",$N$3=""),"",IF('Result Sheet'!E73="","",'Result Sheet'!E73))</f>
        <v/>
      </c>
      <c r="E73" s="429" t="str">
        <f>IF(OR($D$3="",$N$3=""),"",IF('Result Sheet'!G73="","",'Result Sheet'!G73))</f>
        <v/>
      </c>
      <c r="F73" s="429" t="str">
        <f>IF(OR($D$3="",$N$3=""),"",IF('Result Sheet'!H73="","",'Result Sheet'!H73))</f>
        <v/>
      </c>
      <c r="G73" s="429" t="str">
        <f>IF(OR($D$3="",$N$3=""),"",IF('Result Sheet'!I73="","",'Result Sheet'!I73))</f>
        <v/>
      </c>
      <c r="H73" s="430" t="str">
        <f>IF(OR($D$3="",$N$3=""),"",IF('Result Sheet'!K73="","",'Result Sheet'!K73))</f>
        <v/>
      </c>
      <c r="I73" s="431" t="str">
        <f>IF(OR($D$3="",$N$3=""),"",IF('Result Sheet'!J73="","",'Result Sheet'!J73))</f>
        <v/>
      </c>
      <c r="J73" s="432" t="str">
        <f>IF($N$3=$AJ$8,'Result Sheet'!P73,IF($N$3=$AJ$9,'Result Sheet'!AH73,IF($N$3=$AJ$10,'Result Sheet'!AZ73,IF($N$3=$AJ$11,'Result Sheet'!BR73,""))))</f>
        <v/>
      </c>
      <c r="K73" s="432" t="str">
        <f>IF($N$3=$AJ$8,'Result Sheet'!Q73,IF($N$3=$AJ$9,'Result Sheet'!AI73,IF($N$3=$AJ$10,'Result Sheet'!BA73,IF($N$3=$AJ$11,'Result Sheet'!BS73,""))))</f>
        <v/>
      </c>
      <c r="L73" s="433" t="str">
        <f>IF(OR($D$3="",$N$3=""),"",IF(B73="","",IF(AND(K73="NA",J73="NA"),"NA",IF($N$3=$AJ$12,'Result Sheet'!CF73,IF($N$3=$AJ$13,'Result Sheet'!CM73,IF($N$3=$AJ$14,'Result Sheet'!CT73,IF($N$3=$AJ$15,'Result Sheet'!DA73,IF($N$3=$AJ$16,'Result Sheet'!DE73,SUM(J73:K73)))))))))</f>
        <v/>
      </c>
      <c r="M73" s="434" t="str">
        <f t="shared" ref="M73:M136" si="8">IF(L73="","",IF(AND(L73="NA"),"NA",IF(AND(L73="AB"),"AB",SUM(L73))))</f>
        <v/>
      </c>
      <c r="N73" s="435" t="str">
        <f>IF($N$3=$AJ$8,'Result Sheet'!T73,IF($N$3=$AJ$9,'Result Sheet'!AL73,IF($N$3=$AJ$10,'Result Sheet'!BD73,IF($N$3=$AJ$11,'Result Sheet'!BV73,""))))</f>
        <v/>
      </c>
      <c r="O73" s="435" t="str">
        <f>IF($N$3=$AJ$8,'Result Sheet'!U73,IF($N$3=$AJ$9,'Result Sheet'!AM73,IF($N$3=$AJ$10,'Result Sheet'!BE73,IF($N$3=$AJ$11,'Result Sheet'!BW73,""))))</f>
        <v/>
      </c>
      <c r="P73" s="436" t="str">
        <f>IF(OR($D$3="",$N$3=""),"",IF(B73="","",IF(AND(N73="NA",O73="NA"),"NA",IF($N$3=$AJ$12,'Result Sheet'!CG73,IF($N$3=$AJ$13,'Result Sheet'!CN73,IF($N$3=$AJ$14,'Result Sheet'!CU73,IF($N$3=$AJ$15,'Result Sheet'!DB73,IF($N$3=$AJ$16,'Result Sheet'!DF73,SUM(N73:O73)))))))))</f>
        <v/>
      </c>
      <c r="Q73" s="434" t="str">
        <f t="shared" ref="Q73:Q136" si="9">IF(P73="","",IF(AND(M73="AB",P73="AB"),"AB",SUM(M73,P73)))</f>
        <v/>
      </c>
      <c r="R73" s="437">
        <f t="shared" ref="R73:R136" si="10">COUNTIF(O73,"ML")*$O$7+(COUNTIF(J73,"ML")*$J$7)+(COUNTIF(K73,"ML")*$K$7)+(COUNTIF(N73,"ML")*$N$7)</f>
        <v>0</v>
      </c>
      <c r="S73" s="437" t="str">
        <f t="shared" ref="S73:S136" si="11">IF(OR(B73="NSO",B73=0,B73=""),"",IF(OR($N$3=$AJ$12,$N$3=$AJ$13,$N$3=$AJ$14,$N$3=$AJ$15,$N$3=$AJ$16),$Q$7,IF(OR($N$3=$AJ$9,$N$3=$AJ$11),IF(AND(J73="NA",K73="NA"),50-R73,IF(AND(J73="ML",K73="ML"),50-R73,IF(AND(N73="ML",O73="ML"),50-R73,100-R73))),IF(AND(J73="NA",K73="NA"),100-R73,IF(AND(J73="ML",K73="ML"),100-R73,IF(AND(N73="ML",O73="ML"),100-R73,200-R73))))))</f>
        <v/>
      </c>
      <c r="T73" s="437" t="str">
        <f t="shared" ref="T73:T136" si="12">IF(AND(OR(N73="ab",N73="ml"),OR(J73="ab",J73="ml"),OR(J73="ab",J73="ml")),"AB",IF(AND(OR(N73="ab",N73="ml"),OR(J73="ab",J73="ml"),OR(N73="ab",N73="ml")),"AB",IF(AND(OR(N73="ab",N73="ml"),OR(J73="ab",J73="ml"),OR(J73="ab",J73="ml")),"AB",IF(AND(OR(N73="ab",N73="ml"),OR(J73="ab",J73="ml"),OR(N73="ab",N73="ml")),"AB",""))))</f>
        <v/>
      </c>
      <c r="U73" s="437" t="str">
        <f t="shared" ref="U73:U136" si="13">IF(OR(B73="NSO",B73="",$N$3=""),"",IF(Q73=0,"",IF(OR($N$3=$AJ$12,$N$3=$AJ$13,$N$3=$AJ$14,$N$3=$AJ$15,$N$3=$AJ$16),"P",IF(OR(T73="AB",P73="ab"),"AB",IF(P73="ML","RE",IF(AND(Q73&gt;=36%*S73,N73&gt;=$N$7*20%),"P",IF(AND(Q73&gt;=34%*S73,N73&gt;=$N$7*20%),"G2",IF(AND(Q73&gt;=31%*S73,N73&gt;=$N$7*20%),"G1",IF(AND(Q73&gt;=25%*S73,N73&gt;=$N$7*20%),"S","F")))))))))</f>
        <v/>
      </c>
      <c r="V73" s="438" t="str">
        <f t="shared" ref="V73:V136" si="14">IF(OR(U73="",U73=0,U73="S",U73="RE",U73="F",U73="AB"),"",IF(Q73&gt;=75%*S73,"I",IF(Q73&gt;=60%*S73,"I",IF(Q73&gt;=48%*S73,"II",IF(Q73&gt;=36%*S73,"III","")))))</f>
        <v/>
      </c>
      <c r="W73" s="439" t="str">
        <f t="shared" ref="W73:W136" si="15">IF(Q73="","",IF(OR(U73="",U73=0,U73="RE",U73="AB",B73="NSO"),"",IF(OR($N$3=$AJ$12,$N$3=$AJ$13,$N$3=$AJ$14),IF(Q73&gt;90%*S73,"A+",IF(Q73&gt;75%*S73,"A",IF(Q73&gt;=60%*S73,"B",IF(Q73&gt;=40%*S73,"C","D")))),IF(Q73&gt;85%*S73,"A",IF(Q73&gt;70%*S73,"B",IF(Q73&gt;=50%*S73,"C",IF(Q73&gt;=30%*S73,"D","E")))))))</f>
        <v/>
      </c>
    </row>
    <row r="74" spans="1:23">
      <c r="A74" s="425">
        <f>IF('Result Sheet'!A74="","",'Result Sheet'!A74)</f>
        <v>67</v>
      </c>
      <c r="B74" s="426" t="str">
        <f>IF(OR($D$3="",$N$3=""),"",IF('Result Sheet'!B74="","",'Result Sheet'!B74))</f>
        <v/>
      </c>
      <c r="C74" s="427" t="str">
        <f>IF(OR($D$3="",$N$3=""),"",IF('Result Sheet'!F74="","",'Result Sheet'!F74))</f>
        <v/>
      </c>
      <c r="D74" s="428" t="str">
        <f>IF(OR($D$3="",$N$3=""),"",IF('Result Sheet'!E74="","",'Result Sheet'!E74))</f>
        <v/>
      </c>
      <c r="E74" s="429" t="str">
        <f>IF(OR($D$3="",$N$3=""),"",IF('Result Sheet'!G74="","",'Result Sheet'!G74))</f>
        <v/>
      </c>
      <c r="F74" s="429" t="str">
        <f>IF(OR($D$3="",$N$3=""),"",IF('Result Sheet'!H74="","",'Result Sheet'!H74))</f>
        <v/>
      </c>
      <c r="G74" s="429" t="str">
        <f>IF(OR($D$3="",$N$3=""),"",IF('Result Sheet'!I74="","",'Result Sheet'!I74))</f>
        <v/>
      </c>
      <c r="H74" s="430" t="str">
        <f>IF(OR($D$3="",$N$3=""),"",IF('Result Sheet'!K74="","",'Result Sheet'!K74))</f>
        <v/>
      </c>
      <c r="I74" s="431" t="str">
        <f>IF(OR($D$3="",$N$3=""),"",IF('Result Sheet'!J74="","",'Result Sheet'!J74))</f>
        <v/>
      </c>
      <c r="J74" s="432" t="str">
        <f>IF($N$3=$AJ$8,'Result Sheet'!P74,IF($N$3=$AJ$9,'Result Sheet'!AH74,IF($N$3=$AJ$10,'Result Sheet'!AZ74,IF($N$3=$AJ$11,'Result Sheet'!BR74,""))))</f>
        <v/>
      </c>
      <c r="K74" s="432" t="str">
        <f>IF($N$3=$AJ$8,'Result Sheet'!Q74,IF($N$3=$AJ$9,'Result Sheet'!AI74,IF($N$3=$AJ$10,'Result Sheet'!BA74,IF($N$3=$AJ$11,'Result Sheet'!BS74,""))))</f>
        <v/>
      </c>
      <c r="L74" s="433" t="str">
        <f>IF(OR($D$3="",$N$3=""),"",IF(B74="","",IF(AND(K74="NA",J74="NA"),"NA",IF($N$3=$AJ$12,'Result Sheet'!CF74,IF($N$3=$AJ$13,'Result Sheet'!CM74,IF($N$3=$AJ$14,'Result Sheet'!CT74,IF($N$3=$AJ$15,'Result Sheet'!DA74,IF($N$3=$AJ$16,'Result Sheet'!DE74,SUM(J74:K74)))))))))</f>
        <v/>
      </c>
      <c r="M74" s="434" t="str">
        <f t="shared" si="8"/>
        <v/>
      </c>
      <c r="N74" s="435" t="str">
        <f>IF($N$3=$AJ$8,'Result Sheet'!T74,IF($N$3=$AJ$9,'Result Sheet'!AL74,IF($N$3=$AJ$10,'Result Sheet'!BD74,IF($N$3=$AJ$11,'Result Sheet'!BV74,""))))</f>
        <v/>
      </c>
      <c r="O74" s="435" t="str">
        <f>IF($N$3=$AJ$8,'Result Sheet'!U74,IF($N$3=$AJ$9,'Result Sheet'!AM74,IF($N$3=$AJ$10,'Result Sheet'!BE74,IF($N$3=$AJ$11,'Result Sheet'!BW74,""))))</f>
        <v/>
      </c>
      <c r="P74" s="436" t="str">
        <f>IF(OR($D$3="",$N$3=""),"",IF(B74="","",IF(AND(N74="NA",O74="NA"),"NA",IF($N$3=$AJ$12,'Result Sheet'!CG74,IF($N$3=$AJ$13,'Result Sheet'!CN74,IF($N$3=$AJ$14,'Result Sheet'!CU74,IF($N$3=$AJ$15,'Result Sheet'!DB74,IF($N$3=$AJ$16,'Result Sheet'!DF74,SUM(N74:O74)))))))))</f>
        <v/>
      </c>
      <c r="Q74" s="434" t="str">
        <f t="shared" si="9"/>
        <v/>
      </c>
      <c r="R74" s="437">
        <f t="shared" si="10"/>
        <v>0</v>
      </c>
      <c r="S74" s="437" t="str">
        <f t="shared" si="11"/>
        <v/>
      </c>
      <c r="T74" s="437" t="str">
        <f t="shared" si="12"/>
        <v/>
      </c>
      <c r="U74" s="437" t="str">
        <f t="shared" si="13"/>
        <v/>
      </c>
      <c r="V74" s="438" t="str">
        <f t="shared" si="14"/>
        <v/>
      </c>
      <c r="W74" s="439" t="str">
        <f t="shared" si="15"/>
        <v/>
      </c>
    </row>
    <row r="75" spans="1:23">
      <c r="A75" s="425">
        <f>IF('Result Sheet'!A75="","",'Result Sheet'!A75)</f>
        <v>68</v>
      </c>
      <c r="B75" s="426" t="str">
        <f>IF(OR($D$3="",$N$3=""),"",IF('Result Sheet'!B75="","",'Result Sheet'!B75))</f>
        <v/>
      </c>
      <c r="C75" s="427" t="str">
        <f>IF(OR($D$3="",$N$3=""),"",IF('Result Sheet'!F75="","",'Result Sheet'!F75))</f>
        <v/>
      </c>
      <c r="D75" s="428" t="str">
        <f>IF(OR($D$3="",$N$3=""),"",IF('Result Sheet'!E75="","",'Result Sheet'!E75))</f>
        <v/>
      </c>
      <c r="E75" s="429" t="str">
        <f>IF(OR($D$3="",$N$3=""),"",IF('Result Sheet'!G75="","",'Result Sheet'!G75))</f>
        <v/>
      </c>
      <c r="F75" s="429" t="str">
        <f>IF(OR($D$3="",$N$3=""),"",IF('Result Sheet'!H75="","",'Result Sheet'!H75))</f>
        <v/>
      </c>
      <c r="G75" s="429" t="str">
        <f>IF(OR($D$3="",$N$3=""),"",IF('Result Sheet'!I75="","",'Result Sheet'!I75))</f>
        <v/>
      </c>
      <c r="H75" s="430" t="str">
        <f>IF(OR($D$3="",$N$3=""),"",IF('Result Sheet'!K75="","",'Result Sheet'!K75))</f>
        <v/>
      </c>
      <c r="I75" s="431" t="str">
        <f>IF(OR($D$3="",$N$3=""),"",IF('Result Sheet'!J75="","",'Result Sheet'!J75))</f>
        <v/>
      </c>
      <c r="J75" s="432" t="str">
        <f>IF($N$3=$AJ$8,'Result Sheet'!P75,IF($N$3=$AJ$9,'Result Sheet'!AH75,IF($N$3=$AJ$10,'Result Sheet'!AZ75,IF($N$3=$AJ$11,'Result Sheet'!BR75,""))))</f>
        <v/>
      </c>
      <c r="K75" s="432" t="str">
        <f>IF($N$3=$AJ$8,'Result Sheet'!Q75,IF($N$3=$AJ$9,'Result Sheet'!AI75,IF($N$3=$AJ$10,'Result Sheet'!BA75,IF($N$3=$AJ$11,'Result Sheet'!BS75,""))))</f>
        <v/>
      </c>
      <c r="L75" s="433" t="str">
        <f>IF(OR($D$3="",$N$3=""),"",IF(B75="","",IF(AND(K75="NA",J75="NA"),"NA",IF($N$3=$AJ$12,'Result Sheet'!CF75,IF($N$3=$AJ$13,'Result Sheet'!CM75,IF($N$3=$AJ$14,'Result Sheet'!CT75,IF($N$3=$AJ$15,'Result Sheet'!DA75,IF($N$3=$AJ$16,'Result Sheet'!DE75,SUM(J75:K75)))))))))</f>
        <v/>
      </c>
      <c r="M75" s="434" t="str">
        <f t="shared" si="8"/>
        <v/>
      </c>
      <c r="N75" s="435" t="str">
        <f>IF($N$3=$AJ$8,'Result Sheet'!T75,IF($N$3=$AJ$9,'Result Sheet'!AL75,IF($N$3=$AJ$10,'Result Sheet'!BD75,IF($N$3=$AJ$11,'Result Sheet'!BV75,""))))</f>
        <v/>
      </c>
      <c r="O75" s="435" t="str">
        <f>IF($N$3=$AJ$8,'Result Sheet'!U75,IF($N$3=$AJ$9,'Result Sheet'!AM75,IF($N$3=$AJ$10,'Result Sheet'!BE75,IF($N$3=$AJ$11,'Result Sheet'!BW75,""))))</f>
        <v/>
      </c>
      <c r="P75" s="436" t="str">
        <f>IF(OR($D$3="",$N$3=""),"",IF(B75="","",IF(AND(N75="NA",O75="NA"),"NA",IF($N$3=$AJ$12,'Result Sheet'!CG75,IF($N$3=$AJ$13,'Result Sheet'!CN75,IF($N$3=$AJ$14,'Result Sheet'!CU75,IF($N$3=$AJ$15,'Result Sheet'!DB75,IF($N$3=$AJ$16,'Result Sheet'!DF75,SUM(N75:O75)))))))))</f>
        <v/>
      </c>
      <c r="Q75" s="434" t="str">
        <f t="shared" si="9"/>
        <v/>
      </c>
      <c r="R75" s="437">
        <f t="shared" si="10"/>
        <v>0</v>
      </c>
      <c r="S75" s="437" t="str">
        <f t="shared" si="11"/>
        <v/>
      </c>
      <c r="T75" s="437" t="str">
        <f t="shared" si="12"/>
        <v/>
      </c>
      <c r="U75" s="437" t="str">
        <f t="shared" si="13"/>
        <v/>
      </c>
      <c r="V75" s="438" t="str">
        <f t="shared" si="14"/>
        <v/>
      </c>
      <c r="W75" s="439" t="str">
        <f t="shared" si="15"/>
        <v/>
      </c>
    </row>
    <row r="76" spans="1:23">
      <c r="A76" s="425">
        <f>IF('Result Sheet'!A76="","",'Result Sheet'!A76)</f>
        <v>69</v>
      </c>
      <c r="B76" s="426" t="str">
        <f>IF(OR($D$3="",$N$3=""),"",IF('Result Sheet'!B76="","",'Result Sheet'!B76))</f>
        <v/>
      </c>
      <c r="C76" s="427" t="str">
        <f>IF(OR($D$3="",$N$3=""),"",IF('Result Sheet'!F76="","",'Result Sheet'!F76))</f>
        <v/>
      </c>
      <c r="D76" s="428" t="str">
        <f>IF(OR($D$3="",$N$3=""),"",IF('Result Sheet'!E76="","",'Result Sheet'!E76))</f>
        <v/>
      </c>
      <c r="E76" s="429" t="str">
        <f>IF(OR($D$3="",$N$3=""),"",IF('Result Sheet'!G76="","",'Result Sheet'!G76))</f>
        <v/>
      </c>
      <c r="F76" s="429" t="str">
        <f>IF(OR($D$3="",$N$3=""),"",IF('Result Sheet'!H76="","",'Result Sheet'!H76))</f>
        <v/>
      </c>
      <c r="G76" s="429" t="str">
        <f>IF(OR($D$3="",$N$3=""),"",IF('Result Sheet'!I76="","",'Result Sheet'!I76))</f>
        <v/>
      </c>
      <c r="H76" s="430" t="str">
        <f>IF(OR($D$3="",$N$3=""),"",IF('Result Sheet'!K76="","",'Result Sheet'!K76))</f>
        <v/>
      </c>
      <c r="I76" s="431" t="str">
        <f>IF(OR($D$3="",$N$3=""),"",IF('Result Sheet'!J76="","",'Result Sheet'!J76))</f>
        <v/>
      </c>
      <c r="J76" s="432" t="str">
        <f>IF($N$3=$AJ$8,'Result Sheet'!P76,IF($N$3=$AJ$9,'Result Sheet'!AH76,IF($N$3=$AJ$10,'Result Sheet'!AZ76,IF($N$3=$AJ$11,'Result Sheet'!BR76,""))))</f>
        <v/>
      </c>
      <c r="K76" s="432" t="str">
        <f>IF($N$3=$AJ$8,'Result Sheet'!Q76,IF($N$3=$AJ$9,'Result Sheet'!AI76,IF($N$3=$AJ$10,'Result Sheet'!BA76,IF($N$3=$AJ$11,'Result Sheet'!BS76,""))))</f>
        <v/>
      </c>
      <c r="L76" s="433" t="str">
        <f>IF(OR($D$3="",$N$3=""),"",IF(B76="","",IF(AND(K76="NA",J76="NA"),"NA",IF($N$3=$AJ$12,'Result Sheet'!CF76,IF($N$3=$AJ$13,'Result Sheet'!CM76,IF($N$3=$AJ$14,'Result Sheet'!CT76,IF($N$3=$AJ$15,'Result Sheet'!DA76,IF($N$3=$AJ$16,'Result Sheet'!DE76,SUM(J76:K76)))))))))</f>
        <v/>
      </c>
      <c r="M76" s="434" t="str">
        <f t="shared" si="8"/>
        <v/>
      </c>
      <c r="N76" s="435" t="str">
        <f>IF($N$3=$AJ$8,'Result Sheet'!T76,IF($N$3=$AJ$9,'Result Sheet'!AL76,IF($N$3=$AJ$10,'Result Sheet'!BD76,IF($N$3=$AJ$11,'Result Sheet'!BV76,""))))</f>
        <v/>
      </c>
      <c r="O76" s="435" t="str">
        <f>IF($N$3=$AJ$8,'Result Sheet'!U76,IF($N$3=$AJ$9,'Result Sheet'!AM76,IF($N$3=$AJ$10,'Result Sheet'!BE76,IF($N$3=$AJ$11,'Result Sheet'!BW76,""))))</f>
        <v/>
      </c>
      <c r="P76" s="436" t="str">
        <f>IF(OR($D$3="",$N$3=""),"",IF(B76="","",IF(AND(N76="NA",O76="NA"),"NA",IF($N$3=$AJ$12,'Result Sheet'!CG76,IF($N$3=$AJ$13,'Result Sheet'!CN76,IF($N$3=$AJ$14,'Result Sheet'!CU76,IF($N$3=$AJ$15,'Result Sheet'!DB76,IF($N$3=$AJ$16,'Result Sheet'!DF76,SUM(N76:O76)))))))))</f>
        <v/>
      </c>
      <c r="Q76" s="434" t="str">
        <f t="shared" si="9"/>
        <v/>
      </c>
      <c r="R76" s="437">
        <f t="shared" si="10"/>
        <v>0</v>
      </c>
      <c r="S76" s="437" t="str">
        <f t="shared" si="11"/>
        <v/>
      </c>
      <c r="T76" s="437" t="str">
        <f t="shared" si="12"/>
        <v/>
      </c>
      <c r="U76" s="437" t="str">
        <f t="shared" si="13"/>
        <v/>
      </c>
      <c r="V76" s="438" t="str">
        <f t="shared" si="14"/>
        <v/>
      </c>
      <c r="W76" s="439" t="str">
        <f t="shared" si="15"/>
        <v/>
      </c>
    </row>
    <row r="77" spans="1:23">
      <c r="A77" s="425">
        <f>IF('Result Sheet'!A77="","",'Result Sheet'!A77)</f>
        <v>70</v>
      </c>
      <c r="B77" s="426" t="str">
        <f>IF(OR($D$3="",$N$3=""),"",IF('Result Sheet'!B77="","",'Result Sheet'!B77))</f>
        <v/>
      </c>
      <c r="C77" s="427" t="str">
        <f>IF(OR($D$3="",$N$3=""),"",IF('Result Sheet'!F77="","",'Result Sheet'!F77))</f>
        <v/>
      </c>
      <c r="D77" s="428" t="str">
        <f>IF(OR($D$3="",$N$3=""),"",IF('Result Sheet'!E77="","",'Result Sheet'!E77))</f>
        <v/>
      </c>
      <c r="E77" s="429" t="str">
        <f>IF(OR($D$3="",$N$3=""),"",IF('Result Sheet'!G77="","",'Result Sheet'!G77))</f>
        <v/>
      </c>
      <c r="F77" s="429" t="str">
        <f>IF(OR($D$3="",$N$3=""),"",IF('Result Sheet'!H77="","",'Result Sheet'!H77))</f>
        <v/>
      </c>
      <c r="G77" s="429" t="str">
        <f>IF(OR($D$3="",$N$3=""),"",IF('Result Sheet'!I77="","",'Result Sheet'!I77))</f>
        <v/>
      </c>
      <c r="H77" s="430" t="str">
        <f>IF(OR($D$3="",$N$3=""),"",IF('Result Sheet'!K77="","",'Result Sheet'!K77))</f>
        <v/>
      </c>
      <c r="I77" s="431" t="str">
        <f>IF(OR($D$3="",$N$3=""),"",IF('Result Sheet'!J77="","",'Result Sheet'!J77))</f>
        <v/>
      </c>
      <c r="J77" s="432" t="str">
        <f>IF($N$3=$AJ$8,'Result Sheet'!P77,IF($N$3=$AJ$9,'Result Sheet'!AH77,IF($N$3=$AJ$10,'Result Sheet'!AZ77,IF($N$3=$AJ$11,'Result Sheet'!BR77,""))))</f>
        <v/>
      </c>
      <c r="K77" s="432" t="str">
        <f>IF($N$3=$AJ$8,'Result Sheet'!Q77,IF($N$3=$AJ$9,'Result Sheet'!AI77,IF($N$3=$AJ$10,'Result Sheet'!BA77,IF($N$3=$AJ$11,'Result Sheet'!BS77,""))))</f>
        <v/>
      </c>
      <c r="L77" s="433" t="str">
        <f>IF(OR($D$3="",$N$3=""),"",IF(B77="","",IF(AND(K77="NA",J77="NA"),"NA",IF($N$3=$AJ$12,'Result Sheet'!CF77,IF($N$3=$AJ$13,'Result Sheet'!CM77,IF($N$3=$AJ$14,'Result Sheet'!CT77,IF($N$3=$AJ$15,'Result Sheet'!DA77,IF($N$3=$AJ$16,'Result Sheet'!DE77,SUM(J77:K77)))))))))</f>
        <v/>
      </c>
      <c r="M77" s="434" t="str">
        <f t="shared" si="8"/>
        <v/>
      </c>
      <c r="N77" s="435" t="str">
        <f>IF($N$3=$AJ$8,'Result Sheet'!T77,IF($N$3=$AJ$9,'Result Sheet'!AL77,IF($N$3=$AJ$10,'Result Sheet'!BD77,IF($N$3=$AJ$11,'Result Sheet'!BV77,""))))</f>
        <v/>
      </c>
      <c r="O77" s="435" t="str">
        <f>IF($N$3=$AJ$8,'Result Sheet'!U77,IF($N$3=$AJ$9,'Result Sheet'!AM77,IF($N$3=$AJ$10,'Result Sheet'!BE77,IF($N$3=$AJ$11,'Result Sheet'!BW77,""))))</f>
        <v/>
      </c>
      <c r="P77" s="436" t="str">
        <f>IF(OR($D$3="",$N$3=""),"",IF(B77="","",IF(AND(N77="NA",O77="NA"),"NA",IF($N$3=$AJ$12,'Result Sheet'!CG77,IF($N$3=$AJ$13,'Result Sheet'!CN77,IF($N$3=$AJ$14,'Result Sheet'!CU77,IF($N$3=$AJ$15,'Result Sheet'!DB77,IF($N$3=$AJ$16,'Result Sheet'!DF77,SUM(N77:O77)))))))))</f>
        <v/>
      </c>
      <c r="Q77" s="434" t="str">
        <f t="shared" si="9"/>
        <v/>
      </c>
      <c r="R77" s="437">
        <f t="shared" si="10"/>
        <v>0</v>
      </c>
      <c r="S77" s="437" t="str">
        <f t="shared" si="11"/>
        <v/>
      </c>
      <c r="T77" s="437" t="str">
        <f t="shared" si="12"/>
        <v/>
      </c>
      <c r="U77" s="437" t="str">
        <f t="shared" si="13"/>
        <v/>
      </c>
      <c r="V77" s="438" t="str">
        <f t="shared" si="14"/>
        <v/>
      </c>
      <c r="W77" s="439" t="str">
        <f t="shared" si="15"/>
        <v/>
      </c>
    </row>
    <row r="78" spans="1:23">
      <c r="A78" s="425">
        <f>IF('Result Sheet'!A78="","",'Result Sheet'!A78)</f>
        <v>71</v>
      </c>
      <c r="B78" s="426" t="str">
        <f>IF(OR($D$3="",$N$3=""),"",IF('Result Sheet'!B78="","",'Result Sheet'!B78))</f>
        <v/>
      </c>
      <c r="C78" s="427" t="str">
        <f>IF(OR($D$3="",$N$3=""),"",IF('Result Sheet'!F78="","",'Result Sheet'!F78))</f>
        <v/>
      </c>
      <c r="D78" s="428" t="str">
        <f>IF(OR($D$3="",$N$3=""),"",IF('Result Sheet'!E78="","",'Result Sheet'!E78))</f>
        <v/>
      </c>
      <c r="E78" s="429" t="str">
        <f>IF(OR($D$3="",$N$3=""),"",IF('Result Sheet'!G78="","",'Result Sheet'!G78))</f>
        <v/>
      </c>
      <c r="F78" s="429" t="str">
        <f>IF(OR($D$3="",$N$3=""),"",IF('Result Sheet'!H78="","",'Result Sheet'!H78))</f>
        <v/>
      </c>
      <c r="G78" s="429" t="str">
        <f>IF(OR($D$3="",$N$3=""),"",IF('Result Sheet'!I78="","",'Result Sheet'!I78))</f>
        <v/>
      </c>
      <c r="H78" s="430" t="str">
        <f>IF(OR($D$3="",$N$3=""),"",IF('Result Sheet'!K78="","",'Result Sheet'!K78))</f>
        <v/>
      </c>
      <c r="I78" s="431" t="str">
        <f>IF(OR($D$3="",$N$3=""),"",IF('Result Sheet'!J78="","",'Result Sheet'!J78))</f>
        <v/>
      </c>
      <c r="J78" s="432" t="str">
        <f>IF($N$3=$AJ$8,'Result Sheet'!P78,IF($N$3=$AJ$9,'Result Sheet'!AH78,IF($N$3=$AJ$10,'Result Sheet'!AZ78,IF($N$3=$AJ$11,'Result Sheet'!BR78,""))))</f>
        <v/>
      </c>
      <c r="K78" s="432" t="str">
        <f>IF($N$3=$AJ$8,'Result Sheet'!Q78,IF($N$3=$AJ$9,'Result Sheet'!AI78,IF($N$3=$AJ$10,'Result Sheet'!BA78,IF($N$3=$AJ$11,'Result Sheet'!BS78,""))))</f>
        <v/>
      </c>
      <c r="L78" s="433" t="str">
        <f>IF(OR($D$3="",$N$3=""),"",IF(B78="","",IF(AND(K78="NA",J78="NA"),"NA",IF($N$3=$AJ$12,'Result Sheet'!CF78,IF($N$3=$AJ$13,'Result Sheet'!CM78,IF($N$3=$AJ$14,'Result Sheet'!CT78,IF($N$3=$AJ$15,'Result Sheet'!DA78,IF($N$3=$AJ$16,'Result Sheet'!DE78,SUM(J78:K78)))))))))</f>
        <v/>
      </c>
      <c r="M78" s="434" t="str">
        <f t="shared" si="8"/>
        <v/>
      </c>
      <c r="N78" s="435" t="str">
        <f>IF($N$3=$AJ$8,'Result Sheet'!T78,IF($N$3=$AJ$9,'Result Sheet'!AL78,IF($N$3=$AJ$10,'Result Sheet'!BD78,IF($N$3=$AJ$11,'Result Sheet'!BV78,""))))</f>
        <v/>
      </c>
      <c r="O78" s="435" t="str">
        <f>IF($N$3=$AJ$8,'Result Sheet'!U78,IF($N$3=$AJ$9,'Result Sheet'!AM78,IF($N$3=$AJ$10,'Result Sheet'!BE78,IF($N$3=$AJ$11,'Result Sheet'!BW78,""))))</f>
        <v/>
      </c>
      <c r="P78" s="436" t="str">
        <f>IF(OR($D$3="",$N$3=""),"",IF(B78="","",IF(AND(N78="NA",O78="NA"),"NA",IF($N$3=$AJ$12,'Result Sheet'!CG78,IF($N$3=$AJ$13,'Result Sheet'!CN78,IF($N$3=$AJ$14,'Result Sheet'!CU78,IF($N$3=$AJ$15,'Result Sheet'!DB78,IF($N$3=$AJ$16,'Result Sheet'!DF78,SUM(N78:O78)))))))))</f>
        <v/>
      </c>
      <c r="Q78" s="434" t="str">
        <f t="shared" si="9"/>
        <v/>
      </c>
      <c r="R78" s="437">
        <f t="shared" si="10"/>
        <v>0</v>
      </c>
      <c r="S78" s="437" t="str">
        <f t="shared" si="11"/>
        <v/>
      </c>
      <c r="T78" s="437" t="str">
        <f t="shared" si="12"/>
        <v/>
      </c>
      <c r="U78" s="437" t="str">
        <f t="shared" si="13"/>
        <v/>
      </c>
      <c r="V78" s="438" t="str">
        <f t="shared" si="14"/>
        <v/>
      </c>
      <c r="W78" s="439" t="str">
        <f t="shared" si="15"/>
        <v/>
      </c>
    </row>
    <row r="79" spans="1:23">
      <c r="A79" s="425">
        <f>IF('Result Sheet'!A79="","",'Result Sheet'!A79)</f>
        <v>72</v>
      </c>
      <c r="B79" s="426" t="str">
        <f>IF(OR($D$3="",$N$3=""),"",IF('Result Sheet'!B79="","",'Result Sheet'!B79))</f>
        <v/>
      </c>
      <c r="C79" s="427" t="str">
        <f>IF(OR($D$3="",$N$3=""),"",IF('Result Sheet'!F79="","",'Result Sheet'!F79))</f>
        <v/>
      </c>
      <c r="D79" s="428" t="str">
        <f>IF(OR($D$3="",$N$3=""),"",IF('Result Sheet'!E79="","",'Result Sheet'!E79))</f>
        <v/>
      </c>
      <c r="E79" s="429" t="str">
        <f>IF(OR($D$3="",$N$3=""),"",IF('Result Sheet'!G79="","",'Result Sheet'!G79))</f>
        <v/>
      </c>
      <c r="F79" s="429" t="str">
        <f>IF(OR($D$3="",$N$3=""),"",IF('Result Sheet'!H79="","",'Result Sheet'!H79))</f>
        <v/>
      </c>
      <c r="G79" s="429" t="str">
        <f>IF(OR($D$3="",$N$3=""),"",IF('Result Sheet'!I79="","",'Result Sheet'!I79))</f>
        <v/>
      </c>
      <c r="H79" s="430" t="str">
        <f>IF(OR($D$3="",$N$3=""),"",IF('Result Sheet'!K79="","",'Result Sheet'!K79))</f>
        <v/>
      </c>
      <c r="I79" s="431" t="str">
        <f>IF(OR($D$3="",$N$3=""),"",IF('Result Sheet'!J79="","",'Result Sheet'!J79))</f>
        <v/>
      </c>
      <c r="J79" s="432" t="str">
        <f>IF($N$3=$AJ$8,'Result Sheet'!P79,IF($N$3=$AJ$9,'Result Sheet'!AH79,IF($N$3=$AJ$10,'Result Sheet'!AZ79,IF($N$3=$AJ$11,'Result Sheet'!BR79,""))))</f>
        <v/>
      </c>
      <c r="K79" s="432" t="str">
        <f>IF($N$3=$AJ$8,'Result Sheet'!Q79,IF($N$3=$AJ$9,'Result Sheet'!AI79,IF($N$3=$AJ$10,'Result Sheet'!BA79,IF($N$3=$AJ$11,'Result Sheet'!BS79,""))))</f>
        <v/>
      </c>
      <c r="L79" s="433" t="str">
        <f>IF(OR($D$3="",$N$3=""),"",IF(B79="","",IF(AND(K79="NA",J79="NA"),"NA",IF($N$3=$AJ$12,'Result Sheet'!CF79,IF($N$3=$AJ$13,'Result Sheet'!CM79,IF($N$3=$AJ$14,'Result Sheet'!CT79,IF($N$3=$AJ$15,'Result Sheet'!DA79,IF($N$3=$AJ$16,'Result Sheet'!DE79,SUM(J79:K79)))))))))</f>
        <v/>
      </c>
      <c r="M79" s="434" t="str">
        <f t="shared" si="8"/>
        <v/>
      </c>
      <c r="N79" s="435" t="str">
        <f>IF($N$3=$AJ$8,'Result Sheet'!T79,IF($N$3=$AJ$9,'Result Sheet'!AL79,IF($N$3=$AJ$10,'Result Sheet'!BD79,IF($N$3=$AJ$11,'Result Sheet'!BV79,""))))</f>
        <v/>
      </c>
      <c r="O79" s="435" t="str">
        <f>IF($N$3=$AJ$8,'Result Sheet'!U79,IF($N$3=$AJ$9,'Result Sheet'!AM79,IF($N$3=$AJ$10,'Result Sheet'!BE79,IF($N$3=$AJ$11,'Result Sheet'!BW79,""))))</f>
        <v/>
      </c>
      <c r="P79" s="436" t="str">
        <f>IF(OR($D$3="",$N$3=""),"",IF(B79="","",IF(AND(N79="NA",O79="NA"),"NA",IF($N$3=$AJ$12,'Result Sheet'!CG79,IF($N$3=$AJ$13,'Result Sheet'!CN79,IF($N$3=$AJ$14,'Result Sheet'!CU79,IF($N$3=$AJ$15,'Result Sheet'!DB79,IF($N$3=$AJ$16,'Result Sheet'!DF79,SUM(N79:O79)))))))))</f>
        <v/>
      </c>
      <c r="Q79" s="434" t="str">
        <f t="shared" si="9"/>
        <v/>
      </c>
      <c r="R79" s="437">
        <f t="shared" si="10"/>
        <v>0</v>
      </c>
      <c r="S79" s="437" t="str">
        <f t="shared" si="11"/>
        <v/>
      </c>
      <c r="T79" s="437" t="str">
        <f t="shared" si="12"/>
        <v/>
      </c>
      <c r="U79" s="437" t="str">
        <f t="shared" si="13"/>
        <v/>
      </c>
      <c r="V79" s="438" t="str">
        <f t="shared" si="14"/>
        <v/>
      </c>
      <c r="W79" s="439" t="str">
        <f t="shared" si="15"/>
        <v/>
      </c>
    </row>
    <row r="80" spans="1:23">
      <c r="A80" s="425">
        <f>IF('Result Sheet'!A80="","",'Result Sheet'!A80)</f>
        <v>73</v>
      </c>
      <c r="B80" s="426" t="str">
        <f>IF(OR($D$3="",$N$3=""),"",IF('Result Sheet'!B80="","",'Result Sheet'!B80))</f>
        <v/>
      </c>
      <c r="C80" s="427" t="str">
        <f>IF(OR($D$3="",$N$3=""),"",IF('Result Sheet'!F80="","",'Result Sheet'!F80))</f>
        <v/>
      </c>
      <c r="D80" s="428" t="str">
        <f>IF(OR($D$3="",$N$3=""),"",IF('Result Sheet'!E80="","",'Result Sheet'!E80))</f>
        <v/>
      </c>
      <c r="E80" s="429" t="str">
        <f>IF(OR($D$3="",$N$3=""),"",IF('Result Sheet'!G80="","",'Result Sheet'!G80))</f>
        <v/>
      </c>
      <c r="F80" s="429" t="str">
        <f>IF(OR($D$3="",$N$3=""),"",IF('Result Sheet'!H80="","",'Result Sheet'!H80))</f>
        <v/>
      </c>
      <c r="G80" s="429" t="str">
        <f>IF(OR($D$3="",$N$3=""),"",IF('Result Sheet'!I80="","",'Result Sheet'!I80))</f>
        <v/>
      </c>
      <c r="H80" s="430" t="str">
        <f>IF(OR($D$3="",$N$3=""),"",IF('Result Sheet'!K80="","",'Result Sheet'!K80))</f>
        <v/>
      </c>
      <c r="I80" s="431" t="str">
        <f>IF(OR($D$3="",$N$3=""),"",IF('Result Sheet'!J80="","",'Result Sheet'!J80))</f>
        <v/>
      </c>
      <c r="J80" s="432" t="str">
        <f>IF($N$3=$AJ$8,'Result Sheet'!P80,IF($N$3=$AJ$9,'Result Sheet'!AH80,IF($N$3=$AJ$10,'Result Sheet'!AZ80,IF($N$3=$AJ$11,'Result Sheet'!BR80,""))))</f>
        <v/>
      </c>
      <c r="K80" s="432" t="str">
        <f>IF($N$3=$AJ$8,'Result Sheet'!Q80,IF($N$3=$AJ$9,'Result Sheet'!AI80,IF($N$3=$AJ$10,'Result Sheet'!BA80,IF($N$3=$AJ$11,'Result Sheet'!BS80,""))))</f>
        <v/>
      </c>
      <c r="L80" s="433" t="str">
        <f>IF(OR($D$3="",$N$3=""),"",IF(B80="","",IF(AND(K80="NA",J80="NA"),"NA",IF($N$3=$AJ$12,'Result Sheet'!CF80,IF($N$3=$AJ$13,'Result Sheet'!CM80,IF($N$3=$AJ$14,'Result Sheet'!CT80,IF($N$3=$AJ$15,'Result Sheet'!DA80,IF($N$3=$AJ$16,'Result Sheet'!DE80,SUM(J80:K80)))))))))</f>
        <v/>
      </c>
      <c r="M80" s="434" t="str">
        <f t="shared" si="8"/>
        <v/>
      </c>
      <c r="N80" s="435" t="str">
        <f>IF($N$3=$AJ$8,'Result Sheet'!T80,IF($N$3=$AJ$9,'Result Sheet'!AL80,IF($N$3=$AJ$10,'Result Sheet'!BD80,IF($N$3=$AJ$11,'Result Sheet'!BV80,""))))</f>
        <v/>
      </c>
      <c r="O80" s="435" t="str">
        <f>IF($N$3=$AJ$8,'Result Sheet'!U80,IF($N$3=$AJ$9,'Result Sheet'!AM80,IF($N$3=$AJ$10,'Result Sheet'!BE80,IF($N$3=$AJ$11,'Result Sheet'!BW80,""))))</f>
        <v/>
      </c>
      <c r="P80" s="436" t="str">
        <f>IF(OR($D$3="",$N$3=""),"",IF(B80="","",IF(AND(N80="NA",O80="NA"),"NA",IF($N$3=$AJ$12,'Result Sheet'!CG80,IF($N$3=$AJ$13,'Result Sheet'!CN80,IF($N$3=$AJ$14,'Result Sheet'!CU80,IF($N$3=$AJ$15,'Result Sheet'!DB80,IF($N$3=$AJ$16,'Result Sheet'!DF80,SUM(N80:O80)))))))))</f>
        <v/>
      </c>
      <c r="Q80" s="434" t="str">
        <f t="shared" si="9"/>
        <v/>
      </c>
      <c r="R80" s="437">
        <f t="shared" si="10"/>
        <v>0</v>
      </c>
      <c r="S80" s="437" t="str">
        <f t="shared" si="11"/>
        <v/>
      </c>
      <c r="T80" s="437" t="str">
        <f t="shared" si="12"/>
        <v/>
      </c>
      <c r="U80" s="437" t="str">
        <f t="shared" si="13"/>
        <v/>
      </c>
      <c r="V80" s="438" t="str">
        <f t="shared" si="14"/>
        <v/>
      </c>
      <c r="W80" s="439" t="str">
        <f t="shared" si="15"/>
        <v/>
      </c>
    </row>
    <row r="81" spans="1:23">
      <c r="A81" s="425">
        <f>IF('Result Sheet'!A81="","",'Result Sheet'!A81)</f>
        <v>74</v>
      </c>
      <c r="B81" s="426" t="str">
        <f>IF(OR($D$3="",$N$3=""),"",IF('Result Sheet'!B81="","",'Result Sheet'!B81))</f>
        <v/>
      </c>
      <c r="C81" s="427" t="str">
        <f>IF(OR($D$3="",$N$3=""),"",IF('Result Sheet'!F81="","",'Result Sheet'!F81))</f>
        <v/>
      </c>
      <c r="D81" s="428" t="str">
        <f>IF(OR($D$3="",$N$3=""),"",IF('Result Sheet'!E81="","",'Result Sheet'!E81))</f>
        <v/>
      </c>
      <c r="E81" s="429" t="str">
        <f>IF(OR($D$3="",$N$3=""),"",IF('Result Sheet'!G81="","",'Result Sheet'!G81))</f>
        <v/>
      </c>
      <c r="F81" s="429" t="str">
        <f>IF(OR($D$3="",$N$3=""),"",IF('Result Sheet'!H81="","",'Result Sheet'!H81))</f>
        <v/>
      </c>
      <c r="G81" s="429" t="str">
        <f>IF(OR($D$3="",$N$3=""),"",IF('Result Sheet'!I81="","",'Result Sheet'!I81))</f>
        <v/>
      </c>
      <c r="H81" s="430" t="str">
        <f>IF(OR($D$3="",$N$3=""),"",IF('Result Sheet'!K81="","",'Result Sheet'!K81))</f>
        <v/>
      </c>
      <c r="I81" s="431" t="str">
        <f>IF(OR($D$3="",$N$3=""),"",IF('Result Sheet'!J81="","",'Result Sheet'!J81))</f>
        <v/>
      </c>
      <c r="J81" s="432" t="str">
        <f>IF($N$3=$AJ$8,'Result Sheet'!P81,IF($N$3=$AJ$9,'Result Sheet'!AH81,IF($N$3=$AJ$10,'Result Sheet'!AZ81,IF($N$3=$AJ$11,'Result Sheet'!BR81,""))))</f>
        <v/>
      </c>
      <c r="K81" s="432" t="str">
        <f>IF($N$3=$AJ$8,'Result Sheet'!Q81,IF($N$3=$AJ$9,'Result Sheet'!AI81,IF($N$3=$AJ$10,'Result Sheet'!BA81,IF($N$3=$AJ$11,'Result Sheet'!BS81,""))))</f>
        <v/>
      </c>
      <c r="L81" s="433" t="str">
        <f>IF(OR($D$3="",$N$3=""),"",IF(B81="","",IF(AND(K81="NA",J81="NA"),"NA",IF($N$3=$AJ$12,'Result Sheet'!CF81,IF($N$3=$AJ$13,'Result Sheet'!CM81,IF($N$3=$AJ$14,'Result Sheet'!CT81,IF($N$3=$AJ$15,'Result Sheet'!DA81,IF($N$3=$AJ$16,'Result Sheet'!DE81,SUM(J81:K81)))))))))</f>
        <v/>
      </c>
      <c r="M81" s="434" t="str">
        <f t="shared" si="8"/>
        <v/>
      </c>
      <c r="N81" s="435" t="str">
        <f>IF($N$3=$AJ$8,'Result Sheet'!T81,IF($N$3=$AJ$9,'Result Sheet'!AL81,IF($N$3=$AJ$10,'Result Sheet'!BD81,IF($N$3=$AJ$11,'Result Sheet'!BV81,""))))</f>
        <v/>
      </c>
      <c r="O81" s="435" t="str">
        <f>IF($N$3=$AJ$8,'Result Sheet'!U81,IF($N$3=$AJ$9,'Result Sheet'!AM81,IF($N$3=$AJ$10,'Result Sheet'!BE81,IF($N$3=$AJ$11,'Result Sheet'!BW81,""))))</f>
        <v/>
      </c>
      <c r="P81" s="436" t="str">
        <f>IF(OR($D$3="",$N$3=""),"",IF(B81="","",IF(AND(N81="NA",O81="NA"),"NA",IF($N$3=$AJ$12,'Result Sheet'!CG81,IF($N$3=$AJ$13,'Result Sheet'!CN81,IF($N$3=$AJ$14,'Result Sheet'!CU81,IF($N$3=$AJ$15,'Result Sheet'!DB81,IF($N$3=$AJ$16,'Result Sheet'!DF81,SUM(N81:O81)))))))))</f>
        <v/>
      </c>
      <c r="Q81" s="434" t="str">
        <f t="shared" si="9"/>
        <v/>
      </c>
      <c r="R81" s="437">
        <f t="shared" si="10"/>
        <v>0</v>
      </c>
      <c r="S81" s="437" t="str">
        <f t="shared" si="11"/>
        <v/>
      </c>
      <c r="T81" s="437" t="str">
        <f t="shared" si="12"/>
        <v/>
      </c>
      <c r="U81" s="437" t="str">
        <f t="shared" si="13"/>
        <v/>
      </c>
      <c r="V81" s="438" t="str">
        <f t="shared" si="14"/>
        <v/>
      </c>
      <c r="W81" s="439" t="str">
        <f t="shared" si="15"/>
        <v/>
      </c>
    </row>
    <row r="82" spans="1:23">
      <c r="A82" s="425">
        <f>IF('Result Sheet'!A82="","",'Result Sheet'!A82)</f>
        <v>75</v>
      </c>
      <c r="B82" s="426" t="str">
        <f>IF(OR($D$3="",$N$3=""),"",IF('Result Sheet'!B82="","",'Result Sheet'!B82))</f>
        <v/>
      </c>
      <c r="C82" s="427" t="str">
        <f>IF(OR($D$3="",$N$3=""),"",IF('Result Sheet'!F82="","",'Result Sheet'!F82))</f>
        <v/>
      </c>
      <c r="D82" s="428" t="str">
        <f>IF(OR($D$3="",$N$3=""),"",IF('Result Sheet'!E82="","",'Result Sheet'!E82))</f>
        <v/>
      </c>
      <c r="E82" s="429" t="str">
        <f>IF(OR($D$3="",$N$3=""),"",IF('Result Sheet'!G82="","",'Result Sheet'!G82))</f>
        <v/>
      </c>
      <c r="F82" s="429" t="str">
        <f>IF(OR($D$3="",$N$3=""),"",IF('Result Sheet'!H82="","",'Result Sheet'!H82))</f>
        <v/>
      </c>
      <c r="G82" s="429" t="str">
        <f>IF(OR($D$3="",$N$3=""),"",IF('Result Sheet'!I82="","",'Result Sheet'!I82))</f>
        <v/>
      </c>
      <c r="H82" s="430" t="str">
        <f>IF(OR($D$3="",$N$3=""),"",IF('Result Sheet'!K82="","",'Result Sheet'!K82))</f>
        <v/>
      </c>
      <c r="I82" s="431" t="str">
        <f>IF(OR($D$3="",$N$3=""),"",IF('Result Sheet'!J82="","",'Result Sheet'!J82))</f>
        <v/>
      </c>
      <c r="J82" s="432" t="str">
        <f>IF($N$3=$AJ$8,'Result Sheet'!P82,IF($N$3=$AJ$9,'Result Sheet'!AH82,IF($N$3=$AJ$10,'Result Sheet'!AZ82,IF($N$3=$AJ$11,'Result Sheet'!BR82,""))))</f>
        <v/>
      </c>
      <c r="K82" s="432" t="str">
        <f>IF($N$3=$AJ$8,'Result Sheet'!Q82,IF($N$3=$AJ$9,'Result Sheet'!AI82,IF($N$3=$AJ$10,'Result Sheet'!BA82,IF($N$3=$AJ$11,'Result Sheet'!BS82,""))))</f>
        <v/>
      </c>
      <c r="L82" s="433" t="str">
        <f>IF(OR($D$3="",$N$3=""),"",IF(B82="","",IF(AND(K82="NA",J82="NA"),"NA",IF($N$3=$AJ$12,'Result Sheet'!CF82,IF($N$3=$AJ$13,'Result Sheet'!CM82,IF($N$3=$AJ$14,'Result Sheet'!CT82,IF($N$3=$AJ$15,'Result Sheet'!DA82,IF($N$3=$AJ$16,'Result Sheet'!DE82,SUM(J82:K82)))))))))</f>
        <v/>
      </c>
      <c r="M82" s="434" t="str">
        <f t="shared" si="8"/>
        <v/>
      </c>
      <c r="N82" s="435" t="str">
        <f>IF($N$3=$AJ$8,'Result Sheet'!T82,IF($N$3=$AJ$9,'Result Sheet'!AL82,IF($N$3=$AJ$10,'Result Sheet'!BD82,IF($N$3=$AJ$11,'Result Sheet'!BV82,""))))</f>
        <v/>
      </c>
      <c r="O82" s="435" t="str">
        <f>IF($N$3=$AJ$8,'Result Sheet'!U82,IF($N$3=$AJ$9,'Result Sheet'!AM82,IF($N$3=$AJ$10,'Result Sheet'!BE82,IF($N$3=$AJ$11,'Result Sheet'!BW82,""))))</f>
        <v/>
      </c>
      <c r="P82" s="436" t="str">
        <f>IF(OR($D$3="",$N$3=""),"",IF(B82="","",IF(AND(N82="NA",O82="NA"),"NA",IF($N$3=$AJ$12,'Result Sheet'!CG82,IF($N$3=$AJ$13,'Result Sheet'!CN82,IF($N$3=$AJ$14,'Result Sheet'!CU82,IF($N$3=$AJ$15,'Result Sheet'!DB82,IF($N$3=$AJ$16,'Result Sheet'!DF82,SUM(N82:O82)))))))))</f>
        <v/>
      </c>
      <c r="Q82" s="434" t="str">
        <f t="shared" si="9"/>
        <v/>
      </c>
      <c r="R82" s="437">
        <f t="shared" si="10"/>
        <v>0</v>
      </c>
      <c r="S82" s="437" t="str">
        <f t="shared" si="11"/>
        <v/>
      </c>
      <c r="T82" s="437" t="str">
        <f t="shared" si="12"/>
        <v/>
      </c>
      <c r="U82" s="437" t="str">
        <f t="shared" si="13"/>
        <v/>
      </c>
      <c r="V82" s="438" t="str">
        <f t="shared" si="14"/>
        <v/>
      </c>
      <c r="W82" s="439" t="str">
        <f t="shared" si="15"/>
        <v/>
      </c>
    </row>
    <row r="83" spans="1:23">
      <c r="A83" s="425">
        <f>IF('Result Sheet'!A83="","",'Result Sheet'!A83)</f>
        <v>76</v>
      </c>
      <c r="B83" s="426" t="str">
        <f>IF(OR($D$3="",$N$3=""),"",IF('Result Sheet'!B83="","",'Result Sheet'!B83))</f>
        <v/>
      </c>
      <c r="C83" s="427" t="str">
        <f>IF(OR($D$3="",$N$3=""),"",IF('Result Sheet'!F83="","",'Result Sheet'!F83))</f>
        <v/>
      </c>
      <c r="D83" s="428" t="str">
        <f>IF(OR($D$3="",$N$3=""),"",IF('Result Sheet'!E83="","",'Result Sheet'!E83))</f>
        <v/>
      </c>
      <c r="E83" s="429" t="str">
        <f>IF(OR($D$3="",$N$3=""),"",IF('Result Sheet'!G83="","",'Result Sheet'!G83))</f>
        <v/>
      </c>
      <c r="F83" s="429" t="str">
        <f>IF(OR($D$3="",$N$3=""),"",IF('Result Sheet'!H83="","",'Result Sheet'!H83))</f>
        <v/>
      </c>
      <c r="G83" s="429" t="str">
        <f>IF(OR($D$3="",$N$3=""),"",IF('Result Sheet'!I83="","",'Result Sheet'!I83))</f>
        <v/>
      </c>
      <c r="H83" s="430" t="str">
        <f>IF(OR($D$3="",$N$3=""),"",IF('Result Sheet'!K83="","",'Result Sheet'!K83))</f>
        <v/>
      </c>
      <c r="I83" s="431" t="str">
        <f>IF(OR($D$3="",$N$3=""),"",IF('Result Sheet'!J83="","",'Result Sheet'!J83))</f>
        <v/>
      </c>
      <c r="J83" s="432" t="str">
        <f>IF($N$3=$AJ$8,'Result Sheet'!P83,IF($N$3=$AJ$9,'Result Sheet'!AH83,IF($N$3=$AJ$10,'Result Sheet'!AZ83,IF($N$3=$AJ$11,'Result Sheet'!BR83,""))))</f>
        <v/>
      </c>
      <c r="K83" s="432" t="str">
        <f>IF($N$3=$AJ$8,'Result Sheet'!Q83,IF($N$3=$AJ$9,'Result Sheet'!AI83,IF($N$3=$AJ$10,'Result Sheet'!BA83,IF($N$3=$AJ$11,'Result Sheet'!BS83,""))))</f>
        <v/>
      </c>
      <c r="L83" s="433" t="str">
        <f>IF(OR($D$3="",$N$3=""),"",IF(B83="","",IF(AND(K83="NA",J83="NA"),"NA",IF($N$3=$AJ$12,'Result Sheet'!CF83,IF($N$3=$AJ$13,'Result Sheet'!CM83,IF($N$3=$AJ$14,'Result Sheet'!CT83,IF($N$3=$AJ$15,'Result Sheet'!DA83,IF($N$3=$AJ$16,'Result Sheet'!DE83,SUM(J83:K83)))))))))</f>
        <v/>
      </c>
      <c r="M83" s="434" t="str">
        <f t="shared" si="8"/>
        <v/>
      </c>
      <c r="N83" s="435" t="str">
        <f>IF($N$3=$AJ$8,'Result Sheet'!T83,IF($N$3=$AJ$9,'Result Sheet'!AL83,IF($N$3=$AJ$10,'Result Sheet'!BD83,IF($N$3=$AJ$11,'Result Sheet'!BV83,""))))</f>
        <v/>
      </c>
      <c r="O83" s="435" t="str">
        <f>IF($N$3=$AJ$8,'Result Sheet'!U83,IF($N$3=$AJ$9,'Result Sheet'!AM83,IF($N$3=$AJ$10,'Result Sheet'!BE83,IF($N$3=$AJ$11,'Result Sheet'!BW83,""))))</f>
        <v/>
      </c>
      <c r="P83" s="436" t="str">
        <f>IF(OR($D$3="",$N$3=""),"",IF(B83="","",IF(AND(N83="NA",O83="NA"),"NA",IF($N$3=$AJ$12,'Result Sheet'!CG83,IF($N$3=$AJ$13,'Result Sheet'!CN83,IF($N$3=$AJ$14,'Result Sheet'!CU83,IF($N$3=$AJ$15,'Result Sheet'!DB83,IF($N$3=$AJ$16,'Result Sheet'!DF83,SUM(N83:O83)))))))))</f>
        <v/>
      </c>
      <c r="Q83" s="434" t="str">
        <f t="shared" si="9"/>
        <v/>
      </c>
      <c r="R83" s="437">
        <f t="shared" si="10"/>
        <v>0</v>
      </c>
      <c r="S83" s="437" t="str">
        <f t="shared" si="11"/>
        <v/>
      </c>
      <c r="T83" s="437" t="str">
        <f t="shared" si="12"/>
        <v/>
      </c>
      <c r="U83" s="437" t="str">
        <f t="shared" si="13"/>
        <v/>
      </c>
      <c r="V83" s="438" t="str">
        <f t="shared" si="14"/>
        <v/>
      </c>
      <c r="W83" s="439" t="str">
        <f t="shared" si="15"/>
        <v/>
      </c>
    </row>
    <row r="84" spans="1:23">
      <c r="A84" s="425">
        <f>IF('Result Sheet'!A84="","",'Result Sheet'!A84)</f>
        <v>77</v>
      </c>
      <c r="B84" s="426" t="str">
        <f>IF(OR($D$3="",$N$3=""),"",IF('Result Sheet'!B84="","",'Result Sheet'!B84))</f>
        <v/>
      </c>
      <c r="C84" s="427" t="str">
        <f>IF(OR($D$3="",$N$3=""),"",IF('Result Sheet'!F84="","",'Result Sheet'!F84))</f>
        <v/>
      </c>
      <c r="D84" s="428" t="str">
        <f>IF(OR($D$3="",$N$3=""),"",IF('Result Sheet'!E84="","",'Result Sheet'!E84))</f>
        <v/>
      </c>
      <c r="E84" s="429" t="str">
        <f>IF(OR($D$3="",$N$3=""),"",IF('Result Sheet'!G84="","",'Result Sheet'!G84))</f>
        <v/>
      </c>
      <c r="F84" s="429" t="str">
        <f>IF(OR($D$3="",$N$3=""),"",IF('Result Sheet'!H84="","",'Result Sheet'!H84))</f>
        <v/>
      </c>
      <c r="G84" s="429" t="str">
        <f>IF(OR($D$3="",$N$3=""),"",IF('Result Sheet'!I84="","",'Result Sheet'!I84))</f>
        <v/>
      </c>
      <c r="H84" s="430" t="str">
        <f>IF(OR($D$3="",$N$3=""),"",IF('Result Sheet'!K84="","",'Result Sheet'!K84))</f>
        <v/>
      </c>
      <c r="I84" s="431" t="str">
        <f>IF(OR($D$3="",$N$3=""),"",IF('Result Sheet'!J84="","",'Result Sheet'!J84))</f>
        <v/>
      </c>
      <c r="J84" s="432" t="str">
        <f>IF($N$3=$AJ$8,'Result Sheet'!P84,IF($N$3=$AJ$9,'Result Sheet'!AH84,IF($N$3=$AJ$10,'Result Sheet'!AZ84,IF($N$3=$AJ$11,'Result Sheet'!BR84,""))))</f>
        <v/>
      </c>
      <c r="K84" s="432" t="str">
        <f>IF($N$3=$AJ$8,'Result Sheet'!Q84,IF($N$3=$AJ$9,'Result Sheet'!AI84,IF($N$3=$AJ$10,'Result Sheet'!BA84,IF($N$3=$AJ$11,'Result Sheet'!BS84,""))))</f>
        <v/>
      </c>
      <c r="L84" s="433" t="str">
        <f>IF(OR($D$3="",$N$3=""),"",IF(B84="","",IF(AND(K84="NA",J84="NA"),"NA",IF($N$3=$AJ$12,'Result Sheet'!CF84,IF($N$3=$AJ$13,'Result Sheet'!CM84,IF($N$3=$AJ$14,'Result Sheet'!CT84,IF($N$3=$AJ$15,'Result Sheet'!DA84,IF($N$3=$AJ$16,'Result Sheet'!DE84,SUM(J84:K84)))))))))</f>
        <v/>
      </c>
      <c r="M84" s="434" t="str">
        <f t="shared" si="8"/>
        <v/>
      </c>
      <c r="N84" s="435" t="str">
        <f>IF($N$3=$AJ$8,'Result Sheet'!T84,IF($N$3=$AJ$9,'Result Sheet'!AL84,IF($N$3=$AJ$10,'Result Sheet'!BD84,IF($N$3=$AJ$11,'Result Sheet'!BV84,""))))</f>
        <v/>
      </c>
      <c r="O84" s="435" t="str">
        <f>IF($N$3=$AJ$8,'Result Sheet'!U84,IF($N$3=$AJ$9,'Result Sheet'!AM84,IF($N$3=$AJ$10,'Result Sheet'!BE84,IF($N$3=$AJ$11,'Result Sheet'!BW84,""))))</f>
        <v/>
      </c>
      <c r="P84" s="436" t="str">
        <f>IF(OR($D$3="",$N$3=""),"",IF(B84="","",IF(AND(N84="NA",O84="NA"),"NA",IF($N$3=$AJ$12,'Result Sheet'!CG84,IF($N$3=$AJ$13,'Result Sheet'!CN84,IF($N$3=$AJ$14,'Result Sheet'!CU84,IF($N$3=$AJ$15,'Result Sheet'!DB84,IF($N$3=$AJ$16,'Result Sheet'!DF84,SUM(N84:O84)))))))))</f>
        <v/>
      </c>
      <c r="Q84" s="434" t="str">
        <f t="shared" si="9"/>
        <v/>
      </c>
      <c r="R84" s="437">
        <f t="shared" si="10"/>
        <v>0</v>
      </c>
      <c r="S84" s="437" t="str">
        <f t="shared" si="11"/>
        <v/>
      </c>
      <c r="T84" s="437" t="str">
        <f t="shared" si="12"/>
        <v/>
      </c>
      <c r="U84" s="437" t="str">
        <f t="shared" si="13"/>
        <v/>
      </c>
      <c r="V84" s="438" t="str">
        <f t="shared" si="14"/>
        <v/>
      </c>
      <c r="W84" s="439" t="str">
        <f t="shared" si="15"/>
        <v/>
      </c>
    </row>
    <row r="85" spans="1:23">
      <c r="A85" s="425">
        <f>IF('Result Sheet'!A85="","",'Result Sheet'!A85)</f>
        <v>78</v>
      </c>
      <c r="B85" s="426" t="str">
        <f>IF(OR($D$3="",$N$3=""),"",IF('Result Sheet'!B85="","",'Result Sheet'!B85))</f>
        <v/>
      </c>
      <c r="C85" s="427" t="str">
        <f>IF(OR($D$3="",$N$3=""),"",IF('Result Sheet'!F85="","",'Result Sheet'!F85))</f>
        <v/>
      </c>
      <c r="D85" s="428" t="str">
        <f>IF(OR($D$3="",$N$3=""),"",IF('Result Sheet'!E85="","",'Result Sheet'!E85))</f>
        <v/>
      </c>
      <c r="E85" s="429" t="str">
        <f>IF(OR($D$3="",$N$3=""),"",IF('Result Sheet'!G85="","",'Result Sheet'!G85))</f>
        <v/>
      </c>
      <c r="F85" s="429" t="str">
        <f>IF(OR($D$3="",$N$3=""),"",IF('Result Sheet'!H85="","",'Result Sheet'!H85))</f>
        <v/>
      </c>
      <c r="G85" s="429" t="str">
        <f>IF(OR($D$3="",$N$3=""),"",IF('Result Sheet'!I85="","",'Result Sheet'!I85))</f>
        <v/>
      </c>
      <c r="H85" s="430" t="str">
        <f>IF(OR($D$3="",$N$3=""),"",IF('Result Sheet'!K85="","",'Result Sheet'!K85))</f>
        <v/>
      </c>
      <c r="I85" s="431" t="str">
        <f>IF(OR($D$3="",$N$3=""),"",IF('Result Sheet'!J85="","",'Result Sheet'!J85))</f>
        <v/>
      </c>
      <c r="J85" s="432" t="str">
        <f>IF($N$3=$AJ$8,'Result Sheet'!P85,IF($N$3=$AJ$9,'Result Sheet'!AH85,IF($N$3=$AJ$10,'Result Sheet'!AZ85,IF($N$3=$AJ$11,'Result Sheet'!BR85,""))))</f>
        <v/>
      </c>
      <c r="K85" s="432" t="str">
        <f>IF($N$3=$AJ$8,'Result Sheet'!Q85,IF($N$3=$AJ$9,'Result Sheet'!AI85,IF($N$3=$AJ$10,'Result Sheet'!BA85,IF($N$3=$AJ$11,'Result Sheet'!BS85,""))))</f>
        <v/>
      </c>
      <c r="L85" s="433" t="str">
        <f>IF(OR($D$3="",$N$3=""),"",IF(B85="","",IF(AND(K85="NA",J85="NA"),"NA",IF($N$3=$AJ$12,'Result Sheet'!CF85,IF($N$3=$AJ$13,'Result Sheet'!CM85,IF($N$3=$AJ$14,'Result Sheet'!CT85,IF($N$3=$AJ$15,'Result Sheet'!DA85,IF($N$3=$AJ$16,'Result Sheet'!DE85,SUM(J85:K85)))))))))</f>
        <v/>
      </c>
      <c r="M85" s="434" t="str">
        <f t="shared" si="8"/>
        <v/>
      </c>
      <c r="N85" s="435" t="str">
        <f>IF($N$3=$AJ$8,'Result Sheet'!T85,IF($N$3=$AJ$9,'Result Sheet'!AL85,IF($N$3=$AJ$10,'Result Sheet'!BD85,IF($N$3=$AJ$11,'Result Sheet'!BV85,""))))</f>
        <v/>
      </c>
      <c r="O85" s="435" t="str">
        <f>IF($N$3=$AJ$8,'Result Sheet'!U85,IF($N$3=$AJ$9,'Result Sheet'!AM85,IF($N$3=$AJ$10,'Result Sheet'!BE85,IF($N$3=$AJ$11,'Result Sheet'!BW85,""))))</f>
        <v/>
      </c>
      <c r="P85" s="436" t="str">
        <f>IF(OR($D$3="",$N$3=""),"",IF(B85="","",IF(AND(N85="NA",O85="NA"),"NA",IF($N$3=$AJ$12,'Result Sheet'!CG85,IF($N$3=$AJ$13,'Result Sheet'!CN85,IF($N$3=$AJ$14,'Result Sheet'!CU85,IF($N$3=$AJ$15,'Result Sheet'!DB85,IF($N$3=$AJ$16,'Result Sheet'!DF85,SUM(N85:O85)))))))))</f>
        <v/>
      </c>
      <c r="Q85" s="434" t="str">
        <f t="shared" si="9"/>
        <v/>
      </c>
      <c r="R85" s="437">
        <f t="shared" si="10"/>
        <v>0</v>
      </c>
      <c r="S85" s="437" t="str">
        <f t="shared" si="11"/>
        <v/>
      </c>
      <c r="T85" s="437" t="str">
        <f t="shared" si="12"/>
        <v/>
      </c>
      <c r="U85" s="437" t="str">
        <f t="shared" si="13"/>
        <v/>
      </c>
      <c r="V85" s="438" t="str">
        <f t="shared" si="14"/>
        <v/>
      </c>
      <c r="W85" s="439" t="str">
        <f t="shared" si="15"/>
        <v/>
      </c>
    </row>
    <row r="86" spans="1:23">
      <c r="A86" s="425">
        <f>IF('Result Sheet'!A86="","",'Result Sheet'!A86)</f>
        <v>79</v>
      </c>
      <c r="B86" s="426" t="str">
        <f>IF(OR($D$3="",$N$3=""),"",IF('Result Sheet'!B86="","",'Result Sheet'!B86))</f>
        <v/>
      </c>
      <c r="C86" s="427" t="str">
        <f>IF(OR($D$3="",$N$3=""),"",IF('Result Sheet'!F86="","",'Result Sheet'!F86))</f>
        <v/>
      </c>
      <c r="D86" s="428" t="str">
        <f>IF(OR($D$3="",$N$3=""),"",IF('Result Sheet'!E86="","",'Result Sheet'!E86))</f>
        <v/>
      </c>
      <c r="E86" s="429" t="str">
        <f>IF(OR($D$3="",$N$3=""),"",IF('Result Sheet'!G86="","",'Result Sheet'!G86))</f>
        <v/>
      </c>
      <c r="F86" s="429" t="str">
        <f>IF(OR($D$3="",$N$3=""),"",IF('Result Sheet'!H86="","",'Result Sheet'!H86))</f>
        <v/>
      </c>
      <c r="G86" s="429" t="str">
        <f>IF(OR($D$3="",$N$3=""),"",IF('Result Sheet'!I86="","",'Result Sheet'!I86))</f>
        <v/>
      </c>
      <c r="H86" s="430" t="str">
        <f>IF(OR($D$3="",$N$3=""),"",IF('Result Sheet'!K86="","",'Result Sheet'!K86))</f>
        <v/>
      </c>
      <c r="I86" s="431" t="str">
        <f>IF(OR($D$3="",$N$3=""),"",IF('Result Sheet'!J86="","",'Result Sheet'!J86))</f>
        <v/>
      </c>
      <c r="J86" s="432" t="str">
        <f>IF($N$3=$AJ$8,'Result Sheet'!P86,IF($N$3=$AJ$9,'Result Sheet'!AH86,IF($N$3=$AJ$10,'Result Sheet'!AZ86,IF($N$3=$AJ$11,'Result Sheet'!BR86,""))))</f>
        <v/>
      </c>
      <c r="K86" s="432" t="str">
        <f>IF($N$3=$AJ$8,'Result Sheet'!Q86,IF($N$3=$AJ$9,'Result Sheet'!AI86,IF($N$3=$AJ$10,'Result Sheet'!BA86,IF($N$3=$AJ$11,'Result Sheet'!BS86,""))))</f>
        <v/>
      </c>
      <c r="L86" s="433" t="str">
        <f>IF(OR($D$3="",$N$3=""),"",IF(B86="","",IF(AND(K86="NA",J86="NA"),"NA",IF($N$3=$AJ$12,'Result Sheet'!CF86,IF($N$3=$AJ$13,'Result Sheet'!CM86,IF($N$3=$AJ$14,'Result Sheet'!CT86,IF($N$3=$AJ$15,'Result Sheet'!DA86,IF($N$3=$AJ$16,'Result Sheet'!DE86,SUM(J86:K86)))))))))</f>
        <v/>
      </c>
      <c r="M86" s="434" t="str">
        <f t="shared" si="8"/>
        <v/>
      </c>
      <c r="N86" s="435" t="str">
        <f>IF($N$3=$AJ$8,'Result Sheet'!T86,IF($N$3=$AJ$9,'Result Sheet'!AL86,IF($N$3=$AJ$10,'Result Sheet'!BD86,IF($N$3=$AJ$11,'Result Sheet'!BV86,""))))</f>
        <v/>
      </c>
      <c r="O86" s="435" t="str">
        <f>IF($N$3=$AJ$8,'Result Sheet'!U86,IF($N$3=$AJ$9,'Result Sheet'!AM86,IF($N$3=$AJ$10,'Result Sheet'!BE86,IF($N$3=$AJ$11,'Result Sheet'!BW86,""))))</f>
        <v/>
      </c>
      <c r="P86" s="436" t="str">
        <f>IF(OR($D$3="",$N$3=""),"",IF(B86="","",IF(AND(N86="NA",O86="NA"),"NA",IF($N$3=$AJ$12,'Result Sheet'!CG86,IF($N$3=$AJ$13,'Result Sheet'!CN86,IF($N$3=$AJ$14,'Result Sheet'!CU86,IF($N$3=$AJ$15,'Result Sheet'!DB86,IF($N$3=$AJ$16,'Result Sheet'!DF86,SUM(N86:O86)))))))))</f>
        <v/>
      </c>
      <c r="Q86" s="434" t="str">
        <f t="shared" si="9"/>
        <v/>
      </c>
      <c r="R86" s="437">
        <f t="shared" si="10"/>
        <v>0</v>
      </c>
      <c r="S86" s="437" t="str">
        <f t="shared" si="11"/>
        <v/>
      </c>
      <c r="T86" s="437" t="str">
        <f t="shared" si="12"/>
        <v/>
      </c>
      <c r="U86" s="437" t="str">
        <f t="shared" si="13"/>
        <v/>
      </c>
      <c r="V86" s="438" t="str">
        <f t="shared" si="14"/>
        <v/>
      </c>
      <c r="W86" s="439" t="str">
        <f t="shared" si="15"/>
        <v/>
      </c>
    </row>
    <row r="87" spans="1:23">
      <c r="A87" s="425">
        <f>IF('Result Sheet'!A87="","",'Result Sheet'!A87)</f>
        <v>80</v>
      </c>
      <c r="B87" s="426" t="str">
        <f>IF(OR($D$3="",$N$3=""),"",IF('Result Sheet'!B87="","",'Result Sheet'!B87))</f>
        <v/>
      </c>
      <c r="C87" s="427" t="str">
        <f>IF(OR($D$3="",$N$3=""),"",IF('Result Sheet'!F87="","",'Result Sheet'!F87))</f>
        <v/>
      </c>
      <c r="D87" s="428" t="str">
        <f>IF(OR($D$3="",$N$3=""),"",IF('Result Sheet'!E87="","",'Result Sheet'!E87))</f>
        <v/>
      </c>
      <c r="E87" s="429" t="str">
        <f>IF(OR($D$3="",$N$3=""),"",IF('Result Sheet'!G87="","",'Result Sheet'!G87))</f>
        <v/>
      </c>
      <c r="F87" s="429" t="str">
        <f>IF(OR($D$3="",$N$3=""),"",IF('Result Sheet'!H87="","",'Result Sheet'!H87))</f>
        <v/>
      </c>
      <c r="G87" s="429" t="str">
        <f>IF(OR($D$3="",$N$3=""),"",IF('Result Sheet'!I87="","",'Result Sheet'!I87))</f>
        <v/>
      </c>
      <c r="H87" s="430" t="str">
        <f>IF(OR($D$3="",$N$3=""),"",IF('Result Sheet'!K87="","",'Result Sheet'!K87))</f>
        <v/>
      </c>
      <c r="I87" s="431" t="str">
        <f>IF(OR($D$3="",$N$3=""),"",IF('Result Sheet'!J87="","",'Result Sheet'!J87))</f>
        <v/>
      </c>
      <c r="J87" s="432" t="str">
        <f>IF($N$3=$AJ$8,'Result Sheet'!P87,IF($N$3=$AJ$9,'Result Sheet'!AH87,IF($N$3=$AJ$10,'Result Sheet'!AZ87,IF($N$3=$AJ$11,'Result Sheet'!BR87,""))))</f>
        <v/>
      </c>
      <c r="K87" s="432" t="str">
        <f>IF($N$3=$AJ$8,'Result Sheet'!Q87,IF($N$3=$AJ$9,'Result Sheet'!AI87,IF($N$3=$AJ$10,'Result Sheet'!BA87,IF($N$3=$AJ$11,'Result Sheet'!BS87,""))))</f>
        <v/>
      </c>
      <c r="L87" s="433" t="str">
        <f>IF(OR($D$3="",$N$3=""),"",IF(B87="","",IF(AND(K87="NA",J87="NA"),"NA",IF($N$3=$AJ$12,'Result Sheet'!CF87,IF($N$3=$AJ$13,'Result Sheet'!CM87,IF($N$3=$AJ$14,'Result Sheet'!CT87,IF($N$3=$AJ$15,'Result Sheet'!DA87,IF($N$3=$AJ$16,'Result Sheet'!DE87,SUM(J87:K87)))))))))</f>
        <v/>
      </c>
      <c r="M87" s="434" t="str">
        <f t="shared" si="8"/>
        <v/>
      </c>
      <c r="N87" s="435" t="str">
        <f>IF($N$3=$AJ$8,'Result Sheet'!T87,IF($N$3=$AJ$9,'Result Sheet'!AL87,IF($N$3=$AJ$10,'Result Sheet'!BD87,IF($N$3=$AJ$11,'Result Sheet'!BV87,""))))</f>
        <v/>
      </c>
      <c r="O87" s="435" t="str">
        <f>IF($N$3=$AJ$8,'Result Sheet'!U87,IF($N$3=$AJ$9,'Result Sheet'!AM87,IF($N$3=$AJ$10,'Result Sheet'!BE87,IF($N$3=$AJ$11,'Result Sheet'!BW87,""))))</f>
        <v/>
      </c>
      <c r="P87" s="436" t="str">
        <f>IF(OR($D$3="",$N$3=""),"",IF(B87="","",IF(AND(N87="NA",O87="NA"),"NA",IF($N$3=$AJ$12,'Result Sheet'!CG87,IF($N$3=$AJ$13,'Result Sheet'!CN87,IF($N$3=$AJ$14,'Result Sheet'!CU87,IF($N$3=$AJ$15,'Result Sheet'!DB87,IF($N$3=$AJ$16,'Result Sheet'!DF87,SUM(N87:O87)))))))))</f>
        <v/>
      </c>
      <c r="Q87" s="434" t="str">
        <f t="shared" si="9"/>
        <v/>
      </c>
      <c r="R87" s="437">
        <f t="shared" si="10"/>
        <v>0</v>
      </c>
      <c r="S87" s="437" t="str">
        <f t="shared" si="11"/>
        <v/>
      </c>
      <c r="T87" s="437" t="str">
        <f t="shared" si="12"/>
        <v/>
      </c>
      <c r="U87" s="437" t="str">
        <f t="shared" si="13"/>
        <v/>
      </c>
      <c r="V87" s="438" t="str">
        <f t="shared" si="14"/>
        <v/>
      </c>
      <c r="W87" s="439" t="str">
        <f t="shared" si="15"/>
        <v/>
      </c>
    </row>
    <row r="88" spans="1:23">
      <c r="A88" s="425">
        <f>IF('Result Sheet'!A88="","",'Result Sheet'!A88)</f>
        <v>81</v>
      </c>
      <c r="B88" s="426" t="str">
        <f>IF(OR($D$3="",$N$3=""),"",IF('Result Sheet'!B88="","",'Result Sheet'!B88))</f>
        <v/>
      </c>
      <c r="C88" s="427" t="str">
        <f>IF(OR($D$3="",$N$3=""),"",IF('Result Sheet'!F88="","",'Result Sheet'!F88))</f>
        <v/>
      </c>
      <c r="D88" s="428" t="str">
        <f>IF(OR($D$3="",$N$3=""),"",IF('Result Sheet'!E88="","",'Result Sheet'!E88))</f>
        <v/>
      </c>
      <c r="E88" s="429" t="str">
        <f>IF(OR($D$3="",$N$3=""),"",IF('Result Sheet'!G88="","",'Result Sheet'!G88))</f>
        <v/>
      </c>
      <c r="F88" s="429" t="str">
        <f>IF(OR($D$3="",$N$3=""),"",IF('Result Sheet'!H88="","",'Result Sheet'!H88))</f>
        <v/>
      </c>
      <c r="G88" s="429" t="str">
        <f>IF(OR($D$3="",$N$3=""),"",IF('Result Sheet'!I88="","",'Result Sheet'!I88))</f>
        <v/>
      </c>
      <c r="H88" s="430" t="str">
        <f>IF(OR($D$3="",$N$3=""),"",IF('Result Sheet'!K88="","",'Result Sheet'!K88))</f>
        <v/>
      </c>
      <c r="I88" s="431" t="str">
        <f>IF(OR($D$3="",$N$3=""),"",IF('Result Sheet'!J88="","",'Result Sheet'!J88))</f>
        <v/>
      </c>
      <c r="J88" s="432" t="str">
        <f>IF($N$3=$AJ$8,'Result Sheet'!P88,IF($N$3=$AJ$9,'Result Sheet'!AH88,IF($N$3=$AJ$10,'Result Sheet'!AZ88,IF($N$3=$AJ$11,'Result Sheet'!BR88,""))))</f>
        <v/>
      </c>
      <c r="K88" s="432" t="str">
        <f>IF($N$3=$AJ$8,'Result Sheet'!Q88,IF($N$3=$AJ$9,'Result Sheet'!AI88,IF($N$3=$AJ$10,'Result Sheet'!BA88,IF($N$3=$AJ$11,'Result Sheet'!BS88,""))))</f>
        <v/>
      </c>
      <c r="L88" s="433" t="str">
        <f>IF(OR($D$3="",$N$3=""),"",IF(B88="","",IF(AND(K88="NA",J88="NA"),"NA",IF($N$3=$AJ$12,'Result Sheet'!CF88,IF($N$3=$AJ$13,'Result Sheet'!CM88,IF($N$3=$AJ$14,'Result Sheet'!CT88,IF($N$3=$AJ$15,'Result Sheet'!DA88,IF($N$3=$AJ$16,'Result Sheet'!DE88,SUM(J88:K88)))))))))</f>
        <v/>
      </c>
      <c r="M88" s="434" t="str">
        <f t="shared" si="8"/>
        <v/>
      </c>
      <c r="N88" s="435" t="str">
        <f>IF($N$3=$AJ$8,'Result Sheet'!T88,IF($N$3=$AJ$9,'Result Sheet'!AL88,IF($N$3=$AJ$10,'Result Sheet'!BD88,IF($N$3=$AJ$11,'Result Sheet'!BV88,""))))</f>
        <v/>
      </c>
      <c r="O88" s="435" t="str">
        <f>IF($N$3=$AJ$8,'Result Sheet'!U88,IF($N$3=$AJ$9,'Result Sheet'!AM88,IF($N$3=$AJ$10,'Result Sheet'!BE88,IF($N$3=$AJ$11,'Result Sheet'!BW88,""))))</f>
        <v/>
      </c>
      <c r="P88" s="436" t="str">
        <f>IF(OR($D$3="",$N$3=""),"",IF(B88="","",IF(AND(N88="NA",O88="NA"),"NA",IF($N$3=$AJ$12,'Result Sheet'!CG88,IF($N$3=$AJ$13,'Result Sheet'!CN88,IF($N$3=$AJ$14,'Result Sheet'!CU88,IF($N$3=$AJ$15,'Result Sheet'!DB88,IF($N$3=$AJ$16,'Result Sheet'!DF88,SUM(N88:O88)))))))))</f>
        <v/>
      </c>
      <c r="Q88" s="434" t="str">
        <f t="shared" si="9"/>
        <v/>
      </c>
      <c r="R88" s="437">
        <f t="shared" si="10"/>
        <v>0</v>
      </c>
      <c r="S88" s="437" t="str">
        <f t="shared" si="11"/>
        <v/>
      </c>
      <c r="T88" s="437" t="str">
        <f t="shared" si="12"/>
        <v/>
      </c>
      <c r="U88" s="437" t="str">
        <f t="shared" si="13"/>
        <v/>
      </c>
      <c r="V88" s="438" t="str">
        <f t="shared" si="14"/>
        <v/>
      </c>
      <c r="W88" s="439" t="str">
        <f t="shared" si="15"/>
        <v/>
      </c>
    </row>
    <row r="89" spans="1:23">
      <c r="A89" s="425">
        <f>IF('Result Sheet'!A89="","",'Result Sheet'!A89)</f>
        <v>82</v>
      </c>
      <c r="B89" s="426" t="str">
        <f>IF(OR($D$3="",$N$3=""),"",IF('Result Sheet'!B89="","",'Result Sheet'!B89))</f>
        <v/>
      </c>
      <c r="C89" s="427" t="str">
        <f>IF(OR($D$3="",$N$3=""),"",IF('Result Sheet'!F89="","",'Result Sheet'!F89))</f>
        <v/>
      </c>
      <c r="D89" s="428" t="str">
        <f>IF(OR($D$3="",$N$3=""),"",IF('Result Sheet'!E89="","",'Result Sheet'!E89))</f>
        <v/>
      </c>
      <c r="E89" s="429" t="str">
        <f>IF(OR($D$3="",$N$3=""),"",IF('Result Sheet'!G89="","",'Result Sheet'!G89))</f>
        <v/>
      </c>
      <c r="F89" s="429" t="str">
        <f>IF(OR($D$3="",$N$3=""),"",IF('Result Sheet'!H89="","",'Result Sheet'!H89))</f>
        <v/>
      </c>
      <c r="G89" s="429" t="str">
        <f>IF(OR($D$3="",$N$3=""),"",IF('Result Sheet'!I89="","",'Result Sheet'!I89))</f>
        <v/>
      </c>
      <c r="H89" s="430" t="str">
        <f>IF(OR($D$3="",$N$3=""),"",IF('Result Sheet'!K89="","",'Result Sheet'!K89))</f>
        <v/>
      </c>
      <c r="I89" s="431" t="str">
        <f>IF(OR($D$3="",$N$3=""),"",IF('Result Sheet'!J89="","",'Result Sheet'!J89))</f>
        <v/>
      </c>
      <c r="J89" s="432" t="str">
        <f>IF($N$3=$AJ$8,'Result Sheet'!P89,IF($N$3=$AJ$9,'Result Sheet'!AH89,IF($N$3=$AJ$10,'Result Sheet'!AZ89,IF($N$3=$AJ$11,'Result Sheet'!BR89,""))))</f>
        <v/>
      </c>
      <c r="K89" s="432" t="str">
        <f>IF($N$3=$AJ$8,'Result Sheet'!Q89,IF($N$3=$AJ$9,'Result Sheet'!AI89,IF($N$3=$AJ$10,'Result Sheet'!BA89,IF($N$3=$AJ$11,'Result Sheet'!BS89,""))))</f>
        <v/>
      </c>
      <c r="L89" s="433" t="str">
        <f>IF(OR($D$3="",$N$3=""),"",IF(B89="","",IF(AND(K89="NA",J89="NA"),"NA",IF($N$3=$AJ$12,'Result Sheet'!CF89,IF($N$3=$AJ$13,'Result Sheet'!CM89,IF($N$3=$AJ$14,'Result Sheet'!CT89,IF($N$3=$AJ$15,'Result Sheet'!DA89,IF($N$3=$AJ$16,'Result Sheet'!DE89,SUM(J89:K89)))))))))</f>
        <v/>
      </c>
      <c r="M89" s="434" t="str">
        <f t="shared" si="8"/>
        <v/>
      </c>
      <c r="N89" s="435" t="str">
        <f>IF($N$3=$AJ$8,'Result Sheet'!T89,IF($N$3=$AJ$9,'Result Sheet'!AL89,IF($N$3=$AJ$10,'Result Sheet'!BD89,IF($N$3=$AJ$11,'Result Sheet'!BV89,""))))</f>
        <v/>
      </c>
      <c r="O89" s="435" t="str">
        <f>IF($N$3=$AJ$8,'Result Sheet'!U89,IF($N$3=$AJ$9,'Result Sheet'!AM89,IF($N$3=$AJ$10,'Result Sheet'!BE89,IF($N$3=$AJ$11,'Result Sheet'!BW89,""))))</f>
        <v/>
      </c>
      <c r="P89" s="436" t="str">
        <f>IF(OR($D$3="",$N$3=""),"",IF(B89="","",IF(AND(N89="NA",O89="NA"),"NA",IF($N$3=$AJ$12,'Result Sheet'!CG89,IF($N$3=$AJ$13,'Result Sheet'!CN89,IF($N$3=$AJ$14,'Result Sheet'!CU89,IF($N$3=$AJ$15,'Result Sheet'!DB89,IF($N$3=$AJ$16,'Result Sheet'!DF89,SUM(N89:O89)))))))))</f>
        <v/>
      </c>
      <c r="Q89" s="434" t="str">
        <f t="shared" si="9"/>
        <v/>
      </c>
      <c r="R89" s="437">
        <f t="shared" si="10"/>
        <v>0</v>
      </c>
      <c r="S89" s="437" t="str">
        <f t="shared" si="11"/>
        <v/>
      </c>
      <c r="T89" s="437" t="str">
        <f t="shared" si="12"/>
        <v/>
      </c>
      <c r="U89" s="437" t="str">
        <f t="shared" si="13"/>
        <v/>
      </c>
      <c r="V89" s="438" t="str">
        <f t="shared" si="14"/>
        <v/>
      </c>
      <c r="W89" s="439" t="str">
        <f t="shared" si="15"/>
        <v/>
      </c>
    </row>
    <row r="90" spans="1:23">
      <c r="A90" s="425">
        <f>IF('Result Sheet'!A90="","",'Result Sheet'!A90)</f>
        <v>83</v>
      </c>
      <c r="B90" s="426" t="str">
        <f>IF(OR($D$3="",$N$3=""),"",IF('Result Sheet'!B90="","",'Result Sheet'!B90))</f>
        <v/>
      </c>
      <c r="C90" s="427" t="str">
        <f>IF(OR($D$3="",$N$3=""),"",IF('Result Sheet'!F90="","",'Result Sheet'!F90))</f>
        <v/>
      </c>
      <c r="D90" s="428" t="str">
        <f>IF(OR($D$3="",$N$3=""),"",IF('Result Sheet'!E90="","",'Result Sheet'!E90))</f>
        <v/>
      </c>
      <c r="E90" s="429" t="str">
        <f>IF(OR($D$3="",$N$3=""),"",IF('Result Sheet'!G90="","",'Result Sheet'!G90))</f>
        <v/>
      </c>
      <c r="F90" s="429" t="str">
        <f>IF(OR($D$3="",$N$3=""),"",IF('Result Sheet'!H90="","",'Result Sheet'!H90))</f>
        <v/>
      </c>
      <c r="G90" s="429" t="str">
        <f>IF(OR($D$3="",$N$3=""),"",IF('Result Sheet'!I90="","",'Result Sheet'!I90))</f>
        <v/>
      </c>
      <c r="H90" s="430" t="str">
        <f>IF(OR($D$3="",$N$3=""),"",IF('Result Sheet'!K90="","",'Result Sheet'!K90))</f>
        <v/>
      </c>
      <c r="I90" s="431" t="str">
        <f>IF(OR($D$3="",$N$3=""),"",IF('Result Sheet'!J90="","",'Result Sheet'!J90))</f>
        <v/>
      </c>
      <c r="J90" s="432" t="str">
        <f>IF($N$3=$AJ$8,'Result Sheet'!P90,IF($N$3=$AJ$9,'Result Sheet'!AH90,IF($N$3=$AJ$10,'Result Sheet'!AZ90,IF($N$3=$AJ$11,'Result Sheet'!BR90,""))))</f>
        <v/>
      </c>
      <c r="K90" s="432" t="str">
        <f>IF($N$3=$AJ$8,'Result Sheet'!Q90,IF($N$3=$AJ$9,'Result Sheet'!AI90,IF($N$3=$AJ$10,'Result Sheet'!BA90,IF($N$3=$AJ$11,'Result Sheet'!BS90,""))))</f>
        <v/>
      </c>
      <c r="L90" s="433" t="str">
        <f>IF(OR($D$3="",$N$3=""),"",IF(B90="","",IF(AND(K90="NA",J90="NA"),"NA",IF($N$3=$AJ$12,'Result Sheet'!CF90,IF($N$3=$AJ$13,'Result Sheet'!CM90,IF($N$3=$AJ$14,'Result Sheet'!CT90,IF($N$3=$AJ$15,'Result Sheet'!DA90,IF($N$3=$AJ$16,'Result Sheet'!DE90,SUM(J90:K90)))))))))</f>
        <v/>
      </c>
      <c r="M90" s="434" t="str">
        <f t="shared" si="8"/>
        <v/>
      </c>
      <c r="N90" s="435" t="str">
        <f>IF($N$3=$AJ$8,'Result Sheet'!T90,IF($N$3=$AJ$9,'Result Sheet'!AL90,IF($N$3=$AJ$10,'Result Sheet'!BD90,IF($N$3=$AJ$11,'Result Sheet'!BV90,""))))</f>
        <v/>
      </c>
      <c r="O90" s="435" t="str">
        <f>IF($N$3=$AJ$8,'Result Sheet'!U90,IF($N$3=$AJ$9,'Result Sheet'!AM90,IF($N$3=$AJ$10,'Result Sheet'!BE90,IF($N$3=$AJ$11,'Result Sheet'!BW90,""))))</f>
        <v/>
      </c>
      <c r="P90" s="436" t="str">
        <f>IF(OR($D$3="",$N$3=""),"",IF(B90="","",IF(AND(N90="NA",O90="NA"),"NA",IF($N$3=$AJ$12,'Result Sheet'!CG90,IF($N$3=$AJ$13,'Result Sheet'!CN90,IF($N$3=$AJ$14,'Result Sheet'!CU90,IF($N$3=$AJ$15,'Result Sheet'!DB90,IF($N$3=$AJ$16,'Result Sheet'!DF90,SUM(N90:O90)))))))))</f>
        <v/>
      </c>
      <c r="Q90" s="434" t="str">
        <f t="shared" si="9"/>
        <v/>
      </c>
      <c r="R90" s="437">
        <f t="shared" si="10"/>
        <v>0</v>
      </c>
      <c r="S90" s="437" t="str">
        <f t="shared" si="11"/>
        <v/>
      </c>
      <c r="T90" s="437" t="str">
        <f t="shared" si="12"/>
        <v/>
      </c>
      <c r="U90" s="437" t="str">
        <f t="shared" si="13"/>
        <v/>
      </c>
      <c r="V90" s="438" t="str">
        <f t="shared" si="14"/>
        <v/>
      </c>
      <c r="W90" s="439" t="str">
        <f t="shared" si="15"/>
        <v/>
      </c>
    </row>
    <row r="91" spans="1:23">
      <c r="A91" s="425">
        <f>IF('Result Sheet'!A91="","",'Result Sheet'!A91)</f>
        <v>84</v>
      </c>
      <c r="B91" s="426" t="str">
        <f>IF(OR($D$3="",$N$3=""),"",IF('Result Sheet'!B91="","",'Result Sheet'!B91))</f>
        <v/>
      </c>
      <c r="C91" s="427" t="str">
        <f>IF(OR($D$3="",$N$3=""),"",IF('Result Sheet'!F91="","",'Result Sheet'!F91))</f>
        <v/>
      </c>
      <c r="D91" s="428" t="str">
        <f>IF(OR($D$3="",$N$3=""),"",IF('Result Sheet'!E91="","",'Result Sheet'!E91))</f>
        <v/>
      </c>
      <c r="E91" s="429" t="str">
        <f>IF(OR($D$3="",$N$3=""),"",IF('Result Sheet'!G91="","",'Result Sheet'!G91))</f>
        <v/>
      </c>
      <c r="F91" s="429" t="str">
        <f>IF(OR($D$3="",$N$3=""),"",IF('Result Sheet'!H91="","",'Result Sheet'!H91))</f>
        <v/>
      </c>
      <c r="G91" s="429" t="str">
        <f>IF(OR($D$3="",$N$3=""),"",IF('Result Sheet'!I91="","",'Result Sheet'!I91))</f>
        <v/>
      </c>
      <c r="H91" s="430" t="str">
        <f>IF(OR($D$3="",$N$3=""),"",IF('Result Sheet'!K91="","",'Result Sheet'!K91))</f>
        <v/>
      </c>
      <c r="I91" s="431" t="str">
        <f>IF(OR($D$3="",$N$3=""),"",IF('Result Sheet'!J91="","",'Result Sheet'!J91))</f>
        <v/>
      </c>
      <c r="J91" s="432" t="str">
        <f>IF($N$3=$AJ$8,'Result Sheet'!P91,IF($N$3=$AJ$9,'Result Sheet'!AH91,IF($N$3=$AJ$10,'Result Sheet'!AZ91,IF($N$3=$AJ$11,'Result Sheet'!BR91,""))))</f>
        <v/>
      </c>
      <c r="K91" s="432" t="str">
        <f>IF($N$3=$AJ$8,'Result Sheet'!Q91,IF($N$3=$AJ$9,'Result Sheet'!AI91,IF($N$3=$AJ$10,'Result Sheet'!BA91,IF($N$3=$AJ$11,'Result Sheet'!BS91,""))))</f>
        <v/>
      </c>
      <c r="L91" s="433" t="str">
        <f>IF(OR($D$3="",$N$3=""),"",IF(B91="","",IF(AND(K91="NA",J91="NA"),"NA",IF($N$3=$AJ$12,'Result Sheet'!CF91,IF($N$3=$AJ$13,'Result Sheet'!CM91,IF($N$3=$AJ$14,'Result Sheet'!CT91,IF($N$3=$AJ$15,'Result Sheet'!DA91,IF($N$3=$AJ$16,'Result Sheet'!DE91,SUM(J91:K91)))))))))</f>
        <v/>
      </c>
      <c r="M91" s="434" t="str">
        <f t="shared" si="8"/>
        <v/>
      </c>
      <c r="N91" s="435" t="str">
        <f>IF($N$3=$AJ$8,'Result Sheet'!T91,IF($N$3=$AJ$9,'Result Sheet'!AL91,IF($N$3=$AJ$10,'Result Sheet'!BD91,IF($N$3=$AJ$11,'Result Sheet'!BV91,""))))</f>
        <v/>
      </c>
      <c r="O91" s="435" t="str">
        <f>IF($N$3=$AJ$8,'Result Sheet'!U91,IF($N$3=$AJ$9,'Result Sheet'!AM91,IF($N$3=$AJ$10,'Result Sheet'!BE91,IF($N$3=$AJ$11,'Result Sheet'!BW91,""))))</f>
        <v/>
      </c>
      <c r="P91" s="436" t="str">
        <f>IF(OR($D$3="",$N$3=""),"",IF(B91="","",IF(AND(N91="NA",O91="NA"),"NA",IF($N$3=$AJ$12,'Result Sheet'!CG91,IF($N$3=$AJ$13,'Result Sheet'!CN91,IF($N$3=$AJ$14,'Result Sheet'!CU91,IF($N$3=$AJ$15,'Result Sheet'!DB91,IF($N$3=$AJ$16,'Result Sheet'!DF91,SUM(N91:O91)))))))))</f>
        <v/>
      </c>
      <c r="Q91" s="434" t="str">
        <f t="shared" si="9"/>
        <v/>
      </c>
      <c r="R91" s="437">
        <f t="shared" si="10"/>
        <v>0</v>
      </c>
      <c r="S91" s="437" t="str">
        <f t="shared" si="11"/>
        <v/>
      </c>
      <c r="T91" s="437" t="str">
        <f t="shared" si="12"/>
        <v/>
      </c>
      <c r="U91" s="437" t="str">
        <f t="shared" si="13"/>
        <v/>
      </c>
      <c r="V91" s="438" t="str">
        <f t="shared" si="14"/>
        <v/>
      </c>
      <c r="W91" s="439" t="str">
        <f t="shared" si="15"/>
        <v/>
      </c>
    </row>
    <row r="92" spans="1:23">
      <c r="A92" s="425">
        <f>IF('Result Sheet'!A92="","",'Result Sheet'!A92)</f>
        <v>85</v>
      </c>
      <c r="B92" s="426" t="str">
        <f>IF(OR($D$3="",$N$3=""),"",IF('Result Sheet'!B92="","",'Result Sheet'!B92))</f>
        <v/>
      </c>
      <c r="C92" s="427" t="str">
        <f>IF(OR($D$3="",$N$3=""),"",IF('Result Sheet'!F92="","",'Result Sheet'!F92))</f>
        <v/>
      </c>
      <c r="D92" s="428" t="str">
        <f>IF(OR($D$3="",$N$3=""),"",IF('Result Sheet'!E92="","",'Result Sheet'!E92))</f>
        <v/>
      </c>
      <c r="E92" s="429" t="str">
        <f>IF(OR($D$3="",$N$3=""),"",IF('Result Sheet'!G92="","",'Result Sheet'!G92))</f>
        <v/>
      </c>
      <c r="F92" s="429" t="str">
        <f>IF(OR($D$3="",$N$3=""),"",IF('Result Sheet'!H92="","",'Result Sheet'!H92))</f>
        <v/>
      </c>
      <c r="G92" s="429" t="str">
        <f>IF(OR($D$3="",$N$3=""),"",IF('Result Sheet'!I92="","",'Result Sheet'!I92))</f>
        <v/>
      </c>
      <c r="H92" s="430" t="str">
        <f>IF(OR($D$3="",$N$3=""),"",IF('Result Sheet'!K92="","",'Result Sheet'!K92))</f>
        <v/>
      </c>
      <c r="I92" s="431" t="str">
        <f>IF(OR($D$3="",$N$3=""),"",IF('Result Sheet'!J92="","",'Result Sheet'!J92))</f>
        <v/>
      </c>
      <c r="J92" s="432" t="str">
        <f>IF($N$3=$AJ$8,'Result Sheet'!P92,IF($N$3=$AJ$9,'Result Sheet'!AH92,IF($N$3=$AJ$10,'Result Sheet'!AZ92,IF($N$3=$AJ$11,'Result Sheet'!BR92,""))))</f>
        <v/>
      </c>
      <c r="K92" s="432" t="str">
        <f>IF($N$3=$AJ$8,'Result Sheet'!Q92,IF($N$3=$AJ$9,'Result Sheet'!AI92,IF($N$3=$AJ$10,'Result Sheet'!BA92,IF($N$3=$AJ$11,'Result Sheet'!BS92,""))))</f>
        <v/>
      </c>
      <c r="L92" s="433" t="str">
        <f>IF(OR($D$3="",$N$3=""),"",IF(B92="","",IF(AND(K92="NA",J92="NA"),"NA",IF($N$3=$AJ$12,'Result Sheet'!CF92,IF($N$3=$AJ$13,'Result Sheet'!CM92,IF($N$3=$AJ$14,'Result Sheet'!CT92,IF($N$3=$AJ$15,'Result Sheet'!DA92,IF($N$3=$AJ$16,'Result Sheet'!DE92,SUM(J92:K92)))))))))</f>
        <v/>
      </c>
      <c r="M92" s="434" t="str">
        <f t="shared" si="8"/>
        <v/>
      </c>
      <c r="N92" s="435" t="str">
        <f>IF($N$3=$AJ$8,'Result Sheet'!T92,IF($N$3=$AJ$9,'Result Sheet'!AL92,IF($N$3=$AJ$10,'Result Sheet'!BD92,IF($N$3=$AJ$11,'Result Sheet'!BV92,""))))</f>
        <v/>
      </c>
      <c r="O92" s="435" t="str">
        <f>IF($N$3=$AJ$8,'Result Sheet'!U92,IF($N$3=$AJ$9,'Result Sheet'!AM92,IF($N$3=$AJ$10,'Result Sheet'!BE92,IF($N$3=$AJ$11,'Result Sheet'!BW92,""))))</f>
        <v/>
      </c>
      <c r="P92" s="436" t="str">
        <f>IF(OR($D$3="",$N$3=""),"",IF(B92="","",IF(AND(N92="NA",O92="NA"),"NA",IF($N$3=$AJ$12,'Result Sheet'!CG92,IF($N$3=$AJ$13,'Result Sheet'!CN92,IF($N$3=$AJ$14,'Result Sheet'!CU92,IF($N$3=$AJ$15,'Result Sheet'!DB92,IF($N$3=$AJ$16,'Result Sheet'!DF92,SUM(N92:O92)))))))))</f>
        <v/>
      </c>
      <c r="Q92" s="434" t="str">
        <f t="shared" si="9"/>
        <v/>
      </c>
      <c r="R92" s="437">
        <f t="shared" si="10"/>
        <v>0</v>
      </c>
      <c r="S92" s="437" t="str">
        <f t="shared" si="11"/>
        <v/>
      </c>
      <c r="T92" s="437" t="str">
        <f t="shared" si="12"/>
        <v/>
      </c>
      <c r="U92" s="437" t="str">
        <f t="shared" si="13"/>
        <v/>
      </c>
      <c r="V92" s="438" t="str">
        <f t="shared" si="14"/>
        <v/>
      </c>
      <c r="W92" s="439" t="str">
        <f t="shared" si="15"/>
        <v/>
      </c>
    </row>
    <row r="93" spans="1:23">
      <c r="A93" s="425">
        <f>IF('Result Sheet'!A93="","",'Result Sheet'!A93)</f>
        <v>86</v>
      </c>
      <c r="B93" s="426" t="str">
        <f>IF(OR($D$3="",$N$3=""),"",IF('Result Sheet'!B93="","",'Result Sheet'!B93))</f>
        <v/>
      </c>
      <c r="C93" s="427" t="str">
        <f>IF(OR($D$3="",$N$3=""),"",IF('Result Sheet'!F93="","",'Result Sheet'!F93))</f>
        <v/>
      </c>
      <c r="D93" s="428" t="str">
        <f>IF(OR($D$3="",$N$3=""),"",IF('Result Sheet'!E93="","",'Result Sheet'!E93))</f>
        <v/>
      </c>
      <c r="E93" s="429" t="str">
        <f>IF(OR($D$3="",$N$3=""),"",IF('Result Sheet'!G93="","",'Result Sheet'!G93))</f>
        <v/>
      </c>
      <c r="F93" s="429" t="str">
        <f>IF(OR($D$3="",$N$3=""),"",IF('Result Sheet'!H93="","",'Result Sheet'!H93))</f>
        <v/>
      </c>
      <c r="G93" s="429" t="str">
        <f>IF(OR($D$3="",$N$3=""),"",IF('Result Sheet'!I93="","",'Result Sheet'!I93))</f>
        <v/>
      </c>
      <c r="H93" s="430" t="str">
        <f>IF(OR($D$3="",$N$3=""),"",IF('Result Sheet'!K93="","",'Result Sheet'!K93))</f>
        <v/>
      </c>
      <c r="I93" s="431" t="str">
        <f>IF(OR($D$3="",$N$3=""),"",IF('Result Sheet'!J93="","",'Result Sheet'!J93))</f>
        <v/>
      </c>
      <c r="J93" s="432" t="str">
        <f>IF($N$3=$AJ$8,'Result Sheet'!P93,IF($N$3=$AJ$9,'Result Sheet'!AH93,IF($N$3=$AJ$10,'Result Sheet'!AZ93,IF($N$3=$AJ$11,'Result Sheet'!BR93,""))))</f>
        <v/>
      </c>
      <c r="K93" s="432" t="str">
        <f>IF($N$3=$AJ$8,'Result Sheet'!Q93,IF($N$3=$AJ$9,'Result Sheet'!AI93,IF($N$3=$AJ$10,'Result Sheet'!BA93,IF($N$3=$AJ$11,'Result Sheet'!BS93,""))))</f>
        <v/>
      </c>
      <c r="L93" s="433" t="str">
        <f>IF(OR($D$3="",$N$3=""),"",IF(B93="","",IF(AND(K93="NA",J93="NA"),"NA",IF($N$3=$AJ$12,'Result Sheet'!CF93,IF($N$3=$AJ$13,'Result Sheet'!CM93,IF($N$3=$AJ$14,'Result Sheet'!CT93,IF($N$3=$AJ$15,'Result Sheet'!DA93,IF($N$3=$AJ$16,'Result Sheet'!DE93,SUM(J93:K93)))))))))</f>
        <v/>
      </c>
      <c r="M93" s="434" t="str">
        <f t="shared" si="8"/>
        <v/>
      </c>
      <c r="N93" s="435" t="str">
        <f>IF($N$3=$AJ$8,'Result Sheet'!T93,IF($N$3=$AJ$9,'Result Sheet'!AL93,IF($N$3=$AJ$10,'Result Sheet'!BD93,IF($N$3=$AJ$11,'Result Sheet'!BV93,""))))</f>
        <v/>
      </c>
      <c r="O93" s="435" t="str">
        <f>IF($N$3=$AJ$8,'Result Sheet'!U93,IF($N$3=$AJ$9,'Result Sheet'!AM93,IF($N$3=$AJ$10,'Result Sheet'!BE93,IF($N$3=$AJ$11,'Result Sheet'!BW93,""))))</f>
        <v/>
      </c>
      <c r="P93" s="436" t="str">
        <f>IF(OR($D$3="",$N$3=""),"",IF(B93="","",IF(AND(N93="NA",O93="NA"),"NA",IF($N$3=$AJ$12,'Result Sheet'!CG93,IF($N$3=$AJ$13,'Result Sheet'!CN93,IF($N$3=$AJ$14,'Result Sheet'!CU93,IF($N$3=$AJ$15,'Result Sheet'!DB93,IF($N$3=$AJ$16,'Result Sheet'!DF93,SUM(N93:O93)))))))))</f>
        <v/>
      </c>
      <c r="Q93" s="434" t="str">
        <f t="shared" si="9"/>
        <v/>
      </c>
      <c r="R93" s="437">
        <f t="shared" si="10"/>
        <v>0</v>
      </c>
      <c r="S93" s="437" t="str">
        <f t="shared" si="11"/>
        <v/>
      </c>
      <c r="T93" s="437" t="str">
        <f t="shared" si="12"/>
        <v/>
      </c>
      <c r="U93" s="437" t="str">
        <f t="shared" si="13"/>
        <v/>
      </c>
      <c r="V93" s="438" t="str">
        <f t="shared" si="14"/>
        <v/>
      </c>
      <c r="W93" s="439" t="str">
        <f t="shared" si="15"/>
        <v/>
      </c>
    </row>
    <row r="94" spans="1:23">
      <c r="A94" s="425">
        <f>IF('Result Sheet'!A94="","",'Result Sheet'!A94)</f>
        <v>87</v>
      </c>
      <c r="B94" s="426" t="str">
        <f>IF(OR($D$3="",$N$3=""),"",IF('Result Sheet'!B94="","",'Result Sheet'!B94))</f>
        <v/>
      </c>
      <c r="C94" s="427" t="str">
        <f>IF(OR($D$3="",$N$3=""),"",IF('Result Sheet'!F94="","",'Result Sheet'!F94))</f>
        <v/>
      </c>
      <c r="D94" s="428" t="str">
        <f>IF(OR($D$3="",$N$3=""),"",IF('Result Sheet'!E94="","",'Result Sheet'!E94))</f>
        <v/>
      </c>
      <c r="E94" s="429" t="str">
        <f>IF(OR($D$3="",$N$3=""),"",IF('Result Sheet'!G94="","",'Result Sheet'!G94))</f>
        <v/>
      </c>
      <c r="F94" s="429" t="str">
        <f>IF(OR($D$3="",$N$3=""),"",IF('Result Sheet'!H94="","",'Result Sheet'!H94))</f>
        <v/>
      </c>
      <c r="G94" s="429" t="str">
        <f>IF(OR($D$3="",$N$3=""),"",IF('Result Sheet'!I94="","",'Result Sheet'!I94))</f>
        <v/>
      </c>
      <c r="H94" s="430" t="str">
        <f>IF(OR($D$3="",$N$3=""),"",IF('Result Sheet'!K94="","",'Result Sheet'!K94))</f>
        <v/>
      </c>
      <c r="I94" s="431" t="str">
        <f>IF(OR($D$3="",$N$3=""),"",IF('Result Sheet'!J94="","",'Result Sheet'!J94))</f>
        <v/>
      </c>
      <c r="J94" s="432" t="str">
        <f>IF($N$3=$AJ$8,'Result Sheet'!P94,IF($N$3=$AJ$9,'Result Sheet'!AH94,IF($N$3=$AJ$10,'Result Sheet'!AZ94,IF($N$3=$AJ$11,'Result Sheet'!BR94,""))))</f>
        <v/>
      </c>
      <c r="K94" s="432" t="str">
        <f>IF($N$3=$AJ$8,'Result Sheet'!Q94,IF($N$3=$AJ$9,'Result Sheet'!AI94,IF($N$3=$AJ$10,'Result Sheet'!BA94,IF($N$3=$AJ$11,'Result Sheet'!BS94,""))))</f>
        <v/>
      </c>
      <c r="L94" s="433" t="str">
        <f>IF(OR($D$3="",$N$3=""),"",IF(B94="","",IF(AND(K94="NA",J94="NA"),"NA",IF($N$3=$AJ$12,'Result Sheet'!CF94,IF($N$3=$AJ$13,'Result Sheet'!CM94,IF($N$3=$AJ$14,'Result Sheet'!CT94,IF($N$3=$AJ$15,'Result Sheet'!DA94,IF($N$3=$AJ$16,'Result Sheet'!DE94,SUM(J94:K94)))))))))</f>
        <v/>
      </c>
      <c r="M94" s="434" t="str">
        <f t="shared" si="8"/>
        <v/>
      </c>
      <c r="N94" s="435" t="str">
        <f>IF($N$3=$AJ$8,'Result Sheet'!T94,IF($N$3=$AJ$9,'Result Sheet'!AL94,IF($N$3=$AJ$10,'Result Sheet'!BD94,IF($N$3=$AJ$11,'Result Sheet'!BV94,""))))</f>
        <v/>
      </c>
      <c r="O94" s="435" t="str">
        <f>IF($N$3=$AJ$8,'Result Sheet'!U94,IF($N$3=$AJ$9,'Result Sheet'!AM94,IF($N$3=$AJ$10,'Result Sheet'!BE94,IF($N$3=$AJ$11,'Result Sheet'!BW94,""))))</f>
        <v/>
      </c>
      <c r="P94" s="436" t="str">
        <f>IF(OR($D$3="",$N$3=""),"",IF(B94="","",IF(AND(N94="NA",O94="NA"),"NA",IF($N$3=$AJ$12,'Result Sheet'!CG94,IF($N$3=$AJ$13,'Result Sheet'!CN94,IF($N$3=$AJ$14,'Result Sheet'!CU94,IF($N$3=$AJ$15,'Result Sheet'!DB94,IF($N$3=$AJ$16,'Result Sheet'!DF94,SUM(N94:O94)))))))))</f>
        <v/>
      </c>
      <c r="Q94" s="434" t="str">
        <f t="shared" si="9"/>
        <v/>
      </c>
      <c r="R94" s="437">
        <f t="shared" si="10"/>
        <v>0</v>
      </c>
      <c r="S94" s="437" t="str">
        <f t="shared" si="11"/>
        <v/>
      </c>
      <c r="T94" s="437" t="str">
        <f t="shared" si="12"/>
        <v/>
      </c>
      <c r="U94" s="437" t="str">
        <f t="shared" si="13"/>
        <v/>
      </c>
      <c r="V94" s="438" t="str">
        <f t="shared" si="14"/>
        <v/>
      </c>
      <c r="W94" s="439" t="str">
        <f t="shared" si="15"/>
        <v/>
      </c>
    </row>
    <row r="95" spans="1:23">
      <c r="A95" s="425">
        <f>IF('Result Sheet'!A95="","",'Result Sheet'!A95)</f>
        <v>88</v>
      </c>
      <c r="B95" s="426" t="str">
        <f>IF(OR($D$3="",$N$3=""),"",IF('Result Sheet'!B95="","",'Result Sheet'!B95))</f>
        <v/>
      </c>
      <c r="C95" s="427" t="str">
        <f>IF(OR($D$3="",$N$3=""),"",IF('Result Sheet'!F95="","",'Result Sheet'!F95))</f>
        <v/>
      </c>
      <c r="D95" s="428" t="str">
        <f>IF(OR($D$3="",$N$3=""),"",IF('Result Sheet'!E95="","",'Result Sheet'!E95))</f>
        <v/>
      </c>
      <c r="E95" s="429" t="str">
        <f>IF(OR($D$3="",$N$3=""),"",IF('Result Sheet'!G95="","",'Result Sheet'!G95))</f>
        <v/>
      </c>
      <c r="F95" s="429" t="str">
        <f>IF(OR($D$3="",$N$3=""),"",IF('Result Sheet'!H95="","",'Result Sheet'!H95))</f>
        <v/>
      </c>
      <c r="G95" s="429" t="str">
        <f>IF(OR($D$3="",$N$3=""),"",IF('Result Sheet'!I95="","",'Result Sheet'!I95))</f>
        <v/>
      </c>
      <c r="H95" s="430" t="str">
        <f>IF(OR($D$3="",$N$3=""),"",IF('Result Sheet'!K95="","",'Result Sheet'!K95))</f>
        <v/>
      </c>
      <c r="I95" s="431" t="str">
        <f>IF(OR($D$3="",$N$3=""),"",IF('Result Sheet'!J95="","",'Result Sheet'!J95))</f>
        <v/>
      </c>
      <c r="J95" s="432" t="str">
        <f>IF($N$3=$AJ$8,'Result Sheet'!P95,IF($N$3=$AJ$9,'Result Sheet'!AH95,IF($N$3=$AJ$10,'Result Sheet'!AZ95,IF($N$3=$AJ$11,'Result Sheet'!BR95,""))))</f>
        <v/>
      </c>
      <c r="K95" s="432" t="str">
        <f>IF($N$3=$AJ$8,'Result Sheet'!Q95,IF($N$3=$AJ$9,'Result Sheet'!AI95,IF($N$3=$AJ$10,'Result Sheet'!BA95,IF($N$3=$AJ$11,'Result Sheet'!BS95,""))))</f>
        <v/>
      </c>
      <c r="L95" s="433" t="str">
        <f>IF(OR($D$3="",$N$3=""),"",IF(B95="","",IF(AND(K95="NA",J95="NA"),"NA",IF($N$3=$AJ$12,'Result Sheet'!CF95,IF($N$3=$AJ$13,'Result Sheet'!CM95,IF($N$3=$AJ$14,'Result Sheet'!CT95,IF($N$3=$AJ$15,'Result Sheet'!DA95,IF($N$3=$AJ$16,'Result Sheet'!DE95,SUM(J95:K95)))))))))</f>
        <v/>
      </c>
      <c r="M95" s="434" t="str">
        <f t="shared" si="8"/>
        <v/>
      </c>
      <c r="N95" s="435" t="str">
        <f>IF($N$3=$AJ$8,'Result Sheet'!T95,IF($N$3=$AJ$9,'Result Sheet'!AL95,IF($N$3=$AJ$10,'Result Sheet'!BD95,IF($N$3=$AJ$11,'Result Sheet'!BV95,""))))</f>
        <v/>
      </c>
      <c r="O95" s="435" t="str">
        <f>IF($N$3=$AJ$8,'Result Sheet'!U95,IF($N$3=$AJ$9,'Result Sheet'!AM95,IF($N$3=$AJ$10,'Result Sheet'!BE95,IF($N$3=$AJ$11,'Result Sheet'!BW95,""))))</f>
        <v/>
      </c>
      <c r="P95" s="436" t="str">
        <f>IF(OR($D$3="",$N$3=""),"",IF(B95="","",IF(AND(N95="NA",O95="NA"),"NA",IF($N$3=$AJ$12,'Result Sheet'!CG95,IF($N$3=$AJ$13,'Result Sheet'!CN95,IF($N$3=$AJ$14,'Result Sheet'!CU95,IF($N$3=$AJ$15,'Result Sheet'!DB95,IF($N$3=$AJ$16,'Result Sheet'!DF95,SUM(N95:O95)))))))))</f>
        <v/>
      </c>
      <c r="Q95" s="434" t="str">
        <f t="shared" si="9"/>
        <v/>
      </c>
      <c r="R95" s="437">
        <f t="shared" si="10"/>
        <v>0</v>
      </c>
      <c r="S95" s="437" t="str">
        <f t="shared" si="11"/>
        <v/>
      </c>
      <c r="T95" s="437" t="str">
        <f t="shared" si="12"/>
        <v/>
      </c>
      <c r="U95" s="437" t="str">
        <f t="shared" si="13"/>
        <v/>
      </c>
      <c r="V95" s="438" t="str">
        <f t="shared" si="14"/>
        <v/>
      </c>
      <c r="W95" s="439" t="str">
        <f t="shared" si="15"/>
        <v/>
      </c>
    </row>
    <row r="96" spans="1:23">
      <c r="A96" s="425">
        <f>IF('Result Sheet'!A96="","",'Result Sheet'!A96)</f>
        <v>89</v>
      </c>
      <c r="B96" s="426" t="str">
        <f>IF(OR($D$3="",$N$3=""),"",IF('Result Sheet'!B96="","",'Result Sheet'!B96))</f>
        <v/>
      </c>
      <c r="C96" s="427" t="str">
        <f>IF(OR($D$3="",$N$3=""),"",IF('Result Sheet'!F96="","",'Result Sheet'!F96))</f>
        <v/>
      </c>
      <c r="D96" s="428" t="str">
        <f>IF(OR($D$3="",$N$3=""),"",IF('Result Sheet'!E96="","",'Result Sheet'!E96))</f>
        <v/>
      </c>
      <c r="E96" s="429" t="str">
        <f>IF(OR($D$3="",$N$3=""),"",IF('Result Sheet'!G96="","",'Result Sheet'!G96))</f>
        <v/>
      </c>
      <c r="F96" s="429" t="str">
        <f>IF(OR($D$3="",$N$3=""),"",IF('Result Sheet'!H96="","",'Result Sheet'!H96))</f>
        <v/>
      </c>
      <c r="G96" s="429" t="str">
        <f>IF(OR($D$3="",$N$3=""),"",IF('Result Sheet'!I96="","",'Result Sheet'!I96))</f>
        <v/>
      </c>
      <c r="H96" s="430" t="str">
        <f>IF(OR($D$3="",$N$3=""),"",IF('Result Sheet'!K96="","",'Result Sheet'!K96))</f>
        <v/>
      </c>
      <c r="I96" s="431" t="str">
        <f>IF(OR($D$3="",$N$3=""),"",IF('Result Sheet'!J96="","",'Result Sheet'!J96))</f>
        <v/>
      </c>
      <c r="J96" s="432" t="str">
        <f>IF($N$3=$AJ$8,'Result Sheet'!P96,IF($N$3=$AJ$9,'Result Sheet'!AH96,IF($N$3=$AJ$10,'Result Sheet'!AZ96,IF($N$3=$AJ$11,'Result Sheet'!BR96,""))))</f>
        <v/>
      </c>
      <c r="K96" s="432" t="str">
        <f>IF($N$3=$AJ$8,'Result Sheet'!Q96,IF($N$3=$AJ$9,'Result Sheet'!AI96,IF($N$3=$AJ$10,'Result Sheet'!BA96,IF($N$3=$AJ$11,'Result Sheet'!BS96,""))))</f>
        <v/>
      </c>
      <c r="L96" s="433" t="str">
        <f>IF(OR($D$3="",$N$3=""),"",IF(B96="","",IF(AND(K96="NA",J96="NA"),"NA",IF($N$3=$AJ$12,'Result Sheet'!CF96,IF($N$3=$AJ$13,'Result Sheet'!CM96,IF($N$3=$AJ$14,'Result Sheet'!CT96,IF($N$3=$AJ$15,'Result Sheet'!DA96,IF($N$3=$AJ$16,'Result Sheet'!DE96,SUM(J96:K96)))))))))</f>
        <v/>
      </c>
      <c r="M96" s="434" t="str">
        <f t="shared" si="8"/>
        <v/>
      </c>
      <c r="N96" s="435" t="str">
        <f>IF($N$3=$AJ$8,'Result Sheet'!T96,IF($N$3=$AJ$9,'Result Sheet'!AL96,IF($N$3=$AJ$10,'Result Sheet'!BD96,IF($N$3=$AJ$11,'Result Sheet'!BV96,""))))</f>
        <v/>
      </c>
      <c r="O96" s="435" t="str">
        <f>IF($N$3=$AJ$8,'Result Sheet'!U96,IF($N$3=$AJ$9,'Result Sheet'!AM96,IF($N$3=$AJ$10,'Result Sheet'!BE96,IF($N$3=$AJ$11,'Result Sheet'!BW96,""))))</f>
        <v/>
      </c>
      <c r="P96" s="436" t="str">
        <f>IF(OR($D$3="",$N$3=""),"",IF(B96="","",IF(AND(N96="NA",O96="NA"),"NA",IF($N$3=$AJ$12,'Result Sheet'!CG96,IF($N$3=$AJ$13,'Result Sheet'!CN96,IF($N$3=$AJ$14,'Result Sheet'!CU96,IF($N$3=$AJ$15,'Result Sheet'!DB96,IF($N$3=$AJ$16,'Result Sheet'!DF96,SUM(N96:O96)))))))))</f>
        <v/>
      </c>
      <c r="Q96" s="434" t="str">
        <f t="shared" si="9"/>
        <v/>
      </c>
      <c r="R96" s="437">
        <f t="shared" si="10"/>
        <v>0</v>
      </c>
      <c r="S96" s="437" t="str">
        <f t="shared" si="11"/>
        <v/>
      </c>
      <c r="T96" s="437" t="str">
        <f t="shared" si="12"/>
        <v/>
      </c>
      <c r="U96" s="437" t="str">
        <f t="shared" si="13"/>
        <v/>
      </c>
      <c r="V96" s="438" t="str">
        <f t="shared" si="14"/>
        <v/>
      </c>
      <c r="W96" s="439" t="str">
        <f t="shared" si="15"/>
        <v/>
      </c>
    </row>
    <row r="97" spans="1:23">
      <c r="A97" s="425">
        <f>IF('Result Sheet'!A97="","",'Result Sheet'!A97)</f>
        <v>90</v>
      </c>
      <c r="B97" s="426" t="str">
        <f>IF(OR($D$3="",$N$3=""),"",IF('Result Sheet'!B97="","",'Result Sheet'!B97))</f>
        <v/>
      </c>
      <c r="C97" s="427" t="str">
        <f>IF(OR($D$3="",$N$3=""),"",IF('Result Sheet'!F97="","",'Result Sheet'!F97))</f>
        <v/>
      </c>
      <c r="D97" s="428" t="str">
        <f>IF(OR($D$3="",$N$3=""),"",IF('Result Sheet'!E97="","",'Result Sheet'!E97))</f>
        <v/>
      </c>
      <c r="E97" s="429" t="str">
        <f>IF(OR($D$3="",$N$3=""),"",IF('Result Sheet'!G97="","",'Result Sheet'!G97))</f>
        <v/>
      </c>
      <c r="F97" s="429" t="str">
        <f>IF(OR($D$3="",$N$3=""),"",IF('Result Sheet'!H97="","",'Result Sheet'!H97))</f>
        <v/>
      </c>
      <c r="G97" s="429" t="str">
        <f>IF(OR($D$3="",$N$3=""),"",IF('Result Sheet'!I97="","",'Result Sheet'!I97))</f>
        <v/>
      </c>
      <c r="H97" s="430" t="str">
        <f>IF(OR($D$3="",$N$3=""),"",IF('Result Sheet'!K97="","",'Result Sheet'!K97))</f>
        <v/>
      </c>
      <c r="I97" s="431" t="str">
        <f>IF(OR($D$3="",$N$3=""),"",IF('Result Sheet'!J97="","",'Result Sheet'!J97))</f>
        <v/>
      </c>
      <c r="J97" s="432" t="str">
        <f>IF($N$3=$AJ$8,'Result Sheet'!P97,IF($N$3=$AJ$9,'Result Sheet'!AH97,IF($N$3=$AJ$10,'Result Sheet'!AZ97,IF($N$3=$AJ$11,'Result Sheet'!BR97,""))))</f>
        <v/>
      </c>
      <c r="K97" s="432" t="str">
        <f>IF($N$3=$AJ$8,'Result Sheet'!Q97,IF($N$3=$AJ$9,'Result Sheet'!AI97,IF($N$3=$AJ$10,'Result Sheet'!BA97,IF($N$3=$AJ$11,'Result Sheet'!BS97,""))))</f>
        <v/>
      </c>
      <c r="L97" s="433" t="str">
        <f>IF(OR($D$3="",$N$3=""),"",IF(B97="","",IF(AND(K97="NA",J97="NA"),"NA",IF($N$3=$AJ$12,'Result Sheet'!CF97,IF($N$3=$AJ$13,'Result Sheet'!CM97,IF($N$3=$AJ$14,'Result Sheet'!CT97,IF($N$3=$AJ$15,'Result Sheet'!DA97,IF($N$3=$AJ$16,'Result Sheet'!DE97,SUM(J97:K97)))))))))</f>
        <v/>
      </c>
      <c r="M97" s="434" t="str">
        <f t="shared" si="8"/>
        <v/>
      </c>
      <c r="N97" s="435" t="str">
        <f>IF($N$3=$AJ$8,'Result Sheet'!T97,IF($N$3=$AJ$9,'Result Sheet'!AL97,IF($N$3=$AJ$10,'Result Sheet'!BD97,IF($N$3=$AJ$11,'Result Sheet'!BV97,""))))</f>
        <v/>
      </c>
      <c r="O97" s="435" t="str">
        <f>IF($N$3=$AJ$8,'Result Sheet'!U97,IF($N$3=$AJ$9,'Result Sheet'!AM97,IF($N$3=$AJ$10,'Result Sheet'!BE97,IF($N$3=$AJ$11,'Result Sheet'!BW97,""))))</f>
        <v/>
      </c>
      <c r="P97" s="436" t="str">
        <f>IF(OR($D$3="",$N$3=""),"",IF(B97="","",IF(AND(N97="NA",O97="NA"),"NA",IF($N$3=$AJ$12,'Result Sheet'!CG97,IF($N$3=$AJ$13,'Result Sheet'!CN97,IF($N$3=$AJ$14,'Result Sheet'!CU97,IF($N$3=$AJ$15,'Result Sheet'!DB97,IF($N$3=$AJ$16,'Result Sheet'!DF97,SUM(N97:O97)))))))))</f>
        <v/>
      </c>
      <c r="Q97" s="434" t="str">
        <f t="shared" si="9"/>
        <v/>
      </c>
      <c r="R97" s="437">
        <f t="shared" si="10"/>
        <v>0</v>
      </c>
      <c r="S97" s="437" t="str">
        <f t="shared" si="11"/>
        <v/>
      </c>
      <c r="T97" s="437" t="str">
        <f t="shared" si="12"/>
        <v/>
      </c>
      <c r="U97" s="437" t="str">
        <f t="shared" si="13"/>
        <v/>
      </c>
      <c r="V97" s="438" t="str">
        <f t="shared" si="14"/>
        <v/>
      </c>
      <c r="W97" s="439" t="str">
        <f t="shared" si="15"/>
        <v/>
      </c>
    </row>
    <row r="98" spans="1:23">
      <c r="A98" s="425">
        <f>IF('Result Sheet'!A98="","",'Result Sheet'!A98)</f>
        <v>91</v>
      </c>
      <c r="B98" s="426" t="str">
        <f>IF(OR($D$3="",$N$3=""),"",IF('Result Sheet'!B98="","",'Result Sheet'!B98))</f>
        <v/>
      </c>
      <c r="C98" s="427" t="str">
        <f>IF(OR($D$3="",$N$3=""),"",IF('Result Sheet'!F98="","",'Result Sheet'!F98))</f>
        <v/>
      </c>
      <c r="D98" s="428" t="str">
        <f>IF(OR($D$3="",$N$3=""),"",IF('Result Sheet'!E98="","",'Result Sheet'!E98))</f>
        <v/>
      </c>
      <c r="E98" s="429" t="str">
        <f>IF(OR($D$3="",$N$3=""),"",IF('Result Sheet'!G98="","",'Result Sheet'!G98))</f>
        <v/>
      </c>
      <c r="F98" s="429" t="str">
        <f>IF(OR($D$3="",$N$3=""),"",IF('Result Sheet'!H98="","",'Result Sheet'!H98))</f>
        <v/>
      </c>
      <c r="G98" s="429" t="str">
        <f>IF(OR($D$3="",$N$3=""),"",IF('Result Sheet'!I98="","",'Result Sheet'!I98))</f>
        <v/>
      </c>
      <c r="H98" s="430" t="str">
        <f>IF(OR($D$3="",$N$3=""),"",IF('Result Sheet'!K98="","",'Result Sheet'!K98))</f>
        <v/>
      </c>
      <c r="I98" s="431" t="str">
        <f>IF(OR($D$3="",$N$3=""),"",IF('Result Sheet'!J98="","",'Result Sheet'!J98))</f>
        <v/>
      </c>
      <c r="J98" s="432" t="str">
        <f>IF($N$3=$AJ$8,'Result Sheet'!P98,IF($N$3=$AJ$9,'Result Sheet'!AH98,IF($N$3=$AJ$10,'Result Sheet'!AZ98,IF($N$3=$AJ$11,'Result Sheet'!BR98,""))))</f>
        <v/>
      </c>
      <c r="K98" s="432" t="str">
        <f>IF($N$3=$AJ$8,'Result Sheet'!Q98,IF($N$3=$AJ$9,'Result Sheet'!AI98,IF($N$3=$AJ$10,'Result Sheet'!BA98,IF($N$3=$AJ$11,'Result Sheet'!BS98,""))))</f>
        <v/>
      </c>
      <c r="L98" s="433" t="str">
        <f>IF(OR($D$3="",$N$3=""),"",IF(B98="","",IF(AND(K98="NA",J98="NA"),"NA",IF($N$3=$AJ$12,'Result Sheet'!CF98,IF($N$3=$AJ$13,'Result Sheet'!CM98,IF($N$3=$AJ$14,'Result Sheet'!CT98,IF($N$3=$AJ$15,'Result Sheet'!DA98,IF($N$3=$AJ$16,'Result Sheet'!DE98,SUM(J98:K98)))))))))</f>
        <v/>
      </c>
      <c r="M98" s="434" t="str">
        <f t="shared" si="8"/>
        <v/>
      </c>
      <c r="N98" s="435" t="str">
        <f>IF($N$3=$AJ$8,'Result Sheet'!T98,IF($N$3=$AJ$9,'Result Sheet'!AL98,IF($N$3=$AJ$10,'Result Sheet'!BD98,IF($N$3=$AJ$11,'Result Sheet'!BV98,""))))</f>
        <v/>
      </c>
      <c r="O98" s="435" t="str">
        <f>IF($N$3=$AJ$8,'Result Sheet'!U98,IF($N$3=$AJ$9,'Result Sheet'!AM98,IF($N$3=$AJ$10,'Result Sheet'!BE98,IF($N$3=$AJ$11,'Result Sheet'!BW98,""))))</f>
        <v/>
      </c>
      <c r="P98" s="436" t="str">
        <f>IF(OR($D$3="",$N$3=""),"",IF(B98="","",IF(AND(N98="NA",O98="NA"),"NA",IF($N$3=$AJ$12,'Result Sheet'!CG98,IF($N$3=$AJ$13,'Result Sheet'!CN98,IF($N$3=$AJ$14,'Result Sheet'!CU98,IF($N$3=$AJ$15,'Result Sheet'!DB98,IF($N$3=$AJ$16,'Result Sheet'!DF98,SUM(N98:O98)))))))))</f>
        <v/>
      </c>
      <c r="Q98" s="434" t="str">
        <f t="shared" si="9"/>
        <v/>
      </c>
      <c r="R98" s="437">
        <f t="shared" si="10"/>
        <v>0</v>
      </c>
      <c r="S98" s="437" t="str">
        <f t="shared" si="11"/>
        <v/>
      </c>
      <c r="T98" s="437" t="str">
        <f t="shared" si="12"/>
        <v/>
      </c>
      <c r="U98" s="437" t="str">
        <f t="shared" si="13"/>
        <v/>
      </c>
      <c r="V98" s="438" t="str">
        <f t="shared" si="14"/>
        <v/>
      </c>
      <c r="W98" s="439" t="str">
        <f t="shared" si="15"/>
        <v/>
      </c>
    </row>
    <row r="99" spans="1:23">
      <c r="A99" s="425">
        <f>IF('Result Sheet'!A99="","",'Result Sheet'!A99)</f>
        <v>92</v>
      </c>
      <c r="B99" s="426" t="str">
        <f>IF(OR($D$3="",$N$3=""),"",IF('Result Sheet'!B99="","",'Result Sheet'!B99))</f>
        <v/>
      </c>
      <c r="C99" s="427" t="str">
        <f>IF(OR($D$3="",$N$3=""),"",IF('Result Sheet'!F99="","",'Result Sheet'!F99))</f>
        <v/>
      </c>
      <c r="D99" s="428" t="str">
        <f>IF(OR($D$3="",$N$3=""),"",IF('Result Sheet'!E99="","",'Result Sheet'!E99))</f>
        <v/>
      </c>
      <c r="E99" s="429" t="str">
        <f>IF(OR($D$3="",$N$3=""),"",IF('Result Sheet'!G99="","",'Result Sheet'!G99))</f>
        <v/>
      </c>
      <c r="F99" s="429" t="str">
        <f>IF(OR($D$3="",$N$3=""),"",IF('Result Sheet'!H99="","",'Result Sheet'!H99))</f>
        <v/>
      </c>
      <c r="G99" s="429" t="str">
        <f>IF(OR($D$3="",$N$3=""),"",IF('Result Sheet'!I99="","",'Result Sheet'!I99))</f>
        <v/>
      </c>
      <c r="H99" s="430" t="str">
        <f>IF(OR($D$3="",$N$3=""),"",IF('Result Sheet'!K99="","",'Result Sheet'!K99))</f>
        <v/>
      </c>
      <c r="I99" s="431" t="str">
        <f>IF(OR($D$3="",$N$3=""),"",IF('Result Sheet'!J99="","",'Result Sheet'!J99))</f>
        <v/>
      </c>
      <c r="J99" s="432" t="str">
        <f>IF($N$3=$AJ$8,'Result Sheet'!P99,IF($N$3=$AJ$9,'Result Sheet'!AH99,IF($N$3=$AJ$10,'Result Sheet'!AZ99,IF($N$3=$AJ$11,'Result Sheet'!BR99,""))))</f>
        <v/>
      </c>
      <c r="K99" s="432" t="str">
        <f>IF($N$3=$AJ$8,'Result Sheet'!Q99,IF($N$3=$AJ$9,'Result Sheet'!AI99,IF($N$3=$AJ$10,'Result Sheet'!BA99,IF($N$3=$AJ$11,'Result Sheet'!BS99,""))))</f>
        <v/>
      </c>
      <c r="L99" s="433" t="str">
        <f>IF(OR($D$3="",$N$3=""),"",IF(B99="","",IF(AND(K99="NA",J99="NA"),"NA",IF($N$3=$AJ$12,'Result Sheet'!CF99,IF($N$3=$AJ$13,'Result Sheet'!CM99,IF($N$3=$AJ$14,'Result Sheet'!CT99,IF($N$3=$AJ$15,'Result Sheet'!DA99,IF($N$3=$AJ$16,'Result Sheet'!DE99,SUM(J99:K99)))))))))</f>
        <v/>
      </c>
      <c r="M99" s="434" t="str">
        <f t="shared" si="8"/>
        <v/>
      </c>
      <c r="N99" s="435" t="str">
        <f>IF($N$3=$AJ$8,'Result Sheet'!T99,IF($N$3=$AJ$9,'Result Sheet'!AL99,IF($N$3=$AJ$10,'Result Sheet'!BD99,IF($N$3=$AJ$11,'Result Sheet'!BV99,""))))</f>
        <v/>
      </c>
      <c r="O99" s="435" t="str">
        <f>IF($N$3=$AJ$8,'Result Sheet'!U99,IF($N$3=$AJ$9,'Result Sheet'!AM99,IF($N$3=$AJ$10,'Result Sheet'!BE99,IF($N$3=$AJ$11,'Result Sheet'!BW99,""))))</f>
        <v/>
      </c>
      <c r="P99" s="436" t="str">
        <f>IF(OR($D$3="",$N$3=""),"",IF(B99="","",IF(AND(N99="NA",O99="NA"),"NA",IF($N$3=$AJ$12,'Result Sheet'!CG99,IF($N$3=$AJ$13,'Result Sheet'!CN99,IF($N$3=$AJ$14,'Result Sheet'!CU99,IF($N$3=$AJ$15,'Result Sheet'!DB99,IF($N$3=$AJ$16,'Result Sheet'!DF99,SUM(N99:O99)))))))))</f>
        <v/>
      </c>
      <c r="Q99" s="434" t="str">
        <f t="shared" si="9"/>
        <v/>
      </c>
      <c r="R99" s="437">
        <f t="shared" si="10"/>
        <v>0</v>
      </c>
      <c r="S99" s="437" t="str">
        <f t="shared" si="11"/>
        <v/>
      </c>
      <c r="T99" s="437" t="str">
        <f t="shared" si="12"/>
        <v/>
      </c>
      <c r="U99" s="437" t="str">
        <f t="shared" si="13"/>
        <v/>
      </c>
      <c r="V99" s="438" t="str">
        <f t="shared" si="14"/>
        <v/>
      </c>
      <c r="W99" s="439" t="str">
        <f t="shared" si="15"/>
        <v/>
      </c>
    </row>
    <row r="100" spans="1:23">
      <c r="A100" s="425">
        <f>IF('Result Sheet'!A100="","",'Result Sheet'!A100)</f>
        <v>93</v>
      </c>
      <c r="B100" s="426" t="str">
        <f>IF(OR($D$3="",$N$3=""),"",IF('Result Sheet'!B100="","",'Result Sheet'!B100))</f>
        <v/>
      </c>
      <c r="C100" s="427" t="str">
        <f>IF(OR($D$3="",$N$3=""),"",IF('Result Sheet'!F100="","",'Result Sheet'!F100))</f>
        <v/>
      </c>
      <c r="D100" s="428" t="str">
        <f>IF(OR($D$3="",$N$3=""),"",IF('Result Sheet'!E100="","",'Result Sheet'!E100))</f>
        <v/>
      </c>
      <c r="E100" s="429" t="str">
        <f>IF(OR($D$3="",$N$3=""),"",IF('Result Sheet'!G100="","",'Result Sheet'!G100))</f>
        <v/>
      </c>
      <c r="F100" s="429" t="str">
        <f>IF(OR($D$3="",$N$3=""),"",IF('Result Sheet'!H100="","",'Result Sheet'!H100))</f>
        <v/>
      </c>
      <c r="G100" s="429" t="str">
        <f>IF(OR($D$3="",$N$3=""),"",IF('Result Sheet'!I100="","",'Result Sheet'!I100))</f>
        <v/>
      </c>
      <c r="H100" s="430" t="str">
        <f>IF(OR($D$3="",$N$3=""),"",IF('Result Sheet'!K100="","",'Result Sheet'!K100))</f>
        <v/>
      </c>
      <c r="I100" s="431" t="str">
        <f>IF(OR($D$3="",$N$3=""),"",IF('Result Sheet'!J100="","",'Result Sheet'!J100))</f>
        <v/>
      </c>
      <c r="J100" s="432" t="str">
        <f>IF($N$3=$AJ$8,'Result Sheet'!P100,IF($N$3=$AJ$9,'Result Sheet'!AH100,IF($N$3=$AJ$10,'Result Sheet'!AZ100,IF($N$3=$AJ$11,'Result Sheet'!BR100,""))))</f>
        <v/>
      </c>
      <c r="K100" s="432" t="str">
        <f>IF($N$3=$AJ$8,'Result Sheet'!Q100,IF($N$3=$AJ$9,'Result Sheet'!AI100,IF($N$3=$AJ$10,'Result Sheet'!BA100,IF($N$3=$AJ$11,'Result Sheet'!BS100,""))))</f>
        <v/>
      </c>
      <c r="L100" s="433" t="str">
        <f>IF(OR($D$3="",$N$3=""),"",IF(B100="","",IF(AND(K100="NA",J100="NA"),"NA",IF($N$3=$AJ$12,'Result Sheet'!CF100,IF($N$3=$AJ$13,'Result Sheet'!CM100,IF($N$3=$AJ$14,'Result Sheet'!CT100,IF($N$3=$AJ$15,'Result Sheet'!DA100,IF($N$3=$AJ$16,'Result Sheet'!DE100,SUM(J100:K100)))))))))</f>
        <v/>
      </c>
      <c r="M100" s="434" t="str">
        <f t="shared" si="8"/>
        <v/>
      </c>
      <c r="N100" s="435" t="str">
        <f>IF($N$3=$AJ$8,'Result Sheet'!T100,IF($N$3=$AJ$9,'Result Sheet'!AL100,IF($N$3=$AJ$10,'Result Sheet'!BD100,IF($N$3=$AJ$11,'Result Sheet'!BV100,""))))</f>
        <v/>
      </c>
      <c r="O100" s="435" t="str">
        <f>IF($N$3=$AJ$8,'Result Sheet'!U100,IF($N$3=$AJ$9,'Result Sheet'!AM100,IF($N$3=$AJ$10,'Result Sheet'!BE100,IF($N$3=$AJ$11,'Result Sheet'!BW100,""))))</f>
        <v/>
      </c>
      <c r="P100" s="436" t="str">
        <f>IF(OR($D$3="",$N$3=""),"",IF(B100="","",IF(AND(N100="NA",O100="NA"),"NA",IF($N$3=$AJ$12,'Result Sheet'!CG100,IF($N$3=$AJ$13,'Result Sheet'!CN100,IF($N$3=$AJ$14,'Result Sheet'!CU100,IF($N$3=$AJ$15,'Result Sheet'!DB100,IF($N$3=$AJ$16,'Result Sheet'!DF100,SUM(N100:O100)))))))))</f>
        <v/>
      </c>
      <c r="Q100" s="434" t="str">
        <f t="shared" si="9"/>
        <v/>
      </c>
      <c r="R100" s="437">
        <f t="shared" si="10"/>
        <v>0</v>
      </c>
      <c r="S100" s="437" t="str">
        <f t="shared" si="11"/>
        <v/>
      </c>
      <c r="T100" s="437" t="str">
        <f t="shared" si="12"/>
        <v/>
      </c>
      <c r="U100" s="437" t="str">
        <f t="shared" si="13"/>
        <v/>
      </c>
      <c r="V100" s="438" t="str">
        <f t="shared" si="14"/>
        <v/>
      </c>
      <c r="W100" s="439" t="str">
        <f t="shared" si="15"/>
        <v/>
      </c>
    </row>
    <row r="101" spans="1:23">
      <c r="A101" s="425">
        <f>IF('Result Sheet'!A101="","",'Result Sheet'!A101)</f>
        <v>94</v>
      </c>
      <c r="B101" s="426" t="str">
        <f>IF(OR($D$3="",$N$3=""),"",IF('Result Sheet'!B101="","",'Result Sheet'!B101))</f>
        <v/>
      </c>
      <c r="C101" s="427" t="str">
        <f>IF(OR($D$3="",$N$3=""),"",IF('Result Sheet'!F101="","",'Result Sheet'!F101))</f>
        <v/>
      </c>
      <c r="D101" s="428" t="str">
        <f>IF(OR($D$3="",$N$3=""),"",IF('Result Sheet'!E101="","",'Result Sheet'!E101))</f>
        <v/>
      </c>
      <c r="E101" s="429" t="str">
        <f>IF(OR($D$3="",$N$3=""),"",IF('Result Sheet'!G101="","",'Result Sheet'!G101))</f>
        <v/>
      </c>
      <c r="F101" s="429" t="str">
        <f>IF(OR($D$3="",$N$3=""),"",IF('Result Sheet'!H101="","",'Result Sheet'!H101))</f>
        <v/>
      </c>
      <c r="G101" s="429" t="str">
        <f>IF(OR($D$3="",$N$3=""),"",IF('Result Sheet'!I101="","",'Result Sheet'!I101))</f>
        <v/>
      </c>
      <c r="H101" s="430" t="str">
        <f>IF(OR($D$3="",$N$3=""),"",IF('Result Sheet'!K101="","",'Result Sheet'!K101))</f>
        <v/>
      </c>
      <c r="I101" s="431" t="str">
        <f>IF(OR($D$3="",$N$3=""),"",IF('Result Sheet'!J101="","",'Result Sheet'!J101))</f>
        <v/>
      </c>
      <c r="J101" s="432" t="str">
        <f>IF($N$3=$AJ$8,'Result Sheet'!P101,IF($N$3=$AJ$9,'Result Sheet'!AH101,IF($N$3=$AJ$10,'Result Sheet'!AZ101,IF($N$3=$AJ$11,'Result Sheet'!BR101,""))))</f>
        <v/>
      </c>
      <c r="K101" s="432" t="str">
        <f>IF($N$3=$AJ$8,'Result Sheet'!Q101,IF($N$3=$AJ$9,'Result Sheet'!AI101,IF($N$3=$AJ$10,'Result Sheet'!BA101,IF($N$3=$AJ$11,'Result Sheet'!BS101,""))))</f>
        <v/>
      </c>
      <c r="L101" s="433" t="str">
        <f>IF(OR($D$3="",$N$3=""),"",IF(B101="","",IF(AND(K101="NA",J101="NA"),"NA",IF($N$3=$AJ$12,'Result Sheet'!CF101,IF($N$3=$AJ$13,'Result Sheet'!CM101,IF($N$3=$AJ$14,'Result Sheet'!CT101,IF($N$3=$AJ$15,'Result Sheet'!DA101,IF($N$3=$AJ$16,'Result Sheet'!DE101,SUM(J101:K101)))))))))</f>
        <v/>
      </c>
      <c r="M101" s="434" t="str">
        <f t="shared" si="8"/>
        <v/>
      </c>
      <c r="N101" s="435" t="str">
        <f>IF($N$3=$AJ$8,'Result Sheet'!T101,IF($N$3=$AJ$9,'Result Sheet'!AL101,IF($N$3=$AJ$10,'Result Sheet'!BD101,IF($N$3=$AJ$11,'Result Sheet'!BV101,""))))</f>
        <v/>
      </c>
      <c r="O101" s="435" t="str">
        <f>IF($N$3=$AJ$8,'Result Sheet'!U101,IF($N$3=$AJ$9,'Result Sheet'!AM101,IF($N$3=$AJ$10,'Result Sheet'!BE101,IF($N$3=$AJ$11,'Result Sheet'!BW101,""))))</f>
        <v/>
      </c>
      <c r="P101" s="436" t="str">
        <f>IF(OR($D$3="",$N$3=""),"",IF(B101="","",IF(AND(N101="NA",O101="NA"),"NA",IF($N$3=$AJ$12,'Result Sheet'!CG101,IF($N$3=$AJ$13,'Result Sheet'!CN101,IF($N$3=$AJ$14,'Result Sheet'!CU101,IF($N$3=$AJ$15,'Result Sheet'!DB101,IF($N$3=$AJ$16,'Result Sheet'!DF101,SUM(N101:O101)))))))))</f>
        <v/>
      </c>
      <c r="Q101" s="434" t="str">
        <f t="shared" si="9"/>
        <v/>
      </c>
      <c r="R101" s="437">
        <f t="shared" si="10"/>
        <v>0</v>
      </c>
      <c r="S101" s="437" t="str">
        <f t="shared" si="11"/>
        <v/>
      </c>
      <c r="T101" s="437" t="str">
        <f t="shared" si="12"/>
        <v/>
      </c>
      <c r="U101" s="437" t="str">
        <f t="shared" si="13"/>
        <v/>
      </c>
      <c r="V101" s="438" t="str">
        <f t="shared" si="14"/>
        <v/>
      </c>
      <c r="W101" s="439" t="str">
        <f t="shared" si="15"/>
        <v/>
      </c>
    </row>
    <row r="102" spans="1:23">
      <c r="A102" s="425">
        <f>IF('Result Sheet'!A102="","",'Result Sheet'!A102)</f>
        <v>95</v>
      </c>
      <c r="B102" s="426" t="str">
        <f>IF(OR($D$3="",$N$3=""),"",IF('Result Sheet'!B102="","",'Result Sheet'!B102))</f>
        <v/>
      </c>
      <c r="C102" s="427" t="str">
        <f>IF(OR($D$3="",$N$3=""),"",IF('Result Sheet'!F102="","",'Result Sheet'!F102))</f>
        <v/>
      </c>
      <c r="D102" s="428" t="str">
        <f>IF(OR($D$3="",$N$3=""),"",IF('Result Sheet'!E102="","",'Result Sheet'!E102))</f>
        <v/>
      </c>
      <c r="E102" s="429" t="str">
        <f>IF(OR($D$3="",$N$3=""),"",IF('Result Sheet'!G102="","",'Result Sheet'!G102))</f>
        <v/>
      </c>
      <c r="F102" s="429" t="str">
        <f>IF(OR($D$3="",$N$3=""),"",IF('Result Sheet'!H102="","",'Result Sheet'!H102))</f>
        <v/>
      </c>
      <c r="G102" s="429" t="str">
        <f>IF(OR($D$3="",$N$3=""),"",IF('Result Sheet'!I102="","",'Result Sheet'!I102))</f>
        <v/>
      </c>
      <c r="H102" s="430" t="str">
        <f>IF(OR($D$3="",$N$3=""),"",IF('Result Sheet'!K102="","",'Result Sheet'!K102))</f>
        <v/>
      </c>
      <c r="I102" s="431" t="str">
        <f>IF(OR($D$3="",$N$3=""),"",IF('Result Sheet'!J102="","",'Result Sheet'!J102))</f>
        <v/>
      </c>
      <c r="J102" s="432" t="str">
        <f>IF($N$3=$AJ$8,'Result Sheet'!P102,IF($N$3=$AJ$9,'Result Sheet'!AH102,IF($N$3=$AJ$10,'Result Sheet'!AZ102,IF($N$3=$AJ$11,'Result Sheet'!BR102,""))))</f>
        <v/>
      </c>
      <c r="K102" s="432" t="str">
        <f>IF($N$3=$AJ$8,'Result Sheet'!Q102,IF($N$3=$AJ$9,'Result Sheet'!AI102,IF($N$3=$AJ$10,'Result Sheet'!BA102,IF($N$3=$AJ$11,'Result Sheet'!BS102,""))))</f>
        <v/>
      </c>
      <c r="L102" s="433" t="str">
        <f>IF(OR($D$3="",$N$3=""),"",IF(B102="","",IF(AND(K102="NA",J102="NA"),"NA",IF($N$3=$AJ$12,'Result Sheet'!CF102,IF($N$3=$AJ$13,'Result Sheet'!CM102,IF($N$3=$AJ$14,'Result Sheet'!CT102,IF($N$3=$AJ$15,'Result Sheet'!DA102,IF($N$3=$AJ$16,'Result Sheet'!DE102,SUM(J102:K102)))))))))</f>
        <v/>
      </c>
      <c r="M102" s="434" t="str">
        <f t="shared" si="8"/>
        <v/>
      </c>
      <c r="N102" s="435" t="str">
        <f>IF($N$3=$AJ$8,'Result Sheet'!T102,IF($N$3=$AJ$9,'Result Sheet'!AL102,IF($N$3=$AJ$10,'Result Sheet'!BD102,IF($N$3=$AJ$11,'Result Sheet'!BV102,""))))</f>
        <v/>
      </c>
      <c r="O102" s="435" t="str">
        <f>IF($N$3=$AJ$8,'Result Sheet'!U102,IF($N$3=$AJ$9,'Result Sheet'!AM102,IF($N$3=$AJ$10,'Result Sheet'!BE102,IF($N$3=$AJ$11,'Result Sheet'!BW102,""))))</f>
        <v/>
      </c>
      <c r="P102" s="436" t="str">
        <f>IF(OR($D$3="",$N$3=""),"",IF(B102="","",IF(AND(N102="NA",O102="NA"),"NA",IF($N$3=$AJ$12,'Result Sheet'!CG102,IF($N$3=$AJ$13,'Result Sheet'!CN102,IF($N$3=$AJ$14,'Result Sheet'!CU102,IF($N$3=$AJ$15,'Result Sheet'!DB102,IF($N$3=$AJ$16,'Result Sheet'!DF102,SUM(N102:O102)))))))))</f>
        <v/>
      </c>
      <c r="Q102" s="434" t="str">
        <f t="shared" si="9"/>
        <v/>
      </c>
      <c r="R102" s="437">
        <f t="shared" si="10"/>
        <v>0</v>
      </c>
      <c r="S102" s="437" t="str">
        <f t="shared" si="11"/>
        <v/>
      </c>
      <c r="T102" s="437" t="str">
        <f t="shared" si="12"/>
        <v/>
      </c>
      <c r="U102" s="437" t="str">
        <f t="shared" si="13"/>
        <v/>
      </c>
      <c r="V102" s="438" t="str">
        <f t="shared" si="14"/>
        <v/>
      </c>
      <c r="W102" s="439" t="str">
        <f t="shared" si="15"/>
        <v/>
      </c>
    </row>
    <row r="103" spans="1:23">
      <c r="A103" s="425">
        <f>IF('Result Sheet'!A103="","",'Result Sheet'!A103)</f>
        <v>96</v>
      </c>
      <c r="B103" s="426" t="str">
        <f>IF(OR($D$3="",$N$3=""),"",IF('Result Sheet'!B103="","",'Result Sheet'!B103))</f>
        <v/>
      </c>
      <c r="C103" s="427" t="str">
        <f>IF(OR($D$3="",$N$3=""),"",IF('Result Sheet'!F103="","",'Result Sheet'!F103))</f>
        <v/>
      </c>
      <c r="D103" s="428" t="str">
        <f>IF(OR($D$3="",$N$3=""),"",IF('Result Sheet'!E103="","",'Result Sheet'!E103))</f>
        <v/>
      </c>
      <c r="E103" s="429" t="str">
        <f>IF(OR($D$3="",$N$3=""),"",IF('Result Sheet'!G103="","",'Result Sheet'!G103))</f>
        <v/>
      </c>
      <c r="F103" s="429" t="str">
        <f>IF(OR($D$3="",$N$3=""),"",IF('Result Sheet'!H103="","",'Result Sheet'!H103))</f>
        <v/>
      </c>
      <c r="G103" s="429" t="str">
        <f>IF(OR($D$3="",$N$3=""),"",IF('Result Sheet'!I103="","",'Result Sheet'!I103))</f>
        <v/>
      </c>
      <c r="H103" s="430" t="str">
        <f>IF(OR($D$3="",$N$3=""),"",IF('Result Sheet'!K103="","",'Result Sheet'!K103))</f>
        <v/>
      </c>
      <c r="I103" s="431" t="str">
        <f>IF(OR($D$3="",$N$3=""),"",IF('Result Sheet'!J103="","",'Result Sheet'!J103))</f>
        <v/>
      </c>
      <c r="J103" s="432" t="str">
        <f>IF($N$3=$AJ$8,'Result Sheet'!P103,IF($N$3=$AJ$9,'Result Sheet'!AH103,IF($N$3=$AJ$10,'Result Sheet'!AZ103,IF($N$3=$AJ$11,'Result Sheet'!BR103,""))))</f>
        <v/>
      </c>
      <c r="K103" s="432" t="str">
        <f>IF($N$3=$AJ$8,'Result Sheet'!Q103,IF($N$3=$AJ$9,'Result Sheet'!AI103,IF($N$3=$AJ$10,'Result Sheet'!BA103,IF($N$3=$AJ$11,'Result Sheet'!BS103,""))))</f>
        <v/>
      </c>
      <c r="L103" s="433" t="str">
        <f>IF(OR($D$3="",$N$3=""),"",IF(B103="","",IF(AND(K103="NA",J103="NA"),"NA",IF($N$3=$AJ$12,'Result Sheet'!CF103,IF($N$3=$AJ$13,'Result Sheet'!CM103,IF($N$3=$AJ$14,'Result Sheet'!CT103,IF($N$3=$AJ$15,'Result Sheet'!DA103,IF($N$3=$AJ$16,'Result Sheet'!DE103,SUM(J103:K103)))))))))</f>
        <v/>
      </c>
      <c r="M103" s="434" t="str">
        <f t="shared" si="8"/>
        <v/>
      </c>
      <c r="N103" s="435" t="str">
        <f>IF($N$3=$AJ$8,'Result Sheet'!T103,IF($N$3=$AJ$9,'Result Sheet'!AL103,IF($N$3=$AJ$10,'Result Sheet'!BD103,IF($N$3=$AJ$11,'Result Sheet'!BV103,""))))</f>
        <v/>
      </c>
      <c r="O103" s="435" t="str">
        <f>IF($N$3=$AJ$8,'Result Sheet'!U103,IF($N$3=$AJ$9,'Result Sheet'!AM103,IF($N$3=$AJ$10,'Result Sheet'!BE103,IF($N$3=$AJ$11,'Result Sheet'!BW103,""))))</f>
        <v/>
      </c>
      <c r="P103" s="436" t="str">
        <f>IF(OR($D$3="",$N$3=""),"",IF(B103="","",IF(AND(N103="NA",O103="NA"),"NA",IF($N$3=$AJ$12,'Result Sheet'!CG103,IF($N$3=$AJ$13,'Result Sheet'!CN103,IF($N$3=$AJ$14,'Result Sheet'!CU103,IF($N$3=$AJ$15,'Result Sheet'!DB103,IF($N$3=$AJ$16,'Result Sheet'!DF103,SUM(N103:O103)))))))))</f>
        <v/>
      </c>
      <c r="Q103" s="434" t="str">
        <f t="shared" si="9"/>
        <v/>
      </c>
      <c r="R103" s="437">
        <f t="shared" si="10"/>
        <v>0</v>
      </c>
      <c r="S103" s="437" t="str">
        <f t="shared" si="11"/>
        <v/>
      </c>
      <c r="T103" s="437" t="str">
        <f t="shared" si="12"/>
        <v/>
      </c>
      <c r="U103" s="437" t="str">
        <f t="shared" si="13"/>
        <v/>
      </c>
      <c r="V103" s="438" t="str">
        <f t="shared" si="14"/>
        <v/>
      </c>
      <c r="W103" s="439" t="str">
        <f t="shared" si="15"/>
        <v/>
      </c>
    </row>
    <row r="104" spans="1:23">
      <c r="A104" s="425">
        <f>IF('Result Sheet'!A104="","",'Result Sheet'!A104)</f>
        <v>97</v>
      </c>
      <c r="B104" s="426" t="str">
        <f>IF(OR($D$3="",$N$3=""),"",IF('Result Sheet'!B104="","",'Result Sheet'!B104))</f>
        <v/>
      </c>
      <c r="C104" s="427" t="str">
        <f>IF(OR($D$3="",$N$3=""),"",IF('Result Sheet'!F104="","",'Result Sheet'!F104))</f>
        <v/>
      </c>
      <c r="D104" s="428" t="str">
        <f>IF(OR($D$3="",$N$3=""),"",IF('Result Sheet'!E104="","",'Result Sheet'!E104))</f>
        <v/>
      </c>
      <c r="E104" s="429" t="str">
        <f>IF(OR($D$3="",$N$3=""),"",IF('Result Sheet'!G104="","",'Result Sheet'!G104))</f>
        <v/>
      </c>
      <c r="F104" s="429" t="str">
        <f>IF(OR($D$3="",$N$3=""),"",IF('Result Sheet'!H104="","",'Result Sheet'!H104))</f>
        <v/>
      </c>
      <c r="G104" s="429" t="str">
        <f>IF(OR($D$3="",$N$3=""),"",IF('Result Sheet'!I104="","",'Result Sheet'!I104))</f>
        <v/>
      </c>
      <c r="H104" s="430" t="str">
        <f>IF(OR($D$3="",$N$3=""),"",IF('Result Sheet'!K104="","",'Result Sheet'!K104))</f>
        <v/>
      </c>
      <c r="I104" s="431" t="str">
        <f>IF(OR($D$3="",$N$3=""),"",IF('Result Sheet'!J104="","",'Result Sheet'!J104))</f>
        <v/>
      </c>
      <c r="J104" s="432" t="str">
        <f>IF($N$3=$AJ$8,'Result Sheet'!P104,IF($N$3=$AJ$9,'Result Sheet'!AH104,IF($N$3=$AJ$10,'Result Sheet'!AZ104,IF($N$3=$AJ$11,'Result Sheet'!BR104,""))))</f>
        <v/>
      </c>
      <c r="K104" s="432" t="str">
        <f>IF($N$3=$AJ$8,'Result Sheet'!Q104,IF($N$3=$AJ$9,'Result Sheet'!AI104,IF($N$3=$AJ$10,'Result Sheet'!BA104,IF($N$3=$AJ$11,'Result Sheet'!BS104,""))))</f>
        <v/>
      </c>
      <c r="L104" s="433" t="str">
        <f>IF(OR($D$3="",$N$3=""),"",IF(B104="","",IF(AND(K104="NA",J104="NA"),"NA",IF($N$3=$AJ$12,'Result Sheet'!CF104,IF($N$3=$AJ$13,'Result Sheet'!CM104,IF($N$3=$AJ$14,'Result Sheet'!CT104,IF($N$3=$AJ$15,'Result Sheet'!DA104,IF($N$3=$AJ$16,'Result Sheet'!DE104,SUM(J104:K104)))))))))</f>
        <v/>
      </c>
      <c r="M104" s="434" t="str">
        <f t="shared" si="8"/>
        <v/>
      </c>
      <c r="N104" s="435" t="str">
        <f>IF($N$3=$AJ$8,'Result Sheet'!T104,IF($N$3=$AJ$9,'Result Sheet'!AL104,IF($N$3=$AJ$10,'Result Sheet'!BD104,IF($N$3=$AJ$11,'Result Sheet'!BV104,""))))</f>
        <v/>
      </c>
      <c r="O104" s="435" t="str">
        <f>IF($N$3=$AJ$8,'Result Sheet'!U104,IF($N$3=$AJ$9,'Result Sheet'!AM104,IF($N$3=$AJ$10,'Result Sheet'!BE104,IF($N$3=$AJ$11,'Result Sheet'!BW104,""))))</f>
        <v/>
      </c>
      <c r="P104" s="436" t="str">
        <f>IF(OR($D$3="",$N$3=""),"",IF(B104="","",IF(AND(N104="NA",O104="NA"),"NA",IF($N$3=$AJ$12,'Result Sheet'!CG104,IF($N$3=$AJ$13,'Result Sheet'!CN104,IF($N$3=$AJ$14,'Result Sheet'!CU104,IF($N$3=$AJ$15,'Result Sheet'!DB104,IF($N$3=$AJ$16,'Result Sheet'!DF104,SUM(N104:O104)))))))))</f>
        <v/>
      </c>
      <c r="Q104" s="434" t="str">
        <f t="shared" si="9"/>
        <v/>
      </c>
      <c r="R104" s="437">
        <f t="shared" si="10"/>
        <v>0</v>
      </c>
      <c r="S104" s="437" t="str">
        <f t="shared" si="11"/>
        <v/>
      </c>
      <c r="T104" s="437" t="str">
        <f t="shared" si="12"/>
        <v/>
      </c>
      <c r="U104" s="437" t="str">
        <f t="shared" si="13"/>
        <v/>
      </c>
      <c r="V104" s="438" t="str">
        <f t="shared" si="14"/>
        <v/>
      </c>
      <c r="W104" s="439" t="str">
        <f t="shared" si="15"/>
        <v/>
      </c>
    </row>
    <row r="105" spans="1:23">
      <c r="A105" s="425">
        <f>IF('Result Sheet'!A105="","",'Result Sheet'!A105)</f>
        <v>98</v>
      </c>
      <c r="B105" s="426" t="str">
        <f>IF(OR($D$3="",$N$3=""),"",IF('Result Sheet'!B105="","",'Result Sheet'!B105))</f>
        <v/>
      </c>
      <c r="C105" s="427" t="str">
        <f>IF(OR($D$3="",$N$3=""),"",IF('Result Sheet'!F105="","",'Result Sheet'!F105))</f>
        <v/>
      </c>
      <c r="D105" s="428" t="str">
        <f>IF(OR($D$3="",$N$3=""),"",IF('Result Sheet'!E105="","",'Result Sheet'!E105))</f>
        <v/>
      </c>
      <c r="E105" s="429" t="str">
        <f>IF(OR($D$3="",$N$3=""),"",IF('Result Sheet'!G105="","",'Result Sheet'!G105))</f>
        <v/>
      </c>
      <c r="F105" s="429" t="str">
        <f>IF(OR($D$3="",$N$3=""),"",IF('Result Sheet'!H105="","",'Result Sheet'!H105))</f>
        <v/>
      </c>
      <c r="G105" s="429" t="str">
        <f>IF(OR($D$3="",$N$3=""),"",IF('Result Sheet'!I105="","",'Result Sheet'!I105))</f>
        <v/>
      </c>
      <c r="H105" s="430" t="str">
        <f>IF(OR($D$3="",$N$3=""),"",IF('Result Sheet'!K105="","",'Result Sheet'!K105))</f>
        <v/>
      </c>
      <c r="I105" s="431" t="str">
        <f>IF(OR($D$3="",$N$3=""),"",IF('Result Sheet'!J105="","",'Result Sheet'!J105))</f>
        <v/>
      </c>
      <c r="J105" s="432" t="str">
        <f>IF($N$3=$AJ$8,'Result Sheet'!P105,IF($N$3=$AJ$9,'Result Sheet'!AH105,IF($N$3=$AJ$10,'Result Sheet'!AZ105,IF($N$3=$AJ$11,'Result Sheet'!BR105,""))))</f>
        <v/>
      </c>
      <c r="K105" s="432" t="str">
        <f>IF($N$3=$AJ$8,'Result Sheet'!Q105,IF($N$3=$AJ$9,'Result Sheet'!AI105,IF($N$3=$AJ$10,'Result Sheet'!BA105,IF($N$3=$AJ$11,'Result Sheet'!BS105,""))))</f>
        <v/>
      </c>
      <c r="L105" s="433" t="str">
        <f>IF(OR($D$3="",$N$3=""),"",IF(B105="","",IF(AND(K105="NA",J105="NA"),"NA",IF($N$3=$AJ$12,'Result Sheet'!CF105,IF($N$3=$AJ$13,'Result Sheet'!CM105,IF($N$3=$AJ$14,'Result Sheet'!CT105,IF($N$3=$AJ$15,'Result Sheet'!DA105,IF($N$3=$AJ$16,'Result Sheet'!DE105,SUM(J105:K105)))))))))</f>
        <v/>
      </c>
      <c r="M105" s="434" t="str">
        <f t="shared" si="8"/>
        <v/>
      </c>
      <c r="N105" s="435" t="str">
        <f>IF($N$3=$AJ$8,'Result Sheet'!T105,IF($N$3=$AJ$9,'Result Sheet'!AL105,IF($N$3=$AJ$10,'Result Sheet'!BD105,IF($N$3=$AJ$11,'Result Sheet'!BV105,""))))</f>
        <v/>
      </c>
      <c r="O105" s="435" t="str">
        <f>IF($N$3=$AJ$8,'Result Sheet'!U105,IF($N$3=$AJ$9,'Result Sheet'!AM105,IF($N$3=$AJ$10,'Result Sheet'!BE105,IF($N$3=$AJ$11,'Result Sheet'!BW105,""))))</f>
        <v/>
      </c>
      <c r="P105" s="436" t="str">
        <f>IF(OR($D$3="",$N$3=""),"",IF(B105="","",IF(AND(N105="NA",O105="NA"),"NA",IF($N$3=$AJ$12,'Result Sheet'!CG105,IF($N$3=$AJ$13,'Result Sheet'!CN105,IF($N$3=$AJ$14,'Result Sheet'!CU105,IF($N$3=$AJ$15,'Result Sheet'!DB105,IF($N$3=$AJ$16,'Result Sheet'!DF105,SUM(N105:O105)))))))))</f>
        <v/>
      </c>
      <c r="Q105" s="434" t="str">
        <f t="shared" si="9"/>
        <v/>
      </c>
      <c r="R105" s="437">
        <f t="shared" si="10"/>
        <v>0</v>
      </c>
      <c r="S105" s="437" t="str">
        <f t="shared" si="11"/>
        <v/>
      </c>
      <c r="T105" s="437" t="str">
        <f t="shared" si="12"/>
        <v/>
      </c>
      <c r="U105" s="437" t="str">
        <f t="shared" si="13"/>
        <v/>
      </c>
      <c r="V105" s="438" t="str">
        <f t="shared" si="14"/>
        <v/>
      </c>
      <c r="W105" s="439" t="str">
        <f t="shared" si="15"/>
        <v/>
      </c>
    </row>
    <row r="106" spans="1:23">
      <c r="A106" s="425">
        <f>IF('Result Sheet'!A106="","",'Result Sheet'!A106)</f>
        <v>99</v>
      </c>
      <c r="B106" s="426" t="str">
        <f>IF(OR($D$3="",$N$3=""),"",IF('Result Sheet'!B106="","",'Result Sheet'!B106))</f>
        <v/>
      </c>
      <c r="C106" s="427" t="str">
        <f>IF(OR($D$3="",$N$3=""),"",IF('Result Sheet'!F106="","",'Result Sheet'!F106))</f>
        <v/>
      </c>
      <c r="D106" s="428" t="str">
        <f>IF(OR($D$3="",$N$3=""),"",IF('Result Sheet'!E106="","",'Result Sheet'!E106))</f>
        <v/>
      </c>
      <c r="E106" s="429" t="str">
        <f>IF(OR($D$3="",$N$3=""),"",IF('Result Sheet'!G106="","",'Result Sheet'!G106))</f>
        <v/>
      </c>
      <c r="F106" s="429" t="str">
        <f>IF(OR($D$3="",$N$3=""),"",IF('Result Sheet'!H106="","",'Result Sheet'!H106))</f>
        <v/>
      </c>
      <c r="G106" s="429" t="str">
        <f>IF(OR($D$3="",$N$3=""),"",IF('Result Sheet'!I106="","",'Result Sheet'!I106))</f>
        <v/>
      </c>
      <c r="H106" s="430" t="str">
        <f>IF(OR($D$3="",$N$3=""),"",IF('Result Sheet'!K106="","",'Result Sheet'!K106))</f>
        <v/>
      </c>
      <c r="I106" s="431" t="str">
        <f>IF(OR($D$3="",$N$3=""),"",IF('Result Sheet'!J106="","",'Result Sheet'!J106))</f>
        <v/>
      </c>
      <c r="J106" s="432" t="str">
        <f>IF($N$3=$AJ$8,'Result Sheet'!P106,IF($N$3=$AJ$9,'Result Sheet'!AH106,IF($N$3=$AJ$10,'Result Sheet'!AZ106,IF($N$3=$AJ$11,'Result Sheet'!BR106,""))))</f>
        <v/>
      </c>
      <c r="K106" s="432" t="str">
        <f>IF($N$3=$AJ$8,'Result Sheet'!Q106,IF($N$3=$AJ$9,'Result Sheet'!AI106,IF($N$3=$AJ$10,'Result Sheet'!BA106,IF($N$3=$AJ$11,'Result Sheet'!BS106,""))))</f>
        <v/>
      </c>
      <c r="L106" s="433" t="str">
        <f>IF(OR($D$3="",$N$3=""),"",IF(B106="","",IF(AND(K106="NA",J106="NA"),"NA",IF($N$3=$AJ$12,'Result Sheet'!CF106,IF($N$3=$AJ$13,'Result Sheet'!CM106,IF($N$3=$AJ$14,'Result Sheet'!CT106,IF($N$3=$AJ$15,'Result Sheet'!DA106,IF($N$3=$AJ$16,'Result Sheet'!DE106,SUM(J106:K106)))))))))</f>
        <v/>
      </c>
      <c r="M106" s="434" t="str">
        <f t="shared" si="8"/>
        <v/>
      </c>
      <c r="N106" s="435" t="str">
        <f>IF($N$3=$AJ$8,'Result Sheet'!T106,IF($N$3=$AJ$9,'Result Sheet'!AL106,IF($N$3=$AJ$10,'Result Sheet'!BD106,IF($N$3=$AJ$11,'Result Sheet'!BV106,""))))</f>
        <v/>
      </c>
      <c r="O106" s="435" t="str">
        <f>IF($N$3=$AJ$8,'Result Sheet'!U106,IF($N$3=$AJ$9,'Result Sheet'!AM106,IF($N$3=$AJ$10,'Result Sheet'!BE106,IF($N$3=$AJ$11,'Result Sheet'!BW106,""))))</f>
        <v/>
      </c>
      <c r="P106" s="436" t="str">
        <f>IF(OR($D$3="",$N$3=""),"",IF(B106="","",IF(AND(N106="NA",O106="NA"),"NA",IF($N$3=$AJ$12,'Result Sheet'!CG106,IF($N$3=$AJ$13,'Result Sheet'!CN106,IF($N$3=$AJ$14,'Result Sheet'!CU106,IF($N$3=$AJ$15,'Result Sheet'!DB106,IF($N$3=$AJ$16,'Result Sheet'!DF106,SUM(N106:O106)))))))))</f>
        <v/>
      </c>
      <c r="Q106" s="434" t="str">
        <f t="shared" si="9"/>
        <v/>
      </c>
      <c r="R106" s="437">
        <f t="shared" si="10"/>
        <v>0</v>
      </c>
      <c r="S106" s="437" t="str">
        <f t="shared" si="11"/>
        <v/>
      </c>
      <c r="T106" s="437" t="str">
        <f t="shared" si="12"/>
        <v/>
      </c>
      <c r="U106" s="437" t="str">
        <f t="shared" si="13"/>
        <v/>
      </c>
      <c r="V106" s="438" t="str">
        <f t="shared" si="14"/>
        <v/>
      </c>
      <c r="W106" s="439" t="str">
        <f t="shared" si="15"/>
        <v/>
      </c>
    </row>
    <row r="107" spans="1:23">
      <c r="A107" s="425">
        <f>IF('Result Sheet'!A107="","",'Result Sheet'!A107)</f>
        <v>100</v>
      </c>
      <c r="B107" s="426" t="str">
        <f>IF(OR($D$3="",$N$3=""),"",IF('Result Sheet'!B107="","",'Result Sheet'!B107))</f>
        <v/>
      </c>
      <c r="C107" s="427" t="str">
        <f>IF(OR($D$3="",$N$3=""),"",IF('Result Sheet'!F107="","",'Result Sheet'!F107))</f>
        <v/>
      </c>
      <c r="D107" s="428" t="str">
        <f>IF(OR($D$3="",$N$3=""),"",IF('Result Sheet'!E107="","",'Result Sheet'!E107))</f>
        <v/>
      </c>
      <c r="E107" s="429" t="str">
        <f>IF(OR($D$3="",$N$3=""),"",IF('Result Sheet'!G107="","",'Result Sheet'!G107))</f>
        <v/>
      </c>
      <c r="F107" s="429" t="str">
        <f>IF(OR($D$3="",$N$3=""),"",IF('Result Sheet'!H107="","",'Result Sheet'!H107))</f>
        <v/>
      </c>
      <c r="G107" s="429" t="str">
        <f>IF(OR($D$3="",$N$3=""),"",IF('Result Sheet'!I107="","",'Result Sheet'!I107))</f>
        <v/>
      </c>
      <c r="H107" s="430" t="str">
        <f>IF(OR($D$3="",$N$3=""),"",IF('Result Sheet'!K107="","",'Result Sheet'!K107))</f>
        <v/>
      </c>
      <c r="I107" s="431" t="str">
        <f>IF(OR($D$3="",$N$3=""),"",IF('Result Sheet'!J107="","",'Result Sheet'!J107))</f>
        <v/>
      </c>
      <c r="J107" s="432" t="str">
        <f>IF($N$3=$AJ$8,'Result Sheet'!P107,IF($N$3=$AJ$9,'Result Sheet'!AH107,IF($N$3=$AJ$10,'Result Sheet'!AZ107,IF($N$3=$AJ$11,'Result Sheet'!BR107,""))))</f>
        <v/>
      </c>
      <c r="K107" s="432" t="str">
        <f>IF($N$3=$AJ$8,'Result Sheet'!Q107,IF($N$3=$AJ$9,'Result Sheet'!AI107,IF($N$3=$AJ$10,'Result Sheet'!BA107,IF($N$3=$AJ$11,'Result Sheet'!BS107,""))))</f>
        <v/>
      </c>
      <c r="L107" s="433" t="str">
        <f>IF(OR($D$3="",$N$3=""),"",IF(B107="","",IF(AND(K107="NA",J107="NA"),"NA",IF($N$3=$AJ$12,'Result Sheet'!CF107,IF($N$3=$AJ$13,'Result Sheet'!CM107,IF($N$3=$AJ$14,'Result Sheet'!CT107,IF($N$3=$AJ$15,'Result Sheet'!DA107,IF($N$3=$AJ$16,'Result Sheet'!DE107,SUM(J107:K107)))))))))</f>
        <v/>
      </c>
      <c r="M107" s="434" t="str">
        <f t="shared" si="8"/>
        <v/>
      </c>
      <c r="N107" s="435" t="str">
        <f>IF($N$3=$AJ$8,'Result Sheet'!T107,IF($N$3=$AJ$9,'Result Sheet'!AL107,IF($N$3=$AJ$10,'Result Sheet'!BD107,IF($N$3=$AJ$11,'Result Sheet'!BV107,""))))</f>
        <v/>
      </c>
      <c r="O107" s="435" t="str">
        <f>IF($N$3=$AJ$8,'Result Sheet'!U107,IF($N$3=$AJ$9,'Result Sheet'!AM107,IF($N$3=$AJ$10,'Result Sheet'!BE107,IF($N$3=$AJ$11,'Result Sheet'!BW107,""))))</f>
        <v/>
      </c>
      <c r="P107" s="436" t="str">
        <f>IF(OR($D$3="",$N$3=""),"",IF(B107="","",IF(AND(N107="NA",O107="NA"),"NA",IF($N$3=$AJ$12,'Result Sheet'!CG107,IF($N$3=$AJ$13,'Result Sheet'!CN107,IF($N$3=$AJ$14,'Result Sheet'!CU107,IF($N$3=$AJ$15,'Result Sheet'!DB107,IF($N$3=$AJ$16,'Result Sheet'!DF107,SUM(N107:O107)))))))))</f>
        <v/>
      </c>
      <c r="Q107" s="434" t="str">
        <f t="shared" si="9"/>
        <v/>
      </c>
      <c r="R107" s="437">
        <f t="shared" si="10"/>
        <v>0</v>
      </c>
      <c r="S107" s="437" t="str">
        <f t="shared" si="11"/>
        <v/>
      </c>
      <c r="T107" s="437" t="str">
        <f t="shared" si="12"/>
        <v/>
      </c>
      <c r="U107" s="437" t="str">
        <f t="shared" si="13"/>
        <v/>
      </c>
      <c r="V107" s="438" t="str">
        <f t="shared" si="14"/>
        <v/>
      </c>
      <c r="W107" s="439" t="str">
        <f t="shared" si="15"/>
        <v/>
      </c>
    </row>
    <row r="108" spans="1:23">
      <c r="A108" s="425">
        <f>IF('Result Sheet'!A108="","",'Result Sheet'!A108)</f>
        <v>101</v>
      </c>
      <c r="B108" s="426" t="str">
        <f>IF(OR($D$3="",$N$3=""),"",IF('Result Sheet'!B108="","",'Result Sheet'!B108))</f>
        <v/>
      </c>
      <c r="C108" s="427" t="str">
        <f>IF(OR($D$3="",$N$3=""),"",IF('Result Sheet'!F108="","",'Result Sheet'!F108))</f>
        <v/>
      </c>
      <c r="D108" s="428" t="str">
        <f>IF(OR($D$3="",$N$3=""),"",IF('Result Sheet'!E108="","",'Result Sheet'!E108))</f>
        <v/>
      </c>
      <c r="E108" s="429" t="str">
        <f>IF(OR($D$3="",$N$3=""),"",IF('Result Sheet'!G108="","",'Result Sheet'!G108))</f>
        <v/>
      </c>
      <c r="F108" s="429" t="str">
        <f>IF(OR($D$3="",$N$3=""),"",IF('Result Sheet'!H108="","",'Result Sheet'!H108))</f>
        <v/>
      </c>
      <c r="G108" s="429" t="str">
        <f>IF(OR($D$3="",$N$3=""),"",IF('Result Sheet'!I108="","",'Result Sheet'!I108))</f>
        <v/>
      </c>
      <c r="H108" s="430" t="str">
        <f>IF(OR($D$3="",$N$3=""),"",IF('Result Sheet'!K108="","",'Result Sheet'!K108))</f>
        <v/>
      </c>
      <c r="I108" s="431" t="str">
        <f>IF(OR($D$3="",$N$3=""),"",IF('Result Sheet'!J108="","",'Result Sheet'!J108))</f>
        <v/>
      </c>
      <c r="J108" s="432" t="str">
        <f>IF($N$3=$AJ$8,'Result Sheet'!P108,IF($N$3=$AJ$9,'Result Sheet'!AH108,IF($N$3=$AJ$10,'Result Sheet'!AZ108,IF($N$3=$AJ$11,'Result Sheet'!BR108,""))))</f>
        <v/>
      </c>
      <c r="K108" s="432" t="str">
        <f>IF($N$3=$AJ$8,'Result Sheet'!Q108,IF($N$3=$AJ$9,'Result Sheet'!AI108,IF($N$3=$AJ$10,'Result Sheet'!BA108,IF($N$3=$AJ$11,'Result Sheet'!BS108,""))))</f>
        <v/>
      </c>
      <c r="L108" s="433" t="str">
        <f>IF(OR($D$3="",$N$3=""),"",IF(B108="","",IF(AND(K108="NA",J108="NA"),"NA",IF($N$3=$AJ$12,'Result Sheet'!CF108,IF($N$3=$AJ$13,'Result Sheet'!CM108,IF($N$3=$AJ$14,'Result Sheet'!CT108,IF($N$3=$AJ$15,'Result Sheet'!DA108,IF($N$3=$AJ$16,'Result Sheet'!DE108,SUM(J108:K108)))))))))</f>
        <v/>
      </c>
      <c r="M108" s="434" t="str">
        <f t="shared" si="8"/>
        <v/>
      </c>
      <c r="N108" s="435" t="str">
        <f>IF($N$3=$AJ$8,'Result Sheet'!T108,IF($N$3=$AJ$9,'Result Sheet'!AL108,IF($N$3=$AJ$10,'Result Sheet'!BD108,IF($N$3=$AJ$11,'Result Sheet'!BV108,""))))</f>
        <v/>
      </c>
      <c r="O108" s="435" t="str">
        <f>IF($N$3=$AJ$8,'Result Sheet'!U108,IF($N$3=$AJ$9,'Result Sheet'!AM108,IF($N$3=$AJ$10,'Result Sheet'!BE108,IF($N$3=$AJ$11,'Result Sheet'!BW108,""))))</f>
        <v/>
      </c>
      <c r="P108" s="436" t="str">
        <f>IF(OR($D$3="",$N$3=""),"",IF(B108="","",IF(AND(N108="NA",O108="NA"),"NA",IF($N$3=$AJ$12,'Result Sheet'!CG108,IF($N$3=$AJ$13,'Result Sheet'!CN108,IF($N$3=$AJ$14,'Result Sheet'!CU108,IF($N$3=$AJ$15,'Result Sheet'!DB108,IF($N$3=$AJ$16,'Result Sheet'!DF108,SUM(N108:O108)))))))))</f>
        <v/>
      </c>
      <c r="Q108" s="434" t="str">
        <f t="shared" si="9"/>
        <v/>
      </c>
      <c r="R108" s="437">
        <f t="shared" si="10"/>
        <v>0</v>
      </c>
      <c r="S108" s="437" t="str">
        <f t="shared" si="11"/>
        <v/>
      </c>
      <c r="T108" s="437" t="str">
        <f t="shared" si="12"/>
        <v/>
      </c>
      <c r="U108" s="437" t="str">
        <f t="shared" si="13"/>
        <v/>
      </c>
      <c r="V108" s="438" t="str">
        <f t="shared" si="14"/>
        <v/>
      </c>
      <c r="W108" s="439" t="str">
        <f t="shared" si="15"/>
        <v/>
      </c>
    </row>
    <row r="109" spans="1:23">
      <c r="A109" s="425">
        <f>IF('Result Sheet'!A109="","",'Result Sheet'!A109)</f>
        <v>102</v>
      </c>
      <c r="B109" s="426" t="str">
        <f>IF(OR($D$3="",$N$3=""),"",IF('Result Sheet'!B109="","",'Result Sheet'!B109))</f>
        <v/>
      </c>
      <c r="C109" s="427" t="str">
        <f>IF(OR($D$3="",$N$3=""),"",IF('Result Sheet'!F109="","",'Result Sheet'!F109))</f>
        <v/>
      </c>
      <c r="D109" s="428" t="str">
        <f>IF(OR($D$3="",$N$3=""),"",IF('Result Sheet'!E109="","",'Result Sheet'!E109))</f>
        <v/>
      </c>
      <c r="E109" s="429" t="str">
        <f>IF(OR($D$3="",$N$3=""),"",IF('Result Sheet'!G109="","",'Result Sheet'!G109))</f>
        <v/>
      </c>
      <c r="F109" s="429" t="str">
        <f>IF(OR($D$3="",$N$3=""),"",IF('Result Sheet'!H109="","",'Result Sheet'!H109))</f>
        <v/>
      </c>
      <c r="G109" s="429" t="str">
        <f>IF(OR($D$3="",$N$3=""),"",IF('Result Sheet'!I109="","",'Result Sheet'!I109))</f>
        <v/>
      </c>
      <c r="H109" s="430" t="str">
        <f>IF(OR($D$3="",$N$3=""),"",IF('Result Sheet'!K109="","",'Result Sheet'!K109))</f>
        <v/>
      </c>
      <c r="I109" s="431" t="str">
        <f>IF(OR($D$3="",$N$3=""),"",IF('Result Sheet'!J109="","",'Result Sheet'!J109))</f>
        <v/>
      </c>
      <c r="J109" s="432" t="str">
        <f>IF($N$3=$AJ$8,'Result Sheet'!P109,IF($N$3=$AJ$9,'Result Sheet'!AH109,IF($N$3=$AJ$10,'Result Sheet'!AZ109,IF($N$3=$AJ$11,'Result Sheet'!BR109,""))))</f>
        <v/>
      </c>
      <c r="K109" s="432" t="str">
        <f>IF($N$3=$AJ$8,'Result Sheet'!Q109,IF($N$3=$AJ$9,'Result Sheet'!AI109,IF($N$3=$AJ$10,'Result Sheet'!BA109,IF($N$3=$AJ$11,'Result Sheet'!BS109,""))))</f>
        <v/>
      </c>
      <c r="L109" s="433" t="str">
        <f>IF(OR($D$3="",$N$3=""),"",IF(B109="","",IF(AND(K109="NA",J109="NA"),"NA",IF($N$3=$AJ$12,'Result Sheet'!CF109,IF($N$3=$AJ$13,'Result Sheet'!CM109,IF($N$3=$AJ$14,'Result Sheet'!CT109,IF($N$3=$AJ$15,'Result Sheet'!DA109,IF($N$3=$AJ$16,'Result Sheet'!DE109,SUM(J109:K109)))))))))</f>
        <v/>
      </c>
      <c r="M109" s="434" t="str">
        <f t="shared" si="8"/>
        <v/>
      </c>
      <c r="N109" s="435" t="str">
        <f>IF($N$3=$AJ$8,'Result Sheet'!T109,IF($N$3=$AJ$9,'Result Sheet'!AL109,IF($N$3=$AJ$10,'Result Sheet'!BD109,IF($N$3=$AJ$11,'Result Sheet'!BV109,""))))</f>
        <v/>
      </c>
      <c r="O109" s="435" t="str">
        <f>IF($N$3=$AJ$8,'Result Sheet'!U109,IF($N$3=$AJ$9,'Result Sheet'!AM109,IF($N$3=$AJ$10,'Result Sheet'!BE109,IF($N$3=$AJ$11,'Result Sheet'!BW109,""))))</f>
        <v/>
      </c>
      <c r="P109" s="436" t="str">
        <f>IF(OR($D$3="",$N$3=""),"",IF(B109="","",IF(AND(N109="NA",O109="NA"),"NA",IF($N$3=$AJ$12,'Result Sheet'!CG109,IF($N$3=$AJ$13,'Result Sheet'!CN109,IF($N$3=$AJ$14,'Result Sheet'!CU109,IF($N$3=$AJ$15,'Result Sheet'!DB109,IF($N$3=$AJ$16,'Result Sheet'!DF109,SUM(N109:O109)))))))))</f>
        <v/>
      </c>
      <c r="Q109" s="434" t="str">
        <f t="shared" si="9"/>
        <v/>
      </c>
      <c r="R109" s="437">
        <f t="shared" si="10"/>
        <v>0</v>
      </c>
      <c r="S109" s="437" t="str">
        <f t="shared" si="11"/>
        <v/>
      </c>
      <c r="T109" s="437" t="str">
        <f t="shared" si="12"/>
        <v/>
      </c>
      <c r="U109" s="437" t="str">
        <f t="shared" si="13"/>
        <v/>
      </c>
      <c r="V109" s="438" t="str">
        <f t="shared" si="14"/>
        <v/>
      </c>
      <c r="W109" s="439" t="str">
        <f t="shared" si="15"/>
        <v/>
      </c>
    </row>
    <row r="110" spans="1:23">
      <c r="A110" s="425">
        <f>IF('Result Sheet'!A110="","",'Result Sheet'!A110)</f>
        <v>103</v>
      </c>
      <c r="B110" s="426" t="str">
        <f>IF(OR($D$3="",$N$3=""),"",IF('Result Sheet'!B110="","",'Result Sheet'!B110))</f>
        <v/>
      </c>
      <c r="C110" s="427" t="str">
        <f>IF(OR($D$3="",$N$3=""),"",IF('Result Sheet'!F110="","",'Result Sheet'!F110))</f>
        <v/>
      </c>
      <c r="D110" s="428" t="str">
        <f>IF(OR($D$3="",$N$3=""),"",IF('Result Sheet'!E110="","",'Result Sheet'!E110))</f>
        <v/>
      </c>
      <c r="E110" s="429" t="str">
        <f>IF(OR($D$3="",$N$3=""),"",IF('Result Sheet'!G110="","",'Result Sheet'!G110))</f>
        <v/>
      </c>
      <c r="F110" s="429" t="str">
        <f>IF(OR($D$3="",$N$3=""),"",IF('Result Sheet'!H110="","",'Result Sheet'!H110))</f>
        <v/>
      </c>
      <c r="G110" s="429" t="str">
        <f>IF(OR($D$3="",$N$3=""),"",IF('Result Sheet'!I110="","",'Result Sheet'!I110))</f>
        <v/>
      </c>
      <c r="H110" s="430" t="str">
        <f>IF(OR($D$3="",$N$3=""),"",IF('Result Sheet'!K110="","",'Result Sheet'!K110))</f>
        <v/>
      </c>
      <c r="I110" s="431" t="str">
        <f>IF(OR($D$3="",$N$3=""),"",IF('Result Sheet'!J110="","",'Result Sheet'!J110))</f>
        <v/>
      </c>
      <c r="J110" s="432" t="str">
        <f>IF($N$3=$AJ$8,'Result Sheet'!P110,IF($N$3=$AJ$9,'Result Sheet'!AH110,IF($N$3=$AJ$10,'Result Sheet'!AZ110,IF($N$3=$AJ$11,'Result Sheet'!BR110,""))))</f>
        <v/>
      </c>
      <c r="K110" s="432" t="str">
        <f>IF($N$3=$AJ$8,'Result Sheet'!Q110,IF($N$3=$AJ$9,'Result Sheet'!AI110,IF($N$3=$AJ$10,'Result Sheet'!BA110,IF($N$3=$AJ$11,'Result Sheet'!BS110,""))))</f>
        <v/>
      </c>
      <c r="L110" s="433" t="str">
        <f>IF(OR($D$3="",$N$3=""),"",IF(B110="","",IF(AND(K110="NA",J110="NA"),"NA",IF($N$3=$AJ$12,'Result Sheet'!CF110,IF($N$3=$AJ$13,'Result Sheet'!CM110,IF($N$3=$AJ$14,'Result Sheet'!CT110,IF($N$3=$AJ$15,'Result Sheet'!DA110,IF($N$3=$AJ$16,'Result Sheet'!DE110,SUM(J110:K110)))))))))</f>
        <v/>
      </c>
      <c r="M110" s="434" t="str">
        <f t="shared" si="8"/>
        <v/>
      </c>
      <c r="N110" s="435" t="str">
        <f>IF($N$3=$AJ$8,'Result Sheet'!T110,IF($N$3=$AJ$9,'Result Sheet'!AL110,IF($N$3=$AJ$10,'Result Sheet'!BD110,IF($N$3=$AJ$11,'Result Sheet'!BV110,""))))</f>
        <v/>
      </c>
      <c r="O110" s="435" t="str">
        <f>IF($N$3=$AJ$8,'Result Sheet'!U110,IF($N$3=$AJ$9,'Result Sheet'!AM110,IF($N$3=$AJ$10,'Result Sheet'!BE110,IF($N$3=$AJ$11,'Result Sheet'!BW110,""))))</f>
        <v/>
      </c>
      <c r="P110" s="436" t="str">
        <f>IF(OR($D$3="",$N$3=""),"",IF(B110="","",IF(AND(N110="NA",O110="NA"),"NA",IF($N$3=$AJ$12,'Result Sheet'!CG110,IF($N$3=$AJ$13,'Result Sheet'!CN110,IF($N$3=$AJ$14,'Result Sheet'!CU110,IF($N$3=$AJ$15,'Result Sheet'!DB110,IF($N$3=$AJ$16,'Result Sheet'!DF110,SUM(N110:O110)))))))))</f>
        <v/>
      </c>
      <c r="Q110" s="434" t="str">
        <f t="shared" si="9"/>
        <v/>
      </c>
      <c r="R110" s="437">
        <f t="shared" si="10"/>
        <v>0</v>
      </c>
      <c r="S110" s="437" t="str">
        <f t="shared" si="11"/>
        <v/>
      </c>
      <c r="T110" s="437" t="str">
        <f t="shared" si="12"/>
        <v/>
      </c>
      <c r="U110" s="437" t="str">
        <f t="shared" si="13"/>
        <v/>
      </c>
      <c r="V110" s="438" t="str">
        <f t="shared" si="14"/>
        <v/>
      </c>
      <c r="W110" s="439" t="str">
        <f t="shared" si="15"/>
        <v/>
      </c>
    </row>
    <row r="111" spans="1:23">
      <c r="A111" s="425">
        <f>IF('Result Sheet'!A111="","",'Result Sheet'!A111)</f>
        <v>104</v>
      </c>
      <c r="B111" s="426" t="str">
        <f>IF(OR($D$3="",$N$3=""),"",IF('Result Sheet'!B111="","",'Result Sheet'!B111))</f>
        <v/>
      </c>
      <c r="C111" s="427" t="str">
        <f>IF(OR($D$3="",$N$3=""),"",IF('Result Sheet'!F111="","",'Result Sheet'!F111))</f>
        <v/>
      </c>
      <c r="D111" s="428" t="str">
        <f>IF(OR($D$3="",$N$3=""),"",IF('Result Sheet'!E111="","",'Result Sheet'!E111))</f>
        <v/>
      </c>
      <c r="E111" s="429" t="str">
        <f>IF(OR($D$3="",$N$3=""),"",IF('Result Sheet'!G111="","",'Result Sheet'!G111))</f>
        <v/>
      </c>
      <c r="F111" s="429" t="str">
        <f>IF(OR($D$3="",$N$3=""),"",IF('Result Sheet'!H111="","",'Result Sheet'!H111))</f>
        <v/>
      </c>
      <c r="G111" s="429" t="str">
        <f>IF(OR($D$3="",$N$3=""),"",IF('Result Sheet'!I111="","",'Result Sheet'!I111))</f>
        <v/>
      </c>
      <c r="H111" s="430" t="str">
        <f>IF(OR($D$3="",$N$3=""),"",IF('Result Sheet'!K111="","",'Result Sheet'!K111))</f>
        <v/>
      </c>
      <c r="I111" s="431" t="str">
        <f>IF(OR($D$3="",$N$3=""),"",IF('Result Sheet'!J111="","",'Result Sheet'!J111))</f>
        <v/>
      </c>
      <c r="J111" s="432" t="str">
        <f>IF($N$3=$AJ$8,'Result Sheet'!P111,IF($N$3=$AJ$9,'Result Sheet'!AH111,IF($N$3=$AJ$10,'Result Sheet'!AZ111,IF($N$3=$AJ$11,'Result Sheet'!BR111,""))))</f>
        <v/>
      </c>
      <c r="K111" s="432" t="str">
        <f>IF($N$3=$AJ$8,'Result Sheet'!Q111,IF($N$3=$AJ$9,'Result Sheet'!AI111,IF($N$3=$AJ$10,'Result Sheet'!BA111,IF($N$3=$AJ$11,'Result Sheet'!BS111,""))))</f>
        <v/>
      </c>
      <c r="L111" s="433" t="str">
        <f>IF(OR($D$3="",$N$3=""),"",IF(B111="","",IF(AND(K111="NA",J111="NA"),"NA",IF($N$3=$AJ$12,'Result Sheet'!CF111,IF($N$3=$AJ$13,'Result Sheet'!CM111,IF($N$3=$AJ$14,'Result Sheet'!CT111,IF($N$3=$AJ$15,'Result Sheet'!DA111,IF($N$3=$AJ$16,'Result Sheet'!DE111,SUM(J111:K111)))))))))</f>
        <v/>
      </c>
      <c r="M111" s="434" t="str">
        <f t="shared" si="8"/>
        <v/>
      </c>
      <c r="N111" s="435" t="str">
        <f>IF($N$3=$AJ$8,'Result Sheet'!T111,IF($N$3=$AJ$9,'Result Sheet'!AL111,IF($N$3=$AJ$10,'Result Sheet'!BD111,IF($N$3=$AJ$11,'Result Sheet'!BV111,""))))</f>
        <v/>
      </c>
      <c r="O111" s="435" t="str">
        <f>IF($N$3=$AJ$8,'Result Sheet'!U111,IF($N$3=$AJ$9,'Result Sheet'!AM111,IF($N$3=$AJ$10,'Result Sheet'!BE111,IF($N$3=$AJ$11,'Result Sheet'!BW111,""))))</f>
        <v/>
      </c>
      <c r="P111" s="436" t="str">
        <f>IF(OR($D$3="",$N$3=""),"",IF(B111="","",IF(AND(N111="NA",O111="NA"),"NA",IF($N$3=$AJ$12,'Result Sheet'!CG111,IF($N$3=$AJ$13,'Result Sheet'!CN111,IF($N$3=$AJ$14,'Result Sheet'!CU111,IF($N$3=$AJ$15,'Result Sheet'!DB111,IF($N$3=$AJ$16,'Result Sheet'!DF111,SUM(N111:O111)))))))))</f>
        <v/>
      </c>
      <c r="Q111" s="434" t="str">
        <f t="shared" si="9"/>
        <v/>
      </c>
      <c r="R111" s="437">
        <f t="shared" si="10"/>
        <v>0</v>
      </c>
      <c r="S111" s="437" t="str">
        <f t="shared" si="11"/>
        <v/>
      </c>
      <c r="T111" s="437" t="str">
        <f t="shared" si="12"/>
        <v/>
      </c>
      <c r="U111" s="437" t="str">
        <f t="shared" si="13"/>
        <v/>
      </c>
      <c r="V111" s="438" t="str">
        <f t="shared" si="14"/>
        <v/>
      </c>
      <c r="W111" s="439" t="str">
        <f t="shared" si="15"/>
        <v/>
      </c>
    </row>
    <row r="112" spans="1:23">
      <c r="A112" s="425">
        <f>IF('Result Sheet'!A112="","",'Result Sheet'!A112)</f>
        <v>105</v>
      </c>
      <c r="B112" s="426" t="str">
        <f>IF(OR($D$3="",$N$3=""),"",IF('Result Sheet'!B112="","",'Result Sheet'!B112))</f>
        <v/>
      </c>
      <c r="C112" s="427" t="str">
        <f>IF(OR($D$3="",$N$3=""),"",IF('Result Sheet'!F112="","",'Result Sheet'!F112))</f>
        <v/>
      </c>
      <c r="D112" s="428" t="str">
        <f>IF(OR($D$3="",$N$3=""),"",IF('Result Sheet'!E112="","",'Result Sheet'!E112))</f>
        <v/>
      </c>
      <c r="E112" s="429" t="str">
        <f>IF(OR($D$3="",$N$3=""),"",IF('Result Sheet'!G112="","",'Result Sheet'!G112))</f>
        <v/>
      </c>
      <c r="F112" s="429" t="str">
        <f>IF(OR($D$3="",$N$3=""),"",IF('Result Sheet'!H112="","",'Result Sheet'!H112))</f>
        <v/>
      </c>
      <c r="G112" s="429" t="str">
        <f>IF(OR($D$3="",$N$3=""),"",IF('Result Sheet'!I112="","",'Result Sheet'!I112))</f>
        <v/>
      </c>
      <c r="H112" s="430" t="str">
        <f>IF(OR($D$3="",$N$3=""),"",IF('Result Sheet'!K112="","",'Result Sheet'!K112))</f>
        <v/>
      </c>
      <c r="I112" s="431" t="str">
        <f>IF(OR($D$3="",$N$3=""),"",IF('Result Sheet'!J112="","",'Result Sheet'!J112))</f>
        <v/>
      </c>
      <c r="J112" s="432" t="str">
        <f>IF($N$3=$AJ$8,'Result Sheet'!P112,IF($N$3=$AJ$9,'Result Sheet'!AH112,IF($N$3=$AJ$10,'Result Sheet'!AZ112,IF($N$3=$AJ$11,'Result Sheet'!BR112,""))))</f>
        <v/>
      </c>
      <c r="K112" s="432" t="str">
        <f>IF($N$3=$AJ$8,'Result Sheet'!Q112,IF($N$3=$AJ$9,'Result Sheet'!AI112,IF($N$3=$AJ$10,'Result Sheet'!BA112,IF($N$3=$AJ$11,'Result Sheet'!BS112,""))))</f>
        <v/>
      </c>
      <c r="L112" s="433" t="str">
        <f>IF(OR($D$3="",$N$3=""),"",IF(B112="","",IF(AND(K112="NA",J112="NA"),"NA",IF($N$3=$AJ$12,'Result Sheet'!CF112,IF($N$3=$AJ$13,'Result Sheet'!CM112,IF($N$3=$AJ$14,'Result Sheet'!CT112,IF($N$3=$AJ$15,'Result Sheet'!DA112,IF($N$3=$AJ$16,'Result Sheet'!DE112,SUM(J112:K112)))))))))</f>
        <v/>
      </c>
      <c r="M112" s="434" t="str">
        <f t="shared" si="8"/>
        <v/>
      </c>
      <c r="N112" s="435" t="str">
        <f>IF($N$3=$AJ$8,'Result Sheet'!T112,IF($N$3=$AJ$9,'Result Sheet'!AL112,IF($N$3=$AJ$10,'Result Sheet'!BD112,IF($N$3=$AJ$11,'Result Sheet'!BV112,""))))</f>
        <v/>
      </c>
      <c r="O112" s="435" t="str">
        <f>IF($N$3=$AJ$8,'Result Sheet'!U112,IF($N$3=$AJ$9,'Result Sheet'!AM112,IF($N$3=$AJ$10,'Result Sheet'!BE112,IF($N$3=$AJ$11,'Result Sheet'!BW112,""))))</f>
        <v/>
      </c>
      <c r="P112" s="436" t="str">
        <f>IF(OR($D$3="",$N$3=""),"",IF(B112="","",IF(AND(N112="NA",O112="NA"),"NA",IF($N$3=$AJ$12,'Result Sheet'!CG112,IF($N$3=$AJ$13,'Result Sheet'!CN112,IF($N$3=$AJ$14,'Result Sheet'!CU112,IF($N$3=$AJ$15,'Result Sheet'!DB112,IF($N$3=$AJ$16,'Result Sheet'!DF112,SUM(N112:O112)))))))))</f>
        <v/>
      </c>
      <c r="Q112" s="434" t="str">
        <f t="shared" si="9"/>
        <v/>
      </c>
      <c r="R112" s="437">
        <f t="shared" si="10"/>
        <v>0</v>
      </c>
      <c r="S112" s="437" t="str">
        <f t="shared" si="11"/>
        <v/>
      </c>
      <c r="T112" s="437" t="str">
        <f t="shared" si="12"/>
        <v/>
      </c>
      <c r="U112" s="437" t="str">
        <f t="shared" si="13"/>
        <v/>
      </c>
      <c r="V112" s="438" t="str">
        <f t="shared" si="14"/>
        <v/>
      </c>
      <c r="W112" s="439" t="str">
        <f t="shared" si="15"/>
        <v/>
      </c>
    </row>
    <row r="113" spans="1:23">
      <c r="A113" s="425">
        <f>IF('Result Sheet'!A113="","",'Result Sheet'!A113)</f>
        <v>106</v>
      </c>
      <c r="B113" s="426" t="str">
        <f>IF(OR($D$3="",$N$3=""),"",IF('Result Sheet'!B113="","",'Result Sheet'!B113))</f>
        <v/>
      </c>
      <c r="C113" s="427" t="str">
        <f>IF(OR($D$3="",$N$3=""),"",IF('Result Sheet'!F113="","",'Result Sheet'!F113))</f>
        <v/>
      </c>
      <c r="D113" s="428" t="str">
        <f>IF(OR($D$3="",$N$3=""),"",IF('Result Sheet'!E113="","",'Result Sheet'!E113))</f>
        <v/>
      </c>
      <c r="E113" s="429" t="str">
        <f>IF(OR($D$3="",$N$3=""),"",IF('Result Sheet'!G113="","",'Result Sheet'!G113))</f>
        <v/>
      </c>
      <c r="F113" s="429" t="str">
        <f>IF(OR($D$3="",$N$3=""),"",IF('Result Sheet'!H113="","",'Result Sheet'!H113))</f>
        <v/>
      </c>
      <c r="G113" s="429" t="str">
        <f>IF(OR($D$3="",$N$3=""),"",IF('Result Sheet'!I113="","",'Result Sheet'!I113))</f>
        <v/>
      </c>
      <c r="H113" s="430" t="str">
        <f>IF(OR($D$3="",$N$3=""),"",IF('Result Sheet'!K113="","",'Result Sheet'!K113))</f>
        <v/>
      </c>
      <c r="I113" s="431" t="str">
        <f>IF(OR($D$3="",$N$3=""),"",IF('Result Sheet'!J113="","",'Result Sheet'!J113))</f>
        <v/>
      </c>
      <c r="J113" s="432" t="str">
        <f>IF($N$3=$AJ$8,'Result Sheet'!P113,IF($N$3=$AJ$9,'Result Sheet'!AH113,IF($N$3=$AJ$10,'Result Sheet'!AZ113,IF($N$3=$AJ$11,'Result Sheet'!BR113,""))))</f>
        <v/>
      </c>
      <c r="K113" s="432" t="str">
        <f>IF($N$3=$AJ$8,'Result Sheet'!Q113,IF($N$3=$AJ$9,'Result Sheet'!AI113,IF($N$3=$AJ$10,'Result Sheet'!BA113,IF($N$3=$AJ$11,'Result Sheet'!BS113,""))))</f>
        <v/>
      </c>
      <c r="L113" s="433" t="str">
        <f>IF(OR($D$3="",$N$3=""),"",IF(B113="","",IF(AND(K113="NA",J113="NA"),"NA",IF($N$3=$AJ$12,'Result Sheet'!CF113,IF($N$3=$AJ$13,'Result Sheet'!CM113,IF($N$3=$AJ$14,'Result Sheet'!CT113,IF($N$3=$AJ$15,'Result Sheet'!DA113,IF($N$3=$AJ$16,'Result Sheet'!DE113,SUM(J113:K113)))))))))</f>
        <v/>
      </c>
      <c r="M113" s="434" t="str">
        <f t="shared" si="8"/>
        <v/>
      </c>
      <c r="N113" s="435" t="str">
        <f>IF($N$3=$AJ$8,'Result Sheet'!T113,IF($N$3=$AJ$9,'Result Sheet'!AL113,IF($N$3=$AJ$10,'Result Sheet'!BD113,IF($N$3=$AJ$11,'Result Sheet'!BV113,""))))</f>
        <v/>
      </c>
      <c r="O113" s="435" t="str">
        <f>IF($N$3=$AJ$8,'Result Sheet'!U113,IF($N$3=$AJ$9,'Result Sheet'!AM113,IF($N$3=$AJ$10,'Result Sheet'!BE113,IF($N$3=$AJ$11,'Result Sheet'!BW113,""))))</f>
        <v/>
      </c>
      <c r="P113" s="436" t="str">
        <f>IF(OR($D$3="",$N$3=""),"",IF(B113="","",IF(AND(N113="NA",O113="NA"),"NA",IF($N$3=$AJ$12,'Result Sheet'!CG113,IF($N$3=$AJ$13,'Result Sheet'!CN113,IF($N$3=$AJ$14,'Result Sheet'!CU113,IF($N$3=$AJ$15,'Result Sheet'!DB113,IF($N$3=$AJ$16,'Result Sheet'!DF113,SUM(N113:O113)))))))))</f>
        <v/>
      </c>
      <c r="Q113" s="434" t="str">
        <f t="shared" si="9"/>
        <v/>
      </c>
      <c r="R113" s="437">
        <f t="shared" si="10"/>
        <v>0</v>
      </c>
      <c r="S113" s="437" t="str">
        <f t="shared" si="11"/>
        <v/>
      </c>
      <c r="T113" s="437" t="str">
        <f t="shared" si="12"/>
        <v/>
      </c>
      <c r="U113" s="437" t="str">
        <f t="shared" si="13"/>
        <v/>
      </c>
      <c r="V113" s="438" t="str">
        <f t="shared" si="14"/>
        <v/>
      </c>
      <c r="W113" s="439" t="str">
        <f t="shared" si="15"/>
        <v/>
      </c>
    </row>
    <row r="114" spans="1:23">
      <c r="A114" s="425">
        <f>IF('Result Sheet'!A114="","",'Result Sheet'!A114)</f>
        <v>107</v>
      </c>
      <c r="B114" s="426" t="str">
        <f>IF(OR($D$3="",$N$3=""),"",IF('Result Sheet'!B114="","",'Result Sheet'!B114))</f>
        <v/>
      </c>
      <c r="C114" s="427" t="str">
        <f>IF(OR($D$3="",$N$3=""),"",IF('Result Sheet'!F114="","",'Result Sheet'!F114))</f>
        <v/>
      </c>
      <c r="D114" s="428" t="str">
        <f>IF(OR($D$3="",$N$3=""),"",IF('Result Sheet'!E114="","",'Result Sheet'!E114))</f>
        <v/>
      </c>
      <c r="E114" s="429" t="str">
        <f>IF(OR($D$3="",$N$3=""),"",IF('Result Sheet'!G114="","",'Result Sheet'!G114))</f>
        <v/>
      </c>
      <c r="F114" s="429" t="str">
        <f>IF(OR($D$3="",$N$3=""),"",IF('Result Sheet'!H114="","",'Result Sheet'!H114))</f>
        <v/>
      </c>
      <c r="G114" s="429" t="str">
        <f>IF(OR($D$3="",$N$3=""),"",IF('Result Sheet'!I114="","",'Result Sheet'!I114))</f>
        <v/>
      </c>
      <c r="H114" s="430" t="str">
        <f>IF(OR($D$3="",$N$3=""),"",IF('Result Sheet'!K114="","",'Result Sheet'!K114))</f>
        <v/>
      </c>
      <c r="I114" s="431" t="str">
        <f>IF(OR($D$3="",$N$3=""),"",IF('Result Sheet'!J114="","",'Result Sheet'!J114))</f>
        <v/>
      </c>
      <c r="J114" s="432" t="str">
        <f>IF($N$3=$AJ$8,'Result Sheet'!P114,IF($N$3=$AJ$9,'Result Sheet'!AH114,IF($N$3=$AJ$10,'Result Sheet'!AZ114,IF($N$3=$AJ$11,'Result Sheet'!BR114,""))))</f>
        <v/>
      </c>
      <c r="K114" s="432" t="str">
        <f>IF($N$3=$AJ$8,'Result Sheet'!Q114,IF($N$3=$AJ$9,'Result Sheet'!AI114,IF($N$3=$AJ$10,'Result Sheet'!BA114,IF($N$3=$AJ$11,'Result Sheet'!BS114,""))))</f>
        <v/>
      </c>
      <c r="L114" s="433" t="str">
        <f>IF(OR($D$3="",$N$3=""),"",IF(B114="","",IF(AND(K114="NA",J114="NA"),"NA",IF($N$3=$AJ$12,'Result Sheet'!CF114,IF($N$3=$AJ$13,'Result Sheet'!CM114,IF($N$3=$AJ$14,'Result Sheet'!CT114,IF($N$3=$AJ$15,'Result Sheet'!DA114,IF($N$3=$AJ$16,'Result Sheet'!DE114,SUM(J114:K114)))))))))</f>
        <v/>
      </c>
      <c r="M114" s="434" t="str">
        <f t="shared" si="8"/>
        <v/>
      </c>
      <c r="N114" s="435" t="str">
        <f>IF($N$3=$AJ$8,'Result Sheet'!T114,IF($N$3=$AJ$9,'Result Sheet'!AL114,IF($N$3=$AJ$10,'Result Sheet'!BD114,IF($N$3=$AJ$11,'Result Sheet'!BV114,""))))</f>
        <v/>
      </c>
      <c r="O114" s="435" t="str">
        <f>IF($N$3=$AJ$8,'Result Sheet'!U114,IF($N$3=$AJ$9,'Result Sheet'!AM114,IF($N$3=$AJ$10,'Result Sheet'!BE114,IF($N$3=$AJ$11,'Result Sheet'!BW114,""))))</f>
        <v/>
      </c>
      <c r="P114" s="436" t="str">
        <f>IF(OR($D$3="",$N$3=""),"",IF(B114="","",IF(AND(N114="NA",O114="NA"),"NA",IF($N$3=$AJ$12,'Result Sheet'!CG114,IF($N$3=$AJ$13,'Result Sheet'!CN114,IF($N$3=$AJ$14,'Result Sheet'!CU114,IF($N$3=$AJ$15,'Result Sheet'!DB114,IF($N$3=$AJ$16,'Result Sheet'!DF114,SUM(N114:O114)))))))))</f>
        <v/>
      </c>
      <c r="Q114" s="434" t="str">
        <f t="shared" si="9"/>
        <v/>
      </c>
      <c r="R114" s="437">
        <f t="shared" si="10"/>
        <v>0</v>
      </c>
      <c r="S114" s="437" t="str">
        <f t="shared" si="11"/>
        <v/>
      </c>
      <c r="T114" s="437" t="str">
        <f t="shared" si="12"/>
        <v/>
      </c>
      <c r="U114" s="437" t="str">
        <f t="shared" si="13"/>
        <v/>
      </c>
      <c r="V114" s="438" t="str">
        <f t="shared" si="14"/>
        <v/>
      </c>
      <c r="W114" s="439" t="str">
        <f t="shared" si="15"/>
        <v/>
      </c>
    </row>
    <row r="115" spans="1:23">
      <c r="A115" s="425">
        <f>IF('Result Sheet'!A115="","",'Result Sheet'!A115)</f>
        <v>108</v>
      </c>
      <c r="B115" s="426" t="str">
        <f>IF(OR($D$3="",$N$3=""),"",IF('Result Sheet'!B115="","",'Result Sheet'!B115))</f>
        <v/>
      </c>
      <c r="C115" s="427" t="str">
        <f>IF(OR($D$3="",$N$3=""),"",IF('Result Sheet'!F115="","",'Result Sheet'!F115))</f>
        <v/>
      </c>
      <c r="D115" s="428" t="str">
        <f>IF(OR($D$3="",$N$3=""),"",IF('Result Sheet'!E115="","",'Result Sheet'!E115))</f>
        <v/>
      </c>
      <c r="E115" s="429" t="str">
        <f>IF(OR($D$3="",$N$3=""),"",IF('Result Sheet'!G115="","",'Result Sheet'!G115))</f>
        <v/>
      </c>
      <c r="F115" s="429" t="str">
        <f>IF(OR($D$3="",$N$3=""),"",IF('Result Sheet'!H115="","",'Result Sheet'!H115))</f>
        <v/>
      </c>
      <c r="G115" s="429" t="str">
        <f>IF(OR($D$3="",$N$3=""),"",IF('Result Sheet'!I115="","",'Result Sheet'!I115))</f>
        <v/>
      </c>
      <c r="H115" s="430" t="str">
        <f>IF(OR($D$3="",$N$3=""),"",IF('Result Sheet'!K115="","",'Result Sheet'!K115))</f>
        <v/>
      </c>
      <c r="I115" s="431" t="str">
        <f>IF(OR($D$3="",$N$3=""),"",IF('Result Sheet'!J115="","",'Result Sheet'!J115))</f>
        <v/>
      </c>
      <c r="J115" s="432" t="str">
        <f>IF($N$3=$AJ$8,'Result Sheet'!P115,IF($N$3=$AJ$9,'Result Sheet'!AH115,IF($N$3=$AJ$10,'Result Sheet'!AZ115,IF($N$3=$AJ$11,'Result Sheet'!BR115,""))))</f>
        <v/>
      </c>
      <c r="K115" s="432" t="str">
        <f>IF($N$3=$AJ$8,'Result Sheet'!Q115,IF($N$3=$AJ$9,'Result Sheet'!AI115,IF($N$3=$AJ$10,'Result Sheet'!BA115,IF($N$3=$AJ$11,'Result Sheet'!BS115,""))))</f>
        <v/>
      </c>
      <c r="L115" s="433" t="str">
        <f>IF(OR($D$3="",$N$3=""),"",IF(B115="","",IF(AND(K115="NA",J115="NA"),"NA",IF($N$3=$AJ$12,'Result Sheet'!CF115,IF($N$3=$AJ$13,'Result Sheet'!CM115,IF($N$3=$AJ$14,'Result Sheet'!CT115,IF($N$3=$AJ$15,'Result Sheet'!DA115,IF($N$3=$AJ$16,'Result Sheet'!DE115,SUM(J115:K115)))))))))</f>
        <v/>
      </c>
      <c r="M115" s="434" t="str">
        <f t="shared" si="8"/>
        <v/>
      </c>
      <c r="N115" s="435" t="str">
        <f>IF($N$3=$AJ$8,'Result Sheet'!T115,IF($N$3=$AJ$9,'Result Sheet'!AL115,IF($N$3=$AJ$10,'Result Sheet'!BD115,IF($N$3=$AJ$11,'Result Sheet'!BV115,""))))</f>
        <v/>
      </c>
      <c r="O115" s="435" t="str">
        <f>IF($N$3=$AJ$8,'Result Sheet'!U115,IF($N$3=$AJ$9,'Result Sheet'!AM115,IF($N$3=$AJ$10,'Result Sheet'!BE115,IF($N$3=$AJ$11,'Result Sheet'!BW115,""))))</f>
        <v/>
      </c>
      <c r="P115" s="436" t="str">
        <f>IF(OR($D$3="",$N$3=""),"",IF(B115="","",IF(AND(N115="NA",O115="NA"),"NA",IF($N$3=$AJ$12,'Result Sheet'!CG115,IF($N$3=$AJ$13,'Result Sheet'!CN115,IF($N$3=$AJ$14,'Result Sheet'!CU115,IF($N$3=$AJ$15,'Result Sheet'!DB115,IF($N$3=$AJ$16,'Result Sheet'!DF115,SUM(N115:O115)))))))))</f>
        <v/>
      </c>
      <c r="Q115" s="434" t="str">
        <f t="shared" si="9"/>
        <v/>
      </c>
      <c r="R115" s="437">
        <f t="shared" si="10"/>
        <v>0</v>
      </c>
      <c r="S115" s="437" t="str">
        <f t="shared" si="11"/>
        <v/>
      </c>
      <c r="T115" s="437" t="str">
        <f t="shared" si="12"/>
        <v/>
      </c>
      <c r="U115" s="437" t="str">
        <f t="shared" si="13"/>
        <v/>
      </c>
      <c r="V115" s="438" t="str">
        <f t="shared" si="14"/>
        <v/>
      </c>
      <c r="W115" s="439" t="str">
        <f t="shared" si="15"/>
        <v/>
      </c>
    </row>
    <row r="116" spans="1:23">
      <c r="A116" s="425">
        <f>IF('Result Sheet'!A116="","",'Result Sheet'!A116)</f>
        <v>109</v>
      </c>
      <c r="B116" s="426" t="str">
        <f>IF(OR($D$3="",$N$3=""),"",IF('Result Sheet'!B116="","",'Result Sheet'!B116))</f>
        <v/>
      </c>
      <c r="C116" s="427" t="str">
        <f>IF(OR($D$3="",$N$3=""),"",IF('Result Sheet'!F116="","",'Result Sheet'!F116))</f>
        <v/>
      </c>
      <c r="D116" s="428" t="str">
        <f>IF(OR($D$3="",$N$3=""),"",IF('Result Sheet'!E116="","",'Result Sheet'!E116))</f>
        <v/>
      </c>
      <c r="E116" s="429" t="str">
        <f>IF(OR($D$3="",$N$3=""),"",IF('Result Sheet'!G116="","",'Result Sheet'!G116))</f>
        <v/>
      </c>
      <c r="F116" s="429" t="str">
        <f>IF(OR($D$3="",$N$3=""),"",IF('Result Sheet'!H116="","",'Result Sheet'!H116))</f>
        <v/>
      </c>
      <c r="G116" s="429" t="str">
        <f>IF(OR($D$3="",$N$3=""),"",IF('Result Sheet'!I116="","",'Result Sheet'!I116))</f>
        <v/>
      </c>
      <c r="H116" s="430" t="str">
        <f>IF(OR($D$3="",$N$3=""),"",IF('Result Sheet'!K116="","",'Result Sheet'!K116))</f>
        <v/>
      </c>
      <c r="I116" s="431" t="str">
        <f>IF(OR($D$3="",$N$3=""),"",IF('Result Sheet'!J116="","",'Result Sheet'!J116))</f>
        <v/>
      </c>
      <c r="J116" s="432" t="str">
        <f>IF($N$3=$AJ$8,'Result Sheet'!P116,IF($N$3=$AJ$9,'Result Sheet'!AH116,IF($N$3=$AJ$10,'Result Sheet'!AZ116,IF($N$3=$AJ$11,'Result Sheet'!BR116,""))))</f>
        <v/>
      </c>
      <c r="K116" s="432" t="str">
        <f>IF($N$3=$AJ$8,'Result Sheet'!Q116,IF($N$3=$AJ$9,'Result Sheet'!AI116,IF($N$3=$AJ$10,'Result Sheet'!BA116,IF($N$3=$AJ$11,'Result Sheet'!BS116,""))))</f>
        <v/>
      </c>
      <c r="L116" s="433" t="str">
        <f>IF(OR($D$3="",$N$3=""),"",IF(B116="","",IF(AND(K116="NA",J116="NA"),"NA",IF($N$3=$AJ$12,'Result Sheet'!CF116,IF($N$3=$AJ$13,'Result Sheet'!CM116,IF($N$3=$AJ$14,'Result Sheet'!CT116,IF($N$3=$AJ$15,'Result Sheet'!DA116,IF($N$3=$AJ$16,'Result Sheet'!DE116,SUM(J116:K116)))))))))</f>
        <v/>
      </c>
      <c r="M116" s="434" t="str">
        <f t="shared" si="8"/>
        <v/>
      </c>
      <c r="N116" s="435" t="str">
        <f>IF($N$3=$AJ$8,'Result Sheet'!T116,IF($N$3=$AJ$9,'Result Sheet'!AL116,IF($N$3=$AJ$10,'Result Sheet'!BD116,IF($N$3=$AJ$11,'Result Sheet'!BV116,""))))</f>
        <v/>
      </c>
      <c r="O116" s="435" t="str">
        <f>IF($N$3=$AJ$8,'Result Sheet'!U116,IF($N$3=$AJ$9,'Result Sheet'!AM116,IF($N$3=$AJ$10,'Result Sheet'!BE116,IF($N$3=$AJ$11,'Result Sheet'!BW116,""))))</f>
        <v/>
      </c>
      <c r="P116" s="436" t="str">
        <f>IF(OR($D$3="",$N$3=""),"",IF(B116="","",IF(AND(N116="NA",O116="NA"),"NA",IF($N$3=$AJ$12,'Result Sheet'!CG116,IF($N$3=$AJ$13,'Result Sheet'!CN116,IF($N$3=$AJ$14,'Result Sheet'!CU116,IF($N$3=$AJ$15,'Result Sheet'!DB116,IF($N$3=$AJ$16,'Result Sheet'!DF116,SUM(N116:O116)))))))))</f>
        <v/>
      </c>
      <c r="Q116" s="434" t="str">
        <f t="shared" si="9"/>
        <v/>
      </c>
      <c r="R116" s="437">
        <f t="shared" si="10"/>
        <v>0</v>
      </c>
      <c r="S116" s="437" t="str">
        <f t="shared" si="11"/>
        <v/>
      </c>
      <c r="T116" s="437" t="str">
        <f t="shared" si="12"/>
        <v/>
      </c>
      <c r="U116" s="437" t="str">
        <f t="shared" si="13"/>
        <v/>
      </c>
      <c r="V116" s="438" t="str">
        <f t="shared" si="14"/>
        <v/>
      </c>
      <c r="W116" s="439" t="str">
        <f t="shared" si="15"/>
        <v/>
      </c>
    </row>
    <row r="117" spans="1:23">
      <c r="A117" s="425">
        <f>IF('Result Sheet'!A117="","",'Result Sheet'!A117)</f>
        <v>110</v>
      </c>
      <c r="B117" s="426" t="str">
        <f>IF(OR($D$3="",$N$3=""),"",IF('Result Sheet'!B117="","",'Result Sheet'!B117))</f>
        <v/>
      </c>
      <c r="C117" s="427" t="str">
        <f>IF(OR($D$3="",$N$3=""),"",IF('Result Sheet'!F117="","",'Result Sheet'!F117))</f>
        <v/>
      </c>
      <c r="D117" s="428" t="str">
        <f>IF(OR($D$3="",$N$3=""),"",IF('Result Sheet'!E117="","",'Result Sheet'!E117))</f>
        <v/>
      </c>
      <c r="E117" s="429" t="str">
        <f>IF(OR($D$3="",$N$3=""),"",IF('Result Sheet'!G117="","",'Result Sheet'!G117))</f>
        <v/>
      </c>
      <c r="F117" s="429" t="str">
        <f>IF(OR($D$3="",$N$3=""),"",IF('Result Sheet'!H117="","",'Result Sheet'!H117))</f>
        <v/>
      </c>
      <c r="G117" s="429" t="str">
        <f>IF(OR($D$3="",$N$3=""),"",IF('Result Sheet'!I117="","",'Result Sheet'!I117))</f>
        <v/>
      </c>
      <c r="H117" s="430" t="str">
        <f>IF(OR($D$3="",$N$3=""),"",IF('Result Sheet'!K117="","",'Result Sheet'!K117))</f>
        <v/>
      </c>
      <c r="I117" s="431" t="str">
        <f>IF(OR($D$3="",$N$3=""),"",IF('Result Sheet'!J117="","",'Result Sheet'!J117))</f>
        <v/>
      </c>
      <c r="J117" s="432" t="str">
        <f>IF($N$3=$AJ$8,'Result Sheet'!P117,IF($N$3=$AJ$9,'Result Sheet'!AH117,IF($N$3=$AJ$10,'Result Sheet'!AZ117,IF($N$3=$AJ$11,'Result Sheet'!BR117,""))))</f>
        <v/>
      </c>
      <c r="K117" s="432" t="str">
        <f>IF($N$3=$AJ$8,'Result Sheet'!Q117,IF($N$3=$AJ$9,'Result Sheet'!AI117,IF($N$3=$AJ$10,'Result Sheet'!BA117,IF($N$3=$AJ$11,'Result Sheet'!BS117,""))))</f>
        <v/>
      </c>
      <c r="L117" s="433" t="str">
        <f>IF(OR($D$3="",$N$3=""),"",IF(B117="","",IF(AND(K117="NA",J117="NA"),"NA",IF($N$3=$AJ$12,'Result Sheet'!CF117,IF($N$3=$AJ$13,'Result Sheet'!CM117,IF($N$3=$AJ$14,'Result Sheet'!CT117,IF($N$3=$AJ$15,'Result Sheet'!DA117,IF($N$3=$AJ$16,'Result Sheet'!DE117,SUM(J117:K117)))))))))</f>
        <v/>
      </c>
      <c r="M117" s="434" t="str">
        <f t="shared" si="8"/>
        <v/>
      </c>
      <c r="N117" s="435" t="str">
        <f>IF($N$3=$AJ$8,'Result Sheet'!T117,IF($N$3=$AJ$9,'Result Sheet'!AL117,IF($N$3=$AJ$10,'Result Sheet'!BD117,IF($N$3=$AJ$11,'Result Sheet'!BV117,""))))</f>
        <v/>
      </c>
      <c r="O117" s="435" t="str">
        <f>IF($N$3=$AJ$8,'Result Sheet'!U117,IF($N$3=$AJ$9,'Result Sheet'!AM117,IF($N$3=$AJ$10,'Result Sheet'!BE117,IF($N$3=$AJ$11,'Result Sheet'!BW117,""))))</f>
        <v/>
      </c>
      <c r="P117" s="436" t="str">
        <f>IF(OR($D$3="",$N$3=""),"",IF(B117="","",IF(AND(N117="NA",O117="NA"),"NA",IF($N$3=$AJ$12,'Result Sheet'!CG117,IF($N$3=$AJ$13,'Result Sheet'!CN117,IF($N$3=$AJ$14,'Result Sheet'!CU117,IF($N$3=$AJ$15,'Result Sheet'!DB117,IF($N$3=$AJ$16,'Result Sheet'!DF117,SUM(N117:O117)))))))))</f>
        <v/>
      </c>
      <c r="Q117" s="434" t="str">
        <f t="shared" si="9"/>
        <v/>
      </c>
      <c r="R117" s="437">
        <f t="shared" si="10"/>
        <v>0</v>
      </c>
      <c r="S117" s="437" t="str">
        <f t="shared" si="11"/>
        <v/>
      </c>
      <c r="T117" s="437" t="str">
        <f t="shared" si="12"/>
        <v/>
      </c>
      <c r="U117" s="437" t="str">
        <f t="shared" si="13"/>
        <v/>
      </c>
      <c r="V117" s="438" t="str">
        <f t="shared" si="14"/>
        <v/>
      </c>
      <c r="W117" s="439" t="str">
        <f t="shared" si="15"/>
        <v/>
      </c>
    </row>
    <row r="118" spans="1:23">
      <c r="A118" s="425">
        <f>IF('Result Sheet'!A118="","",'Result Sheet'!A118)</f>
        <v>111</v>
      </c>
      <c r="B118" s="426" t="str">
        <f>IF(OR($D$3="",$N$3=""),"",IF('Result Sheet'!B118="","",'Result Sheet'!B118))</f>
        <v/>
      </c>
      <c r="C118" s="427" t="str">
        <f>IF(OR($D$3="",$N$3=""),"",IF('Result Sheet'!F118="","",'Result Sheet'!F118))</f>
        <v/>
      </c>
      <c r="D118" s="428" t="str">
        <f>IF(OR($D$3="",$N$3=""),"",IF('Result Sheet'!E118="","",'Result Sheet'!E118))</f>
        <v/>
      </c>
      <c r="E118" s="429" t="str">
        <f>IF(OR($D$3="",$N$3=""),"",IF('Result Sheet'!G118="","",'Result Sheet'!G118))</f>
        <v/>
      </c>
      <c r="F118" s="429" t="str">
        <f>IF(OR($D$3="",$N$3=""),"",IF('Result Sheet'!H118="","",'Result Sheet'!H118))</f>
        <v/>
      </c>
      <c r="G118" s="429" t="str">
        <f>IF(OR($D$3="",$N$3=""),"",IF('Result Sheet'!I118="","",'Result Sheet'!I118))</f>
        <v/>
      </c>
      <c r="H118" s="430" t="str">
        <f>IF(OR($D$3="",$N$3=""),"",IF('Result Sheet'!K118="","",'Result Sheet'!K118))</f>
        <v/>
      </c>
      <c r="I118" s="431" t="str">
        <f>IF(OR($D$3="",$N$3=""),"",IF('Result Sheet'!J118="","",'Result Sheet'!J118))</f>
        <v/>
      </c>
      <c r="J118" s="432" t="str">
        <f>IF($N$3=$AJ$8,'Result Sheet'!P118,IF($N$3=$AJ$9,'Result Sheet'!AH118,IF($N$3=$AJ$10,'Result Sheet'!AZ118,IF($N$3=$AJ$11,'Result Sheet'!BR118,""))))</f>
        <v/>
      </c>
      <c r="K118" s="432" t="str">
        <f>IF($N$3=$AJ$8,'Result Sheet'!Q118,IF($N$3=$AJ$9,'Result Sheet'!AI118,IF($N$3=$AJ$10,'Result Sheet'!BA118,IF($N$3=$AJ$11,'Result Sheet'!BS118,""))))</f>
        <v/>
      </c>
      <c r="L118" s="433" t="str">
        <f>IF(OR($D$3="",$N$3=""),"",IF(B118="","",IF(AND(K118="NA",J118="NA"),"NA",IF($N$3=$AJ$12,'Result Sheet'!CF118,IF($N$3=$AJ$13,'Result Sheet'!CM118,IF($N$3=$AJ$14,'Result Sheet'!CT118,IF($N$3=$AJ$15,'Result Sheet'!DA118,IF($N$3=$AJ$16,'Result Sheet'!DE118,SUM(J118:K118)))))))))</f>
        <v/>
      </c>
      <c r="M118" s="434" t="str">
        <f t="shared" si="8"/>
        <v/>
      </c>
      <c r="N118" s="435" t="str">
        <f>IF($N$3=$AJ$8,'Result Sheet'!T118,IF($N$3=$AJ$9,'Result Sheet'!AL118,IF($N$3=$AJ$10,'Result Sheet'!BD118,IF($N$3=$AJ$11,'Result Sheet'!BV118,""))))</f>
        <v/>
      </c>
      <c r="O118" s="435" t="str">
        <f>IF($N$3=$AJ$8,'Result Sheet'!U118,IF($N$3=$AJ$9,'Result Sheet'!AM118,IF($N$3=$AJ$10,'Result Sheet'!BE118,IF($N$3=$AJ$11,'Result Sheet'!BW118,""))))</f>
        <v/>
      </c>
      <c r="P118" s="436" t="str">
        <f>IF(OR($D$3="",$N$3=""),"",IF(B118="","",IF(AND(N118="NA",O118="NA"),"NA",IF($N$3=$AJ$12,'Result Sheet'!CG118,IF($N$3=$AJ$13,'Result Sheet'!CN118,IF($N$3=$AJ$14,'Result Sheet'!CU118,IF($N$3=$AJ$15,'Result Sheet'!DB118,IF($N$3=$AJ$16,'Result Sheet'!DF118,SUM(N118:O118)))))))))</f>
        <v/>
      </c>
      <c r="Q118" s="434" t="str">
        <f t="shared" si="9"/>
        <v/>
      </c>
      <c r="R118" s="437">
        <f t="shared" si="10"/>
        <v>0</v>
      </c>
      <c r="S118" s="437" t="str">
        <f t="shared" si="11"/>
        <v/>
      </c>
      <c r="T118" s="437" t="str">
        <f t="shared" si="12"/>
        <v/>
      </c>
      <c r="U118" s="437" t="str">
        <f t="shared" si="13"/>
        <v/>
      </c>
      <c r="V118" s="438" t="str">
        <f t="shared" si="14"/>
        <v/>
      </c>
      <c r="W118" s="439" t="str">
        <f t="shared" si="15"/>
        <v/>
      </c>
    </row>
    <row r="119" spans="1:23">
      <c r="A119" s="425">
        <f>IF('Result Sheet'!A119="","",'Result Sheet'!A119)</f>
        <v>112</v>
      </c>
      <c r="B119" s="426" t="str">
        <f>IF(OR($D$3="",$N$3=""),"",IF('Result Sheet'!B119="","",'Result Sheet'!B119))</f>
        <v/>
      </c>
      <c r="C119" s="427" t="str">
        <f>IF(OR($D$3="",$N$3=""),"",IF('Result Sheet'!F119="","",'Result Sheet'!F119))</f>
        <v/>
      </c>
      <c r="D119" s="428" t="str">
        <f>IF(OR($D$3="",$N$3=""),"",IF('Result Sheet'!E119="","",'Result Sheet'!E119))</f>
        <v/>
      </c>
      <c r="E119" s="429" t="str">
        <f>IF(OR($D$3="",$N$3=""),"",IF('Result Sheet'!G119="","",'Result Sheet'!G119))</f>
        <v/>
      </c>
      <c r="F119" s="429" t="str">
        <f>IF(OR($D$3="",$N$3=""),"",IF('Result Sheet'!H119="","",'Result Sheet'!H119))</f>
        <v/>
      </c>
      <c r="G119" s="429" t="str">
        <f>IF(OR($D$3="",$N$3=""),"",IF('Result Sheet'!I119="","",'Result Sheet'!I119))</f>
        <v/>
      </c>
      <c r="H119" s="430" t="str">
        <f>IF(OR($D$3="",$N$3=""),"",IF('Result Sheet'!K119="","",'Result Sheet'!K119))</f>
        <v/>
      </c>
      <c r="I119" s="431" t="str">
        <f>IF(OR($D$3="",$N$3=""),"",IF('Result Sheet'!J119="","",'Result Sheet'!J119))</f>
        <v/>
      </c>
      <c r="J119" s="432" t="str">
        <f>IF($N$3=$AJ$8,'Result Sheet'!P119,IF($N$3=$AJ$9,'Result Sheet'!AH119,IF($N$3=$AJ$10,'Result Sheet'!AZ119,IF($N$3=$AJ$11,'Result Sheet'!BR119,""))))</f>
        <v/>
      </c>
      <c r="K119" s="432" t="str">
        <f>IF($N$3=$AJ$8,'Result Sheet'!Q119,IF($N$3=$AJ$9,'Result Sheet'!AI119,IF($N$3=$AJ$10,'Result Sheet'!BA119,IF($N$3=$AJ$11,'Result Sheet'!BS119,""))))</f>
        <v/>
      </c>
      <c r="L119" s="433" t="str">
        <f>IF(OR($D$3="",$N$3=""),"",IF(B119="","",IF(AND(K119="NA",J119="NA"),"NA",IF($N$3=$AJ$12,'Result Sheet'!CF119,IF($N$3=$AJ$13,'Result Sheet'!CM119,IF($N$3=$AJ$14,'Result Sheet'!CT119,IF($N$3=$AJ$15,'Result Sheet'!DA119,IF($N$3=$AJ$16,'Result Sheet'!DE119,SUM(J119:K119)))))))))</f>
        <v/>
      </c>
      <c r="M119" s="434" t="str">
        <f t="shared" si="8"/>
        <v/>
      </c>
      <c r="N119" s="435" t="str">
        <f>IF($N$3=$AJ$8,'Result Sheet'!T119,IF($N$3=$AJ$9,'Result Sheet'!AL119,IF($N$3=$AJ$10,'Result Sheet'!BD119,IF($N$3=$AJ$11,'Result Sheet'!BV119,""))))</f>
        <v/>
      </c>
      <c r="O119" s="435" t="str">
        <f>IF($N$3=$AJ$8,'Result Sheet'!U119,IF($N$3=$AJ$9,'Result Sheet'!AM119,IF($N$3=$AJ$10,'Result Sheet'!BE119,IF($N$3=$AJ$11,'Result Sheet'!BW119,""))))</f>
        <v/>
      </c>
      <c r="P119" s="436" t="str">
        <f>IF(OR($D$3="",$N$3=""),"",IF(B119="","",IF(AND(N119="NA",O119="NA"),"NA",IF($N$3=$AJ$12,'Result Sheet'!CG119,IF($N$3=$AJ$13,'Result Sheet'!CN119,IF($N$3=$AJ$14,'Result Sheet'!CU119,IF($N$3=$AJ$15,'Result Sheet'!DB119,IF($N$3=$AJ$16,'Result Sheet'!DF119,SUM(N119:O119)))))))))</f>
        <v/>
      </c>
      <c r="Q119" s="434" t="str">
        <f t="shared" si="9"/>
        <v/>
      </c>
      <c r="R119" s="437">
        <f t="shared" si="10"/>
        <v>0</v>
      </c>
      <c r="S119" s="437" t="str">
        <f t="shared" si="11"/>
        <v/>
      </c>
      <c r="T119" s="437" t="str">
        <f t="shared" si="12"/>
        <v/>
      </c>
      <c r="U119" s="437" t="str">
        <f t="shared" si="13"/>
        <v/>
      </c>
      <c r="V119" s="438" t="str">
        <f t="shared" si="14"/>
        <v/>
      </c>
      <c r="W119" s="439" t="str">
        <f t="shared" si="15"/>
        <v/>
      </c>
    </row>
    <row r="120" spans="1:23">
      <c r="A120" s="425">
        <f>IF('Result Sheet'!A120="","",'Result Sheet'!A120)</f>
        <v>113</v>
      </c>
      <c r="B120" s="426" t="str">
        <f>IF(OR($D$3="",$N$3=""),"",IF('Result Sheet'!B120="","",'Result Sheet'!B120))</f>
        <v/>
      </c>
      <c r="C120" s="427" t="str">
        <f>IF(OR($D$3="",$N$3=""),"",IF('Result Sheet'!F120="","",'Result Sheet'!F120))</f>
        <v/>
      </c>
      <c r="D120" s="428" t="str">
        <f>IF(OR($D$3="",$N$3=""),"",IF('Result Sheet'!E120="","",'Result Sheet'!E120))</f>
        <v/>
      </c>
      <c r="E120" s="429" t="str">
        <f>IF(OR($D$3="",$N$3=""),"",IF('Result Sheet'!G120="","",'Result Sheet'!G120))</f>
        <v/>
      </c>
      <c r="F120" s="429" t="str">
        <f>IF(OR($D$3="",$N$3=""),"",IF('Result Sheet'!H120="","",'Result Sheet'!H120))</f>
        <v/>
      </c>
      <c r="G120" s="429" t="str">
        <f>IF(OR($D$3="",$N$3=""),"",IF('Result Sheet'!I120="","",'Result Sheet'!I120))</f>
        <v/>
      </c>
      <c r="H120" s="430" t="str">
        <f>IF(OR($D$3="",$N$3=""),"",IF('Result Sheet'!K120="","",'Result Sheet'!K120))</f>
        <v/>
      </c>
      <c r="I120" s="431" t="str">
        <f>IF(OR($D$3="",$N$3=""),"",IF('Result Sheet'!J120="","",'Result Sheet'!J120))</f>
        <v/>
      </c>
      <c r="J120" s="432" t="str">
        <f>IF($N$3=$AJ$8,'Result Sheet'!P120,IF($N$3=$AJ$9,'Result Sheet'!AH120,IF($N$3=$AJ$10,'Result Sheet'!AZ120,IF($N$3=$AJ$11,'Result Sheet'!BR120,""))))</f>
        <v/>
      </c>
      <c r="K120" s="432" t="str">
        <f>IF($N$3=$AJ$8,'Result Sheet'!Q120,IF($N$3=$AJ$9,'Result Sheet'!AI120,IF($N$3=$AJ$10,'Result Sheet'!BA120,IF($N$3=$AJ$11,'Result Sheet'!BS120,""))))</f>
        <v/>
      </c>
      <c r="L120" s="433" t="str">
        <f>IF(OR($D$3="",$N$3=""),"",IF(B120="","",IF(AND(K120="NA",J120="NA"),"NA",IF($N$3=$AJ$12,'Result Sheet'!CF120,IF($N$3=$AJ$13,'Result Sheet'!CM120,IF($N$3=$AJ$14,'Result Sheet'!CT120,IF($N$3=$AJ$15,'Result Sheet'!DA120,IF($N$3=$AJ$16,'Result Sheet'!DE120,SUM(J120:K120)))))))))</f>
        <v/>
      </c>
      <c r="M120" s="434" t="str">
        <f t="shared" si="8"/>
        <v/>
      </c>
      <c r="N120" s="435" t="str">
        <f>IF($N$3=$AJ$8,'Result Sheet'!T120,IF($N$3=$AJ$9,'Result Sheet'!AL120,IF($N$3=$AJ$10,'Result Sheet'!BD120,IF($N$3=$AJ$11,'Result Sheet'!BV120,""))))</f>
        <v/>
      </c>
      <c r="O120" s="435" t="str">
        <f>IF($N$3=$AJ$8,'Result Sheet'!U120,IF($N$3=$AJ$9,'Result Sheet'!AM120,IF($N$3=$AJ$10,'Result Sheet'!BE120,IF($N$3=$AJ$11,'Result Sheet'!BW120,""))))</f>
        <v/>
      </c>
      <c r="P120" s="436" t="str">
        <f>IF(OR($D$3="",$N$3=""),"",IF(B120="","",IF(AND(N120="NA",O120="NA"),"NA",IF($N$3=$AJ$12,'Result Sheet'!CG120,IF($N$3=$AJ$13,'Result Sheet'!CN120,IF($N$3=$AJ$14,'Result Sheet'!CU120,IF($N$3=$AJ$15,'Result Sheet'!DB120,IF($N$3=$AJ$16,'Result Sheet'!DF120,SUM(N120:O120)))))))))</f>
        <v/>
      </c>
      <c r="Q120" s="434" t="str">
        <f t="shared" si="9"/>
        <v/>
      </c>
      <c r="R120" s="437">
        <f t="shared" si="10"/>
        <v>0</v>
      </c>
      <c r="S120" s="437" t="str">
        <f t="shared" si="11"/>
        <v/>
      </c>
      <c r="T120" s="437" t="str">
        <f t="shared" si="12"/>
        <v/>
      </c>
      <c r="U120" s="437" t="str">
        <f t="shared" si="13"/>
        <v/>
      </c>
      <c r="V120" s="438" t="str">
        <f t="shared" si="14"/>
        <v/>
      </c>
      <c r="W120" s="439" t="str">
        <f t="shared" si="15"/>
        <v/>
      </c>
    </row>
    <row r="121" spans="1:23">
      <c r="A121" s="425">
        <f>IF('Result Sheet'!A121="","",'Result Sheet'!A121)</f>
        <v>114</v>
      </c>
      <c r="B121" s="426" t="str">
        <f>IF(OR($D$3="",$N$3=""),"",IF('Result Sheet'!B121="","",'Result Sheet'!B121))</f>
        <v/>
      </c>
      <c r="C121" s="427" t="str">
        <f>IF(OR($D$3="",$N$3=""),"",IF('Result Sheet'!F121="","",'Result Sheet'!F121))</f>
        <v/>
      </c>
      <c r="D121" s="428" t="str">
        <f>IF(OR($D$3="",$N$3=""),"",IF('Result Sheet'!E121="","",'Result Sheet'!E121))</f>
        <v/>
      </c>
      <c r="E121" s="429" t="str">
        <f>IF(OR($D$3="",$N$3=""),"",IF('Result Sheet'!G121="","",'Result Sheet'!G121))</f>
        <v/>
      </c>
      <c r="F121" s="429" t="str">
        <f>IF(OR($D$3="",$N$3=""),"",IF('Result Sheet'!H121="","",'Result Sheet'!H121))</f>
        <v/>
      </c>
      <c r="G121" s="429" t="str">
        <f>IF(OR($D$3="",$N$3=""),"",IF('Result Sheet'!I121="","",'Result Sheet'!I121))</f>
        <v/>
      </c>
      <c r="H121" s="430" t="str">
        <f>IF(OR($D$3="",$N$3=""),"",IF('Result Sheet'!K121="","",'Result Sheet'!K121))</f>
        <v/>
      </c>
      <c r="I121" s="431" t="str">
        <f>IF(OR($D$3="",$N$3=""),"",IF('Result Sheet'!J121="","",'Result Sheet'!J121))</f>
        <v/>
      </c>
      <c r="J121" s="432" t="str">
        <f>IF($N$3=$AJ$8,'Result Sheet'!P121,IF($N$3=$AJ$9,'Result Sheet'!AH121,IF($N$3=$AJ$10,'Result Sheet'!AZ121,IF($N$3=$AJ$11,'Result Sheet'!BR121,""))))</f>
        <v/>
      </c>
      <c r="K121" s="432" t="str">
        <f>IF($N$3=$AJ$8,'Result Sheet'!Q121,IF($N$3=$AJ$9,'Result Sheet'!AI121,IF($N$3=$AJ$10,'Result Sheet'!BA121,IF($N$3=$AJ$11,'Result Sheet'!BS121,""))))</f>
        <v/>
      </c>
      <c r="L121" s="433" t="str">
        <f>IF(OR($D$3="",$N$3=""),"",IF(B121="","",IF(AND(K121="NA",J121="NA"),"NA",IF($N$3=$AJ$12,'Result Sheet'!CF121,IF($N$3=$AJ$13,'Result Sheet'!CM121,IF($N$3=$AJ$14,'Result Sheet'!CT121,IF($N$3=$AJ$15,'Result Sheet'!DA121,IF($N$3=$AJ$16,'Result Sheet'!DE121,SUM(J121:K121)))))))))</f>
        <v/>
      </c>
      <c r="M121" s="434" t="str">
        <f t="shared" si="8"/>
        <v/>
      </c>
      <c r="N121" s="435" t="str">
        <f>IF($N$3=$AJ$8,'Result Sheet'!T121,IF($N$3=$AJ$9,'Result Sheet'!AL121,IF($N$3=$AJ$10,'Result Sheet'!BD121,IF($N$3=$AJ$11,'Result Sheet'!BV121,""))))</f>
        <v/>
      </c>
      <c r="O121" s="435" t="str">
        <f>IF($N$3=$AJ$8,'Result Sheet'!U121,IF($N$3=$AJ$9,'Result Sheet'!AM121,IF($N$3=$AJ$10,'Result Sheet'!BE121,IF($N$3=$AJ$11,'Result Sheet'!BW121,""))))</f>
        <v/>
      </c>
      <c r="P121" s="436" t="str">
        <f>IF(OR($D$3="",$N$3=""),"",IF(B121="","",IF(AND(N121="NA",O121="NA"),"NA",IF($N$3=$AJ$12,'Result Sheet'!CG121,IF($N$3=$AJ$13,'Result Sheet'!CN121,IF($N$3=$AJ$14,'Result Sheet'!CU121,IF($N$3=$AJ$15,'Result Sheet'!DB121,IF($N$3=$AJ$16,'Result Sheet'!DF121,SUM(N121:O121)))))))))</f>
        <v/>
      </c>
      <c r="Q121" s="434" t="str">
        <f t="shared" si="9"/>
        <v/>
      </c>
      <c r="R121" s="437">
        <f t="shared" si="10"/>
        <v>0</v>
      </c>
      <c r="S121" s="437" t="str">
        <f t="shared" si="11"/>
        <v/>
      </c>
      <c r="T121" s="437" t="str">
        <f t="shared" si="12"/>
        <v/>
      </c>
      <c r="U121" s="437" t="str">
        <f t="shared" si="13"/>
        <v/>
      </c>
      <c r="V121" s="438" t="str">
        <f t="shared" si="14"/>
        <v/>
      </c>
      <c r="W121" s="439" t="str">
        <f t="shared" si="15"/>
        <v/>
      </c>
    </row>
    <row r="122" spans="1:23">
      <c r="A122" s="425">
        <f>IF('Result Sheet'!A122="","",'Result Sheet'!A122)</f>
        <v>115</v>
      </c>
      <c r="B122" s="426" t="str">
        <f>IF(OR($D$3="",$N$3=""),"",IF('Result Sheet'!B122="","",'Result Sheet'!B122))</f>
        <v/>
      </c>
      <c r="C122" s="427" t="str">
        <f>IF(OR($D$3="",$N$3=""),"",IF('Result Sheet'!F122="","",'Result Sheet'!F122))</f>
        <v/>
      </c>
      <c r="D122" s="428" t="str">
        <f>IF(OR($D$3="",$N$3=""),"",IF('Result Sheet'!E122="","",'Result Sheet'!E122))</f>
        <v/>
      </c>
      <c r="E122" s="429" t="str">
        <f>IF(OR($D$3="",$N$3=""),"",IF('Result Sheet'!G122="","",'Result Sheet'!G122))</f>
        <v/>
      </c>
      <c r="F122" s="429" t="str">
        <f>IF(OR($D$3="",$N$3=""),"",IF('Result Sheet'!H122="","",'Result Sheet'!H122))</f>
        <v/>
      </c>
      <c r="G122" s="429" t="str">
        <f>IF(OR($D$3="",$N$3=""),"",IF('Result Sheet'!I122="","",'Result Sheet'!I122))</f>
        <v/>
      </c>
      <c r="H122" s="430" t="str">
        <f>IF(OR($D$3="",$N$3=""),"",IF('Result Sheet'!K122="","",'Result Sheet'!K122))</f>
        <v/>
      </c>
      <c r="I122" s="431" t="str">
        <f>IF(OR($D$3="",$N$3=""),"",IF('Result Sheet'!J122="","",'Result Sheet'!J122))</f>
        <v/>
      </c>
      <c r="J122" s="432" t="str">
        <f>IF($N$3=$AJ$8,'Result Sheet'!P122,IF($N$3=$AJ$9,'Result Sheet'!AH122,IF($N$3=$AJ$10,'Result Sheet'!AZ122,IF($N$3=$AJ$11,'Result Sheet'!BR122,""))))</f>
        <v/>
      </c>
      <c r="K122" s="432" t="str">
        <f>IF($N$3=$AJ$8,'Result Sheet'!Q122,IF($N$3=$AJ$9,'Result Sheet'!AI122,IF($N$3=$AJ$10,'Result Sheet'!BA122,IF($N$3=$AJ$11,'Result Sheet'!BS122,""))))</f>
        <v/>
      </c>
      <c r="L122" s="433" t="str">
        <f>IF(OR($D$3="",$N$3=""),"",IF(B122="","",IF(AND(K122="NA",J122="NA"),"NA",IF($N$3=$AJ$12,'Result Sheet'!CF122,IF($N$3=$AJ$13,'Result Sheet'!CM122,IF($N$3=$AJ$14,'Result Sheet'!CT122,IF($N$3=$AJ$15,'Result Sheet'!DA122,IF($N$3=$AJ$16,'Result Sheet'!DE122,SUM(J122:K122)))))))))</f>
        <v/>
      </c>
      <c r="M122" s="434" t="str">
        <f t="shared" si="8"/>
        <v/>
      </c>
      <c r="N122" s="435" t="str">
        <f>IF($N$3=$AJ$8,'Result Sheet'!T122,IF($N$3=$AJ$9,'Result Sheet'!AL122,IF($N$3=$AJ$10,'Result Sheet'!BD122,IF($N$3=$AJ$11,'Result Sheet'!BV122,""))))</f>
        <v/>
      </c>
      <c r="O122" s="435" t="str">
        <f>IF($N$3=$AJ$8,'Result Sheet'!U122,IF($N$3=$AJ$9,'Result Sheet'!AM122,IF($N$3=$AJ$10,'Result Sheet'!BE122,IF($N$3=$AJ$11,'Result Sheet'!BW122,""))))</f>
        <v/>
      </c>
      <c r="P122" s="436" t="str">
        <f>IF(OR($D$3="",$N$3=""),"",IF(B122="","",IF(AND(N122="NA",O122="NA"),"NA",IF($N$3=$AJ$12,'Result Sheet'!CG122,IF($N$3=$AJ$13,'Result Sheet'!CN122,IF($N$3=$AJ$14,'Result Sheet'!CU122,IF($N$3=$AJ$15,'Result Sheet'!DB122,IF($N$3=$AJ$16,'Result Sheet'!DF122,SUM(N122:O122)))))))))</f>
        <v/>
      </c>
      <c r="Q122" s="434" t="str">
        <f t="shared" si="9"/>
        <v/>
      </c>
      <c r="R122" s="437">
        <f t="shared" si="10"/>
        <v>0</v>
      </c>
      <c r="S122" s="437" t="str">
        <f t="shared" si="11"/>
        <v/>
      </c>
      <c r="T122" s="437" t="str">
        <f t="shared" si="12"/>
        <v/>
      </c>
      <c r="U122" s="437" t="str">
        <f t="shared" si="13"/>
        <v/>
      </c>
      <c r="V122" s="438" t="str">
        <f t="shared" si="14"/>
        <v/>
      </c>
      <c r="W122" s="439" t="str">
        <f t="shared" si="15"/>
        <v/>
      </c>
    </row>
    <row r="123" spans="1:23">
      <c r="A123" s="425">
        <f>IF('Result Sheet'!A123="","",'Result Sheet'!A123)</f>
        <v>116</v>
      </c>
      <c r="B123" s="426" t="str">
        <f>IF(OR($D$3="",$N$3=""),"",IF('Result Sheet'!B123="","",'Result Sheet'!B123))</f>
        <v/>
      </c>
      <c r="C123" s="427" t="str">
        <f>IF(OR($D$3="",$N$3=""),"",IF('Result Sheet'!F123="","",'Result Sheet'!F123))</f>
        <v/>
      </c>
      <c r="D123" s="428" t="str">
        <f>IF(OR($D$3="",$N$3=""),"",IF('Result Sheet'!E123="","",'Result Sheet'!E123))</f>
        <v/>
      </c>
      <c r="E123" s="429" t="str">
        <f>IF(OR($D$3="",$N$3=""),"",IF('Result Sheet'!G123="","",'Result Sheet'!G123))</f>
        <v/>
      </c>
      <c r="F123" s="429" t="str">
        <f>IF(OR($D$3="",$N$3=""),"",IF('Result Sheet'!H123="","",'Result Sheet'!H123))</f>
        <v/>
      </c>
      <c r="G123" s="429" t="str">
        <f>IF(OR($D$3="",$N$3=""),"",IF('Result Sheet'!I123="","",'Result Sheet'!I123))</f>
        <v/>
      </c>
      <c r="H123" s="430" t="str">
        <f>IF(OR($D$3="",$N$3=""),"",IF('Result Sheet'!K123="","",'Result Sheet'!K123))</f>
        <v/>
      </c>
      <c r="I123" s="431" t="str">
        <f>IF(OR($D$3="",$N$3=""),"",IF('Result Sheet'!J123="","",'Result Sheet'!J123))</f>
        <v/>
      </c>
      <c r="J123" s="432" t="str">
        <f>IF($N$3=$AJ$8,'Result Sheet'!P123,IF($N$3=$AJ$9,'Result Sheet'!AH123,IF($N$3=$AJ$10,'Result Sheet'!AZ123,IF($N$3=$AJ$11,'Result Sheet'!BR123,""))))</f>
        <v/>
      </c>
      <c r="K123" s="432" t="str">
        <f>IF($N$3=$AJ$8,'Result Sheet'!Q123,IF($N$3=$AJ$9,'Result Sheet'!AI123,IF($N$3=$AJ$10,'Result Sheet'!BA123,IF($N$3=$AJ$11,'Result Sheet'!BS123,""))))</f>
        <v/>
      </c>
      <c r="L123" s="433" t="str">
        <f>IF(OR($D$3="",$N$3=""),"",IF(B123="","",IF(AND(K123="NA",J123="NA"),"NA",IF($N$3=$AJ$12,'Result Sheet'!CF123,IF($N$3=$AJ$13,'Result Sheet'!CM123,IF($N$3=$AJ$14,'Result Sheet'!CT123,IF($N$3=$AJ$15,'Result Sheet'!DA123,IF($N$3=$AJ$16,'Result Sheet'!DE123,SUM(J123:K123)))))))))</f>
        <v/>
      </c>
      <c r="M123" s="434" t="str">
        <f t="shared" si="8"/>
        <v/>
      </c>
      <c r="N123" s="435" t="str">
        <f>IF($N$3=$AJ$8,'Result Sheet'!T123,IF($N$3=$AJ$9,'Result Sheet'!AL123,IF($N$3=$AJ$10,'Result Sheet'!BD123,IF($N$3=$AJ$11,'Result Sheet'!BV123,""))))</f>
        <v/>
      </c>
      <c r="O123" s="435" t="str">
        <f>IF($N$3=$AJ$8,'Result Sheet'!U123,IF($N$3=$AJ$9,'Result Sheet'!AM123,IF($N$3=$AJ$10,'Result Sheet'!BE123,IF($N$3=$AJ$11,'Result Sheet'!BW123,""))))</f>
        <v/>
      </c>
      <c r="P123" s="436" t="str">
        <f>IF(OR($D$3="",$N$3=""),"",IF(B123="","",IF(AND(N123="NA",O123="NA"),"NA",IF($N$3=$AJ$12,'Result Sheet'!CG123,IF($N$3=$AJ$13,'Result Sheet'!CN123,IF($N$3=$AJ$14,'Result Sheet'!CU123,IF($N$3=$AJ$15,'Result Sheet'!DB123,IF($N$3=$AJ$16,'Result Sheet'!DF123,SUM(N123:O123)))))))))</f>
        <v/>
      </c>
      <c r="Q123" s="434" t="str">
        <f t="shared" si="9"/>
        <v/>
      </c>
      <c r="R123" s="437">
        <f t="shared" si="10"/>
        <v>0</v>
      </c>
      <c r="S123" s="437" t="str">
        <f t="shared" si="11"/>
        <v/>
      </c>
      <c r="T123" s="437" t="str">
        <f t="shared" si="12"/>
        <v/>
      </c>
      <c r="U123" s="437" t="str">
        <f t="shared" si="13"/>
        <v/>
      </c>
      <c r="V123" s="438" t="str">
        <f t="shared" si="14"/>
        <v/>
      </c>
      <c r="W123" s="439" t="str">
        <f t="shared" si="15"/>
        <v/>
      </c>
    </row>
    <row r="124" spans="1:23">
      <c r="A124" s="425">
        <f>IF('Result Sheet'!A124="","",'Result Sheet'!A124)</f>
        <v>117</v>
      </c>
      <c r="B124" s="426" t="str">
        <f>IF(OR($D$3="",$N$3=""),"",IF('Result Sheet'!B124="","",'Result Sheet'!B124))</f>
        <v/>
      </c>
      <c r="C124" s="427" t="str">
        <f>IF(OR($D$3="",$N$3=""),"",IF('Result Sheet'!F124="","",'Result Sheet'!F124))</f>
        <v/>
      </c>
      <c r="D124" s="428" t="str">
        <f>IF(OR($D$3="",$N$3=""),"",IF('Result Sheet'!E124="","",'Result Sheet'!E124))</f>
        <v/>
      </c>
      <c r="E124" s="429" t="str">
        <f>IF(OR($D$3="",$N$3=""),"",IF('Result Sheet'!G124="","",'Result Sheet'!G124))</f>
        <v/>
      </c>
      <c r="F124" s="429" t="str">
        <f>IF(OR($D$3="",$N$3=""),"",IF('Result Sheet'!H124="","",'Result Sheet'!H124))</f>
        <v/>
      </c>
      <c r="G124" s="429" t="str">
        <f>IF(OR($D$3="",$N$3=""),"",IF('Result Sheet'!I124="","",'Result Sheet'!I124))</f>
        <v/>
      </c>
      <c r="H124" s="430" t="str">
        <f>IF(OR($D$3="",$N$3=""),"",IF('Result Sheet'!K124="","",'Result Sheet'!K124))</f>
        <v/>
      </c>
      <c r="I124" s="431" t="str">
        <f>IF(OR($D$3="",$N$3=""),"",IF('Result Sheet'!J124="","",'Result Sheet'!J124))</f>
        <v/>
      </c>
      <c r="J124" s="432" t="str">
        <f>IF($N$3=$AJ$8,'Result Sheet'!P124,IF($N$3=$AJ$9,'Result Sheet'!AH124,IF($N$3=$AJ$10,'Result Sheet'!AZ124,IF($N$3=$AJ$11,'Result Sheet'!BR124,""))))</f>
        <v/>
      </c>
      <c r="K124" s="432" t="str">
        <f>IF($N$3=$AJ$8,'Result Sheet'!Q124,IF($N$3=$AJ$9,'Result Sheet'!AI124,IF($N$3=$AJ$10,'Result Sheet'!BA124,IF($N$3=$AJ$11,'Result Sheet'!BS124,""))))</f>
        <v/>
      </c>
      <c r="L124" s="433" t="str">
        <f>IF(OR($D$3="",$N$3=""),"",IF(B124="","",IF(AND(K124="NA",J124="NA"),"NA",IF($N$3=$AJ$12,'Result Sheet'!CF124,IF($N$3=$AJ$13,'Result Sheet'!CM124,IF($N$3=$AJ$14,'Result Sheet'!CT124,IF($N$3=$AJ$15,'Result Sheet'!DA124,IF($N$3=$AJ$16,'Result Sheet'!DE124,SUM(J124:K124)))))))))</f>
        <v/>
      </c>
      <c r="M124" s="434" t="str">
        <f t="shared" si="8"/>
        <v/>
      </c>
      <c r="N124" s="435" t="str">
        <f>IF($N$3=$AJ$8,'Result Sheet'!T124,IF($N$3=$AJ$9,'Result Sheet'!AL124,IF($N$3=$AJ$10,'Result Sheet'!BD124,IF($N$3=$AJ$11,'Result Sheet'!BV124,""))))</f>
        <v/>
      </c>
      <c r="O124" s="435" t="str">
        <f>IF($N$3=$AJ$8,'Result Sheet'!U124,IF($N$3=$AJ$9,'Result Sheet'!AM124,IF($N$3=$AJ$10,'Result Sheet'!BE124,IF($N$3=$AJ$11,'Result Sheet'!BW124,""))))</f>
        <v/>
      </c>
      <c r="P124" s="436" t="str">
        <f>IF(OR($D$3="",$N$3=""),"",IF(B124="","",IF(AND(N124="NA",O124="NA"),"NA",IF($N$3=$AJ$12,'Result Sheet'!CG124,IF($N$3=$AJ$13,'Result Sheet'!CN124,IF($N$3=$AJ$14,'Result Sheet'!CU124,IF($N$3=$AJ$15,'Result Sheet'!DB124,IF($N$3=$AJ$16,'Result Sheet'!DF124,SUM(N124:O124)))))))))</f>
        <v/>
      </c>
      <c r="Q124" s="434" t="str">
        <f t="shared" si="9"/>
        <v/>
      </c>
      <c r="R124" s="437">
        <f t="shared" si="10"/>
        <v>0</v>
      </c>
      <c r="S124" s="437" t="str">
        <f t="shared" si="11"/>
        <v/>
      </c>
      <c r="T124" s="437" t="str">
        <f t="shared" si="12"/>
        <v/>
      </c>
      <c r="U124" s="437" t="str">
        <f t="shared" si="13"/>
        <v/>
      </c>
      <c r="V124" s="438" t="str">
        <f t="shared" si="14"/>
        <v/>
      </c>
      <c r="W124" s="439" t="str">
        <f t="shared" si="15"/>
        <v/>
      </c>
    </row>
    <row r="125" spans="1:23">
      <c r="A125" s="425">
        <f>IF('Result Sheet'!A125="","",'Result Sheet'!A125)</f>
        <v>118</v>
      </c>
      <c r="B125" s="426" t="str">
        <f>IF(OR($D$3="",$N$3=""),"",IF('Result Sheet'!B125="","",'Result Sheet'!B125))</f>
        <v/>
      </c>
      <c r="C125" s="427" t="str">
        <f>IF(OR($D$3="",$N$3=""),"",IF('Result Sheet'!F125="","",'Result Sheet'!F125))</f>
        <v/>
      </c>
      <c r="D125" s="428" t="str">
        <f>IF(OR($D$3="",$N$3=""),"",IF('Result Sheet'!E125="","",'Result Sheet'!E125))</f>
        <v/>
      </c>
      <c r="E125" s="429" t="str">
        <f>IF(OR($D$3="",$N$3=""),"",IF('Result Sheet'!G125="","",'Result Sheet'!G125))</f>
        <v/>
      </c>
      <c r="F125" s="429" t="str">
        <f>IF(OR($D$3="",$N$3=""),"",IF('Result Sheet'!H125="","",'Result Sheet'!H125))</f>
        <v/>
      </c>
      <c r="G125" s="429" t="str">
        <f>IF(OR($D$3="",$N$3=""),"",IF('Result Sheet'!I125="","",'Result Sheet'!I125))</f>
        <v/>
      </c>
      <c r="H125" s="430" t="str">
        <f>IF(OR($D$3="",$N$3=""),"",IF('Result Sheet'!K125="","",'Result Sheet'!K125))</f>
        <v/>
      </c>
      <c r="I125" s="431" t="str">
        <f>IF(OR($D$3="",$N$3=""),"",IF('Result Sheet'!J125="","",'Result Sheet'!J125))</f>
        <v/>
      </c>
      <c r="J125" s="432" t="str">
        <f>IF($N$3=$AJ$8,'Result Sheet'!P125,IF($N$3=$AJ$9,'Result Sheet'!AH125,IF($N$3=$AJ$10,'Result Sheet'!AZ125,IF($N$3=$AJ$11,'Result Sheet'!BR125,""))))</f>
        <v/>
      </c>
      <c r="K125" s="432" t="str">
        <f>IF($N$3=$AJ$8,'Result Sheet'!Q125,IF($N$3=$AJ$9,'Result Sheet'!AI125,IF($N$3=$AJ$10,'Result Sheet'!BA125,IF($N$3=$AJ$11,'Result Sheet'!BS125,""))))</f>
        <v/>
      </c>
      <c r="L125" s="433" t="str">
        <f>IF(OR($D$3="",$N$3=""),"",IF(B125="","",IF(AND(K125="NA",J125="NA"),"NA",IF($N$3=$AJ$12,'Result Sheet'!CF125,IF($N$3=$AJ$13,'Result Sheet'!CM125,IF($N$3=$AJ$14,'Result Sheet'!CT125,IF($N$3=$AJ$15,'Result Sheet'!DA125,IF($N$3=$AJ$16,'Result Sheet'!DE125,SUM(J125:K125)))))))))</f>
        <v/>
      </c>
      <c r="M125" s="434" t="str">
        <f t="shared" si="8"/>
        <v/>
      </c>
      <c r="N125" s="435" t="str">
        <f>IF($N$3=$AJ$8,'Result Sheet'!T125,IF($N$3=$AJ$9,'Result Sheet'!AL125,IF($N$3=$AJ$10,'Result Sheet'!BD125,IF($N$3=$AJ$11,'Result Sheet'!BV125,""))))</f>
        <v/>
      </c>
      <c r="O125" s="435" t="str">
        <f>IF($N$3=$AJ$8,'Result Sheet'!U125,IF($N$3=$AJ$9,'Result Sheet'!AM125,IF($N$3=$AJ$10,'Result Sheet'!BE125,IF($N$3=$AJ$11,'Result Sheet'!BW125,""))))</f>
        <v/>
      </c>
      <c r="P125" s="436" t="str">
        <f>IF(OR($D$3="",$N$3=""),"",IF(B125="","",IF(AND(N125="NA",O125="NA"),"NA",IF($N$3=$AJ$12,'Result Sheet'!CG125,IF($N$3=$AJ$13,'Result Sheet'!CN125,IF($N$3=$AJ$14,'Result Sheet'!CU125,IF($N$3=$AJ$15,'Result Sheet'!DB125,IF($N$3=$AJ$16,'Result Sheet'!DF125,SUM(N125:O125)))))))))</f>
        <v/>
      </c>
      <c r="Q125" s="434" t="str">
        <f t="shared" si="9"/>
        <v/>
      </c>
      <c r="R125" s="437">
        <f t="shared" si="10"/>
        <v>0</v>
      </c>
      <c r="S125" s="437" t="str">
        <f t="shared" si="11"/>
        <v/>
      </c>
      <c r="T125" s="437" t="str">
        <f t="shared" si="12"/>
        <v/>
      </c>
      <c r="U125" s="437" t="str">
        <f t="shared" si="13"/>
        <v/>
      </c>
      <c r="V125" s="438" t="str">
        <f t="shared" si="14"/>
        <v/>
      </c>
      <c r="W125" s="439" t="str">
        <f t="shared" si="15"/>
        <v/>
      </c>
    </row>
    <row r="126" spans="1:23">
      <c r="A126" s="425">
        <f>IF('Result Sheet'!A126="","",'Result Sheet'!A126)</f>
        <v>119</v>
      </c>
      <c r="B126" s="426" t="str">
        <f>IF(OR($D$3="",$N$3=""),"",IF('Result Sheet'!B126="","",'Result Sheet'!B126))</f>
        <v/>
      </c>
      <c r="C126" s="427" t="str">
        <f>IF(OR($D$3="",$N$3=""),"",IF('Result Sheet'!F126="","",'Result Sheet'!F126))</f>
        <v/>
      </c>
      <c r="D126" s="428" t="str">
        <f>IF(OR($D$3="",$N$3=""),"",IF('Result Sheet'!E126="","",'Result Sheet'!E126))</f>
        <v/>
      </c>
      <c r="E126" s="429" t="str">
        <f>IF(OR($D$3="",$N$3=""),"",IF('Result Sheet'!G126="","",'Result Sheet'!G126))</f>
        <v/>
      </c>
      <c r="F126" s="429" t="str">
        <f>IF(OR($D$3="",$N$3=""),"",IF('Result Sheet'!H126="","",'Result Sheet'!H126))</f>
        <v/>
      </c>
      <c r="G126" s="429" t="str">
        <f>IF(OR($D$3="",$N$3=""),"",IF('Result Sheet'!I126="","",'Result Sheet'!I126))</f>
        <v/>
      </c>
      <c r="H126" s="430" t="str">
        <f>IF(OR($D$3="",$N$3=""),"",IF('Result Sheet'!K126="","",'Result Sheet'!K126))</f>
        <v/>
      </c>
      <c r="I126" s="431" t="str">
        <f>IF(OR($D$3="",$N$3=""),"",IF('Result Sheet'!J126="","",'Result Sheet'!J126))</f>
        <v/>
      </c>
      <c r="J126" s="432" t="str">
        <f>IF($N$3=$AJ$8,'Result Sheet'!P126,IF($N$3=$AJ$9,'Result Sheet'!AH126,IF($N$3=$AJ$10,'Result Sheet'!AZ126,IF($N$3=$AJ$11,'Result Sheet'!BR126,""))))</f>
        <v/>
      </c>
      <c r="K126" s="432" t="str">
        <f>IF($N$3=$AJ$8,'Result Sheet'!Q126,IF($N$3=$AJ$9,'Result Sheet'!AI126,IF($N$3=$AJ$10,'Result Sheet'!BA126,IF($N$3=$AJ$11,'Result Sheet'!BS126,""))))</f>
        <v/>
      </c>
      <c r="L126" s="433" t="str">
        <f>IF(OR($D$3="",$N$3=""),"",IF(B126="","",IF(AND(K126="NA",J126="NA"),"NA",IF($N$3=$AJ$12,'Result Sheet'!CF126,IF($N$3=$AJ$13,'Result Sheet'!CM126,IF($N$3=$AJ$14,'Result Sheet'!CT126,IF($N$3=$AJ$15,'Result Sheet'!DA126,IF($N$3=$AJ$16,'Result Sheet'!DE126,SUM(J126:K126)))))))))</f>
        <v/>
      </c>
      <c r="M126" s="434" t="str">
        <f t="shared" si="8"/>
        <v/>
      </c>
      <c r="N126" s="435" t="str">
        <f>IF($N$3=$AJ$8,'Result Sheet'!T126,IF($N$3=$AJ$9,'Result Sheet'!AL126,IF($N$3=$AJ$10,'Result Sheet'!BD126,IF($N$3=$AJ$11,'Result Sheet'!BV126,""))))</f>
        <v/>
      </c>
      <c r="O126" s="435" t="str">
        <f>IF($N$3=$AJ$8,'Result Sheet'!U126,IF($N$3=$AJ$9,'Result Sheet'!AM126,IF($N$3=$AJ$10,'Result Sheet'!BE126,IF($N$3=$AJ$11,'Result Sheet'!BW126,""))))</f>
        <v/>
      </c>
      <c r="P126" s="436" t="str">
        <f>IF(OR($D$3="",$N$3=""),"",IF(B126="","",IF(AND(N126="NA",O126="NA"),"NA",IF($N$3=$AJ$12,'Result Sheet'!CG126,IF($N$3=$AJ$13,'Result Sheet'!CN126,IF($N$3=$AJ$14,'Result Sheet'!CU126,IF($N$3=$AJ$15,'Result Sheet'!DB126,IF($N$3=$AJ$16,'Result Sheet'!DF126,SUM(N126:O126)))))))))</f>
        <v/>
      </c>
      <c r="Q126" s="434" t="str">
        <f t="shared" si="9"/>
        <v/>
      </c>
      <c r="R126" s="437">
        <f t="shared" si="10"/>
        <v>0</v>
      </c>
      <c r="S126" s="437" t="str">
        <f t="shared" si="11"/>
        <v/>
      </c>
      <c r="T126" s="437" t="str">
        <f t="shared" si="12"/>
        <v/>
      </c>
      <c r="U126" s="437" t="str">
        <f t="shared" si="13"/>
        <v/>
      </c>
      <c r="V126" s="438" t="str">
        <f t="shared" si="14"/>
        <v/>
      </c>
      <c r="W126" s="439" t="str">
        <f t="shared" si="15"/>
        <v/>
      </c>
    </row>
    <row r="127" spans="1:23">
      <c r="A127" s="425">
        <f>IF('Result Sheet'!A127="","",'Result Sheet'!A127)</f>
        <v>120</v>
      </c>
      <c r="B127" s="426" t="str">
        <f>IF(OR($D$3="",$N$3=""),"",IF('Result Sheet'!B127="","",'Result Sheet'!B127))</f>
        <v/>
      </c>
      <c r="C127" s="427" t="str">
        <f>IF(OR($D$3="",$N$3=""),"",IF('Result Sheet'!F127="","",'Result Sheet'!F127))</f>
        <v/>
      </c>
      <c r="D127" s="428" t="str">
        <f>IF(OR($D$3="",$N$3=""),"",IF('Result Sheet'!E127="","",'Result Sheet'!E127))</f>
        <v/>
      </c>
      <c r="E127" s="429" t="str">
        <f>IF(OR($D$3="",$N$3=""),"",IF('Result Sheet'!G127="","",'Result Sheet'!G127))</f>
        <v/>
      </c>
      <c r="F127" s="429" t="str">
        <f>IF(OR($D$3="",$N$3=""),"",IF('Result Sheet'!H127="","",'Result Sheet'!H127))</f>
        <v/>
      </c>
      <c r="G127" s="429" t="str">
        <f>IF(OR($D$3="",$N$3=""),"",IF('Result Sheet'!I127="","",'Result Sheet'!I127))</f>
        <v/>
      </c>
      <c r="H127" s="430" t="str">
        <f>IF(OR($D$3="",$N$3=""),"",IF('Result Sheet'!K127="","",'Result Sheet'!K127))</f>
        <v/>
      </c>
      <c r="I127" s="431" t="str">
        <f>IF(OR($D$3="",$N$3=""),"",IF('Result Sheet'!J127="","",'Result Sheet'!J127))</f>
        <v/>
      </c>
      <c r="J127" s="432" t="str">
        <f>IF($N$3=$AJ$8,'Result Sheet'!P127,IF($N$3=$AJ$9,'Result Sheet'!AH127,IF($N$3=$AJ$10,'Result Sheet'!AZ127,IF($N$3=$AJ$11,'Result Sheet'!BR127,""))))</f>
        <v/>
      </c>
      <c r="K127" s="432" t="str">
        <f>IF($N$3=$AJ$8,'Result Sheet'!Q127,IF($N$3=$AJ$9,'Result Sheet'!AI127,IF($N$3=$AJ$10,'Result Sheet'!BA127,IF($N$3=$AJ$11,'Result Sheet'!BS127,""))))</f>
        <v/>
      </c>
      <c r="L127" s="433" t="str">
        <f>IF(OR($D$3="",$N$3=""),"",IF(B127="","",IF(AND(K127="NA",J127="NA"),"NA",IF($N$3=$AJ$12,'Result Sheet'!CF127,IF($N$3=$AJ$13,'Result Sheet'!CM127,IF($N$3=$AJ$14,'Result Sheet'!CT127,IF($N$3=$AJ$15,'Result Sheet'!DA127,IF($N$3=$AJ$16,'Result Sheet'!DE127,SUM(J127:K127)))))))))</f>
        <v/>
      </c>
      <c r="M127" s="434" t="str">
        <f t="shared" si="8"/>
        <v/>
      </c>
      <c r="N127" s="435" t="str">
        <f>IF($N$3=$AJ$8,'Result Sheet'!T127,IF($N$3=$AJ$9,'Result Sheet'!AL127,IF($N$3=$AJ$10,'Result Sheet'!BD127,IF($N$3=$AJ$11,'Result Sheet'!BV127,""))))</f>
        <v/>
      </c>
      <c r="O127" s="435" t="str">
        <f>IF($N$3=$AJ$8,'Result Sheet'!U127,IF($N$3=$AJ$9,'Result Sheet'!AM127,IF($N$3=$AJ$10,'Result Sheet'!BE127,IF($N$3=$AJ$11,'Result Sheet'!BW127,""))))</f>
        <v/>
      </c>
      <c r="P127" s="436" t="str">
        <f>IF(OR($D$3="",$N$3=""),"",IF(B127="","",IF(AND(N127="NA",O127="NA"),"NA",IF($N$3=$AJ$12,'Result Sheet'!CG127,IF($N$3=$AJ$13,'Result Sheet'!CN127,IF($N$3=$AJ$14,'Result Sheet'!CU127,IF($N$3=$AJ$15,'Result Sheet'!DB127,IF($N$3=$AJ$16,'Result Sheet'!DF127,SUM(N127:O127)))))))))</f>
        <v/>
      </c>
      <c r="Q127" s="434" t="str">
        <f t="shared" si="9"/>
        <v/>
      </c>
      <c r="R127" s="437">
        <f t="shared" si="10"/>
        <v>0</v>
      </c>
      <c r="S127" s="437" t="str">
        <f t="shared" si="11"/>
        <v/>
      </c>
      <c r="T127" s="437" t="str">
        <f t="shared" si="12"/>
        <v/>
      </c>
      <c r="U127" s="437" t="str">
        <f t="shared" si="13"/>
        <v/>
      </c>
      <c r="V127" s="438" t="str">
        <f t="shared" si="14"/>
        <v/>
      </c>
      <c r="W127" s="439" t="str">
        <f t="shared" si="15"/>
        <v/>
      </c>
    </row>
    <row r="128" spans="1:23">
      <c r="A128" s="425">
        <f>IF('Result Sheet'!A128="","",'Result Sheet'!A128)</f>
        <v>121</v>
      </c>
      <c r="B128" s="426" t="str">
        <f>IF(OR($D$3="",$N$3=""),"",IF('Result Sheet'!B128="","",'Result Sheet'!B128))</f>
        <v/>
      </c>
      <c r="C128" s="427" t="str">
        <f>IF(OR($D$3="",$N$3=""),"",IF('Result Sheet'!F128="","",'Result Sheet'!F128))</f>
        <v/>
      </c>
      <c r="D128" s="428" t="str">
        <f>IF(OR($D$3="",$N$3=""),"",IF('Result Sheet'!E128="","",'Result Sheet'!E128))</f>
        <v/>
      </c>
      <c r="E128" s="429" t="str">
        <f>IF(OR($D$3="",$N$3=""),"",IF('Result Sheet'!G128="","",'Result Sheet'!G128))</f>
        <v/>
      </c>
      <c r="F128" s="429" t="str">
        <f>IF(OR($D$3="",$N$3=""),"",IF('Result Sheet'!H128="","",'Result Sheet'!H128))</f>
        <v/>
      </c>
      <c r="G128" s="429" t="str">
        <f>IF(OR($D$3="",$N$3=""),"",IF('Result Sheet'!I128="","",'Result Sheet'!I128))</f>
        <v/>
      </c>
      <c r="H128" s="430" t="str">
        <f>IF(OR($D$3="",$N$3=""),"",IF('Result Sheet'!K128="","",'Result Sheet'!K128))</f>
        <v/>
      </c>
      <c r="I128" s="431" t="str">
        <f>IF(OR($D$3="",$N$3=""),"",IF('Result Sheet'!J128="","",'Result Sheet'!J128))</f>
        <v/>
      </c>
      <c r="J128" s="432" t="str">
        <f>IF($N$3=$AJ$8,'Result Sheet'!P128,IF($N$3=$AJ$9,'Result Sheet'!AH128,IF($N$3=$AJ$10,'Result Sheet'!AZ128,IF($N$3=$AJ$11,'Result Sheet'!BR128,""))))</f>
        <v/>
      </c>
      <c r="K128" s="432" t="str">
        <f>IF($N$3=$AJ$8,'Result Sheet'!Q128,IF($N$3=$AJ$9,'Result Sheet'!AI128,IF($N$3=$AJ$10,'Result Sheet'!BA128,IF($N$3=$AJ$11,'Result Sheet'!BS128,""))))</f>
        <v/>
      </c>
      <c r="L128" s="433" t="str">
        <f>IF(OR($D$3="",$N$3=""),"",IF(B128="","",IF(AND(K128="NA",J128="NA"),"NA",IF($N$3=$AJ$12,'Result Sheet'!CF128,IF($N$3=$AJ$13,'Result Sheet'!CM128,IF($N$3=$AJ$14,'Result Sheet'!CT128,IF($N$3=$AJ$15,'Result Sheet'!DA128,IF($N$3=$AJ$16,'Result Sheet'!DE128,SUM(J128:K128)))))))))</f>
        <v/>
      </c>
      <c r="M128" s="434" t="str">
        <f t="shared" si="8"/>
        <v/>
      </c>
      <c r="N128" s="435" t="str">
        <f>IF($N$3=$AJ$8,'Result Sheet'!T128,IF($N$3=$AJ$9,'Result Sheet'!AL128,IF($N$3=$AJ$10,'Result Sheet'!BD128,IF($N$3=$AJ$11,'Result Sheet'!BV128,""))))</f>
        <v/>
      </c>
      <c r="O128" s="435" t="str">
        <f>IF($N$3=$AJ$8,'Result Sheet'!U128,IF($N$3=$AJ$9,'Result Sheet'!AM128,IF($N$3=$AJ$10,'Result Sheet'!BE128,IF($N$3=$AJ$11,'Result Sheet'!BW128,""))))</f>
        <v/>
      </c>
      <c r="P128" s="436" t="str">
        <f>IF(OR($D$3="",$N$3=""),"",IF(B128="","",IF(AND(N128="NA",O128="NA"),"NA",IF($N$3=$AJ$12,'Result Sheet'!CG128,IF($N$3=$AJ$13,'Result Sheet'!CN128,IF($N$3=$AJ$14,'Result Sheet'!CU128,IF($N$3=$AJ$15,'Result Sheet'!DB128,IF($N$3=$AJ$16,'Result Sheet'!DF128,SUM(N128:O128)))))))))</f>
        <v/>
      </c>
      <c r="Q128" s="434" t="str">
        <f t="shared" si="9"/>
        <v/>
      </c>
      <c r="R128" s="437">
        <f t="shared" si="10"/>
        <v>0</v>
      </c>
      <c r="S128" s="437" t="str">
        <f t="shared" si="11"/>
        <v/>
      </c>
      <c r="T128" s="437" t="str">
        <f t="shared" si="12"/>
        <v/>
      </c>
      <c r="U128" s="437" t="str">
        <f t="shared" si="13"/>
        <v/>
      </c>
      <c r="V128" s="438" t="str">
        <f t="shared" si="14"/>
        <v/>
      </c>
      <c r="W128" s="439" t="str">
        <f t="shared" si="15"/>
        <v/>
      </c>
    </row>
    <row r="129" spans="1:23">
      <c r="A129" s="425">
        <f>IF('Result Sheet'!A129="","",'Result Sheet'!A129)</f>
        <v>122</v>
      </c>
      <c r="B129" s="426" t="str">
        <f>IF(OR($D$3="",$N$3=""),"",IF('Result Sheet'!B129="","",'Result Sheet'!B129))</f>
        <v/>
      </c>
      <c r="C129" s="427" t="str">
        <f>IF(OR($D$3="",$N$3=""),"",IF('Result Sheet'!F129="","",'Result Sheet'!F129))</f>
        <v/>
      </c>
      <c r="D129" s="428" t="str">
        <f>IF(OR($D$3="",$N$3=""),"",IF('Result Sheet'!E129="","",'Result Sheet'!E129))</f>
        <v/>
      </c>
      <c r="E129" s="429" t="str">
        <f>IF(OR($D$3="",$N$3=""),"",IF('Result Sheet'!G129="","",'Result Sheet'!G129))</f>
        <v/>
      </c>
      <c r="F129" s="429" t="str">
        <f>IF(OR($D$3="",$N$3=""),"",IF('Result Sheet'!H129="","",'Result Sheet'!H129))</f>
        <v/>
      </c>
      <c r="G129" s="429" t="str">
        <f>IF(OR($D$3="",$N$3=""),"",IF('Result Sheet'!I129="","",'Result Sheet'!I129))</f>
        <v/>
      </c>
      <c r="H129" s="430" t="str">
        <f>IF(OR($D$3="",$N$3=""),"",IF('Result Sheet'!K129="","",'Result Sheet'!K129))</f>
        <v/>
      </c>
      <c r="I129" s="431" t="str">
        <f>IF(OR($D$3="",$N$3=""),"",IF('Result Sheet'!J129="","",'Result Sheet'!J129))</f>
        <v/>
      </c>
      <c r="J129" s="432" t="str">
        <f>IF($N$3=$AJ$8,'Result Sheet'!P129,IF($N$3=$AJ$9,'Result Sheet'!AH129,IF($N$3=$AJ$10,'Result Sheet'!AZ129,IF($N$3=$AJ$11,'Result Sheet'!BR129,""))))</f>
        <v/>
      </c>
      <c r="K129" s="432" t="str">
        <f>IF($N$3=$AJ$8,'Result Sheet'!Q129,IF($N$3=$AJ$9,'Result Sheet'!AI129,IF($N$3=$AJ$10,'Result Sheet'!BA129,IF($N$3=$AJ$11,'Result Sheet'!BS129,""))))</f>
        <v/>
      </c>
      <c r="L129" s="433" t="str">
        <f>IF(OR($D$3="",$N$3=""),"",IF(B129="","",IF(AND(K129="NA",J129="NA"),"NA",IF($N$3=$AJ$12,'Result Sheet'!CF129,IF($N$3=$AJ$13,'Result Sheet'!CM129,IF($N$3=$AJ$14,'Result Sheet'!CT129,IF($N$3=$AJ$15,'Result Sheet'!DA129,IF($N$3=$AJ$16,'Result Sheet'!DE129,SUM(J129:K129)))))))))</f>
        <v/>
      </c>
      <c r="M129" s="434" t="str">
        <f t="shared" si="8"/>
        <v/>
      </c>
      <c r="N129" s="435" t="str">
        <f>IF($N$3=$AJ$8,'Result Sheet'!T129,IF($N$3=$AJ$9,'Result Sheet'!AL129,IF($N$3=$AJ$10,'Result Sheet'!BD129,IF($N$3=$AJ$11,'Result Sheet'!BV129,""))))</f>
        <v/>
      </c>
      <c r="O129" s="435" t="str">
        <f>IF($N$3=$AJ$8,'Result Sheet'!U129,IF($N$3=$AJ$9,'Result Sheet'!AM129,IF($N$3=$AJ$10,'Result Sheet'!BE129,IF($N$3=$AJ$11,'Result Sheet'!BW129,""))))</f>
        <v/>
      </c>
      <c r="P129" s="436" t="str">
        <f>IF(OR($D$3="",$N$3=""),"",IF(B129="","",IF(AND(N129="NA",O129="NA"),"NA",IF($N$3=$AJ$12,'Result Sheet'!CG129,IF($N$3=$AJ$13,'Result Sheet'!CN129,IF($N$3=$AJ$14,'Result Sheet'!CU129,IF($N$3=$AJ$15,'Result Sheet'!DB129,IF($N$3=$AJ$16,'Result Sheet'!DF129,SUM(N129:O129)))))))))</f>
        <v/>
      </c>
      <c r="Q129" s="434" t="str">
        <f t="shared" si="9"/>
        <v/>
      </c>
      <c r="R129" s="437">
        <f t="shared" si="10"/>
        <v>0</v>
      </c>
      <c r="S129" s="437" t="str">
        <f t="shared" si="11"/>
        <v/>
      </c>
      <c r="T129" s="437" t="str">
        <f t="shared" si="12"/>
        <v/>
      </c>
      <c r="U129" s="437" t="str">
        <f t="shared" si="13"/>
        <v/>
      </c>
      <c r="V129" s="438" t="str">
        <f t="shared" si="14"/>
        <v/>
      </c>
      <c r="W129" s="439" t="str">
        <f t="shared" si="15"/>
        <v/>
      </c>
    </row>
    <row r="130" spans="1:23">
      <c r="A130" s="425">
        <f>IF('Result Sheet'!A130="","",'Result Sheet'!A130)</f>
        <v>123</v>
      </c>
      <c r="B130" s="426" t="str">
        <f>IF(OR($D$3="",$N$3=""),"",IF('Result Sheet'!B130="","",'Result Sheet'!B130))</f>
        <v/>
      </c>
      <c r="C130" s="427" t="str">
        <f>IF(OR($D$3="",$N$3=""),"",IF('Result Sheet'!F130="","",'Result Sheet'!F130))</f>
        <v/>
      </c>
      <c r="D130" s="428" t="str">
        <f>IF(OR($D$3="",$N$3=""),"",IF('Result Sheet'!E130="","",'Result Sheet'!E130))</f>
        <v/>
      </c>
      <c r="E130" s="429" t="str">
        <f>IF(OR($D$3="",$N$3=""),"",IF('Result Sheet'!G130="","",'Result Sheet'!G130))</f>
        <v/>
      </c>
      <c r="F130" s="429" t="str">
        <f>IF(OR($D$3="",$N$3=""),"",IF('Result Sheet'!H130="","",'Result Sheet'!H130))</f>
        <v/>
      </c>
      <c r="G130" s="429" t="str">
        <f>IF(OR($D$3="",$N$3=""),"",IF('Result Sheet'!I130="","",'Result Sheet'!I130))</f>
        <v/>
      </c>
      <c r="H130" s="430" t="str">
        <f>IF(OR($D$3="",$N$3=""),"",IF('Result Sheet'!K130="","",'Result Sheet'!K130))</f>
        <v/>
      </c>
      <c r="I130" s="431" t="str">
        <f>IF(OR($D$3="",$N$3=""),"",IF('Result Sheet'!J130="","",'Result Sheet'!J130))</f>
        <v/>
      </c>
      <c r="J130" s="432" t="str">
        <f>IF($N$3=$AJ$8,'Result Sheet'!P130,IF($N$3=$AJ$9,'Result Sheet'!AH130,IF($N$3=$AJ$10,'Result Sheet'!AZ130,IF($N$3=$AJ$11,'Result Sheet'!BR130,""))))</f>
        <v/>
      </c>
      <c r="K130" s="432" t="str">
        <f>IF($N$3=$AJ$8,'Result Sheet'!Q130,IF($N$3=$AJ$9,'Result Sheet'!AI130,IF($N$3=$AJ$10,'Result Sheet'!BA130,IF($N$3=$AJ$11,'Result Sheet'!BS130,""))))</f>
        <v/>
      </c>
      <c r="L130" s="433" t="str">
        <f>IF(OR($D$3="",$N$3=""),"",IF(B130="","",IF(AND(K130="NA",J130="NA"),"NA",IF($N$3=$AJ$12,'Result Sheet'!CF130,IF($N$3=$AJ$13,'Result Sheet'!CM130,IF($N$3=$AJ$14,'Result Sheet'!CT130,IF($N$3=$AJ$15,'Result Sheet'!DA130,IF($N$3=$AJ$16,'Result Sheet'!DE130,SUM(J130:K130)))))))))</f>
        <v/>
      </c>
      <c r="M130" s="434" t="str">
        <f t="shared" si="8"/>
        <v/>
      </c>
      <c r="N130" s="435" t="str">
        <f>IF($N$3=$AJ$8,'Result Sheet'!T130,IF($N$3=$AJ$9,'Result Sheet'!AL130,IF($N$3=$AJ$10,'Result Sheet'!BD130,IF($N$3=$AJ$11,'Result Sheet'!BV130,""))))</f>
        <v/>
      </c>
      <c r="O130" s="435" t="str">
        <f>IF($N$3=$AJ$8,'Result Sheet'!U130,IF($N$3=$AJ$9,'Result Sheet'!AM130,IF($N$3=$AJ$10,'Result Sheet'!BE130,IF($N$3=$AJ$11,'Result Sheet'!BW130,""))))</f>
        <v/>
      </c>
      <c r="P130" s="436" t="str">
        <f>IF(OR($D$3="",$N$3=""),"",IF(B130="","",IF(AND(N130="NA",O130="NA"),"NA",IF($N$3=$AJ$12,'Result Sheet'!CG130,IF($N$3=$AJ$13,'Result Sheet'!CN130,IF($N$3=$AJ$14,'Result Sheet'!CU130,IF($N$3=$AJ$15,'Result Sheet'!DB130,IF($N$3=$AJ$16,'Result Sheet'!DF130,SUM(N130:O130)))))))))</f>
        <v/>
      </c>
      <c r="Q130" s="434" t="str">
        <f t="shared" si="9"/>
        <v/>
      </c>
      <c r="R130" s="437">
        <f t="shared" si="10"/>
        <v>0</v>
      </c>
      <c r="S130" s="437" t="str">
        <f t="shared" si="11"/>
        <v/>
      </c>
      <c r="T130" s="437" t="str">
        <f t="shared" si="12"/>
        <v/>
      </c>
      <c r="U130" s="437" t="str">
        <f t="shared" si="13"/>
        <v/>
      </c>
      <c r="V130" s="438" t="str">
        <f t="shared" si="14"/>
        <v/>
      </c>
      <c r="W130" s="439" t="str">
        <f t="shared" si="15"/>
        <v/>
      </c>
    </row>
    <row r="131" spans="1:23">
      <c r="A131" s="425">
        <f>IF('Result Sheet'!A131="","",'Result Sheet'!A131)</f>
        <v>124</v>
      </c>
      <c r="B131" s="426" t="str">
        <f>IF(OR($D$3="",$N$3=""),"",IF('Result Sheet'!B131="","",'Result Sheet'!B131))</f>
        <v/>
      </c>
      <c r="C131" s="427" t="str">
        <f>IF(OR($D$3="",$N$3=""),"",IF('Result Sheet'!F131="","",'Result Sheet'!F131))</f>
        <v/>
      </c>
      <c r="D131" s="428" t="str">
        <f>IF(OR($D$3="",$N$3=""),"",IF('Result Sheet'!E131="","",'Result Sheet'!E131))</f>
        <v/>
      </c>
      <c r="E131" s="429" t="str">
        <f>IF(OR($D$3="",$N$3=""),"",IF('Result Sheet'!G131="","",'Result Sheet'!G131))</f>
        <v/>
      </c>
      <c r="F131" s="429" t="str">
        <f>IF(OR($D$3="",$N$3=""),"",IF('Result Sheet'!H131="","",'Result Sheet'!H131))</f>
        <v/>
      </c>
      <c r="G131" s="429" t="str">
        <f>IF(OR($D$3="",$N$3=""),"",IF('Result Sheet'!I131="","",'Result Sheet'!I131))</f>
        <v/>
      </c>
      <c r="H131" s="430" t="str">
        <f>IF(OR($D$3="",$N$3=""),"",IF('Result Sheet'!K131="","",'Result Sheet'!K131))</f>
        <v/>
      </c>
      <c r="I131" s="431" t="str">
        <f>IF(OR($D$3="",$N$3=""),"",IF('Result Sheet'!J131="","",'Result Sheet'!J131))</f>
        <v/>
      </c>
      <c r="J131" s="432" t="str">
        <f>IF($N$3=$AJ$8,'Result Sheet'!P131,IF($N$3=$AJ$9,'Result Sheet'!AH131,IF($N$3=$AJ$10,'Result Sheet'!AZ131,IF($N$3=$AJ$11,'Result Sheet'!BR131,""))))</f>
        <v/>
      </c>
      <c r="K131" s="432" t="str">
        <f>IF($N$3=$AJ$8,'Result Sheet'!Q131,IF($N$3=$AJ$9,'Result Sheet'!AI131,IF($N$3=$AJ$10,'Result Sheet'!BA131,IF($N$3=$AJ$11,'Result Sheet'!BS131,""))))</f>
        <v/>
      </c>
      <c r="L131" s="433" t="str">
        <f>IF(OR($D$3="",$N$3=""),"",IF(B131="","",IF(AND(K131="NA",J131="NA"),"NA",IF($N$3=$AJ$12,'Result Sheet'!CF131,IF($N$3=$AJ$13,'Result Sheet'!CM131,IF($N$3=$AJ$14,'Result Sheet'!CT131,IF($N$3=$AJ$15,'Result Sheet'!DA131,IF($N$3=$AJ$16,'Result Sheet'!DE131,SUM(J131:K131)))))))))</f>
        <v/>
      </c>
      <c r="M131" s="434" t="str">
        <f t="shared" si="8"/>
        <v/>
      </c>
      <c r="N131" s="435" t="str">
        <f>IF($N$3=$AJ$8,'Result Sheet'!T131,IF($N$3=$AJ$9,'Result Sheet'!AL131,IF($N$3=$AJ$10,'Result Sheet'!BD131,IF($N$3=$AJ$11,'Result Sheet'!BV131,""))))</f>
        <v/>
      </c>
      <c r="O131" s="435" t="str">
        <f>IF($N$3=$AJ$8,'Result Sheet'!U131,IF($N$3=$AJ$9,'Result Sheet'!AM131,IF($N$3=$AJ$10,'Result Sheet'!BE131,IF($N$3=$AJ$11,'Result Sheet'!BW131,""))))</f>
        <v/>
      </c>
      <c r="P131" s="436" t="str">
        <f>IF(OR($D$3="",$N$3=""),"",IF(B131="","",IF(AND(N131="NA",O131="NA"),"NA",IF($N$3=$AJ$12,'Result Sheet'!CG131,IF($N$3=$AJ$13,'Result Sheet'!CN131,IF($N$3=$AJ$14,'Result Sheet'!CU131,IF($N$3=$AJ$15,'Result Sheet'!DB131,IF($N$3=$AJ$16,'Result Sheet'!DF131,SUM(N131:O131)))))))))</f>
        <v/>
      </c>
      <c r="Q131" s="434" t="str">
        <f t="shared" si="9"/>
        <v/>
      </c>
      <c r="R131" s="437">
        <f t="shared" si="10"/>
        <v>0</v>
      </c>
      <c r="S131" s="437" t="str">
        <f t="shared" si="11"/>
        <v/>
      </c>
      <c r="T131" s="437" t="str">
        <f t="shared" si="12"/>
        <v/>
      </c>
      <c r="U131" s="437" t="str">
        <f t="shared" si="13"/>
        <v/>
      </c>
      <c r="V131" s="438" t="str">
        <f t="shared" si="14"/>
        <v/>
      </c>
      <c r="W131" s="439" t="str">
        <f t="shared" si="15"/>
        <v/>
      </c>
    </row>
    <row r="132" spans="1:23">
      <c r="A132" s="425">
        <f>IF('Result Sheet'!A132="","",'Result Sheet'!A132)</f>
        <v>125</v>
      </c>
      <c r="B132" s="426" t="str">
        <f>IF(OR($D$3="",$N$3=""),"",IF('Result Sheet'!B132="","",'Result Sheet'!B132))</f>
        <v/>
      </c>
      <c r="C132" s="427" t="str">
        <f>IF(OR($D$3="",$N$3=""),"",IF('Result Sheet'!F132="","",'Result Sheet'!F132))</f>
        <v/>
      </c>
      <c r="D132" s="428" t="str">
        <f>IF(OR($D$3="",$N$3=""),"",IF('Result Sheet'!E132="","",'Result Sheet'!E132))</f>
        <v/>
      </c>
      <c r="E132" s="429" t="str">
        <f>IF(OR($D$3="",$N$3=""),"",IF('Result Sheet'!G132="","",'Result Sheet'!G132))</f>
        <v/>
      </c>
      <c r="F132" s="429" t="str">
        <f>IF(OR($D$3="",$N$3=""),"",IF('Result Sheet'!H132="","",'Result Sheet'!H132))</f>
        <v/>
      </c>
      <c r="G132" s="429" t="str">
        <f>IF(OR($D$3="",$N$3=""),"",IF('Result Sheet'!I132="","",'Result Sheet'!I132))</f>
        <v/>
      </c>
      <c r="H132" s="430" t="str">
        <f>IF(OR($D$3="",$N$3=""),"",IF('Result Sheet'!K132="","",'Result Sheet'!K132))</f>
        <v/>
      </c>
      <c r="I132" s="431" t="str">
        <f>IF(OR($D$3="",$N$3=""),"",IF('Result Sheet'!J132="","",'Result Sheet'!J132))</f>
        <v/>
      </c>
      <c r="J132" s="432" t="str">
        <f>IF($N$3=$AJ$8,'Result Sheet'!P132,IF($N$3=$AJ$9,'Result Sheet'!AH132,IF($N$3=$AJ$10,'Result Sheet'!AZ132,IF($N$3=$AJ$11,'Result Sheet'!BR132,""))))</f>
        <v/>
      </c>
      <c r="K132" s="432" t="str">
        <f>IF($N$3=$AJ$8,'Result Sheet'!Q132,IF($N$3=$AJ$9,'Result Sheet'!AI132,IF($N$3=$AJ$10,'Result Sheet'!BA132,IF($N$3=$AJ$11,'Result Sheet'!BS132,""))))</f>
        <v/>
      </c>
      <c r="L132" s="433" t="str">
        <f>IF(OR($D$3="",$N$3=""),"",IF(B132="","",IF(AND(K132="NA",J132="NA"),"NA",IF($N$3=$AJ$12,'Result Sheet'!CF132,IF($N$3=$AJ$13,'Result Sheet'!CM132,IF($N$3=$AJ$14,'Result Sheet'!CT132,IF($N$3=$AJ$15,'Result Sheet'!DA132,IF($N$3=$AJ$16,'Result Sheet'!DE132,SUM(J132:K132)))))))))</f>
        <v/>
      </c>
      <c r="M132" s="434" t="str">
        <f t="shared" si="8"/>
        <v/>
      </c>
      <c r="N132" s="435" t="str">
        <f>IF($N$3=$AJ$8,'Result Sheet'!T132,IF($N$3=$AJ$9,'Result Sheet'!AL132,IF($N$3=$AJ$10,'Result Sheet'!BD132,IF($N$3=$AJ$11,'Result Sheet'!BV132,""))))</f>
        <v/>
      </c>
      <c r="O132" s="435" t="str">
        <f>IF($N$3=$AJ$8,'Result Sheet'!U132,IF($N$3=$AJ$9,'Result Sheet'!AM132,IF($N$3=$AJ$10,'Result Sheet'!BE132,IF($N$3=$AJ$11,'Result Sheet'!BW132,""))))</f>
        <v/>
      </c>
      <c r="P132" s="436" t="str">
        <f>IF(OR($D$3="",$N$3=""),"",IF(B132="","",IF(AND(N132="NA",O132="NA"),"NA",IF($N$3=$AJ$12,'Result Sheet'!CG132,IF($N$3=$AJ$13,'Result Sheet'!CN132,IF($N$3=$AJ$14,'Result Sheet'!CU132,IF($N$3=$AJ$15,'Result Sheet'!DB132,IF($N$3=$AJ$16,'Result Sheet'!DF132,SUM(N132:O132)))))))))</f>
        <v/>
      </c>
      <c r="Q132" s="434" t="str">
        <f t="shared" si="9"/>
        <v/>
      </c>
      <c r="R132" s="437">
        <f t="shared" si="10"/>
        <v>0</v>
      </c>
      <c r="S132" s="437" t="str">
        <f t="shared" si="11"/>
        <v/>
      </c>
      <c r="T132" s="437" t="str">
        <f t="shared" si="12"/>
        <v/>
      </c>
      <c r="U132" s="437" t="str">
        <f t="shared" si="13"/>
        <v/>
      </c>
      <c r="V132" s="438" t="str">
        <f t="shared" si="14"/>
        <v/>
      </c>
      <c r="W132" s="439" t="str">
        <f t="shared" si="15"/>
        <v/>
      </c>
    </row>
    <row r="133" spans="1:23">
      <c r="A133" s="425">
        <f>IF('Result Sheet'!A133="","",'Result Sheet'!A133)</f>
        <v>126</v>
      </c>
      <c r="B133" s="426" t="str">
        <f>IF(OR($D$3="",$N$3=""),"",IF('Result Sheet'!B133="","",'Result Sheet'!B133))</f>
        <v/>
      </c>
      <c r="C133" s="427" t="str">
        <f>IF(OR($D$3="",$N$3=""),"",IF('Result Sheet'!F133="","",'Result Sheet'!F133))</f>
        <v/>
      </c>
      <c r="D133" s="428" t="str">
        <f>IF(OR($D$3="",$N$3=""),"",IF('Result Sheet'!E133="","",'Result Sheet'!E133))</f>
        <v/>
      </c>
      <c r="E133" s="429" t="str">
        <f>IF(OR($D$3="",$N$3=""),"",IF('Result Sheet'!G133="","",'Result Sheet'!G133))</f>
        <v/>
      </c>
      <c r="F133" s="429" t="str">
        <f>IF(OR($D$3="",$N$3=""),"",IF('Result Sheet'!H133="","",'Result Sheet'!H133))</f>
        <v/>
      </c>
      <c r="G133" s="429" t="str">
        <f>IF(OR($D$3="",$N$3=""),"",IF('Result Sheet'!I133="","",'Result Sheet'!I133))</f>
        <v/>
      </c>
      <c r="H133" s="430" t="str">
        <f>IF(OR($D$3="",$N$3=""),"",IF('Result Sheet'!K133="","",'Result Sheet'!K133))</f>
        <v/>
      </c>
      <c r="I133" s="431" t="str">
        <f>IF(OR($D$3="",$N$3=""),"",IF('Result Sheet'!J133="","",'Result Sheet'!J133))</f>
        <v/>
      </c>
      <c r="J133" s="432" t="str">
        <f>IF($N$3=$AJ$8,'Result Sheet'!P133,IF($N$3=$AJ$9,'Result Sheet'!AH133,IF($N$3=$AJ$10,'Result Sheet'!AZ133,IF($N$3=$AJ$11,'Result Sheet'!BR133,""))))</f>
        <v/>
      </c>
      <c r="K133" s="432" t="str">
        <f>IF($N$3=$AJ$8,'Result Sheet'!Q133,IF($N$3=$AJ$9,'Result Sheet'!AI133,IF($N$3=$AJ$10,'Result Sheet'!BA133,IF($N$3=$AJ$11,'Result Sheet'!BS133,""))))</f>
        <v/>
      </c>
      <c r="L133" s="433" t="str">
        <f>IF(OR($D$3="",$N$3=""),"",IF(B133="","",IF(AND(K133="NA",J133="NA"),"NA",IF($N$3=$AJ$12,'Result Sheet'!CF133,IF($N$3=$AJ$13,'Result Sheet'!CM133,IF($N$3=$AJ$14,'Result Sheet'!CT133,IF($N$3=$AJ$15,'Result Sheet'!DA133,IF($N$3=$AJ$16,'Result Sheet'!DE133,SUM(J133:K133)))))))))</f>
        <v/>
      </c>
      <c r="M133" s="434" t="str">
        <f t="shared" si="8"/>
        <v/>
      </c>
      <c r="N133" s="435" t="str">
        <f>IF($N$3=$AJ$8,'Result Sheet'!T133,IF($N$3=$AJ$9,'Result Sheet'!AL133,IF($N$3=$AJ$10,'Result Sheet'!BD133,IF($N$3=$AJ$11,'Result Sheet'!BV133,""))))</f>
        <v/>
      </c>
      <c r="O133" s="435" t="str">
        <f>IF($N$3=$AJ$8,'Result Sheet'!U133,IF($N$3=$AJ$9,'Result Sheet'!AM133,IF($N$3=$AJ$10,'Result Sheet'!BE133,IF($N$3=$AJ$11,'Result Sheet'!BW133,""))))</f>
        <v/>
      </c>
      <c r="P133" s="436" t="str">
        <f>IF(OR($D$3="",$N$3=""),"",IF(B133="","",IF(AND(N133="NA",O133="NA"),"NA",IF($N$3=$AJ$12,'Result Sheet'!CG133,IF($N$3=$AJ$13,'Result Sheet'!CN133,IF($N$3=$AJ$14,'Result Sheet'!CU133,IF($N$3=$AJ$15,'Result Sheet'!DB133,IF($N$3=$AJ$16,'Result Sheet'!DF133,SUM(N133:O133)))))))))</f>
        <v/>
      </c>
      <c r="Q133" s="434" t="str">
        <f t="shared" si="9"/>
        <v/>
      </c>
      <c r="R133" s="437">
        <f t="shared" si="10"/>
        <v>0</v>
      </c>
      <c r="S133" s="437" t="str">
        <f t="shared" si="11"/>
        <v/>
      </c>
      <c r="T133" s="437" t="str">
        <f t="shared" si="12"/>
        <v/>
      </c>
      <c r="U133" s="437" t="str">
        <f t="shared" si="13"/>
        <v/>
      </c>
      <c r="V133" s="438" t="str">
        <f t="shared" si="14"/>
        <v/>
      </c>
      <c r="W133" s="439" t="str">
        <f t="shared" si="15"/>
        <v/>
      </c>
    </row>
    <row r="134" spans="1:23">
      <c r="A134" s="425">
        <f>IF('Result Sheet'!A134="","",'Result Sheet'!A134)</f>
        <v>127</v>
      </c>
      <c r="B134" s="426" t="str">
        <f>IF(OR($D$3="",$N$3=""),"",IF('Result Sheet'!B134="","",'Result Sheet'!B134))</f>
        <v/>
      </c>
      <c r="C134" s="427" t="str">
        <f>IF(OR($D$3="",$N$3=""),"",IF('Result Sheet'!F134="","",'Result Sheet'!F134))</f>
        <v/>
      </c>
      <c r="D134" s="428" t="str">
        <f>IF(OR($D$3="",$N$3=""),"",IF('Result Sheet'!E134="","",'Result Sheet'!E134))</f>
        <v/>
      </c>
      <c r="E134" s="429" t="str">
        <f>IF(OR($D$3="",$N$3=""),"",IF('Result Sheet'!G134="","",'Result Sheet'!G134))</f>
        <v/>
      </c>
      <c r="F134" s="429" t="str">
        <f>IF(OR($D$3="",$N$3=""),"",IF('Result Sheet'!H134="","",'Result Sheet'!H134))</f>
        <v/>
      </c>
      <c r="G134" s="429" t="str">
        <f>IF(OR($D$3="",$N$3=""),"",IF('Result Sheet'!I134="","",'Result Sheet'!I134))</f>
        <v/>
      </c>
      <c r="H134" s="430" t="str">
        <f>IF(OR($D$3="",$N$3=""),"",IF('Result Sheet'!K134="","",'Result Sheet'!K134))</f>
        <v/>
      </c>
      <c r="I134" s="431" t="str">
        <f>IF(OR($D$3="",$N$3=""),"",IF('Result Sheet'!J134="","",'Result Sheet'!J134))</f>
        <v/>
      </c>
      <c r="J134" s="432" t="str">
        <f>IF($N$3=$AJ$8,'Result Sheet'!P134,IF($N$3=$AJ$9,'Result Sheet'!AH134,IF($N$3=$AJ$10,'Result Sheet'!AZ134,IF($N$3=$AJ$11,'Result Sheet'!BR134,""))))</f>
        <v/>
      </c>
      <c r="K134" s="432" t="str">
        <f>IF($N$3=$AJ$8,'Result Sheet'!Q134,IF($N$3=$AJ$9,'Result Sheet'!AI134,IF($N$3=$AJ$10,'Result Sheet'!BA134,IF($N$3=$AJ$11,'Result Sheet'!BS134,""))))</f>
        <v/>
      </c>
      <c r="L134" s="433" t="str">
        <f>IF(OR($D$3="",$N$3=""),"",IF(B134="","",IF(AND(K134="NA",J134="NA"),"NA",IF($N$3=$AJ$12,'Result Sheet'!CF134,IF($N$3=$AJ$13,'Result Sheet'!CM134,IF($N$3=$AJ$14,'Result Sheet'!CT134,IF($N$3=$AJ$15,'Result Sheet'!DA134,IF($N$3=$AJ$16,'Result Sheet'!DE134,SUM(J134:K134)))))))))</f>
        <v/>
      </c>
      <c r="M134" s="434" t="str">
        <f t="shared" si="8"/>
        <v/>
      </c>
      <c r="N134" s="435" t="str">
        <f>IF($N$3=$AJ$8,'Result Sheet'!T134,IF($N$3=$AJ$9,'Result Sheet'!AL134,IF($N$3=$AJ$10,'Result Sheet'!BD134,IF($N$3=$AJ$11,'Result Sheet'!BV134,""))))</f>
        <v/>
      </c>
      <c r="O134" s="435" t="str">
        <f>IF($N$3=$AJ$8,'Result Sheet'!U134,IF($N$3=$AJ$9,'Result Sheet'!AM134,IF($N$3=$AJ$10,'Result Sheet'!BE134,IF($N$3=$AJ$11,'Result Sheet'!BW134,""))))</f>
        <v/>
      </c>
      <c r="P134" s="436" t="str">
        <f>IF(OR($D$3="",$N$3=""),"",IF(B134="","",IF(AND(N134="NA",O134="NA"),"NA",IF($N$3=$AJ$12,'Result Sheet'!CG134,IF($N$3=$AJ$13,'Result Sheet'!CN134,IF($N$3=$AJ$14,'Result Sheet'!CU134,IF($N$3=$AJ$15,'Result Sheet'!DB134,IF($N$3=$AJ$16,'Result Sheet'!DF134,SUM(N134:O134)))))))))</f>
        <v/>
      </c>
      <c r="Q134" s="434" t="str">
        <f t="shared" si="9"/>
        <v/>
      </c>
      <c r="R134" s="437">
        <f t="shared" si="10"/>
        <v>0</v>
      </c>
      <c r="S134" s="437" t="str">
        <f t="shared" si="11"/>
        <v/>
      </c>
      <c r="T134" s="437" t="str">
        <f t="shared" si="12"/>
        <v/>
      </c>
      <c r="U134" s="437" t="str">
        <f t="shared" si="13"/>
        <v/>
      </c>
      <c r="V134" s="438" t="str">
        <f t="shared" si="14"/>
        <v/>
      </c>
      <c r="W134" s="439" t="str">
        <f t="shared" si="15"/>
        <v/>
      </c>
    </row>
    <row r="135" spans="1:23">
      <c r="A135" s="425">
        <f>IF('Result Sheet'!A135="","",'Result Sheet'!A135)</f>
        <v>128</v>
      </c>
      <c r="B135" s="426" t="str">
        <f>IF(OR($D$3="",$N$3=""),"",IF('Result Sheet'!B135="","",'Result Sheet'!B135))</f>
        <v/>
      </c>
      <c r="C135" s="427" t="str">
        <f>IF(OR($D$3="",$N$3=""),"",IF('Result Sheet'!F135="","",'Result Sheet'!F135))</f>
        <v/>
      </c>
      <c r="D135" s="428" t="str">
        <f>IF(OR($D$3="",$N$3=""),"",IF('Result Sheet'!E135="","",'Result Sheet'!E135))</f>
        <v/>
      </c>
      <c r="E135" s="429" t="str">
        <f>IF(OR($D$3="",$N$3=""),"",IF('Result Sheet'!G135="","",'Result Sheet'!G135))</f>
        <v/>
      </c>
      <c r="F135" s="429" t="str">
        <f>IF(OR($D$3="",$N$3=""),"",IF('Result Sheet'!H135="","",'Result Sheet'!H135))</f>
        <v/>
      </c>
      <c r="G135" s="429" t="str">
        <f>IF(OR($D$3="",$N$3=""),"",IF('Result Sheet'!I135="","",'Result Sheet'!I135))</f>
        <v/>
      </c>
      <c r="H135" s="430" t="str">
        <f>IF(OR($D$3="",$N$3=""),"",IF('Result Sheet'!K135="","",'Result Sheet'!K135))</f>
        <v/>
      </c>
      <c r="I135" s="431" t="str">
        <f>IF(OR($D$3="",$N$3=""),"",IF('Result Sheet'!J135="","",'Result Sheet'!J135))</f>
        <v/>
      </c>
      <c r="J135" s="432" t="str">
        <f>IF($N$3=$AJ$8,'Result Sheet'!P135,IF($N$3=$AJ$9,'Result Sheet'!AH135,IF($N$3=$AJ$10,'Result Sheet'!AZ135,IF($N$3=$AJ$11,'Result Sheet'!BR135,""))))</f>
        <v/>
      </c>
      <c r="K135" s="432" t="str">
        <f>IF($N$3=$AJ$8,'Result Sheet'!Q135,IF($N$3=$AJ$9,'Result Sheet'!AI135,IF($N$3=$AJ$10,'Result Sheet'!BA135,IF($N$3=$AJ$11,'Result Sheet'!BS135,""))))</f>
        <v/>
      </c>
      <c r="L135" s="433" t="str">
        <f>IF(OR($D$3="",$N$3=""),"",IF(B135="","",IF(AND(K135="NA",J135="NA"),"NA",IF($N$3=$AJ$12,'Result Sheet'!CF135,IF($N$3=$AJ$13,'Result Sheet'!CM135,IF($N$3=$AJ$14,'Result Sheet'!CT135,IF($N$3=$AJ$15,'Result Sheet'!DA135,IF($N$3=$AJ$16,'Result Sheet'!DE135,SUM(J135:K135)))))))))</f>
        <v/>
      </c>
      <c r="M135" s="434" t="str">
        <f t="shared" si="8"/>
        <v/>
      </c>
      <c r="N135" s="435" t="str">
        <f>IF($N$3=$AJ$8,'Result Sheet'!T135,IF($N$3=$AJ$9,'Result Sheet'!AL135,IF($N$3=$AJ$10,'Result Sheet'!BD135,IF($N$3=$AJ$11,'Result Sheet'!BV135,""))))</f>
        <v/>
      </c>
      <c r="O135" s="435" t="str">
        <f>IF($N$3=$AJ$8,'Result Sheet'!U135,IF($N$3=$AJ$9,'Result Sheet'!AM135,IF($N$3=$AJ$10,'Result Sheet'!BE135,IF($N$3=$AJ$11,'Result Sheet'!BW135,""))))</f>
        <v/>
      </c>
      <c r="P135" s="436" t="str">
        <f>IF(OR($D$3="",$N$3=""),"",IF(B135="","",IF(AND(N135="NA",O135="NA"),"NA",IF($N$3=$AJ$12,'Result Sheet'!CG135,IF($N$3=$AJ$13,'Result Sheet'!CN135,IF($N$3=$AJ$14,'Result Sheet'!CU135,IF($N$3=$AJ$15,'Result Sheet'!DB135,IF($N$3=$AJ$16,'Result Sheet'!DF135,SUM(N135:O135)))))))))</f>
        <v/>
      </c>
      <c r="Q135" s="434" t="str">
        <f t="shared" si="9"/>
        <v/>
      </c>
      <c r="R135" s="437">
        <f t="shared" si="10"/>
        <v>0</v>
      </c>
      <c r="S135" s="437" t="str">
        <f t="shared" si="11"/>
        <v/>
      </c>
      <c r="T135" s="437" t="str">
        <f t="shared" si="12"/>
        <v/>
      </c>
      <c r="U135" s="437" t="str">
        <f t="shared" si="13"/>
        <v/>
      </c>
      <c r="V135" s="438" t="str">
        <f t="shared" si="14"/>
        <v/>
      </c>
      <c r="W135" s="439" t="str">
        <f t="shared" si="15"/>
        <v/>
      </c>
    </row>
    <row r="136" spans="1:23">
      <c r="A136" s="425">
        <f>IF('Result Sheet'!A136="","",'Result Sheet'!A136)</f>
        <v>129</v>
      </c>
      <c r="B136" s="426" t="str">
        <f>IF(OR($D$3="",$N$3=""),"",IF('Result Sheet'!B136="","",'Result Sheet'!B136))</f>
        <v/>
      </c>
      <c r="C136" s="427" t="str">
        <f>IF(OR($D$3="",$N$3=""),"",IF('Result Sheet'!F136="","",'Result Sheet'!F136))</f>
        <v/>
      </c>
      <c r="D136" s="428" t="str">
        <f>IF(OR($D$3="",$N$3=""),"",IF('Result Sheet'!E136="","",'Result Sheet'!E136))</f>
        <v/>
      </c>
      <c r="E136" s="429" t="str">
        <f>IF(OR($D$3="",$N$3=""),"",IF('Result Sheet'!G136="","",'Result Sheet'!G136))</f>
        <v/>
      </c>
      <c r="F136" s="429" t="str">
        <f>IF(OR($D$3="",$N$3=""),"",IF('Result Sheet'!H136="","",'Result Sheet'!H136))</f>
        <v/>
      </c>
      <c r="G136" s="429" t="str">
        <f>IF(OR($D$3="",$N$3=""),"",IF('Result Sheet'!I136="","",'Result Sheet'!I136))</f>
        <v/>
      </c>
      <c r="H136" s="430" t="str">
        <f>IF(OR($D$3="",$N$3=""),"",IF('Result Sheet'!K136="","",'Result Sheet'!K136))</f>
        <v/>
      </c>
      <c r="I136" s="431" t="str">
        <f>IF(OR($D$3="",$N$3=""),"",IF('Result Sheet'!J136="","",'Result Sheet'!J136))</f>
        <v/>
      </c>
      <c r="J136" s="432" t="str">
        <f>IF($N$3=$AJ$8,'Result Sheet'!P136,IF($N$3=$AJ$9,'Result Sheet'!AH136,IF($N$3=$AJ$10,'Result Sheet'!AZ136,IF($N$3=$AJ$11,'Result Sheet'!BR136,""))))</f>
        <v/>
      </c>
      <c r="K136" s="432" t="str">
        <f>IF($N$3=$AJ$8,'Result Sheet'!Q136,IF($N$3=$AJ$9,'Result Sheet'!AI136,IF($N$3=$AJ$10,'Result Sheet'!BA136,IF($N$3=$AJ$11,'Result Sheet'!BS136,""))))</f>
        <v/>
      </c>
      <c r="L136" s="433" t="str">
        <f>IF(OR($D$3="",$N$3=""),"",IF(B136="","",IF(AND(K136="NA",J136="NA"),"NA",IF($N$3=$AJ$12,'Result Sheet'!CF136,IF($N$3=$AJ$13,'Result Sheet'!CM136,IF($N$3=$AJ$14,'Result Sheet'!CT136,IF($N$3=$AJ$15,'Result Sheet'!DA136,IF($N$3=$AJ$16,'Result Sheet'!DE136,SUM(J136:K136)))))))))</f>
        <v/>
      </c>
      <c r="M136" s="434" t="str">
        <f t="shared" si="8"/>
        <v/>
      </c>
      <c r="N136" s="435" t="str">
        <f>IF($N$3=$AJ$8,'Result Sheet'!T136,IF($N$3=$AJ$9,'Result Sheet'!AL136,IF($N$3=$AJ$10,'Result Sheet'!BD136,IF($N$3=$AJ$11,'Result Sheet'!BV136,""))))</f>
        <v/>
      </c>
      <c r="O136" s="435" t="str">
        <f>IF($N$3=$AJ$8,'Result Sheet'!U136,IF($N$3=$AJ$9,'Result Sheet'!AM136,IF($N$3=$AJ$10,'Result Sheet'!BE136,IF($N$3=$AJ$11,'Result Sheet'!BW136,""))))</f>
        <v/>
      </c>
      <c r="P136" s="436" t="str">
        <f>IF(OR($D$3="",$N$3=""),"",IF(B136="","",IF(AND(N136="NA",O136="NA"),"NA",IF($N$3=$AJ$12,'Result Sheet'!CG136,IF($N$3=$AJ$13,'Result Sheet'!CN136,IF($N$3=$AJ$14,'Result Sheet'!CU136,IF($N$3=$AJ$15,'Result Sheet'!DB136,IF($N$3=$AJ$16,'Result Sheet'!DF136,SUM(N136:O136)))))))))</f>
        <v/>
      </c>
      <c r="Q136" s="434" t="str">
        <f t="shared" si="9"/>
        <v/>
      </c>
      <c r="R136" s="437">
        <f t="shared" si="10"/>
        <v>0</v>
      </c>
      <c r="S136" s="437" t="str">
        <f t="shared" si="11"/>
        <v/>
      </c>
      <c r="T136" s="437" t="str">
        <f t="shared" si="12"/>
        <v/>
      </c>
      <c r="U136" s="437" t="str">
        <f t="shared" si="13"/>
        <v/>
      </c>
      <c r="V136" s="438" t="str">
        <f t="shared" si="14"/>
        <v/>
      </c>
      <c r="W136" s="439" t="str">
        <f t="shared" si="15"/>
        <v/>
      </c>
    </row>
    <row r="137" spans="1:23">
      <c r="A137" s="425">
        <f>IF('Result Sheet'!A137="","",'Result Sheet'!A137)</f>
        <v>130</v>
      </c>
      <c r="B137" s="426" t="str">
        <f>IF(OR($D$3="",$N$3=""),"",IF('Result Sheet'!B137="","",'Result Sheet'!B137))</f>
        <v/>
      </c>
      <c r="C137" s="427" t="str">
        <f>IF(OR($D$3="",$N$3=""),"",IF('Result Sheet'!F137="","",'Result Sheet'!F137))</f>
        <v/>
      </c>
      <c r="D137" s="428" t="str">
        <f>IF(OR($D$3="",$N$3=""),"",IF('Result Sheet'!E137="","",'Result Sheet'!E137))</f>
        <v/>
      </c>
      <c r="E137" s="429" t="str">
        <f>IF(OR($D$3="",$N$3=""),"",IF('Result Sheet'!G137="","",'Result Sheet'!G137))</f>
        <v/>
      </c>
      <c r="F137" s="429" t="str">
        <f>IF(OR($D$3="",$N$3=""),"",IF('Result Sheet'!H137="","",'Result Sheet'!H137))</f>
        <v/>
      </c>
      <c r="G137" s="429" t="str">
        <f>IF(OR($D$3="",$N$3=""),"",IF('Result Sheet'!I137="","",'Result Sheet'!I137))</f>
        <v/>
      </c>
      <c r="H137" s="430" t="str">
        <f>IF(OR($D$3="",$N$3=""),"",IF('Result Sheet'!K137="","",'Result Sheet'!K137))</f>
        <v/>
      </c>
      <c r="I137" s="431" t="str">
        <f>IF(OR($D$3="",$N$3=""),"",IF('Result Sheet'!J137="","",'Result Sheet'!J137))</f>
        <v/>
      </c>
      <c r="J137" s="432" t="str">
        <f>IF($N$3=$AJ$8,'Result Sheet'!P137,IF($N$3=$AJ$9,'Result Sheet'!AH137,IF($N$3=$AJ$10,'Result Sheet'!AZ137,IF($N$3=$AJ$11,'Result Sheet'!BR137,""))))</f>
        <v/>
      </c>
      <c r="K137" s="432" t="str">
        <f>IF($N$3=$AJ$8,'Result Sheet'!Q137,IF($N$3=$AJ$9,'Result Sheet'!AI137,IF($N$3=$AJ$10,'Result Sheet'!BA137,IF($N$3=$AJ$11,'Result Sheet'!BS137,""))))</f>
        <v/>
      </c>
      <c r="L137" s="433" t="str">
        <f>IF(OR($D$3="",$N$3=""),"",IF(B137="","",IF(AND(K137="NA",J137="NA"),"NA",IF($N$3=$AJ$12,'Result Sheet'!CF137,IF($N$3=$AJ$13,'Result Sheet'!CM137,IF($N$3=$AJ$14,'Result Sheet'!CT137,IF($N$3=$AJ$15,'Result Sheet'!DA137,IF($N$3=$AJ$16,'Result Sheet'!DE137,SUM(J137:K137)))))))))</f>
        <v/>
      </c>
      <c r="M137" s="434" t="str">
        <f t="shared" ref="M137:M200" si="16">IF(L137="","",IF(AND(L137="NA"),"NA",IF(AND(L137="AB"),"AB",SUM(L137))))</f>
        <v/>
      </c>
      <c r="N137" s="435" t="str">
        <f>IF($N$3=$AJ$8,'Result Sheet'!T137,IF($N$3=$AJ$9,'Result Sheet'!AL137,IF($N$3=$AJ$10,'Result Sheet'!BD137,IF($N$3=$AJ$11,'Result Sheet'!BV137,""))))</f>
        <v/>
      </c>
      <c r="O137" s="435" t="str">
        <f>IF($N$3=$AJ$8,'Result Sheet'!U137,IF($N$3=$AJ$9,'Result Sheet'!AM137,IF($N$3=$AJ$10,'Result Sheet'!BE137,IF($N$3=$AJ$11,'Result Sheet'!BW137,""))))</f>
        <v/>
      </c>
      <c r="P137" s="436" t="str">
        <f>IF(OR($D$3="",$N$3=""),"",IF(B137="","",IF(AND(N137="NA",O137="NA"),"NA",IF($N$3=$AJ$12,'Result Sheet'!CG137,IF($N$3=$AJ$13,'Result Sheet'!CN137,IF($N$3=$AJ$14,'Result Sheet'!CU137,IF($N$3=$AJ$15,'Result Sheet'!DB137,IF($N$3=$AJ$16,'Result Sheet'!DF137,SUM(N137:O137)))))))))</f>
        <v/>
      </c>
      <c r="Q137" s="434" t="str">
        <f t="shared" ref="Q137:Q200" si="17">IF(P137="","",IF(AND(M137="AB",P137="AB"),"AB",SUM(M137,P137)))</f>
        <v/>
      </c>
      <c r="R137" s="437">
        <f t="shared" ref="R137:R200" si="18">COUNTIF(O137,"ML")*$O$7+(COUNTIF(J137,"ML")*$J$7)+(COUNTIF(K137,"ML")*$K$7)+(COUNTIF(N137,"ML")*$N$7)</f>
        <v>0</v>
      </c>
      <c r="S137" s="437" t="str">
        <f t="shared" ref="S137:S200" si="19">IF(OR(B137="NSO",B137=0,B137=""),"",IF(OR($N$3=$AJ$12,$N$3=$AJ$13,$N$3=$AJ$14,$N$3=$AJ$15,$N$3=$AJ$16),$Q$7,IF(OR($N$3=$AJ$9,$N$3=$AJ$11),IF(AND(J137="NA",K137="NA"),50-R137,IF(AND(J137="ML",K137="ML"),50-R137,IF(AND(N137="ML",O137="ML"),50-R137,100-R137))),IF(AND(J137="NA",K137="NA"),100-R137,IF(AND(J137="ML",K137="ML"),100-R137,IF(AND(N137="ML",O137="ML"),100-R137,200-R137))))))</f>
        <v/>
      </c>
      <c r="T137" s="437" t="str">
        <f t="shared" ref="T137:T200" si="20">IF(AND(OR(N137="ab",N137="ml"),OR(J137="ab",J137="ml"),OR(J137="ab",J137="ml")),"AB",IF(AND(OR(N137="ab",N137="ml"),OR(J137="ab",J137="ml"),OR(N137="ab",N137="ml")),"AB",IF(AND(OR(N137="ab",N137="ml"),OR(J137="ab",J137="ml"),OR(J137="ab",J137="ml")),"AB",IF(AND(OR(N137="ab",N137="ml"),OR(J137="ab",J137="ml"),OR(N137="ab",N137="ml")),"AB",""))))</f>
        <v/>
      </c>
      <c r="U137" s="437" t="str">
        <f t="shared" ref="U137:U200" si="21">IF(OR(B137="NSO",B137="",$N$3=""),"",IF(Q137=0,"",IF(OR($N$3=$AJ$12,$N$3=$AJ$13,$N$3=$AJ$14,$N$3=$AJ$15,$N$3=$AJ$16),"P",IF(OR(T137="AB",P137="ab"),"AB",IF(P137="ML","RE",IF(AND(Q137&gt;=36%*S137,N137&gt;=$N$7*20%),"P",IF(AND(Q137&gt;=34%*S137,N137&gt;=$N$7*20%),"G2",IF(AND(Q137&gt;=31%*S137,N137&gt;=$N$7*20%),"G1",IF(AND(Q137&gt;=25%*S137,N137&gt;=$N$7*20%),"S","F")))))))))</f>
        <v/>
      </c>
      <c r="V137" s="438" t="str">
        <f t="shared" ref="V137:V200" si="22">IF(OR(U137="",U137=0,U137="S",U137="RE",U137="F",U137="AB"),"",IF(Q137&gt;=75%*S137,"I",IF(Q137&gt;=60%*S137,"I",IF(Q137&gt;=48%*S137,"II",IF(Q137&gt;=36%*S137,"III","")))))</f>
        <v/>
      </c>
      <c r="W137" s="439" t="str">
        <f t="shared" ref="W137:W200" si="23">IF(Q137="","",IF(OR(U137="",U137=0,U137="RE",U137="AB",B137="NSO"),"",IF(OR($N$3=$AJ$12,$N$3=$AJ$13,$N$3=$AJ$14),IF(Q137&gt;90%*S137,"A+",IF(Q137&gt;75%*S137,"A",IF(Q137&gt;=60%*S137,"B",IF(Q137&gt;=40%*S137,"C","D")))),IF(Q137&gt;85%*S137,"A",IF(Q137&gt;70%*S137,"B",IF(Q137&gt;=50%*S137,"C",IF(Q137&gt;=30%*S137,"D","E")))))))</f>
        <v/>
      </c>
    </row>
    <row r="138" spans="1:23">
      <c r="A138" s="425">
        <f>IF('Result Sheet'!A138="","",'Result Sheet'!A138)</f>
        <v>131</v>
      </c>
      <c r="B138" s="426" t="str">
        <f>IF(OR($D$3="",$N$3=""),"",IF('Result Sheet'!B138="","",'Result Sheet'!B138))</f>
        <v/>
      </c>
      <c r="C138" s="427" t="str">
        <f>IF(OR($D$3="",$N$3=""),"",IF('Result Sheet'!F138="","",'Result Sheet'!F138))</f>
        <v/>
      </c>
      <c r="D138" s="428" t="str">
        <f>IF(OR($D$3="",$N$3=""),"",IF('Result Sheet'!E138="","",'Result Sheet'!E138))</f>
        <v/>
      </c>
      <c r="E138" s="429" t="str">
        <f>IF(OR($D$3="",$N$3=""),"",IF('Result Sheet'!G138="","",'Result Sheet'!G138))</f>
        <v/>
      </c>
      <c r="F138" s="429" t="str">
        <f>IF(OR($D$3="",$N$3=""),"",IF('Result Sheet'!H138="","",'Result Sheet'!H138))</f>
        <v/>
      </c>
      <c r="G138" s="429" t="str">
        <f>IF(OR($D$3="",$N$3=""),"",IF('Result Sheet'!I138="","",'Result Sheet'!I138))</f>
        <v/>
      </c>
      <c r="H138" s="430" t="str">
        <f>IF(OR($D$3="",$N$3=""),"",IF('Result Sheet'!K138="","",'Result Sheet'!K138))</f>
        <v/>
      </c>
      <c r="I138" s="431" t="str">
        <f>IF(OR($D$3="",$N$3=""),"",IF('Result Sheet'!J138="","",'Result Sheet'!J138))</f>
        <v/>
      </c>
      <c r="J138" s="432" t="str">
        <f>IF($N$3=$AJ$8,'Result Sheet'!P138,IF($N$3=$AJ$9,'Result Sheet'!AH138,IF($N$3=$AJ$10,'Result Sheet'!AZ138,IF($N$3=$AJ$11,'Result Sheet'!BR138,""))))</f>
        <v/>
      </c>
      <c r="K138" s="432" t="str">
        <f>IF($N$3=$AJ$8,'Result Sheet'!Q138,IF($N$3=$AJ$9,'Result Sheet'!AI138,IF($N$3=$AJ$10,'Result Sheet'!BA138,IF($N$3=$AJ$11,'Result Sheet'!BS138,""))))</f>
        <v/>
      </c>
      <c r="L138" s="433" t="str">
        <f>IF(OR($D$3="",$N$3=""),"",IF(B138="","",IF(AND(K138="NA",J138="NA"),"NA",IF($N$3=$AJ$12,'Result Sheet'!CF138,IF($N$3=$AJ$13,'Result Sheet'!CM138,IF($N$3=$AJ$14,'Result Sheet'!CT138,IF($N$3=$AJ$15,'Result Sheet'!DA138,IF($N$3=$AJ$16,'Result Sheet'!DE138,SUM(J138:K138)))))))))</f>
        <v/>
      </c>
      <c r="M138" s="434" t="str">
        <f t="shared" si="16"/>
        <v/>
      </c>
      <c r="N138" s="435" t="str">
        <f>IF($N$3=$AJ$8,'Result Sheet'!T138,IF($N$3=$AJ$9,'Result Sheet'!AL138,IF($N$3=$AJ$10,'Result Sheet'!BD138,IF($N$3=$AJ$11,'Result Sheet'!BV138,""))))</f>
        <v/>
      </c>
      <c r="O138" s="435" t="str">
        <f>IF($N$3=$AJ$8,'Result Sheet'!U138,IF($N$3=$AJ$9,'Result Sheet'!AM138,IF($N$3=$AJ$10,'Result Sheet'!BE138,IF($N$3=$AJ$11,'Result Sheet'!BW138,""))))</f>
        <v/>
      </c>
      <c r="P138" s="436" t="str">
        <f>IF(OR($D$3="",$N$3=""),"",IF(B138="","",IF(AND(N138="NA",O138="NA"),"NA",IF($N$3=$AJ$12,'Result Sheet'!CG138,IF($N$3=$AJ$13,'Result Sheet'!CN138,IF($N$3=$AJ$14,'Result Sheet'!CU138,IF($N$3=$AJ$15,'Result Sheet'!DB138,IF($N$3=$AJ$16,'Result Sheet'!DF138,SUM(N138:O138)))))))))</f>
        <v/>
      </c>
      <c r="Q138" s="434" t="str">
        <f t="shared" si="17"/>
        <v/>
      </c>
      <c r="R138" s="437">
        <f t="shared" si="18"/>
        <v>0</v>
      </c>
      <c r="S138" s="437" t="str">
        <f t="shared" si="19"/>
        <v/>
      </c>
      <c r="T138" s="437" t="str">
        <f t="shared" si="20"/>
        <v/>
      </c>
      <c r="U138" s="437" t="str">
        <f t="shared" si="21"/>
        <v/>
      </c>
      <c r="V138" s="438" t="str">
        <f t="shared" si="22"/>
        <v/>
      </c>
      <c r="W138" s="439" t="str">
        <f t="shared" si="23"/>
        <v/>
      </c>
    </row>
    <row r="139" spans="1:23">
      <c r="A139" s="425">
        <f>IF('Result Sheet'!A139="","",'Result Sheet'!A139)</f>
        <v>132</v>
      </c>
      <c r="B139" s="426" t="str">
        <f>IF(OR($D$3="",$N$3=""),"",IF('Result Sheet'!B139="","",'Result Sheet'!B139))</f>
        <v/>
      </c>
      <c r="C139" s="427" t="str">
        <f>IF(OR($D$3="",$N$3=""),"",IF('Result Sheet'!F139="","",'Result Sheet'!F139))</f>
        <v/>
      </c>
      <c r="D139" s="428" t="str">
        <f>IF(OR($D$3="",$N$3=""),"",IF('Result Sheet'!E139="","",'Result Sheet'!E139))</f>
        <v/>
      </c>
      <c r="E139" s="429" t="str">
        <f>IF(OR($D$3="",$N$3=""),"",IF('Result Sheet'!G139="","",'Result Sheet'!G139))</f>
        <v/>
      </c>
      <c r="F139" s="429" t="str">
        <f>IF(OR($D$3="",$N$3=""),"",IF('Result Sheet'!H139="","",'Result Sheet'!H139))</f>
        <v/>
      </c>
      <c r="G139" s="429" t="str">
        <f>IF(OR($D$3="",$N$3=""),"",IF('Result Sheet'!I139="","",'Result Sheet'!I139))</f>
        <v/>
      </c>
      <c r="H139" s="430" t="str">
        <f>IF(OR($D$3="",$N$3=""),"",IF('Result Sheet'!K139="","",'Result Sheet'!K139))</f>
        <v/>
      </c>
      <c r="I139" s="431" t="str">
        <f>IF(OR($D$3="",$N$3=""),"",IF('Result Sheet'!J139="","",'Result Sheet'!J139))</f>
        <v/>
      </c>
      <c r="J139" s="432" t="str">
        <f>IF($N$3=$AJ$8,'Result Sheet'!P139,IF($N$3=$AJ$9,'Result Sheet'!AH139,IF($N$3=$AJ$10,'Result Sheet'!AZ139,IF($N$3=$AJ$11,'Result Sheet'!BR139,""))))</f>
        <v/>
      </c>
      <c r="K139" s="432" t="str">
        <f>IF($N$3=$AJ$8,'Result Sheet'!Q139,IF($N$3=$AJ$9,'Result Sheet'!AI139,IF($N$3=$AJ$10,'Result Sheet'!BA139,IF($N$3=$AJ$11,'Result Sheet'!BS139,""))))</f>
        <v/>
      </c>
      <c r="L139" s="433" t="str">
        <f>IF(OR($D$3="",$N$3=""),"",IF(B139="","",IF(AND(K139="NA",J139="NA"),"NA",IF($N$3=$AJ$12,'Result Sheet'!CF139,IF($N$3=$AJ$13,'Result Sheet'!CM139,IF($N$3=$AJ$14,'Result Sheet'!CT139,IF($N$3=$AJ$15,'Result Sheet'!DA139,IF($N$3=$AJ$16,'Result Sheet'!DE139,SUM(J139:K139)))))))))</f>
        <v/>
      </c>
      <c r="M139" s="434" t="str">
        <f t="shared" si="16"/>
        <v/>
      </c>
      <c r="N139" s="435" t="str">
        <f>IF($N$3=$AJ$8,'Result Sheet'!T139,IF($N$3=$AJ$9,'Result Sheet'!AL139,IF($N$3=$AJ$10,'Result Sheet'!BD139,IF($N$3=$AJ$11,'Result Sheet'!BV139,""))))</f>
        <v/>
      </c>
      <c r="O139" s="435" t="str">
        <f>IF($N$3=$AJ$8,'Result Sheet'!U139,IF($N$3=$AJ$9,'Result Sheet'!AM139,IF($N$3=$AJ$10,'Result Sheet'!BE139,IF($N$3=$AJ$11,'Result Sheet'!BW139,""))))</f>
        <v/>
      </c>
      <c r="P139" s="436" t="str">
        <f>IF(OR($D$3="",$N$3=""),"",IF(B139="","",IF(AND(N139="NA",O139="NA"),"NA",IF($N$3=$AJ$12,'Result Sheet'!CG139,IF($N$3=$AJ$13,'Result Sheet'!CN139,IF($N$3=$AJ$14,'Result Sheet'!CU139,IF($N$3=$AJ$15,'Result Sheet'!DB139,IF($N$3=$AJ$16,'Result Sheet'!DF139,SUM(N139:O139)))))))))</f>
        <v/>
      </c>
      <c r="Q139" s="434" t="str">
        <f t="shared" si="17"/>
        <v/>
      </c>
      <c r="R139" s="437">
        <f t="shared" si="18"/>
        <v>0</v>
      </c>
      <c r="S139" s="437" t="str">
        <f t="shared" si="19"/>
        <v/>
      </c>
      <c r="T139" s="437" t="str">
        <f t="shared" si="20"/>
        <v/>
      </c>
      <c r="U139" s="437" t="str">
        <f t="shared" si="21"/>
        <v/>
      </c>
      <c r="V139" s="438" t="str">
        <f t="shared" si="22"/>
        <v/>
      </c>
      <c r="W139" s="439" t="str">
        <f t="shared" si="23"/>
        <v/>
      </c>
    </row>
    <row r="140" spans="1:23">
      <c r="A140" s="425">
        <f>IF('Result Sheet'!A140="","",'Result Sheet'!A140)</f>
        <v>133</v>
      </c>
      <c r="B140" s="426" t="str">
        <f>IF(OR($D$3="",$N$3=""),"",IF('Result Sheet'!B140="","",'Result Sheet'!B140))</f>
        <v/>
      </c>
      <c r="C140" s="427" t="str">
        <f>IF(OR($D$3="",$N$3=""),"",IF('Result Sheet'!F140="","",'Result Sheet'!F140))</f>
        <v/>
      </c>
      <c r="D140" s="428" t="str">
        <f>IF(OR($D$3="",$N$3=""),"",IF('Result Sheet'!E140="","",'Result Sheet'!E140))</f>
        <v/>
      </c>
      <c r="E140" s="429" t="str">
        <f>IF(OR($D$3="",$N$3=""),"",IF('Result Sheet'!G140="","",'Result Sheet'!G140))</f>
        <v/>
      </c>
      <c r="F140" s="429" t="str">
        <f>IF(OR($D$3="",$N$3=""),"",IF('Result Sheet'!H140="","",'Result Sheet'!H140))</f>
        <v/>
      </c>
      <c r="G140" s="429" t="str">
        <f>IF(OR($D$3="",$N$3=""),"",IF('Result Sheet'!I140="","",'Result Sheet'!I140))</f>
        <v/>
      </c>
      <c r="H140" s="430" t="str">
        <f>IF(OR($D$3="",$N$3=""),"",IF('Result Sheet'!K140="","",'Result Sheet'!K140))</f>
        <v/>
      </c>
      <c r="I140" s="431" t="str">
        <f>IF(OR($D$3="",$N$3=""),"",IF('Result Sheet'!J140="","",'Result Sheet'!J140))</f>
        <v/>
      </c>
      <c r="J140" s="432" t="str">
        <f>IF($N$3=$AJ$8,'Result Sheet'!P140,IF($N$3=$AJ$9,'Result Sheet'!AH140,IF($N$3=$AJ$10,'Result Sheet'!AZ140,IF($N$3=$AJ$11,'Result Sheet'!BR140,""))))</f>
        <v/>
      </c>
      <c r="K140" s="432" t="str">
        <f>IF($N$3=$AJ$8,'Result Sheet'!Q140,IF($N$3=$AJ$9,'Result Sheet'!AI140,IF($N$3=$AJ$10,'Result Sheet'!BA140,IF($N$3=$AJ$11,'Result Sheet'!BS140,""))))</f>
        <v/>
      </c>
      <c r="L140" s="433" t="str">
        <f>IF(OR($D$3="",$N$3=""),"",IF(B140="","",IF(AND(K140="NA",J140="NA"),"NA",IF($N$3=$AJ$12,'Result Sheet'!CF140,IF($N$3=$AJ$13,'Result Sheet'!CM140,IF($N$3=$AJ$14,'Result Sheet'!CT140,IF($N$3=$AJ$15,'Result Sheet'!DA140,IF($N$3=$AJ$16,'Result Sheet'!DE140,SUM(J140:K140)))))))))</f>
        <v/>
      </c>
      <c r="M140" s="434" t="str">
        <f t="shared" si="16"/>
        <v/>
      </c>
      <c r="N140" s="435" t="str">
        <f>IF($N$3=$AJ$8,'Result Sheet'!T140,IF($N$3=$AJ$9,'Result Sheet'!AL140,IF($N$3=$AJ$10,'Result Sheet'!BD140,IF($N$3=$AJ$11,'Result Sheet'!BV140,""))))</f>
        <v/>
      </c>
      <c r="O140" s="435" t="str">
        <f>IF($N$3=$AJ$8,'Result Sheet'!U140,IF($N$3=$AJ$9,'Result Sheet'!AM140,IF($N$3=$AJ$10,'Result Sheet'!BE140,IF($N$3=$AJ$11,'Result Sheet'!BW140,""))))</f>
        <v/>
      </c>
      <c r="P140" s="436" t="str">
        <f>IF(OR($D$3="",$N$3=""),"",IF(B140="","",IF(AND(N140="NA",O140="NA"),"NA",IF($N$3=$AJ$12,'Result Sheet'!CG140,IF($N$3=$AJ$13,'Result Sheet'!CN140,IF($N$3=$AJ$14,'Result Sheet'!CU140,IF($N$3=$AJ$15,'Result Sheet'!DB140,IF($N$3=$AJ$16,'Result Sheet'!DF140,SUM(N140:O140)))))))))</f>
        <v/>
      </c>
      <c r="Q140" s="434" t="str">
        <f t="shared" si="17"/>
        <v/>
      </c>
      <c r="R140" s="437">
        <f t="shared" si="18"/>
        <v>0</v>
      </c>
      <c r="S140" s="437" t="str">
        <f t="shared" si="19"/>
        <v/>
      </c>
      <c r="T140" s="437" t="str">
        <f t="shared" si="20"/>
        <v/>
      </c>
      <c r="U140" s="437" t="str">
        <f t="shared" si="21"/>
        <v/>
      </c>
      <c r="V140" s="438" t="str">
        <f t="shared" si="22"/>
        <v/>
      </c>
      <c r="W140" s="439" t="str">
        <f t="shared" si="23"/>
        <v/>
      </c>
    </row>
    <row r="141" spans="1:23">
      <c r="A141" s="425">
        <f>IF('Result Sheet'!A141="","",'Result Sheet'!A141)</f>
        <v>134</v>
      </c>
      <c r="B141" s="426" t="str">
        <f>IF(OR($D$3="",$N$3=""),"",IF('Result Sheet'!B141="","",'Result Sheet'!B141))</f>
        <v/>
      </c>
      <c r="C141" s="427" t="str">
        <f>IF(OR($D$3="",$N$3=""),"",IF('Result Sheet'!F141="","",'Result Sheet'!F141))</f>
        <v/>
      </c>
      <c r="D141" s="428" t="str">
        <f>IF(OR($D$3="",$N$3=""),"",IF('Result Sheet'!E141="","",'Result Sheet'!E141))</f>
        <v/>
      </c>
      <c r="E141" s="429" t="str">
        <f>IF(OR($D$3="",$N$3=""),"",IF('Result Sheet'!G141="","",'Result Sheet'!G141))</f>
        <v/>
      </c>
      <c r="F141" s="429" t="str">
        <f>IF(OR($D$3="",$N$3=""),"",IF('Result Sheet'!H141="","",'Result Sheet'!H141))</f>
        <v/>
      </c>
      <c r="G141" s="429" t="str">
        <f>IF(OR($D$3="",$N$3=""),"",IF('Result Sheet'!I141="","",'Result Sheet'!I141))</f>
        <v/>
      </c>
      <c r="H141" s="430" t="str">
        <f>IF(OR($D$3="",$N$3=""),"",IF('Result Sheet'!K141="","",'Result Sheet'!K141))</f>
        <v/>
      </c>
      <c r="I141" s="431" t="str">
        <f>IF(OR($D$3="",$N$3=""),"",IF('Result Sheet'!J141="","",'Result Sheet'!J141))</f>
        <v/>
      </c>
      <c r="J141" s="432" t="str">
        <f>IF($N$3=$AJ$8,'Result Sheet'!P141,IF($N$3=$AJ$9,'Result Sheet'!AH141,IF($N$3=$AJ$10,'Result Sheet'!AZ141,IF($N$3=$AJ$11,'Result Sheet'!BR141,""))))</f>
        <v/>
      </c>
      <c r="K141" s="432" t="str">
        <f>IF($N$3=$AJ$8,'Result Sheet'!Q141,IF($N$3=$AJ$9,'Result Sheet'!AI141,IF($N$3=$AJ$10,'Result Sheet'!BA141,IF($N$3=$AJ$11,'Result Sheet'!BS141,""))))</f>
        <v/>
      </c>
      <c r="L141" s="433" t="str">
        <f>IF(OR($D$3="",$N$3=""),"",IF(B141="","",IF(AND(K141="NA",J141="NA"),"NA",IF($N$3=$AJ$12,'Result Sheet'!CF141,IF($N$3=$AJ$13,'Result Sheet'!CM141,IF($N$3=$AJ$14,'Result Sheet'!CT141,IF($N$3=$AJ$15,'Result Sheet'!DA141,IF($N$3=$AJ$16,'Result Sheet'!DE141,SUM(J141:K141)))))))))</f>
        <v/>
      </c>
      <c r="M141" s="434" t="str">
        <f t="shared" si="16"/>
        <v/>
      </c>
      <c r="N141" s="435" t="str">
        <f>IF($N$3=$AJ$8,'Result Sheet'!T141,IF($N$3=$AJ$9,'Result Sheet'!AL141,IF($N$3=$AJ$10,'Result Sheet'!BD141,IF($N$3=$AJ$11,'Result Sheet'!BV141,""))))</f>
        <v/>
      </c>
      <c r="O141" s="435" t="str">
        <f>IF($N$3=$AJ$8,'Result Sheet'!U141,IF($N$3=$AJ$9,'Result Sheet'!AM141,IF($N$3=$AJ$10,'Result Sheet'!BE141,IF($N$3=$AJ$11,'Result Sheet'!BW141,""))))</f>
        <v/>
      </c>
      <c r="P141" s="436" t="str">
        <f>IF(OR($D$3="",$N$3=""),"",IF(B141="","",IF(AND(N141="NA",O141="NA"),"NA",IF($N$3=$AJ$12,'Result Sheet'!CG141,IF($N$3=$AJ$13,'Result Sheet'!CN141,IF($N$3=$AJ$14,'Result Sheet'!CU141,IF($N$3=$AJ$15,'Result Sheet'!DB141,IF($N$3=$AJ$16,'Result Sheet'!DF141,SUM(N141:O141)))))))))</f>
        <v/>
      </c>
      <c r="Q141" s="434" t="str">
        <f t="shared" si="17"/>
        <v/>
      </c>
      <c r="R141" s="437">
        <f t="shared" si="18"/>
        <v>0</v>
      </c>
      <c r="S141" s="437" t="str">
        <f t="shared" si="19"/>
        <v/>
      </c>
      <c r="T141" s="437" t="str">
        <f t="shared" si="20"/>
        <v/>
      </c>
      <c r="U141" s="437" t="str">
        <f t="shared" si="21"/>
        <v/>
      </c>
      <c r="V141" s="438" t="str">
        <f t="shared" si="22"/>
        <v/>
      </c>
      <c r="W141" s="439" t="str">
        <f t="shared" si="23"/>
        <v/>
      </c>
    </row>
    <row r="142" spans="1:23">
      <c r="A142" s="425">
        <f>IF('Result Sheet'!A142="","",'Result Sheet'!A142)</f>
        <v>135</v>
      </c>
      <c r="B142" s="426" t="str">
        <f>IF(OR($D$3="",$N$3=""),"",IF('Result Sheet'!B142="","",'Result Sheet'!B142))</f>
        <v/>
      </c>
      <c r="C142" s="427" t="str">
        <f>IF(OR($D$3="",$N$3=""),"",IF('Result Sheet'!F142="","",'Result Sheet'!F142))</f>
        <v/>
      </c>
      <c r="D142" s="428" t="str">
        <f>IF(OR($D$3="",$N$3=""),"",IF('Result Sheet'!E142="","",'Result Sheet'!E142))</f>
        <v/>
      </c>
      <c r="E142" s="429" t="str">
        <f>IF(OR($D$3="",$N$3=""),"",IF('Result Sheet'!G142="","",'Result Sheet'!G142))</f>
        <v/>
      </c>
      <c r="F142" s="429" t="str">
        <f>IF(OR($D$3="",$N$3=""),"",IF('Result Sheet'!H142="","",'Result Sheet'!H142))</f>
        <v/>
      </c>
      <c r="G142" s="429" t="str">
        <f>IF(OR($D$3="",$N$3=""),"",IF('Result Sheet'!I142="","",'Result Sheet'!I142))</f>
        <v/>
      </c>
      <c r="H142" s="430" t="str">
        <f>IF(OR($D$3="",$N$3=""),"",IF('Result Sheet'!K142="","",'Result Sheet'!K142))</f>
        <v/>
      </c>
      <c r="I142" s="431" t="str">
        <f>IF(OR($D$3="",$N$3=""),"",IF('Result Sheet'!J142="","",'Result Sheet'!J142))</f>
        <v/>
      </c>
      <c r="J142" s="432" t="str">
        <f>IF($N$3=$AJ$8,'Result Sheet'!P142,IF($N$3=$AJ$9,'Result Sheet'!AH142,IF($N$3=$AJ$10,'Result Sheet'!AZ142,IF($N$3=$AJ$11,'Result Sheet'!BR142,""))))</f>
        <v/>
      </c>
      <c r="K142" s="432" t="str">
        <f>IF($N$3=$AJ$8,'Result Sheet'!Q142,IF($N$3=$AJ$9,'Result Sheet'!AI142,IF($N$3=$AJ$10,'Result Sheet'!BA142,IF($N$3=$AJ$11,'Result Sheet'!BS142,""))))</f>
        <v/>
      </c>
      <c r="L142" s="433" t="str">
        <f>IF(OR($D$3="",$N$3=""),"",IF(B142="","",IF(AND(K142="NA",J142="NA"),"NA",IF($N$3=$AJ$12,'Result Sheet'!CF142,IF($N$3=$AJ$13,'Result Sheet'!CM142,IF($N$3=$AJ$14,'Result Sheet'!CT142,IF($N$3=$AJ$15,'Result Sheet'!DA142,IF($N$3=$AJ$16,'Result Sheet'!DE142,SUM(J142:K142)))))))))</f>
        <v/>
      </c>
      <c r="M142" s="434" t="str">
        <f t="shared" si="16"/>
        <v/>
      </c>
      <c r="N142" s="435" t="str">
        <f>IF($N$3=$AJ$8,'Result Sheet'!T142,IF($N$3=$AJ$9,'Result Sheet'!AL142,IF($N$3=$AJ$10,'Result Sheet'!BD142,IF($N$3=$AJ$11,'Result Sheet'!BV142,""))))</f>
        <v/>
      </c>
      <c r="O142" s="435" t="str">
        <f>IF($N$3=$AJ$8,'Result Sheet'!U142,IF($N$3=$AJ$9,'Result Sheet'!AM142,IF($N$3=$AJ$10,'Result Sheet'!BE142,IF($N$3=$AJ$11,'Result Sheet'!BW142,""))))</f>
        <v/>
      </c>
      <c r="P142" s="436" t="str">
        <f>IF(OR($D$3="",$N$3=""),"",IF(B142="","",IF(AND(N142="NA",O142="NA"),"NA",IF($N$3=$AJ$12,'Result Sheet'!CG142,IF($N$3=$AJ$13,'Result Sheet'!CN142,IF($N$3=$AJ$14,'Result Sheet'!CU142,IF($N$3=$AJ$15,'Result Sheet'!DB142,IF($N$3=$AJ$16,'Result Sheet'!DF142,SUM(N142:O142)))))))))</f>
        <v/>
      </c>
      <c r="Q142" s="434" t="str">
        <f t="shared" si="17"/>
        <v/>
      </c>
      <c r="R142" s="437">
        <f t="shared" si="18"/>
        <v>0</v>
      </c>
      <c r="S142" s="437" t="str">
        <f t="shared" si="19"/>
        <v/>
      </c>
      <c r="T142" s="437" t="str">
        <f t="shared" si="20"/>
        <v/>
      </c>
      <c r="U142" s="437" t="str">
        <f t="shared" si="21"/>
        <v/>
      </c>
      <c r="V142" s="438" t="str">
        <f t="shared" si="22"/>
        <v/>
      </c>
      <c r="W142" s="439" t="str">
        <f t="shared" si="23"/>
        <v/>
      </c>
    </row>
    <row r="143" spans="1:23">
      <c r="A143" s="425">
        <f>IF('Result Sheet'!A143="","",'Result Sheet'!A143)</f>
        <v>136</v>
      </c>
      <c r="B143" s="426" t="str">
        <f>IF(OR($D$3="",$N$3=""),"",IF('Result Sheet'!B143="","",'Result Sheet'!B143))</f>
        <v/>
      </c>
      <c r="C143" s="427" t="str">
        <f>IF(OR($D$3="",$N$3=""),"",IF('Result Sheet'!F143="","",'Result Sheet'!F143))</f>
        <v/>
      </c>
      <c r="D143" s="428" t="str">
        <f>IF(OR($D$3="",$N$3=""),"",IF('Result Sheet'!E143="","",'Result Sheet'!E143))</f>
        <v/>
      </c>
      <c r="E143" s="429" t="str">
        <f>IF(OR($D$3="",$N$3=""),"",IF('Result Sheet'!G143="","",'Result Sheet'!G143))</f>
        <v/>
      </c>
      <c r="F143" s="429" t="str">
        <f>IF(OR($D$3="",$N$3=""),"",IF('Result Sheet'!H143="","",'Result Sheet'!H143))</f>
        <v/>
      </c>
      <c r="G143" s="429" t="str">
        <f>IF(OR($D$3="",$N$3=""),"",IF('Result Sheet'!I143="","",'Result Sheet'!I143))</f>
        <v/>
      </c>
      <c r="H143" s="430" t="str">
        <f>IF(OR($D$3="",$N$3=""),"",IF('Result Sheet'!K143="","",'Result Sheet'!K143))</f>
        <v/>
      </c>
      <c r="I143" s="431" t="str">
        <f>IF(OR($D$3="",$N$3=""),"",IF('Result Sheet'!J143="","",'Result Sheet'!J143))</f>
        <v/>
      </c>
      <c r="J143" s="432" t="str">
        <f>IF($N$3=$AJ$8,'Result Sheet'!P143,IF($N$3=$AJ$9,'Result Sheet'!AH143,IF($N$3=$AJ$10,'Result Sheet'!AZ143,IF($N$3=$AJ$11,'Result Sheet'!BR143,""))))</f>
        <v/>
      </c>
      <c r="K143" s="432" t="str">
        <f>IF($N$3=$AJ$8,'Result Sheet'!Q143,IF($N$3=$AJ$9,'Result Sheet'!AI143,IF($N$3=$AJ$10,'Result Sheet'!BA143,IF($N$3=$AJ$11,'Result Sheet'!BS143,""))))</f>
        <v/>
      </c>
      <c r="L143" s="433" t="str">
        <f>IF(OR($D$3="",$N$3=""),"",IF(B143="","",IF(AND(K143="NA",J143="NA"),"NA",IF($N$3=$AJ$12,'Result Sheet'!CF143,IF($N$3=$AJ$13,'Result Sheet'!CM143,IF($N$3=$AJ$14,'Result Sheet'!CT143,IF($N$3=$AJ$15,'Result Sheet'!DA143,IF($N$3=$AJ$16,'Result Sheet'!DE143,SUM(J143:K143)))))))))</f>
        <v/>
      </c>
      <c r="M143" s="434" t="str">
        <f t="shared" si="16"/>
        <v/>
      </c>
      <c r="N143" s="435" t="str">
        <f>IF($N$3=$AJ$8,'Result Sheet'!T143,IF($N$3=$AJ$9,'Result Sheet'!AL143,IF($N$3=$AJ$10,'Result Sheet'!BD143,IF($N$3=$AJ$11,'Result Sheet'!BV143,""))))</f>
        <v/>
      </c>
      <c r="O143" s="435" t="str">
        <f>IF($N$3=$AJ$8,'Result Sheet'!U143,IF($N$3=$AJ$9,'Result Sheet'!AM143,IF($N$3=$AJ$10,'Result Sheet'!BE143,IF($N$3=$AJ$11,'Result Sheet'!BW143,""))))</f>
        <v/>
      </c>
      <c r="P143" s="436" t="str">
        <f>IF(OR($D$3="",$N$3=""),"",IF(B143="","",IF(AND(N143="NA",O143="NA"),"NA",IF($N$3=$AJ$12,'Result Sheet'!CG143,IF($N$3=$AJ$13,'Result Sheet'!CN143,IF($N$3=$AJ$14,'Result Sheet'!CU143,IF($N$3=$AJ$15,'Result Sheet'!DB143,IF($N$3=$AJ$16,'Result Sheet'!DF143,SUM(N143:O143)))))))))</f>
        <v/>
      </c>
      <c r="Q143" s="434" t="str">
        <f t="shared" si="17"/>
        <v/>
      </c>
      <c r="R143" s="437">
        <f t="shared" si="18"/>
        <v>0</v>
      </c>
      <c r="S143" s="437" t="str">
        <f t="shared" si="19"/>
        <v/>
      </c>
      <c r="T143" s="437" t="str">
        <f t="shared" si="20"/>
        <v/>
      </c>
      <c r="U143" s="437" t="str">
        <f t="shared" si="21"/>
        <v/>
      </c>
      <c r="V143" s="438" t="str">
        <f t="shared" si="22"/>
        <v/>
      </c>
      <c r="W143" s="439" t="str">
        <f t="shared" si="23"/>
        <v/>
      </c>
    </row>
    <row r="144" spans="1:23">
      <c r="A144" s="425">
        <f>IF('Result Sheet'!A144="","",'Result Sheet'!A144)</f>
        <v>137</v>
      </c>
      <c r="B144" s="426" t="str">
        <f>IF(OR($D$3="",$N$3=""),"",IF('Result Sheet'!B144="","",'Result Sheet'!B144))</f>
        <v/>
      </c>
      <c r="C144" s="427" t="str">
        <f>IF(OR($D$3="",$N$3=""),"",IF('Result Sheet'!F144="","",'Result Sheet'!F144))</f>
        <v/>
      </c>
      <c r="D144" s="428" t="str">
        <f>IF(OR($D$3="",$N$3=""),"",IF('Result Sheet'!E144="","",'Result Sheet'!E144))</f>
        <v/>
      </c>
      <c r="E144" s="429" t="str">
        <f>IF(OR($D$3="",$N$3=""),"",IF('Result Sheet'!G144="","",'Result Sheet'!G144))</f>
        <v/>
      </c>
      <c r="F144" s="429" t="str">
        <f>IF(OR($D$3="",$N$3=""),"",IF('Result Sheet'!H144="","",'Result Sheet'!H144))</f>
        <v/>
      </c>
      <c r="G144" s="429" t="str">
        <f>IF(OR($D$3="",$N$3=""),"",IF('Result Sheet'!I144="","",'Result Sheet'!I144))</f>
        <v/>
      </c>
      <c r="H144" s="430" t="str">
        <f>IF(OR($D$3="",$N$3=""),"",IF('Result Sheet'!K144="","",'Result Sheet'!K144))</f>
        <v/>
      </c>
      <c r="I144" s="431" t="str">
        <f>IF(OR($D$3="",$N$3=""),"",IF('Result Sheet'!J144="","",'Result Sheet'!J144))</f>
        <v/>
      </c>
      <c r="J144" s="432" t="str">
        <f>IF($N$3=$AJ$8,'Result Sheet'!P144,IF($N$3=$AJ$9,'Result Sheet'!AH144,IF($N$3=$AJ$10,'Result Sheet'!AZ144,IF($N$3=$AJ$11,'Result Sheet'!BR144,""))))</f>
        <v/>
      </c>
      <c r="K144" s="432" t="str">
        <f>IF($N$3=$AJ$8,'Result Sheet'!Q144,IF($N$3=$AJ$9,'Result Sheet'!AI144,IF($N$3=$AJ$10,'Result Sheet'!BA144,IF($N$3=$AJ$11,'Result Sheet'!BS144,""))))</f>
        <v/>
      </c>
      <c r="L144" s="433" t="str">
        <f>IF(OR($D$3="",$N$3=""),"",IF(B144="","",IF(AND(K144="NA",J144="NA"),"NA",IF($N$3=$AJ$12,'Result Sheet'!CF144,IF($N$3=$AJ$13,'Result Sheet'!CM144,IF($N$3=$AJ$14,'Result Sheet'!CT144,IF($N$3=$AJ$15,'Result Sheet'!DA144,IF($N$3=$AJ$16,'Result Sheet'!DE144,SUM(J144:K144)))))))))</f>
        <v/>
      </c>
      <c r="M144" s="434" t="str">
        <f t="shared" si="16"/>
        <v/>
      </c>
      <c r="N144" s="435" t="str">
        <f>IF($N$3=$AJ$8,'Result Sheet'!T144,IF($N$3=$AJ$9,'Result Sheet'!AL144,IF($N$3=$AJ$10,'Result Sheet'!BD144,IF($N$3=$AJ$11,'Result Sheet'!BV144,""))))</f>
        <v/>
      </c>
      <c r="O144" s="435" t="str">
        <f>IF($N$3=$AJ$8,'Result Sheet'!U144,IF($N$3=$AJ$9,'Result Sheet'!AM144,IF($N$3=$AJ$10,'Result Sheet'!BE144,IF($N$3=$AJ$11,'Result Sheet'!BW144,""))))</f>
        <v/>
      </c>
      <c r="P144" s="436" t="str">
        <f>IF(OR($D$3="",$N$3=""),"",IF(B144="","",IF(AND(N144="NA",O144="NA"),"NA",IF($N$3=$AJ$12,'Result Sheet'!CG144,IF($N$3=$AJ$13,'Result Sheet'!CN144,IF($N$3=$AJ$14,'Result Sheet'!CU144,IF($N$3=$AJ$15,'Result Sheet'!DB144,IF($N$3=$AJ$16,'Result Sheet'!DF144,SUM(N144:O144)))))))))</f>
        <v/>
      </c>
      <c r="Q144" s="434" t="str">
        <f t="shared" si="17"/>
        <v/>
      </c>
      <c r="R144" s="437">
        <f t="shared" si="18"/>
        <v>0</v>
      </c>
      <c r="S144" s="437" t="str">
        <f t="shared" si="19"/>
        <v/>
      </c>
      <c r="T144" s="437" t="str">
        <f t="shared" si="20"/>
        <v/>
      </c>
      <c r="U144" s="437" t="str">
        <f t="shared" si="21"/>
        <v/>
      </c>
      <c r="V144" s="438" t="str">
        <f t="shared" si="22"/>
        <v/>
      </c>
      <c r="W144" s="439" t="str">
        <f t="shared" si="23"/>
        <v/>
      </c>
    </row>
    <row r="145" spans="1:23">
      <c r="A145" s="425">
        <f>IF('Result Sheet'!A145="","",'Result Sheet'!A145)</f>
        <v>138</v>
      </c>
      <c r="B145" s="426" t="str">
        <f>IF(OR($D$3="",$N$3=""),"",IF('Result Sheet'!B145="","",'Result Sheet'!B145))</f>
        <v/>
      </c>
      <c r="C145" s="427" t="str">
        <f>IF(OR($D$3="",$N$3=""),"",IF('Result Sheet'!F145="","",'Result Sheet'!F145))</f>
        <v/>
      </c>
      <c r="D145" s="428" t="str">
        <f>IF(OR($D$3="",$N$3=""),"",IF('Result Sheet'!E145="","",'Result Sheet'!E145))</f>
        <v/>
      </c>
      <c r="E145" s="429" t="str">
        <f>IF(OR($D$3="",$N$3=""),"",IF('Result Sheet'!G145="","",'Result Sheet'!G145))</f>
        <v/>
      </c>
      <c r="F145" s="429" t="str">
        <f>IF(OR($D$3="",$N$3=""),"",IF('Result Sheet'!H145="","",'Result Sheet'!H145))</f>
        <v/>
      </c>
      <c r="G145" s="429" t="str">
        <f>IF(OR($D$3="",$N$3=""),"",IF('Result Sheet'!I145="","",'Result Sheet'!I145))</f>
        <v/>
      </c>
      <c r="H145" s="430" t="str">
        <f>IF(OR($D$3="",$N$3=""),"",IF('Result Sheet'!K145="","",'Result Sheet'!K145))</f>
        <v/>
      </c>
      <c r="I145" s="431" t="str">
        <f>IF(OR($D$3="",$N$3=""),"",IF('Result Sheet'!J145="","",'Result Sheet'!J145))</f>
        <v/>
      </c>
      <c r="J145" s="432" t="str">
        <f>IF($N$3=$AJ$8,'Result Sheet'!P145,IF($N$3=$AJ$9,'Result Sheet'!AH145,IF($N$3=$AJ$10,'Result Sheet'!AZ145,IF($N$3=$AJ$11,'Result Sheet'!BR145,""))))</f>
        <v/>
      </c>
      <c r="K145" s="432" t="str">
        <f>IF($N$3=$AJ$8,'Result Sheet'!Q145,IF($N$3=$AJ$9,'Result Sheet'!AI145,IF($N$3=$AJ$10,'Result Sheet'!BA145,IF($N$3=$AJ$11,'Result Sheet'!BS145,""))))</f>
        <v/>
      </c>
      <c r="L145" s="433" t="str">
        <f>IF(OR($D$3="",$N$3=""),"",IF(B145="","",IF(AND(K145="NA",J145="NA"),"NA",IF($N$3=$AJ$12,'Result Sheet'!CF145,IF($N$3=$AJ$13,'Result Sheet'!CM145,IF($N$3=$AJ$14,'Result Sheet'!CT145,IF($N$3=$AJ$15,'Result Sheet'!DA145,IF($N$3=$AJ$16,'Result Sheet'!DE145,SUM(J145:K145)))))))))</f>
        <v/>
      </c>
      <c r="M145" s="434" t="str">
        <f t="shared" si="16"/>
        <v/>
      </c>
      <c r="N145" s="435" t="str">
        <f>IF($N$3=$AJ$8,'Result Sheet'!T145,IF($N$3=$AJ$9,'Result Sheet'!AL145,IF($N$3=$AJ$10,'Result Sheet'!BD145,IF($N$3=$AJ$11,'Result Sheet'!BV145,""))))</f>
        <v/>
      </c>
      <c r="O145" s="435" t="str">
        <f>IF($N$3=$AJ$8,'Result Sheet'!U145,IF($N$3=$AJ$9,'Result Sheet'!AM145,IF($N$3=$AJ$10,'Result Sheet'!BE145,IF($N$3=$AJ$11,'Result Sheet'!BW145,""))))</f>
        <v/>
      </c>
      <c r="P145" s="436" t="str">
        <f>IF(OR($D$3="",$N$3=""),"",IF(B145="","",IF(AND(N145="NA",O145="NA"),"NA",IF($N$3=$AJ$12,'Result Sheet'!CG145,IF($N$3=$AJ$13,'Result Sheet'!CN145,IF($N$3=$AJ$14,'Result Sheet'!CU145,IF($N$3=$AJ$15,'Result Sheet'!DB145,IF($N$3=$AJ$16,'Result Sheet'!DF145,SUM(N145:O145)))))))))</f>
        <v/>
      </c>
      <c r="Q145" s="434" t="str">
        <f t="shared" si="17"/>
        <v/>
      </c>
      <c r="R145" s="437">
        <f t="shared" si="18"/>
        <v>0</v>
      </c>
      <c r="S145" s="437" t="str">
        <f t="shared" si="19"/>
        <v/>
      </c>
      <c r="T145" s="437" t="str">
        <f t="shared" si="20"/>
        <v/>
      </c>
      <c r="U145" s="437" t="str">
        <f t="shared" si="21"/>
        <v/>
      </c>
      <c r="V145" s="438" t="str">
        <f t="shared" si="22"/>
        <v/>
      </c>
      <c r="W145" s="439" t="str">
        <f t="shared" si="23"/>
        <v/>
      </c>
    </row>
    <row r="146" spans="1:23">
      <c r="A146" s="425">
        <f>IF('Result Sheet'!A146="","",'Result Sheet'!A146)</f>
        <v>139</v>
      </c>
      <c r="B146" s="426" t="str">
        <f>IF(OR($D$3="",$N$3=""),"",IF('Result Sheet'!B146="","",'Result Sheet'!B146))</f>
        <v/>
      </c>
      <c r="C146" s="427" t="str">
        <f>IF(OR($D$3="",$N$3=""),"",IF('Result Sheet'!F146="","",'Result Sheet'!F146))</f>
        <v/>
      </c>
      <c r="D146" s="428" t="str">
        <f>IF(OR($D$3="",$N$3=""),"",IF('Result Sheet'!E146="","",'Result Sheet'!E146))</f>
        <v/>
      </c>
      <c r="E146" s="429" t="str">
        <f>IF(OR($D$3="",$N$3=""),"",IF('Result Sheet'!G146="","",'Result Sheet'!G146))</f>
        <v/>
      </c>
      <c r="F146" s="429" t="str">
        <f>IF(OR($D$3="",$N$3=""),"",IF('Result Sheet'!H146="","",'Result Sheet'!H146))</f>
        <v/>
      </c>
      <c r="G146" s="429" t="str">
        <f>IF(OR($D$3="",$N$3=""),"",IF('Result Sheet'!I146="","",'Result Sheet'!I146))</f>
        <v/>
      </c>
      <c r="H146" s="430" t="str">
        <f>IF(OR($D$3="",$N$3=""),"",IF('Result Sheet'!K146="","",'Result Sheet'!K146))</f>
        <v/>
      </c>
      <c r="I146" s="431" t="str">
        <f>IF(OR($D$3="",$N$3=""),"",IF('Result Sheet'!J146="","",'Result Sheet'!J146))</f>
        <v/>
      </c>
      <c r="J146" s="432" t="str">
        <f>IF($N$3=$AJ$8,'Result Sheet'!P146,IF($N$3=$AJ$9,'Result Sheet'!AH146,IF($N$3=$AJ$10,'Result Sheet'!AZ146,IF($N$3=$AJ$11,'Result Sheet'!BR146,""))))</f>
        <v/>
      </c>
      <c r="K146" s="432" t="str">
        <f>IF($N$3=$AJ$8,'Result Sheet'!Q146,IF($N$3=$AJ$9,'Result Sheet'!AI146,IF($N$3=$AJ$10,'Result Sheet'!BA146,IF($N$3=$AJ$11,'Result Sheet'!BS146,""))))</f>
        <v/>
      </c>
      <c r="L146" s="433" t="str">
        <f>IF(OR($D$3="",$N$3=""),"",IF(B146="","",IF(AND(K146="NA",J146="NA"),"NA",IF($N$3=$AJ$12,'Result Sheet'!CF146,IF($N$3=$AJ$13,'Result Sheet'!CM146,IF($N$3=$AJ$14,'Result Sheet'!CT146,IF($N$3=$AJ$15,'Result Sheet'!DA146,IF($N$3=$AJ$16,'Result Sheet'!DE146,SUM(J146:K146)))))))))</f>
        <v/>
      </c>
      <c r="M146" s="434" t="str">
        <f t="shared" si="16"/>
        <v/>
      </c>
      <c r="N146" s="435" t="str">
        <f>IF($N$3=$AJ$8,'Result Sheet'!T146,IF($N$3=$AJ$9,'Result Sheet'!AL146,IF($N$3=$AJ$10,'Result Sheet'!BD146,IF($N$3=$AJ$11,'Result Sheet'!BV146,""))))</f>
        <v/>
      </c>
      <c r="O146" s="435" t="str">
        <f>IF($N$3=$AJ$8,'Result Sheet'!U146,IF($N$3=$AJ$9,'Result Sheet'!AM146,IF($N$3=$AJ$10,'Result Sheet'!BE146,IF($N$3=$AJ$11,'Result Sheet'!BW146,""))))</f>
        <v/>
      </c>
      <c r="P146" s="436" t="str">
        <f>IF(OR($D$3="",$N$3=""),"",IF(B146="","",IF(AND(N146="NA",O146="NA"),"NA",IF($N$3=$AJ$12,'Result Sheet'!CG146,IF($N$3=$AJ$13,'Result Sheet'!CN146,IF($N$3=$AJ$14,'Result Sheet'!CU146,IF($N$3=$AJ$15,'Result Sheet'!DB146,IF($N$3=$AJ$16,'Result Sheet'!DF146,SUM(N146:O146)))))))))</f>
        <v/>
      </c>
      <c r="Q146" s="434" t="str">
        <f t="shared" si="17"/>
        <v/>
      </c>
      <c r="R146" s="437">
        <f t="shared" si="18"/>
        <v>0</v>
      </c>
      <c r="S146" s="437" t="str">
        <f t="shared" si="19"/>
        <v/>
      </c>
      <c r="T146" s="437" t="str">
        <f t="shared" si="20"/>
        <v/>
      </c>
      <c r="U146" s="437" t="str">
        <f t="shared" si="21"/>
        <v/>
      </c>
      <c r="V146" s="438" t="str">
        <f t="shared" si="22"/>
        <v/>
      </c>
      <c r="W146" s="439" t="str">
        <f t="shared" si="23"/>
        <v/>
      </c>
    </row>
    <row r="147" spans="1:23">
      <c r="A147" s="425">
        <f>IF('Result Sheet'!A147="","",'Result Sheet'!A147)</f>
        <v>140</v>
      </c>
      <c r="B147" s="426" t="str">
        <f>IF(OR($D$3="",$N$3=""),"",IF('Result Sheet'!B147="","",'Result Sheet'!B147))</f>
        <v/>
      </c>
      <c r="C147" s="427" t="str">
        <f>IF(OR($D$3="",$N$3=""),"",IF('Result Sheet'!F147="","",'Result Sheet'!F147))</f>
        <v/>
      </c>
      <c r="D147" s="428" t="str">
        <f>IF(OR($D$3="",$N$3=""),"",IF('Result Sheet'!E147="","",'Result Sheet'!E147))</f>
        <v/>
      </c>
      <c r="E147" s="429" t="str">
        <f>IF(OR($D$3="",$N$3=""),"",IF('Result Sheet'!G147="","",'Result Sheet'!G147))</f>
        <v/>
      </c>
      <c r="F147" s="429" t="str">
        <f>IF(OR($D$3="",$N$3=""),"",IF('Result Sheet'!H147="","",'Result Sheet'!H147))</f>
        <v/>
      </c>
      <c r="G147" s="429" t="str">
        <f>IF(OR($D$3="",$N$3=""),"",IF('Result Sheet'!I147="","",'Result Sheet'!I147))</f>
        <v/>
      </c>
      <c r="H147" s="430" t="str">
        <f>IF(OR($D$3="",$N$3=""),"",IF('Result Sheet'!K147="","",'Result Sheet'!K147))</f>
        <v/>
      </c>
      <c r="I147" s="431" t="str">
        <f>IF(OR($D$3="",$N$3=""),"",IF('Result Sheet'!J147="","",'Result Sheet'!J147))</f>
        <v/>
      </c>
      <c r="J147" s="432" t="str">
        <f>IF($N$3=$AJ$8,'Result Sheet'!P147,IF($N$3=$AJ$9,'Result Sheet'!AH147,IF($N$3=$AJ$10,'Result Sheet'!AZ147,IF($N$3=$AJ$11,'Result Sheet'!BR147,""))))</f>
        <v/>
      </c>
      <c r="K147" s="432" t="str">
        <f>IF($N$3=$AJ$8,'Result Sheet'!Q147,IF($N$3=$AJ$9,'Result Sheet'!AI147,IF($N$3=$AJ$10,'Result Sheet'!BA147,IF($N$3=$AJ$11,'Result Sheet'!BS147,""))))</f>
        <v/>
      </c>
      <c r="L147" s="433" t="str">
        <f>IF(OR($D$3="",$N$3=""),"",IF(B147="","",IF(AND(K147="NA",J147="NA"),"NA",IF($N$3=$AJ$12,'Result Sheet'!CF147,IF($N$3=$AJ$13,'Result Sheet'!CM147,IF($N$3=$AJ$14,'Result Sheet'!CT147,IF($N$3=$AJ$15,'Result Sheet'!DA147,IF($N$3=$AJ$16,'Result Sheet'!DE147,SUM(J147:K147)))))))))</f>
        <v/>
      </c>
      <c r="M147" s="434" t="str">
        <f t="shared" si="16"/>
        <v/>
      </c>
      <c r="N147" s="435" t="str">
        <f>IF($N$3=$AJ$8,'Result Sheet'!T147,IF($N$3=$AJ$9,'Result Sheet'!AL147,IF($N$3=$AJ$10,'Result Sheet'!BD147,IF($N$3=$AJ$11,'Result Sheet'!BV147,""))))</f>
        <v/>
      </c>
      <c r="O147" s="435" t="str">
        <f>IF($N$3=$AJ$8,'Result Sheet'!U147,IF($N$3=$AJ$9,'Result Sheet'!AM147,IF($N$3=$AJ$10,'Result Sheet'!BE147,IF($N$3=$AJ$11,'Result Sheet'!BW147,""))))</f>
        <v/>
      </c>
      <c r="P147" s="436" t="str">
        <f>IF(OR($D$3="",$N$3=""),"",IF(B147="","",IF(AND(N147="NA",O147="NA"),"NA",IF($N$3=$AJ$12,'Result Sheet'!CG147,IF($N$3=$AJ$13,'Result Sheet'!CN147,IF($N$3=$AJ$14,'Result Sheet'!CU147,IF($N$3=$AJ$15,'Result Sheet'!DB147,IF($N$3=$AJ$16,'Result Sheet'!DF147,SUM(N147:O147)))))))))</f>
        <v/>
      </c>
      <c r="Q147" s="434" t="str">
        <f t="shared" si="17"/>
        <v/>
      </c>
      <c r="R147" s="437">
        <f t="shared" si="18"/>
        <v>0</v>
      </c>
      <c r="S147" s="437" t="str">
        <f t="shared" si="19"/>
        <v/>
      </c>
      <c r="T147" s="437" t="str">
        <f t="shared" si="20"/>
        <v/>
      </c>
      <c r="U147" s="437" t="str">
        <f t="shared" si="21"/>
        <v/>
      </c>
      <c r="V147" s="438" t="str">
        <f t="shared" si="22"/>
        <v/>
      </c>
      <c r="W147" s="439" t="str">
        <f t="shared" si="23"/>
        <v/>
      </c>
    </row>
    <row r="148" spans="1:23">
      <c r="A148" s="425">
        <f>IF('Result Sheet'!A148="","",'Result Sheet'!A148)</f>
        <v>141</v>
      </c>
      <c r="B148" s="426" t="str">
        <f>IF(OR($D$3="",$N$3=""),"",IF('Result Sheet'!B148="","",'Result Sheet'!B148))</f>
        <v/>
      </c>
      <c r="C148" s="427" t="str">
        <f>IF(OR($D$3="",$N$3=""),"",IF('Result Sheet'!F148="","",'Result Sheet'!F148))</f>
        <v/>
      </c>
      <c r="D148" s="428" t="str">
        <f>IF(OR($D$3="",$N$3=""),"",IF('Result Sheet'!E148="","",'Result Sheet'!E148))</f>
        <v/>
      </c>
      <c r="E148" s="429" t="str">
        <f>IF(OR($D$3="",$N$3=""),"",IF('Result Sheet'!G148="","",'Result Sheet'!G148))</f>
        <v/>
      </c>
      <c r="F148" s="429" t="str">
        <f>IF(OR($D$3="",$N$3=""),"",IF('Result Sheet'!H148="","",'Result Sheet'!H148))</f>
        <v/>
      </c>
      <c r="G148" s="429" t="str">
        <f>IF(OR($D$3="",$N$3=""),"",IF('Result Sheet'!I148="","",'Result Sheet'!I148))</f>
        <v/>
      </c>
      <c r="H148" s="430" t="str">
        <f>IF(OR($D$3="",$N$3=""),"",IF('Result Sheet'!K148="","",'Result Sheet'!K148))</f>
        <v/>
      </c>
      <c r="I148" s="431" t="str">
        <f>IF(OR($D$3="",$N$3=""),"",IF('Result Sheet'!J148="","",'Result Sheet'!J148))</f>
        <v/>
      </c>
      <c r="J148" s="432" t="str">
        <f>IF($N$3=$AJ$8,'Result Sheet'!P148,IF($N$3=$AJ$9,'Result Sheet'!AH148,IF($N$3=$AJ$10,'Result Sheet'!AZ148,IF($N$3=$AJ$11,'Result Sheet'!BR148,""))))</f>
        <v/>
      </c>
      <c r="K148" s="432" t="str">
        <f>IF($N$3=$AJ$8,'Result Sheet'!Q148,IF($N$3=$AJ$9,'Result Sheet'!AI148,IF($N$3=$AJ$10,'Result Sheet'!BA148,IF($N$3=$AJ$11,'Result Sheet'!BS148,""))))</f>
        <v/>
      </c>
      <c r="L148" s="433" t="str">
        <f>IF(OR($D$3="",$N$3=""),"",IF(B148="","",IF(AND(K148="NA",J148="NA"),"NA",IF($N$3=$AJ$12,'Result Sheet'!CF148,IF($N$3=$AJ$13,'Result Sheet'!CM148,IF($N$3=$AJ$14,'Result Sheet'!CT148,IF($N$3=$AJ$15,'Result Sheet'!DA148,IF($N$3=$AJ$16,'Result Sheet'!DE148,SUM(J148:K148)))))))))</f>
        <v/>
      </c>
      <c r="M148" s="434" t="str">
        <f t="shared" si="16"/>
        <v/>
      </c>
      <c r="N148" s="435" t="str">
        <f>IF($N$3=$AJ$8,'Result Sheet'!T148,IF($N$3=$AJ$9,'Result Sheet'!AL148,IF($N$3=$AJ$10,'Result Sheet'!BD148,IF($N$3=$AJ$11,'Result Sheet'!BV148,""))))</f>
        <v/>
      </c>
      <c r="O148" s="435" t="str">
        <f>IF($N$3=$AJ$8,'Result Sheet'!U148,IF($N$3=$AJ$9,'Result Sheet'!AM148,IF($N$3=$AJ$10,'Result Sheet'!BE148,IF($N$3=$AJ$11,'Result Sheet'!BW148,""))))</f>
        <v/>
      </c>
      <c r="P148" s="436" t="str">
        <f>IF(OR($D$3="",$N$3=""),"",IF(B148="","",IF(AND(N148="NA",O148="NA"),"NA",IF($N$3=$AJ$12,'Result Sheet'!CG148,IF($N$3=$AJ$13,'Result Sheet'!CN148,IF($N$3=$AJ$14,'Result Sheet'!CU148,IF($N$3=$AJ$15,'Result Sheet'!DB148,IF($N$3=$AJ$16,'Result Sheet'!DF148,SUM(N148:O148)))))))))</f>
        <v/>
      </c>
      <c r="Q148" s="434" t="str">
        <f t="shared" si="17"/>
        <v/>
      </c>
      <c r="R148" s="437">
        <f t="shared" si="18"/>
        <v>0</v>
      </c>
      <c r="S148" s="437" t="str">
        <f t="shared" si="19"/>
        <v/>
      </c>
      <c r="T148" s="437" t="str">
        <f t="shared" si="20"/>
        <v/>
      </c>
      <c r="U148" s="437" t="str">
        <f t="shared" si="21"/>
        <v/>
      </c>
      <c r="V148" s="438" t="str">
        <f t="shared" si="22"/>
        <v/>
      </c>
      <c r="W148" s="439" t="str">
        <f t="shared" si="23"/>
        <v/>
      </c>
    </row>
    <row r="149" spans="1:23">
      <c r="A149" s="425">
        <f>IF('Result Sheet'!A149="","",'Result Sheet'!A149)</f>
        <v>142</v>
      </c>
      <c r="B149" s="426" t="str">
        <f>IF(OR($D$3="",$N$3=""),"",IF('Result Sheet'!B149="","",'Result Sheet'!B149))</f>
        <v/>
      </c>
      <c r="C149" s="427" t="str">
        <f>IF(OR($D$3="",$N$3=""),"",IF('Result Sheet'!F149="","",'Result Sheet'!F149))</f>
        <v/>
      </c>
      <c r="D149" s="428" t="str">
        <f>IF(OR($D$3="",$N$3=""),"",IF('Result Sheet'!E149="","",'Result Sheet'!E149))</f>
        <v/>
      </c>
      <c r="E149" s="429" t="str">
        <f>IF(OR($D$3="",$N$3=""),"",IF('Result Sheet'!G149="","",'Result Sheet'!G149))</f>
        <v/>
      </c>
      <c r="F149" s="429" t="str">
        <f>IF(OR($D$3="",$N$3=""),"",IF('Result Sheet'!H149="","",'Result Sheet'!H149))</f>
        <v/>
      </c>
      <c r="G149" s="429" t="str">
        <f>IF(OR($D$3="",$N$3=""),"",IF('Result Sheet'!I149="","",'Result Sheet'!I149))</f>
        <v/>
      </c>
      <c r="H149" s="430" t="str">
        <f>IF(OR($D$3="",$N$3=""),"",IF('Result Sheet'!K149="","",'Result Sheet'!K149))</f>
        <v/>
      </c>
      <c r="I149" s="431" t="str">
        <f>IF(OR($D$3="",$N$3=""),"",IF('Result Sheet'!J149="","",'Result Sheet'!J149))</f>
        <v/>
      </c>
      <c r="J149" s="432" t="str">
        <f>IF($N$3=$AJ$8,'Result Sheet'!P149,IF($N$3=$AJ$9,'Result Sheet'!AH149,IF($N$3=$AJ$10,'Result Sheet'!AZ149,IF($N$3=$AJ$11,'Result Sheet'!BR149,""))))</f>
        <v/>
      </c>
      <c r="K149" s="432" t="str">
        <f>IF($N$3=$AJ$8,'Result Sheet'!Q149,IF($N$3=$AJ$9,'Result Sheet'!AI149,IF($N$3=$AJ$10,'Result Sheet'!BA149,IF($N$3=$AJ$11,'Result Sheet'!BS149,""))))</f>
        <v/>
      </c>
      <c r="L149" s="433" t="str">
        <f>IF(OR($D$3="",$N$3=""),"",IF(B149="","",IF(AND(K149="NA",J149="NA"),"NA",IF($N$3=$AJ$12,'Result Sheet'!CF149,IF($N$3=$AJ$13,'Result Sheet'!CM149,IF($N$3=$AJ$14,'Result Sheet'!CT149,IF($N$3=$AJ$15,'Result Sheet'!DA149,IF($N$3=$AJ$16,'Result Sheet'!DE149,SUM(J149:K149)))))))))</f>
        <v/>
      </c>
      <c r="M149" s="434" t="str">
        <f t="shared" si="16"/>
        <v/>
      </c>
      <c r="N149" s="435" t="str">
        <f>IF($N$3=$AJ$8,'Result Sheet'!T149,IF($N$3=$AJ$9,'Result Sheet'!AL149,IF($N$3=$AJ$10,'Result Sheet'!BD149,IF($N$3=$AJ$11,'Result Sheet'!BV149,""))))</f>
        <v/>
      </c>
      <c r="O149" s="435" t="str">
        <f>IF($N$3=$AJ$8,'Result Sheet'!U149,IF($N$3=$AJ$9,'Result Sheet'!AM149,IF($N$3=$AJ$10,'Result Sheet'!BE149,IF($N$3=$AJ$11,'Result Sheet'!BW149,""))))</f>
        <v/>
      </c>
      <c r="P149" s="436" t="str">
        <f>IF(OR($D$3="",$N$3=""),"",IF(B149="","",IF(AND(N149="NA",O149="NA"),"NA",IF($N$3=$AJ$12,'Result Sheet'!CG149,IF($N$3=$AJ$13,'Result Sheet'!CN149,IF($N$3=$AJ$14,'Result Sheet'!CU149,IF($N$3=$AJ$15,'Result Sheet'!DB149,IF($N$3=$AJ$16,'Result Sheet'!DF149,SUM(N149:O149)))))))))</f>
        <v/>
      </c>
      <c r="Q149" s="434" t="str">
        <f t="shared" si="17"/>
        <v/>
      </c>
      <c r="R149" s="437">
        <f t="shared" si="18"/>
        <v>0</v>
      </c>
      <c r="S149" s="437" t="str">
        <f t="shared" si="19"/>
        <v/>
      </c>
      <c r="T149" s="437" t="str">
        <f t="shared" si="20"/>
        <v/>
      </c>
      <c r="U149" s="437" t="str">
        <f t="shared" si="21"/>
        <v/>
      </c>
      <c r="V149" s="438" t="str">
        <f t="shared" si="22"/>
        <v/>
      </c>
      <c r="W149" s="439" t="str">
        <f t="shared" si="23"/>
        <v/>
      </c>
    </row>
    <row r="150" spans="1:23">
      <c r="A150" s="425">
        <f>IF('Result Sheet'!A150="","",'Result Sheet'!A150)</f>
        <v>143</v>
      </c>
      <c r="B150" s="426" t="str">
        <f>IF(OR($D$3="",$N$3=""),"",IF('Result Sheet'!B150="","",'Result Sheet'!B150))</f>
        <v/>
      </c>
      <c r="C150" s="427" t="str">
        <f>IF(OR($D$3="",$N$3=""),"",IF('Result Sheet'!F150="","",'Result Sheet'!F150))</f>
        <v/>
      </c>
      <c r="D150" s="428" t="str">
        <f>IF(OR($D$3="",$N$3=""),"",IF('Result Sheet'!E150="","",'Result Sheet'!E150))</f>
        <v/>
      </c>
      <c r="E150" s="429" t="str">
        <f>IF(OR($D$3="",$N$3=""),"",IF('Result Sheet'!G150="","",'Result Sheet'!G150))</f>
        <v/>
      </c>
      <c r="F150" s="429" t="str">
        <f>IF(OR($D$3="",$N$3=""),"",IF('Result Sheet'!H150="","",'Result Sheet'!H150))</f>
        <v/>
      </c>
      <c r="G150" s="429" t="str">
        <f>IF(OR($D$3="",$N$3=""),"",IF('Result Sheet'!I150="","",'Result Sheet'!I150))</f>
        <v/>
      </c>
      <c r="H150" s="430" t="str">
        <f>IF(OR($D$3="",$N$3=""),"",IF('Result Sheet'!K150="","",'Result Sheet'!K150))</f>
        <v/>
      </c>
      <c r="I150" s="431" t="str">
        <f>IF(OR($D$3="",$N$3=""),"",IF('Result Sheet'!J150="","",'Result Sheet'!J150))</f>
        <v/>
      </c>
      <c r="J150" s="432" t="str">
        <f>IF($N$3=$AJ$8,'Result Sheet'!P150,IF($N$3=$AJ$9,'Result Sheet'!AH150,IF($N$3=$AJ$10,'Result Sheet'!AZ150,IF($N$3=$AJ$11,'Result Sheet'!BR150,""))))</f>
        <v/>
      </c>
      <c r="K150" s="432" t="str">
        <f>IF($N$3=$AJ$8,'Result Sheet'!Q150,IF($N$3=$AJ$9,'Result Sheet'!AI150,IF($N$3=$AJ$10,'Result Sheet'!BA150,IF($N$3=$AJ$11,'Result Sheet'!BS150,""))))</f>
        <v/>
      </c>
      <c r="L150" s="433" t="str">
        <f>IF(OR($D$3="",$N$3=""),"",IF(B150="","",IF(AND(K150="NA",J150="NA"),"NA",IF($N$3=$AJ$12,'Result Sheet'!CF150,IF($N$3=$AJ$13,'Result Sheet'!CM150,IF($N$3=$AJ$14,'Result Sheet'!CT150,IF($N$3=$AJ$15,'Result Sheet'!DA150,IF($N$3=$AJ$16,'Result Sheet'!DE150,SUM(J150:K150)))))))))</f>
        <v/>
      </c>
      <c r="M150" s="434" t="str">
        <f t="shared" si="16"/>
        <v/>
      </c>
      <c r="N150" s="435" t="str">
        <f>IF($N$3=$AJ$8,'Result Sheet'!T150,IF($N$3=$AJ$9,'Result Sheet'!AL150,IF($N$3=$AJ$10,'Result Sheet'!BD150,IF($N$3=$AJ$11,'Result Sheet'!BV150,""))))</f>
        <v/>
      </c>
      <c r="O150" s="435" t="str">
        <f>IF($N$3=$AJ$8,'Result Sheet'!U150,IF($N$3=$AJ$9,'Result Sheet'!AM150,IF($N$3=$AJ$10,'Result Sheet'!BE150,IF($N$3=$AJ$11,'Result Sheet'!BW150,""))))</f>
        <v/>
      </c>
      <c r="P150" s="436" t="str">
        <f>IF(OR($D$3="",$N$3=""),"",IF(B150="","",IF(AND(N150="NA",O150="NA"),"NA",IF($N$3=$AJ$12,'Result Sheet'!CG150,IF($N$3=$AJ$13,'Result Sheet'!CN150,IF($N$3=$AJ$14,'Result Sheet'!CU150,IF($N$3=$AJ$15,'Result Sheet'!DB150,IF($N$3=$AJ$16,'Result Sheet'!DF150,SUM(N150:O150)))))))))</f>
        <v/>
      </c>
      <c r="Q150" s="434" t="str">
        <f t="shared" si="17"/>
        <v/>
      </c>
      <c r="R150" s="437">
        <f t="shared" si="18"/>
        <v>0</v>
      </c>
      <c r="S150" s="437" t="str">
        <f t="shared" si="19"/>
        <v/>
      </c>
      <c r="T150" s="437" t="str">
        <f t="shared" si="20"/>
        <v/>
      </c>
      <c r="U150" s="437" t="str">
        <f t="shared" si="21"/>
        <v/>
      </c>
      <c r="V150" s="438" t="str">
        <f t="shared" si="22"/>
        <v/>
      </c>
      <c r="W150" s="439" t="str">
        <f t="shared" si="23"/>
        <v/>
      </c>
    </row>
    <row r="151" spans="1:23">
      <c r="A151" s="425">
        <f>IF('Result Sheet'!A151="","",'Result Sheet'!A151)</f>
        <v>144</v>
      </c>
      <c r="B151" s="426" t="str">
        <f>IF(OR($D$3="",$N$3=""),"",IF('Result Sheet'!B151="","",'Result Sheet'!B151))</f>
        <v/>
      </c>
      <c r="C151" s="427" t="str">
        <f>IF(OR($D$3="",$N$3=""),"",IF('Result Sheet'!F151="","",'Result Sheet'!F151))</f>
        <v/>
      </c>
      <c r="D151" s="428" t="str">
        <f>IF(OR($D$3="",$N$3=""),"",IF('Result Sheet'!E151="","",'Result Sheet'!E151))</f>
        <v/>
      </c>
      <c r="E151" s="429" t="str">
        <f>IF(OR($D$3="",$N$3=""),"",IF('Result Sheet'!G151="","",'Result Sheet'!G151))</f>
        <v/>
      </c>
      <c r="F151" s="429" t="str">
        <f>IF(OR($D$3="",$N$3=""),"",IF('Result Sheet'!H151="","",'Result Sheet'!H151))</f>
        <v/>
      </c>
      <c r="G151" s="429" t="str">
        <f>IF(OR($D$3="",$N$3=""),"",IF('Result Sheet'!I151="","",'Result Sheet'!I151))</f>
        <v/>
      </c>
      <c r="H151" s="430" t="str">
        <f>IF(OR($D$3="",$N$3=""),"",IF('Result Sheet'!K151="","",'Result Sheet'!K151))</f>
        <v/>
      </c>
      <c r="I151" s="431" t="str">
        <f>IF(OR($D$3="",$N$3=""),"",IF('Result Sheet'!J151="","",'Result Sheet'!J151))</f>
        <v/>
      </c>
      <c r="J151" s="432" t="str">
        <f>IF($N$3=$AJ$8,'Result Sheet'!P151,IF($N$3=$AJ$9,'Result Sheet'!AH151,IF($N$3=$AJ$10,'Result Sheet'!AZ151,IF($N$3=$AJ$11,'Result Sheet'!BR151,""))))</f>
        <v/>
      </c>
      <c r="K151" s="432" t="str">
        <f>IF($N$3=$AJ$8,'Result Sheet'!Q151,IF($N$3=$AJ$9,'Result Sheet'!AI151,IF($N$3=$AJ$10,'Result Sheet'!BA151,IF($N$3=$AJ$11,'Result Sheet'!BS151,""))))</f>
        <v/>
      </c>
      <c r="L151" s="433" t="str">
        <f>IF(OR($D$3="",$N$3=""),"",IF(B151="","",IF(AND(K151="NA",J151="NA"),"NA",IF($N$3=$AJ$12,'Result Sheet'!CF151,IF($N$3=$AJ$13,'Result Sheet'!CM151,IF($N$3=$AJ$14,'Result Sheet'!CT151,IF($N$3=$AJ$15,'Result Sheet'!DA151,IF($N$3=$AJ$16,'Result Sheet'!DE151,SUM(J151:K151)))))))))</f>
        <v/>
      </c>
      <c r="M151" s="434" t="str">
        <f t="shared" si="16"/>
        <v/>
      </c>
      <c r="N151" s="435" t="str">
        <f>IF($N$3=$AJ$8,'Result Sheet'!T151,IF($N$3=$AJ$9,'Result Sheet'!AL151,IF($N$3=$AJ$10,'Result Sheet'!BD151,IF($N$3=$AJ$11,'Result Sheet'!BV151,""))))</f>
        <v/>
      </c>
      <c r="O151" s="435" t="str">
        <f>IF($N$3=$AJ$8,'Result Sheet'!U151,IF($N$3=$AJ$9,'Result Sheet'!AM151,IF($N$3=$AJ$10,'Result Sheet'!BE151,IF($N$3=$AJ$11,'Result Sheet'!BW151,""))))</f>
        <v/>
      </c>
      <c r="P151" s="436" t="str">
        <f>IF(OR($D$3="",$N$3=""),"",IF(B151="","",IF(AND(N151="NA",O151="NA"),"NA",IF($N$3=$AJ$12,'Result Sheet'!CG151,IF($N$3=$AJ$13,'Result Sheet'!CN151,IF($N$3=$AJ$14,'Result Sheet'!CU151,IF($N$3=$AJ$15,'Result Sheet'!DB151,IF($N$3=$AJ$16,'Result Sheet'!DF151,SUM(N151:O151)))))))))</f>
        <v/>
      </c>
      <c r="Q151" s="434" t="str">
        <f t="shared" si="17"/>
        <v/>
      </c>
      <c r="R151" s="437">
        <f t="shared" si="18"/>
        <v>0</v>
      </c>
      <c r="S151" s="437" t="str">
        <f t="shared" si="19"/>
        <v/>
      </c>
      <c r="T151" s="437" t="str">
        <f t="shared" si="20"/>
        <v/>
      </c>
      <c r="U151" s="437" t="str">
        <f t="shared" si="21"/>
        <v/>
      </c>
      <c r="V151" s="438" t="str">
        <f t="shared" si="22"/>
        <v/>
      </c>
      <c r="W151" s="439" t="str">
        <f t="shared" si="23"/>
        <v/>
      </c>
    </row>
    <row r="152" spans="1:23">
      <c r="A152" s="425">
        <f>IF('Result Sheet'!A152="","",'Result Sheet'!A152)</f>
        <v>145</v>
      </c>
      <c r="B152" s="426" t="str">
        <f>IF(OR($D$3="",$N$3=""),"",IF('Result Sheet'!B152="","",'Result Sheet'!B152))</f>
        <v/>
      </c>
      <c r="C152" s="427" t="str">
        <f>IF(OR($D$3="",$N$3=""),"",IF('Result Sheet'!F152="","",'Result Sheet'!F152))</f>
        <v/>
      </c>
      <c r="D152" s="428" t="str">
        <f>IF(OR($D$3="",$N$3=""),"",IF('Result Sheet'!E152="","",'Result Sheet'!E152))</f>
        <v/>
      </c>
      <c r="E152" s="429" t="str">
        <f>IF(OR($D$3="",$N$3=""),"",IF('Result Sheet'!G152="","",'Result Sheet'!G152))</f>
        <v/>
      </c>
      <c r="F152" s="429" t="str">
        <f>IF(OR($D$3="",$N$3=""),"",IF('Result Sheet'!H152="","",'Result Sheet'!H152))</f>
        <v/>
      </c>
      <c r="G152" s="429" t="str">
        <f>IF(OR($D$3="",$N$3=""),"",IF('Result Sheet'!I152="","",'Result Sheet'!I152))</f>
        <v/>
      </c>
      <c r="H152" s="430" t="str">
        <f>IF(OR($D$3="",$N$3=""),"",IF('Result Sheet'!K152="","",'Result Sheet'!K152))</f>
        <v/>
      </c>
      <c r="I152" s="431" t="str">
        <f>IF(OR($D$3="",$N$3=""),"",IF('Result Sheet'!J152="","",'Result Sheet'!J152))</f>
        <v/>
      </c>
      <c r="J152" s="432" t="str">
        <f>IF($N$3=$AJ$8,'Result Sheet'!P152,IF($N$3=$AJ$9,'Result Sheet'!AH152,IF($N$3=$AJ$10,'Result Sheet'!AZ152,IF($N$3=$AJ$11,'Result Sheet'!BR152,""))))</f>
        <v/>
      </c>
      <c r="K152" s="432" t="str">
        <f>IF($N$3=$AJ$8,'Result Sheet'!Q152,IF($N$3=$AJ$9,'Result Sheet'!AI152,IF($N$3=$AJ$10,'Result Sheet'!BA152,IF($N$3=$AJ$11,'Result Sheet'!BS152,""))))</f>
        <v/>
      </c>
      <c r="L152" s="433" t="str">
        <f>IF(OR($D$3="",$N$3=""),"",IF(B152="","",IF(AND(K152="NA",J152="NA"),"NA",IF($N$3=$AJ$12,'Result Sheet'!CF152,IF($N$3=$AJ$13,'Result Sheet'!CM152,IF($N$3=$AJ$14,'Result Sheet'!CT152,IF($N$3=$AJ$15,'Result Sheet'!DA152,IF($N$3=$AJ$16,'Result Sheet'!DE152,SUM(J152:K152)))))))))</f>
        <v/>
      </c>
      <c r="M152" s="434" t="str">
        <f t="shared" si="16"/>
        <v/>
      </c>
      <c r="N152" s="435" t="str">
        <f>IF($N$3=$AJ$8,'Result Sheet'!T152,IF($N$3=$AJ$9,'Result Sheet'!AL152,IF($N$3=$AJ$10,'Result Sheet'!BD152,IF($N$3=$AJ$11,'Result Sheet'!BV152,""))))</f>
        <v/>
      </c>
      <c r="O152" s="435" t="str">
        <f>IF($N$3=$AJ$8,'Result Sheet'!U152,IF($N$3=$AJ$9,'Result Sheet'!AM152,IF($N$3=$AJ$10,'Result Sheet'!BE152,IF($N$3=$AJ$11,'Result Sheet'!BW152,""))))</f>
        <v/>
      </c>
      <c r="P152" s="436" t="str">
        <f>IF(OR($D$3="",$N$3=""),"",IF(B152="","",IF(AND(N152="NA",O152="NA"),"NA",IF($N$3=$AJ$12,'Result Sheet'!CG152,IF($N$3=$AJ$13,'Result Sheet'!CN152,IF($N$3=$AJ$14,'Result Sheet'!CU152,IF($N$3=$AJ$15,'Result Sheet'!DB152,IF($N$3=$AJ$16,'Result Sheet'!DF152,SUM(N152:O152)))))))))</f>
        <v/>
      </c>
      <c r="Q152" s="434" t="str">
        <f t="shared" si="17"/>
        <v/>
      </c>
      <c r="R152" s="437">
        <f t="shared" si="18"/>
        <v>0</v>
      </c>
      <c r="S152" s="437" t="str">
        <f t="shared" si="19"/>
        <v/>
      </c>
      <c r="T152" s="437" t="str">
        <f t="shared" si="20"/>
        <v/>
      </c>
      <c r="U152" s="437" t="str">
        <f t="shared" si="21"/>
        <v/>
      </c>
      <c r="V152" s="438" t="str">
        <f t="shared" si="22"/>
        <v/>
      </c>
      <c r="W152" s="439" t="str">
        <f t="shared" si="23"/>
        <v/>
      </c>
    </row>
    <row r="153" spans="1:23">
      <c r="A153" s="425">
        <f>IF('Result Sheet'!A153="","",'Result Sheet'!A153)</f>
        <v>146</v>
      </c>
      <c r="B153" s="426" t="str">
        <f>IF(OR($D$3="",$N$3=""),"",IF('Result Sheet'!B153="","",'Result Sheet'!B153))</f>
        <v/>
      </c>
      <c r="C153" s="427" t="str">
        <f>IF(OR($D$3="",$N$3=""),"",IF('Result Sheet'!F153="","",'Result Sheet'!F153))</f>
        <v/>
      </c>
      <c r="D153" s="428" t="str">
        <f>IF(OR($D$3="",$N$3=""),"",IF('Result Sheet'!E153="","",'Result Sheet'!E153))</f>
        <v/>
      </c>
      <c r="E153" s="429" t="str">
        <f>IF(OR($D$3="",$N$3=""),"",IF('Result Sheet'!G153="","",'Result Sheet'!G153))</f>
        <v/>
      </c>
      <c r="F153" s="429" t="str">
        <f>IF(OR($D$3="",$N$3=""),"",IF('Result Sheet'!H153="","",'Result Sheet'!H153))</f>
        <v/>
      </c>
      <c r="G153" s="429" t="str">
        <f>IF(OR($D$3="",$N$3=""),"",IF('Result Sheet'!I153="","",'Result Sheet'!I153))</f>
        <v/>
      </c>
      <c r="H153" s="430" t="str">
        <f>IF(OR($D$3="",$N$3=""),"",IF('Result Sheet'!K153="","",'Result Sheet'!K153))</f>
        <v/>
      </c>
      <c r="I153" s="431" t="str">
        <f>IF(OR($D$3="",$N$3=""),"",IF('Result Sheet'!J153="","",'Result Sheet'!J153))</f>
        <v/>
      </c>
      <c r="J153" s="432" t="str">
        <f>IF($N$3=$AJ$8,'Result Sheet'!P153,IF($N$3=$AJ$9,'Result Sheet'!AH153,IF($N$3=$AJ$10,'Result Sheet'!AZ153,IF($N$3=$AJ$11,'Result Sheet'!BR153,""))))</f>
        <v/>
      </c>
      <c r="K153" s="432" t="str">
        <f>IF($N$3=$AJ$8,'Result Sheet'!Q153,IF($N$3=$AJ$9,'Result Sheet'!AI153,IF($N$3=$AJ$10,'Result Sheet'!BA153,IF($N$3=$AJ$11,'Result Sheet'!BS153,""))))</f>
        <v/>
      </c>
      <c r="L153" s="433" t="str">
        <f>IF(OR($D$3="",$N$3=""),"",IF(B153="","",IF(AND(K153="NA",J153="NA"),"NA",IF($N$3=$AJ$12,'Result Sheet'!CF153,IF($N$3=$AJ$13,'Result Sheet'!CM153,IF($N$3=$AJ$14,'Result Sheet'!CT153,IF($N$3=$AJ$15,'Result Sheet'!DA153,IF($N$3=$AJ$16,'Result Sheet'!DE153,SUM(J153:K153)))))))))</f>
        <v/>
      </c>
      <c r="M153" s="434" t="str">
        <f t="shared" si="16"/>
        <v/>
      </c>
      <c r="N153" s="435" t="str">
        <f>IF($N$3=$AJ$8,'Result Sheet'!T153,IF($N$3=$AJ$9,'Result Sheet'!AL153,IF($N$3=$AJ$10,'Result Sheet'!BD153,IF($N$3=$AJ$11,'Result Sheet'!BV153,""))))</f>
        <v/>
      </c>
      <c r="O153" s="435" t="str">
        <f>IF($N$3=$AJ$8,'Result Sheet'!U153,IF($N$3=$AJ$9,'Result Sheet'!AM153,IF($N$3=$AJ$10,'Result Sheet'!BE153,IF($N$3=$AJ$11,'Result Sheet'!BW153,""))))</f>
        <v/>
      </c>
      <c r="P153" s="436" t="str">
        <f>IF(OR($D$3="",$N$3=""),"",IF(B153="","",IF(AND(N153="NA",O153="NA"),"NA",IF($N$3=$AJ$12,'Result Sheet'!CG153,IF($N$3=$AJ$13,'Result Sheet'!CN153,IF($N$3=$AJ$14,'Result Sheet'!CU153,IF($N$3=$AJ$15,'Result Sheet'!DB153,IF($N$3=$AJ$16,'Result Sheet'!DF153,SUM(N153:O153)))))))))</f>
        <v/>
      </c>
      <c r="Q153" s="434" t="str">
        <f t="shared" si="17"/>
        <v/>
      </c>
      <c r="R153" s="437">
        <f t="shared" si="18"/>
        <v>0</v>
      </c>
      <c r="S153" s="437" t="str">
        <f t="shared" si="19"/>
        <v/>
      </c>
      <c r="T153" s="437" t="str">
        <f t="shared" si="20"/>
        <v/>
      </c>
      <c r="U153" s="437" t="str">
        <f t="shared" si="21"/>
        <v/>
      </c>
      <c r="V153" s="438" t="str">
        <f t="shared" si="22"/>
        <v/>
      </c>
      <c r="W153" s="439" t="str">
        <f t="shared" si="23"/>
        <v/>
      </c>
    </row>
    <row r="154" spans="1:23">
      <c r="A154" s="425">
        <f>IF('Result Sheet'!A154="","",'Result Sheet'!A154)</f>
        <v>147</v>
      </c>
      <c r="B154" s="426" t="str">
        <f>IF(OR($D$3="",$N$3=""),"",IF('Result Sheet'!B154="","",'Result Sheet'!B154))</f>
        <v/>
      </c>
      <c r="C154" s="427" t="str">
        <f>IF(OR($D$3="",$N$3=""),"",IF('Result Sheet'!F154="","",'Result Sheet'!F154))</f>
        <v/>
      </c>
      <c r="D154" s="428" t="str">
        <f>IF(OR($D$3="",$N$3=""),"",IF('Result Sheet'!E154="","",'Result Sheet'!E154))</f>
        <v/>
      </c>
      <c r="E154" s="429" t="str">
        <f>IF(OR($D$3="",$N$3=""),"",IF('Result Sheet'!G154="","",'Result Sheet'!G154))</f>
        <v/>
      </c>
      <c r="F154" s="429" t="str">
        <f>IF(OR($D$3="",$N$3=""),"",IF('Result Sheet'!H154="","",'Result Sheet'!H154))</f>
        <v/>
      </c>
      <c r="G154" s="429" t="str">
        <f>IF(OR($D$3="",$N$3=""),"",IF('Result Sheet'!I154="","",'Result Sheet'!I154))</f>
        <v/>
      </c>
      <c r="H154" s="430" t="str">
        <f>IF(OR($D$3="",$N$3=""),"",IF('Result Sheet'!K154="","",'Result Sheet'!K154))</f>
        <v/>
      </c>
      <c r="I154" s="431" t="str">
        <f>IF(OR($D$3="",$N$3=""),"",IF('Result Sheet'!J154="","",'Result Sheet'!J154))</f>
        <v/>
      </c>
      <c r="J154" s="432" t="str">
        <f>IF($N$3=$AJ$8,'Result Sheet'!P154,IF($N$3=$AJ$9,'Result Sheet'!AH154,IF($N$3=$AJ$10,'Result Sheet'!AZ154,IF($N$3=$AJ$11,'Result Sheet'!BR154,""))))</f>
        <v/>
      </c>
      <c r="K154" s="432" t="str">
        <f>IF($N$3=$AJ$8,'Result Sheet'!Q154,IF($N$3=$AJ$9,'Result Sheet'!AI154,IF($N$3=$AJ$10,'Result Sheet'!BA154,IF($N$3=$AJ$11,'Result Sheet'!BS154,""))))</f>
        <v/>
      </c>
      <c r="L154" s="433" t="str">
        <f>IF(OR($D$3="",$N$3=""),"",IF(B154="","",IF(AND(K154="NA",J154="NA"),"NA",IF($N$3=$AJ$12,'Result Sheet'!CF154,IF($N$3=$AJ$13,'Result Sheet'!CM154,IF($N$3=$AJ$14,'Result Sheet'!CT154,IF($N$3=$AJ$15,'Result Sheet'!DA154,IF($N$3=$AJ$16,'Result Sheet'!DE154,SUM(J154:K154)))))))))</f>
        <v/>
      </c>
      <c r="M154" s="434" t="str">
        <f t="shared" si="16"/>
        <v/>
      </c>
      <c r="N154" s="435" t="str">
        <f>IF($N$3=$AJ$8,'Result Sheet'!T154,IF($N$3=$AJ$9,'Result Sheet'!AL154,IF($N$3=$AJ$10,'Result Sheet'!BD154,IF($N$3=$AJ$11,'Result Sheet'!BV154,""))))</f>
        <v/>
      </c>
      <c r="O154" s="435" t="str">
        <f>IF($N$3=$AJ$8,'Result Sheet'!U154,IF($N$3=$AJ$9,'Result Sheet'!AM154,IF($N$3=$AJ$10,'Result Sheet'!BE154,IF($N$3=$AJ$11,'Result Sheet'!BW154,""))))</f>
        <v/>
      </c>
      <c r="P154" s="436" t="str">
        <f>IF(OR($D$3="",$N$3=""),"",IF(B154="","",IF(AND(N154="NA",O154="NA"),"NA",IF($N$3=$AJ$12,'Result Sheet'!CG154,IF($N$3=$AJ$13,'Result Sheet'!CN154,IF($N$3=$AJ$14,'Result Sheet'!CU154,IF($N$3=$AJ$15,'Result Sheet'!DB154,IF($N$3=$AJ$16,'Result Sheet'!DF154,SUM(N154:O154)))))))))</f>
        <v/>
      </c>
      <c r="Q154" s="434" t="str">
        <f t="shared" si="17"/>
        <v/>
      </c>
      <c r="R154" s="437">
        <f t="shared" si="18"/>
        <v>0</v>
      </c>
      <c r="S154" s="437" t="str">
        <f t="shared" si="19"/>
        <v/>
      </c>
      <c r="T154" s="437" t="str">
        <f t="shared" si="20"/>
        <v/>
      </c>
      <c r="U154" s="437" t="str">
        <f t="shared" si="21"/>
        <v/>
      </c>
      <c r="V154" s="438" t="str">
        <f t="shared" si="22"/>
        <v/>
      </c>
      <c r="W154" s="439" t="str">
        <f t="shared" si="23"/>
        <v/>
      </c>
    </row>
    <row r="155" spans="1:23">
      <c r="A155" s="425">
        <f>IF('Result Sheet'!A155="","",'Result Sheet'!A155)</f>
        <v>148</v>
      </c>
      <c r="B155" s="426" t="str">
        <f>IF(OR($D$3="",$N$3=""),"",IF('Result Sheet'!B155="","",'Result Sheet'!B155))</f>
        <v/>
      </c>
      <c r="C155" s="427" t="str">
        <f>IF(OR($D$3="",$N$3=""),"",IF('Result Sheet'!F155="","",'Result Sheet'!F155))</f>
        <v/>
      </c>
      <c r="D155" s="428" t="str">
        <f>IF(OR($D$3="",$N$3=""),"",IF('Result Sheet'!E155="","",'Result Sheet'!E155))</f>
        <v/>
      </c>
      <c r="E155" s="429" t="str">
        <f>IF(OR($D$3="",$N$3=""),"",IF('Result Sheet'!G155="","",'Result Sheet'!G155))</f>
        <v/>
      </c>
      <c r="F155" s="429" t="str">
        <f>IF(OR($D$3="",$N$3=""),"",IF('Result Sheet'!H155="","",'Result Sheet'!H155))</f>
        <v/>
      </c>
      <c r="G155" s="429" t="str">
        <f>IF(OR($D$3="",$N$3=""),"",IF('Result Sheet'!I155="","",'Result Sheet'!I155))</f>
        <v/>
      </c>
      <c r="H155" s="430" t="str">
        <f>IF(OR($D$3="",$N$3=""),"",IF('Result Sheet'!K155="","",'Result Sheet'!K155))</f>
        <v/>
      </c>
      <c r="I155" s="431" t="str">
        <f>IF(OR($D$3="",$N$3=""),"",IF('Result Sheet'!J155="","",'Result Sheet'!J155))</f>
        <v/>
      </c>
      <c r="J155" s="432" t="str">
        <f>IF($N$3=$AJ$8,'Result Sheet'!P155,IF($N$3=$AJ$9,'Result Sheet'!AH155,IF($N$3=$AJ$10,'Result Sheet'!AZ155,IF($N$3=$AJ$11,'Result Sheet'!BR155,""))))</f>
        <v/>
      </c>
      <c r="K155" s="432" t="str">
        <f>IF($N$3=$AJ$8,'Result Sheet'!Q155,IF($N$3=$AJ$9,'Result Sheet'!AI155,IF($N$3=$AJ$10,'Result Sheet'!BA155,IF($N$3=$AJ$11,'Result Sheet'!BS155,""))))</f>
        <v/>
      </c>
      <c r="L155" s="433" t="str">
        <f>IF(OR($D$3="",$N$3=""),"",IF(B155="","",IF(AND(K155="NA",J155="NA"),"NA",IF($N$3=$AJ$12,'Result Sheet'!CF155,IF($N$3=$AJ$13,'Result Sheet'!CM155,IF($N$3=$AJ$14,'Result Sheet'!CT155,IF($N$3=$AJ$15,'Result Sheet'!DA155,IF($N$3=$AJ$16,'Result Sheet'!DE155,SUM(J155:K155)))))))))</f>
        <v/>
      </c>
      <c r="M155" s="434" t="str">
        <f t="shared" si="16"/>
        <v/>
      </c>
      <c r="N155" s="435" t="str">
        <f>IF($N$3=$AJ$8,'Result Sheet'!T155,IF($N$3=$AJ$9,'Result Sheet'!AL155,IF($N$3=$AJ$10,'Result Sheet'!BD155,IF($N$3=$AJ$11,'Result Sheet'!BV155,""))))</f>
        <v/>
      </c>
      <c r="O155" s="435" t="str">
        <f>IF($N$3=$AJ$8,'Result Sheet'!U155,IF($N$3=$AJ$9,'Result Sheet'!AM155,IF($N$3=$AJ$10,'Result Sheet'!BE155,IF($N$3=$AJ$11,'Result Sheet'!BW155,""))))</f>
        <v/>
      </c>
      <c r="P155" s="436" t="str">
        <f>IF(OR($D$3="",$N$3=""),"",IF(B155="","",IF(AND(N155="NA",O155="NA"),"NA",IF($N$3=$AJ$12,'Result Sheet'!CG155,IF($N$3=$AJ$13,'Result Sheet'!CN155,IF($N$3=$AJ$14,'Result Sheet'!CU155,IF($N$3=$AJ$15,'Result Sheet'!DB155,IF($N$3=$AJ$16,'Result Sheet'!DF155,SUM(N155:O155)))))))))</f>
        <v/>
      </c>
      <c r="Q155" s="434" t="str">
        <f t="shared" si="17"/>
        <v/>
      </c>
      <c r="R155" s="437">
        <f t="shared" si="18"/>
        <v>0</v>
      </c>
      <c r="S155" s="437" t="str">
        <f t="shared" si="19"/>
        <v/>
      </c>
      <c r="T155" s="437" t="str">
        <f t="shared" si="20"/>
        <v/>
      </c>
      <c r="U155" s="437" t="str">
        <f t="shared" si="21"/>
        <v/>
      </c>
      <c r="V155" s="438" t="str">
        <f t="shared" si="22"/>
        <v/>
      </c>
      <c r="W155" s="439" t="str">
        <f t="shared" si="23"/>
        <v/>
      </c>
    </row>
    <row r="156" spans="1:23">
      <c r="A156" s="425">
        <f>IF('Result Sheet'!A156="","",'Result Sheet'!A156)</f>
        <v>149</v>
      </c>
      <c r="B156" s="426" t="str">
        <f>IF(OR($D$3="",$N$3=""),"",IF('Result Sheet'!B156="","",'Result Sheet'!B156))</f>
        <v/>
      </c>
      <c r="C156" s="427" t="str">
        <f>IF(OR($D$3="",$N$3=""),"",IF('Result Sheet'!F156="","",'Result Sheet'!F156))</f>
        <v/>
      </c>
      <c r="D156" s="428" t="str">
        <f>IF(OR($D$3="",$N$3=""),"",IF('Result Sheet'!E156="","",'Result Sheet'!E156))</f>
        <v/>
      </c>
      <c r="E156" s="429" t="str">
        <f>IF(OR($D$3="",$N$3=""),"",IF('Result Sheet'!G156="","",'Result Sheet'!G156))</f>
        <v/>
      </c>
      <c r="F156" s="429" t="str">
        <f>IF(OR($D$3="",$N$3=""),"",IF('Result Sheet'!H156="","",'Result Sheet'!H156))</f>
        <v/>
      </c>
      <c r="G156" s="429" t="str">
        <f>IF(OR($D$3="",$N$3=""),"",IF('Result Sheet'!I156="","",'Result Sheet'!I156))</f>
        <v/>
      </c>
      <c r="H156" s="430" t="str">
        <f>IF(OR($D$3="",$N$3=""),"",IF('Result Sheet'!K156="","",'Result Sheet'!K156))</f>
        <v/>
      </c>
      <c r="I156" s="431" t="str">
        <f>IF(OR($D$3="",$N$3=""),"",IF('Result Sheet'!J156="","",'Result Sheet'!J156))</f>
        <v/>
      </c>
      <c r="J156" s="432" t="str">
        <f>IF($N$3=$AJ$8,'Result Sheet'!P156,IF($N$3=$AJ$9,'Result Sheet'!AH156,IF($N$3=$AJ$10,'Result Sheet'!AZ156,IF($N$3=$AJ$11,'Result Sheet'!BR156,""))))</f>
        <v/>
      </c>
      <c r="K156" s="432" t="str">
        <f>IF($N$3=$AJ$8,'Result Sheet'!Q156,IF($N$3=$AJ$9,'Result Sheet'!AI156,IF($N$3=$AJ$10,'Result Sheet'!BA156,IF($N$3=$AJ$11,'Result Sheet'!BS156,""))))</f>
        <v/>
      </c>
      <c r="L156" s="433" t="str">
        <f>IF(OR($D$3="",$N$3=""),"",IF(B156="","",IF(AND(K156="NA",J156="NA"),"NA",IF($N$3=$AJ$12,'Result Sheet'!CF156,IF($N$3=$AJ$13,'Result Sheet'!CM156,IF($N$3=$AJ$14,'Result Sheet'!CT156,IF($N$3=$AJ$15,'Result Sheet'!DA156,IF($N$3=$AJ$16,'Result Sheet'!DE156,SUM(J156:K156)))))))))</f>
        <v/>
      </c>
      <c r="M156" s="434" t="str">
        <f t="shared" si="16"/>
        <v/>
      </c>
      <c r="N156" s="435" t="str">
        <f>IF($N$3=$AJ$8,'Result Sheet'!T156,IF($N$3=$AJ$9,'Result Sheet'!AL156,IF($N$3=$AJ$10,'Result Sheet'!BD156,IF($N$3=$AJ$11,'Result Sheet'!BV156,""))))</f>
        <v/>
      </c>
      <c r="O156" s="435" t="str">
        <f>IF($N$3=$AJ$8,'Result Sheet'!U156,IF($N$3=$AJ$9,'Result Sheet'!AM156,IF($N$3=$AJ$10,'Result Sheet'!BE156,IF($N$3=$AJ$11,'Result Sheet'!BW156,""))))</f>
        <v/>
      </c>
      <c r="P156" s="436" t="str">
        <f>IF(OR($D$3="",$N$3=""),"",IF(B156="","",IF(AND(N156="NA",O156="NA"),"NA",IF($N$3=$AJ$12,'Result Sheet'!CG156,IF($N$3=$AJ$13,'Result Sheet'!CN156,IF($N$3=$AJ$14,'Result Sheet'!CU156,IF($N$3=$AJ$15,'Result Sheet'!DB156,IF($N$3=$AJ$16,'Result Sheet'!DF156,SUM(N156:O156)))))))))</f>
        <v/>
      </c>
      <c r="Q156" s="434" t="str">
        <f t="shared" si="17"/>
        <v/>
      </c>
      <c r="R156" s="437">
        <f t="shared" si="18"/>
        <v>0</v>
      </c>
      <c r="S156" s="437" t="str">
        <f t="shared" si="19"/>
        <v/>
      </c>
      <c r="T156" s="437" t="str">
        <f t="shared" si="20"/>
        <v/>
      </c>
      <c r="U156" s="437" t="str">
        <f t="shared" si="21"/>
        <v/>
      </c>
      <c r="V156" s="438" t="str">
        <f t="shared" si="22"/>
        <v/>
      </c>
      <c r="W156" s="439" t="str">
        <f t="shared" si="23"/>
        <v/>
      </c>
    </row>
    <row r="157" spans="1:23">
      <c r="A157" s="425">
        <f>IF('Result Sheet'!A157="","",'Result Sheet'!A157)</f>
        <v>150</v>
      </c>
      <c r="B157" s="426" t="str">
        <f>IF(OR($D$3="",$N$3=""),"",IF('Result Sheet'!B157="","",'Result Sheet'!B157))</f>
        <v/>
      </c>
      <c r="C157" s="427" t="str">
        <f>IF(OR($D$3="",$N$3=""),"",IF('Result Sheet'!F157="","",'Result Sheet'!F157))</f>
        <v/>
      </c>
      <c r="D157" s="428" t="str">
        <f>IF(OR($D$3="",$N$3=""),"",IF('Result Sheet'!E157="","",'Result Sheet'!E157))</f>
        <v/>
      </c>
      <c r="E157" s="429" t="str">
        <f>IF(OR($D$3="",$N$3=""),"",IF('Result Sheet'!G157="","",'Result Sheet'!G157))</f>
        <v/>
      </c>
      <c r="F157" s="429" t="str">
        <f>IF(OR($D$3="",$N$3=""),"",IF('Result Sheet'!H157="","",'Result Sheet'!H157))</f>
        <v/>
      </c>
      <c r="G157" s="429" t="str">
        <f>IF(OR($D$3="",$N$3=""),"",IF('Result Sheet'!I157="","",'Result Sheet'!I157))</f>
        <v/>
      </c>
      <c r="H157" s="430" t="str">
        <f>IF(OR($D$3="",$N$3=""),"",IF('Result Sheet'!K157="","",'Result Sheet'!K157))</f>
        <v/>
      </c>
      <c r="I157" s="431" t="str">
        <f>IF(OR($D$3="",$N$3=""),"",IF('Result Sheet'!J157="","",'Result Sheet'!J157))</f>
        <v/>
      </c>
      <c r="J157" s="432" t="str">
        <f>IF($N$3=$AJ$8,'Result Sheet'!P157,IF($N$3=$AJ$9,'Result Sheet'!AH157,IF($N$3=$AJ$10,'Result Sheet'!AZ157,IF($N$3=$AJ$11,'Result Sheet'!BR157,""))))</f>
        <v/>
      </c>
      <c r="K157" s="432" t="str">
        <f>IF($N$3=$AJ$8,'Result Sheet'!Q157,IF($N$3=$AJ$9,'Result Sheet'!AI157,IF($N$3=$AJ$10,'Result Sheet'!BA157,IF($N$3=$AJ$11,'Result Sheet'!BS157,""))))</f>
        <v/>
      </c>
      <c r="L157" s="433" t="str">
        <f>IF(OR($D$3="",$N$3=""),"",IF(B157="","",IF(AND(K157="NA",J157="NA"),"NA",IF($N$3=$AJ$12,'Result Sheet'!CF157,IF($N$3=$AJ$13,'Result Sheet'!CM157,IF($N$3=$AJ$14,'Result Sheet'!CT157,IF($N$3=$AJ$15,'Result Sheet'!DA157,IF($N$3=$AJ$16,'Result Sheet'!DE157,SUM(J157:K157)))))))))</f>
        <v/>
      </c>
      <c r="M157" s="434" t="str">
        <f t="shared" si="16"/>
        <v/>
      </c>
      <c r="N157" s="435" t="str">
        <f>IF($N$3=$AJ$8,'Result Sheet'!T157,IF($N$3=$AJ$9,'Result Sheet'!AL157,IF($N$3=$AJ$10,'Result Sheet'!BD157,IF($N$3=$AJ$11,'Result Sheet'!BV157,""))))</f>
        <v/>
      </c>
      <c r="O157" s="435" t="str">
        <f>IF($N$3=$AJ$8,'Result Sheet'!U157,IF($N$3=$AJ$9,'Result Sheet'!AM157,IF($N$3=$AJ$10,'Result Sheet'!BE157,IF($N$3=$AJ$11,'Result Sheet'!BW157,""))))</f>
        <v/>
      </c>
      <c r="P157" s="436" t="str">
        <f>IF(OR($D$3="",$N$3=""),"",IF(B157="","",IF(AND(N157="NA",O157="NA"),"NA",IF($N$3=$AJ$12,'Result Sheet'!CG157,IF($N$3=$AJ$13,'Result Sheet'!CN157,IF($N$3=$AJ$14,'Result Sheet'!CU157,IF($N$3=$AJ$15,'Result Sheet'!DB157,IF($N$3=$AJ$16,'Result Sheet'!DF157,SUM(N157:O157)))))))))</f>
        <v/>
      </c>
      <c r="Q157" s="434" t="str">
        <f t="shared" si="17"/>
        <v/>
      </c>
      <c r="R157" s="437">
        <f t="shared" si="18"/>
        <v>0</v>
      </c>
      <c r="S157" s="437" t="str">
        <f t="shared" si="19"/>
        <v/>
      </c>
      <c r="T157" s="437" t="str">
        <f t="shared" si="20"/>
        <v/>
      </c>
      <c r="U157" s="437" t="str">
        <f t="shared" si="21"/>
        <v/>
      </c>
      <c r="V157" s="438" t="str">
        <f t="shared" si="22"/>
        <v/>
      </c>
      <c r="W157" s="439" t="str">
        <f t="shared" si="23"/>
        <v/>
      </c>
    </row>
    <row r="158" spans="1:23">
      <c r="A158" s="425">
        <f>IF('Result Sheet'!A158="","",'Result Sheet'!A158)</f>
        <v>151</v>
      </c>
      <c r="B158" s="426" t="str">
        <f>IF(OR($D$3="",$N$3=""),"",IF('Result Sheet'!B158="","",'Result Sheet'!B158))</f>
        <v/>
      </c>
      <c r="C158" s="427" t="str">
        <f>IF(OR($D$3="",$N$3=""),"",IF('Result Sheet'!F158="","",'Result Sheet'!F158))</f>
        <v/>
      </c>
      <c r="D158" s="428" t="str">
        <f>IF(OR($D$3="",$N$3=""),"",IF('Result Sheet'!E158="","",'Result Sheet'!E158))</f>
        <v/>
      </c>
      <c r="E158" s="429" t="str">
        <f>IF(OR($D$3="",$N$3=""),"",IF('Result Sheet'!G158="","",'Result Sheet'!G158))</f>
        <v/>
      </c>
      <c r="F158" s="429" t="str">
        <f>IF(OR($D$3="",$N$3=""),"",IF('Result Sheet'!H158="","",'Result Sheet'!H158))</f>
        <v/>
      </c>
      <c r="G158" s="429" t="str">
        <f>IF(OR($D$3="",$N$3=""),"",IF('Result Sheet'!I158="","",'Result Sheet'!I158))</f>
        <v/>
      </c>
      <c r="H158" s="430" t="str">
        <f>IF(OR($D$3="",$N$3=""),"",IF('Result Sheet'!K158="","",'Result Sheet'!K158))</f>
        <v/>
      </c>
      <c r="I158" s="431" t="str">
        <f>IF(OR($D$3="",$N$3=""),"",IF('Result Sheet'!J158="","",'Result Sheet'!J158))</f>
        <v/>
      </c>
      <c r="J158" s="432" t="str">
        <f>IF($N$3=$AJ$8,'Result Sheet'!P158,IF($N$3=$AJ$9,'Result Sheet'!AH158,IF($N$3=$AJ$10,'Result Sheet'!AZ158,IF($N$3=$AJ$11,'Result Sheet'!BR158,""))))</f>
        <v/>
      </c>
      <c r="K158" s="432" t="str">
        <f>IF($N$3=$AJ$8,'Result Sheet'!Q158,IF($N$3=$AJ$9,'Result Sheet'!AI158,IF($N$3=$AJ$10,'Result Sheet'!BA158,IF($N$3=$AJ$11,'Result Sheet'!BS158,""))))</f>
        <v/>
      </c>
      <c r="L158" s="433" t="str">
        <f>IF(OR($D$3="",$N$3=""),"",IF(B158="","",IF(AND(K158="NA",J158="NA"),"NA",IF($N$3=$AJ$12,'Result Sheet'!CF158,IF($N$3=$AJ$13,'Result Sheet'!CM158,IF($N$3=$AJ$14,'Result Sheet'!CT158,IF($N$3=$AJ$15,'Result Sheet'!DA158,IF($N$3=$AJ$16,'Result Sheet'!DE158,SUM(J158:K158)))))))))</f>
        <v/>
      </c>
      <c r="M158" s="434" t="str">
        <f t="shared" si="16"/>
        <v/>
      </c>
      <c r="N158" s="435" t="str">
        <f>IF($N$3=$AJ$8,'Result Sheet'!T158,IF($N$3=$AJ$9,'Result Sheet'!AL158,IF($N$3=$AJ$10,'Result Sheet'!BD158,IF($N$3=$AJ$11,'Result Sheet'!BV158,""))))</f>
        <v/>
      </c>
      <c r="O158" s="435" t="str">
        <f>IF($N$3=$AJ$8,'Result Sheet'!U158,IF($N$3=$AJ$9,'Result Sheet'!AM158,IF($N$3=$AJ$10,'Result Sheet'!BE158,IF($N$3=$AJ$11,'Result Sheet'!BW158,""))))</f>
        <v/>
      </c>
      <c r="P158" s="436" t="str">
        <f>IF(OR($D$3="",$N$3=""),"",IF(B158="","",IF(AND(N158="NA",O158="NA"),"NA",IF($N$3=$AJ$12,'Result Sheet'!CG158,IF($N$3=$AJ$13,'Result Sheet'!CN158,IF($N$3=$AJ$14,'Result Sheet'!CU158,IF($N$3=$AJ$15,'Result Sheet'!DB158,IF($N$3=$AJ$16,'Result Sheet'!DF158,SUM(N158:O158)))))))))</f>
        <v/>
      </c>
      <c r="Q158" s="434" t="str">
        <f t="shared" si="17"/>
        <v/>
      </c>
      <c r="R158" s="437">
        <f t="shared" si="18"/>
        <v>0</v>
      </c>
      <c r="S158" s="437" t="str">
        <f t="shared" si="19"/>
        <v/>
      </c>
      <c r="T158" s="437" t="str">
        <f t="shared" si="20"/>
        <v/>
      </c>
      <c r="U158" s="437" t="str">
        <f t="shared" si="21"/>
        <v/>
      </c>
      <c r="V158" s="438" t="str">
        <f t="shared" si="22"/>
        <v/>
      </c>
      <c r="W158" s="439" t="str">
        <f t="shared" si="23"/>
        <v/>
      </c>
    </row>
    <row r="159" spans="1:23">
      <c r="A159" s="425">
        <f>IF('Result Sheet'!A159="","",'Result Sheet'!A159)</f>
        <v>152</v>
      </c>
      <c r="B159" s="426" t="str">
        <f>IF(OR($D$3="",$N$3=""),"",IF('Result Sheet'!B159="","",'Result Sheet'!B159))</f>
        <v/>
      </c>
      <c r="C159" s="427" t="str">
        <f>IF(OR($D$3="",$N$3=""),"",IF('Result Sheet'!F159="","",'Result Sheet'!F159))</f>
        <v/>
      </c>
      <c r="D159" s="428" t="str">
        <f>IF(OR($D$3="",$N$3=""),"",IF('Result Sheet'!E159="","",'Result Sheet'!E159))</f>
        <v/>
      </c>
      <c r="E159" s="429" t="str">
        <f>IF(OR($D$3="",$N$3=""),"",IF('Result Sheet'!G159="","",'Result Sheet'!G159))</f>
        <v/>
      </c>
      <c r="F159" s="429" t="str">
        <f>IF(OR($D$3="",$N$3=""),"",IF('Result Sheet'!H159="","",'Result Sheet'!H159))</f>
        <v/>
      </c>
      <c r="G159" s="429" t="str">
        <f>IF(OR($D$3="",$N$3=""),"",IF('Result Sheet'!I159="","",'Result Sheet'!I159))</f>
        <v/>
      </c>
      <c r="H159" s="430" t="str">
        <f>IF(OR($D$3="",$N$3=""),"",IF('Result Sheet'!K159="","",'Result Sheet'!K159))</f>
        <v/>
      </c>
      <c r="I159" s="431" t="str">
        <f>IF(OR($D$3="",$N$3=""),"",IF('Result Sheet'!J159="","",'Result Sheet'!J159))</f>
        <v/>
      </c>
      <c r="J159" s="432" t="str">
        <f>IF($N$3=$AJ$8,'Result Sheet'!P159,IF($N$3=$AJ$9,'Result Sheet'!AH159,IF($N$3=$AJ$10,'Result Sheet'!AZ159,IF($N$3=$AJ$11,'Result Sheet'!BR159,""))))</f>
        <v/>
      </c>
      <c r="K159" s="432" t="str">
        <f>IF($N$3=$AJ$8,'Result Sheet'!Q159,IF($N$3=$AJ$9,'Result Sheet'!AI159,IF($N$3=$AJ$10,'Result Sheet'!BA159,IF($N$3=$AJ$11,'Result Sheet'!BS159,""))))</f>
        <v/>
      </c>
      <c r="L159" s="433" t="str">
        <f>IF(OR($D$3="",$N$3=""),"",IF(B159="","",IF(AND(K159="NA",J159="NA"),"NA",IF($N$3=$AJ$12,'Result Sheet'!CF159,IF($N$3=$AJ$13,'Result Sheet'!CM159,IF($N$3=$AJ$14,'Result Sheet'!CT159,IF($N$3=$AJ$15,'Result Sheet'!DA159,IF($N$3=$AJ$16,'Result Sheet'!DE159,SUM(J159:K159)))))))))</f>
        <v/>
      </c>
      <c r="M159" s="434" t="str">
        <f t="shared" si="16"/>
        <v/>
      </c>
      <c r="N159" s="435" t="str">
        <f>IF($N$3=$AJ$8,'Result Sheet'!T159,IF($N$3=$AJ$9,'Result Sheet'!AL159,IF($N$3=$AJ$10,'Result Sheet'!BD159,IF($N$3=$AJ$11,'Result Sheet'!BV159,""))))</f>
        <v/>
      </c>
      <c r="O159" s="435" t="str">
        <f>IF($N$3=$AJ$8,'Result Sheet'!U159,IF($N$3=$AJ$9,'Result Sheet'!AM159,IF($N$3=$AJ$10,'Result Sheet'!BE159,IF($N$3=$AJ$11,'Result Sheet'!BW159,""))))</f>
        <v/>
      </c>
      <c r="P159" s="436" t="str">
        <f>IF(OR($D$3="",$N$3=""),"",IF(B159="","",IF(AND(N159="NA",O159="NA"),"NA",IF($N$3=$AJ$12,'Result Sheet'!CG159,IF($N$3=$AJ$13,'Result Sheet'!CN159,IF($N$3=$AJ$14,'Result Sheet'!CU159,IF($N$3=$AJ$15,'Result Sheet'!DB159,IF($N$3=$AJ$16,'Result Sheet'!DF159,SUM(N159:O159)))))))))</f>
        <v/>
      </c>
      <c r="Q159" s="434" t="str">
        <f t="shared" si="17"/>
        <v/>
      </c>
      <c r="R159" s="437">
        <f t="shared" si="18"/>
        <v>0</v>
      </c>
      <c r="S159" s="437" t="str">
        <f t="shared" si="19"/>
        <v/>
      </c>
      <c r="T159" s="437" t="str">
        <f t="shared" si="20"/>
        <v/>
      </c>
      <c r="U159" s="437" t="str">
        <f t="shared" si="21"/>
        <v/>
      </c>
      <c r="V159" s="438" t="str">
        <f t="shared" si="22"/>
        <v/>
      </c>
      <c r="W159" s="439" t="str">
        <f t="shared" si="23"/>
        <v/>
      </c>
    </row>
    <row r="160" spans="1:23">
      <c r="A160" s="425">
        <f>IF('Result Sheet'!A160="","",'Result Sheet'!A160)</f>
        <v>153</v>
      </c>
      <c r="B160" s="426" t="str">
        <f>IF(OR($D$3="",$N$3=""),"",IF('Result Sheet'!B160="","",'Result Sheet'!B160))</f>
        <v/>
      </c>
      <c r="C160" s="427" t="str">
        <f>IF(OR($D$3="",$N$3=""),"",IF('Result Sheet'!F160="","",'Result Sheet'!F160))</f>
        <v/>
      </c>
      <c r="D160" s="428" t="str">
        <f>IF(OR($D$3="",$N$3=""),"",IF('Result Sheet'!E160="","",'Result Sheet'!E160))</f>
        <v/>
      </c>
      <c r="E160" s="429" t="str">
        <f>IF(OR($D$3="",$N$3=""),"",IF('Result Sheet'!G160="","",'Result Sheet'!G160))</f>
        <v/>
      </c>
      <c r="F160" s="429" t="str">
        <f>IF(OR($D$3="",$N$3=""),"",IF('Result Sheet'!H160="","",'Result Sheet'!H160))</f>
        <v/>
      </c>
      <c r="G160" s="429" t="str">
        <f>IF(OR($D$3="",$N$3=""),"",IF('Result Sheet'!I160="","",'Result Sheet'!I160))</f>
        <v/>
      </c>
      <c r="H160" s="430" t="str">
        <f>IF(OR($D$3="",$N$3=""),"",IF('Result Sheet'!K160="","",'Result Sheet'!K160))</f>
        <v/>
      </c>
      <c r="I160" s="431" t="str">
        <f>IF(OR($D$3="",$N$3=""),"",IF('Result Sheet'!J160="","",'Result Sheet'!J160))</f>
        <v/>
      </c>
      <c r="J160" s="432" t="str">
        <f>IF($N$3=$AJ$8,'Result Sheet'!P160,IF($N$3=$AJ$9,'Result Sheet'!AH160,IF($N$3=$AJ$10,'Result Sheet'!AZ160,IF($N$3=$AJ$11,'Result Sheet'!BR160,""))))</f>
        <v/>
      </c>
      <c r="K160" s="432" t="str">
        <f>IF($N$3=$AJ$8,'Result Sheet'!Q160,IF($N$3=$AJ$9,'Result Sheet'!AI160,IF($N$3=$AJ$10,'Result Sheet'!BA160,IF($N$3=$AJ$11,'Result Sheet'!BS160,""))))</f>
        <v/>
      </c>
      <c r="L160" s="433" t="str">
        <f>IF(OR($D$3="",$N$3=""),"",IF(B160="","",IF(AND(K160="NA",J160="NA"),"NA",IF($N$3=$AJ$12,'Result Sheet'!CF160,IF($N$3=$AJ$13,'Result Sheet'!CM160,IF($N$3=$AJ$14,'Result Sheet'!CT160,IF($N$3=$AJ$15,'Result Sheet'!DA160,IF($N$3=$AJ$16,'Result Sheet'!DE160,SUM(J160:K160)))))))))</f>
        <v/>
      </c>
      <c r="M160" s="434" t="str">
        <f t="shared" si="16"/>
        <v/>
      </c>
      <c r="N160" s="435" t="str">
        <f>IF($N$3=$AJ$8,'Result Sheet'!T160,IF($N$3=$AJ$9,'Result Sheet'!AL160,IF($N$3=$AJ$10,'Result Sheet'!BD160,IF($N$3=$AJ$11,'Result Sheet'!BV160,""))))</f>
        <v/>
      </c>
      <c r="O160" s="435" t="str">
        <f>IF($N$3=$AJ$8,'Result Sheet'!U160,IF($N$3=$AJ$9,'Result Sheet'!AM160,IF($N$3=$AJ$10,'Result Sheet'!BE160,IF($N$3=$AJ$11,'Result Sheet'!BW160,""))))</f>
        <v/>
      </c>
      <c r="P160" s="436" t="str">
        <f>IF(OR($D$3="",$N$3=""),"",IF(B160="","",IF(AND(N160="NA",O160="NA"),"NA",IF($N$3=$AJ$12,'Result Sheet'!CG160,IF($N$3=$AJ$13,'Result Sheet'!CN160,IF($N$3=$AJ$14,'Result Sheet'!CU160,IF($N$3=$AJ$15,'Result Sheet'!DB160,IF($N$3=$AJ$16,'Result Sheet'!DF160,SUM(N160:O160)))))))))</f>
        <v/>
      </c>
      <c r="Q160" s="434" t="str">
        <f t="shared" si="17"/>
        <v/>
      </c>
      <c r="R160" s="437">
        <f t="shared" si="18"/>
        <v>0</v>
      </c>
      <c r="S160" s="437" t="str">
        <f t="shared" si="19"/>
        <v/>
      </c>
      <c r="T160" s="437" t="str">
        <f t="shared" si="20"/>
        <v/>
      </c>
      <c r="U160" s="437" t="str">
        <f t="shared" si="21"/>
        <v/>
      </c>
      <c r="V160" s="438" t="str">
        <f t="shared" si="22"/>
        <v/>
      </c>
      <c r="W160" s="439" t="str">
        <f t="shared" si="23"/>
        <v/>
      </c>
    </row>
    <row r="161" spans="1:23">
      <c r="A161" s="425">
        <f>IF('Result Sheet'!A161="","",'Result Sheet'!A161)</f>
        <v>154</v>
      </c>
      <c r="B161" s="426" t="str">
        <f>IF(OR($D$3="",$N$3=""),"",IF('Result Sheet'!B161="","",'Result Sheet'!B161))</f>
        <v/>
      </c>
      <c r="C161" s="427" t="str">
        <f>IF(OR($D$3="",$N$3=""),"",IF('Result Sheet'!F161="","",'Result Sheet'!F161))</f>
        <v/>
      </c>
      <c r="D161" s="428" t="str">
        <f>IF(OR($D$3="",$N$3=""),"",IF('Result Sheet'!E161="","",'Result Sheet'!E161))</f>
        <v/>
      </c>
      <c r="E161" s="429" t="str">
        <f>IF(OR($D$3="",$N$3=""),"",IF('Result Sheet'!G161="","",'Result Sheet'!G161))</f>
        <v/>
      </c>
      <c r="F161" s="429" t="str">
        <f>IF(OR($D$3="",$N$3=""),"",IF('Result Sheet'!H161="","",'Result Sheet'!H161))</f>
        <v/>
      </c>
      <c r="G161" s="429" t="str">
        <f>IF(OR($D$3="",$N$3=""),"",IF('Result Sheet'!I161="","",'Result Sheet'!I161))</f>
        <v/>
      </c>
      <c r="H161" s="430" t="str">
        <f>IF(OR($D$3="",$N$3=""),"",IF('Result Sheet'!K161="","",'Result Sheet'!K161))</f>
        <v/>
      </c>
      <c r="I161" s="431" t="str">
        <f>IF(OR($D$3="",$N$3=""),"",IF('Result Sheet'!J161="","",'Result Sheet'!J161))</f>
        <v/>
      </c>
      <c r="J161" s="432" t="str">
        <f>IF($N$3=$AJ$8,'Result Sheet'!P161,IF($N$3=$AJ$9,'Result Sheet'!AH161,IF($N$3=$AJ$10,'Result Sheet'!AZ161,IF($N$3=$AJ$11,'Result Sheet'!BR161,""))))</f>
        <v/>
      </c>
      <c r="K161" s="432" t="str">
        <f>IF($N$3=$AJ$8,'Result Sheet'!Q161,IF($N$3=$AJ$9,'Result Sheet'!AI161,IF($N$3=$AJ$10,'Result Sheet'!BA161,IF($N$3=$AJ$11,'Result Sheet'!BS161,""))))</f>
        <v/>
      </c>
      <c r="L161" s="433" t="str">
        <f>IF(OR($D$3="",$N$3=""),"",IF(B161="","",IF(AND(K161="NA",J161="NA"),"NA",IF($N$3=$AJ$12,'Result Sheet'!CF161,IF($N$3=$AJ$13,'Result Sheet'!CM161,IF($N$3=$AJ$14,'Result Sheet'!CT161,IF($N$3=$AJ$15,'Result Sheet'!DA161,IF($N$3=$AJ$16,'Result Sheet'!DE161,SUM(J161:K161)))))))))</f>
        <v/>
      </c>
      <c r="M161" s="434" t="str">
        <f t="shared" si="16"/>
        <v/>
      </c>
      <c r="N161" s="435" t="str">
        <f>IF($N$3=$AJ$8,'Result Sheet'!T161,IF($N$3=$AJ$9,'Result Sheet'!AL161,IF($N$3=$AJ$10,'Result Sheet'!BD161,IF($N$3=$AJ$11,'Result Sheet'!BV161,""))))</f>
        <v/>
      </c>
      <c r="O161" s="435" t="str">
        <f>IF($N$3=$AJ$8,'Result Sheet'!U161,IF($N$3=$AJ$9,'Result Sheet'!AM161,IF($N$3=$AJ$10,'Result Sheet'!BE161,IF($N$3=$AJ$11,'Result Sheet'!BW161,""))))</f>
        <v/>
      </c>
      <c r="P161" s="436" t="str">
        <f>IF(OR($D$3="",$N$3=""),"",IF(B161="","",IF(AND(N161="NA",O161="NA"),"NA",IF($N$3=$AJ$12,'Result Sheet'!CG161,IF($N$3=$AJ$13,'Result Sheet'!CN161,IF($N$3=$AJ$14,'Result Sheet'!CU161,IF($N$3=$AJ$15,'Result Sheet'!DB161,IF($N$3=$AJ$16,'Result Sheet'!DF161,SUM(N161:O161)))))))))</f>
        <v/>
      </c>
      <c r="Q161" s="434" t="str">
        <f t="shared" si="17"/>
        <v/>
      </c>
      <c r="R161" s="437">
        <f t="shared" si="18"/>
        <v>0</v>
      </c>
      <c r="S161" s="437" t="str">
        <f t="shared" si="19"/>
        <v/>
      </c>
      <c r="T161" s="437" t="str">
        <f t="shared" si="20"/>
        <v/>
      </c>
      <c r="U161" s="437" t="str">
        <f t="shared" si="21"/>
        <v/>
      </c>
      <c r="V161" s="438" t="str">
        <f t="shared" si="22"/>
        <v/>
      </c>
      <c r="W161" s="439" t="str">
        <f t="shared" si="23"/>
        <v/>
      </c>
    </row>
    <row r="162" spans="1:23">
      <c r="A162" s="425">
        <f>IF('Result Sheet'!A162="","",'Result Sheet'!A162)</f>
        <v>155</v>
      </c>
      <c r="B162" s="426" t="str">
        <f>IF(OR($D$3="",$N$3=""),"",IF('Result Sheet'!B162="","",'Result Sheet'!B162))</f>
        <v/>
      </c>
      <c r="C162" s="427" t="str">
        <f>IF(OR($D$3="",$N$3=""),"",IF('Result Sheet'!F162="","",'Result Sheet'!F162))</f>
        <v/>
      </c>
      <c r="D162" s="428" t="str">
        <f>IF(OR($D$3="",$N$3=""),"",IF('Result Sheet'!E162="","",'Result Sheet'!E162))</f>
        <v/>
      </c>
      <c r="E162" s="429" t="str">
        <f>IF(OR($D$3="",$N$3=""),"",IF('Result Sheet'!G162="","",'Result Sheet'!G162))</f>
        <v/>
      </c>
      <c r="F162" s="429" t="str">
        <f>IF(OR($D$3="",$N$3=""),"",IF('Result Sheet'!H162="","",'Result Sheet'!H162))</f>
        <v/>
      </c>
      <c r="G162" s="429" t="str">
        <f>IF(OR($D$3="",$N$3=""),"",IF('Result Sheet'!I162="","",'Result Sheet'!I162))</f>
        <v/>
      </c>
      <c r="H162" s="430" t="str">
        <f>IF(OR($D$3="",$N$3=""),"",IF('Result Sheet'!K162="","",'Result Sheet'!K162))</f>
        <v/>
      </c>
      <c r="I162" s="431" t="str">
        <f>IF(OR($D$3="",$N$3=""),"",IF('Result Sheet'!J162="","",'Result Sheet'!J162))</f>
        <v/>
      </c>
      <c r="J162" s="432" t="str">
        <f>IF($N$3=$AJ$8,'Result Sheet'!P162,IF($N$3=$AJ$9,'Result Sheet'!AH162,IF($N$3=$AJ$10,'Result Sheet'!AZ162,IF($N$3=$AJ$11,'Result Sheet'!BR162,""))))</f>
        <v/>
      </c>
      <c r="K162" s="432" t="str">
        <f>IF($N$3=$AJ$8,'Result Sheet'!Q162,IF($N$3=$AJ$9,'Result Sheet'!AI162,IF($N$3=$AJ$10,'Result Sheet'!BA162,IF($N$3=$AJ$11,'Result Sheet'!BS162,""))))</f>
        <v/>
      </c>
      <c r="L162" s="433" t="str">
        <f>IF(OR($D$3="",$N$3=""),"",IF(B162="","",IF(AND(K162="NA",J162="NA"),"NA",IF($N$3=$AJ$12,'Result Sheet'!CF162,IF($N$3=$AJ$13,'Result Sheet'!CM162,IF($N$3=$AJ$14,'Result Sheet'!CT162,IF($N$3=$AJ$15,'Result Sheet'!DA162,IF($N$3=$AJ$16,'Result Sheet'!DE162,SUM(J162:K162)))))))))</f>
        <v/>
      </c>
      <c r="M162" s="434" t="str">
        <f t="shared" si="16"/>
        <v/>
      </c>
      <c r="N162" s="435" t="str">
        <f>IF($N$3=$AJ$8,'Result Sheet'!T162,IF($N$3=$AJ$9,'Result Sheet'!AL162,IF($N$3=$AJ$10,'Result Sheet'!BD162,IF($N$3=$AJ$11,'Result Sheet'!BV162,""))))</f>
        <v/>
      </c>
      <c r="O162" s="435" t="str">
        <f>IF($N$3=$AJ$8,'Result Sheet'!U162,IF($N$3=$AJ$9,'Result Sheet'!AM162,IF($N$3=$AJ$10,'Result Sheet'!BE162,IF($N$3=$AJ$11,'Result Sheet'!BW162,""))))</f>
        <v/>
      </c>
      <c r="P162" s="436" t="str">
        <f>IF(OR($D$3="",$N$3=""),"",IF(B162="","",IF(AND(N162="NA",O162="NA"),"NA",IF($N$3=$AJ$12,'Result Sheet'!CG162,IF($N$3=$AJ$13,'Result Sheet'!CN162,IF($N$3=$AJ$14,'Result Sheet'!CU162,IF($N$3=$AJ$15,'Result Sheet'!DB162,IF($N$3=$AJ$16,'Result Sheet'!DF162,SUM(N162:O162)))))))))</f>
        <v/>
      </c>
      <c r="Q162" s="434" t="str">
        <f t="shared" si="17"/>
        <v/>
      </c>
      <c r="R162" s="437">
        <f t="shared" si="18"/>
        <v>0</v>
      </c>
      <c r="S162" s="437" t="str">
        <f t="shared" si="19"/>
        <v/>
      </c>
      <c r="T162" s="437" t="str">
        <f t="shared" si="20"/>
        <v/>
      </c>
      <c r="U162" s="437" t="str">
        <f t="shared" si="21"/>
        <v/>
      </c>
      <c r="V162" s="438" t="str">
        <f t="shared" si="22"/>
        <v/>
      </c>
      <c r="W162" s="439" t="str">
        <f t="shared" si="23"/>
        <v/>
      </c>
    </row>
    <row r="163" spans="1:23">
      <c r="A163" s="425">
        <f>IF('Result Sheet'!A163="","",'Result Sheet'!A163)</f>
        <v>156</v>
      </c>
      <c r="B163" s="426" t="str">
        <f>IF(OR($D$3="",$N$3=""),"",IF('Result Sheet'!B163="","",'Result Sheet'!B163))</f>
        <v/>
      </c>
      <c r="C163" s="427" t="str">
        <f>IF(OR($D$3="",$N$3=""),"",IF('Result Sheet'!F163="","",'Result Sheet'!F163))</f>
        <v/>
      </c>
      <c r="D163" s="428" t="str">
        <f>IF(OR($D$3="",$N$3=""),"",IF('Result Sheet'!E163="","",'Result Sheet'!E163))</f>
        <v/>
      </c>
      <c r="E163" s="429" t="str">
        <f>IF(OR($D$3="",$N$3=""),"",IF('Result Sheet'!G163="","",'Result Sheet'!G163))</f>
        <v/>
      </c>
      <c r="F163" s="429" t="str">
        <f>IF(OR($D$3="",$N$3=""),"",IF('Result Sheet'!H163="","",'Result Sheet'!H163))</f>
        <v/>
      </c>
      <c r="G163" s="429" t="str">
        <f>IF(OR($D$3="",$N$3=""),"",IF('Result Sheet'!I163="","",'Result Sheet'!I163))</f>
        <v/>
      </c>
      <c r="H163" s="430" t="str">
        <f>IF(OR($D$3="",$N$3=""),"",IF('Result Sheet'!K163="","",'Result Sheet'!K163))</f>
        <v/>
      </c>
      <c r="I163" s="431" t="str">
        <f>IF(OR($D$3="",$N$3=""),"",IF('Result Sheet'!J163="","",'Result Sheet'!J163))</f>
        <v/>
      </c>
      <c r="J163" s="432" t="str">
        <f>IF($N$3=$AJ$8,'Result Sheet'!P163,IF($N$3=$AJ$9,'Result Sheet'!AH163,IF($N$3=$AJ$10,'Result Sheet'!AZ163,IF($N$3=$AJ$11,'Result Sheet'!BR163,""))))</f>
        <v/>
      </c>
      <c r="K163" s="432" t="str">
        <f>IF($N$3=$AJ$8,'Result Sheet'!Q163,IF($N$3=$AJ$9,'Result Sheet'!AI163,IF($N$3=$AJ$10,'Result Sheet'!BA163,IF($N$3=$AJ$11,'Result Sheet'!BS163,""))))</f>
        <v/>
      </c>
      <c r="L163" s="433" t="str">
        <f>IF(OR($D$3="",$N$3=""),"",IF(B163="","",IF(AND(K163="NA",J163="NA"),"NA",IF($N$3=$AJ$12,'Result Sheet'!CF163,IF($N$3=$AJ$13,'Result Sheet'!CM163,IF($N$3=$AJ$14,'Result Sheet'!CT163,IF($N$3=$AJ$15,'Result Sheet'!DA163,IF($N$3=$AJ$16,'Result Sheet'!DE163,SUM(J163:K163)))))))))</f>
        <v/>
      </c>
      <c r="M163" s="434" t="str">
        <f t="shared" si="16"/>
        <v/>
      </c>
      <c r="N163" s="435" t="str">
        <f>IF($N$3=$AJ$8,'Result Sheet'!T163,IF($N$3=$AJ$9,'Result Sheet'!AL163,IF($N$3=$AJ$10,'Result Sheet'!BD163,IF($N$3=$AJ$11,'Result Sheet'!BV163,""))))</f>
        <v/>
      </c>
      <c r="O163" s="435" t="str">
        <f>IF($N$3=$AJ$8,'Result Sheet'!U163,IF($N$3=$AJ$9,'Result Sheet'!AM163,IF($N$3=$AJ$10,'Result Sheet'!BE163,IF($N$3=$AJ$11,'Result Sheet'!BW163,""))))</f>
        <v/>
      </c>
      <c r="P163" s="436" t="str">
        <f>IF(OR($D$3="",$N$3=""),"",IF(B163="","",IF(AND(N163="NA",O163="NA"),"NA",IF($N$3=$AJ$12,'Result Sheet'!CG163,IF($N$3=$AJ$13,'Result Sheet'!CN163,IF($N$3=$AJ$14,'Result Sheet'!CU163,IF($N$3=$AJ$15,'Result Sheet'!DB163,IF($N$3=$AJ$16,'Result Sheet'!DF163,SUM(N163:O163)))))))))</f>
        <v/>
      </c>
      <c r="Q163" s="434" t="str">
        <f t="shared" si="17"/>
        <v/>
      </c>
      <c r="R163" s="437">
        <f t="shared" si="18"/>
        <v>0</v>
      </c>
      <c r="S163" s="437" t="str">
        <f t="shared" si="19"/>
        <v/>
      </c>
      <c r="T163" s="437" t="str">
        <f t="shared" si="20"/>
        <v/>
      </c>
      <c r="U163" s="437" t="str">
        <f t="shared" si="21"/>
        <v/>
      </c>
      <c r="V163" s="438" t="str">
        <f t="shared" si="22"/>
        <v/>
      </c>
      <c r="W163" s="439" t="str">
        <f t="shared" si="23"/>
        <v/>
      </c>
    </row>
    <row r="164" spans="1:23">
      <c r="A164" s="425">
        <f>IF('Result Sheet'!A164="","",'Result Sheet'!A164)</f>
        <v>157</v>
      </c>
      <c r="B164" s="426" t="str">
        <f>IF(OR($D$3="",$N$3=""),"",IF('Result Sheet'!B164="","",'Result Sheet'!B164))</f>
        <v/>
      </c>
      <c r="C164" s="427" t="str">
        <f>IF(OR($D$3="",$N$3=""),"",IF('Result Sheet'!F164="","",'Result Sheet'!F164))</f>
        <v/>
      </c>
      <c r="D164" s="428" t="str">
        <f>IF(OR($D$3="",$N$3=""),"",IF('Result Sheet'!E164="","",'Result Sheet'!E164))</f>
        <v/>
      </c>
      <c r="E164" s="429" t="str">
        <f>IF(OR($D$3="",$N$3=""),"",IF('Result Sheet'!G164="","",'Result Sheet'!G164))</f>
        <v/>
      </c>
      <c r="F164" s="429" t="str">
        <f>IF(OR($D$3="",$N$3=""),"",IF('Result Sheet'!H164="","",'Result Sheet'!H164))</f>
        <v/>
      </c>
      <c r="G164" s="429" t="str">
        <f>IF(OR($D$3="",$N$3=""),"",IF('Result Sheet'!I164="","",'Result Sheet'!I164))</f>
        <v/>
      </c>
      <c r="H164" s="430" t="str">
        <f>IF(OR($D$3="",$N$3=""),"",IF('Result Sheet'!K164="","",'Result Sheet'!K164))</f>
        <v/>
      </c>
      <c r="I164" s="431" t="str">
        <f>IF(OR($D$3="",$N$3=""),"",IF('Result Sheet'!J164="","",'Result Sheet'!J164))</f>
        <v/>
      </c>
      <c r="J164" s="432" t="str">
        <f>IF($N$3=$AJ$8,'Result Sheet'!P164,IF($N$3=$AJ$9,'Result Sheet'!AH164,IF($N$3=$AJ$10,'Result Sheet'!AZ164,IF($N$3=$AJ$11,'Result Sheet'!BR164,""))))</f>
        <v/>
      </c>
      <c r="K164" s="432" t="str">
        <f>IF($N$3=$AJ$8,'Result Sheet'!Q164,IF($N$3=$AJ$9,'Result Sheet'!AI164,IF($N$3=$AJ$10,'Result Sheet'!BA164,IF($N$3=$AJ$11,'Result Sheet'!BS164,""))))</f>
        <v/>
      </c>
      <c r="L164" s="433" t="str">
        <f>IF(OR($D$3="",$N$3=""),"",IF(B164="","",IF(AND(K164="NA",J164="NA"),"NA",IF($N$3=$AJ$12,'Result Sheet'!CF164,IF($N$3=$AJ$13,'Result Sheet'!CM164,IF($N$3=$AJ$14,'Result Sheet'!CT164,IF($N$3=$AJ$15,'Result Sheet'!DA164,IF($N$3=$AJ$16,'Result Sheet'!DE164,SUM(J164:K164)))))))))</f>
        <v/>
      </c>
      <c r="M164" s="434" t="str">
        <f t="shared" si="16"/>
        <v/>
      </c>
      <c r="N164" s="435" t="str">
        <f>IF($N$3=$AJ$8,'Result Sheet'!T164,IF($N$3=$AJ$9,'Result Sheet'!AL164,IF($N$3=$AJ$10,'Result Sheet'!BD164,IF($N$3=$AJ$11,'Result Sheet'!BV164,""))))</f>
        <v/>
      </c>
      <c r="O164" s="435" t="str">
        <f>IF($N$3=$AJ$8,'Result Sheet'!U164,IF($N$3=$AJ$9,'Result Sheet'!AM164,IF($N$3=$AJ$10,'Result Sheet'!BE164,IF($N$3=$AJ$11,'Result Sheet'!BW164,""))))</f>
        <v/>
      </c>
      <c r="P164" s="436" t="str">
        <f>IF(OR($D$3="",$N$3=""),"",IF(B164="","",IF(AND(N164="NA",O164="NA"),"NA",IF($N$3=$AJ$12,'Result Sheet'!CG164,IF($N$3=$AJ$13,'Result Sheet'!CN164,IF($N$3=$AJ$14,'Result Sheet'!CU164,IF($N$3=$AJ$15,'Result Sheet'!DB164,IF($N$3=$AJ$16,'Result Sheet'!DF164,SUM(N164:O164)))))))))</f>
        <v/>
      </c>
      <c r="Q164" s="434" t="str">
        <f t="shared" si="17"/>
        <v/>
      </c>
      <c r="R164" s="437">
        <f t="shared" si="18"/>
        <v>0</v>
      </c>
      <c r="S164" s="437" t="str">
        <f t="shared" si="19"/>
        <v/>
      </c>
      <c r="T164" s="437" t="str">
        <f t="shared" si="20"/>
        <v/>
      </c>
      <c r="U164" s="437" t="str">
        <f t="shared" si="21"/>
        <v/>
      </c>
      <c r="V164" s="438" t="str">
        <f t="shared" si="22"/>
        <v/>
      </c>
      <c r="W164" s="439" t="str">
        <f t="shared" si="23"/>
        <v/>
      </c>
    </row>
    <row r="165" spans="1:23">
      <c r="A165" s="425">
        <f>IF('Result Sheet'!A165="","",'Result Sheet'!A165)</f>
        <v>158</v>
      </c>
      <c r="B165" s="426" t="str">
        <f>IF(OR($D$3="",$N$3=""),"",IF('Result Sheet'!B165="","",'Result Sheet'!B165))</f>
        <v/>
      </c>
      <c r="C165" s="427" t="str">
        <f>IF(OR($D$3="",$N$3=""),"",IF('Result Sheet'!F165="","",'Result Sheet'!F165))</f>
        <v/>
      </c>
      <c r="D165" s="428" t="str">
        <f>IF(OR($D$3="",$N$3=""),"",IF('Result Sheet'!E165="","",'Result Sheet'!E165))</f>
        <v/>
      </c>
      <c r="E165" s="429" t="str">
        <f>IF(OR($D$3="",$N$3=""),"",IF('Result Sheet'!G165="","",'Result Sheet'!G165))</f>
        <v/>
      </c>
      <c r="F165" s="429" t="str">
        <f>IF(OR($D$3="",$N$3=""),"",IF('Result Sheet'!H165="","",'Result Sheet'!H165))</f>
        <v/>
      </c>
      <c r="G165" s="429" t="str">
        <f>IF(OR($D$3="",$N$3=""),"",IF('Result Sheet'!I165="","",'Result Sheet'!I165))</f>
        <v/>
      </c>
      <c r="H165" s="430" t="str">
        <f>IF(OR($D$3="",$N$3=""),"",IF('Result Sheet'!K165="","",'Result Sheet'!K165))</f>
        <v/>
      </c>
      <c r="I165" s="431" t="str">
        <f>IF(OR($D$3="",$N$3=""),"",IF('Result Sheet'!J165="","",'Result Sheet'!J165))</f>
        <v/>
      </c>
      <c r="J165" s="432" t="str">
        <f>IF($N$3=$AJ$8,'Result Sheet'!P165,IF($N$3=$AJ$9,'Result Sheet'!AH165,IF($N$3=$AJ$10,'Result Sheet'!AZ165,IF($N$3=$AJ$11,'Result Sheet'!BR165,""))))</f>
        <v/>
      </c>
      <c r="K165" s="432" t="str">
        <f>IF($N$3=$AJ$8,'Result Sheet'!Q165,IF($N$3=$AJ$9,'Result Sheet'!AI165,IF($N$3=$AJ$10,'Result Sheet'!BA165,IF($N$3=$AJ$11,'Result Sheet'!BS165,""))))</f>
        <v/>
      </c>
      <c r="L165" s="433" t="str">
        <f>IF(OR($D$3="",$N$3=""),"",IF(B165="","",IF(AND(K165="NA",J165="NA"),"NA",IF($N$3=$AJ$12,'Result Sheet'!CF165,IF($N$3=$AJ$13,'Result Sheet'!CM165,IF($N$3=$AJ$14,'Result Sheet'!CT165,IF($N$3=$AJ$15,'Result Sheet'!DA165,IF($N$3=$AJ$16,'Result Sheet'!DE165,SUM(J165:K165)))))))))</f>
        <v/>
      </c>
      <c r="M165" s="434" t="str">
        <f t="shared" si="16"/>
        <v/>
      </c>
      <c r="N165" s="435" t="str">
        <f>IF($N$3=$AJ$8,'Result Sheet'!T165,IF($N$3=$AJ$9,'Result Sheet'!AL165,IF($N$3=$AJ$10,'Result Sheet'!BD165,IF($N$3=$AJ$11,'Result Sheet'!BV165,""))))</f>
        <v/>
      </c>
      <c r="O165" s="435" t="str">
        <f>IF($N$3=$AJ$8,'Result Sheet'!U165,IF($N$3=$AJ$9,'Result Sheet'!AM165,IF($N$3=$AJ$10,'Result Sheet'!BE165,IF($N$3=$AJ$11,'Result Sheet'!BW165,""))))</f>
        <v/>
      </c>
      <c r="P165" s="436" t="str">
        <f>IF(OR($D$3="",$N$3=""),"",IF(B165="","",IF(AND(N165="NA",O165="NA"),"NA",IF($N$3=$AJ$12,'Result Sheet'!CG165,IF($N$3=$AJ$13,'Result Sheet'!CN165,IF($N$3=$AJ$14,'Result Sheet'!CU165,IF($N$3=$AJ$15,'Result Sheet'!DB165,IF($N$3=$AJ$16,'Result Sheet'!DF165,SUM(N165:O165)))))))))</f>
        <v/>
      </c>
      <c r="Q165" s="434" t="str">
        <f t="shared" si="17"/>
        <v/>
      </c>
      <c r="R165" s="437">
        <f t="shared" si="18"/>
        <v>0</v>
      </c>
      <c r="S165" s="437" t="str">
        <f t="shared" si="19"/>
        <v/>
      </c>
      <c r="T165" s="437" t="str">
        <f t="shared" si="20"/>
        <v/>
      </c>
      <c r="U165" s="437" t="str">
        <f t="shared" si="21"/>
        <v/>
      </c>
      <c r="V165" s="438" t="str">
        <f t="shared" si="22"/>
        <v/>
      </c>
      <c r="W165" s="439" t="str">
        <f t="shared" si="23"/>
        <v/>
      </c>
    </row>
    <row r="166" spans="1:23">
      <c r="A166" s="425">
        <f>IF('Result Sheet'!A166="","",'Result Sheet'!A166)</f>
        <v>159</v>
      </c>
      <c r="B166" s="426" t="str">
        <f>IF(OR($D$3="",$N$3=""),"",IF('Result Sheet'!B166="","",'Result Sheet'!B166))</f>
        <v/>
      </c>
      <c r="C166" s="427" t="str">
        <f>IF(OR($D$3="",$N$3=""),"",IF('Result Sheet'!F166="","",'Result Sheet'!F166))</f>
        <v/>
      </c>
      <c r="D166" s="428" t="str">
        <f>IF(OR($D$3="",$N$3=""),"",IF('Result Sheet'!E166="","",'Result Sheet'!E166))</f>
        <v/>
      </c>
      <c r="E166" s="429" t="str">
        <f>IF(OR($D$3="",$N$3=""),"",IF('Result Sheet'!G166="","",'Result Sheet'!G166))</f>
        <v/>
      </c>
      <c r="F166" s="429" t="str">
        <f>IF(OR($D$3="",$N$3=""),"",IF('Result Sheet'!H166="","",'Result Sheet'!H166))</f>
        <v/>
      </c>
      <c r="G166" s="429" t="str">
        <f>IF(OR($D$3="",$N$3=""),"",IF('Result Sheet'!I166="","",'Result Sheet'!I166))</f>
        <v/>
      </c>
      <c r="H166" s="430" t="str">
        <f>IF(OR($D$3="",$N$3=""),"",IF('Result Sheet'!K166="","",'Result Sheet'!K166))</f>
        <v/>
      </c>
      <c r="I166" s="431" t="str">
        <f>IF(OR($D$3="",$N$3=""),"",IF('Result Sheet'!J166="","",'Result Sheet'!J166))</f>
        <v/>
      </c>
      <c r="J166" s="432" t="str">
        <f>IF($N$3=$AJ$8,'Result Sheet'!P166,IF($N$3=$AJ$9,'Result Sheet'!AH166,IF($N$3=$AJ$10,'Result Sheet'!AZ166,IF($N$3=$AJ$11,'Result Sheet'!BR166,""))))</f>
        <v/>
      </c>
      <c r="K166" s="432" t="str">
        <f>IF($N$3=$AJ$8,'Result Sheet'!Q166,IF($N$3=$AJ$9,'Result Sheet'!AI166,IF($N$3=$AJ$10,'Result Sheet'!BA166,IF($N$3=$AJ$11,'Result Sheet'!BS166,""))))</f>
        <v/>
      </c>
      <c r="L166" s="433" t="str">
        <f>IF(OR($D$3="",$N$3=""),"",IF(B166="","",IF(AND(K166="NA",J166="NA"),"NA",IF($N$3=$AJ$12,'Result Sheet'!CF166,IF($N$3=$AJ$13,'Result Sheet'!CM166,IF($N$3=$AJ$14,'Result Sheet'!CT166,IF($N$3=$AJ$15,'Result Sheet'!DA166,IF($N$3=$AJ$16,'Result Sheet'!DE166,SUM(J166:K166)))))))))</f>
        <v/>
      </c>
      <c r="M166" s="434" t="str">
        <f t="shared" si="16"/>
        <v/>
      </c>
      <c r="N166" s="435" t="str">
        <f>IF($N$3=$AJ$8,'Result Sheet'!T166,IF($N$3=$AJ$9,'Result Sheet'!AL166,IF($N$3=$AJ$10,'Result Sheet'!BD166,IF($N$3=$AJ$11,'Result Sheet'!BV166,""))))</f>
        <v/>
      </c>
      <c r="O166" s="435" t="str">
        <f>IF($N$3=$AJ$8,'Result Sheet'!U166,IF($N$3=$AJ$9,'Result Sheet'!AM166,IF($N$3=$AJ$10,'Result Sheet'!BE166,IF($N$3=$AJ$11,'Result Sheet'!BW166,""))))</f>
        <v/>
      </c>
      <c r="P166" s="436" t="str">
        <f>IF(OR($D$3="",$N$3=""),"",IF(B166="","",IF(AND(N166="NA",O166="NA"),"NA",IF($N$3=$AJ$12,'Result Sheet'!CG166,IF($N$3=$AJ$13,'Result Sheet'!CN166,IF($N$3=$AJ$14,'Result Sheet'!CU166,IF($N$3=$AJ$15,'Result Sheet'!DB166,IF($N$3=$AJ$16,'Result Sheet'!DF166,SUM(N166:O166)))))))))</f>
        <v/>
      </c>
      <c r="Q166" s="434" t="str">
        <f t="shared" si="17"/>
        <v/>
      </c>
      <c r="R166" s="437">
        <f t="shared" si="18"/>
        <v>0</v>
      </c>
      <c r="S166" s="437" t="str">
        <f t="shared" si="19"/>
        <v/>
      </c>
      <c r="T166" s="437" t="str">
        <f t="shared" si="20"/>
        <v/>
      </c>
      <c r="U166" s="437" t="str">
        <f t="shared" si="21"/>
        <v/>
      </c>
      <c r="V166" s="438" t="str">
        <f t="shared" si="22"/>
        <v/>
      </c>
      <c r="W166" s="439" t="str">
        <f t="shared" si="23"/>
        <v/>
      </c>
    </row>
    <row r="167" spans="1:23">
      <c r="A167" s="425">
        <f>IF('Result Sheet'!A167="","",'Result Sheet'!A167)</f>
        <v>160</v>
      </c>
      <c r="B167" s="426" t="str">
        <f>IF(OR($D$3="",$N$3=""),"",IF('Result Sheet'!B167="","",'Result Sheet'!B167))</f>
        <v/>
      </c>
      <c r="C167" s="427" t="str">
        <f>IF(OR($D$3="",$N$3=""),"",IF('Result Sheet'!F167="","",'Result Sheet'!F167))</f>
        <v/>
      </c>
      <c r="D167" s="428" t="str">
        <f>IF(OR($D$3="",$N$3=""),"",IF('Result Sheet'!E167="","",'Result Sheet'!E167))</f>
        <v/>
      </c>
      <c r="E167" s="429" t="str">
        <f>IF(OR($D$3="",$N$3=""),"",IF('Result Sheet'!G167="","",'Result Sheet'!G167))</f>
        <v/>
      </c>
      <c r="F167" s="429" t="str">
        <f>IF(OR($D$3="",$N$3=""),"",IF('Result Sheet'!H167="","",'Result Sheet'!H167))</f>
        <v/>
      </c>
      <c r="G167" s="429" t="str">
        <f>IF(OR($D$3="",$N$3=""),"",IF('Result Sheet'!I167="","",'Result Sheet'!I167))</f>
        <v/>
      </c>
      <c r="H167" s="430" t="str">
        <f>IF(OR($D$3="",$N$3=""),"",IF('Result Sheet'!K167="","",'Result Sheet'!K167))</f>
        <v/>
      </c>
      <c r="I167" s="431" t="str">
        <f>IF(OR($D$3="",$N$3=""),"",IF('Result Sheet'!J167="","",'Result Sheet'!J167))</f>
        <v/>
      </c>
      <c r="J167" s="432" t="str">
        <f>IF($N$3=$AJ$8,'Result Sheet'!P167,IF($N$3=$AJ$9,'Result Sheet'!AH167,IF($N$3=$AJ$10,'Result Sheet'!AZ167,IF($N$3=$AJ$11,'Result Sheet'!BR167,""))))</f>
        <v/>
      </c>
      <c r="K167" s="432" t="str">
        <f>IF($N$3=$AJ$8,'Result Sheet'!Q167,IF($N$3=$AJ$9,'Result Sheet'!AI167,IF($N$3=$AJ$10,'Result Sheet'!BA167,IF($N$3=$AJ$11,'Result Sheet'!BS167,""))))</f>
        <v/>
      </c>
      <c r="L167" s="433" t="str">
        <f>IF(OR($D$3="",$N$3=""),"",IF(B167="","",IF(AND(K167="NA",J167="NA"),"NA",IF($N$3=$AJ$12,'Result Sheet'!CF167,IF($N$3=$AJ$13,'Result Sheet'!CM167,IF($N$3=$AJ$14,'Result Sheet'!CT167,IF($N$3=$AJ$15,'Result Sheet'!DA167,IF($N$3=$AJ$16,'Result Sheet'!DE167,SUM(J167:K167)))))))))</f>
        <v/>
      </c>
      <c r="M167" s="434" t="str">
        <f t="shared" si="16"/>
        <v/>
      </c>
      <c r="N167" s="435" t="str">
        <f>IF($N$3=$AJ$8,'Result Sheet'!T167,IF($N$3=$AJ$9,'Result Sheet'!AL167,IF($N$3=$AJ$10,'Result Sheet'!BD167,IF($N$3=$AJ$11,'Result Sheet'!BV167,""))))</f>
        <v/>
      </c>
      <c r="O167" s="435" t="str">
        <f>IF($N$3=$AJ$8,'Result Sheet'!U167,IF($N$3=$AJ$9,'Result Sheet'!AM167,IF($N$3=$AJ$10,'Result Sheet'!BE167,IF($N$3=$AJ$11,'Result Sheet'!BW167,""))))</f>
        <v/>
      </c>
      <c r="P167" s="436" t="str">
        <f>IF(OR($D$3="",$N$3=""),"",IF(B167="","",IF(AND(N167="NA",O167="NA"),"NA",IF($N$3=$AJ$12,'Result Sheet'!CG167,IF($N$3=$AJ$13,'Result Sheet'!CN167,IF($N$3=$AJ$14,'Result Sheet'!CU167,IF($N$3=$AJ$15,'Result Sheet'!DB167,IF($N$3=$AJ$16,'Result Sheet'!DF167,SUM(N167:O167)))))))))</f>
        <v/>
      </c>
      <c r="Q167" s="434" t="str">
        <f t="shared" si="17"/>
        <v/>
      </c>
      <c r="R167" s="437">
        <f t="shared" si="18"/>
        <v>0</v>
      </c>
      <c r="S167" s="437" t="str">
        <f t="shared" si="19"/>
        <v/>
      </c>
      <c r="T167" s="437" t="str">
        <f t="shared" si="20"/>
        <v/>
      </c>
      <c r="U167" s="437" t="str">
        <f t="shared" si="21"/>
        <v/>
      </c>
      <c r="V167" s="438" t="str">
        <f t="shared" si="22"/>
        <v/>
      </c>
      <c r="W167" s="439" t="str">
        <f t="shared" si="23"/>
        <v/>
      </c>
    </row>
    <row r="168" spans="1:23">
      <c r="A168" s="425">
        <f>IF('Result Sheet'!A168="","",'Result Sheet'!A168)</f>
        <v>161</v>
      </c>
      <c r="B168" s="426" t="str">
        <f>IF(OR($D$3="",$N$3=""),"",IF('Result Sheet'!B168="","",'Result Sheet'!B168))</f>
        <v/>
      </c>
      <c r="C168" s="427" t="str">
        <f>IF(OR($D$3="",$N$3=""),"",IF('Result Sheet'!F168="","",'Result Sheet'!F168))</f>
        <v/>
      </c>
      <c r="D168" s="428" t="str">
        <f>IF(OR($D$3="",$N$3=""),"",IF('Result Sheet'!E168="","",'Result Sheet'!E168))</f>
        <v/>
      </c>
      <c r="E168" s="429" t="str">
        <f>IF(OR($D$3="",$N$3=""),"",IF('Result Sheet'!G168="","",'Result Sheet'!G168))</f>
        <v/>
      </c>
      <c r="F168" s="429" t="str">
        <f>IF(OR($D$3="",$N$3=""),"",IF('Result Sheet'!H168="","",'Result Sheet'!H168))</f>
        <v/>
      </c>
      <c r="G168" s="429" t="str">
        <f>IF(OR($D$3="",$N$3=""),"",IF('Result Sheet'!I168="","",'Result Sheet'!I168))</f>
        <v/>
      </c>
      <c r="H168" s="430" t="str">
        <f>IF(OR($D$3="",$N$3=""),"",IF('Result Sheet'!K168="","",'Result Sheet'!K168))</f>
        <v/>
      </c>
      <c r="I168" s="431" t="str">
        <f>IF(OR($D$3="",$N$3=""),"",IF('Result Sheet'!J168="","",'Result Sheet'!J168))</f>
        <v/>
      </c>
      <c r="J168" s="432" t="str">
        <f>IF($N$3=$AJ$8,'Result Sheet'!P168,IF($N$3=$AJ$9,'Result Sheet'!AH168,IF($N$3=$AJ$10,'Result Sheet'!AZ168,IF($N$3=$AJ$11,'Result Sheet'!BR168,""))))</f>
        <v/>
      </c>
      <c r="K168" s="432" t="str">
        <f>IF($N$3=$AJ$8,'Result Sheet'!Q168,IF($N$3=$AJ$9,'Result Sheet'!AI168,IF($N$3=$AJ$10,'Result Sheet'!BA168,IF($N$3=$AJ$11,'Result Sheet'!BS168,""))))</f>
        <v/>
      </c>
      <c r="L168" s="433" t="str">
        <f>IF(OR($D$3="",$N$3=""),"",IF(B168="","",IF(AND(K168="NA",J168="NA"),"NA",IF($N$3=$AJ$12,'Result Sheet'!CF168,IF($N$3=$AJ$13,'Result Sheet'!CM168,IF($N$3=$AJ$14,'Result Sheet'!CT168,IF($N$3=$AJ$15,'Result Sheet'!DA168,IF($N$3=$AJ$16,'Result Sheet'!DE168,SUM(J168:K168)))))))))</f>
        <v/>
      </c>
      <c r="M168" s="434" t="str">
        <f t="shared" si="16"/>
        <v/>
      </c>
      <c r="N168" s="435" t="str">
        <f>IF($N$3=$AJ$8,'Result Sheet'!T168,IF($N$3=$AJ$9,'Result Sheet'!AL168,IF($N$3=$AJ$10,'Result Sheet'!BD168,IF($N$3=$AJ$11,'Result Sheet'!BV168,""))))</f>
        <v/>
      </c>
      <c r="O168" s="435" t="str">
        <f>IF($N$3=$AJ$8,'Result Sheet'!U168,IF($N$3=$AJ$9,'Result Sheet'!AM168,IF($N$3=$AJ$10,'Result Sheet'!BE168,IF($N$3=$AJ$11,'Result Sheet'!BW168,""))))</f>
        <v/>
      </c>
      <c r="P168" s="436" t="str">
        <f>IF(OR($D$3="",$N$3=""),"",IF(B168="","",IF(AND(N168="NA",O168="NA"),"NA",IF($N$3=$AJ$12,'Result Sheet'!CG168,IF($N$3=$AJ$13,'Result Sheet'!CN168,IF($N$3=$AJ$14,'Result Sheet'!CU168,IF($N$3=$AJ$15,'Result Sheet'!DB168,IF($N$3=$AJ$16,'Result Sheet'!DF168,SUM(N168:O168)))))))))</f>
        <v/>
      </c>
      <c r="Q168" s="434" t="str">
        <f t="shared" si="17"/>
        <v/>
      </c>
      <c r="R168" s="437">
        <f t="shared" si="18"/>
        <v>0</v>
      </c>
      <c r="S168" s="437" t="str">
        <f t="shared" si="19"/>
        <v/>
      </c>
      <c r="T168" s="437" t="str">
        <f t="shared" si="20"/>
        <v/>
      </c>
      <c r="U168" s="437" t="str">
        <f t="shared" si="21"/>
        <v/>
      </c>
      <c r="V168" s="438" t="str">
        <f t="shared" si="22"/>
        <v/>
      </c>
      <c r="W168" s="439" t="str">
        <f t="shared" si="23"/>
        <v/>
      </c>
    </row>
    <row r="169" spans="1:23">
      <c r="A169" s="425">
        <f>IF('Result Sheet'!A169="","",'Result Sheet'!A169)</f>
        <v>162</v>
      </c>
      <c r="B169" s="426" t="str">
        <f>IF(OR($D$3="",$N$3=""),"",IF('Result Sheet'!B169="","",'Result Sheet'!B169))</f>
        <v/>
      </c>
      <c r="C169" s="427" t="str">
        <f>IF(OR($D$3="",$N$3=""),"",IF('Result Sheet'!F169="","",'Result Sheet'!F169))</f>
        <v/>
      </c>
      <c r="D169" s="428" t="str">
        <f>IF(OR($D$3="",$N$3=""),"",IF('Result Sheet'!E169="","",'Result Sheet'!E169))</f>
        <v/>
      </c>
      <c r="E169" s="429" t="str">
        <f>IF(OR($D$3="",$N$3=""),"",IF('Result Sheet'!G169="","",'Result Sheet'!G169))</f>
        <v/>
      </c>
      <c r="F169" s="429" t="str">
        <f>IF(OR($D$3="",$N$3=""),"",IF('Result Sheet'!H169="","",'Result Sheet'!H169))</f>
        <v/>
      </c>
      <c r="G169" s="429" t="str">
        <f>IF(OR($D$3="",$N$3=""),"",IF('Result Sheet'!I169="","",'Result Sheet'!I169))</f>
        <v/>
      </c>
      <c r="H169" s="430" t="str">
        <f>IF(OR($D$3="",$N$3=""),"",IF('Result Sheet'!K169="","",'Result Sheet'!K169))</f>
        <v/>
      </c>
      <c r="I169" s="431" t="str">
        <f>IF(OR($D$3="",$N$3=""),"",IF('Result Sheet'!J169="","",'Result Sheet'!J169))</f>
        <v/>
      </c>
      <c r="J169" s="432" t="str">
        <f>IF($N$3=$AJ$8,'Result Sheet'!P169,IF($N$3=$AJ$9,'Result Sheet'!AH169,IF($N$3=$AJ$10,'Result Sheet'!AZ169,IF($N$3=$AJ$11,'Result Sheet'!BR169,""))))</f>
        <v/>
      </c>
      <c r="K169" s="432" t="str">
        <f>IF($N$3=$AJ$8,'Result Sheet'!Q169,IF($N$3=$AJ$9,'Result Sheet'!AI169,IF($N$3=$AJ$10,'Result Sheet'!BA169,IF($N$3=$AJ$11,'Result Sheet'!BS169,""))))</f>
        <v/>
      </c>
      <c r="L169" s="433" t="str">
        <f>IF(OR($D$3="",$N$3=""),"",IF(B169="","",IF(AND(K169="NA",J169="NA"),"NA",IF($N$3=$AJ$12,'Result Sheet'!CF169,IF($N$3=$AJ$13,'Result Sheet'!CM169,IF($N$3=$AJ$14,'Result Sheet'!CT169,IF($N$3=$AJ$15,'Result Sheet'!DA169,IF($N$3=$AJ$16,'Result Sheet'!DE169,SUM(J169:K169)))))))))</f>
        <v/>
      </c>
      <c r="M169" s="434" t="str">
        <f t="shared" si="16"/>
        <v/>
      </c>
      <c r="N169" s="435" t="str">
        <f>IF($N$3=$AJ$8,'Result Sheet'!T169,IF($N$3=$AJ$9,'Result Sheet'!AL169,IF($N$3=$AJ$10,'Result Sheet'!BD169,IF($N$3=$AJ$11,'Result Sheet'!BV169,""))))</f>
        <v/>
      </c>
      <c r="O169" s="435" t="str">
        <f>IF($N$3=$AJ$8,'Result Sheet'!U169,IF($N$3=$AJ$9,'Result Sheet'!AM169,IF($N$3=$AJ$10,'Result Sheet'!BE169,IF($N$3=$AJ$11,'Result Sheet'!BW169,""))))</f>
        <v/>
      </c>
      <c r="P169" s="436" t="str">
        <f>IF(OR($D$3="",$N$3=""),"",IF(B169="","",IF(AND(N169="NA",O169="NA"),"NA",IF($N$3=$AJ$12,'Result Sheet'!CG169,IF($N$3=$AJ$13,'Result Sheet'!CN169,IF($N$3=$AJ$14,'Result Sheet'!CU169,IF($N$3=$AJ$15,'Result Sheet'!DB169,IF($N$3=$AJ$16,'Result Sheet'!DF169,SUM(N169:O169)))))))))</f>
        <v/>
      </c>
      <c r="Q169" s="434" t="str">
        <f t="shared" si="17"/>
        <v/>
      </c>
      <c r="R169" s="437">
        <f t="shared" si="18"/>
        <v>0</v>
      </c>
      <c r="S169" s="437" t="str">
        <f t="shared" si="19"/>
        <v/>
      </c>
      <c r="T169" s="437" t="str">
        <f t="shared" si="20"/>
        <v/>
      </c>
      <c r="U169" s="437" t="str">
        <f t="shared" si="21"/>
        <v/>
      </c>
      <c r="V169" s="438" t="str">
        <f t="shared" si="22"/>
        <v/>
      </c>
      <c r="W169" s="439" t="str">
        <f t="shared" si="23"/>
        <v/>
      </c>
    </row>
    <row r="170" spans="1:23">
      <c r="A170" s="425">
        <f>IF('Result Sheet'!A170="","",'Result Sheet'!A170)</f>
        <v>163</v>
      </c>
      <c r="B170" s="426" t="str">
        <f>IF(OR($D$3="",$N$3=""),"",IF('Result Sheet'!B170="","",'Result Sheet'!B170))</f>
        <v/>
      </c>
      <c r="C170" s="427" t="str">
        <f>IF(OR($D$3="",$N$3=""),"",IF('Result Sheet'!F170="","",'Result Sheet'!F170))</f>
        <v/>
      </c>
      <c r="D170" s="428" t="str">
        <f>IF(OR($D$3="",$N$3=""),"",IF('Result Sheet'!E170="","",'Result Sheet'!E170))</f>
        <v/>
      </c>
      <c r="E170" s="429" t="str">
        <f>IF(OR($D$3="",$N$3=""),"",IF('Result Sheet'!G170="","",'Result Sheet'!G170))</f>
        <v/>
      </c>
      <c r="F170" s="429" t="str">
        <f>IF(OR($D$3="",$N$3=""),"",IF('Result Sheet'!H170="","",'Result Sheet'!H170))</f>
        <v/>
      </c>
      <c r="G170" s="429" t="str">
        <f>IF(OR($D$3="",$N$3=""),"",IF('Result Sheet'!I170="","",'Result Sheet'!I170))</f>
        <v/>
      </c>
      <c r="H170" s="430" t="str">
        <f>IF(OR($D$3="",$N$3=""),"",IF('Result Sheet'!K170="","",'Result Sheet'!K170))</f>
        <v/>
      </c>
      <c r="I170" s="431" t="str">
        <f>IF(OR($D$3="",$N$3=""),"",IF('Result Sheet'!J170="","",'Result Sheet'!J170))</f>
        <v/>
      </c>
      <c r="J170" s="432" t="str">
        <f>IF($N$3=$AJ$8,'Result Sheet'!P170,IF($N$3=$AJ$9,'Result Sheet'!AH170,IF($N$3=$AJ$10,'Result Sheet'!AZ170,IF($N$3=$AJ$11,'Result Sheet'!BR170,""))))</f>
        <v/>
      </c>
      <c r="K170" s="432" t="str">
        <f>IF($N$3=$AJ$8,'Result Sheet'!Q170,IF($N$3=$AJ$9,'Result Sheet'!AI170,IF($N$3=$AJ$10,'Result Sheet'!BA170,IF($N$3=$AJ$11,'Result Sheet'!BS170,""))))</f>
        <v/>
      </c>
      <c r="L170" s="433" t="str">
        <f>IF(OR($D$3="",$N$3=""),"",IF(B170="","",IF(AND(K170="NA",J170="NA"),"NA",IF($N$3=$AJ$12,'Result Sheet'!CF170,IF($N$3=$AJ$13,'Result Sheet'!CM170,IF($N$3=$AJ$14,'Result Sheet'!CT170,IF($N$3=$AJ$15,'Result Sheet'!DA170,IF($N$3=$AJ$16,'Result Sheet'!DE170,SUM(J170:K170)))))))))</f>
        <v/>
      </c>
      <c r="M170" s="434" t="str">
        <f t="shared" si="16"/>
        <v/>
      </c>
      <c r="N170" s="435" t="str">
        <f>IF($N$3=$AJ$8,'Result Sheet'!T170,IF($N$3=$AJ$9,'Result Sheet'!AL170,IF($N$3=$AJ$10,'Result Sheet'!BD170,IF($N$3=$AJ$11,'Result Sheet'!BV170,""))))</f>
        <v/>
      </c>
      <c r="O170" s="435" t="str">
        <f>IF($N$3=$AJ$8,'Result Sheet'!U170,IF($N$3=$AJ$9,'Result Sheet'!AM170,IF($N$3=$AJ$10,'Result Sheet'!BE170,IF($N$3=$AJ$11,'Result Sheet'!BW170,""))))</f>
        <v/>
      </c>
      <c r="P170" s="436" t="str">
        <f>IF(OR($D$3="",$N$3=""),"",IF(B170="","",IF(AND(N170="NA",O170="NA"),"NA",IF($N$3=$AJ$12,'Result Sheet'!CG170,IF($N$3=$AJ$13,'Result Sheet'!CN170,IF($N$3=$AJ$14,'Result Sheet'!CU170,IF($N$3=$AJ$15,'Result Sheet'!DB170,IF($N$3=$AJ$16,'Result Sheet'!DF170,SUM(N170:O170)))))))))</f>
        <v/>
      </c>
      <c r="Q170" s="434" t="str">
        <f t="shared" si="17"/>
        <v/>
      </c>
      <c r="R170" s="437">
        <f t="shared" si="18"/>
        <v>0</v>
      </c>
      <c r="S170" s="437" t="str">
        <f t="shared" si="19"/>
        <v/>
      </c>
      <c r="T170" s="437" t="str">
        <f t="shared" si="20"/>
        <v/>
      </c>
      <c r="U170" s="437" t="str">
        <f t="shared" si="21"/>
        <v/>
      </c>
      <c r="V170" s="438" t="str">
        <f t="shared" si="22"/>
        <v/>
      </c>
      <c r="W170" s="439" t="str">
        <f t="shared" si="23"/>
        <v/>
      </c>
    </row>
    <row r="171" spans="1:23">
      <c r="A171" s="425">
        <f>IF('Result Sheet'!A171="","",'Result Sheet'!A171)</f>
        <v>164</v>
      </c>
      <c r="B171" s="426" t="str">
        <f>IF(OR($D$3="",$N$3=""),"",IF('Result Sheet'!B171="","",'Result Sheet'!B171))</f>
        <v/>
      </c>
      <c r="C171" s="427" t="str">
        <f>IF(OR($D$3="",$N$3=""),"",IF('Result Sheet'!F171="","",'Result Sheet'!F171))</f>
        <v/>
      </c>
      <c r="D171" s="428" t="str">
        <f>IF(OR($D$3="",$N$3=""),"",IF('Result Sheet'!E171="","",'Result Sheet'!E171))</f>
        <v/>
      </c>
      <c r="E171" s="429" t="str">
        <f>IF(OR($D$3="",$N$3=""),"",IF('Result Sheet'!G171="","",'Result Sheet'!G171))</f>
        <v/>
      </c>
      <c r="F171" s="429" t="str">
        <f>IF(OR($D$3="",$N$3=""),"",IF('Result Sheet'!H171="","",'Result Sheet'!H171))</f>
        <v/>
      </c>
      <c r="G171" s="429" t="str">
        <f>IF(OR($D$3="",$N$3=""),"",IF('Result Sheet'!I171="","",'Result Sheet'!I171))</f>
        <v/>
      </c>
      <c r="H171" s="430" t="str">
        <f>IF(OR($D$3="",$N$3=""),"",IF('Result Sheet'!K171="","",'Result Sheet'!K171))</f>
        <v/>
      </c>
      <c r="I171" s="431" t="str">
        <f>IF(OR($D$3="",$N$3=""),"",IF('Result Sheet'!J171="","",'Result Sheet'!J171))</f>
        <v/>
      </c>
      <c r="J171" s="432" t="str">
        <f>IF($N$3=$AJ$8,'Result Sheet'!P171,IF($N$3=$AJ$9,'Result Sheet'!AH171,IF($N$3=$AJ$10,'Result Sheet'!AZ171,IF($N$3=$AJ$11,'Result Sheet'!BR171,""))))</f>
        <v/>
      </c>
      <c r="K171" s="432" t="str">
        <f>IF($N$3=$AJ$8,'Result Sheet'!Q171,IF($N$3=$AJ$9,'Result Sheet'!AI171,IF($N$3=$AJ$10,'Result Sheet'!BA171,IF($N$3=$AJ$11,'Result Sheet'!BS171,""))))</f>
        <v/>
      </c>
      <c r="L171" s="433" t="str">
        <f>IF(OR($D$3="",$N$3=""),"",IF(B171="","",IF(AND(K171="NA",J171="NA"),"NA",IF($N$3=$AJ$12,'Result Sheet'!CF171,IF($N$3=$AJ$13,'Result Sheet'!CM171,IF($N$3=$AJ$14,'Result Sheet'!CT171,IF($N$3=$AJ$15,'Result Sheet'!DA171,IF($N$3=$AJ$16,'Result Sheet'!DE171,SUM(J171:K171)))))))))</f>
        <v/>
      </c>
      <c r="M171" s="434" t="str">
        <f t="shared" si="16"/>
        <v/>
      </c>
      <c r="N171" s="435" t="str">
        <f>IF($N$3=$AJ$8,'Result Sheet'!T171,IF($N$3=$AJ$9,'Result Sheet'!AL171,IF($N$3=$AJ$10,'Result Sheet'!BD171,IF($N$3=$AJ$11,'Result Sheet'!BV171,""))))</f>
        <v/>
      </c>
      <c r="O171" s="435" t="str">
        <f>IF($N$3=$AJ$8,'Result Sheet'!U171,IF($N$3=$AJ$9,'Result Sheet'!AM171,IF($N$3=$AJ$10,'Result Sheet'!BE171,IF($N$3=$AJ$11,'Result Sheet'!BW171,""))))</f>
        <v/>
      </c>
      <c r="P171" s="436" t="str">
        <f>IF(OR($D$3="",$N$3=""),"",IF(B171="","",IF(AND(N171="NA",O171="NA"),"NA",IF($N$3=$AJ$12,'Result Sheet'!CG171,IF($N$3=$AJ$13,'Result Sheet'!CN171,IF($N$3=$AJ$14,'Result Sheet'!CU171,IF($N$3=$AJ$15,'Result Sheet'!DB171,IF($N$3=$AJ$16,'Result Sheet'!DF171,SUM(N171:O171)))))))))</f>
        <v/>
      </c>
      <c r="Q171" s="434" t="str">
        <f t="shared" si="17"/>
        <v/>
      </c>
      <c r="R171" s="437">
        <f t="shared" si="18"/>
        <v>0</v>
      </c>
      <c r="S171" s="437" t="str">
        <f t="shared" si="19"/>
        <v/>
      </c>
      <c r="T171" s="437" t="str">
        <f t="shared" si="20"/>
        <v/>
      </c>
      <c r="U171" s="437" t="str">
        <f t="shared" si="21"/>
        <v/>
      </c>
      <c r="V171" s="438" t="str">
        <f t="shared" si="22"/>
        <v/>
      </c>
      <c r="W171" s="439" t="str">
        <f t="shared" si="23"/>
        <v/>
      </c>
    </row>
    <row r="172" spans="1:23">
      <c r="A172" s="425">
        <f>IF('Result Sheet'!A172="","",'Result Sheet'!A172)</f>
        <v>165</v>
      </c>
      <c r="B172" s="426" t="str">
        <f>IF(OR($D$3="",$N$3=""),"",IF('Result Sheet'!B172="","",'Result Sheet'!B172))</f>
        <v/>
      </c>
      <c r="C172" s="427" t="str">
        <f>IF(OR($D$3="",$N$3=""),"",IF('Result Sheet'!F172="","",'Result Sheet'!F172))</f>
        <v/>
      </c>
      <c r="D172" s="428" t="str">
        <f>IF(OR($D$3="",$N$3=""),"",IF('Result Sheet'!E172="","",'Result Sheet'!E172))</f>
        <v/>
      </c>
      <c r="E172" s="429" t="str">
        <f>IF(OR($D$3="",$N$3=""),"",IF('Result Sheet'!G172="","",'Result Sheet'!G172))</f>
        <v/>
      </c>
      <c r="F172" s="429" t="str">
        <f>IF(OR($D$3="",$N$3=""),"",IF('Result Sheet'!H172="","",'Result Sheet'!H172))</f>
        <v/>
      </c>
      <c r="G172" s="429" t="str">
        <f>IF(OR($D$3="",$N$3=""),"",IF('Result Sheet'!I172="","",'Result Sheet'!I172))</f>
        <v/>
      </c>
      <c r="H172" s="430" t="str">
        <f>IF(OR($D$3="",$N$3=""),"",IF('Result Sheet'!K172="","",'Result Sheet'!K172))</f>
        <v/>
      </c>
      <c r="I172" s="431" t="str">
        <f>IF(OR($D$3="",$N$3=""),"",IF('Result Sheet'!J172="","",'Result Sheet'!J172))</f>
        <v/>
      </c>
      <c r="J172" s="432" t="str">
        <f>IF($N$3=$AJ$8,'Result Sheet'!P172,IF($N$3=$AJ$9,'Result Sheet'!AH172,IF($N$3=$AJ$10,'Result Sheet'!AZ172,IF($N$3=$AJ$11,'Result Sheet'!BR172,""))))</f>
        <v/>
      </c>
      <c r="K172" s="432" t="str">
        <f>IF($N$3=$AJ$8,'Result Sheet'!Q172,IF($N$3=$AJ$9,'Result Sheet'!AI172,IF($N$3=$AJ$10,'Result Sheet'!BA172,IF($N$3=$AJ$11,'Result Sheet'!BS172,""))))</f>
        <v/>
      </c>
      <c r="L172" s="433" t="str">
        <f>IF(OR($D$3="",$N$3=""),"",IF(B172="","",IF(AND(K172="NA",J172="NA"),"NA",IF($N$3=$AJ$12,'Result Sheet'!CF172,IF($N$3=$AJ$13,'Result Sheet'!CM172,IF($N$3=$AJ$14,'Result Sheet'!CT172,IF($N$3=$AJ$15,'Result Sheet'!DA172,IF($N$3=$AJ$16,'Result Sheet'!DE172,SUM(J172:K172)))))))))</f>
        <v/>
      </c>
      <c r="M172" s="434" t="str">
        <f t="shared" si="16"/>
        <v/>
      </c>
      <c r="N172" s="435" t="str">
        <f>IF($N$3=$AJ$8,'Result Sheet'!T172,IF($N$3=$AJ$9,'Result Sheet'!AL172,IF($N$3=$AJ$10,'Result Sheet'!BD172,IF($N$3=$AJ$11,'Result Sheet'!BV172,""))))</f>
        <v/>
      </c>
      <c r="O172" s="435" t="str">
        <f>IF($N$3=$AJ$8,'Result Sheet'!U172,IF($N$3=$AJ$9,'Result Sheet'!AM172,IF($N$3=$AJ$10,'Result Sheet'!BE172,IF($N$3=$AJ$11,'Result Sheet'!BW172,""))))</f>
        <v/>
      </c>
      <c r="P172" s="436" t="str">
        <f>IF(OR($D$3="",$N$3=""),"",IF(B172="","",IF(AND(N172="NA",O172="NA"),"NA",IF($N$3=$AJ$12,'Result Sheet'!CG172,IF($N$3=$AJ$13,'Result Sheet'!CN172,IF($N$3=$AJ$14,'Result Sheet'!CU172,IF($N$3=$AJ$15,'Result Sheet'!DB172,IF($N$3=$AJ$16,'Result Sheet'!DF172,SUM(N172:O172)))))))))</f>
        <v/>
      </c>
      <c r="Q172" s="434" t="str">
        <f t="shared" si="17"/>
        <v/>
      </c>
      <c r="R172" s="437">
        <f t="shared" si="18"/>
        <v>0</v>
      </c>
      <c r="S172" s="437" t="str">
        <f t="shared" si="19"/>
        <v/>
      </c>
      <c r="T172" s="437" t="str">
        <f t="shared" si="20"/>
        <v/>
      </c>
      <c r="U172" s="437" t="str">
        <f t="shared" si="21"/>
        <v/>
      </c>
      <c r="V172" s="438" t="str">
        <f t="shared" si="22"/>
        <v/>
      </c>
      <c r="W172" s="439" t="str">
        <f t="shared" si="23"/>
        <v/>
      </c>
    </row>
    <row r="173" spans="1:23">
      <c r="A173" s="425">
        <f>IF('Result Sheet'!A173="","",'Result Sheet'!A173)</f>
        <v>166</v>
      </c>
      <c r="B173" s="426" t="str">
        <f>IF(OR($D$3="",$N$3=""),"",IF('Result Sheet'!B173="","",'Result Sheet'!B173))</f>
        <v/>
      </c>
      <c r="C173" s="427" t="str">
        <f>IF(OR($D$3="",$N$3=""),"",IF('Result Sheet'!F173="","",'Result Sheet'!F173))</f>
        <v/>
      </c>
      <c r="D173" s="428" t="str">
        <f>IF(OR($D$3="",$N$3=""),"",IF('Result Sheet'!E173="","",'Result Sheet'!E173))</f>
        <v/>
      </c>
      <c r="E173" s="429" t="str">
        <f>IF(OR($D$3="",$N$3=""),"",IF('Result Sheet'!G173="","",'Result Sheet'!G173))</f>
        <v/>
      </c>
      <c r="F173" s="429" t="str">
        <f>IF(OR($D$3="",$N$3=""),"",IF('Result Sheet'!H173="","",'Result Sheet'!H173))</f>
        <v/>
      </c>
      <c r="G173" s="429" t="str">
        <f>IF(OR($D$3="",$N$3=""),"",IF('Result Sheet'!I173="","",'Result Sheet'!I173))</f>
        <v/>
      </c>
      <c r="H173" s="430" t="str">
        <f>IF(OR($D$3="",$N$3=""),"",IF('Result Sheet'!K173="","",'Result Sheet'!K173))</f>
        <v/>
      </c>
      <c r="I173" s="431" t="str">
        <f>IF(OR($D$3="",$N$3=""),"",IF('Result Sheet'!J173="","",'Result Sheet'!J173))</f>
        <v/>
      </c>
      <c r="J173" s="432" t="str">
        <f>IF($N$3=$AJ$8,'Result Sheet'!P173,IF($N$3=$AJ$9,'Result Sheet'!AH173,IF($N$3=$AJ$10,'Result Sheet'!AZ173,IF($N$3=$AJ$11,'Result Sheet'!BR173,""))))</f>
        <v/>
      </c>
      <c r="K173" s="432" t="str">
        <f>IF($N$3=$AJ$8,'Result Sheet'!Q173,IF($N$3=$AJ$9,'Result Sheet'!AI173,IF($N$3=$AJ$10,'Result Sheet'!BA173,IF($N$3=$AJ$11,'Result Sheet'!BS173,""))))</f>
        <v/>
      </c>
      <c r="L173" s="433" t="str">
        <f>IF(OR($D$3="",$N$3=""),"",IF(B173="","",IF(AND(K173="NA",J173="NA"),"NA",IF($N$3=$AJ$12,'Result Sheet'!CF173,IF($N$3=$AJ$13,'Result Sheet'!CM173,IF($N$3=$AJ$14,'Result Sheet'!CT173,IF($N$3=$AJ$15,'Result Sheet'!DA173,IF($N$3=$AJ$16,'Result Sheet'!DE173,SUM(J173:K173)))))))))</f>
        <v/>
      </c>
      <c r="M173" s="434" t="str">
        <f t="shared" si="16"/>
        <v/>
      </c>
      <c r="N173" s="435" t="str">
        <f>IF($N$3=$AJ$8,'Result Sheet'!T173,IF($N$3=$AJ$9,'Result Sheet'!AL173,IF($N$3=$AJ$10,'Result Sheet'!BD173,IF($N$3=$AJ$11,'Result Sheet'!BV173,""))))</f>
        <v/>
      </c>
      <c r="O173" s="435" t="str">
        <f>IF($N$3=$AJ$8,'Result Sheet'!U173,IF($N$3=$AJ$9,'Result Sheet'!AM173,IF($N$3=$AJ$10,'Result Sheet'!BE173,IF($N$3=$AJ$11,'Result Sheet'!BW173,""))))</f>
        <v/>
      </c>
      <c r="P173" s="436" t="str">
        <f>IF(OR($D$3="",$N$3=""),"",IF(B173="","",IF(AND(N173="NA",O173="NA"),"NA",IF($N$3=$AJ$12,'Result Sheet'!CG173,IF($N$3=$AJ$13,'Result Sheet'!CN173,IF($N$3=$AJ$14,'Result Sheet'!CU173,IF($N$3=$AJ$15,'Result Sheet'!DB173,IF($N$3=$AJ$16,'Result Sheet'!DF173,SUM(N173:O173)))))))))</f>
        <v/>
      </c>
      <c r="Q173" s="434" t="str">
        <f t="shared" si="17"/>
        <v/>
      </c>
      <c r="R173" s="437">
        <f t="shared" si="18"/>
        <v>0</v>
      </c>
      <c r="S173" s="437" t="str">
        <f t="shared" si="19"/>
        <v/>
      </c>
      <c r="T173" s="437" t="str">
        <f t="shared" si="20"/>
        <v/>
      </c>
      <c r="U173" s="437" t="str">
        <f t="shared" si="21"/>
        <v/>
      </c>
      <c r="V173" s="438" t="str">
        <f t="shared" si="22"/>
        <v/>
      </c>
      <c r="W173" s="439" t="str">
        <f t="shared" si="23"/>
        <v/>
      </c>
    </row>
    <row r="174" spans="1:23">
      <c r="A174" s="425">
        <f>IF('Result Sheet'!A174="","",'Result Sheet'!A174)</f>
        <v>167</v>
      </c>
      <c r="B174" s="426" t="str">
        <f>IF(OR($D$3="",$N$3=""),"",IF('Result Sheet'!B174="","",'Result Sheet'!B174))</f>
        <v/>
      </c>
      <c r="C174" s="427" t="str">
        <f>IF(OR($D$3="",$N$3=""),"",IF('Result Sheet'!F174="","",'Result Sheet'!F174))</f>
        <v/>
      </c>
      <c r="D174" s="428" t="str">
        <f>IF(OR($D$3="",$N$3=""),"",IF('Result Sheet'!E174="","",'Result Sheet'!E174))</f>
        <v/>
      </c>
      <c r="E174" s="429" t="str">
        <f>IF(OR($D$3="",$N$3=""),"",IF('Result Sheet'!G174="","",'Result Sheet'!G174))</f>
        <v/>
      </c>
      <c r="F174" s="429" t="str">
        <f>IF(OR($D$3="",$N$3=""),"",IF('Result Sheet'!H174="","",'Result Sheet'!H174))</f>
        <v/>
      </c>
      <c r="G174" s="429" t="str">
        <f>IF(OR($D$3="",$N$3=""),"",IF('Result Sheet'!I174="","",'Result Sheet'!I174))</f>
        <v/>
      </c>
      <c r="H174" s="430" t="str">
        <f>IF(OR($D$3="",$N$3=""),"",IF('Result Sheet'!K174="","",'Result Sheet'!K174))</f>
        <v/>
      </c>
      <c r="I174" s="431" t="str">
        <f>IF(OR($D$3="",$N$3=""),"",IF('Result Sheet'!J174="","",'Result Sheet'!J174))</f>
        <v/>
      </c>
      <c r="J174" s="432" t="str">
        <f>IF($N$3=$AJ$8,'Result Sheet'!P174,IF($N$3=$AJ$9,'Result Sheet'!AH174,IF($N$3=$AJ$10,'Result Sheet'!AZ174,IF($N$3=$AJ$11,'Result Sheet'!BR174,""))))</f>
        <v/>
      </c>
      <c r="K174" s="432" t="str">
        <f>IF($N$3=$AJ$8,'Result Sheet'!Q174,IF($N$3=$AJ$9,'Result Sheet'!AI174,IF($N$3=$AJ$10,'Result Sheet'!BA174,IF($N$3=$AJ$11,'Result Sheet'!BS174,""))))</f>
        <v/>
      </c>
      <c r="L174" s="433" t="str">
        <f>IF(OR($D$3="",$N$3=""),"",IF(B174="","",IF(AND(K174="NA",J174="NA"),"NA",IF($N$3=$AJ$12,'Result Sheet'!CF174,IF($N$3=$AJ$13,'Result Sheet'!CM174,IF($N$3=$AJ$14,'Result Sheet'!CT174,IF($N$3=$AJ$15,'Result Sheet'!DA174,IF($N$3=$AJ$16,'Result Sheet'!DE174,SUM(J174:K174)))))))))</f>
        <v/>
      </c>
      <c r="M174" s="434" t="str">
        <f t="shared" si="16"/>
        <v/>
      </c>
      <c r="N174" s="435" t="str">
        <f>IF($N$3=$AJ$8,'Result Sheet'!T174,IF($N$3=$AJ$9,'Result Sheet'!AL174,IF($N$3=$AJ$10,'Result Sheet'!BD174,IF($N$3=$AJ$11,'Result Sheet'!BV174,""))))</f>
        <v/>
      </c>
      <c r="O174" s="435" t="str">
        <f>IF($N$3=$AJ$8,'Result Sheet'!U174,IF($N$3=$AJ$9,'Result Sheet'!AM174,IF($N$3=$AJ$10,'Result Sheet'!BE174,IF($N$3=$AJ$11,'Result Sheet'!BW174,""))))</f>
        <v/>
      </c>
      <c r="P174" s="436" t="str">
        <f>IF(OR($D$3="",$N$3=""),"",IF(B174="","",IF(AND(N174="NA",O174="NA"),"NA",IF($N$3=$AJ$12,'Result Sheet'!CG174,IF($N$3=$AJ$13,'Result Sheet'!CN174,IF($N$3=$AJ$14,'Result Sheet'!CU174,IF($N$3=$AJ$15,'Result Sheet'!DB174,IF($N$3=$AJ$16,'Result Sheet'!DF174,SUM(N174:O174)))))))))</f>
        <v/>
      </c>
      <c r="Q174" s="434" t="str">
        <f t="shared" si="17"/>
        <v/>
      </c>
      <c r="R174" s="437">
        <f t="shared" si="18"/>
        <v>0</v>
      </c>
      <c r="S174" s="437" t="str">
        <f t="shared" si="19"/>
        <v/>
      </c>
      <c r="T174" s="437" t="str">
        <f t="shared" si="20"/>
        <v/>
      </c>
      <c r="U174" s="437" t="str">
        <f t="shared" si="21"/>
        <v/>
      </c>
      <c r="V174" s="438" t="str">
        <f t="shared" si="22"/>
        <v/>
      </c>
      <c r="W174" s="439" t="str">
        <f t="shared" si="23"/>
        <v/>
      </c>
    </row>
    <row r="175" spans="1:23">
      <c r="A175" s="425">
        <f>IF('Result Sheet'!A175="","",'Result Sheet'!A175)</f>
        <v>168</v>
      </c>
      <c r="B175" s="426" t="str">
        <f>IF(OR($D$3="",$N$3=""),"",IF('Result Sheet'!B175="","",'Result Sheet'!B175))</f>
        <v/>
      </c>
      <c r="C175" s="427" t="str">
        <f>IF(OR($D$3="",$N$3=""),"",IF('Result Sheet'!F175="","",'Result Sheet'!F175))</f>
        <v/>
      </c>
      <c r="D175" s="428" t="str">
        <f>IF(OR($D$3="",$N$3=""),"",IF('Result Sheet'!E175="","",'Result Sheet'!E175))</f>
        <v/>
      </c>
      <c r="E175" s="429" t="str">
        <f>IF(OR($D$3="",$N$3=""),"",IF('Result Sheet'!G175="","",'Result Sheet'!G175))</f>
        <v/>
      </c>
      <c r="F175" s="429" t="str">
        <f>IF(OR($D$3="",$N$3=""),"",IF('Result Sheet'!H175="","",'Result Sheet'!H175))</f>
        <v/>
      </c>
      <c r="G175" s="429" t="str">
        <f>IF(OR($D$3="",$N$3=""),"",IF('Result Sheet'!I175="","",'Result Sheet'!I175))</f>
        <v/>
      </c>
      <c r="H175" s="430" t="str">
        <f>IF(OR($D$3="",$N$3=""),"",IF('Result Sheet'!K175="","",'Result Sheet'!K175))</f>
        <v/>
      </c>
      <c r="I175" s="431" t="str">
        <f>IF(OR($D$3="",$N$3=""),"",IF('Result Sheet'!J175="","",'Result Sheet'!J175))</f>
        <v/>
      </c>
      <c r="J175" s="432" t="str">
        <f>IF($N$3=$AJ$8,'Result Sheet'!P175,IF($N$3=$AJ$9,'Result Sheet'!AH175,IF($N$3=$AJ$10,'Result Sheet'!AZ175,IF($N$3=$AJ$11,'Result Sheet'!BR175,""))))</f>
        <v/>
      </c>
      <c r="K175" s="432" t="str">
        <f>IF($N$3=$AJ$8,'Result Sheet'!Q175,IF($N$3=$AJ$9,'Result Sheet'!AI175,IF($N$3=$AJ$10,'Result Sheet'!BA175,IF($N$3=$AJ$11,'Result Sheet'!BS175,""))))</f>
        <v/>
      </c>
      <c r="L175" s="433" t="str">
        <f>IF(OR($D$3="",$N$3=""),"",IF(B175="","",IF(AND(K175="NA",J175="NA"),"NA",IF($N$3=$AJ$12,'Result Sheet'!CF175,IF($N$3=$AJ$13,'Result Sheet'!CM175,IF($N$3=$AJ$14,'Result Sheet'!CT175,IF($N$3=$AJ$15,'Result Sheet'!DA175,IF($N$3=$AJ$16,'Result Sheet'!DE175,SUM(J175:K175)))))))))</f>
        <v/>
      </c>
      <c r="M175" s="434" t="str">
        <f t="shared" si="16"/>
        <v/>
      </c>
      <c r="N175" s="435" t="str">
        <f>IF($N$3=$AJ$8,'Result Sheet'!T175,IF($N$3=$AJ$9,'Result Sheet'!AL175,IF($N$3=$AJ$10,'Result Sheet'!BD175,IF($N$3=$AJ$11,'Result Sheet'!BV175,""))))</f>
        <v/>
      </c>
      <c r="O175" s="435" t="str">
        <f>IF($N$3=$AJ$8,'Result Sheet'!U175,IF($N$3=$AJ$9,'Result Sheet'!AM175,IF($N$3=$AJ$10,'Result Sheet'!BE175,IF($N$3=$AJ$11,'Result Sheet'!BW175,""))))</f>
        <v/>
      </c>
      <c r="P175" s="436" t="str">
        <f>IF(OR($D$3="",$N$3=""),"",IF(B175="","",IF(AND(N175="NA",O175="NA"),"NA",IF($N$3=$AJ$12,'Result Sheet'!CG175,IF($N$3=$AJ$13,'Result Sheet'!CN175,IF($N$3=$AJ$14,'Result Sheet'!CU175,IF($N$3=$AJ$15,'Result Sheet'!DB175,IF($N$3=$AJ$16,'Result Sheet'!DF175,SUM(N175:O175)))))))))</f>
        <v/>
      </c>
      <c r="Q175" s="434" t="str">
        <f t="shared" si="17"/>
        <v/>
      </c>
      <c r="R175" s="437">
        <f t="shared" si="18"/>
        <v>0</v>
      </c>
      <c r="S175" s="437" t="str">
        <f t="shared" si="19"/>
        <v/>
      </c>
      <c r="T175" s="437" t="str">
        <f t="shared" si="20"/>
        <v/>
      </c>
      <c r="U175" s="437" t="str">
        <f t="shared" si="21"/>
        <v/>
      </c>
      <c r="V175" s="438" t="str">
        <f t="shared" si="22"/>
        <v/>
      </c>
      <c r="W175" s="439" t="str">
        <f t="shared" si="23"/>
        <v/>
      </c>
    </row>
    <row r="176" spans="1:23">
      <c r="A176" s="425">
        <f>IF('Result Sheet'!A176="","",'Result Sheet'!A176)</f>
        <v>169</v>
      </c>
      <c r="B176" s="426" t="str">
        <f>IF(OR($D$3="",$N$3=""),"",IF('Result Sheet'!B176="","",'Result Sheet'!B176))</f>
        <v/>
      </c>
      <c r="C176" s="427" t="str">
        <f>IF(OR($D$3="",$N$3=""),"",IF('Result Sheet'!F176="","",'Result Sheet'!F176))</f>
        <v/>
      </c>
      <c r="D176" s="428" t="str">
        <f>IF(OR($D$3="",$N$3=""),"",IF('Result Sheet'!E176="","",'Result Sheet'!E176))</f>
        <v/>
      </c>
      <c r="E176" s="429" t="str">
        <f>IF(OR($D$3="",$N$3=""),"",IF('Result Sheet'!G176="","",'Result Sheet'!G176))</f>
        <v/>
      </c>
      <c r="F176" s="429" t="str">
        <f>IF(OR($D$3="",$N$3=""),"",IF('Result Sheet'!H176="","",'Result Sheet'!H176))</f>
        <v/>
      </c>
      <c r="G176" s="429" t="str">
        <f>IF(OR($D$3="",$N$3=""),"",IF('Result Sheet'!I176="","",'Result Sheet'!I176))</f>
        <v/>
      </c>
      <c r="H176" s="430" t="str">
        <f>IF(OR($D$3="",$N$3=""),"",IF('Result Sheet'!K176="","",'Result Sheet'!K176))</f>
        <v/>
      </c>
      <c r="I176" s="431" t="str">
        <f>IF(OR($D$3="",$N$3=""),"",IF('Result Sheet'!J176="","",'Result Sheet'!J176))</f>
        <v/>
      </c>
      <c r="J176" s="432" t="str">
        <f>IF($N$3=$AJ$8,'Result Sheet'!P176,IF($N$3=$AJ$9,'Result Sheet'!AH176,IF($N$3=$AJ$10,'Result Sheet'!AZ176,IF($N$3=$AJ$11,'Result Sheet'!BR176,""))))</f>
        <v/>
      </c>
      <c r="K176" s="432" t="str">
        <f>IF($N$3=$AJ$8,'Result Sheet'!Q176,IF($N$3=$AJ$9,'Result Sheet'!AI176,IF($N$3=$AJ$10,'Result Sheet'!BA176,IF($N$3=$AJ$11,'Result Sheet'!BS176,""))))</f>
        <v/>
      </c>
      <c r="L176" s="433" t="str">
        <f>IF(OR($D$3="",$N$3=""),"",IF(B176="","",IF(AND(K176="NA",J176="NA"),"NA",IF($N$3=$AJ$12,'Result Sheet'!CF176,IF($N$3=$AJ$13,'Result Sheet'!CM176,IF($N$3=$AJ$14,'Result Sheet'!CT176,IF($N$3=$AJ$15,'Result Sheet'!DA176,IF($N$3=$AJ$16,'Result Sheet'!DE176,SUM(J176:K176)))))))))</f>
        <v/>
      </c>
      <c r="M176" s="434" t="str">
        <f t="shared" si="16"/>
        <v/>
      </c>
      <c r="N176" s="435" t="str">
        <f>IF($N$3=$AJ$8,'Result Sheet'!T176,IF($N$3=$AJ$9,'Result Sheet'!AL176,IF($N$3=$AJ$10,'Result Sheet'!BD176,IF($N$3=$AJ$11,'Result Sheet'!BV176,""))))</f>
        <v/>
      </c>
      <c r="O176" s="435" t="str">
        <f>IF($N$3=$AJ$8,'Result Sheet'!U176,IF($N$3=$AJ$9,'Result Sheet'!AM176,IF($N$3=$AJ$10,'Result Sheet'!BE176,IF($N$3=$AJ$11,'Result Sheet'!BW176,""))))</f>
        <v/>
      </c>
      <c r="P176" s="436" t="str">
        <f>IF(OR($D$3="",$N$3=""),"",IF(B176="","",IF(AND(N176="NA",O176="NA"),"NA",IF($N$3=$AJ$12,'Result Sheet'!CG176,IF($N$3=$AJ$13,'Result Sheet'!CN176,IF($N$3=$AJ$14,'Result Sheet'!CU176,IF($N$3=$AJ$15,'Result Sheet'!DB176,IF($N$3=$AJ$16,'Result Sheet'!DF176,SUM(N176:O176)))))))))</f>
        <v/>
      </c>
      <c r="Q176" s="434" t="str">
        <f t="shared" si="17"/>
        <v/>
      </c>
      <c r="R176" s="437">
        <f t="shared" si="18"/>
        <v>0</v>
      </c>
      <c r="S176" s="437" t="str">
        <f t="shared" si="19"/>
        <v/>
      </c>
      <c r="T176" s="437" t="str">
        <f t="shared" si="20"/>
        <v/>
      </c>
      <c r="U176" s="437" t="str">
        <f t="shared" si="21"/>
        <v/>
      </c>
      <c r="V176" s="438" t="str">
        <f t="shared" si="22"/>
        <v/>
      </c>
      <c r="W176" s="439" t="str">
        <f t="shared" si="23"/>
        <v/>
      </c>
    </row>
    <row r="177" spans="1:23">
      <c r="A177" s="425">
        <f>IF('Result Sheet'!A177="","",'Result Sheet'!A177)</f>
        <v>170</v>
      </c>
      <c r="B177" s="426" t="str">
        <f>IF(OR($D$3="",$N$3=""),"",IF('Result Sheet'!B177="","",'Result Sheet'!B177))</f>
        <v/>
      </c>
      <c r="C177" s="427" t="str">
        <f>IF(OR($D$3="",$N$3=""),"",IF('Result Sheet'!F177="","",'Result Sheet'!F177))</f>
        <v/>
      </c>
      <c r="D177" s="428" t="str">
        <f>IF(OR($D$3="",$N$3=""),"",IF('Result Sheet'!E177="","",'Result Sheet'!E177))</f>
        <v/>
      </c>
      <c r="E177" s="429" t="str">
        <f>IF(OR($D$3="",$N$3=""),"",IF('Result Sheet'!G177="","",'Result Sheet'!G177))</f>
        <v/>
      </c>
      <c r="F177" s="429" t="str">
        <f>IF(OR($D$3="",$N$3=""),"",IF('Result Sheet'!H177="","",'Result Sheet'!H177))</f>
        <v/>
      </c>
      <c r="G177" s="429" t="str">
        <f>IF(OR($D$3="",$N$3=""),"",IF('Result Sheet'!I177="","",'Result Sheet'!I177))</f>
        <v/>
      </c>
      <c r="H177" s="430" t="str">
        <f>IF(OR($D$3="",$N$3=""),"",IF('Result Sheet'!K177="","",'Result Sheet'!K177))</f>
        <v/>
      </c>
      <c r="I177" s="431" t="str">
        <f>IF(OR($D$3="",$N$3=""),"",IF('Result Sheet'!J177="","",'Result Sheet'!J177))</f>
        <v/>
      </c>
      <c r="J177" s="432" t="str">
        <f>IF($N$3=$AJ$8,'Result Sheet'!P177,IF($N$3=$AJ$9,'Result Sheet'!AH177,IF($N$3=$AJ$10,'Result Sheet'!AZ177,IF($N$3=$AJ$11,'Result Sheet'!BR177,""))))</f>
        <v/>
      </c>
      <c r="K177" s="432" t="str">
        <f>IF($N$3=$AJ$8,'Result Sheet'!Q177,IF($N$3=$AJ$9,'Result Sheet'!AI177,IF($N$3=$AJ$10,'Result Sheet'!BA177,IF($N$3=$AJ$11,'Result Sheet'!BS177,""))))</f>
        <v/>
      </c>
      <c r="L177" s="433" t="str">
        <f>IF(OR($D$3="",$N$3=""),"",IF(B177="","",IF(AND(K177="NA",J177="NA"),"NA",IF($N$3=$AJ$12,'Result Sheet'!CF177,IF($N$3=$AJ$13,'Result Sheet'!CM177,IF($N$3=$AJ$14,'Result Sheet'!CT177,IF($N$3=$AJ$15,'Result Sheet'!DA177,IF($N$3=$AJ$16,'Result Sheet'!DE177,SUM(J177:K177)))))))))</f>
        <v/>
      </c>
      <c r="M177" s="434" t="str">
        <f t="shared" si="16"/>
        <v/>
      </c>
      <c r="N177" s="435" t="str">
        <f>IF($N$3=$AJ$8,'Result Sheet'!T177,IF($N$3=$AJ$9,'Result Sheet'!AL177,IF($N$3=$AJ$10,'Result Sheet'!BD177,IF($N$3=$AJ$11,'Result Sheet'!BV177,""))))</f>
        <v/>
      </c>
      <c r="O177" s="435" t="str">
        <f>IF($N$3=$AJ$8,'Result Sheet'!U177,IF($N$3=$AJ$9,'Result Sheet'!AM177,IF($N$3=$AJ$10,'Result Sheet'!BE177,IF($N$3=$AJ$11,'Result Sheet'!BW177,""))))</f>
        <v/>
      </c>
      <c r="P177" s="436" t="str">
        <f>IF(OR($D$3="",$N$3=""),"",IF(B177="","",IF(AND(N177="NA",O177="NA"),"NA",IF($N$3=$AJ$12,'Result Sheet'!CG177,IF($N$3=$AJ$13,'Result Sheet'!CN177,IF($N$3=$AJ$14,'Result Sheet'!CU177,IF($N$3=$AJ$15,'Result Sheet'!DB177,IF($N$3=$AJ$16,'Result Sheet'!DF177,SUM(N177:O177)))))))))</f>
        <v/>
      </c>
      <c r="Q177" s="434" t="str">
        <f t="shared" si="17"/>
        <v/>
      </c>
      <c r="R177" s="437">
        <f t="shared" si="18"/>
        <v>0</v>
      </c>
      <c r="S177" s="437" t="str">
        <f t="shared" si="19"/>
        <v/>
      </c>
      <c r="T177" s="437" t="str">
        <f t="shared" si="20"/>
        <v/>
      </c>
      <c r="U177" s="437" t="str">
        <f t="shared" si="21"/>
        <v/>
      </c>
      <c r="V177" s="438" t="str">
        <f t="shared" si="22"/>
        <v/>
      </c>
      <c r="W177" s="439" t="str">
        <f t="shared" si="23"/>
        <v/>
      </c>
    </row>
    <row r="178" spans="1:23">
      <c r="A178" s="425">
        <f>IF('Result Sheet'!A178="","",'Result Sheet'!A178)</f>
        <v>171</v>
      </c>
      <c r="B178" s="426" t="str">
        <f>IF(OR($D$3="",$N$3=""),"",IF('Result Sheet'!B178="","",'Result Sheet'!B178))</f>
        <v/>
      </c>
      <c r="C178" s="427" t="str">
        <f>IF(OR($D$3="",$N$3=""),"",IF('Result Sheet'!F178="","",'Result Sheet'!F178))</f>
        <v/>
      </c>
      <c r="D178" s="428" t="str">
        <f>IF(OR($D$3="",$N$3=""),"",IF('Result Sheet'!E178="","",'Result Sheet'!E178))</f>
        <v/>
      </c>
      <c r="E178" s="429" t="str">
        <f>IF(OR($D$3="",$N$3=""),"",IF('Result Sheet'!G178="","",'Result Sheet'!G178))</f>
        <v/>
      </c>
      <c r="F178" s="429" t="str">
        <f>IF(OR($D$3="",$N$3=""),"",IF('Result Sheet'!H178="","",'Result Sheet'!H178))</f>
        <v/>
      </c>
      <c r="G178" s="429" t="str">
        <f>IF(OR($D$3="",$N$3=""),"",IF('Result Sheet'!I178="","",'Result Sheet'!I178))</f>
        <v/>
      </c>
      <c r="H178" s="430" t="str">
        <f>IF(OR($D$3="",$N$3=""),"",IF('Result Sheet'!K178="","",'Result Sheet'!K178))</f>
        <v/>
      </c>
      <c r="I178" s="431" t="str">
        <f>IF(OR($D$3="",$N$3=""),"",IF('Result Sheet'!J178="","",'Result Sheet'!J178))</f>
        <v/>
      </c>
      <c r="J178" s="432" t="str">
        <f>IF($N$3=$AJ$8,'Result Sheet'!P178,IF($N$3=$AJ$9,'Result Sheet'!AH178,IF($N$3=$AJ$10,'Result Sheet'!AZ178,IF($N$3=$AJ$11,'Result Sheet'!BR178,""))))</f>
        <v/>
      </c>
      <c r="K178" s="432" t="str">
        <f>IF($N$3=$AJ$8,'Result Sheet'!Q178,IF($N$3=$AJ$9,'Result Sheet'!AI178,IF($N$3=$AJ$10,'Result Sheet'!BA178,IF($N$3=$AJ$11,'Result Sheet'!BS178,""))))</f>
        <v/>
      </c>
      <c r="L178" s="433" t="str">
        <f>IF(OR($D$3="",$N$3=""),"",IF(B178="","",IF(AND(K178="NA",J178="NA"),"NA",IF($N$3=$AJ$12,'Result Sheet'!CF178,IF($N$3=$AJ$13,'Result Sheet'!CM178,IF($N$3=$AJ$14,'Result Sheet'!CT178,IF($N$3=$AJ$15,'Result Sheet'!DA178,IF($N$3=$AJ$16,'Result Sheet'!DE178,SUM(J178:K178)))))))))</f>
        <v/>
      </c>
      <c r="M178" s="434" t="str">
        <f t="shared" si="16"/>
        <v/>
      </c>
      <c r="N178" s="435" t="str">
        <f>IF($N$3=$AJ$8,'Result Sheet'!T178,IF($N$3=$AJ$9,'Result Sheet'!AL178,IF($N$3=$AJ$10,'Result Sheet'!BD178,IF($N$3=$AJ$11,'Result Sheet'!BV178,""))))</f>
        <v/>
      </c>
      <c r="O178" s="435" t="str">
        <f>IF($N$3=$AJ$8,'Result Sheet'!U178,IF($N$3=$AJ$9,'Result Sheet'!AM178,IF($N$3=$AJ$10,'Result Sheet'!BE178,IF($N$3=$AJ$11,'Result Sheet'!BW178,""))))</f>
        <v/>
      </c>
      <c r="P178" s="436" t="str">
        <f>IF(OR($D$3="",$N$3=""),"",IF(B178="","",IF(AND(N178="NA",O178="NA"),"NA",IF($N$3=$AJ$12,'Result Sheet'!CG178,IF($N$3=$AJ$13,'Result Sheet'!CN178,IF($N$3=$AJ$14,'Result Sheet'!CU178,IF($N$3=$AJ$15,'Result Sheet'!DB178,IF($N$3=$AJ$16,'Result Sheet'!DF178,SUM(N178:O178)))))))))</f>
        <v/>
      </c>
      <c r="Q178" s="434" t="str">
        <f t="shared" si="17"/>
        <v/>
      </c>
      <c r="R178" s="437">
        <f t="shared" si="18"/>
        <v>0</v>
      </c>
      <c r="S178" s="437" t="str">
        <f t="shared" si="19"/>
        <v/>
      </c>
      <c r="T178" s="437" t="str">
        <f t="shared" si="20"/>
        <v/>
      </c>
      <c r="U178" s="437" t="str">
        <f t="shared" si="21"/>
        <v/>
      </c>
      <c r="V178" s="438" t="str">
        <f t="shared" si="22"/>
        <v/>
      </c>
      <c r="W178" s="439" t="str">
        <f t="shared" si="23"/>
        <v/>
      </c>
    </row>
    <row r="179" spans="1:23">
      <c r="A179" s="425">
        <f>IF('Result Sheet'!A179="","",'Result Sheet'!A179)</f>
        <v>172</v>
      </c>
      <c r="B179" s="426" t="str">
        <f>IF(OR($D$3="",$N$3=""),"",IF('Result Sheet'!B179="","",'Result Sheet'!B179))</f>
        <v/>
      </c>
      <c r="C179" s="427" t="str">
        <f>IF(OR($D$3="",$N$3=""),"",IF('Result Sheet'!F179="","",'Result Sheet'!F179))</f>
        <v/>
      </c>
      <c r="D179" s="428" t="str">
        <f>IF(OR($D$3="",$N$3=""),"",IF('Result Sheet'!E179="","",'Result Sheet'!E179))</f>
        <v/>
      </c>
      <c r="E179" s="429" t="str">
        <f>IF(OR($D$3="",$N$3=""),"",IF('Result Sheet'!G179="","",'Result Sheet'!G179))</f>
        <v/>
      </c>
      <c r="F179" s="429" t="str">
        <f>IF(OR($D$3="",$N$3=""),"",IF('Result Sheet'!H179="","",'Result Sheet'!H179))</f>
        <v/>
      </c>
      <c r="G179" s="429" t="str">
        <f>IF(OR($D$3="",$N$3=""),"",IF('Result Sheet'!I179="","",'Result Sheet'!I179))</f>
        <v/>
      </c>
      <c r="H179" s="430" t="str">
        <f>IF(OR($D$3="",$N$3=""),"",IF('Result Sheet'!K179="","",'Result Sheet'!K179))</f>
        <v/>
      </c>
      <c r="I179" s="431" t="str">
        <f>IF(OR($D$3="",$N$3=""),"",IF('Result Sheet'!J179="","",'Result Sheet'!J179))</f>
        <v/>
      </c>
      <c r="J179" s="432" t="str">
        <f>IF($N$3=$AJ$8,'Result Sheet'!P179,IF($N$3=$AJ$9,'Result Sheet'!AH179,IF($N$3=$AJ$10,'Result Sheet'!AZ179,IF($N$3=$AJ$11,'Result Sheet'!BR179,""))))</f>
        <v/>
      </c>
      <c r="K179" s="432" t="str">
        <f>IF($N$3=$AJ$8,'Result Sheet'!Q179,IF($N$3=$AJ$9,'Result Sheet'!AI179,IF($N$3=$AJ$10,'Result Sheet'!BA179,IF($N$3=$AJ$11,'Result Sheet'!BS179,""))))</f>
        <v/>
      </c>
      <c r="L179" s="433" t="str">
        <f>IF(OR($D$3="",$N$3=""),"",IF(B179="","",IF(AND(K179="NA",J179="NA"),"NA",IF($N$3=$AJ$12,'Result Sheet'!CF179,IF($N$3=$AJ$13,'Result Sheet'!CM179,IF($N$3=$AJ$14,'Result Sheet'!CT179,IF($N$3=$AJ$15,'Result Sheet'!DA179,IF($N$3=$AJ$16,'Result Sheet'!DE179,SUM(J179:K179)))))))))</f>
        <v/>
      </c>
      <c r="M179" s="434" t="str">
        <f t="shared" si="16"/>
        <v/>
      </c>
      <c r="N179" s="435" t="str">
        <f>IF($N$3=$AJ$8,'Result Sheet'!T179,IF($N$3=$AJ$9,'Result Sheet'!AL179,IF($N$3=$AJ$10,'Result Sheet'!BD179,IF($N$3=$AJ$11,'Result Sheet'!BV179,""))))</f>
        <v/>
      </c>
      <c r="O179" s="435" t="str">
        <f>IF($N$3=$AJ$8,'Result Sheet'!U179,IF($N$3=$AJ$9,'Result Sheet'!AM179,IF($N$3=$AJ$10,'Result Sheet'!BE179,IF($N$3=$AJ$11,'Result Sheet'!BW179,""))))</f>
        <v/>
      </c>
      <c r="P179" s="436" t="str">
        <f>IF(OR($D$3="",$N$3=""),"",IF(B179="","",IF(AND(N179="NA",O179="NA"),"NA",IF($N$3=$AJ$12,'Result Sheet'!CG179,IF($N$3=$AJ$13,'Result Sheet'!CN179,IF($N$3=$AJ$14,'Result Sheet'!CU179,IF($N$3=$AJ$15,'Result Sheet'!DB179,IF($N$3=$AJ$16,'Result Sheet'!DF179,SUM(N179:O179)))))))))</f>
        <v/>
      </c>
      <c r="Q179" s="434" t="str">
        <f t="shared" si="17"/>
        <v/>
      </c>
      <c r="R179" s="437">
        <f t="shared" si="18"/>
        <v>0</v>
      </c>
      <c r="S179" s="437" t="str">
        <f t="shared" si="19"/>
        <v/>
      </c>
      <c r="T179" s="437" t="str">
        <f t="shared" si="20"/>
        <v/>
      </c>
      <c r="U179" s="437" t="str">
        <f t="shared" si="21"/>
        <v/>
      </c>
      <c r="V179" s="438" t="str">
        <f t="shared" si="22"/>
        <v/>
      </c>
      <c r="W179" s="439" t="str">
        <f t="shared" si="23"/>
        <v/>
      </c>
    </row>
    <row r="180" spans="1:23">
      <c r="A180" s="425">
        <f>IF('Result Sheet'!A180="","",'Result Sheet'!A180)</f>
        <v>173</v>
      </c>
      <c r="B180" s="426" t="str">
        <f>IF(OR($D$3="",$N$3=""),"",IF('Result Sheet'!B180="","",'Result Sheet'!B180))</f>
        <v/>
      </c>
      <c r="C180" s="427" t="str">
        <f>IF(OR($D$3="",$N$3=""),"",IF('Result Sheet'!F180="","",'Result Sheet'!F180))</f>
        <v/>
      </c>
      <c r="D180" s="428" t="str">
        <f>IF(OR($D$3="",$N$3=""),"",IF('Result Sheet'!E180="","",'Result Sheet'!E180))</f>
        <v/>
      </c>
      <c r="E180" s="429" t="str">
        <f>IF(OR($D$3="",$N$3=""),"",IF('Result Sheet'!G180="","",'Result Sheet'!G180))</f>
        <v/>
      </c>
      <c r="F180" s="429" t="str">
        <f>IF(OR($D$3="",$N$3=""),"",IF('Result Sheet'!H180="","",'Result Sheet'!H180))</f>
        <v/>
      </c>
      <c r="G180" s="429" t="str">
        <f>IF(OR($D$3="",$N$3=""),"",IF('Result Sheet'!I180="","",'Result Sheet'!I180))</f>
        <v/>
      </c>
      <c r="H180" s="430" t="str">
        <f>IF(OR($D$3="",$N$3=""),"",IF('Result Sheet'!K180="","",'Result Sheet'!K180))</f>
        <v/>
      </c>
      <c r="I180" s="431" t="str">
        <f>IF(OR($D$3="",$N$3=""),"",IF('Result Sheet'!J180="","",'Result Sheet'!J180))</f>
        <v/>
      </c>
      <c r="J180" s="432" t="str">
        <f>IF($N$3=$AJ$8,'Result Sheet'!P180,IF($N$3=$AJ$9,'Result Sheet'!AH180,IF($N$3=$AJ$10,'Result Sheet'!AZ180,IF($N$3=$AJ$11,'Result Sheet'!BR180,""))))</f>
        <v/>
      </c>
      <c r="K180" s="432" t="str">
        <f>IF($N$3=$AJ$8,'Result Sheet'!Q180,IF($N$3=$AJ$9,'Result Sheet'!AI180,IF($N$3=$AJ$10,'Result Sheet'!BA180,IF($N$3=$AJ$11,'Result Sheet'!BS180,""))))</f>
        <v/>
      </c>
      <c r="L180" s="433" t="str">
        <f>IF(OR($D$3="",$N$3=""),"",IF(B180="","",IF(AND(K180="NA",J180="NA"),"NA",IF($N$3=$AJ$12,'Result Sheet'!CF180,IF($N$3=$AJ$13,'Result Sheet'!CM180,IF($N$3=$AJ$14,'Result Sheet'!CT180,IF($N$3=$AJ$15,'Result Sheet'!DA180,IF($N$3=$AJ$16,'Result Sheet'!DE180,SUM(J180:K180)))))))))</f>
        <v/>
      </c>
      <c r="M180" s="434" t="str">
        <f t="shared" si="16"/>
        <v/>
      </c>
      <c r="N180" s="435" t="str">
        <f>IF($N$3=$AJ$8,'Result Sheet'!T180,IF($N$3=$AJ$9,'Result Sheet'!AL180,IF($N$3=$AJ$10,'Result Sheet'!BD180,IF($N$3=$AJ$11,'Result Sheet'!BV180,""))))</f>
        <v/>
      </c>
      <c r="O180" s="435" t="str">
        <f>IF($N$3=$AJ$8,'Result Sheet'!U180,IF($N$3=$AJ$9,'Result Sheet'!AM180,IF($N$3=$AJ$10,'Result Sheet'!BE180,IF($N$3=$AJ$11,'Result Sheet'!BW180,""))))</f>
        <v/>
      </c>
      <c r="P180" s="436" t="str">
        <f>IF(OR($D$3="",$N$3=""),"",IF(B180="","",IF(AND(N180="NA",O180="NA"),"NA",IF($N$3=$AJ$12,'Result Sheet'!CG180,IF($N$3=$AJ$13,'Result Sheet'!CN180,IF($N$3=$AJ$14,'Result Sheet'!CU180,IF($N$3=$AJ$15,'Result Sheet'!DB180,IF($N$3=$AJ$16,'Result Sheet'!DF180,SUM(N180:O180)))))))))</f>
        <v/>
      </c>
      <c r="Q180" s="434" t="str">
        <f t="shared" si="17"/>
        <v/>
      </c>
      <c r="R180" s="437">
        <f t="shared" si="18"/>
        <v>0</v>
      </c>
      <c r="S180" s="437" t="str">
        <f t="shared" si="19"/>
        <v/>
      </c>
      <c r="T180" s="437" t="str">
        <f t="shared" si="20"/>
        <v/>
      </c>
      <c r="U180" s="437" t="str">
        <f t="shared" si="21"/>
        <v/>
      </c>
      <c r="V180" s="438" t="str">
        <f t="shared" si="22"/>
        <v/>
      </c>
      <c r="W180" s="439" t="str">
        <f t="shared" si="23"/>
        <v/>
      </c>
    </row>
    <row r="181" spans="1:23">
      <c r="A181" s="425">
        <f>IF('Result Sheet'!A181="","",'Result Sheet'!A181)</f>
        <v>174</v>
      </c>
      <c r="B181" s="426" t="str">
        <f>IF(OR($D$3="",$N$3=""),"",IF('Result Sheet'!B181="","",'Result Sheet'!B181))</f>
        <v/>
      </c>
      <c r="C181" s="427" t="str">
        <f>IF(OR($D$3="",$N$3=""),"",IF('Result Sheet'!F181="","",'Result Sheet'!F181))</f>
        <v/>
      </c>
      <c r="D181" s="428" t="str">
        <f>IF(OR($D$3="",$N$3=""),"",IF('Result Sheet'!E181="","",'Result Sheet'!E181))</f>
        <v/>
      </c>
      <c r="E181" s="429" t="str">
        <f>IF(OR($D$3="",$N$3=""),"",IF('Result Sheet'!G181="","",'Result Sheet'!G181))</f>
        <v/>
      </c>
      <c r="F181" s="429" t="str">
        <f>IF(OR($D$3="",$N$3=""),"",IF('Result Sheet'!H181="","",'Result Sheet'!H181))</f>
        <v/>
      </c>
      <c r="G181" s="429" t="str">
        <f>IF(OR($D$3="",$N$3=""),"",IF('Result Sheet'!I181="","",'Result Sheet'!I181))</f>
        <v/>
      </c>
      <c r="H181" s="430" t="str">
        <f>IF(OR($D$3="",$N$3=""),"",IF('Result Sheet'!K181="","",'Result Sheet'!K181))</f>
        <v/>
      </c>
      <c r="I181" s="431" t="str">
        <f>IF(OR($D$3="",$N$3=""),"",IF('Result Sheet'!J181="","",'Result Sheet'!J181))</f>
        <v/>
      </c>
      <c r="J181" s="432" t="str">
        <f>IF($N$3=$AJ$8,'Result Sheet'!P181,IF($N$3=$AJ$9,'Result Sheet'!AH181,IF($N$3=$AJ$10,'Result Sheet'!AZ181,IF($N$3=$AJ$11,'Result Sheet'!BR181,""))))</f>
        <v/>
      </c>
      <c r="K181" s="432" t="str">
        <f>IF($N$3=$AJ$8,'Result Sheet'!Q181,IF($N$3=$AJ$9,'Result Sheet'!AI181,IF($N$3=$AJ$10,'Result Sheet'!BA181,IF($N$3=$AJ$11,'Result Sheet'!BS181,""))))</f>
        <v/>
      </c>
      <c r="L181" s="433" t="str">
        <f>IF(OR($D$3="",$N$3=""),"",IF(B181="","",IF(AND(K181="NA",J181="NA"),"NA",IF($N$3=$AJ$12,'Result Sheet'!CF181,IF($N$3=$AJ$13,'Result Sheet'!CM181,IF($N$3=$AJ$14,'Result Sheet'!CT181,IF($N$3=$AJ$15,'Result Sheet'!DA181,IF($N$3=$AJ$16,'Result Sheet'!DE181,SUM(J181:K181)))))))))</f>
        <v/>
      </c>
      <c r="M181" s="434" t="str">
        <f t="shared" si="16"/>
        <v/>
      </c>
      <c r="N181" s="435" t="str">
        <f>IF($N$3=$AJ$8,'Result Sheet'!T181,IF($N$3=$AJ$9,'Result Sheet'!AL181,IF($N$3=$AJ$10,'Result Sheet'!BD181,IF($N$3=$AJ$11,'Result Sheet'!BV181,""))))</f>
        <v/>
      </c>
      <c r="O181" s="435" t="str">
        <f>IF($N$3=$AJ$8,'Result Sheet'!U181,IF($N$3=$AJ$9,'Result Sheet'!AM181,IF($N$3=$AJ$10,'Result Sheet'!BE181,IF($N$3=$AJ$11,'Result Sheet'!BW181,""))))</f>
        <v/>
      </c>
      <c r="P181" s="436" t="str">
        <f>IF(OR($D$3="",$N$3=""),"",IF(B181="","",IF(AND(N181="NA",O181="NA"),"NA",IF($N$3=$AJ$12,'Result Sheet'!CG181,IF($N$3=$AJ$13,'Result Sheet'!CN181,IF($N$3=$AJ$14,'Result Sheet'!CU181,IF($N$3=$AJ$15,'Result Sheet'!DB181,IF($N$3=$AJ$16,'Result Sheet'!DF181,SUM(N181:O181)))))))))</f>
        <v/>
      </c>
      <c r="Q181" s="434" t="str">
        <f t="shared" si="17"/>
        <v/>
      </c>
      <c r="R181" s="437">
        <f t="shared" si="18"/>
        <v>0</v>
      </c>
      <c r="S181" s="437" t="str">
        <f t="shared" si="19"/>
        <v/>
      </c>
      <c r="T181" s="437" t="str">
        <f t="shared" si="20"/>
        <v/>
      </c>
      <c r="U181" s="437" t="str">
        <f t="shared" si="21"/>
        <v/>
      </c>
      <c r="V181" s="438" t="str">
        <f t="shared" si="22"/>
        <v/>
      </c>
      <c r="W181" s="439" t="str">
        <f t="shared" si="23"/>
        <v/>
      </c>
    </row>
    <row r="182" spans="1:23">
      <c r="A182" s="425">
        <f>IF('Result Sheet'!A182="","",'Result Sheet'!A182)</f>
        <v>175</v>
      </c>
      <c r="B182" s="426" t="str">
        <f>IF(OR($D$3="",$N$3=""),"",IF('Result Sheet'!B182="","",'Result Sheet'!B182))</f>
        <v/>
      </c>
      <c r="C182" s="427" t="str">
        <f>IF(OR($D$3="",$N$3=""),"",IF('Result Sheet'!F182="","",'Result Sheet'!F182))</f>
        <v/>
      </c>
      <c r="D182" s="428" t="str">
        <f>IF(OR($D$3="",$N$3=""),"",IF('Result Sheet'!E182="","",'Result Sheet'!E182))</f>
        <v/>
      </c>
      <c r="E182" s="429" t="str">
        <f>IF(OR($D$3="",$N$3=""),"",IF('Result Sheet'!G182="","",'Result Sheet'!G182))</f>
        <v/>
      </c>
      <c r="F182" s="429" t="str">
        <f>IF(OR($D$3="",$N$3=""),"",IF('Result Sheet'!H182="","",'Result Sheet'!H182))</f>
        <v/>
      </c>
      <c r="G182" s="429" t="str">
        <f>IF(OR($D$3="",$N$3=""),"",IF('Result Sheet'!I182="","",'Result Sheet'!I182))</f>
        <v/>
      </c>
      <c r="H182" s="430" t="str">
        <f>IF(OR($D$3="",$N$3=""),"",IF('Result Sheet'!K182="","",'Result Sheet'!K182))</f>
        <v/>
      </c>
      <c r="I182" s="431" t="str">
        <f>IF(OR($D$3="",$N$3=""),"",IF('Result Sheet'!J182="","",'Result Sheet'!J182))</f>
        <v/>
      </c>
      <c r="J182" s="432" t="str">
        <f>IF($N$3=$AJ$8,'Result Sheet'!P182,IF($N$3=$AJ$9,'Result Sheet'!AH182,IF($N$3=$AJ$10,'Result Sheet'!AZ182,IF($N$3=$AJ$11,'Result Sheet'!BR182,""))))</f>
        <v/>
      </c>
      <c r="K182" s="432" t="str">
        <f>IF($N$3=$AJ$8,'Result Sheet'!Q182,IF($N$3=$AJ$9,'Result Sheet'!AI182,IF($N$3=$AJ$10,'Result Sheet'!BA182,IF($N$3=$AJ$11,'Result Sheet'!BS182,""))))</f>
        <v/>
      </c>
      <c r="L182" s="433" t="str">
        <f>IF(OR($D$3="",$N$3=""),"",IF(B182="","",IF(AND(K182="NA",J182="NA"),"NA",IF($N$3=$AJ$12,'Result Sheet'!CF182,IF($N$3=$AJ$13,'Result Sheet'!CM182,IF($N$3=$AJ$14,'Result Sheet'!CT182,IF($N$3=$AJ$15,'Result Sheet'!DA182,IF($N$3=$AJ$16,'Result Sheet'!DE182,SUM(J182:K182)))))))))</f>
        <v/>
      </c>
      <c r="M182" s="434" t="str">
        <f t="shared" si="16"/>
        <v/>
      </c>
      <c r="N182" s="435" t="str">
        <f>IF($N$3=$AJ$8,'Result Sheet'!T182,IF($N$3=$AJ$9,'Result Sheet'!AL182,IF($N$3=$AJ$10,'Result Sheet'!BD182,IF($N$3=$AJ$11,'Result Sheet'!BV182,""))))</f>
        <v/>
      </c>
      <c r="O182" s="435" t="str">
        <f>IF($N$3=$AJ$8,'Result Sheet'!U182,IF($N$3=$AJ$9,'Result Sheet'!AM182,IF($N$3=$AJ$10,'Result Sheet'!BE182,IF($N$3=$AJ$11,'Result Sheet'!BW182,""))))</f>
        <v/>
      </c>
      <c r="P182" s="436" t="str">
        <f>IF(OR($D$3="",$N$3=""),"",IF(B182="","",IF(AND(N182="NA",O182="NA"),"NA",IF($N$3=$AJ$12,'Result Sheet'!CG182,IF($N$3=$AJ$13,'Result Sheet'!CN182,IF($N$3=$AJ$14,'Result Sheet'!CU182,IF($N$3=$AJ$15,'Result Sheet'!DB182,IF($N$3=$AJ$16,'Result Sheet'!DF182,SUM(N182:O182)))))))))</f>
        <v/>
      </c>
      <c r="Q182" s="434" t="str">
        <f t="shared" si="17"/>
        <v/>
      </c>
      <c r="R182" s="437">
        <f t="shared" si="18"/>
        <v>0</v>
      </c>
      <c r="S182" s="437" t="str">
        <f t="shared" si="19"/>
        <v/>
      </c>
      <c r="T182" s="437" t="str">
        <f t="shared" si="20"/>
        <v/>
      </c>
      <c r="U182" s="437" t="str">
        <f t="shared" si="21"/>
        <v/>
      </c>
      <c r="V182" s="438" t="str">
        <f t="shared" si="22"/>
        <v/>
      </c>
      <c r="W182" s="439" t="str">
        <f t="shared" si="23"/>
        <v/>
      </c>
    </row>
    <row r="183" spans="1:23">
      <c r="A183" s="425">
        <f>IF('Result Sheet'!A183="","",'Result Sheet'!A183)</f>
        <v>176</v>
      </c>
      <c r="B183" s="426" t="str">
        <f>IF(OR($D$3="",$N$3=""),"",IF('Result Sheet'!B183="","",'Result Sheet'!B183))</f>
        <v/>
      </c>
      <c r="C183" s="427" t="str">
        <f>IF(OR($D$3="",$N$3=""),"",IF('Result Sheet'!F183="","",'Result Sheet'!F183))</f>
        <v/>
      </c>
      <c r="D183" s="428" t="str">
        <f>IF(OR($D$3="",$N$3=""),"",IF('Result Sheet'!E183="","",'Result Sheet'!E183))</f>
        <v/>
      </c>
      <c r="E183" s="429" t="str">
        <f>IF(OR($D$3="",$N$3=""),"",IF('Result Sheet'!G183="","",'Result Sheet'!G183))</f>
        <v/>
      </c>
      <c r="F183" s="429" t="str">
        <f>IF(OR($D$3="",$N$3=""),"",IF('Result Sheet'!H183="","",'Result Sheet'!H183))</f>
        <v/>
      </c>
      <c r="G183" s="429" t="str">
        <f>IF(OR($D$3="",$N$3=""),"",IF('Result Sheet'!I183="","",'Result Sheet'!I183))</f>
        <v/>
      </c>
      <c r="H183" s="430" t="str">
        <f>IF(OR($D$3="",$N$3=""),"",IF('Result Sheet'!K183="","",'Result Sheet'!K183))</f>
        <v/>
      </c>
      <c r="I183" s="431" t="str">
        <f>IF(OR($D$3="",$N$3=""),"",IF('Result Sheet'!J183="","",'Result Sheet'!J183))</f>
        <v/>
      </c>
      <c r="J183" s="432" t="str">
        <f>IF($N$3=$AJ$8,'Result Sheet'!P183,IF($N$3=$AJ$9,'Result Sheet'!AH183,IF($N$3=$AJ$10,'Result Sheet'!AZ183,IF($N$3=$AJ$11,'Result Sheet'!BR183,""))))</f>
        <v/>
      </c>
      <c r="K183" s="432" t="str">
        <f>IF($N$3=$AJ$8,'Result Sheet'!Q183,IF($N$3=$AJ$9,'Result Sheet'!AI183,IF($N$3=$AJ$10,'Result Sheet'!BA183,IF($N$3=$AJ$11,'Result Sheet'!BS183,""))))</f>
        <v/>
      </c>
      <c r="L183" s="433" t="str">
        <f>IF(OR($D$3="",$N$3=""),"",IF(B183="","",IF(AND(K183="NA",J183="NA"),"NA",IF($N$3=$AJ$12,'Result Sheet'!CF183,IF($N$3=$AJ$13,'Result Sheet'!CM183,IF($N$3=$AJ$14,'Result Sheet'!CT183,IF($N$3=$AJ$15,'Result Sheet'!DA183,IF($N$3=$AJ$16,'Result Sheet'!DE183,SUM(J183:K183)))))))))</f>
        <v/>
      </c>
      <c r="M183" s="434" t="str">
        <f t="shared" si="16"/>
        <v/>
      </c>
      <c r="N183" s="435" t="str">
        <f>IF($N$3=$AJ$8,'Result Sheet'!T183,IF($N$3=$AJ$9,'Result Sheet'!AL183,IF($N$3=$AJ$10,'Result Sheet'!BD183,IF($N$3=$AJ$11,'Result Sheet'!BV183,""))))</f>
        <v/>
      </c>
      <c r="O183" s="435" t="str">
        <f>IF($N$3=$AJ$8,'Result Sheet'!U183,IF($N$3=$AJ$9,'Result Sheet'!AM183,IF($N$3=$AJ$10,'Result Sheet'!BE183,IF($N$3=$AJ$11,'Result Sheet'!BW183,""))))</f>
        <v/>
      </c>
      <c r="P183" s="436" t="str">
        <f>IF(OR($D$3="",$N$3=""),"",IF(B183="","",IF(AND(N183="NA",O183="NA"),"NA",IF($N$3=$AJ$12,'Result Sheet'!CG183,IF($N$3=$AJ$13,'Result Sheet'!CN183,IF($N$3=$AJ$14,'Result Sheet'!CU183,IF($N$3=$AJ$15,'Result Sheet'!DB183,IF($N$3=$AJ$16,'Result Sheet'!DF183,SUM(N183:O183)))))))))</f>
        <v/>
      </c>
      <c r="Q183" s="434" t="str">
        <f t="shared" si="17"/>
        <v/>
      </c>
      <c r="R183" s="437">
        <f t="shared" si="18"/>
        <v>0</v>
      </c>
      <c r="S183" s="437" t="str">
        <f t="shared" si="19"/>
        <v/>
      </c>
      <c r="T183" s="437" t="str">
        <f t="shared" si="20"/>
        <v/>
      </c>
      <c r="U183" s="437" t="str">
        <f t="shared" si="21"/>
        <v/>
      </c>
      <c r="V183" s="438" t="str">
        <f t="shared" si="22"/>
        <v/>
      </c>
      <c r="W183" s="439" t="str">
        <f t="shared" si="23"/>
        <v/>
      </c>
    </row>
    <row r="184" spans="1:23">
      <c r="A184" s="425">
        <f>IF('Result Sheet'!A184="","",'Result Sheet'!A184)</f>
        <v>177</v>
      </c>
      <c r="B184" s="426" t="str">
        <f>IF(OR($D$3="",$N$3=""),"",IF('Result Sheet'!B184="","",'Result Sheet'!B184))</f>
        <v/>
      </c>
      <c r="C184" s="427" t="str">
        <f>IF(OR($D$3="",$N$3=""),"",IF('Result Sheet'!F184="","",'Result Sheet'!F184))</f>
        <v/>
      </c>
      <c r="D184" s="428" t="str">
        <f>IF(OR($D$3="",$N$3=""),"",IF('Result Sheet'!E184="","",'Result Sheet'!E184))</f>
        <v/>
      </c>
      <c r="E184" s="429" t="str">
        <f>IF(OR($D$3="",$N$3=""),"",IF('Result Sheet'!G184="","",'Result Sheet'!G184))</f>
        <v/>
      </c>
      <c r="F184" s="429" t="str">
        <f>IF(OR($D$3="",$N$3=""),"",IF('Result Sheet'!H184="","",'Result Sheet'!H184))</f>
        <v/>
      </c>
      <c r="G184" s="429" t="str">
        <f>IF(OR($D$3="",$N$3=""),"",IF('Result Sheet'!I184="","",'Result Sheet'!I184))</f>
        <v/>
      </c>
      <c r="H184" s="430" t="str">
        <f>IF(OR($D$3="",$N$3=""),"",IF('Result Sheet'!K184="","",'Result Sheet'!K184))</f>
        <v/>
      </c>
      <c r="I184" s="431" t="str">
        <f>IF(OR($D$3="",$N$3=""),"",IF('Result Sheet'!J184="","",'Result Sheet'!J184))</f>
        <v/>
      </c>
      <c r="J184" s="432" t="str">
        <f>IF($N$3=$AJ$8,'Result Sheet'!P184,IF($N$3=$AJ$9,'Result Sheet'!AH184,IF($N$3=$AJ$10,'Result Sheet'!AZ184,IF($N$3=$AJ$11,'Result Sheet'!BR184,""))))</f>
        <v/>
      </c>
      <c r="K184" s="432" t="str">
        <f>IF($N$3=$AJ$8,'Result Sheet'!Q184,IF($N$3=$AJ$9,'Result Sheet'!AI184,IF($N$3=$AJ$10,'Result Sheet'!BA184,IF($N$3=$AJ$11,'Result Sheet'!BS184,""))))</f>
        <v/>
      </c>
      <c r="L184" s="433" t="str">
        <f>IF(OR($D$3="",$N$3=""),"",IF(B184="","",IF(AND(K184="NA",J184="NA"),"NA",IF($N$3=$AJ$12,'Result Sheet'!CF184,IF($N$3=$AJ$13,'Result Sheet'!CM184,IF($N$3=$AJ$14,'Result Sheet'!CT184,IF($N$3=$AJ$15,'Result Sheet'!DA184,IF($N$3=$AJ$16,'Result Sheet'!DE184,SUM(J184:K184)))))))))</f>
        <v/>
      </c>
      <c r="M184" s="434" t="str">
        <f t="shared" si="16"/>
        <v/>
      </c>
      <c r="N184" s="435" t="str">
        <f>IF($N$3=$AJ$8,'Result Sheet'!T184,IF($N$3=$AJ$9,'Result Sheet'!AL184,IF($N$3=$AJ$10,'Result Sheet'!BD184,IF($N$3=$AJ$11,'Result Sheet'!BV184,""))))</f>
        <v/>
      </c>
      <c r="O184" s="435" t="str">
        <f>IF($N$3=$AJ$8,'Result Sheet'!U184,IF($N$3=$AJ$9,'Result Sheet'!AM184,IF($N$3=$AJ$10,'Result Sheet'!BE184,IF($N$3=$AJ$11,'Result Sheet'!BW184,""))))</f>
        <v/>
      </c>
      <c r="P184" s="436" t="str">
        <f>IF(OR($D$3="",$N$3=""),"",IF(B184="","",IF(AND(N184="NA",O184="NA"),"NA",IF($N$3=$AJ$12,'Result Sheet'!CG184,IF($N$3=$AJ$13,'Result Sheet'!CN184,IF($N$3=$AJ$14,'Result Sheet'!CU184,IF($N$3=$AJ$15,'Result Sheet'!DB184,IF($N$3=$AJ$16,'Result Sheet'!DF184,SUM(N184:O184)))))))))</f>
        <v/>
      </c>
      <c r="Q184" s="434" t="str">
        <f t="shared" si="17"/>
        <v/>
      </c>
      <c r="R184" s="437">
        <f t="shared" si="18"/>
        <v>0</v>
      </c>
      <c r="S184" s="437" t="str">
        <f t="shared" si="19"/>
        <v/>
      </c>
      <c r="T184" s="437" t="str">
        <f t="shared" si="20"/>
        <v/>
      </c>
      <c r="U184" s="437" t="str">
        <f t="shared" si="21"/>
        <v/>
      </c>
      <c r="V184" s="438" t="str">
        <f t="shared" si="22"/>
        <v/>
      </c>
      <c r="W184" s="439" t="str">
        <f t="shared" si="23"/>
        <v/>
      </c>
    </row>
    <row r="185" spans="1:23">
      <c r="A185" s="425">
        <f>IF('Result Sheet'!A185="","",'Result Sheet'!A185)</f>
        <v>178</v>
      </c>
      <c r="B185" s="426" t="str">
        <f>IF(OR($D$3="",$N$3=""),"",IF('Result Sheet'!B185="","",'Result Sheet'!B185))</f>
        <v/>
      </c>
      <c r="C185" s="427" t="str">
        <f>IF(OR($D$3="",$N$3=""),"",IF('Result Sheet'!F185="","",'Result Sheet'!F185))</f>
        <v/>
      </c>
      <c r="D185" s="428" t="str">
        <f>IF(OR($D$3="",$N$3=""),"",IF('Result Sheet'!E185="","",'Result Sheet'!E185))</f>
        <v/>
      </c>
      <c r="E185" s="429" t="str">
        <f>IF(OR($D$3="",$N$3=""),"",IF('Result Sheet'!G185="","",'Result Sheet'!G185))</f>
        <v/>
      </c>
      <c r="F185" s="429" t="str">
        <f>IF(OR($D$3="",$N$3=""),"",IF('Result Sheet'!H185="","",'Result Sheet'!H185))</f>
        <v/>
      </c>
      <c r="G185" s="429" t="str">
        <f>IF(OR($D$3="",$N$3=""),"",IF('Result Sheet'!I185="","",'Result Sheet'!I185))</f>
        <v/>
      </c>
      <c r="H185" s="430" t="str">
        <f>IF(OR($D$3="",$N$3=""),"",IF('Result Sheet'!K185="","",'Result Sheet'!K185))</f>
        <v/>
      </c>
      <c r="I185" s="431" t="str">
        <f>IF(OR($D$3="",$N$3=""),"",IF('Result Sheet'!J185="","",'Result Sheet'!J185))</f>
        <v/>
      </c>
      <c r="J185" s="432" t="str">
        <f>IF($N$3=$AJ$8,'Result Sheet'!P185,IF($N$3=$AJ$9,'Result Sheet'!AH185,IF($N$3=$AJ$10,'Result Sheet'!AZ185,IF($N$3=$AJ$11,'Result Sheet'!BR185,""))))</f>
        <v/>
      </c>
      <c r="K185" s="432" t="str">
        <f>IF($N$3=$AJ$8,'Result Sheet'!Q185,IF($N$3=$AJ$9,'Result Sheet'!AI185,IF($N$3=$AJ$10,'Result Sheet'!BA185,IF($N$3=$AJ$11,'Result Sheet'!BS185,""))))</f>
        <v/>
      </c>
      <c r="L185" s="433" t="str">
        <f>IF(OR($D$3="",$N$3=""),"",IF(B185="","",IF(AND(K185="NA",J185="NA"),"NA",IF($N$3=$AJ$12,'Result Sheet'!CF185,IF($N$3=$AJ$13,'Result Sheet'!CM185,IF($N$3=$AJ$14,'Result Sheet'!CT185,IF($N$3=$AJ$15,'Result Sheet'!DA185,IF($N$3=$AJ$16,'Result Sheet'!DE185,SUM(J185:K185)))))))))</f>
        <v/>
      </c>
      <c r="M185" s="434" t="str">
        <f t="shared" si="16"/>
        <v/>
      </c>
      <c r="N185" s="435" t="str">
        <f>IF($N$3=$AJ$8,'Result Sheet'!T185,IF($N$3=$AJ$9,'Result Sheet'!AL185,IF($N$3=$AJ$10,'Result Sheet'!BD185,IF($N$3=$AJ$11,'Result Sheet'!BV185,""))))</f>
        <v/>
      </c>
      <c r="O185" s="435" t="str">
        <f>IF($N$3=$AJ$8,'Result Sheet'!U185,IF($N$3=$AJ$9,'Result Sheet'!AM185,IF($N$3=$AJ$10,'Result Sheet'!BE185,IF($N$3=$AJ$11,'Result Sheet'!BW185,""))))</f>
        <v/>
      </c>
      <c r="P185" s="436" t="str">
        <f>IF(OR($D$3="",$N$3=""),"",IF(B185="","",IF(AND(N185="NA",O185="NA"),"NA",IF($N$3=$AJ$12,'Result Sheet'!CG185,IF($N$3=$AJ$13,'Result Sheet'!CN185,IF($N$3=$AJ$14,'Result Sheet'!CU185,IF($N$3=$AJ$15,'Result Sheet'!DB185,IF($N$3=$AJ$16,'Result Sheet'!DF185,SUM(N185:O185)))))))))</f>
        <v/>
      </c>
      <c r="Q185" s="434" t="str">
        <f t="shared" si="17"/>
        <v/>
      </c>
      <c r="R185" s="437">
        <f t="shared" si="18"/>
        <v>0</v>
      </c>
      <c r="S185" s="437" t="str">
        <f t="shared" si="19"/>
        <v/>
      </c>
      <c r="T185" s="437" t="str">
        <f t="shared" si="20"/>
        <v/>
      </c>
      <c r="U185" s="437" t="str">
        <f t="shared" si="21"/>
        <v/>
      </c>
      <c r="V185" s="438" t="str">
        <f t="shared" si="22"/>
        <v/>
      </c>
      <c r="W185" s="439" t="str">
        <f t="shared" si="23"/>
        <v/>
      </c>
    </row>
    <row r="186" spans="1:23">
      <c r="A186" s="425">
        <f>IF('Result Sheet'!A186="","",'Result Sheet'!A186)</f>
        <v>179</v>
      </c>
      <c r="B186" s="426" t="str">
        <f>IF(OR($D$3="",$N$3=""),"",IF('Result Sheet'!B186="","",'Result Sheet'!B186))</f>
        <v/>
      </c>
      <c r="C186" s="427" t="str">
        <f>IF(OR($D$3="",$N$3=""),"",IF('Result Sheet'!F186="","",'Result Sheet'!F186))</f>
        <v/>
      </c>
      <c r="D186" s="428" t="str">
        <f>IF(OR($D$3="",$N$3=""),"",IF('Result Sheet'!E186="","",'Result Sheet'!E186))</f>
        <v/>
      </c>
      <c r="E186" s="429" t="str">
        <f>IF(OR($D$3="",$N$3=""),"",IF('Result Sheet'!G186="","",'Result Sheet'!G186))</f>
        <v/>
      </c>
      <c r="F186" s="429" t="str">
        <f>IF(OR($D$3="",$N$3=""),"",IF('Result Sheet'!H186="","",'Result Sheet'!H186))</f>
        <v/>
      </c>
      <c r="G186" s="429" t="str">
        <f>IF(OR($D$3="",$N$3=""),"",IF('Result Sheet'!I186="","",'Result Sheet'!I186))</f>
        <v/>
      </c>
      <c r="H186" s="430" t="str">
        <f>IF(OR($D$3="",$N$3=""),"",IF('Result Sheet'!K186="","",'Result Sheet'!K186))</f>
        <v/>
      </c>
      <c r="I186" s="431" t="str">
        <f>IF(OR($D$3="",$N$3=""),"",IF('Result Sheet'!J186="","",'Result Sheet'!J186))</f>
        <v/>
      </c>
      <c r="J186" s="432" t="str">
        <f>IF($N$3=$AJ$8,'Result Sheet'!P186,IF($N$3=$AJ$9,'Result Sheet'!AH186,IF($N$3=$AJ$10,'Result Sheet'!AZ186,IF($N$3=$AJ$11,'Result Sheet'!BR186,""))))</f>
        <v/>
      </c>
      <c r="K186" s="432" t="str">
        <f>IF($N$3=$AJ$8,'Result Sheet'!Q186,IF($N$3=$AJ$9,'Result Sheet'!AI186,IF($N$3=$AJ$10,'Result Sheet'!BA186,IF($N$3=$AJ$11,'Result Sheet'!BS186,""))))</f>
        <v/>
      </c>
      <c r="L186" s="433" t="str">
        <f>IF(OR($D$3="",$N$3=""),"",IF(B186="","",IF(AND(K186="NA",J186="NA"),"NA",IF($N$3=$AJ$12,'Result Sheet'!CF186,IF($N$3=$AJ$13,'Result Sheet'!CM186,IF($N$3=$AJ$14,'Result Sheet'!CT186,IF($N$3=$AJ$15,'Result Sheet'!DA186,IF($N$3=$AJ$16,'Result Sheet'!DE186,SUM(J186:K186)))))))))</f>
        <v/>
      </c>
      <c r="M186" s="434" t="str">
        <f t="shared" si="16"/>
        <v/>
      </c>
      <c r="N186" s="435" t="str">
        <f>IF($N$3=$AJ$8,'Result Sheet'!T186,IF($N$3=$AJ$9,'Result Sheet'!AL186,IF($N$3=$AJ$10,'Result Sheet'!BD186,IF($N$3=$AJ$11,'Result Sheet'!BV186,""))))</f>
        <v/>
      </c>
      <c r="O186" s="435" t="str">
        <f>IF($N$3=$AJ$8,'Result Sheet'!U186,IF($N$3=$AJ$9,'Result Sheet'!AM186,IF($N$3=$AJ$10,'Result Sheet'!BE186,IF($N$3=$AJ$11,'Result Sheet'!BW186,""))))</f>
        <v/>
      </c>
      <c r="P186" s="436" t="str">
        <f>IF(OR($D$3="",$N$3=""),"",IF(B186="","",IF(AND(N186="NA",O186="NA"),"NA",IF($N$3=$AJ$12,'Result Sheet'!CG186,IF($N$3=$AJ$13,'Result Sheet'!CN186,IF($N$3=$AJ$14,'Result Sheet'!CU186,IF($N$3=$AJ$15,'Result Sheet'!DB186,IF($N$3=$AJ$16,'Result Sheet'!DF186,SUM(N186:O186)))))))))</f>
        <v/>
      </c>
      <c r="Q186" s="434" t="str">
        <f t="shared" si="17"/>
        <v/>
      </c>
      <c r="R186" s="437">
        <f t="shared" si="18"/>
        <v>0</v>
      </c>
      <c r="S186" s="437" t="str">
        <f t="shared" si="19"/>
        <v/>
      </c>
      <c r="T186" s="437" t="str">
        <f t="shared" si="20"/>
        <v/>
      </c>
      <c r="U186" s="437" t="str">
        <f t="shared" si="21"/>
        <v/>
      </c>
      <c r="V186" s="438" t="str">
        <f t="shared" si="22"/>
        <v/>
      </c>
      <c r="W186" s="439" t="str">
        <f t="shared" si="23"/>
        <v/>
      </c>
    </row>
    <row r="187" spans="1:23">
      <c r="A187" s="425">
        <f>IF('Result Sheet'!A187="","",'Result Sheet'!A187)</f>
        <v>180</v>
      </c>
      <c r="B187" s="426" t="str">
        <f>IF(OR($D$3="",$N$3=""),"",IF('Result Sheet'!B187="","",'Result Sheet'!B187))</f>
        <v/>
      </c>
      <c r="C187" s="427" t="str">
        <f>IF(OR($D$3="",$N$3=""),"",IF('Result Sheet'!F187="","",'Result Sheet'!F187))</f>
        <v/>
      </c>
      <c r="D187" s="428" t="str">
        <f>IF(OR($D$3="",$N$3=""),"",IF('Result Sheet'!E187="","",'Result Sheet'!E187))</f>
        <v/>
      </c>
      <c r="E187" s="429" t="str">
        <f>IF(OR($D$3="",$N$3=""),"",IF('Result Sheet'!G187="","",'Result Sheet'!G187))</f>
        <v/>
      </c>
      <c r="F187" s="429" t="str">
        <f>IF(OR($D$3="",$N$3=""),"",IF('Result Sheet'!H187="","",'Result Sheet'!H187))</f>
        <v/>
      </c>
      <c r="G187" s="429" t="str">
        <f>IF(OR($D$3="",$N$3=""),"",IF('Result Sheet'!I187="","",'Result Sheet'!I187))</f>
        <v/>
      </c>
      <c r="H187" s="430" t="str">
        <f>IF(OR($D$3="",$N$3=""),"",IF('Result Sheet'!K187="","",'Result Sheet'!K187))</f>
        <v/>
      </c>
      <c r="I187" s="431" t="str">
        <f>IF(OR($D$3="",$N$3=""),"",IF('Result Sheet'!J187="","",'Result Sheet'!J187))</f>
        <v/>
      </c>
      <c r="J187" s="432" t="str">
        <f>IF($N$3=$AJ$8,'Result Sheet'!P187,IF($N$3=$AJ$9,'Result Sheet'!AH187,IF($N$3=$AJ$10,'Result Sheet'!AZ187,IF($N$3=$AJ$11,'Result Sheet'!BR187,""))))</f>
        <v/>
      </c>
      <c r="K187" s="432" t="str">
        <f>IF($N$3=$AJ$8,'Result Sheet'!Q187,IF($N$3=$AJ$9,'Result Sheet'!AI187,IF($N$3=$AJ$10,'Result Sheet'!BA187,IF($N$3=$AJ$11,'Result Sheet'!BS187,""))))</f>
        <v/>
      </c>
      <c r="L187" s="433" t="str">
        <f>IF(OR($D$3="",$N$3=""),"",IF(B187="","",IF(AND(K187="NA",J187="NA"),"NA",IF($N$3=$AJ$12,'Result Sheet'!CF187,IF($N$3=$AJ$13,'Result Sheet'!CM187,IF($N$3=$AJ$14,'Result Sheet'!CT187,IF($N$3=$AJ$15,'Result Sheet'!DA187,IF($N$3=$AJ$16,'Result Sheet'!DE187,SUM(J187:K187)))))))))</f>
        <v/>
      </c>
      <c r="M187" s="434" t="str">
        <f t="shared" si="16"/>
        <v/>
      </c>
      <c r="N187" s="435" t="str">
        <f>IF($N$3=$AJ$8,'Result Sheet'!T187,IF($N$3=$AJ$9,'Result Sheet'!AL187,IF($N$3=$AJ$10,'Result Sheet'!BD187,IF($N$3=$AJ$11,'Result Sheet'!BV187,""))))</f>
        <v/>
      </c>
      <c r="O187" s="435" t="str">
        <f>IF($N$3=$AJ$8,'Result Sheet'!U187,IF($N$3=$AJ$9,'Result Sheet'!AM187,IF($N$3=$AJ$10,'Result Sheet'!BE187,IF($N$3=$AJ$11,'Result Sheet'!BW187,""))))</f>
        <v/>
      </c>
      <c r="P187" s="436" t="str">
        <f>IF(OR($D$3="",$N$3=""),"",IF(B187="","",IF(AND(N187="NA",O187="NA"),"NA",IF($N$3=$AJ$12,'Result Sheet'!CG187,IF($N$3=$AJ$13,'Result Sheet'!CN187,IF($N$3=$AJ$14,'Result Sheet'!CU187,IF($N$3=$AJ$15,'Result Sheet'!DB187,IF($N$3=$AJ$16,'Result Sheet'!DF187,SUM(N187:O187)))))))))</f>
        <v/>
      </c>
      <c r="Q187" s="434" t="str">
        <f t="shared" si="17"/>
        <v/>
      </c>
      <c r="R187" s="437">
        <f t="shared" si="18"/>
        <v>0</v>
      </c>
      <c r="S187" s="437" t="str">
        <f t="shared" si="19"/>
        <v/>
      </c>
      <c r="T187" s="437" t="str">
        <f t="shared" si="20"/>
        <v/>
      </c>
      <c r="U187" s="437" t="str">
        <f t="shared" si="21"/>
        <v/>
      </c>
      <c r="V187" s="438" t="str">
        <f t="shared" si="22"/>
        <v/>
      </c>
      <c r="W187" s="439" t="str">
        <f t="shared" si="23"/>
        <v/>
      </c>
    </row>
    <row r="188" spans="1:23">
      <c r="A188" s="425">
        <f>IF('Result Sheet'!A188="","",'Result Sheet'!A188)</f>
        <v>181</v>
      </c>
      <c r="B188" s="426" t="str">
        <f>IF(OR($D$3="",$N$3=""),"",IF('Result Sheet'!B188="","",'Result Sheet'!B188))</f>
        <v/>
      </c>
      <c r="C188" s="427" t="str">
        <f>IF(OR($D$3="",$N$3=""),"",IF('Result Sheet'!F188="","",'Result Sheet'!F188))</f>
        <v/>
      </c>
      <c r="D188" s="428" t="str">
        <f>IF(OR($D$3="",$N$3=""),"",IF('Result Sheet'!E188="","",'Result Sheet'!E188))</f>
        <v/>
      </c>
      <c r="E188" s="429" t="str">
        <f>IF(OR($D$3="",$N$3=""),"",IF('Result Sheet'!G188="","",'Result Sheet'!G188))</f>
        <v/>
      </c>
      <c r="F188" s="429" t="str">
        <f>IF(OR($D$3="",$N$3=""),"",IF('Result Sheet'!H188="","",'Result Sheet'!H188))</f>
        <v/>
      </c>
      <c r="G188" s="429" t="str">
        <f>IF(OR($D$3="",$N$3=""),"",IF('Result Sheet'!I188="","",'Result Sheet'!I188))</f>
        <v/>
      </c>
      <c r="H188" s="430" t="str">
        <f>IF(OR($D$3="",$N$3=""),"",IF('Result Sheet'!K188="","",'Result Sheet'!K188))</f>
        <v/>
      </c>
      <c r="I188" s="431" t="str">
        <f>IF(OR($D$3="",$N$3=""),"",IF('Result Sheet'!J188="","",'Result Sheet'!J188))</f>
        <v/>
      </c>
      <c r="J188" s="432" t="str">
        <f>IF($N$3=$AJ$8,'Result Sheet'!P188,IF($N$3=$AJ$9,'Result Sheet'!AH188,IF($N$3=$AJ$10,'Result Sheet'!AZ188,IF($N$3=$AJ$11,'Result Sheet'!BR188,""))))</f>
        <v/>
      </c>
      <c r="K188" s="432" t="str">
        <f>IF($N$3=$AJ$8,'Result Sheet'!Q188,IF($N$3=$AJ$9,'Result Sheet'!AI188,IF($N$3=$AJ$10,'Result Sheet'!BA188,IF($N$3=$AJ$11,'Result Sheet'!BS188,""))))</f>
        <v/>
      </c>
      <c r="L188" s="433" t="str">
        <f>IF(OR($D$3="",$N$3=""),"",IF(B188="","",IF(AND(K188="NA",J188="NA"),"NA",IF($N$3=$AJ$12,'Result Sheet'!CF188,IF($N$3=$AJ$13,'Result Sheet'!CM188,IF($N$3=$AJ$14,'Result Sheet'!CT188,IF($N$3=$AJ$15,'Result Sheet'!DA188,IF($N$3=$AJ$16,'Result Sheet'!DE188,SUM(J188:K188)))))))))</f>
        <v/>
      </c>
      <c r="M188" s="434" t="str">
        <f t="shared" si="16"/>
        <v/>
      </c>
      <c r="N188" s="435" t="str">
        <f>IF($N$3=$AJ$8,'Result Sheet'!T188,IF($N$3=$AJ$9,'Result Sheet'!AL188,IF($N$3=$AJ$10,'Result Sheet'!BD188,IF($N$3=$AJ$11,'Result Sheet'!BV188,""))))</f>
        <v/>
      </c>
      <c r="O188" s="435" t="str">
        <f>IF($N$3=$AJ$8,'Result Sheet'!U188,IF($N$3=$AJ$9,'Result Sheet'!AM188,IF($N$3=$AJ$10,'Result Sheet'!BE188,IF($N$3=$AJ$11,'Result Sheet'!BW188,""))))</f>
        <v/>
      </c>
      <c r="P188" s="436" t="str">
        <f>IF(OR($D$3="",$N$3=""),"",IF(B188="","",IF(AND(N188="NA",O188="NA"),"NA",IF($N$3=$AJ$12,'Result Sheet'!CG188,IF($N$3=$AJ$13,'Result Sheet'!CN188,IF($N$3=$AJ$14,'Result Sheet'!CU188,IF($N$3=$AJ$15,'Result Sheet'!DB188,IF($N$3=$AJ$16,'Result Sheet'!DF188,SUM(N188:O188)))))))))</f>
        <v/>
      </c>
      <c r="Q188" s="434" t="str">
        <f t="shared" si="17"/>
        <v/>
      </c>
      <c r="R188" s="437">
        <f t="shared" si="18"/>
        <v>0</v>
      </c>
      <c r="S188" s="437" t="str">
        <f t="shared" si="19"/>
        <v/>
      </c>
      <c r="T188" s="437" t="str">
        <f t="shared" si="20"/>
        <v/>
      </c>
      <c r="U188" s="437" t="str">
        <f t="shared" si="21"/>
        <v/>
      </c>
      <c r="V188" s="438" t="str">
        <f t="shared" si="22"/>
        <v/>
      </c>
      <c r="W188" s="439" t="str">
        <f t="shared" si="23"/>
        <v/>
      </c>
    </row>
    <row r="189" spans="1:23">
      <c r="A189" s="425">
        <f>IF('Result Sheet'!A189="","",'Result Sheet'!A189)</f>
        <v>182</v>
      </c>
      <c r="B189" s="426" t="str">
        <f>IF(OR($D$3="",$N$3=""),"",IF('Result Sheet'!B189="","",'Result Sheet'!B189))</f>
        <v/>
      </c>
      <c r="C189" s="427" t="str">
        <f>IF(OR($D$3="",$N$3=""),"",IF('Result Sheet'!F189="","",'Result Sheet'!F189))</f>
        <v/>
      </c>
      <c r="D189" s="428" t="str">
        <f>IF(OR($D$3="",$N$3=""),"",IF('Result Sheet'!E189="","",'Result Sheet'!E189))</f>
        <v/>
      </c>
      <c r="E189" s="429" t="str">
        <f>IF(OR($D$3="",$N$3=""),"",IF('Result Sheet'!G189="","",'Result Sheet'!G189))</f>
        <v/>
      </c>
      <c r="F189" s="429" t="str">
        <f>IF(OR($D$3="",$N$3=""),"",IF('Result Sheet'!H189="","",'Result Sheet'!H189))</f>
        <v/>
      </c>
      <c r="G189" s="429" t="str">
        <f>IF(OR($D$3="",$N$3=""),"",IF('Result Sheet'!I189="","",'Result Sheet'!I189))</f>
        <v/>
      </c>
      <c r="H189" s="430" t="str">
        <f>IF(OR($D$3="",$N$3=""),"",IF('Result Sheet'!K189="","",'Result Sheet'!K189))</f>
        <v/>
      </c>
      <c r="I189" s="431" t="str">
        <f>IF(OR($D$3="",$N$3=""),"",IF('Result Sheet'!J189="","",'Result Sheet'!J189))</f>
        <v/>
      </c>
      <c r="J189" s="432" t="str">
        <f>IF($N$3=$AJ$8,'Result Sheet'!P189,IF($N$3=$AJ$9,'Result Sheet'!AH189,IF($N$3=$AJ$10,'Result Sheet'!AZ189,IF($N$3=$AJ$11,'Result Sheet'!BR189,""))))</f>
        <v/>
      </c>
      <c r="K189" s="432" t="str">
        <f>IF($N$3=$AJ$8,'Result Sheet'!Q189,IF($N$3=$AJ$9,'Result Sheet'!AI189,IF($N$3=$AJ$10,'Result Sheet'!BA189,IF($N$3=$AJ$11,'Result Sheet'!BS189,""))))</f>
        <v/>
      </c>
      <c r="L189" s="433" t="str">
        <f>IF(OR($D$3="",$N$3=""),"",IF(B189="","",IF(AND(K189="NA",J189="NA"),"NA",IF($N$3=$AJ$12,'Result Sheet'!CF189,IF($N$3=$AJ$13,'Result Sheet'!CM189,IF($N$3=$AJ$14,'Result Sheet'!CT189,IF($N$3=$AJ$15,'Result Sheet'!DA189,IF($N$3=$AJ$16,'Result Sheet'!DE189,SUM(J189:K189)))))))))</f>
        <v/>
      </c>
      <c r="M189" s="434" t="str">
        <f t="shared" si="16"/>
        <v/>
      </c>
      <c r="N189" s="435" t="str">
        <f>IF($N$3=$AJ$8,'Result Sheet'!T189,IF($N$3=$AJ$9,'Result Sheet'!AL189,IF($N$3=$AJ$10,'Result Sheet'!BD189,IF($N$3=$AJ$11,'Result Sheet'!BV189,""))))</f>
        <v/>
      </c>
      <c r="O189" s="435" t="str">
        <f>IF($N$3=$AJ$8,'Result Sheet'!U189,IF($N$3=$AJ$9,'Result Sheet'!AM189,IF($N$3=$AJ$10,'Result Sheet'!BE189,IF($N$3=$AJ$11,'Result Sheet'!BW189,""))))</f>
        <v/>
      </c>
      <c r="P189" s="436" t="str">
        <f>IF(OR($D$3="",$N$3=""),"",IF(B189="","",IF(AND(N189="NA",O189="NA"),"NA",IF($N$3=$AJ$12,'Result Sheet'!CG189,IF($N$3=$AJ$13,'Result Sheet'!CN189,IF($N$3=$AJ$14,'Result Sheet'!CU189,IF($N$3=$AJ$15,'Result Sheet'!DB189,IF($N$3=$AJ$16,'Result Sheet'!DF189,SUM(N189:O189)))))))))</f>
        <v/>
      </c>
      <c r="Q189" s="434" t="str">
        <f t="shared" si="17"/>
        <v/>
      </c>
      <c r="R189" s="437">
        <f t="shared" si="18"/>
        <v>0</v>
      </c>
      <c r="S189" s="437" t="str">
        <f t="shared" si="19"/>
        <v/>
      </c>
      <c r="T189" s="437" t="str">
        <f t="shared" si="20"/>
        <v/>
      </c>
      <c r="U189" s="437" t="str">
        <f t="shared" si="21"/>
        <v/>
      </c>
      <c r="V189" s="438" t="str">
        <f t="shared" si="22"/>
        <v/>
      </c>
      <c r="W189" s="439" t="str">
        <f t="shared" si="23"/>
        <v/>
      </c>
    </row>
    <row r="190" spans="1:23">
      <c r="A190" s="425">
        <f>IF('Result Sheet'!A190="","",'Result Sheet'!A190)</f>
        <v>183</v>
      </c>
      <c r="B190" s="426" t="str">
        <f>IF(OR($D$3="",$N$3=""),"",IF('Result Sheet'!B190="","",'Result Sheet'!B190))</f>
        <v/>
      </c>
      <c r="C190" s="427" t="str">
        <f>IF(OR($D$3="",$N$3=""),"",IF('Result Sheet'!F190="","",'Result Sheet'!F190))</f>
        <v/>
      </c>
      <c r="D190" s="428" t="str">
        <f>IF(OR($D$3="",$N$3=""),"",IF('Result Sheet'!E190="","",'Result Sheet'!E190))</f>
        <v/>
      </c>
      <c r="E190" s="429" t="str">
        <f>IF(OR($D$3="",$N$3=""),"",IF('Result Sheet'!G190="","",'Result Sheet'!G190))</f>
        <v/>
      </c>
      <c r="F190" s="429" t="str">
        <f>IF(OR($D$3="",$N$3=""),"",IF('Result Sheet'!H190="","",'Result Sheet'!H190))</f>
        <v/>
      </c>
      <c r="G190" s="429" t="str">
        <f>IF(OR($D$3="",$N$3=""),"",IF('Result Sheet'!I190="","",'Result Sheet'!I190))</f>
        <v/>
      </c>
      <c r="H190" s="430" t="str">
        <f>IF(OR($D$3="",$N$3=""),"",IF('Result Sheet'!K190="","",'Result Sheet'!K190))</f>
        <v/>
      </c>
      <c r="I190" s="431" t="str">
        <f>IF(OR($D$3="",$N$3=""),"",IF('Result Sheet'!J190="","",'Result Sheet'!J190))</f>
        <v/>
      </c>
      <c r="J190" s="432" t="str">
        <f>IF($N$3=$AJ$8,'Result Sheet'!P190,IF($N$3=$AJ$9,'Result Sheet'!AH190,IF($N$3=$AJ$10,'Result Sheet'!AZ190,IF($N$3=$AJ$11,'Result Sheet'!BR190,""))))</f>
        <v/>
      </c>
      <c r="K190" s="432" t="str">
        <f>IF($N$3=$AJ$8,'Result Sheet'!Q190,IF($N$3=$AJ$9,'Result Sheet'!AI190,IF($N$3=$AJ$10,'Result Sheet'!BA190,IF($N$3=$AJ$11,'Result Sheet'!BS190,""))))</f>
        <v/>
      </c>
      <c r="L190" s="433" t="str">
        <f>IF(OR($D$3="",$N$3=""),"",IF(B190="","",IF(AND(K190="NA",J190="NA"),"NA",IF($N$3=$AJ$12,'Result Sheet'!CF190,IF($N$3=$AJ$13,'Result Sheet'!CM190,IF($N$3=$AJ$14,'Result Sheet'!CT190,IF($N$3=$AJ$15,'Result Sheet'!DA190,IF($N$3=$AJ$16,'Result Sheet'!DE190,SUM(J190:K190)))))))))</f>
        <v/>
      </c>
      <c r="M190" s="434" t="str">
        <f t="shared" si="16"/>
        <v/>
      </c>
      <c r="N190" s="435" t="str">
        <f>IF($N$3=$AJ$8,'Result Sheet'!T190,IF($N$3=$AJ$9,'Result Sheet'!AL190,IF($N$3=$AJ$10,'Result Sheet'!BD190,IF($N$3=$AJ$11,'Result Sheet'!BV190,""))))</f>
        <v/>
      </c>
      <c r="O190" s="435" t="str">
        <f>IF($N$3=$AJ$8,'Result Sheet'!U190,IF($N$3=$AJ$9,'Result Sheet'!AM190,IF($N$3=$AJ$10,'Result Sheet'!BE190,IF($N$3=$AJ$11,'Result Sheet'!BW190,""))))</f>
        <v/>
      </c>
      <c r="P190" s="436" t="str">
        <f>IF(OR($D$3="",$N$3=""),"",IF(B190="","",IF(AND(N190="NA",O190="NA"),"NA",IF($N$3=$AJ$12,'Result Sheet'!CG190,IF($N$3=$AJ$13,'Result Sheet'!CN190,IF($N$3=$AJ$14,'Result Sheet'!CU190,IF($N$3=$AJ$15,'Result Sheet'!DB190,IF($N$3=$AJ$16,'Result Sheet'!DF190,SUM(N190:O190)))))))))</f>
        <v/>
      </c>
      <c r="Q190" s="434" t="str">
        <f t="shared" si="17"/>
        <v/>
      </c>
      <c r="R190" s="437">
        <f t="shared" si="18"/>
        <v>0</v>
      </c>
      <c r="S190" s="437" t="str">
        <f t="shared" si="19"/>
        <v/>
      </c>
      <c r="T190" s="437" t="str">
        <f t="shared" si="20"/>
        <v/>
      </c>
      <c r="U190" s="437" t="str">
        <f t="shared" si="21"/>
        <v/>
      </c>
      <c r="V190" s="438" t="str">
        <f t="shared" si="22"/>
        <v/>
      </c>
      <c r="W190" s="439" t="str">
        <f t="shared" si="23"/>
        <v/>
      </c>
    </row>
    <row r="191" spans="1:23">
      <c r="A191" s="425">
        <f>IF('Result Sheet'!A191="","",'Result Sheet'!A191)</f>
        <v>184</v>
      </c>
      <c r="B191" s="426" t="str">
        <f>IF(OR($D$3="",$N$3=""),"",IF('Result Sheet'!B191="","",'Result Sheet'!B191))</f>
        <v/>
      </c>
      <c r="C191" s="427" t="str">
        <f>IF(OR($D$3="",$N$3=""),"",IF('Result Sheet'!F191="","",'Result Sheet'!F191))</f>
        <v/>
      </c>
      <c r="D191" s="428" t="str">
        <f>IF(OR($D$3="",$N$3=""),"",IF('Result Sheet'!E191="","",'Result Sheet'!E191))</f>
        <v/>
      </c>
      <c r="E191" s="429" t="str">
        <f>IF(OR($D$3="",$N$3=""),"",IF('Result Sheet'!G191="","",'Result Sheet'!G191))</f>
        <v/>
      </c>
      <c r="F191" s="429" t="str">
        <f>IF(OR($D$3="",$N$3=""),"",IF('Result Sheet'!H191="","",'Result Sheet'!H191))</f>
        <v/>
      </c>
      <c r="G191" s="429" t="str">
        <f>IF(OR($D$3="",$N$3=""),"",IF('Result Sheet'!I191="","",'Result Sheet'!I191))</f>
        <v/>
      </c>
      <c r="H191" s="430" t="str">
        <f>IF(OR($D$3="",$N$3=""),"",IF('Result Sheet'!K191="","",'Result Sheet'!K191))</f>
        <v/>
      </c>
      <c r="I191" s="431" t="str">
        <f>IF(OR($D$3="",$N$3=""),"",IF('Result Sheet'!J191="","",'Result Sheet'!J191))</f>
        <v/>
      </c>
      <c r="J191" s="432" t="str">
        <f>IF($N$3=$AJ$8,'Result Sheet'!P191,IF($N$3=$AJ$9,'Result Sheet'!AH191,IF($N$3=$AJ$10,'Result Sheet'!AZ191,IF($N$3=$AJ$11,'Result Sheet'!BR191,""))))</f>
        <v/>
      </c>
      <c r="K191" s="432" t="str">
        <f>IF($N$3=$AJ$8,'Result Sheet'!Q191,IF($N$3=$AJ$9,'Result Sheet'!AI191,IF($N$3=$AJ$10,'Result Sheet'!BA191,IF($N$3=$AJ$11,'Result Sheet'!BS191,""))))</f>
        <v/>
      </c>
      <c r="L191" s="433" t="str">
        <f>IF(OR($D$3="",$N$3=""),"",IF(B191="","",IF(AND(K191="NA",J191="NA"),"NA",IF($N$3=$AJ$12,'Result Sheet'!CF191,IF($N$3=$AJ$13,'Result Sheet'!CM191,IF($N$3=$AJ$14,'Result Sheet'!CT191,IF($N$3=$AJ$15,'Result Sheet'!DA191,IF($N$3=$AJ$16,'Result Sheet'!DE191,SUM(J191:K191)))))))))</f>
        <v/>
      </c>
      <c r="M191" s="434" t="str">
        <f t="shared" si="16"/>
        <v/>
      </c>
      <c r="N191" s="435" t="str">
        <f>IF($N$3=$AJ$8,'Result Sheet'!T191,IF($N$3=$AJ$9,'Result Sheet'!AL191,IF($N$3=$AJ$10,'Result Sheet'!BD191,IF($N$3=$AJ$11,'Result Sheet'!BV191,""))))</f>
        <v/>
      </c>
      <c r="O191" s="435" t="str">
        <f>IF($N$3=$AJ$8,'Result Sheet'!U191,IF($N$3=$AJ$9,'Result Sheet'!AM191,IF($N$3=$AJ$10,'Result Sheet'!BE191,IF($N$3=$AJ$11,'Result Sheet'!BW191,""))))</f>
        <v/>
      </c>
      <c r="P191" s="436" t="str">
        <f>IF(OR($D$3="",$N$3=""),"",IF(B191="","",IF(AND(N191="NA",O191="NA"),"NA",IF($N$3=$AJ$12,'Result Sheet'!CG191,IF($N$3=$AJ$13,'Result Sheet'!CN191,IF($N$3=$AJ$14,'Result Sheet'!CU191,IF($N$3=$AJ$15,'Result Sheet'!DB191,IF($N$3=$AJ$16,'Result Sheet'!DF191,SUM(N191:O191)))))))))</f>
        <v/>
      </c>
      <c r="Q191" s="434" t="str">
        <f t="shared" si="17"/>
        <v/>
      </c>
      <c r="R191" s="437">
        <f t="shared" si="18"/>
        <v>0</v>
      </c>
      <c r="S191" s="437" t="str">
        <f t="shared" si="19"/>
        <v/>
      </c>
      <c r="T191" s="437" t="str">
        <f t="shared" si="20"/>
        <v/>
      </c>
      <c r="U191" s="437" t="str">
        <f t="shared" si="21"/>
        <v/>
      </c>
      <c r="V191" s="438" t="str">
        <f t="shared" si="22"/>
        <v/>
      </c>
      <c r="W191" s="439" t="str">
        <f t="shared" si="23"/>
        <v/>
      </c>
    </row>
    <row r="192" spans="1:23">
      <c r="A192" s="425">
        <f>IF('Result Sheet'!A192="","",'Result Sheet'!A192)</f>
        <v>185</v>
      </c>
      <c r="B192" s="426" t="str">
        <f>IF(OR($D$3="",$N$3=""),"",IF('Result Sheet'!B192="","",'Result Sheet'!B192))</f>
        <v/>
      </c>
      <c r="C192" s="427" t="str">
        <f>IF(OR($D$3="",$N$3=""),"",IF('Result Sheet'!F192="","",'Result Sheet'!F192))</f>
        <v/>
      </c>
      <c r="D192" s="428" t="str">
        <f>IF(OR($D$3="",$N$3=""),"",IF('Result Sheet'!E192="","",'Result Sheet'!E192))</f>
        <v/>
      </c>
      <c r="E192" s="429" t="str">
        <f>IF(OR($D$3="",$N$3=""),"",IF('Result Sheet'!G192="","",'Result Sheet'!G192))</f>
        <v/>
      </c>
      <c r="F192" s="429" t="str">
        <f>IF(OR($D$3="",$N$3=""),"",IF('Result Sheet'!H192="","",'Result Sheet'!H192))</f>
        <v/>
      </c>
      <c r="G192" s="429" t="str">
        <f>IF(OR($D$3="",$N$3=""),"",IF('Result Sheet'!I192="","",'Result Sheet'!I192))</f>
        <v/>
      </c>
      <c r="H192" s="430" t="str">
        <f>IF(OR($D$3="",$N$3=""),"",IF('Result Sheet'!K192="","",'Result Sheet'!K192))</f>
        <v/>
      </c>
      <c r="I192" s="431" t="str">
        <f>IF(OR($D$3="",$N$3=""),"",IF('Result Sheet'!J192="","",'Result Sheet'!J192))</f>
        <v/>
      </c>
      <c r="J192" s="432" t="str">
        <f>IF($N$3=$AJ$8,'Result Sheet'!P192,IF($N$3=$AJ$9,'Result Sheet'!AH192,IF($N$3=$AJ$10,'Result Sheet'!AZ192,IF($N$3=$AJ$11,'Result Sheet'!BR192,""))))</f>
        <v/>
      </c>
      <c r="K192" s="432" t="str">
        <f>IF($N$3=$AJ$8,'Result Sheet'!Q192,IF($N$3=$AJ$9,'Result Sheet'!AI192,IF($N$3=$AJ$10,'Result Sheet'!BA192,IF($N$3=$AJ$11,'Result Sheet'!BS192,""))))</f>
        <v/>
      </c>
      <c r="L192" s="433" t="str">
        <f>IF(OR($D$3="",$N$3=""),"",IF(B192="","",IF(AND(K192="NA",J192="NA"),"NA",IF($N$3=$AJ$12,'Result Sheet'!CF192,IF($N$3=$AJ$13,'Result Sheet'!CM192,IF($N$3=$AJ$14,'Result Sheet'!CT192,IF($N$3=$AJ$15,'Result Sheet'!DA192,IF($N$3=$AJ$16,'Result Sheet'!DE192,SUM(J192:K192)))))))))</f>
        <v/>
      </c>
      <c r="M192" s="434" t="str">
        <f t="shared" si="16"/>
        <v/>
      </c>
      <c r="N192" s="435" t="str">
        <f>IF($N$3=$AJ$8,'Result Sheet'!T192,IF($N$3=$AJ$9,'Result Sheet'!AL192,IF($N$3=$AJ$10,'Result Sheet'!BD192,IF($N$3=$AJ$11,'Result Sheet'!BV192,""))))</f>
        <v/>
      </c>
      <c r="O192" s="435" t="str">
        <f>IF($N$3=$AJ$8,'Result Sheet'!U192,IF($N$3=$AJ$9,'Result Sheet'!AM192,IF($N$3=$AJ$10,'Result Sheet'!BE192,IF($N$3=$AJ$11,'Result Sheet'!BW192,""))))</f>
        <v/>
      </c>
      <c r="P192" s="436" t="str">
        <f>IF(OR($D$3="",$N$3=""),"",IF(B192="","",IF(AND(N192="NA",O192="NA"),"NA",IF($N$3=$AJ$12,'Result Sheet'!CG192,IF($N$3=$AJ$13,'Result Sheet'!CN192,IF($N$3=$AJ$14,'Result Sheet'!CU192,IF($N$3=$AJ$15,'Result Sheet'!DB192,IF($N$3=$AJ$16,'Result Sheet'!DF192,SUM(N192:O192)))))))))</f>
        <v/>
      </c>
      <c r="Q192" s="434" t="str">
        <f t="shared" si="17"/>
        <v/>
      </c>
      <c r="R192" s="437">
        <f t="shared" si="18"/>
        <v>0</v>
      </c>
      <c r="S192" s="437" t="str">
        <f t="shared" si="19"/>
        <v/>
      </c>
      <c r="T192" s="437" t="str">
        <f t="shared" si="20"/>
        <v/>
      </c>
      <c r="U192" s="437" t="str">
        <f t="shared" si="21"/>
        <v/>
      </c>
      <c r="V192" s="438" t="str">
        <f t="shared" si="22"/>
        <v/>
      </c>
      <c r="W192" s="439" t="str">
        <f t="shared" si="23"/>
        <v/>
      </c>
    </row>
    <row r="193" spans="1:23">
      <c r="A193" s="425">
        <f>IF('Result Sheet'!A193="","",'Result Sheet'!A193)</f>
        <v>186</v>
      </c>
      <c r="B193" s="426" t="str">
        <f>IF(OR($D$3="",$N$3=""),"",IF('Result Sheet'!B193="","",'Result Sheet'!B193))</f>
        <v/>
      </c>
      <c r="C193" s="427" t="str">
        <f>IF(OR($D$3="",$N$3=""),"",IF('Result Sheet'!F193="","",'Result Sheet'!F193))</f>
        <v/>
      </c>
      <c r="D193" s="428" t="str">
        <f>IF(OR($D$3="",$N$3=""),"",IF('Result Sheet'!E193="","",'Result Sheet'!E193))</f>
        <v/>
      </c>
      <c r="E193" s="429" t="str">
        <f>IF(OR($D$3="",$N$3=""),"",IF('Result Sheet'!G193="","",'Result Sheet'!G193))</f>
        <v/>
      </c>
      <c r="F193" s="429" t="str">
        <f>IF(OR($D$3="",$N$3=""),"",IF('Result Sheet'!H193="","",'Result Sheet'!H193))</f>
        <v/>
      </c>
      <c r="G193" s="429" t="str">
        <f>IF(OR($D$3="",$N$3=""),"",IF('Result Sheet'!I193="","",'Result Sheet'!I193))</f>
        <v/>
      </c>
      <c r="H193" s="430" t="str">
        <f>IF(OR($D$3="",$N$3=""),"",IF('Result Sheet'!K193="","",'Result Sheet'!K193))</f>
        <v/>
      </c>
      <c r="I193" s="431" t="str">
        <f>IF(OR($D$3="",$N$3=""),"",IF('Result Sheet'!J193="","",'Result Sheet'!J193))</f>
        <v/>
      </c>
      <c r="J193" s="432" t="str">
        <f>IF($N$3=$AJ$8,'Result Sheet'!P193,IF($N$3=$AJ$9,'Result Sheet'!AH193,IF($N$3=$AJ$10,'Result Sheet'!AZ193,IF($N$3=$AJ$11,'Result Sheet'!BR193,""))))</f>
        <v/>
      </c>
      <c r="K193" s="432" t="str">
        <f>IF($N$3=$AJ$8,'Result Sheet'!Q193,IF($N$3=$AJ$9,'Result Sheet'!AI193,IF($N$3=$AJ$10,'Result Sheet'!BA193,IF($N$3=$AJ$11,'Result Sheet'!BS193,""))))</f>
        <v/>
      </c>
      <c r="L193" s="433" t="str">
        <f>IF(OR($D$3="",$N$3=""),"",IF(B193="","",IF(AND(K193="NA",J193="NA"),"NA",IF($N$3=$AJ$12,'Result Sheet'!CF193,IF($N$3=$AJ$13,'Result Sheet'!CM193,IF($N$3=$AJ$14,'Result Sheet'!CT193,IF($N$3=$AJ$15,'Result Sheet'!DA193,IF($N$3=$AJ$16,'Result Sheet'!DE193,SUM(J193:K193)))))))))</f>
        <v/>
      </c>
      <c r="M193" s="434" t="str">
        <f t="shared" si="16"/>
        <v/>
      </c>
      <c r="N193" s="435" t="str">
        <f>IF($N$3=$AJ$8,'Result Sheet'!T193,IF($N$3=$AJ$9,'Result Sheet'!AL193,IF($N$3=$AJ$10,'Result Sheet'!BD193,IF($N$3=$AJ$11,'Result Sheet'!BV193,""))))</f>
        <v/>
      </c>
      <c r="O193" s="435" t="str">
        <f>IF($N$3=$AJ$8,'Result Sheet'!U193,IF($N$3=$AJ$9,'Result Sheet'!AM193,IF($N$3=$AJ$10,'Result Sheet'!BE193,IF($N$3=$AJ$11,'Result Sheet'!BW193,""))))</f>
        <v/>
      </c>
      <c r="P193" s="436" t="str">
        <f>IF(OR($D$3="",$N$3=""),"",IF(B193="","",IF(AND(N193="NA",O193="NA"),"NA",IF($N$3=$AJ$12,'Result Sheet'!CG193,IF($N$3=$AJ$13,'Result Sheet'!CN193,IF($N$3=$AJ$14,'Result Sheet'!CU193,IF($N$3=$AJ$15,'Result Sheet'!DB193,IF($N$3=$AJ$16,'Result Sheet'!DF193,SUM(N193:O193)))))))))</f>
        <v/>
      </c>
      <c r="Q193" s="434" t="str">
        <f t="shared" si="17"/>
        <v/>
      </c>
      <c r="R193" s="437">
        <f t="shared" si="18"/>
        <v>0</v>
      </c>
      <c r="S193" s="437" t="str">
        <f t="shared" si="19"/>
        <v/>
      </c>
      <c r="T193" s="437" t="str">
        <f t="shared" si="20"/>
        <v/>
      </c>
      <c r="U193" s="437" t="str">
        <f t="shared" si="21"/>
        <v/>
      </c>
      <c r="V193" s="438" t="str">
        <f t="shared" si="22"/>
        <v/>
      </c>
      <c r="W193" s="439" t="str">
        <f t="shared" si="23"/>
        <v/>
      </c>
    </row>
    <row r="194" spans="1:23">
      <c r="A194" s="425">
        <f>IF('Result Sheet'!A194="","",'Result Sheet'!A194)</f>
        <v>187</v>
      </c>
      <c r="B194" s="426" t="str">
        <f>IF(OR($D$3="",$N$3=""),"",IF('Result Sheet'!B194="","",'Result Sheet'!B194))</f>
        <v/>
      </c>
      <c r="C194" s="427" t="str">
        <f>IF(OR($D$3="",$N$3=""),"",IF('Result Sheet'!F194="","",'Result Sheet'!F194))</f>
        <v/>
      </c>
      <c r="D194" s="428" t="str">
        <f>IF(OR($D$3="",$N$3=""),"",IF('Result Sheet'!E194="","",'Result Sheet'!E194))</f>
        <v/>
      </c>
      <c r="E194" s="429" t="str">
        <f>IF(OR($D$3="",$N$3=""),"",IF('Result Sheet'!G194="","",'Result Sheet'!G194))</f>
        <v/>
      </c>
      <c r="F194" s="429" t="str">
        <f>IF(OR($D$3="",$N$3=""),"",IF('Result Sheet'!H194="","",'Result Sheet'!H194))</f>
        <v/>
      </c>
      <c r="G194" s="429" t="str">
        <f>IF(OR($D$3="",$N$3=""),"",IF('Result Sheet'!I194="","",'Result Sheet'!I194))</f>
        <v/>
      </c>
      <c r="H194" s="430" t="str">
        <f>IF(OR($D$3="",$N$3=""),"",IF('Result Sheet'!K194="","",'Result Sheet'!K194))</f>
        <v/>
      </c>
      <c r="I194" s="431" t="str">
        <f>IF(OR($D$3="",$N$3=""),"",IF('Result Sheet'!J194="","",'Result Sheet'!J194))</f>
        <v/>
      </c>
      <c r="J194" s="432" t="str">
        <f>IF($N$3=$AJ$8,'Result Sheet'!P194,IF($N$3=$AJ$9,'Result Sheet'!AH194,IF($N$3=$AJ$10,'Result Sheet'!AZ194,IF($N$3=$AJ$11,'Result Sheet'!BR194,""))))</f>
        <v/>
      </c>
      <c r="K194" s="432" t="str">
        <f>IF($N$3=$AJ$8,'Result Sheet'!Q194,IF($N$3=$AJ$9,'Result Sheet'!AI194,IF($N$3=$AJ$10,'Result Sheet'!BA194,IF($N$3=$AJ$11,'Result Sheet'!BS194,""))))</f>
        <v/>
      </c>
      <c r="L194" s="433" t="str">
        <f>IF(OR($D$3="",$N$3=""),"",IF(B194="","",IF(AND(K194="NA",J194="NA"),"NA",IF($N$3=$AJ$12,'Result Sheet'!CF194,IF($N$3=$AJ$13,'Result Sheet'!CM194,IF($N$3=$AJ$14,'Result Sheet'!CT194,IF($N$3=$AJ$15,'Result Sheet'!DA194,IF($N$3=$AJ$16,'Result Sheet'!DE194,SUM(J194:K194)))))))))</f>
        <v/>
      </c>
      <c r="M194" s="434" t="str">
        <f t="shared" si="16"/>
        <v/>
      </c>
      <c r="N194" s="435" t="str">
        <f>IF($N$3=$AJ$8,'Result Sheet'!T194,IF($N$3=$AJ$9,'Result Sheet'!AL194,IF($N$3=$AJ$10,'Result Sheet'!BD194,IF($N$3=$AJ$11,'Result Sheet'!BV194,""))))</f>
        <v/>
      </c>
      <c r="O194" s="435" t="str">
        <f>IF($N$3=$AJ$8,'Result Sheet'!U194,IF($N$3=$AJ$9,'Result Sheet'!AM194,IF($N$3=$AJ$10,'Result Sheet'!BE194,IF($N$3=$AJ$11,'Result Sheet'!BW194,""))))</f>
        <v/>
      </c>
      <c r="P194" s="436" t="str">
        <f>IF(OR($D$3="",$N$3=""),"",IF(B194="","",IF(AND(N194="NA",O194="NA"),"NA",IF($N$3=$AJ$12,'Result Sheet'!CG194,IF($N$3=$AJ$13,'Result Sheet'!CN194,IF($N$3=$AJ$14,'Result Sheet'!CU194,IF($N$3=$AJ$15,'Result Sheet'!DB194,IF($N$3=$AJ$16,'Result Sheet'!DF194,SUM(N194:O194)))))))))</f>
        <v/>
      </c>
      <c r="Q194" s="434" t="str">
        <f t="shared" si="17"/>
        <v/>
      </c>
      <c r="R194" s="437">
        <f t="shared" si="18"/>
        <v>0</v>
      </c>
      <c r="S194" s="437" t="str">
        <f t="shared" si="19"/>
        <v/>
      </c>
      <c r="T194" s="437" t="str">
        <f t="shared" si="20"/>
        <v/>
      </c>
      <c r="U194" s="437" t="str">
        <f t="shared" si="21"/>
        <v/>
      </c>
      <c r="V194" s="438" t="str">
        <f t="shared" si="22"/>
        <v/>
      </c>
      <c r="W194" s="439" t="str">
        <f t="shared" si="23"/>
        <v/>
      </c>
    </row>
    <row r="195" spans="1:23">
      <c r="A195" s="425">
        <f>IF('Result Sheet'!A195="","",'Result Sheet'!A195)</f>
        <v>188</v>
      </c>
      <c r="B195" s="426" t="str">
        <f>IF(OR($D$3="",$N$3=""),"",IF('Result Sheet'!B195="","",'Result Sheet'!B195))</f>
        <v/>
      </c>
      <c r="C195" s="427" t="str">
        <f>IF(OR($D$3="",$N$3=""),"",IF('Result Sheet'!F195="","",'Result Sheet'!F195))</f>
        <v/>
      </c>
      <c r="D195" s="428" t="str">
        <f>IF(OR($D$3="",$N$3=""),"",IF('Result Sheet'!E195="","",'Result Sheet'!E195))</f>
        <v/>
      </c>
      <c r="E195" s="429" t="str">
        <f>IF(OR($D$3="",$N$3=""),"",IF('Result Sheet'!G195="","",'Result Sheet'!G195))</f>
        <v/>
      </c>
      <c r="F195" s="429" t="str">
        <f>IF(OR($D$3="",$N$3=""),"",IF('Result Sheet'!H195="","",'Result Sheet'!H195))</f>
        <v/>
      </c>
      <c r="G195" s="429" t="str">
        <f>IF(OR($D$3="",$N$3=""),"",IF('Result Sheet'!I195="","",'Result Sheet'!I195))</f>
        <v/>
      </c>
      <c r="H195" s="430" t="str">
        <f>IF(OR($D$3="",$N$3=""),"",IF('Result Sheet'!K195="","",'Result Sheet'!K195))</f>
        <v/>
      </c>
      <c r="I195" s="431" t="str">
        <f>IF(OR($D$3="",$N$3=""),"",IF('Result Sheet'!J195="","",'Result Sheet'!J195))</f>
        <v/>
      </c>
      <c r="J195" s="432" t="str">
        <f>IF($N$3=$AJ$8,'Result Sheet'!P195,IF($N$3=$AJ$9,'Result Sheet'!AH195,IF($N$3=$AJ$10,'Result Sheet'!AZ195,IF($N$3=$AJ$11,'Result Sheet'!BR195,""))))</f>
        <v/>
      </c>
      <c r="K195" s="432" t="str">
        <f>IF($N$3=$AJ$8,'Result Sheet'!Q195,IF($N$3=$AJ$9,'Result Sheet'!AI195,IF($N$3=$AJ$10,'Result Sheet'!BA195,IF($N$3=$AJ$11,'Result Sheet'!BS195,""))))</f>
        <v/>
      </c>
      <c r="L195" s="433" t="str">
        <f>IF(OR($D$3="",$N$3=""),"",IF(B195="","",IF(AND(K195="NA",J195="NA"),"NA",IF($N$3=$AJ$12,'Result Sheet'!CF195,IF($N$3=$AJ$13,'Result Sheet'!CM195,IF($N$3=$AJ$14,'Result Sheet'!CT195,IF($N$3=$AJ$15,'Result Sheet'!DA195,IF($N$3=$AJ$16,'Result Sheet'!DE195,SUM(J195:K195)))))))))</f>
        <v/>
      </c>
      <c r="M195" s="434" t="str">
        <f t="shared" si="16"/>
        <v/>
      </c>
      <c r="N195" s="435" t="str">
        <f>IF($N$3=$AJ$8,'Result Sheet'!T195,IF($N$3=$AJ$9,'Result Sheet'!AL195,IF($N$3=$AJ$10,'Result Sheet'!BD195,IF($N$3=$AJ$11,'Result Sheet'!BV195,""))))</f>
        <v/>
      </c>
      <c r="O195" s="435" t="str">
        <f>IF($N$3=$AJ$8,'Result Sheet'!U195,IF($N$3=$AJ$9,'Result Sheet'!AM195,IF($N$3=$AJ$10,'Result Sheet'!BE195,IF($N$3=$AJ$11,'Result Sheet'!BW195,""))))</f>
        <v/>
      </c>
      <c r="P195" s="436" t="str">
        <f>IF(OR($D$3="",$N$3=""),"",IF(B195="","",IF(AND(N195="NA",O195="NA"),"NA",IF($N$3=$AJ$12,'Result Sheet'!CG195,IF($N$3=$AJ$13,'Result Sheet'!CN195,IF($N$3=$AJ$14,'Result Sheet'!CU195,IF($N$3=$AJ$15,'Result Sheet'!DB195,IF($N$3=$AJ$16,'Result Sheet'!DF195,SUM(N195:O195)))))))))</f>
        <v/>
      </c>
      <c r="Q195" s="434" t="str">
        <f t="shared" si="17"/>
        <v/>
      </c>
      <c r="R195" s="437">
        <f t="shared" si="18"/>
        <v>0</v>
      </c>
      <c r="S195" s="437" t="str">
        <f t="shared" si="19"/>
        <v/>
      </c>
      <c r="T195" s="437" t="str">
        <f t="shared" si="20"/>
        <v/>
      </c>
      <c r="U195" s="437" t="str">
        <f t="shared" si="21"/>
        <v/>
      </c>
      <c r="V195" s="438" t="str">
        <f t="shared" si="22"/>
        <v/>
      </c>
      <c r="W195" s="439" t="str">
        <f t="shared" si="23"/>
        <v/>
      </c>
    </row>
    <row r="196" spans="1:23">
      <c r="A196" s="425">
        <f>IF('Result Sheet'!A196="","",'Result Sheet'!A196)</f>
        <v>189</v>
      </c>
      <c r="B196" s="426" t="str">
        <f>IF(OR($D$3="",$N$3=""),"",IF('Result Sheet'!B196="","",'Result Sheet'!B196))</f>
        <v/>
      </c>
      <c r="C196" s="427" t="str">
        <f>IF(OR($D$3="",$N$3=""),"",IF('Result Sheet'!F196="","",'Result Sheet'!F196))</f>
        <v/>
      </c>
      <c r="D196" s="428" t="str">
        <f>IF(OR($D$3="",$N$3=""),"",IF('Result Sheet'!E196="","",'Result Sheet'!E196))</f>
        <v/>
      </c>
      <c r="E196" s="429" t="str">
        <f>IF(OR($D$3="",$N$3=""),"",IF('Result Sheet'!G196="","",'Result Sheet'!G196))</f>
        <v/>
      </c>
      <c r="F196" s="429" t="str">
        <f>IF(OR($D$3="",$N$3=""),"",IF('Result Sheet'!H196="","",'Result Sheet'!H196))</f>
        <v/>
      </c>
      <c r="G196" s="429" t="str">
        <f>IF(OR($D$3="",$N$3=""),"",IF('Result Sheet'!I196="","",'Result Sheet'!I196))</f>
        <v/>
      </c>
      <c r="H196" s="430" t="str">
        <f>IF(OR($D$3="",$N$3=""),"",IF('Result Sheet'!K196="","",'Result Sheet'!K196))</f>
        <v/>
      </c>
      <c r="I196" s="431" t="str">
        <f>IF(OR($D$3="",$N$3=""),"",IF('Result Sheet'!J196="","",'Result Sheet'!J196))</f>
        <v/>
      </c>
      <c r="J196" s="432" t="str">
        <f>IF($N$3=$AJ$8,'Result Sheet'!P196,IF($N$3=$AJ$9,'Result Sheet'!AH196,IF($N$3=$AJ$10,'Result Sheet'!AZ196,IF($N$3=$AJ$11,'Result Sheet'!BR196,""))))</f>
        <v/>
      </c>
      <c r="K196" s="432" t="str">
        <f>IF($N$3=$AJ$8,'Result Sheet'!Q196,IF($N$3=$AJ$9,'Result Sheet'!AI196,IF($N$3=$AJ$10,'Result Sheet'!BA196,IF($N$3=$AJ$11,'Result Sheet'!BS196,""))))</f>
        <v/>
      </c>
      <c r="L196" s="433" t="str">
        <f>IF(OR($D$3="",$N$3=""),"",IF(B196="","",IF(AND(K196="NA",J196="NA"),"NA",IF($N$3=$AJ$12,'Result Sheet'!CF196,IF($N$3=$AJ$13,'Result Sheet'!CM196,IF($N$3=$AJ$14,'Result Sheet'!CT196,IF($N$3=$AJ$15,'Result Sheet'!DA196,IF($N$3=$AJ$16,'Result Sheet'!DE196,SUM(J196:K196)))))))))</f>
        <v/>
      </c>
      <c r="M196" s="434" t="str">
        <f t="shared" si="16"/>
        <v/>
      </c>
      <c r="N196" s="435" t="str">
        <f>IF($N$3=$AJ$8,'Result Sheet'!T196,IF($N$3=$AJ$9,'Result Sheet'!AL196,IF($N$3=$AJ$10,'Result Sheet'!BD196,IF($N$3=$AJ$11,'Result Sheet'!BV196,""))))</f>
        <v/>
      </c>
      <c r="O196" s="435" t="str">
        <f>IF($N$3=$AJ$8,'Result Sheet'!U196,IF($N$3=$AJ$9,'Result Sheet'!AM196,IF($N$3=$AJ$10,'Result Sheet'!BE196,IF($N$3=$AJ$11,'Result Sheet'!BW196,""))))</f>
        <v/>
      </c>
      <c r="P196" s="436" t="str">
        <f>IF(OR($D$3="",$N$3=""),"",IF(B196="","",IF(AND(N196="NA",O196="NA"),"NA",IF($N$3=$AJ$12,'Result Sheet'!CG196,IF($N$3=$AJ$13,'Result Sheet'!CN196,IF($N$3=$AJ$14,'Result Sheet'!CU196,IF($N$3=$AJ$15,'Result Sheet'!DB196,IF($N$3=$AJ$16,'Result Sheet'!DF196,SUM(N196:O196)))))))))</f>
        <v/>
      </c>
      <c r="Q196" s="434" t="str">
        <f t="shared" si="17"/>
        <v/>
      </c>
      <c r="R196" s="437">
        <f t="shared" si="18"/>
        <v>0</v>
      </c>
      <c r="S196" s="437" t="str">
        <f t="shared" si="19"/>
        <v/>
      </c>
      <c r="T196" s="437" t="str">
        <f t="shared" si="20"/>
        <v/>
      </c>
      <c r="U196" s="437" t="str">
        <f t="shared" si="21"/>
        <v/>
      </c>
      <c r="V196" s="438" t="str">
        <f t="shared" si="22"/>
        <v/>
      </c>
      <c r="W196" s="439" t="str">
        <f t="shared" si="23"/>
        <v/>
      </c>
    </row>
    <row r="197" spans="1:23">
      <c r="A197" s="425">
        <f>IF('Result Sheet'!A197="","",'Result Sheet'!A197)</f>
        <v>190</v>
      </c>
      <c r="B197" s="426" t="str">
        <f>IF(OR($D$3="",$N$3=""),"",IF('Result Sheet'!B197="","",'Result Sheet'!B197))</f>
        <v/>
      </c>
      <c r="C197" s="427" t="str">
        <f>IF(OR($D$3="",$N$3=""),"",IF('Result Sheet'!F197="","",'Result Sheet'!F197))</f>
        <v/>
      </c>
      <c r="D197" s="428" t="str">
        <f>IF(OR($D$3="",$N$3=""),"",IF('Result Sheet'!E197="","",'Result Sheet'!E197))</f>
        <v/>
      </c>
      <c r="E197" s="429" t="str">
        <f>IF(OR($D$3="",$N$3=""),"",IF('Result Sheet'!G197="","",'Result Sheet'!G197))</f>
        <v/>
      </c>
      <c r="F197" s="429" t="str">
        <f>IF(OR($D$3="",$N$3=""),"",IF('Result Sheet'!H197="","",'Result Sheet'!H197))</f>
        <v/>
      </c>
      <c r="G197" s="429" t="str">
        <f>IF(OR($D$3="",$N$3=""),"",IF('Result Sheet'!I197="","",'Result Sheet'!I197))</f>
        <v/>
      </c>
      <c r="H197" s="430" t="str">
        <f>IF(OR($D$3="",$N$3=""),"",IF('Result Sheet'!K197="","",'Result Sheet'!K197))</f>
        <v/>
      </c>
      <c r="I197" s="431" t="str">
        <f>IF(OR($D$3="",$N$3=""),"",IF('Result Sheet'!J197="","",'Result Sheet'!J197))</f>
        <v/>
      </c>
      <c r="J197" s="432" t="str">
        <f>IF($N$3=$AJ$8,'Result Sheet'!P197,IF($N$3=$AJ$9,'Result Sheet'!AH197,IF($N$3=$AJ$10,'Result Sheet'!AZ197,IF($N$3=$AJ$11,'Result Sheet'!BR197,""))))</f>
        <v/>
      </c>
      <c r="K197" s="432" t="str">
        <f>IF($N$3=$AJ$8,'Result Sheet'!Q197,IF($N$3=$AJ$9,'Result Sheet'!AI197,IF($N$3=$AJ$10,'Result Sheet'!BA197,IF($N$3=$AJ$11,'Result Sheet'!BS197,""))))</f>
        <v/>
      </c>
      <c r="L197" s="433" t="str">
        <f>IF(OR($D$3="",$N$3=""),"",IF(B197="","",IF(AND(K197="NA",J197="NA"),"NA",IF($N$3=$AJ$12,'Result Sheet'!CF197,IF($N$3=$AJ$13,'Result Sheet'!CM197,IF($N$3=$AJ$14,'Result Sheet'!CT197,IF($N$3=$AJ$15,'Result Sheet'!DA197,IF($N$3=$AJ$16,'Result Sheet'!DE197,SUM(J197:K197)))))))))</f>
        <v/>
      </c>
      <c r="M197" s="434" t="str">
        <f t="shared" si="16"/>
        <v/>
      </c>
      <c r="N197" s="435" t="str">
        <f>IF($N$3=$AJ$8,'Result Sheet'!T197,IF($N$3=$AJ$9,'Result Sheet'!AL197,IF($N$3=$AJ$10,'Result Sheet'!BD197,IF($N$3=$AJ$11,'Result Sheet'!BV197,""))))</f>
        <v/>
      </c>
      <c r="O197" s="435" t="str">
        <f>IF($N$3=$AJ$8,'Result Sheet'!U197,IF($N$3=$AJ$9,'Result Sheet'!AM197,IF($N$3=$AJ$10,'Result Sheet'!BE197,IF($N$3=$AJ$11,'Result Sheet'!BW197,""))))</f>
        <v/>
      </c>
      <c r="P197" s="436" t="str">
        <f>IF(OR($D$3="",$N$3=""),"",IF(B197="","",IF(AND(N197="NA",O197="NA"),"NA",IF($N$3=$AJ$12,'Result Sheet'!CG197,IF($N$3=$AJ$13,'Result Sheet'!CN197,IF($N$3=$AJ$14,'Result Sheet'!CU197,IF($N$3=$AJ$15,'Result Sheet'!DB197,IF($N$3=$AJ$16,'Result Sheet'!DF197,SUM(N197:O197)))))))))</f>
        <v/>
      </c>
      <c r="Q197" s="434" t="str">
        <f t="shared" si="17"/>
        <v/>
      </c>
      <c r="R197" s="437">
        <f t="shared" si="18"/>
        <v>0</v>
      </c>
      <c r="S197" s="437" t="str">
        <f t="shared" si="19"/>
        <v/>
      </c>
      <c r="T197" s="437" t="str">
        <f t="shared" si="20"/>
        <v/>
      </c>
      <c r="U197" s="437" t="str">
        <f t="shared" si="21"/>
        <v/>
      </c>
      <c r="V197" s="438" t="str">
        <f t="shared" si="22"/>
        <v/>
      </c>
      <c r="W197" s="439" t="str">
        <f t="shared" si="23"/>
        <v/>
      </c>
    </row>
    <row r="198" spans="1:23">
      <c r="A198" s="425">
        <f>IF('Result Sheet'!A198="","",'Result Sheet'!A198)</f>
        <v>191</v>
      </c>
      <c r="B198" s="426" t="str">
        <f>IF(OR($D$3="",$N$3=""),"",IF('Result Sheet'!B198="","",'Result Sheet'!B198))</f>
        <v/>
      </c>
      <c r="C198" s="427" t="str">
        <f>IF(OR($D$3="",$N$3=""),"",IF('Result Sheet'!F198="","",'Result Sheet'!F198))</f>
        <v/>
      </c>
      <c r="D198" s="428" t="str">
        <f>IF(OR($D$3="",$N$3=""),"",IF('Result Sheet'!E198="","",'Result Sheet'!E198))</f>
        <v/>
      </c>
      <c r="E198" s="429" t="str">
        <f>IF(OR($D$3="",$N$3=""),"",IF('Result Sheet'!G198="","",'Result Sheet'!G198))</f>
        <v/>
      </c>
      <c r="F198" s="429" t="str">
        <f>IF(OR($D$3="",$N$3=""),"",IF('Result Sheet'!H198="","",'Result Sheet'!H198))</f>
        <v/>
      </c>
      <c r="G198" s="429" t="str">
        <f>IF(OR($D$3="",$N$3=""),"",IF('Result Sheet'!I198="","",'Result Sheet'!I198))</f>
        <v/>
      </c>
      <c r="H198" s="430" t="str">
        <f>IF(OR($D$3="",$N$3=""),"",IF('Result Sheet'!K198="","",'Result Sheet'!K198))</f>
        <v/>
      </c>
      <c r="I198" s="431" t="str">
        <f>IF(OR($D$3="",$N$3=""),"",IF('Result Sheet'!J198="","",'Result Sheet'!J198))</f>
        <v/>
      </c>
      <c r="J198" s="432" t="str">
        <f>IF($N$3=$AJ$8,'Result Sheet'!P198,IF($N$3=$AJ$9,'Result Sheet'!AH198,IF($N$3=$AJ$10,'Result Sheet'!AZ198,IF($N$3=$AJ$11,'Result Sheet'!BR198,""))))</f>
        <v/>
      </c>
      <c r="K198" s="432" t="str">
        <f>IF($N$3=$AJ$8,'Result Sheet'!Q198,IF($N$3=$AJ$9,'Result Sheet'!AI198,IF($N$3=$AJ$10,'Result Sheet'!BA198,IF($N$3=$AJ$11,'Result Sheet'!BS198,""))))</f>
        <v/>
      </c>
      <c r="L198" s="433" t="str">
        <f>IF(OR($D$3="",$N$3=""),"",IF(B198="","",IF(AND(K198="NA",J198="NA"),"NA",IF($N$3=$AJ$12,'Result Sheet'!CF198,IF($N$3=$AJ$13,'Result Sheet'!CM198,IF($N$3=$AJ$14,'Result Sheet'!CT198,IF($N$3=$AJ$15,'Result Sheet'!DA198,IF($N$3=$AJ$16,'Result Sheet'!DE198,SUM(J198:K198)))))))))</f>
        <v/>
      </c>
      <c r="M198" s="434" t="str">
        <f t="shared" si="16"/>
        <v/>
      </c>
      <c r="N198" s="435" t="str">
        <f>IF($N$3=$AJ$8,'Result Sheet'!T198,IF($N$3=$AJ$9,'Result Sheet'!AL198,IF($N$3=$AJ$10,'Result Sheet'!BD198,IF($N$3=$AJ$11,'Result Sheet'!BV198,""))))</f>
        <v/>
      </c>
      <c r="O198" s="435" t="str">
        <f>IF($N$3=$AJ$8,'Result Sheet'!U198,IF($N$3=$AJ$9,'Result Sheet'!AM198,IF($N$3=$AJ$10,'Result Sheet'!BE198,IF($N$3=$AJ$11,'Result Sheet'!BW198,""))))</f>
        <v/>
      </c>
      <c r="P198" s="436" t="str">
        <f>IF(OR($D$3="",$N$3=""),"",IF(B198="","",IF(AND(N198="NA",O198="NA"),"NA",IF($N$3=$AJ$12,'Result Sheet'!CG198,IF($N$3=$AJ$13,'Result Sheet'!CN198,IF($N$3=$AJ$14,'Result Sheet'!CU198,IF($N$3=$AJ$15,'Result Sheet'!DB198,IF($N$3=$AJ$16,'Result Sheet'!DF198,SUM(N198:O198)))))))))</f>
        <v/>
      </c>
      <c r="Q198" s="434" t="str">
        <f t="shared" si="17"/>
        <v/>
      </c>
      <c r="R198" s="437">
        <f t="shared" si="18"/>
        <v>0</v>
      </c>
      <c r="S198" s="437" t="str">
        <f t="shared" si="19"/>
        <v/>
      </c>
      <c r="T198" s="437" t="str">
        <f t="shared" si="20"/>
        <v/>
      </c>
      <c r="U198" s="437" t="str">
        <f t="shared" si="21"/>
        <v/>
      </c>
      <c r="V198" s="438" t="str">
        <f t="shared" si="22"/>
        <v/>
      </c>
      <c r="W198" s="439" t="str">
        <f t="shared" si="23"/>
        <v/>
      </c>
    </row>
    <row r="199" spans="1:23">
      <c r="A199" s="425">
        <f>IF('Result Sheet'!A199="","",'Result Sheet'!A199)</f>
        <v>192</v>
      </c>
      <c r="B199" s="426" t="str">
        <f>IF(OR($D$3="",$N$3=""),"",IF('Result Sheet'!B199="","",'Result Sheet'!B199))</f>
        <v/>
      </c>
      <c r="C199" s="427" t="str">
        <f>IF(OR($D$3="",$N$3=""),"",IF('Result Sheet'!F199="","",'Result Sheet'!F199))</f>
        <v/>
      </c>
      <c r="D199" s="428" t="str">
        <f>IF(OR($D$3="",$N$3=""),"",IF('Result Sheet'!E199="","",'Result Sheet'!E199))</f>
        <v/>
      </c>
      <c r="E199" s="429" t="str">
        <f>IF(OR($D$3="",$N$3=""),"",IF('Result Sheet'!G199="","",'Result Sheet'!G199))</f>
        <v/>
      </c>
      <c r="F199" s="429" t="str">
        <f>IF(OR($D$3="",$N$3=""),"",IF('Result Sheet'!H199="","",'Result Sheet'!H199))</f>
        <v/>
      </c>
      <c r="G199" s="429" t="str">
        <f>IF(OR($D$3="",$N$3=""),"",IF('Result Sheet'!I199="","",'Result Sheet'!I199))</f>
        <v/>
      </c>
      <c r="H199" s="430" t="str">
        <f>IF(OR($D$3="",$N$3=""),"",IF('Result Sheet'!K199="","",'Result Sheet'!K199))</f>
        <v/>
      </c>
      <c r="I199" s="431" t="str">
        <f>IF(OR($D$3="",$N$3=""),"",IF('Result Sheet'!J199="","",'Result Sheet'!J199))</f>
        <v/>
      </c>
      <c r="J199" s="432" t="str">
        <f>IF($N$3=$AJ$8,'Result Sheet'!P199,IF($N$3=$AJ$9,'Result Sheet'!AH199,IF($N$3=$AJ$10,'Result Sheet'!AZ199,IF($N$3=$AJ$11,'Result Sheet'!BR199,""))))</f>
        <v/>
      </c>
      <c r="K199" s="432" t="str">
        <f>IF($N$3=$AJ$8,'Result Sheet'!Q199,IF($N$3=$AJ$9,'Result Sheet'!AI199,IF($N$3=$AJ$10,'Result Sheet'!BA199,IF($N$3=$AJ$11,'Result Sheet'!BS199,""))))</f>
        <v/>
      </c>
      <c r="L199" s="433" t="str">
        <f>IF(OR($D$3="",$N$3=""),"",IF(B199="","",IF(AND(K199="NA",J199="NA"),"NA",IF($N$3=$AJ$12,'Result Sheet'!CF199,IF($N$3=$AJ$13,'Result Sheet'!CM199,IF($N$3=$AJ$14,'Result Sheet'!CT199,IF($N$3=$AJ$15,'Result Sheet'!DA199,IF($N$3=$AJ$16,'Result Sheet'!DE199,SUM(J199:K199)))))))))</f>
        <v/>
      </c>
      <c r="M199" s="434" t="str">
        <f t="shared" si="16"/>
        <v/>
      </c>
      <c r="N199" s="435" t="str">
        <f>IF($N$3=$AJ$8,'Result Sheet'!T199,IF($N$3=$AJ$9,'Result Sheet'!AL199,IF($N$3=$AJ$10,'Result Sheet'!BD199,IF($N$3=$AJ$11,'Result Sheet'!BV199,""))))</f>
        <v/>
      </c>
      <c r="O199" s="435" t="str">
        <f>IF($N$3=$AJ$8,'Result Sheet'!U199,IF($N$3=$AJ$9,'Result Sheet'!AM199,IF($N$3=$AJ$10,'Result Sheet'!BE199,IF($N$3=$AJ$11,'Result Sheet'!BW199,""))))</f>
        <v/>
      </c>
      <c r="P199" s="436" t="str">
        <f>IF(OR($D$3="",$N$3=""),"",IF(B199="","",IF(AND(N199="NA",O199="NA"),"NA",IF($N$3=$AJ$12,'Result Sheet'!CG199,IF($N$3=$AJ$13,'Result Sheet'!CN199,IF($N$3=$AJ$14,'Result Sheet'!CU199,IF($N$3=$AJ$15,'Result Sheet'!DB199,IF($N$3=$AJ$16,'Result Sheet'!DF199,SUM(N199:O199)))))))))</f>
        <v/>
      </c>
      <c r="Q199" s="434" t="str">
        <f t="shared" si="17"/>
        <v/>
      </c>
      <c r="R199" s="437">
        <f t="shared" si="18"/>
        <v>0</v>
      </c>
      <c r="S199" s="437" t="str">
        <f t="shared" si="19"/>
        <v/>
      </c>
      <c r="T199" s="437" t="str">
        <f t="shared" si="20"/>
        <v/>
      </c>
      <c r="U199" s="437" t="str">
        <f t="shared" si="21"/>
        <v/>
      </c>
      <c r="V199" s="438" t="str">
        <f t="shared" si="22"/>
        <v/>
      </c>
      <c r="W199" s="439" t="str">
        <f t="shared" si="23"/>
        <v/>
      </c>
    </row>
    <row r="200" spans="1:23">
      <c r="A200" s="425">
        <f>IF('Result Sheet'!A200="","",'Result Sheet'!A200)</f>
        <v>193</v>
      </c>
      <c r="B200" s="426" t="str">
        <f>IF(OR($D$3="",$N$3=""),"",IF('Result Sheet'!B200="","",'Result Sheet'!B200))</f>
        <v/>
      </c>
      <c r="C200" s="427" t="str">
        <f>IF(OR($D$3="",$N$3=""),"",IF('Result Sheet'!F200="","",'Result Sheet'!F200))</f>
        <v/>
      </c>
      <c r="D200" s="428" t="str">
        <f>IF(OR($D$3="",$N$3=""),"",IF('Result Sheet'!E200="","",'Result Sheet'!E200))</f>
        <v/>
      </c>
      <c r="E200" s="429" t="str">
        <f>IF(OR($D$3="",$N$3=""),"",IF('Result Sheet'!G200="","",'Result Sheet'!G200))</f>
        <v/>
      </c>
      <c r="F200" s="429" t="str">
        <f>IF(OR($D$3="",$N$3=""),"",IF('Result Sheet'!H200="","",'Result Sheet'!H200))</f>
        <v/>
      </c>
      <c r="G200" s="429" t="str">
        <f>IF(OR($D$3="",$N$3=""),"",IF('Result Sheet'!I200="","",'Result Sheet'!I200))</f>
        <v/>
      </c>
      <c r="H200" s="430" t="str">
        <f>IF(OR($D$3="",$N$3=""),"",IF('Result Sheet'!K200="","",'Result Sheet'!K200))</f>
        <v/>
      </c>
      <c r="I200" s="431" t="str">
        <f>IF(OR($D$3="",$N$3=""),"",IF('Result Sheet'!J200="","",'Result Sheet'!J200))</f>
        <v/>
      </c>
      <c r="J200" s="432" t="str">
        <f>IF($N$3=$AJ$8,'Result Sheet'!P200,IF($N$3=$AJ$9,'Result Sheet'!AH200,IF($N$3=$AJ$10,'Result Sheet'!AZ200,IF($N$3=$AJ$11,'Result Sheet'!BR200,""))))</f>
        <v/>
      </c>
      <c r="K200" s="432" t="str">
        <f>IF($N$3=$AJ$8,'Result Sheet'!Q200,IF($N$3=$AJ$9,'Result Sheet'!AI200,IF($N$3=$AJ$10,'Result Sheet'!BA200,IF($N$3=$AJ$11,'Result Sheet'!BS200,""))))</f>
        <v/>
      </c>
      <c r="L200" s="433" t="str">
        <f>IF(OR($D$3="",$N$3=""),"",IF(B200="","",IF(AND(K200="NA",J200="NA"),"NA",IF($N$3=$AJ$12,'Result Sheet'!CF200,IF($N$3=$AJ$13,'Result Sheet'!CM200,IF($N$3=$AJ$14,'Result Sheet'!CT200,IF($N$3=$AJ$15,'Result Sheet'!DA200,IF($N$3=$AJ$16,'Result Sheet'!DE200,SUM(J200:K200)))))))))</f>
        <v/>
      </c>
      <c r="M200" s="434" t="str">
        <f t="shared" si="16"/>
        <v/>
      </c>
      <c r="N200" s="435" t="str">
        <f>IF($N$3=$AJ$8,'Result Sheet'!T200,IF($N$3=$AJ$9,'Result Sheet'!AL200,IF($N$3=$AJ$10,'Result Sheet'!BD200,IF($N$3=$AJ$11,'Result Sheet'!BV200,""))))</f>
        <v/>
      </c>
      <c r="O200" s="435" t="str">
        <f>IF($N$3=$AJ$8,'Result Sheet'!U200,IF($N$3=$AJ$9,'Result Sheet'!AM200,IF($N$3=$AJ$10,'Result Sheet'!BE200,IF($N$3=$AJ$11,'Result Sheet'!BW200,""))))</f>
        <v/>
      </c>
      <c r="P200" s="436" t="str">
        <f>IF(OR($D$3="",$N$3=""),"",IF(B200="","",IF(AND(N200="NA",O200="NA"),"NA",IF($N$3=$AJ$12,'Result Sheet'!CG200,IF($N$3=$AJ$13,'Result Sheet'!CN200,IF($N$3=$AJ$14,'Result Sheet'!CU200,IF($N$3=$AJ$15,'Result Sheet'!DB200,IF($N$3=$AJ$16,'Result Sheet'!DF200,SUM(N200:O200)))))))))</f>
        <v/>
      </c>
      <c r="Q200" s="434" t="str">
        <f t="shared" si="17"/>
        <v/>
      </c>
      <c r="R200" s="437">
        <f t="shared" si="18"/>
        <v>0</v>
      </c>
      <c r="S200" s="437" t="str">
        <f t="shared" si="19"/>
        <v/>
      </c>
      <c r="T200" s="437" t="str">
        <f t="shared" si="20"/>
        <v/>
      </c>
      <c r="U200" s="437" t="str">
        <f t="shared" si="21"/>
        <v/>
      </c>
      <c r="V200" s="438" t="str">
        <f t="shared" si="22"/>
        <v/>
      </c>
      <c r="W200" s="439" t="str">
        <f t="shared" si="23"/>
        <v/>
      </c>
    </row>
    <row r="201" spans="1:23">
      <c r="A201" s="425">
        <f>IF('Result Sheet'!A201="","",'Result Sheet'!A201)</f>
        <v>194</v>
      </c>
      <c r="B201" s="426" t="str">
        <f>IF(OR($D$3="",$N$3=""),"",IF('Result Sheet'!B201="","",'Result Sheet'!B201))</f>
        <v/>
      </c>
      <c r="C201" s="427" t="str">
        <f>IF(OR($D$3="",$N$3=""),"",IF('Result Sheet'!F201="","",'Result Sheet'!F201))</f>
        <v/>
      </c>
      <c r="D201" s="428" t="str">
        <f>IF(OR($D$3="",$N$3=""),"",IF('Result Sheet'!E201="","",'Result Sheet'!E201))</f>
        <v/>
      </c>
      <c r="E201" s="429" t="str">
        <f>IF(OR($D$3="",$N$3=""),"",IF('Result Sheet'!G201="","",'Result Sheet'!G201))</f>
        <v/>
      </c>
      <c r="F201" s="429" t="str">
        <f>IF(OR($D$3="",$N$3=""),"",IF('Result Sheet'!H201="","",'Result Sheet'!H201))</f>
        <v/>
      </c>
      <c r="G201" s="429" t="str">
        <f>IF(OR($D$3="",$N$3=""),"",IF('Result Sheet'!I201="","",'Result Sheet'!I201))</f>
        <v/>
      </c>
      <c r="H201" s="430" t="str">
        <f>IF(OR($D$3="",$N$3=""),"",IF('Result Sheet'!K201="","",'Result Sheet'!K201))</f>
        <v/>
      </c>
      <c r="I201" s="431" t="str">
        <f>IF(OR($D$3="",$N$3=""),"",IF('Result Sheet'!J201="","",'Result Sheet'!J201))</f>
        <v/>
      </c>
      <c r="J201" s="432" t="str">
        <f>IF($N$3=$AJ$8,'Result Sheet'!P201,IF($N$3=$AJ$9,'Result Sheet'!AH201,IF($N$3=$AJ$10,'Result Sheet'!AZ201,IF($N$3=$AJ$11,'Result Sheet'!BR201,""))))</f>
        <v/>
      </c>
      <c r="K201" s="432" t="str">
        <f>IF($N$3=$AJ$8,'Result Sheet'!Q201,IF($N$3=$AJ$9,'Result Sheet'!AI201,IF($N$3=$AJ$10,'Result Sheet'!BA201,IF($N$3=$AJ$11,'Result Sheet'!BS201,""))))</f>
        <v/>
      </c>
      <c r="L201" s="433" t="str">
        <f>IF(OR($D$3="",$N$3=""),"",IF(B201="","",IF(AND(K201="NA",J201="NA"),"NA",IF($N$3=$AJ$12,'Result Sheet'!CF201,IF($N$3=$AJ$13,'Result Sheet'!CM201,IF($N$3=$AJ$14,'Result Sheet'!CT201,IF($N$3=$AJ$15,'Result Sheet'!DA201,IF($N$3=$AJ$16,'Result Sheet'!DE201,SUM(J201:K201)))))))))</f>
        <v/>
      </c>
      <c r="M201" s="434" t="str">
        <f t="shared" ref="M201:M207" si="24">IF(L201="","",IF(AND(L201="NA"),"NA",IF(AND(L201="AB"),"AB",SUM(L201))))</f>
        <v/>
      </c>
      <c r="N201" s="435" t="str">
        <f>IF($N$3=$AJ$8,'Result Sheet'!T201,IF($N$3=$AJ$9,'Result Sheet'!AL201,IF($N$3=$AJ$10,'Result Sheet'!BD201,IF($N$3=$AJ$11,'Result Sheet'!BV201,""))))</f>
        <v/>
      </c>
      <c r="O201" s="435" t="str">
        <f>IF($N$3=$AJ$8,'Result Sheet'!U201,IF($N$3=$AJ$9,'Result Sheet'!AM201,IF($N$3=$AJ$10,'Result Sheet'!BE201,IF($N$3=$AJ$11,'Result Sheet'!BW201,""))))</f>
        <v/>
      </c>
      <c r="P201" s="436" t="str">
        <f>IF(OR($D$3="",$N$3=""),"",IF(B201="","",IF(AND(N201="NA",O201="NA"),"NA",IF($N$3=$AJ$12,'Result Sheet'!CG201,IF($N$3=$AJ$13,'Result Sheet'!CN201,IF($N$3=$AJ$14,'Result Sheet'!CU201,IF($N$3=$AJ$15,'Result Sheet'!DB201,IF($N$3=$AJ$16,'Result Sheet'!DF201,SUM(N201:O201)))))))))</f>
        <v/>
      </c>
      <c r="Q201" s="434" t="str">
        <f t="shared" ref="Q201:Q207" si="25">IF(P201="","",IF(AND(M201="AB",P201="AB"),"AB",SUM(M201,P201)))</f>
        <v/>
      </c>
      <c r="R201" s="437">
        <f t="shared" ref="R201:R207" si="26">COUNTIF(O201,"ML")*$O$7+(COUNTIF(J201,"ML")*$J$7)+(COUNTIF(K201,"ML")*$K$7)+(COUNTIF(N201,"ML")*$N$7)</f>
        <v>0</v>
      </c>
      <c r="S201" s="437" t="str">
        <f t="shared" ref="S201:S207" si="27">IF(OR(B201="NSO",B201=0,B201=""),"",IF(OR($N$3=$AJ$12,$N$3=$AJ$13,$N$3=$AJ$14,$N$3=$AJ$15,$N$3=$AJ$16),$Q$7,IF(OR($N$3=$AJ$9,$N$3=$AJ$11),IF(AND(J201="NA",K201="NA"),50-R201,IF(AND(J201="ML",K201="ML"),50-R201,IF(AND(N201="ML",O201="ML"),50-R201,100-R201))),IF(AND(J201="NA",K201="NA"),100-R201,IF(AND(J201="ML",K201="ML"),100-R201,IF(AND(N201="ML",O201="ML"),100-R201,200-R201))))))</f>
        <v/>
      </c>
      <c r="T201" s="437" t="str">
        <f t="shared" ref="T201:T207" si="28">IF(AND(OR(N201="ab",N201="ml"),OR(J201="ab",J201="ml"),OR(J201="ab",J201="ml")),"AB",IF(AND(OR(N201="ab",N201="ml"),OR(J201="ab",J201="ml"),OR(N201="ab",N201="ml")),"AB",IF(AND(OR(N201="ab",N201="ml"),OR(J201="ab",J201="ml"),OR(J201="ab",J201="ml")),"AB",IF(AND(OR(N201="ab",N201="ml"),OR(J201="ab",J201="ml"),OR(N201="ab",N201="ml")),"AB",""))))</f>
        <v/>
      </c>
      <c r="U201" s="437" t="str">
        <f t="shared" ref="U201:U207" si="29">IF(OR(B201="NSO",B201="",$N$3=""),"",IF(Q201=0,"",IF(OR($N$3=$AJ$12,$N$3=$AJ$13,$N$3=$AJ$14,$N$3=$AJ$15,$N$3=$AJ$16),"P",IF(OR(T201="AB",P201="ab"),"AB",IF(P201="ML","RE",IF(AND(Q201&gt;=36%*S201,N201&gt;=$N$7*20%),"P",IF(AND(Q201&gt;=34%*S201,N201&gt;=$N$7*20%),"G2",IF(AND(Q201&gt;=31%*S201,N201&gt;=$N$7*20%),"G1",IF(AND(Q201&gt;=25%*S201,N201&gt;=$N$7*20%),"S","F")))))))))</f>
        <v/>
      </c>
      <c r="V201" s="438" t="str">
        <f t="shared" ref="V201:V207" si="30">IF(OR(U201="",U201=0,U201="S",U201="RE",U201="F",U201="AB"),"",IF(Q201&gt;=75%*S201,"I",IF(Q201&gt;=60%*S201,"I",IF(Q201&gt;=48%*S201,"II",IF(Q201&gt;=36%*S201,"III","")))))</f>
        <v/>
      </c>
      <c r="W201" s="439" t="str">
        <f t="shared" ref="W201:W207" si="31">IF(Q201="","",IF(OR(U201="",U201=0,U201="RE",U201="AB",B201="NSO"),"",IF(OR($N$3=$AJ$12,$N$3=$AJ$13,$N$3=$AJ$14),IF(Q201&gt;90%*S201,"A+",IF(Q201&gt;75%*S201,"A",IF(Q201&gt;=60%*S201,"B",IF(Q201&gt;=40%*S201,"C","D")))),IF(Q201&gt;85%*S201,"A",IF(Q201&gt;70%*S201,"B",IF(Q201&gt;=50%*S201,"C",IF(Q201&gt;=30%*S201,"D","E")))))))</f>
        <v/>
      </c>
    </row>
    <row r="202" spans="1:23">
      <c r="A202" s="425">
        <f>IF('Result Sheet'!A202="","",'Result Sheet'!A202)</f>
        <v>195</v>
      </c>
      <c r="B202" s="426" t="str">
        <f>IF(OR($D$3="",$N$3=""),"",IF('Result Sheet'!B202="","",'Result Sheet'!B202))</f>
        <v/>
      </c>
      <c r="C202" s="427" t="str">
        <f>IF(OR($D$3="",$N$3=""),"",IF('Result Sheet'!F202="","",'Result Sheet'!F202))</f>
        <v/>
      </c>
      <c r="D202" s="428" t="str">
        <f>IF(OR($D$3="",$N$3=""),"",IF('Result Sheet'!E202="","",'Result Sheet'!E202))</f>
        <v/>
      </c>
      <c r="E202" s="429" t="str">
        <f>IF(OR($D$3="",$N$3=""),"",IF('Result Sheet'!G202="","",'Result Sheet'!G202))</f>
        <v/>
      </c>
      <c r="F202" s="429" t="str">
        <f>IF(OR($D$3="",$N$3=""),"",IF('Result Sheet'!H202="","",'Result Sheet'!H202))</f>
        <v/>
      </c>
      <c r="G202" s="429" t="str">
        <f>IF(OR($D$3="",$N$3=""),"",IF('Result Sheet'!I202="","",'Result Sheet'!I202))</f>
        <v/>
      </c>
      <c r="H202" s="430" t="str">
        <f>IF(OR($D$3="",$N$3=""),"",IF('Result Sheet'!K202="","",'Result Sheet'!K202))</f>
        <v/>
      </c>
      <c r="I202" s="431" t="str">
        <f>IF(OR($D$3="",$N$3=""),"",IF('Result Sheet'!J202="","",'Result Sheet'!J202))</f>
        <v/>
      </c>
      <c r="J202" s="432" t="str">
        <f>IF($N$3=$AJ$8,'Result Sheet'!P202,IF($N$3=$AJ$9,'Result Sheet'!AH202,IF($N$3=$AJ$10,'Result Sheet'!AZ202,IF($N$3=$AJ$11,'Result Sheet'!BR202,""))))</f>
        <v/>
      </c>
      <c r="K202" s="432" t="str">
        <f>IF($N$3=$AJ$8,'Result Sheet'!Q202,IF($N$3=$AJ$9,'Result Sheet'!AI202,IF($N$3=$AJ$10,'Result Sheet'!BA202,IF($N$3=$AJ$11,'Result Sheet'!BS202,""))))</f>
        <v/>
      </c>
      <c r="L202" s="433" t="str">
        <f>IF(OR($D$3="",$N$3=""),"",IF(B202="","",IF(AND(K202="NA",J202="NA"),"NA",IF($N$3=$AJ$12,'Result Sheet'!CF202,IF($N$3=$AJ$13,'Result Sheet'!CM202,IF($N$3=$AJ$14,'Result Sheet'!CT202,IF($N$3=$AJ$15,'Result Sheet'!DA202,IF($N$3=$AJ$16,'Result Sheet'!DE202,SUM(J202:K202)))))))))</f>
        <v/>
      </c>
      <c r="M202" s="434" t="str">
        <f t="shared" si="24"/>
        <v/>
      </c>
      <c r="N202" s="435" t="str">
        <f>IF($N$3=$AJ$8,'Result Sheet'!T202,IF($N$3=$AJ$9,'Result Sheet'!AL202,IF($N$3=$AJ$10,'Result Sheet'!BD202,IF($N$3=$AJ$11,'Result Sheet'!BV202,""))))</f>
        <v/>
      </c>
      <c r="O202" s="435" t="str">
        <f>IF($N$3=$AJ$8,'Result Sheet'!U202,IF($N$3=$AJ$9,'Result Sheet'!AM202,IF($N$3=$AJ$10,'Result Sheet'!BE202,IF($N$3=$AJ$11,'Result Sheet'!BW202,""))))</f>
        <v/>
      </c>
      <c r="P202" s="436" t="str">
        <f>IF(OR($D$3="",$N$3=""),"",IF(B202="","",IF(AND(N202="NA",O202="NA"),"NA",IF($N$3=$AJ$12,'Result Sheet'!CG202,IF($N$3=$AJ$13,'Result Sheet'!CN202,IF($N$3=$AJ$14,'Result Sheet'!CU202,IF($N$3=$AJ$15,'Result Sheet'!DB202,IF($N$3=$AJ$16,'Result Sheet'!DF202,SUM(N202:O202)))))))))</f>
        <v/>
      </c>
      <c r="Q202" s="434" t="str">
        <f t="shared" si="25"/>
        <v/>
      </c>
      <c r="R202" s="437">
        <f t="shared" si="26"/>
        <v>0</v>
      </c>
      <c r="S202" s="437" t="str">
        <f t="shared" si="27"/>
        <v/>
      </c>
      <c r="T202" s="437" t="str">
        <f t="shared" si="28"/>
        <v/>
      </c>
      <c r="U202" s="437" t="str">
        <f t="shared" si="29"/>
        <v/>
      </c>
      <c r="V202" s="438" t="str">
        <f t="shared" si="30"/>
        <v/>
      </c>
      <c r="W202" s="439" t="str">
        <f t="shared" si="31"/>
        <v/>
      </c>
    </row>
    <row r="203" spans="1:23">
      <c r="A203" s="425">
        <f>IF('Result Sheet'!A203="","",'Result Sheet'!A203)</f>
        <v>196</v>
      </c>
      <c r="B203" s="426" t="str">
        <f>IF(OR($D$3="",$N$3=""),"",IF('Result Sheet'!B203="","",'Result Sheet'!B203))</f>
        <v/>
      </c>
      <c r="C203" s="427" t="str">
        <f>IF(OR($D$3="",$N$3=""),"",IF('Result Sheet'!F203="","",'Result Sheet'!F203))</f>
        <v/>
      </c>
      <c r="D203" s="428" t="str">
        <f>IF(OR($D$3="",$N$3=""),"",IF('Result Sheet'!E203="","",'Result Sheet'!E203))</f>
        <v/>
      </c>
      <c r="E203" s="429" t="str">
        <f>IF(OR($D$3="",$N$3=""),"",IF('Result Sheet'!G203="","",'Result Sheet'!G203))</f>
        <v/>
      </c>
      <c r="F203" s="429" t="str">
        <f>IF(OR($D$3="",$N$3=""),"",IF('Result Sheet'!H203="","",'Result Sheet'!H203))</f>
        <v/>
      </c>
      <c r="G203" s="429" t="str">
        <f>IF(OR($D$3="",$N$3=""),"",IF('Result Sheet'!I203="","",'Result Sheet'!I203))</f>
        <v/>
      </c>
      <c r="H203" s="430" t="str">
        <f>IF(OR($D$3="",$N$3=""),"",IF('Result Sheet'!K203="","",'Result Sheet'!K203))</f>
        <v/>
      </c>
      <c r="I203" s="431" t="str">
        <f>IF(OR($D$3="",$N$3=""),"",IF('Result Sheet'!J203="","",'Result Sheet'!J203))</f>
        <v/>
      </c>
      <c r="J203" s="432" t="str">
        <f>IF($N$3=$AJ$8,'Result Sheet'!P203,IF($N$3=$AJ$9,'Result Sheet'!AH203,IF($N$3=$AJ$10,'Result Sheet'!AZ203,IF($N$3=$AJ$11,'Result Sheet'!BR203,""))))</f>
        <v/>
      </c>
      <c r="K203" s="432" t="str">
        <f>IF($N$3=$AJ$8,'Result Sheet'!Q203,IF($N$3=$AJ$9,'Result Sheet'!AI203,IF($N$3=$AJ$10,'Result Sheet'!BA203,IF($N$3=$AJ$11,'Result Sheet'!BS203,""))))</f>
        <v/>
      </c>
      <c r="L203" s="433" t="str">
        <f>IF(OR($D$3="",$N$3=""),"",IF(B203="","",IF(AND(K203="NA",J203="NA"),"NA",IF($N$3=$AJ$12,'Result Sheet'!CF203,IF($N$3=$AJ$13,'Result Sheet'!CM203,IF($N$3=$AJ$14,'Result Sheet'!CT203,IF($N$3=$AJ$15,'Result Sheet'!DA203,IF($N$3=$AJ$16,'Result Sheet'!DE203,SUM(J203:K203)))))))))</f>
        <v/>
      </c>
      <c r="M203" s="434" t="str">
        <f t="shared" si="24"/>
        <v/>
      </c>
      <c r="N203" s="435" t="str">
        <f>IF($N$3=$AJ$8,'Result Sheet'!T203,IF($N$3=$AJ$9,'Result Sheet'!AL203,IF($N$3=$AJ$10,'Result Sheet'!BD203,IF($N$3=$AJ$11,'Result Sheet'!BV203,""))))</f>
        <v/>
      </c>
      <c r="O203" s="435" t="str">
        <f>IF($N$3=$AJ$8,'Result Sheet'!U203,IF($N$3=$AJ$9,'Result Sheet'!AM203,IF($N$3=$AJ$10,'Result Sheet'!BE203,IF($N$3=$AJ$11,'Result Sheet'!BW203,""))))</f>
        <v/>
      </c>
      <c r="P203" s="436" t="str">
        <f>IF(OR($D$3="",$N$3=""),"",IF(B203="","",IF(AND(N203="NA",O203="NA"),"NA",IF($N$3=$AJ$12,'Result Sheet'!CG203,IF($N$3=$AJ$13,'Result Sheet'!CN203,IF($N$3=$AJ$14,'Result Sheet'!CU203,IF($N$3=$AJ$15,'Result Sheet'!DB203,IF($N$3=$AJ$16,'Result Sheet'!DF203,SUM(N203:O203)))))))))</f>
        <v/>
      </c>
      <c r="Q203" s="434" t="str">
        <f t="shared" si="25"/>
        <v/>
      </c>
      <c r="R203" s="437">
        <f t="shared" si="26"/>
        <v>0</v>
      </c>
      <c r="S203" s="437" t="str">
        <f t="shared" si="27"/>
        <v/>
      </c>
      <c r="T203" s="437" t="str">
        <f t="shared" si="28"/>
        <v/>
      </c>
      <c r="U203" s="437" t="str">
        <f t="shared" si="29"/>
        <v/>
      </c>
      <c r="V203" s="438" t="str">
        <f t="shared" si="30"/>
        <v/>
      </c>
      <c r="W203" s="439" t="str">
        <f t="shared" si="31"/>
        <v/>
      </c>
    </row>
    <row r="204" spans="1:23">
      <c r="A204" s="425">
        <f>IF('Result Sheet'!A204="","",'Result Sheet'!A204)</f>
        <v>197</v>
      </c>
      <c r="B204" s="426" t="str">
        <f>IF(OR($D$3="",$N$3=""),"",IF('Result Sheet'!B204="","",'Result Sheet'!B204))</f>
        <v/>
      </c>
      <c r="C204" s="427" t="str">
        <f>IF(OR($D$3="",$N$3=""),"",IF('Result Sheet'!F204="","",'Result Sheet'!F204))</f>
        <v/>
      </c>
      <c r="D204" s="428" t="str">
        <f>IF(OR($D$3="",$N$3=""),"",IF('Result Sheet'!E204="","",'Result Sheet'!E204))</f>
        <v/>
      </c>
      <c r="E204" s="429" t="str">
        <f>IF(OR($D$3="",$N$3=""),"",IF('Result Sheet'!G204="","",'Result Sheet'!G204))</f>
        <v/>
      </c>
      <c r="F204" s="429" t="str">
        <f>IF(OR($D$3="",$N$3=""),"",IF('Result Sheet'!H204="","",'Result Sheet'!H204))</f>
        <v/>
      </c>
      <c r="G204" s="429" t="str">
        <f>IF(OR($D$3="",$N$3=""),"",IF('Result Sheet'!I204="","",'Result Sheet'!I204))</f>
        <v/>
      </c>
      <c r="H204" s="430" t="str">
        <f>IF(OR($D$3="",$N$3=""),"",IF('Result Sheet'!K204="","",'Result Sheet'!K204))</f>
        <v/>
      </c>
      <c r="I204" s="431" t="str">
        <f>IF(OR($D$3="",$N$3=""),"",IF('Result Sheet'!J204="","",'Result Sheet'!J204))</f>
        <v/>
      </c>
      <c r="J204" s="432" t="str">
        <f>IF($N$3=$AJ$8,'Result Sheet'!P204,IF($N$3=$AJ$9,'Result Sheet'!AH204,IF($N$3=$AJ$10,'Result Sheet'!AZ204,IF($N$3=$AJ$11,'Result Sheet'!BR204,""))))</f>
        <v/>
      </c>
      <c r="K204" s="432" t="str">
        <f>IF($N$3=$AJ$8,'Result Sheet'!Q204,IF($N$3=$AJ$9,'Result Sheet'!AI204,IF($N$3=$AJ$10,'Result Sheet'!BA204,IF($N$3=$AJ$11,'Result Sheet'!BS204,""))))</f>
        <v/>
      </c>
      <c r="L204" s="433" t="str">
        <f>IF(OR($D$3="",$N$3=""),"",IF(B204="","",IF(AND(K204="NA",J204="NA"),"NA",IF($N$3=$AJ$12,'Result Sheet'!CF204,IF($N$3=$AJ$13,'Result Sheet'!CM204,IF($N$3=$AJ$14,'Result Sheet'!CT204,IF($N$3=$AJ$15,'Result Sheet'!DA204,IF($N$3=$AJ$16,'Result Sheet'!DE204,SUM(J204:K204)))))))))</f>
        <v/>
      </c>
      <c r="M204" s="434" t="str">
        <f t="shared" si="24"/>
        <v/>
      </c>
      <c r="N204" s="435" t="str">
        <f>IF($N$3=$AJ$8,'Result Sheet'!T204,IF($N$3=$AJ$9,'Result Sheet'!AL204,IF($N$3=$AJ$10,'Result Sheet'!BD204,IF($N$3=$AJ$11,'Result Sheet'!BV204,""))))</f>
        <v/>
      </c>
      <c r="O204" s="435" t="str">
        <f>IF($N$3=$AJ$8,'Result Sheet'!U204,IF($N$3=$AJ$9,'Result Sheet'!AM204,IF($N$3=$AJ$10,'Result Sheet'!BE204,IF($N$3=$AJ$11,'Result Sheet'!BW204,""))))</f>
        <v/>
      </c>
      <c r="P204" s="436" t="str">
        <f>IF(OR($D$3="",$N$3=""),"",IF(B204="","",IF(AND(N204="NA",O204="NA"),"NA",IF($N$3=$AJ$12,'Result Sheet'!CG204,IF($N$3=$AJ$13,'Result Sheet'!CN204,IF($N$3=$AJ$14,'Result Sheet'!CU204,IF($N$3=$AJ$15,'Result Sheet'!DB204,IF($N$3=$AJ$16,'Result Sheet'!DF204,SUM(N204:O204)))))))))</f>
        <v/>
      </c>
      <c r="Q204" s="434" t="str">
        <f t="shared" si="25"/>
        <v/>
      </c>
      <c r="R204" s="437">
        <f t="shared" si="26"/>
        <v>0</v>
      </c>
      <c r="S204" s="437" t="str">
        <f t="shared" si="27"/>
        <v/>
      </c>
      <c r="T204" s="437" t="str">
        <f t="shared" si="28"/>
        <v/>
      </c>
      <c r="U204" s="437" t="str">
        <f t="shared" si="29"/>
        <v/>
      </c>
      <c r="V204" s="438" t="str">
        <f t="shared" si="30"/>
        <v/>
      </c>
      <c r="W204" s="439" t="str">
        <f t="shared" si="31"/>
        <v/>
      </c>
    </row>
    <row r="205" spans="1:23">
      <c r="A205" s="425">
        <f>IF('Result Sheet'!A205="","",'Result Sheet'!A205)</f>
        <v>198</v>
      </c>
      <c r="B205" s="426" t="str">
        <f>IF(OR($D$3="",$N$3=""),"",IF('Result Sheet'!B205="","",'Result Sheet'!B205))</f>
        <v/>
      </c>
      <c r="C205" s="427" t="str">
        <f>IF(OR($D$3="",$N$3=""),"",IF('Result Sheet'!F205="","",'Result Sheet'!F205))</f>
        <v/>
      </c>
      <c r="D205" s="428" t="str">
        <f>IF(OR($D$3="",$N$3=""),"",IF('Result Sheet'!E205="","",'Result Sheet'!E205))</f>
        <v/>
      </c>
      <c r="E205" s="429" t="str">
        <f>IF(OR($D$3="",$N$3=""),"",IF('Result Sheet'!G205="","",'Result Sheet'!G205))</f>
        <v/>
      </c>
      <c r="F205" s="429" t="str">
        <f>IF(OR($D$3="",$N$3=""),"",IF('Result Sheet'!H205="","",'Result Sheet'!H205))</f>
        <v/>
      </c>
      <c r="G205" s="429" t="str">
        <f>IF(OR($D$3="",$N$3=""),"",IF('Result Sheet'!I205="","",'Result Sheet'!I205))</f>
        <v/>
      </c>
      <c r="H205" s="430" t="str">
        <f>IF(OR($D$3="",$N$3=""),"",IF('Result Sheet'!K205="","",'Result Sheet'!K205))</f>
        <v/>
      </c>
      <c r="I205" s="431" t="str">
        <f>IF(OR($D$3="",$N$3=""),"",IF('Result Sheet'!J205="","",'Result Sheet'!J205))</f>
        <v/>
      </c>
      <c r="J205" s="432" t="str">
        <f>IF($N$3=$AJ$8,'Result Sheet'!P205,IF($N$3=$AJ$9,'Result Sheet'!AH205,IF($N$3=$AJ$10,'Result Sheet'!AZ205,IF($N$3=$AJ$11,'Result Sheet'!BR205,""))))</f>
        <v/>
      </c>
      <c r="K205" s="432" t="str">
        <f>IF($N$3=$AJ$8,'Result Sheet'!Q205,IF($N$3=$AJ$9,'Result Sheet'!AI205,IF($N$3=$AJ$10,'Result Sheet'!BA205,IF($N$3=$AJ$11,'Result Sheet'!BS205,""))))</f>
        <v/>
      </c>
      <c r="L205" s="433" t="str">
        <f>IF(OR($D$3="",$N$3=""),"",IF(B205="","",IF(AND(K205="NA",J205="NA"),"NA",IF($N$3=$AJ$12,'Result Sheet'!CF205,IF($N$3=$AJ$13,'Result Sheet'!CM205,IF($N$3=$AJ$14,'Result Sheet'!CT205,IF($N$3=$AJ$15,'Result Sheet'!DA205,IF($N$3=$AJ$16,'Result Sheet'!DE205,SUM(J205:K205)))))))))</f>
        <v/>
      </c>
      <c r="M205" s="434" t="str">
        <f t="shared" si="24"/>
        <v/>
      </c>
      <c r="N205" s="435" t="str">
        <f>IF($N$3=$AJ$8,'Result Sheet'!T205,IF($N$3=$AJ$9,'Result Sheet'!AL205,IF($N$3=$AJ$10,'Result Sheet'!BD205,IF($N$3=$AJ$11,'Result Sheet'!BV205,""))))</f>
        <v/>
      </c>
      <c r="O205" s="435" t="str">
        <f>IF($N$3=$AJ$8,'Result Sheet'!U205,IF($N$3=$AJ$9,'Result Sheet'!AM205,IF($N$3=$AJ$10,'Result Sheet'!BE205,IF($N$3=$AJ$11,'Result Sheet'!BW205,""))))</f>
        <v/>
      </c>
      <c r="P205" s="436" t="str">
        <f>IF(OR($D$3="",$N$3=""),"",IF(B205="","",IF(AND(N205="NA",O205="NA"),"NA",IF($N$3=$AJ$12,'Result Sheet'!CG205,IF($N$3=$AJ$13,'Result Sheet'!CN205,IF($N$3=$AJ$14,'Result Sheet'!CU205,IF($N$3=$AJ$15,'Result Sheet'!DB205,IF($N$3=$AJ$16,'Result Sheet'!DF205,SUM(N205:O205)))))))))</f>
        <v/>
      </c>
      <c r="Q205" s="434" t="str">
        <f t="shared" si="25"/>
        <v/>
      </c>
      <c r="R205" s="437">
        <f t="shared" si="26"/>
        <v>0</v>
      </c>
      <c r="S205" s="437" t="str">
        <f t="shared" si="27"/>
        <v/>
      </c>
      <c r="T205" s="437" t="str">
        <f t="shared" si="28"/>
        <v/>
      </c>
      <c r="U205" s="437" t="str">
        <f t="shared" si="29"/>
        <v/>
      </c>
      <c r="V205" s="438" t="str">
        <f t="shared" si="30"/>
        <v/>
      </c>
      <c r="W205" s="439" t="str">
        <f t="shared" si="31"/>
        <v/>
      </c>
    </row>
    <row r="206" spans="1:23">
      <c r="A206" s="425">
        <f>IF('Result Sheet'!A206="","",'Result Sheet'!A206)</f>
        <v>199</v>
      </c>
      <c r="B206" s="426" t="str">
        <f>IF(OR($D$3="",$N$3=""),"",IF('Result Sheet'!B206="","",'Result Sheet'!B206))</f>
        <v/>
      </c>
      <c r="C206" s="427" t="str">
        <f>IF(OR($D$3="",$N$3=""),"",IF('Result Sheet'!F206="","",'Result Sheet'!F206))</f>
        <v/>
      </c>
      <c r="D206" s="428" t="str">
        <f>IF(OR($D$3="",$N$3=""),"",IF('Result Sheet'!E206="","",'Result Sheet'!E206))</f>
        <v/>
      </c>
      <c r="E206" s="429" t="str">
        <f>IF(OR($D$3="",$N$3=""),"",IF('Result Sheet'!G206="","",'Result Sheet'!G206))</f>
        <v/>
      </c>
      <c r="F206" s="429" t="str">
        <f>IF(OR($D$3="",$N$3=""),"",IF('Result Sheet'!H206="","",'Result Sheet'!H206))</f>
        <v/>
      </c>
      <c r="G206" s="429" t="str">
        <f>IF(OR($D$3="",$N$3=""),"",IF('Result Sheet'!I206="","",'Result Sheet'!I206))</f>
        <v/>
      </c>
      <c r="H206" s="430" t="str">
        <f>IF(OR($D$3="",$N$3=""),"",IF('Result Sheet'!K206="","",'Result Sheet'!K206))</f>
        <v/>
      </c>
      <c r="I206" s="431" t="str">
        <f>IF(OR($D$3="",$N$3=""),"",IF('Result Sheet'!J206="","",'Result Sheet'!J206))</f>
        <v/>
      </c>
      <c r="J206" s="432" t="str">
        <f>IF($N$3=$AJ$8,'Result Sheet'!P206,IF($N$3=$AJ$9,'Result Sheet'!AH206,IF($N$3=$AJ$10,'Result Sheet'!AZ206,IF($N$3=$AJ$11,'Result Sheet'!BR206,""))))</f>
        <v/>
      </c>
      <c r="K206" s="432" t="str">
        <f>IF($N$3=$AJ$8,'Result Sheet'!Q206,IF($N$3=$AJ$9,'Result Sheet'!AI206,IF($N$3=$AJ$10,'Result Sheet'!BA206,IF($N$3=$AJ$11,'Result Sheet'!BS206,""))))</f>
        <v/>
      </c>
      <c r="L206" s="433" t="str">
        <f>IF(OR($D$3="",$N$3=""),"",IF(B206="","",IF(AND(K206="NA",J206="NA"),"NA",IF($N$3=$AJ$12,'Result Sheet'!CF206,IF($N$3=$AJ$13,'Result Sheet'!CM206,IF($N$3=$AJ$14,'Result Sheet'!CT206,IF($N$3=$AJ$15,'Result Sheet'!DA206,IF($N$3=$AJ$16,'Result Sheet'!DE206,SUM(J206:K206)))))))))</f>
        <v/>
      </c>
      <c r="M206" s="434" t="str">
        <f t="shared" si="24"/>
        <v/>
      </c>
      <c r="N206" s="435" t="str">
        <f>IF($N$3=$AJ$8,'Result Sheet'!T206,IF($N$3=$AJ$9,'Result Sheet'!AL206,IF($N$3=$AJ$10,'Result Sheet'!BD206,IF($N$3=$AJ$11,'Result Sheet'!BV206,""))))</f>
        <v/>
      </c>
      <c r="O206" s="435" t="str">
        <f>IF($N$3=$AJ$8,'Result Sheet'!U206,IF($N$3=$AJ$9,'Result Sheet'!AM206,IF($N$3=$AJ$10,'Result Sheet'!BE206,IF($N$3=$AJ$11,'Result Sheet'!BW206,""))))</f>
        <v/>
      </c>
      <c r="P206" s="436" t="str">
        <f>IF(OR($D$3="",$N$3=""),"",IF(B206="","",IF(AND(N206="NA",O206="NA"),"NA",IF($N$3=$AJ$12,'Result Sheet'!CG206,IF($N$3=$AJ$13,'Result Sheet'!CN206,IF($N$3=$AJ$14,'Result Sheet'!CU206,IF($N$3=$AJ$15,'Result Sheet'!DB206,IF($N$3=$AJ$16,'Result Sheet'!DF206,SUM(N206:O206)))))))))</f>
        <v/>
      </c>
      <c r="Q206" s="434" t="str">
        <f t="shared" si="25"/>
        <v/>
      </c>
      <c r="R206" s="437">
        <f t="shared" si="26"/>
        <v>0</v>
      </c>
      <c r="S206" s="437" t="str">
        <f t="shared" si="27"/>
        <v/>
      </c>
      <c r="T206" s="437" t="str">
        <f t="shared" si="28"/>
        <v/>
      </c>
      <c r="U206" s="437" t="str">
        <f t="shared" si="29"/>
        <v/>
      </c>
      <c r="V206" s="438" t="str">
        <f t="shared" si="30"/>
        <v/>
      </c>
      <c r="W206" s="439" t="str">
        <f t="shared" si="31"/>
        <v/>
      </c>
    </row>
    <row r="207" spans="1:23">
      <c r="A207" s="425">
        <f>IF('Result Sheet'!A207="","",'Result Sheet'!A207)</f>
        <v>200</v>
      </c>
      <c r="B207" s="426" t="str">
        <f>IF(OR($D$3="",$N$3=""),"",IF('Result Sheet'!B207="","",'Result Sheet'!B207))</f>
        <v/>
      </c>
      <c r="C207" s="427" t="str">
        <f>IF(OR($D$3="",$N$3=""),"",IF('Result Sheet'!F207="","",'Result Sheet'!F207))</f>
        <v/>
      </c>
      <c r="D207" s="428" t="str">
        <f>IF(OR($D$3="",$N$3=""),"",IF('Result Sheet'!E207="","",'Result Sheet'!E207))</f>
        <v/>
      </c>
      <c r="E207" s="429" t="str">
        <f>IF(OR($D$3="",$N$3=""),"",IF('Result Sheet'!G207="","",'Result Sheet'!G207))</f>
        <v/>
      </c>
      <c r="F207" s="429" t="str">
        <f>IF(OR($D$3="",$N$3=""),"",IF('Result Sheet'!H207="","",'Result Sheet'!H207))</f>
        <v/>
      </c>
      <c r="G207" s="429" t="str">
        <f>IF(OR($D$3="",$N$3=""),"",IF('Result Sheet'!I207="","",'Result Sheet'!I207))</f>
        <v/>
      </c>
      <c r="H207" s="430" t="str">
        <f>IF(OR($D$3="",$N$3=""),"",IF('Result Sheet'!K207="","",'Result Sheet'!K207))</f>
        <v/>
      </c>
      <c r="I207" s="431" t="str">
        <f>IF(OR($D$3="",$N$3=""),"",IF('Result Sheet'!J207="","",'Result Sheet'!J207))</f>
        <v/>
      </c>
      <c r="J207" s="432" t="str">
        <f>IF($N$3=$AJ$8,'Result Sheet'!P207,IF($N$3=$AJ$9,'Result Sheet'!AH207,IF($N$3=$AJ$10,'Result Sheet'!AZ207,IF($N$3=$AJ$11,'Result Sheet'!BR207,""))))</f>
        <v/>
      </c>
      <c r="K207" s="432" t="str">
        <f>IF($N$3=$AJ$8,'Result Sheet'!Q207,IF($N$3=$AJ$9,'Result Sheet'!AI207,IF($N$3=$AJ$10,'Result Sheet'!BA207,IF($N$3=$AJ$11,'Result Sheet'!BS207,""))))</f>
        <v/>
      </c>
      <c r="L207" s="433" t="str">
        <f>IF(OR($D$3="",$N$3=""),"",IF(B207="","",IF(AND(K207="NA",J207="NA"),"NA",IF($N$3=$AJ$12,'Result Sheet'!CF207,IF($N$3=$AJ$13,'Result Sheet'!CM207,IF($N$3=$AJ$14,'Result Sheet'!CT207,IF($N$3=$AJ$15,'Result Sheet'!DA207,IF($N$3=$AJ$16,'Result Sheet'!DE207,SUM(J207:K207)))))))))</f>
        <v/>
      </c>
      <c r="M207" s="434" t="str">
        <f t="shared" si="24"/>
        <v/>
      </c>
      <c r="N207" s="435" t="str">
        <f>IF($N$3=$AJ$8,'Result Sheet'!T207,IF($N$3=$AJ$9,'Result Sheet'!AL207,IF($N$3=$AJ$10,'Result Sheet'!BD207,IF($N$3=$AJ$11,'Result Sheet'!BV207,""))))</f>
        <v/>
      </c>
      <c r="O207" s="435" t="str">
        <f>IF($N$3=$AJ$8,'Result Sheet'!U207,IF($N$3=$AJ$9,'Result Sheet'!AM207,IF($N$3=$AJ$10,'Result Sheet'!BE207,IF($N$3=$AJ$11,'Result Sheet'!BW207,""))))</f>
        <v/>
      </c>
      <c r="P207" s="436" t="str">
        <f>IF(OR($D$3="",$N$3=""),"",IF(B207="","",IF(AND(N207="NA",O207="NA"),"NA",IF($N$3=$AJ$12,'Result Sheet'!CG207,IF($N$3=$AJ$13,'Result Sheet'!CN207,IF($N$3=$AJ$14,'Result Sheet'!CU207,IF($N$3=$AJ$15,'Result Sheet'!DB207,IF($N$3=$AJ$16,'Result Sheet'!DF207,SUM(N207:O207)))))))))</f>
        <v/>
      </c>
      <c r="Q207" s="434" t="str">
        <f t="shared" si="25"/>
        <v/>
      </c>
      <c r="R207" s="437">
        <f t="shared" si="26"/>
        <v>0</v>
      </c>
      <c r="S207" s="437" t="str">
        <f t="shared" si="27"/>
        <v/>
      </c>
      <c r="T207" s="437" t="str">
        <f t="shared" si="28"/>
        <v/>
      </c>
      <c r="U207" s="437" t="str">
        <f t="shared" si="29"/>
        <v/>
      </c>
      <c r="V207" s="438" t="str">
        <f t="shared" si="30"/>
        <v/>
      </c>
      <c r="W207" s="439" t="str">
        <f t="shared" si="31"/>
        <v/>
      </c>
    </row>
    <row r="208" spans="1:23">
      <c r="A208" s="733"/>
      <c r="B208" s="734"/>
      <c r="C208" s="734"/>
      <c r="D208" s="734"/>
      <c r="E208" s="734"/>
      <c r="F208" s="734"/>
      <c r="G208" s="734"/>
      <c r="H208" s="734"/>
      <c r="I208" s="734"/>
      <c r="J208" s="734"/>
      <c r="K208" s="734"/>
      <c r="L208" s="734"/>
      <c r="M208" s="734"/>
      <c r="N208" s="734"/>
      <c r="O208" s="734"/>
      <c r="P208" s="734"/>
      <c r="Q208" s="734"/>
      <c r="R208" s="734"/>
      <c r="S208" s="734"/>
      <c r="T208" s="734"/>
      <c r="U208" s="735"/>
      <c r="V208" s="735"/>
      <c r="W208" s="736"/>
    </row>
    <row r="209" spans="1:23">
      <c r="A209" s="752" t="s">
        <v>257</v>
      </c>
      <c r="B209" s="752"/>
      <c r="C209" s="752"/>
      <c r="D209" s="752"/>
      <c r="E209" s="752"/>
      <c r="F209" s="753" t="str">
        <f>IF(OR($D$3="",$N$3=""),"",IF('Result Sheet'!H208="","",'Result Sheet'!H208))</f>
        <v>विषय का नाम :</v>
      </c>
      <c r="G209" s="754"/>
      <c r="H209" s="753" t="str">
        <f>IF(OR($D$3="",$N$3=""),"",IF(N3="","",N3))</f>
        <v>अंग्रेजी</v>
      </c>
      <c r="I209" s="755"/>
      <c r="J209" s="755"/>
      <c r="K209" s="755"/>
      <c r="L209" s="755"/>
      <c r="M209" s="755"/>
      <c r="N209" s="755"/>
      <c r="O209" s="755"/>
      <c r="P209" s="755"/>
      <c r="Q209" s="755"/>
      <c r="R209" s="755"/>
      <c r="S209" s="755"/>
      <c r="T209" s="755"/>
      <c r="U209" s="755"/>
      <c r="V209" s="755"/>
      <c r="W209" s="756"/>
    </row>
    <row r="210" spans="1:23">
      <c r="A210" s="752"/>
      <c r="B210" s="752"/>
      <c r="C210" s="752"/>
      <c r="D210" s="752"/>
      <c r="E210" s="752"/>
      <c r="F210" s="753" t="str">
        <f>IF(OR($D$3="",$N$3=""),"",IF('Result Sheet'!H209="","",'Result Sheet'!H209))</f>
        <v>विषयाध्यापक का नाम :</v>
      </c>
      <c r="G210" s="754"/>
      <c r="H210" s="753" t="str">
        <f>IF($N$3=$AJ$8,'Result Sheet'!S4,IF($N$3=$AJ$9,'Result Sheet'!AK4,IF($N$3=$AJ$10,'Result Sheet'!BC4,IF($N$3=$AJ$11,'Result Sheet'!BU4,""))))</f>
        <v>SAMPAT RAJ</v>
      </c>
      <c r="I210" s="755"/>
      <c r="J210" s="755"/>
      <c r="K210" s="755"/>
      <c r="L210" s="755"/>
      <c r="M210" s="755"/>
      <c r="N210" s="755"/>
      <c r="O210" s="755"/>
      <c r="P210" s="755"/>
      <c r="Q210" s="755"/>
      <c r="R210" s="755"/>
      <c r="S210" s="755"/>
      <c r="T210" s="755"/>
      <c r="U210" s="755"/>
      <c r="V210" s="755"/>
      <c r="W210" s="756"/>
    </row>
    <row r="211" spans="1:23">
      <c r="A211" s="752"/>
      <c r="B211" s="752"/>
      <c r="C211" s="752"/>
      <c r="D211" s="752"/>
      <c r="E211" s="752"/>
      <c r="F211" s="753" t="str">
        <f>IF(OR($D$3="",$N$3=""),"",IF('Result Sheet'!H210="","",'Result Sheet'!H210))</f>
        <v>परीक्षा में बैठने वाले विद्यार्थियों की संख्या :</v>
      </c>
      <c r="G211" s="754"/>
      <c r="H211" s="757">
        <f>IF(AND(H209="",H210=""),"",COUNTA(U8:U207)-COUNTIF(B8:B207,"NSO")-COUNTIF(U8:U207,"AB")-COUNTIF(U8:U207,""))</f>
        <v>30</v>
      </c>
      <c r="I211" s="758"/>
      <c r="J211" s="758"/>
      <c r="K211" s="758"/>
      <c r="L211" s="758"/>
      <c r="M211" s="758"/>
      <c r="N211" s="758"/>
      <c r="O211" s="758"/>
      <c r="P211" s="758"/>
      <c r="Q211" s="758"/>
      <c r="R211" s="758"/>
      <c r="S211" s="758"/>
      <c r="T211" s="758"/>
      <c r="U211" s="758"/>
      <c r="V211" s="758"/>
      <c r="W211" s="756"/>
    </row>
    <row r="212" spans="1:23">
      <c r="A212" s="752"/>
      <c r="B212" s="752"/>
      <c r="C212" s="752"/>
      <c r="D212" s="752"/>
      <c r="E212" s="752"/>
      <c r="F212" s="753" t="str">
        <f>IF(OR($D$3="",$N$3=""),"",IF('Result Sheet'!H211="","",'Result Sheet'!H211))</f>
        <v>ग्रेड :</v>
      </c>
      <c r="G212" s="754"/>
      <c r="H212" s="759" t="str">
        <f>IF(OR($N$3=$AJ$12,$N$3=$AJ$13,$N$3=$AJ$14),"A+","A")</f>
        <v>A</v>
      </c>
      <c r="I212" s="760"/>
      <c r="J212" s="761" t="str">
        <f>IF(OR($N$3=$AJ$12,$N$3=$AJ$13,$N$3=$AJ$14),"A","B")</f>
        <v>B</v>
      </c>
      <c r="K212" s="762"/>
      <c r="L212" s="761" t="str">
        <f>IF(OR($N$3=$AJ$12,$N$3=$AJ$13,$N$3=$AJ$14),"B","C")</f>
        <v>C</v>
      </c>
      <c r="M212" s="762"/>
      <c r="N212" s="761" t="str">
        <f>IF(OR($N$3=$AJ$12,$N$3=$AJ$13,$N$3=$AJ$14),"C","D")</f>
        <v>D</v>
      </c>
      <c r="O212" s="762"/>
      <c r="P212" s="761" t="str">
        <f>IF(OR($N$3=$AJ$12,$N$3=$AJ$13,$N$3=$AJ$14),"D","E")</f>
        <v>E</v>
      </c>
      <c r="Q212" s="762"/>
      <c r="R212" s="440"/>
      <c r="S212" s="440"/>
      <c r="T212" s="441"/>
      <c r="U212" s="763" t="s">
        <v>110</v>
      </c>
      <c r="V212" s="764"/>
      <c r="W212" s="756"/>
    </row>
    <row r="213" spans="1:23">
      <c r="A213" s="752"/>
      <c r="B213" s="752"/>
      <c r="C213" s="752"/>
      <c r="D213" s="752"/>
      <c r="E213" s="752"/>
      <c r="F213" s="753" t="str">
        <f>IF(OR($D$3="",$N$3=""),"",IF('Result Sheet'!H212="","",'Result Sheet'!H212))</f>
        <v>ग्रेडवार उत्तीर्ण विद्यार्थी :</v>
      </c>
      <c r="G213" s="754"/>
      <c r="H213" s="757">
        <f>IF(AND(H209="",H210=""),"",IF(OR($N$3=$AJ$12,$N$3=$AJ$13,$N$3=$AJ$14),COUNTIF(W8:W207,"A+"),COUNTIF(W8:W207,"A")))</f>
        <v>25</v>
      </c>
      <c r="I213" s="765"/>
      <c r="J213" s="757">
        <f>IF(AND(H209="",H210=""),"",IF(OR($N$3=$AJ$12,$N$3=$AJ$13,$N$3=$AJ$14),COUNTIF(W8:W207,"A"),COUNTIF(W8:W207,"B")))</f>
        <v>5</v>
      </c>
      <c r="K213" s="765"/>
      <c r="L213" s="757">
        <f>IF(AND(H209="",H210=""),"",IF(OR($N$3=$AJ$12,$N$3=$AJ$13,$N$3=$AJ$14),COUNTIF(W8:W207,"B"),COUNTIF(W8:W207,"C")))</f>
        <v>0</v>
      </c>
      <c r="M213" s="765"/>
      <c r="N213" s="757">
        <f>IF(AND(H209="",H210=""),"",IF(OR($N$3=$AJ$12,$N$3=$AJ$13,$N$3=$AJ$14),COUNTIF(W8:W207,"C"),COUNTIF(W8:W207,"D")))</f>
        <v>0</v>
      </c>
      <c r="O213" s="765"/>
      <c r="P213" s="757">
        <f>IF(AND(H209="",H210=""),"",IF(OR($N$3=$AJ$12,$N$3=$AJ$13,$N$3=$AJ$14),COUNTIF(W8:W207,"D"),COUNTIF(W8:W207,"E")))</f>
        <v>0</v>
      </c>
      <c r="Q213" s="765"/>
      <c r="R213" s="437"/>
      <c r="S213" s="437"/>
      <c r="T213" s="442"/>
      <c r="U213" s="766">
        <f>IF(AND(H209="",H210=""),"",SUM(H213,J213,L213,N213,P213))</f>
        <v>30</v>
      </c>
      <c r="V213" s="767"/>
      <c r="W213" s="756"/>
    </row>
    <row r="214" spans="1:23">
      <c r="A214" s="752"/>
      <c r="B214" s="752"/>
      <c r="C214" s="752"/>
      <c r="D214" s="752"/>
      <c r="E214" s="752"/>
      <c r="F214" s="753" t="str">
        <f>IF(OR($D$3="",$N$3=""),"",IF('Result Sheet'!H213="","",'Result Sheet'!H213))</f>
        <v>कुल उत्तीर्ण प्रतिशत में  :</v>
      </c>
      <c r="G214" s="754"/>
      <c r="H214" s="768">
        <f>IF(AND(H209="",H210=""),"",IF(H211=0,0,(U213-P213)/H211*100))</f>
        <v>100</v>
      </c>
      <c r="I214" s="769"/>
      <c r="J214" s="769"/>
      <c r="K214" s="769"/>
      <c r="L214" s="769"/>
      <c r="M214" s="769"/>
      <c r="N214" s="769"/>
      <c r="O214" s="769"/>
      <c r="P214" s="769"/>
      <c r="Q214" s="769"/>
      <c r="R214" s="769"/>
      <c r="S214" s="769"/>
      <c r="T214" s="769"/>
      <c r="U214" s="769"/>
      <c r="V214" s="770"/>
      <c r="W214" s="756"/>
    </row>
    <row r="215" spans="1:23">
      <c r="A215" s="752"/>
      <c r="B215" s="752"/>
      <c r="C215" s="752"/>
      <c r="D215" s="752"/>
      <c r="E215" s="752"/>
      <c r="F215" s="753" t="str">
        <f>IF(OR($D$3="",$N$3=""),"",IF('Result Sheet'!H214="","",'Result Sheet'!H214))</f>
        <v>पूरक परीक्षा  :</v>
      </c>
      <c r="G215" s="754"/>
      <c r="H215" s="771">
        <f>IF(AND(H209="",H210=""),"",COUNTIF(U8:U207,"S"))</f>
        <v>0</v>
      </c>
      <c r="I215" s="772"/>
      <c r="J215" s="772"/>
      <c r="K215" s="772"/>
      <c r="L215" s="772"/>
      <c r="M215" s="772"/>
      <c r="N215" s="772"/>
      <c r="O215" s="772"/>
      <c r="P215" s="772"/>
      <c r="Q215" s="772"/>
      <c r="R215" s="772"/>
      <c r="S215" s="772"/>
      <c r="T215" s="772"/>
      <c r="U215" s="772"/>
      <c r="V215" s="773"/>
      <c r="W215" s="756"/>
    </row>
    <row r="216" spans="1:23">
      <c r="A216" s="752"/>
      <c r="B216" s="752"/>
      <c r="C216" s="752"/>
      <c r="D216" s="752"/>
      <c r="E216" s="752"/>
      <c r="F216" s="753" t="str">
        <f>IF(OR($D$3="",$N$3=""),"",IF('Result Sheet'!H215="","",'Result Sheet'!H215))</f>
        <v>अनुतीर्ण  :</v>
      </c>
      <c r="G216" s="754"/>
      <c r="H216" s="771">
        <f>IF(AND(H209="",H210=""),"",COUNTIF(U8:U207,"F"))</f>
        <v>0</v>
      </c>
      <c r="I216" s="772"/>
      <c r="J216" s="772"/>
      <c r="K216" s="772"/>
      <c r="L216" s="772"/>
      <c r="M216" s="772"/>
      <c r="N216" s="772"/>
      <c r="O216" s="772"/>
      <c r="P216" s="772"/>
      <c r="Q216" s="772"/>
      <c r="R216" s="772"/>
      <c r="S216" s="772"/>
      <c r="T216" s="772"/>
      <c r="U216" s="772"/>
      <c r="V216" s="773"/>
      <c r="W216" s="756"/>
    </row>
    <row r="217" spans="1:23">
      <c r="A217" s="752"/>
      <c r="B217" s="752"/>
      <c r="C217" s="752"/>
      <c r="D217" s="752"/>
      <c r="E217" s="752"/>
      <c r="F217" s="753" t="str">
        <f>IF(OR($D$3="",$N$3=""),"",IF('Result Sheet'!H216="","",'Result Sheet'!H216))</f>
        <v>पुनः परीक्षा तक परिणाम रोका गया  :</v>
      </c>
      <c r="G217" s="754"/>
      <c r="H217" s="771">
        <f>IF(AND(H209="",H210=""),"",COUNTIF(U8:U207,"RW"))</f>
        <v>0</v>
      </c>
      <c r="I217" s="772"/>
      <c r="J217" s="772"/>
      <c r="K217" s="772"/>
      <c r="L217" s="772"/>
      <c r="M217" s="772"/>
      <c r="N217" s="772"/>
      <c r="O217" s="772"/>
      <c r="P217" s="772"/>
      <c r="Q217" s="772"/>
      <c r="R217" s="772"/>
      <c r="S217" s="772"/>
      <c r="T217" s="772"/>
      <c r="U217" s="772"/>
      <c r="V217" s="773"/>
      <c r="W217" s="756"/>
    </row>
    <row r="218" spans="1:23">
      <c r="A218" s="752"/>
      <c r="B218" s="752"/>
      <c r="C218" s="752"/>
      <c r="D218" s="752"/>
      <c r="E218" s="752"/>
      <c r="F218" s="753" t="str">
        <f>IF(OR($D$3="",$N$3=""),"",IF('Result Sheet'!H217="","",'Result Sheet'!H217))</f>
        <v>अनुपस्थित  :</v>
      </c>
      <c r="G218" s="754"/>
      <c r="H218" s="771">
        <f>IF(AND(H209="",H210=""),"",COUNTIF(U8:U207,"AB"))</f>
        <v>0</v>
      </c>
      <c r="I218" s="772"/>
      <c r="J218" s="772"/>
      <c r="K218" s="772"/>
      <c r="L218" s="772"/>
      <c r="M218" s="772"/>
      <c r="N218" s="772"/>
      <c r="O218" s="772"/>
      <c r="P218" s="772"/>
      <c r="Q218" s="772"/>
      <c r="R218" s="772"/>
      <c r="S218" s="772"/>
      <c r="T218" s="772"/>
      <c r="U218" s="772"/>
      <c r="V218" s="773"/>
      <c r="W218" s="756"/>
    </row>
    <row r="219" spans="1:23">
      <c r="A219" s="752"/>
      <c r="B219" s="752"/>
      <c r="C219" s="752"/>
      <c r="D219" s="752"/>
      <c r="E219" s="752"/>
      <c r="F219" s="753" t="str">
        <f>IF(OR($D$3="",$N$3=""),"",IF('Result Sheet'!H218="","",'Result Sheet'!H218))</f>
        <v>पुनः परीक्षा वाले विद्यार्थियों की संख्या  :</v>
      </c>
      <c r="G219" s="754"/>
      <c r="H219" s="771">
        <f>IF(AND(H209="",H210=""),"",COUNTIF(U8:U207,"RE"))</f>
        <v>0</v>
      </c>
      <c r="I219" s="772"/>
      <c r="J219" s="772"/>
      <c r="K219" s="772"/>
      <c r="L219" s="772"/>
      <c r="M219" s="772"/>
      <c r="N219" s="772"/>
      <c r="O219" s="772"/>
      <c r="P219" s="772"/>
      <c r="Q219" s="772"/>
      <c r="R219" s="772"/>
      <c r="S219" s="772"/>
      <c r="T219" s="772"/>
      <c r="U219" s="772"/>
      <c r="V219" s="773"/>
      <c r="W219" s="756"/>
    </row>
  </sheetData>
  <sheetProtection password="D49F" sheet="1" objects="1" scenarios="1" formatCells="0" formatColumns="0" formatRows="0"/>
  <mergeCells count="62">
    <mergeCell ref="F219:G219"/>
    <mergeCell ref="H219:V219"/>
    <mergeCell ref="F216:G216"/>
    <mergeCell ref="H216:V216"/>
    <mergeCell ref="F217:G217"/>
    <mergeCell ref="H217:V217"/>
    <mergeCell ref="F218:G218"/>
    <mergeCell ref="H218:V218"/>
    <mergeCell ref="F215:G215"/>
    <mergeCell ref="H215:V215"/>
    <mergeCell ref="F213:G213"/>
    <mergeCell ref="H213:I213"/>
    <mergeCell ref="J213:K213"/>
    <mergeCell ref="L213:M213"/>
    <mergeCell ref="N213:O213"/>
    <mergeCell ref="P212:Q212"/>
    <mergeCell ref="U212:V212"/>
    <mergeCell ref="P213:Q213"/>
    <mergeCell ref="U213:V213"/>
    <mergeCell ref="F214:G214"/>
    <mergeCell ref="H214:V214"/>
    <mergeCell ref="Z5:AD6"/>
    <mergeCell ref="Z8:AE9"/>
    <mergeCell ref="Z10:AE10"/>
    <mergeCell ref="A209:E219"/>
    <mergeCell ref="F209:G209"/>
    <mergeCell ref="H209:V209"/>
    <mergeCell ref="W209:W219"/>
    <mergeCell ref="F210:G210"/>
    <mergeCell ref="H210:V210"/>
    <mergeCell ref="F211:G211"/>
    <mergeCell ref="H211:V211"/>
    <mergeCell ref="F212:G212"/>
    <mergeCell ref="H212:I212"/>
    <mergeCell ref="J212:K212"/>
    <mergeCell ref="L212:M212"/>
    <mergeCell ref="N212:O212"/>
    <mergeCell ref="A208:W208"/>
    <mergeCell ref="N5:P5"/>
    <mergeCell ref="Q5:Q6"/>
    <mergeCell ref="R5:R6"/>
    <mergeCell ref="S5:S6"/>
    <mergeCell ref="T5:T6"/>
    <mergeCell ref="U5:U6"/>
    <mergeCell ref="F5:F7"/>
    <mergeCell ref="G5:G7"/>
    <mergeCell ref="H5:H7"/>
    <mergeCell ref="I5:I7"/>
    <mergeCell ref="J5:L5"/>
    <mergeCell ref="M5:M6"/>
    <mergeCell ref="A5:A7"/>
    <mergeCell ref="B5:B7"/>
    <mergeCell ref="C5:C7"/>
    <mergeCell ref="D5:D7"/>
    <mergeCell ref="E5:E7"/>
    <mergeCell ref="A1:W1"/>
    <mergeCell ref="A2:W2"/>
    <mergeCell ref="B3:C3"/>
    <mergeCell ref="J3:M3"/>
    <mergeCell ref="N3:W3"/>
    <mergeCell ref="V5:V6"/>
    <mergeCell ref="W5:W6"/>
  </mergeCells>
  <conditionalFormatting sqref="H8:I207 J213 P213 N213 H209:H214 L213">
    <cfRule type="containsText" dxfId="64" priority="9" stopIfTrue="1" operator="containsText" text="OBC">
      <formula>NOT(ISERROR(SEARCH("OBC",H8)))</formula>
    </cfRule>
    <cfRule type="containsText" dxfId="63" priority="10" stopIfTrue="1" operator="containsText" text="ST">
      <formula>NOT(ISERROR(SEARCH("ST",H8)))</formula>
    </cfRule>
    <cfRule type="containsText" dxfId="62" priority="11" stopIfTrue="1" operator="containsText" text="SC">
      <formula>NOT(ISERROR(SEARCH("SC",H8)))</formula>
    </cfRule>
  </conditionalFormatting>
  <conditionalFormatting sqref="I8:I207">
    <cfRule type="expression" dxfId="61" priority="7">
      <formula>I8="F"</formula>
    </cfRule>
    <cfRule type="expression" dxfId="60" priority="8">
      <formula>I8="M"</formula>
    </cfRule>
  </conditionalFormatting>
  <conditionalFormatting sqref="H212">
    <cfRule type="containsText" dxfId="59" priority="4" stopIfTrue="1" operator="containsText" text="OBC">
      <formula>NOT(ISERROR(SEARCH("OBC",H212)))</formula>
    </cfRule>
    <cfRule type="containsText" dxfId="58" priority="5" stopIfTrue="1" operator="containsText" text="ST">
      <formula>NOT(ISERROR(SEARCH("ST",H212)))</formula>
    </cfRule>
    <cfRule type="containsText" dxfId="57" priority="6" stopIfTrue="1" operator="containsText" text="SC">
      <formula>NOT(ISERROR(SEARCH("SC",H212)))</formula>
    </cfRule>
  </conditionalFormatting>
  <conditionalFormatting sqref="J213 P213 N213 H213 L213">
    <cfRule type="containsText" dxfId="56" priority="1" stopIfTrue="1" operator="containsText" text="OBC">
      <formula>NOT(ISERROR(SEARCH("OBC",H213)))</formula>
    </cfRule>
    <cfRule type="containsText" dxfId="55" priority="2" stopIfTrue="1" operator="containsText" text="ST">
      <formula>NOT(ISERROR(SEARCH("ST",H213)))</formula>
    </cfRule>
    <cfRule type="containsText" dxfId="54" priority="3" stopIfTrue="1" operator="containsText" text="SC">
      <formula>NOT(ISERROR(SEARCH("SC",H213)))</formula>
    </cfRule>
  </conditionalFormatting>
  <dataValidations count="1">
    <dataValidation type="list" allowBlank="1" showInputMessage="1" showErrorMessage="1" sqref="N3:W3">
      <formula1>subject5</formula1>
    </dataValidation>
  </dataValidations>
  <pageMargins left="0.45" right="0.2" top="0.25" bottom="0.25" header="0.3" footer="0.3"/>
  <pageSetup paperSize="9" scale="65" fitToHeight="5"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AC44"/>
  <sheetViews>
    <sheetView showGridLines="0" view="pageBreakPreview" zoomScaleSheetLayoutView="100" workbookViewId="0">
      <selection activeCell="Q14" sqref="Q14"/>
    </sheetView>
  </sheetViews>
  <sheetFormatPr defaultRowHeight="15"/>
  <cols>
    <col min="1" max="1" width="21.375" style="159" customWidth="1"/>
    <col min="2" max="2" width="18" style="160" customWidth="1"/>
    <col min="3" max="4" width="7.75" style="159" customWidth="1"/>
    <col min="5" max="5" width="8.75" style="159" customWidth="1"/>
    <col min="6" max="6" width="7" style="159" customWidth="1"/>
    <col min="7" max="13" width="6.75" style="159" customWidth="1"/>
    <col min="14" max="14" width="7" style="159" customWidth="1"/>
    <col min="15" max="15" width="8.375" style="159" customWidth="1"/>
    <col min="16" max="16" width="4.25" style="159" customWidth="1"/>
    <col min="17" max="16384" width="9" style="44"/>
  </cols>
  <sheetData>
    <row r="1" spans="1:29" ht="40.5" customHeight="1" thickBot="1">
      <c r="A1" s="795" t="str">
        <f>IF('Master sheet'!D14="Hindi",CONCATENATE("विद्यालय का नाम :-","  ",'Master sheet'!D8),CONCATENATE("School Name :-","  ",'Master sheet'!D7))</f>
        <v xml:space="preserve">विद्यालय का नाम :-  महात्मा गाँधी राजकीय विद्यालय (अंग्रेजी माध्यम) बर, पाली </v>
      </c>
      <c r="B1" s="795"/>
      <c r="C1" s="795"/>
      <c r="D1" s="795"/>
      <c r="E1" s="795"/>
      <c r="F1" s="795"/>
      <c r="G1" s="795"/>
      <c r="H1" s="795"/>
      <c r="I1" s="795"/>
      <c r="J1" s="795"/>
      <c r="K1" s="795"/>
      <c r="L1" s="795"/>
      <c r="M1" s="795"/>
      <c r="N1" s="795"/>
      <c r="O1" s="795"/>
      <c r="P1" s="117"/>
    </row>
    <row r="2" spans="1:29" ht="20.25" customHeight="1" thickTop="1">
      <c r="A2" s="796" t="str">
        <f>IF('Master sheet'!D14="Hindi","विषय वार और विषयाध्यापक वार परिणाम","SUBJECT-WISE &amp; TEACHER'S-WISE RESULT")</f>
        <v>विषय वार और विषयाध्यापक वार परिणाम</v>
      </c>
      <c r="B2" s="797"/>
      <c r="C2" s="797"/>
      <c r="D2" s="797"/>
      <c r="E2" s="797"/>
      <c r="F2" s="800" t="str">
        <f>IF('Master sheet'!D14="Hindi","कक्षा  :-","CLASS :- ")</f>
        <v>कक्षा  :-</v>
      </c>
      <c r="G2" s="800"/>
      <c r="H2" s="802" t="str">
        <f>IF('Result Sheet'!E3="","",'Result Sheet'!E3)</f>
        <v>Nursery</v>
      </c>
      <c r="I2" s="802"/>
      <c r="J2" s="800" t="str">
        <f>IF('Master sheet'!D14="Hindi","सत्र :- ","Session :- ")</f>
        <v xml:space="preserve">सत्र :- </v>
      </c>
      <c r="K2" s="800"/>
      <c r="L2" s="800"/>
      <c r="M2" s="802" t="str">
        <f>IF('Result Sheet'!J3="","",'Result Sheet'!J3)</f>
        <v>2024-2025</v>
      </c>
      <c r="N2" s="802"/>
      <c r="O2" s="804"/>
      <c r="P2" s="118"/>
    </row>
    <row r="3" spans="1:29" ht="20.25" customHeight="1" thickBot="1">
      <c r="A3" s="798"/>
      <c r="B3" s="799"/>
      <c r="C3" s="799"/>
      <c r="D3" s="799"/>
      <c r="E3" s="799"/>
      <c r="F3" s="801"/>
      <c r="G3" s="801"/>
      <c r="H3" s="803"/>
      <c r="I3" s="803"/>
      <c r="J3" s="801"/>
      <c r="K3" s="801"/>
      <c r="L3" s="801"/>
      <c r="M3" s="803"/>
      <c r="N3" s="803"/>
      <c r="O3" s="805"/>
      <c r="P3" s="118"/>
    </row>
    <row r="4" spans="1:29" ht="79.5" customHeight="1" thickTop="1" thickBot="1">
      <c r="A4" s="271" t="str">
        <f>IF('Master sheet'!$D$14="Hindi","विषयाध्यापक का नाम","Subject Teacher")</f>
        <v>विषयाध्यापक का नाम</v>
      </c>
      <c r="B4" s="267" t="str">
        <f>IF('Master sheet'!$D$14="Hindi","विषय","Subject")</f>
        <v>विषय</v>
      </c>
      <c r="C4" s="268" t="str">
        <f>IF('Master sheet'!$D$14="Hindi","प्रविष्ठ कुल विद्यार्थी","No. of students appeared")</f>
        <v>प्रविष्ठ कुल विद्यार्थी</v>
      </c>
      <c r="D4" s="270" t="str">
        <f>IF('Master sheet'!$D$14="Hindi","उत्तीर्ण","Passed")</f>
        <v>उत्तीर्ण</v>
      </c>
      <c r="E4" s="270" t="str">
        <f>IF('Master sheet'!$D$14="Hindi","प्रतिशत","Percentage")</f>
        <v>प्रतिशत</v>
      </c>
      <c r="F4" s="270" t="str">
        <f>IF('Master sheet'!$D$14="Hindi","ग्रेड 'ए'","Grade 'A'")</f>
        <v>ग्रेड 'ए'</v>
      </c>
      <c r="G4" s="270" t="str">
        <f>IF('Master sheet'!$D$14="Hindi","ग्रेड 'बी'","Grade 'B'")</f>
        <v>ग्रेड 'बी'</v>
      </c>
      <c r="H4" s="270" t="str">
        <f>IF('Master sheet'!$D$14="Hindi","ग्रेड 'सी'","Grade 'C'")</f>
        <v>ग्रेड 'सी'</v>
      </c>
      <c r="I4" s="270" t="str">
        <f>IF('Master sheet'!$D$14="Hindi","ग्रेड 'डी'","Grade 'D'")</f>
        <v>ग्रेड 'डी'</v>
      </c>
      <c r="J4" s="268" t="str">
        <f>IF('Master sheet'!$D$14="Hindi","ग्रेड 'ई'","Grade 'E'")</f>
        <v>ग्रेड 'ई'</v>
      </c>
      <c r="K4" s="268" t="str">
        <f>IF('Master sheet'!$D$14="Hindi","अनुतीर्ण","Failed")</f>
        <v>अनुतीर्ण</v>
      </c>
      <c r="L4" s="268" t="str">
        <f>IF('Master sheet'!$D$14="Hindi","अनुपस्थित","Absent")</f>
        <v>अनुपस्थित</v>
      </c>
      <c r="M4" s="268" t="str">
        <f>IF('Master sheet'!$D$14="Hindi","पुनः परीक्षा","Re-Exam")</f>
        <v>पुनः परीक्षा</v>
      </c>
      <c r="N4" s="268" t="str">
        <f>IF('Master sheet'!$D$14="Hindi","नाम पृथक","NSO")</f>
        <v>नाम पृथक</v>
      </c>
      <c r="O4" s="269" t="str">
        <f>IF('Master sheet'!$D$14="Hindi","कुल योग","Total")</f>
        <v>कुल योग</v>
      </c>
      <c r="P4" s="118"/>
    </row>
    <row r="5" spans="1:29" ht="24" customHeight="1" thickTop="1">
      <c r="A5" s="448" t="str">
        <f>IF('Result Sheet'!S4="","",'Result Sheet'!S4)</f>
        <v>MANOJ KUMAR PACHORI</v>
      </c>
      <c r="B5" s="449" t="str">
        <f>IF('Master sheet'!$D$14="Hindi","हिंदी","Hindi")</f>
        <v>हिंदी</v>
      </c>
      <c r="C5" s="450">
        <f>'Result Sheet'!K210</f>
        <v>30</v>
      </c>
      <c r="D5" s="450">
        <f>'Result Sheet'!U212</f>
        <v>30</v>
      </c>
      <c r="E5" s="451">
        <f>'Result Sheet'!K213</f>
        <v>100</v>
      </c>
      <c r="F5" s="452">
        <f>'Result Sheet'!K212</f>
        <v>0</v>
      </c>
      <c r="G5" s="452">
        <f>'Result Sheet'!O212</f>
        <v>16</v>
      </c>
      <c r="H5" s="452">
        <f>'Result Sheet'!Q212</f>
        <v>14</v>
      </c>
      <c r="I5" s="452">
        <f>'Result Sheet'!R212</f>
        <v>0</v>
      </c>
      <c r="J5" s="450">
        <f>'Result Sheet'!S212</f>
        <v>0</v>
      </c>
      <c r="K5" s="452">
        <f>'Result Sheet'!K215</f>
        <v>0</v>
      </c>
      <c r="L5" s="452">
        <f>'Result Sheet'!K217</f>
        <v>0</v>
      </c>
      <c r="M5" s="452">
        <f>'Result Sheet'!K218</f>
        <v>0</v>
      </c>
      <c r="N5" s="453">
        <f>IF(D5="","",'Result Sheet'!$DK$217)</f>
        <v>0</v>
      </c>
      <c r="O5" s="454">
        <f>IF(D5="","",SUM(D5,K5,M5,N5,L5))</f>
        <v>30</v>
      </c>
      <c r="P5" s="120"/>
    </row>
    <row r="6" spans="1:29" ht="24" customHeight="1">
      <c r="A6" s="121" t="str">
        <f>IF('Result Sheet'!AK4="","",'Result Sheet'!AK4)</f>
        <v>SAMPAT RAJ</v>
      </c>
      <c r="B6" s="122" t="str">
        <f>IF('Master sheet'!$D$14="Hindi","अंग्रेजी","English")</f>
        <v>अंग्रेजी</v>
      </c>
      <c r="C6" s="123">
        <f>'Result Sheet'!AD210</f>
        <v>30</v>
      </c>
      <c r="D6" s="123">
        <f>'Result Sheet'!AN212</f>
        <v>30</v>
      </c>
      <c r="E6" s="124">
        <f>'Result Sheet'!AD213</f>
        <v>100</v>
      </c>
      <c r="F6" s="125">
        <f>'Result Sheet'!AH212</f>
        <v>25</v>
      </c>
      <c r="G6" s="125">
        <f>'Result Sheet'!AI212</f>
        <v>5</v>
      </c>
      <c r="H6" s="125">
        <f>'Result Sheet'!AJ212</f>
        <v>0</v>
      </c>
      <c r="I6" s="125">
        <f>'Result Sheet'!AK212</f>
        <v>0</v>
      </c>
      <c r="J6" s="123">
        <f>'Result Sheet'!AL212</f>
        <v>0</v>
      </c>
      <c r="K6" s="125">
        <f>'Result Sheet'!AD215</f>
        <v>0</v>
      </c>
      <c r="L6" s="125">
        <f>'Result Sheet'!AD217</f>
        <v>0</v>
      </c>
      <c r="M6" s="125">
        <f>'Result Sheet'!AD218</f>
        <v>0</v>
      </c>
      <c r="N6" s="125">
        <f>IF(D6="","",'Result Sheet'!$DK$217)</f>
        <v>0</v>
      </c>
      <c r="O6" s="119">
        <f>IF(D6="","",SUM(D6,K6,M6,N6,L6))</f>
        <v>30</v>
      </c>
      <c r="P6" s="120"/>
      <c r="T6" s="750" t="s">
        <v>255</v>
      </c>
      <c r="U6" s="750"/>
      <c r="V6" s="750"/>
      <c r="W6" s="750"/>
      <c r="X6" s="750"/>
      <c r="Y6" s="320"/>
      <c r="Z6" s="320"/>
      <c r="AA6" s="320"/>
      <c r="AB6" s="320"/>
      <c r="AC6" s="320"/>
    </row>
    <row r="7" spans="1:29" ht="24" customHeight="1" thickBot="1">
      <c r="A7" s="126" t="str">
        <f>IF('Result Sheet'!BC4="","",'Result Sheet'!BC4)</f>
        <v>PRADIP SINGH</v>
      </c>
      <c r="B7" s="127" t="str">
        <f>IF('Master sheet'!$D$14="Hindi","गणित","Maths")</f>
        <v>गणित</v>
      </c>
      <c r="C7" s="123">
        <f>'Result Sheet'!AV210</f>
        <v>30</v>
      </c>
      <c r="D7" s="129">
        <f>'Result Sheet'!BF212</f>
        <v>30</v>
      </c>
      <c r="E7" s="124">
        <f>'Result Sheet'!AV213</f>
        <v>100</v>
      </c>
      <c r="F7" s="125">
        <f>'Result Sheet'!AZ212</f>
        <v>21</v>
      </c>
      <c r="G7" s="125">
        <f>'Result Sheet'!BA212</f>
        <v>9</v>
      </c>
      <c r="H7" s="125">
        <f>'Result Sheet'!BB212</f>
        <v>0</v>
      </c>
      <c r="I7" s="125">
        <f>'Result Sheet'!BC212</f>
        <v>0</v>
      </c>
      <c r="J7" s="128">
        <f>'Result Sheet'!BD212</f>
        <v>0</v>
      </c>
      <c r="K7" s="128">
        <f>'Result Sheet'!AV215</f>
        <v>0</v>
      </c>
      <c r="L7" s="128">
        <f>'Result Sheet'!AV217</f>
        <v>0</v>
      </c>
      <c r="M7" s="128">
        <f>'Result Sheet'!AV218</f>
        <v>0</v>
      </c>
      <c r="N7" s="125">
        <f>IF(D7="","",'Result Sheet'!$DK$217)</f>
        <v>0</v>
      </c>
      <c r="O7" s="119">
        <f t="shared" ref="O7:O11" si="0">IF(D7="","",SUM(D7,K7,M7,N7,L7))</f>
        <v>30</v>
      </c>
      <c r="P7" s="120"/>
      <c r="T7" s="774"/>
      <c r="U7" s="774"/>
      <c r="V7" s="774"/>
      <c r="W7" s="774"/>
      <c r="X7" s="774"/>
      <c r="Y7" s="320"/>
      <c r="Z7" s="320"/>
      <c r="AA7" s="320"/>
      <c r="AB7" s="320"/>
      <c r="AC7" s="320"/>
    </row>
    <row r="8" spans="1:29" ht="24" customHeight="1" thickTop="1">
      <c r="A8" s="126" t="str">
        <f>IF('Result Sheet'!BU4="","",'Result Sheet'!BU4)</f>
        <v>PUSHPENDRA JAWRA</v>
      </c>
      <c r="B8" s="127" t="str">
        <f>IF('Master sheet'!$D$14="Hindi","पर्यावरण अध्ययन","EVS")</f>
        <v>पर्यावरण अध्ययन</v>
      </c>
      <c r="C8" s="123">
        <f>'Result Sheet'!BN210</f>
        <v>30</v>
      </c>
      <c r="D8" s="123">
        <f>'Result Sheet'!BX212</f>
        <v>30</v>
      </c>
      <c r="E8" s="124">
        <f>'Result Sheet'!BN213</f>
        <v>100</v>
      </c>
      <c r="F8" s="125">
        <f>'Result Sheet'!BR212</f>
        <v>23</v>
      </c>
      <c r="G8" s="125">
        <f>'Result Sheet'!BS212</f>
        <v>6</v>
      </c>
      <c r="H8" s="125">
        <f>'Result Sheet'!BT212</f>
        <v>1</v>
      </c>
      <c r="I8" s="125">
        <f>'Result Sheet'!BU212</f>
        <v>0</v>
      </c>
      <c r="J8" s="128">
        <f>'Result Sheet'!BV212</f>
        <v>0</v>
      </c>
      <c r="K8" s="128">
        <f>'Result Sheet'!BN215</f>
        <v>0</v>
      </c>
      <c r="L8" s="128">
        <f>'Result Sheet'!BN217</f>
        <v>0</v>
      </c>
      <c r="M8" s="128">
        <f>'Result Sheet'!BN218</f>
        <v>0</v>
      </c>
      <c r="N8" s="125">
        <f>IF(D8="","",'Result Sheet'!$DK$217)</f>
        <v>0</v>
      </c>
      <c r="O8" s="119">
        <f>IF(D8="","",SUM(D8,K8,M8,N8,L8))</f>
        <v>30</v>
      </c>
      <c r="P8" s="120"/>
      <c r="T8" s="775" t="s">
        <v>234</v>
      </c>
      <c r="U8" s="775"/>
      <c r="V8" s="775"/>
      <c r="W8" s="775"/>
      <c r="X8" s="775"/>
      <c r="Y8" s="775"/>
    </row>
    <row r="9" spans="1:29" ht="11.25" customHeight="1">
      <c r="A9" s="126"/>
      <c r="B9" s="127"/>
      <c r="C9" s="123"/>
      <c r="D9" s="123"/>
      <c r="E9" s="124"/>
      <c r="F9" s="125"/>
      <c r="G9" s="125"/>
      <c r="H9" s="125"/>
      <c r="I9" s="125"/>
      <c r="J9" s="128"/>
      <c r="K9" s="128"/>
      <c r="L9" s="128"/>
      <c r="M9" s="128"/>
      <c r="N9" s="125" t="str">
        <f>IF(D9="","",'Result Sheet'!$DK$217)</f>
        <v/>
      </c>
      <c r="O9" s="119" t="str">
        <f t="shared" si="0"/>
        <v/>
      </c>
      <c r="P9" s="120"/>
    </row>
    <row r="10" spans="1:29" ht="24" customHeight="1">
      <c r="A10" s="126" t="str">
        <f>IF('Result Sheet'!CF209="","",'Result Sheet'!CF209)</f>
        <v>HEMANT AHUJA</v>
      </c>
      <c r="B10" s="127" t="str">
        <f>IF('Master sheet'!$D$14="Hindi","कार्यानुभव","WORK EXP.")</f>
        <v>कार्यानुभव</v>
      </c>
      <c r="C10" s="123">
        <f>'Result Sheet'!CF210</f>
        <v>11</v>
      </c>
      <c r="D10" s="123">
        <f>'Result Sheet'!CL212</f>
        <v>11</v>
      </c>
      <c r="E10" s="124">
        <f>'Result Sheet'!CF213</f>
        <v>100</v>
      </c>
      <c r="F10" s="125">
        <f>'Result Sheet'!CF212+'Result Sheet'!CG212</f>
        <v>10</v>
      </c>
      <c r="G10" s="125">
        <f>'Result Sheet'!CH212</f>
        <v>0</v>
      </c>
      <c r="H10" s="125">
        <f>'Result Sheet'!CI212</f>
        <v>1</v>
      </c>
      <c r="I10" s="125">
        <f>'Result Sheet'!CJ212</f>
        <v>0</v>
      </c>
      <c r="J10" s="125">
        <f>'Result Sheet'!CK212</f>
        <v>0</v>
      </c>
      <c r="K10" s="128">
        <f>'Result Sheet'!CF215</f>
        <v>0</v>
      </c>
      <c r="L10" s="128">
        <f>'Result Sheet'!CF217</f>
        <v>3</v>
      </c>
      <c r="M10" s="128">
        <f>'Result Sheet'!CF218</f>
        <v>0</v>
      </c>
      <c r="N10" s="125">
        <f>IF(D10="","",'Result Sheet'!$DK$217)</f>
        <v>0</v>
      </c>
      <c r="O10" s="119">
        <f t="shared" si="0"/>
        <v>14</v>
      </c>
      <c r="P10" s="120"/>
    </row>
    <row r="11" spans="1:29" ht="24" customHeight="1">
      <c r="A11" s="126" t="str">
        <f>IF('Result Sheet'!CM209="","",'Result Sheet'!CM209)</f>
        <v>SEEMA CHHABA</v>
      </c>
      <c r="B11" s="127" t="str">
        <f>IF('Master sheet'!$D$14="Hindi","कला शिक्षा","ART EDU.")</f>
        <v>कला शिक्षा</v>
      </c>
      <c r="C11" s="123">
        <f>'Result Sheet'!CM210</f>
        <v>16</v>
      </c>
      <c r="D11" s="129">
        <f>'Result Sheet'!CS212</f>
        <v>16</v>
      </c>
      <c r="E11" s="124">
        <f>'Result Sheet'!CM213</f>
        <v>100</v>
      </c>
      <c r="F11" s="125">
        <f>'Result Sheet'!CM212+'Result Sheet'!CN212</f>
        <v>1</v>
      </c>
      <c r="G11" s="125">
        <f>'Result Sheet'!CO212</f>
        <v>12</v>
      </c>
      <c r="H11" s="125">
        <f>'Result Sheet'!CP212</f>
        <v>2</v>
      </c>
      <c r="I11" s="125">
        <f>'Result Sheet'!CQ212</f>
        <v>1</v>
      </c>
      <c r="J11" s="125">
        <f>'Result Sheet'!CR212</f>
        <v>0</v>
      </c>
      <c r="K11" s="125">
        <f>'Result Sheet'!CM215</f>
        <v>0</v>
      </c>
      <c r="L11" s="125">
        <f>'Result Sheet'!CM217</f>
        <v>0</v>
      </c>
      <c r="M11" s="125">
        <f>'Result Sheet'!CM218</f>
        <v>0</v>
      </c>
      <c r="N11" s="125">
        <f>IF(D11="","",'Result Sheet'!$DK$217)</f>
        <v>0</v>
      </c>
      <c r="O11" s="119">
        <f t="shared" si="0"/>
        <v>16</v>
      </c>
      <c r="P11" s="120"/>
    </row>
    <row r="12" spans="1:29" ht="24" customHeight="1">
      <c r="A12" s="126" t="str">
        <f>IF('Result Sheet'!CT209="","",'Result Sheet'!CT209)</f>
        <v>LALIT KUMAR</v>
      </c>
      <c r="B12" s="127" t="str">
        <f>IF('Master sheet'!$D$14="Hindi","स्वा. एवं शा. शिक्षा","HE.&amp;PH. EDU.")</f>
        <v>स्वा. एवं शा. शिक्षा</v>
      </c>
      <c r="C12" s="123">
        <f>'Result Sheet'!CT210</f>
        <v>19</v>
      </c>
      <c r="D12" s="123">
        <f>'Result Sheet'!CZ212</f>
        <v>18</v>
      </c>
      <c r="E12" s="124">
        <f>'Result Sheet'!CT213</f>
        <v>94.73684210526315</v>
      </c>
      <c r="F12" s="125">
        <f>'Result Sheet'!CT212+'Result Sheet'!CU212</f>
        <v>9</v>
      </c>
      <c r="G12" s="125">
        <f>'Result Sheet'!CV212</f>
        <v>3</v>
      </c>
      <c r="H12" s="125">
        <f>'Result Sheet'!CW212</f>
        <v>5</v>
      </c>
      <c r="I12" s="125">
        <f>'Result Sheet'!CX212</f>
        <v>1</v>
      </c>
      <c r="J12" s="125">
        <f>'Result Sheet'!CY212</f>
        <v>0</v>
      </c>
      <c r="K12" s="128">
        <f>'Result Sheet'!CT215</f>
        <v>0</v>
      </c>
      <c r="L12" s="128">
        <f>'Result Sheet'!CT217</f>
        <v>0</v>
      </c>
      <c r="M12" s="128">
        <f>'Result Sheet'!CT218</f>
        <v>0</v>
      </c>
      <c r="N12" s="125">
        <f>IF(D12="","",'Result Sheet'!$DK$217)</f>
        <v>0</v>
      </c>
      <c r="O12" s="119">
        <f>IF(D12="","",SUM(D12,K12,M12,N12,L12))</f>
        <v>18</v>
      </c>
      <c r="P12" s="120"/>
    </row>
    <row r="13" spans="1:29" ht="24" customHeight="1">
      <c r="A13" s="126" t="str">
        <f>IF('Result Sheet'!DA209="","",'Result Sheet'!DA209)</f>
        <v/>
      </c>
      <c r="B13" s="127" t="str">
        <f>IF('Result Sheet'!DA208="","",'Result Sheet'!DA208)</f>
        <v>COMPUTER</v>
      </c>
      <c r="C13" s="123">
        <f>IF('Result Sheet'!DA210="","",'Result Sheet'!DA210)</f>
        <v>10</v>
      </c>
      <c r="D13" s="123">
        <f>SUM('Result Sheet'!DA212:DD212)</f>
        <v>10</v>
      </c>
      <c r="E13" s="124">
        <f>IF('Result Sheet'!DA213="","",'Result Sheet'!DA213)</f>
        <v>100</v>
      </c>
      <c r="F13" s="125">
        <f>'Result Sheet'!DA212</f>
        <v>1</v>
      </c>
      <c r="G13" s="125">
        <f>'Result Sheet'!DB212</f>
        <v>9</v>
      </c>
      <c r="H13" s="125">
        <f>'Result Sheet'!DC212</f>
        <v>0</v>
      </c>
      <c r="I13" s="125">
        <f>'Result Sheet'!DD212</f>
        <v>0</v>
      </c>
      <c r="J13" s="128">
        <f>'Result Sheet'!DA215</f>
        <v>0</v>
      </c>
      <c r="K13" s="128">
        <f>'Result Sheet'!DA215</f>
        <v>0</v>
      </c>
      <c r="L13" s="128">
        <f>'Result Sheet'!DA217</f>
        <v>0</v>
      </c>
      <c r="M13" s="128">
        <f>'Result Sheet'!DA218</f>
        <v>0</v>
      </c>
      <c r="N13" s="125">
        <f>IF(D13="","",'Result Sheet'!$DK$217)</f>
        <v>0</v>
      </c>
      <c r="O13" s="119">
        <f t="shared" ref="O13:O14" si="1">IF(D13="","",SUM(D13,K13,M13,N13,L13))</f>
        <v>10</v>
      </c>
      <c r="P13" s="120"/>
    </row>
    <row r="14" spans="1:29" ht="24" customHeight="1" thickBot="1">
      <c r="A14" s="130" t="str">
        <f>IF('Result Sheet'!DE209="","",'Result Sheet'!DE209)</f>
        <v/>
      </c>
      <c r="B14" s="447" t="str">
        <f>IF('Result Sheet'!DE208="","",'Result Sheet'!DE208)</f>
        <v>G.K.</v>
      </c>
      <c r="C14" s="131">
        <f>IF('Result Sheet'!DE210="","",'Result Sheet'!DE210)</f>
        <v>10</v>
      </c>
      <c r="D14" s="132">
        <f>SUM('Result Sheet'!DE212:DH212)</f>
        <v>10</v>
      </c>
      <c r="E14" s="133">
        <f>IF('Result Sheet'!DE213="","",'Result Sheet'!DE213)</f>
        <v>100</v>
      </c>
      <c r="F14" s="134">
        <f>'Result Sheet'!DE212</f>
        <v>1</v>
      </c>
      <c r="G14" s="134">
        <f>'Result Sheet'!DF212</f>
        <v>9</v>
      </c>
      <c r="H14" s="134">
        <f>'Result Sheet'!DG212</f>
        <v>0</v>
      </c>
      <c r="I14" s="134">
        <f>'Result Sheet'!DH212</f>
        <v>0</v>
      </c>
      <c r="J14" s="134">
        <f>'Result Sheet'!DE215</f>
        <v>0</v>
      </c>
      <c r="K14" s="134">
        <f>'Result Sheet'!DE215</f>
        <v>0</v>
      </c>
      <c r="L14" s="134">
        <f>'Result Sheet'!DE217</f>
        <v>0</v>
      </c>
      <c r="M14" s="134">
        <f>'Result Sheet'!DE218</f>
        <v>0</v>
      </c>
      <c r="N14" s="134">
        <f>IF(D14="","",'Result Sheet'!$DK$217)</f>
        <v>0</v>
      </c>
      <c r="O14" s="135">
        <f t="shared" si="1"/>
        <v>10</v>
      </c>
      <c r="P14" s="120"/>
    </row>
    <row r="15" spans="1:29" ht="21" customHeight="1" thickTop="1">
      <c r="A15" s="136"/>
      <c r="B15" s="137"/>
      <c r="C15" s="138"/>
      <c r="D15" s="139"/>
      <c r="E15" s="140"/>
      <c r="F15" s="141"/>
      <c r="G15" s="138"/>
      <c r="H15" s="141"/>
      <c r="I15" s="138"/>
      <c r="J15" s="141"/>
      <c r="K15" s="141"/>
      <c r="L15" s="141"/>
      <c r="M15" s="141"/>
      <c r="N15" s="141"/>
      <c r="O15" s="141"/>
      <c r="P15" s="120"/>
    </row>
    <row r="16" spans="1:29" ht="39" customHeight="1">
      <c r="A16" s="784" t="str">
        <f>CONCATENATE("( ",UPPER('Master sheet'!D17)," )")</f>
        <v>( SURESH KUMAR )</v>
      </c>
      <c r="B16" s="784"/>
      <c r="C16" s="784"/>
      <c r="D16" s="139"/>
      <c r="E16" s="140"/>
      <c r="F16" s="141"/>
      <c r="G16" s="138"/>
      <c r="H16" s="141"/>
      <c r="I16" s="138"/>
      <c r="J16" s="785" t="str">
        <f>CONCATENATE("( ",UPPER('Master sheet'!D15)," )")</f>
        <v>( USHA PALIYA )</v>
      </c>
      <c r="K16" s="785"/>
      <c r="L16" s="785"/>
      <c r="M16" s="785"/>
      <c r="N16" s="785"/>
      <c r="O16" s="785"/>
      <c r="P16" s="120"/>
    </row>
    <row r="17" spans="1:16" ht="30" customHeight="1">
      <c r="A17" s="776" t="str">
        <f>IF('Master sheet'!$D$14="Hindi","हस्ताक्षर परीक्षा प्रभारी","Signature of the exam. Incharge")</f>
        <v>हस्ताक्षर परीक्षा प्रभारी</v>
      </c>
      <c r="B17" s="776"/>
      <c r="C17" s="776"/>
      <c r="D17" s="142"/>
      <c r="E17" s="143"/>
      <c r="F17" s="144"/>
      <c r="G17" s="145"/>
      <c r="H17" s="144"/>
      <c r="I17" s="145"/>
      <c r="J17" s="777" t="str">
        <f>IF('Master sheet'!$D$14="Hindi","हस्ताक्षर मय सील मोहर संस्था प्रधान","Signature &amp; Seal of the Head of the Institution")</f>
        <v>हस्ताक्षर मय सील मोहर संस्था प्रधान</v>
      </c>
      <c r="K17" s="777"/>
      <c r="L17" s="777"/>
      <c r="M17" s="777"/>
      <c r="N17" s="777"/>
      <c r="O17" s="777"/>
      <c r="P17" s="120"/>
    </row>
    <row r="18" spans="1:16" ht="15.75">
      <c r="A18" s="120"/>
      <c r="B18" s="146"/>
      <c r="C18" s="145"/>
      <c r="D18" s="142"/>
      <c r="E18" s="143"/>
      <c r="F18" s="144"/>
      <c r="G18" s="145"/>
      <c r="H18" s="144"/>
      <c r="I18" s="145"/>
      <c r="J18" s="147"/>
      <c r="K18" s="147"/>
      <c r="L18" s="147"/>
      <c r="M18" s="147"/>
      <c r="N18" s="147"/>
      <c r="O18" s="147"/>
      <c r="P18" s="120"/>
    </row>
    <row r="19" spans="1:16">
      <c r="A19" s="806" t="s">
        <v>126</v>
      </c>
      <c r="B19" s="806"/>
      <c r="C19" s="806"/>
      <c r="D19" s="806"/>
      <c r="E19" s="806"/>
      <c r="F19" s="806"/>
      <c r="G19" s="806"/>
      <c r="H19" s="806"/>
      <c r="I19" s="806"/>
      <c r="J19" s="806"/>
      <c r="K19" s="806"/>
      <c r="L19" s="806"/>
      <c r="M19" s="806"/>
      <c r="N19" s="806"/>
      <c r="O19" s="806"/>
      <c r="P19" s="148"/>
    </row>
    <row r="20" spans="1:16" ht="15.75" customHeight="1">
      <c r="A20" s="806"/>
      <c r="B20" s="806"/>
      <c r="C20" s="806"/>
      <c r="D20" s="806"/>
      <c r="E20" s="806"/>
      <c r="F20" s="806"/>
      <c r="G20" s="806"/>
      <c r="H20" s="806"/>
      <c r="I20" s="806"/>
      <c r="J20" s="806"/>
      <c r="K20" s="806"/>
      <c r="L20" s="806"/>
      <c r="M20" s="806"/>
      <c r="N20" s="806"/>
      <c r="O20" s="806"/>
      <c r="P20" s="149"/>
    </row>
    <row r="21" spans="1:16" ht="15.75">
      <c r="A21" s="120"/>
      <c r="B21" s="120"/>
      <c r="C21" s="120"/>
      <c r="D21" s="120"/>
      <c r="E21" s="120"/>
      <c r="F21" s="120"/>
      <c r="G21" s="120"/>
      <c r="H21" s="120"/>
      <c r="I21" s="120"/>
      <c r="J21" s="120"/>
      <c r="K21" s="120"/>
      <c r="L21" s="120"/>
      <c r="M21" s="120"/>
      <c r="N21" s="120"/>
      <c r="O21" s="120"/>
      <c r="P21" s="120"/>
    </row>
    <row r="22" spans="1:16" ht="16.5" customHeight="1">
      <c r="A22" s="794" t="str">
        <f>IF('Master sheet'!D14="Hindi",CONCATENATE("विद्यालय का नाम :-","  ",'Master sheet'!D8),CONCATENATE("School Name :-","  ",'Master sheet'!D7))</f>
        <v xml:space="preserve">विद्यालय का नाम :-  महात्मा गाँधी राजकीय विद्यालय (अंग्रेजी माध्यम) बर, पाली </v>
      </c>
      <c r="B22" s="794"/>
      <c r="C22" s="794"/>
      <c r="D22" s="794"/>
      <c r="E22" s="794"/>
      <c r="F22" s="794"/>
      <c r="G22" s="794"/>
      <c r="H22" s="794"/>
      <c r="I22" s="794"/>
      <c r="J22" s="794"/>
      <c r="K22" s="794"/>
      <c r="L22" s="794"/>
      <c r="M22" s="794"/>
      <c r="N22" s="794"/>
      <c r="O22" s="794"/>
      <c r="P22" s="120"/>
    </row>
    <row r="23" spans="1:16" ht="16.5" thickBot="1">
      <c r="A23" s="794"/>
      <c r="B23" s="794"/>
      <c r="C23" s="794"/>
      <c r="D23" s="794"/>
      <c r="E23" s="794"/>
      <c r="F23" s="794"/>
      <c r="G23" s="794"/>
      <c r="H23" s="794"/>
      <c r="I23" s="794"/>
      <c r="J23" s="794"/>
      <c r="K23" s="794"/>
      <c r="L23" s="794"/>
      <c r="M23" s="794"/>
      <c r="N23" s="794"/>
      <c r="O23" s="794"/>
      <c r="P23" s="120"/>
    </row>
    <row r="24" spans="1:16" ht="35.25" customHeight="1" thickTop="1" thickBot="1">
      <c r="A24" s="786" t="str">
        <f>IF('Master sheet'!D14="Hindi","वर्गवार परीक्षा परिणाम","CATEGORY-WISE RESULT")</f>
        <v>वर्गवार परीक्षा परिणाम</v>
      </c>
      <c r="B24" s="787"/>
      <c r="C24" s="787"/>
      <c r="D24" s="787"/>
      <c r="E24" s="787"/>
      <c r="F24" s="787"/>
      <c r="G24" s="788" t="str">
        <f>IF('Master sheet'!D14="Hindi","कक्षा  :-","CLASS :- ")</f>
        <v>कक्षा  :-</v>
      </c>
      <c r="H24" s="788"/>
      <c r="I24" s="789" t="str">
        <f>IF('Result Sheet'!E3="","",'Result Sheet'!E3)</f>
        <v>Nursery</v>
      </c>
      <c r="J24" s="789"/>
      <c r="K24" s="789"/>
      <c r="L24" s="788" t="str">
        <f>IF('Master sheet'!D14="Hindi","सत्र :- ","Session :- ")</f>
        <v xml:space="preserve">सत्र :- </v>
      </c>
      <c r="M24" s="788"/>
      <c r="N24" s="789" t="str">
        <f>IF('Result Sheet'!J3="","",'Result Sheet'!J3)</f>
        <v>2024-2025</v>
      </c>
      <c r="O24" s="792"/>
      <c r="P24" s="120"/>
    </row>
    <row r="25" spans="1:16" ht="33.75" customHeight="1" thickTop="1" thickBot="1">
      <c r="A25" s="793" t="str">
        <f>IF('Master sheet'!D14="Hindi","विवरण","Details")</f>
        <v>विवरण</v>
      </c>
      <c r="B25" s="793"/>
      <c r="C25" s="150" t="s">
        <v>111</v>
      </c>
      <c r="D25" s="150" t="s">
        <v>112</v>
      </c>
      <c r="E25" s="150" t="s">
        <v>113</v>
      </c>
      <c r="F25" s="150" t="s">
        <v>114</v>
      </c>
      <c r="G25" s="150" t="s">
        <v>115</v>
      </c>
      <c r="H25" s="150" t="s">
        <v>116</v>
      </c>
      <c r="I25" s="150" t="s">
        <v>117</v>
      </c>
      <c r="J25" s="150" t="s">
        <v>118</v>
      </c>
      <c r="K25" s="150" t="s">
        <v>119</v>
      </c>
      <c r="L25" s="150" t="s">
        <v>120</v>
      </c>
      <c r="M25" s="150" t="s">
        <v>121</v>
      </c>
      <c r="N25" s="150" t="s">
        <v>122</v>
      </c>
      <c r="O25" s="151" t="s">
        <v>110</v>
      </c>
      <c r="P25" s="120"/>
    </row>
    <row r="26" spans="1:16" ht="23.1" customHeight="1" thickTop="1">
      <c r="A26" s="790" t="str">
        <f>IF('Master sheet'!$D$14="Hindi","ग्रेड 'ए'","Grade 'A'")</f>
        <v>ग्रेड 'ए'</v>
      </c>
      <c r="B26" s="791"/>
      <c r="C26" s="152" t="str">
        <f>IF('Result Aggregate'!BR208=0,"",IF('Result Aggregate'!BR208="","",'Result Aggregate'!BR208))</f>
        <v/>
      </c>
      <c r="D26" s="152" t="str">
        <f>IF('Result Aggregate'!BS208=0,"",IF('Result Aggregate'!BS208="","",'Result Aggregate'!BS208))</f>
        <v/>
      </c>
      <c r="E26" s="152" t="str">
        <f>IF('Result Aggregate'!BT208=0,"",IF('Result Aggregate'!BT208="","",'Result Aggregate'!BT208))</f>
        <v/>
      </c>
      <c r="F26" s="152" t="str">
        <f>IF('Result Aggregate'!BU208=0,"",IF('Result Aggregate'!BU208="","",'Result Aggregate'!BU208))</f>
        <v/>
      </c>
      <c r="G26" s="152" t="str">
        <f>IF('Result Aggregate'!BV208=0,"",IF('Result Aggregate'!BV208="","",'Result Aggregate'!BV208))</f>
        <v/>
      </c>
      <c r="H26" s="152" t="str">
        <f>IF('Result Aggregate'!BW208=0,"",IF('Result Aggregate'!BW208="","",'Result Aggregate'!BW208))</f>
        <v/>
      </c>
      <c r="I26" s="152" t="str">
        <f>IF('Result Aggregate'!BX208=0,"",IF('Result Aggregate'!BX208="","",'Result Aggregate'!BX208))</f>
        <v/>
      </c>
      <c r="J26" s="152">
        <f>IF('Result Aggregate'!BY208=0,"",IF('Result Aggregate'!BY208="","",'Result Aggregate'!BY208))</f>
        <v>1</v>
      </c>
      <c r="K26" s="152" t="str">
        <f>IF('Result Aggregate'!BZ208=0,"",IF('Result Aggregate'!BZ208="","",'Result Aggregate'!BZ208))</f>
        <v/>
      </c>
      <c r="L26" s="152" t="str">
        <f>IF('Result Aggregate'!CA208=0,"",IF('Result Aggregate'!CA208="","",'Result Aggregate'!CA208))</f>
        <v/>
      </c>
      <c r="M26" s="152" t="str">
        <f>IF('Result Aggregate'!CB208=0,"",IF('Result Aggregate'!CB208="","",'Result Aggregate'!CB208))</f>
        <v/>
      </c>
      <c r="N26" s="152" t="str">
        <f>IF('Result Aggregate'!CC208=0,"",IF('Result Aggregate'!CC208="","",'Result Aggregate'!CC208))</f>
        <v/>
      </c>
      <c r="O26" s="152">
        <f>IF('Result Aggregate'!CD208=0,"",IF('Result Aggregate'!CD208="","",'Result Aggregate'!CD208))</f>
        <v>1</v>
      </c>
      <c r="P26" s="120"/>
    </row>
    <row r="27" spans="1:16" ht="23.1" customHeight="1">
      <c r="A27" s="790" t="str">
        <f>IF('Master sheet'!$D$14="Hindi","ग्रेड 'बी'","Grade 'B'")</f>
        <v>ग्रेड 'बी'</v>
      </c>
      <c r="B27" s="791"/>
      <c r="C27" s="152">
        <f>IF('Result Aggregate'!BR209=0,"",IF('Result Aggregate'!BR209="","",'Result Aggregate'!BR209))</f>
        <v>2</v>
      </c>
      <c r="D27" s="152">
        <f>IF('Result Aggregate'!BS209=0,"",IF('Result Aggregate'!BS209="","",'Result Aggregate'!BS209))</f>
        <v>1</v>
      </c>
      <c r="E27" s="152" t="str">
        <f>IF('Result Aggregate'!BT209=0,"",IF('Result Aggregate'!BT209="","",'Result Aggregate'!BT209))</f>
        <v/>
      </c>
      <c r="F27" s="152" t="str">
        <f>IF('Result Aggregate'!BU209=0,"",IF('Result Aggregate'!BU209="","",'Result Aggregate'!BU209))</f>
        <v/>
      </c>
      <c r="G27" s="152">
        <f>IF('Result Aggregate'!BV209=0,"",IF('Result Aggregate'!BV209="","",'Result Aggregate'!BV209))</f>
        <v>15</v>
      </c>
      <c r="H27" s="152">
        <f>IF('Result Aggregate'!BW209=0,"",IF('Result Aggregate'!BW209="","",'Result Aggregate'!BW209))</f>
        <v>8</v>
      </c>
      <c r="I27" s="152">
        <f>IF('Result Aggregate'!BX209=0,"",IF('Result Aggregate'!BX209="","",'Result Aggregate'!BX209))</f>
        <v>1</v>
      </c>
      <c r="J27" s="152" t="str">
        <f>IF('Result Aggregate'!BY209=0,"",IF('Result Aggregate'!BY209="","",'Result Aggregate'!BY209))</f>
        <v/>
      </c>
      <c r="K27" s="152" t="str">
        <f>IF('Result Aggregate'!BZ209=0,"",IF('Result Aggregate'!BZ209="","",'Result Aggregate'!BZ209))</f>
        <v/>
      </c>
      <c r="L27" s="152" t="str">
        <f>IF('Result Aggregate'!CA209=0,"",IF('Result Aggregate'!CA209="","",'Result Aggregate'!CA209))</f>
        <v/>
      </c>
      <c r="M27" s="152">
        <f>IF('Result Aggregate'!CB209=0,"",IF('Result Aggregate'!CB209="","",'Result Aggregate'!CB209))</f>
        <v>2</v>
      </c>
      <c r="N27" s="152" t="str">
        <f>IF('Result Aggregate'!CC209=0,"",IF('Result Aggregate'!CC209="","",'Result Aggregate'!CC209))</f>
        <v/>
      </c>
      <c r="O27" s="152">
        <f>IF('Result Aggregate'!CD209=0,"",IF('Result Aggregate'!CD209="","",'Result Aggregate'!CD209))</f>
        <v>29</v>
      </c>
      <c r="P27" s="120"/>
    </row>
    <row r="28" spans="1:16" ht="23.1" customHeight="1">
      <c r="A28" s="790" t="str">
        <f>IF('Master sheet'!$D$14="Hindi","ग्रेड 'सी'","Grade 'C'")</f>
        <v>ग्रेड 'सी'</v>
      </c>
      <c r="B28" s="791"/>
      <c r="C28" s="152" t="str">
        <f>IF('Result Aggregate'!BR210=0,"",IF('Result Aggregate'!BR210="","",'Result Aggregate'!BR210))</f>
        <v/>
      </c>
      <c r="D28" s="152" t="str">
        <f>IF('Result Aggregate'!BS210=0,"",IF('Result Aggregate'!BS210="","",'Result Aggregate'!BS210))</f>
        <v/>
      </c>
      <c r="E28" s="152" t="str">
        <f>IF('Result Aggregate'!BT210=0,"",IF('Result Aggregate'!BT210="","",'Result Aggregate'!BT210))</f>
        <v/>
      </c>
      <c r="F28" s="152" t="str">
        <f>IF('Result Aggregate'!BU210=0,"",IF('Result Aggregate'!BU210="","",'Result Aggregate'!BU210))</f>
        <v/>
      </c>
      <c r="G28" s="152" t="str">
        <f>IF('Result Aggregate'!BV210=0,"",IF('Result Aggregate'!BV210="","",'Result Aggregate'!BV210))</f>
        <v/>
      </c>
      <c r="H28" s="152" t="str">
        <f>IF('Result Aggregate'!BW210=0,"",IF('Result Aggregate'!BW210="","",'Result Aggregate'!BW210))</f>
        <v/>
      </c>
      <c r="I28" s="152" t="str">
        <f>IF('Result Aggregate'!BX210=0,"",IF('Result Aggregate'!BX210="","",'Result Aggregate'!BX210))</f>
        <v/>
      </c>
      <c r="J28" s="152" t="str">
        <f>IF('Result Aggregate'!BY210=0,"",IF('Result Aggregate'!BY210="","",'Result Aggregate'!BY210))</f>
        <v/>
      </c>
      <c r="K28" s="152" t="str">
        <f>IF('Result Aggregate'!BZ210=0,"",IF('Result Aggregate'!BZ210="","",'Result Aggregate'!BZ210))</f>
        <v/>
      </c>
      <c r="L28" s="152" t="str">
        <f>IF('Result Aggregate'!CA210=0,"",IF('Result Aggregate'!CA210="","",'Result Aggregate'!CA210))</f>
        <v/>
      </c>
      <c r="M28" s="152" t="str">
        <f>IF('Result Aggregate'!CB210=0,"",IF('Result Aggregate'!CB210="","",'Result Aggregate'!CB210))</f>
        <v/>
      </c>
      <c r="N28" s="152" t="str">
        <f>IF('Result Aggregate'!CC210=0,"",IF('Result Aggregate'!CC210="","",'Result Aggregate'!CC210))</f>
        <v/>
      </c>
      <c r="O28" s="152" t="str">
        <f>IF('Result Aggregate'!CD210=0,"",IF('Result Aggregate'!CD210="","",'Result Aggregate'!CD210))</f>
        <v/>
      </c>
      <c r="P28" s="120"/>
    </row>
    <row r="29" spans="1:16" ht="23.1" customHeight="1">
      <c r="A29" s="790" t="str">
        <f>IF('Master sheet'!$D$14="Hindi","ग्रेड 'डी'","Grade 'D'")</f>
        <v>ग्रेड 'डी'</v>
      </c>
      <c r="B29" s="791"/>
      <c r="C29" s="152" t="str">
        <f>IF('Result Aggregate'!BR211=0,"",IF('Result Aggregate'!BR211="","",'Result Aggregate'!BR211))</f>
        <v/>
      </c>
      <c r="D29" s="152" t="str">
        <f>IF('Result Aggregate'!BS211=0,"",IF('Result Aggregate'!BS211="","",'Result Aggregate'!BS211))</f>
        <v/>
      </c>
      <c r="E29" s="152" t="str">
        <f>IF('Result Aggregate'!BT211=0,"",IF('Result Aggregate'!BT211="","",'Result Aggregate'!BT211))</f>
        <v/>
      </c>
      <c r="F29" s="152" t="str">
        <f>IF('Result Aggregate'!BU211=0,"",IF('Result Aggregate'!BU211="","",'Result Aggregate'!BU211))</f>
        <v/>
      </c>
      <c r="G29" s="152" t="str">
        <f>IF('Result Aggregate'!BV211=0,"",IF('Result Aggregate'!BV211="","",'Result Aggregate'!BV211))</f>
        <v/>
      </c>
      <c r="H29" s="152" t="str">
        <f>IF('Result Aggregate'!BW211=0,"",IF('Result Aggregate'!BW211="","",'Result Aggregate'!BW211))</f>
        <v/>
      </c>
      <c r="I29" s="152" t="str">
        <f>IF('Result Aggregate'!BX211=0,"",IF('Result Aggregate'!BX211="","",'Result Aggregate'!BX211))</f>
        <v/>
      </c>
      <c r="J29" s="152" t="str">
        <f>IF('Result Aggregate'!BY211=0,"",IF('Result Aggregate'!BY211="","",'Result Aggregate'!BY211))</f>
        <v/>
      </c>
      <c r="K29" s="152" t="str">
        <f>IF('Result Aggregate'!BZ211=0,"",IF('Result Aggregate'!BZ211="","",'Result Aggregate'!BZ211))</f>
        <v/>
      </c>
      <c r="L29" s="152" t="str">
        <f>IF('Result Aggregate'!CA211=0,"",IF('Result Aggregate'!CA211="","",'Result Aggregate'!CA211))</f>
        <v/>
      </c>
      <c r="M29" s="152" t="str">
        <f>IF('Result Aggregate'!CB211=0,"",IF('Result Aggregate'!CB211="","",'Result Aggregate'!CB211))</f>
        <v/>
      </c>
      <c r="N29" s="152" t="str">
        <f>IF('Result Aggregate'!CC211=0,"",IF('Result Aggregate'!CC211="","",'Result Aggregate'!CC211))</f>
        <v/>
      </c>
      <c r="O29" s="152" t="str">
        <f>IF('Result Aggregate'!CD211=0,"",IF('Result Aggregate'!CD211="","",'Result Aggregate'!CD211))</f>
        <v/>
      </c>
      <c r="P29" s="120"/>
    </row>
    <row r="30" spans="1:16" ht="23.1" customHeight="1">
      <c r="A30" s="790" t="str">
        <f>IF('Master sheet'!$D$14="Hindi","ग्रेड 'ई'","Grade 'E'")</f>
        <v>ग्रेड 'ई'</v>
      </c>
      <c r="B30" s="791"/>
      <c r="C30" s="152" t="str">
        <f>IF('Result Aggregate'!BR212=0,"",IF('Result Aggregate'!BR212="","",'Result Aggregate'!BR212))</f>
        <v/>
      </c>
      <c r="D30" s="152" t="str">
        <f>IF('Result Aggregate'!BS212=0,"",IF('Result Aggregate'!BS212="","",'Result Aggregate'!BS212))</f>
        <v/>
      </c>
      <c r="E30" s="152" t="str">
        <f>IF('Result Aggregate'!BT212=0,"",IF('Result Aggregate'!BT212="","",'Result Aggregate'!BT212))</f>
        <v/>
      </c>
      <c r="F30" s="152" t="str">
        <f>IF('Result Aggregate'!BU212=0,"",IF('Result Aggregate'!BU212="","",'Result Aggregate'!BU212))</f>
        <v/>
      </c>
      <c r="G30" s="152" t="str">
        <f>IF('Result Aggregate'!BV212=0,"",IF('Result Aggregate'!BV212="","",'Result Aggregate'!BV212))</f>
        <v/>
      </c>
      <c r="H30" s="152" t="str">
        <f>IF('Result Aggregate'!BW212=0,"",IF('Result Aggregate'!BW212="","",'Result Aggregate'!BW212))</f>
        <v/>
      </c>
      <c r="I30" s="152" t="str">
        <f>IF('Result Aggregate'!BX212=0,"",IF('Result Aggregate'!BX212="","",'Result Aggregate'!BX212))</f>
        <v/>
      </c>
      <c r="J30" s="152" t="str">
        <f>IF('Result Aggregate'!BY212=0,"",IF('Result Aggregate'!BY212="","",'Result Aggregate'!BY212))</f>
        <v/>
      </c>
      <c r="K30" s="152" t="str">
        <f>IF('Result Aggregate'!BZ212=0,"",IF('Result Aggregate'!BZ212="","",'Result Aggregate'!BZ212))</f>
        <v/>
      </c>
      <c r="L30" s="152" t="str">
        <f>IF('Result Aggregate'!CA212=0,"",IF('Result Aggregate'!CA212="","",'Result Aggregate'!CA212))</f>
        <v/>
      </c>
      <c r="M30" s="152" t="str">
        <f>IF('Result Aggregate'!CB212=0,"",IF('Result Aggregate'!CB212="","",'Result Aggregate'!CB212))</f>
        <v/>
      </c>
      <c r="N30" s="152" t="str">
        <f>IF('Result Aggregate'!CC212=0,"",IF('Result Aggregate'!CC212="","",'Result Aggregate'!CC212))</f>
        <v/>
      </c>
      <c r="O30" s="152" t="str">
        <f>IF('Result Aggregate'!CD212=0,"",IF('Result Aggregate'!CD212="","",'Result Aggregate'!CD212))</f>
        <v/>
      </c>
      <c r="P30" s="153"/>
    </row>
    <row r="31" spans="1:16" ht="23.1" customHeight="1">
      <c r="A31" s="780" t="str">
        <f>IF('Master sheet'!$D$14="Hindi","कुल उत्तीर्ण","Total Pass")</f>
        <v>कुल उत्तीर्ण</v>
      </c>
      <c r="B31" s="781"/>
      <c r="C31" s="152">
        <f>IF('Result Aggregate'!BR213=0,"",IF('Result Aggregate'!BR213="","",'Result Aggregate'!BR213))</f>
        <v>2</v>
      </c>
      <c r="D31" s="152">
        <f>IF('Result Aggregate'!BS213=0,"",IF('Result Aggregate'!BS213="","",'Result Aggregate'!BS213))</f>
        <v>1</v>
      </c>
      <c r="E31" s="152" t="str">
        <f>IF('Result Aggregate'!BT213=0,"",IF('Result Aggregate'!BT213="","",'Result Aggregate'!BT213))</f>
        <v/>
      </c>
      <c r="F31" s="152" t="str">
        <f>IF('Result Aggregate'!BU213=0,"",IF('Result Aggregate'!BU213="","",'Result Aggregate'!BU213))</f>
        <v/>
      </c>
      <c r="G31" s="152">
        <f>IF('Result Aggregate'!BV213=0,"",IF('Result Aggregate'!BV213="","",'Result Aggregate'!BV213))</f>
        <v>15</v>
      </c>
      <c r="H31" s="152">
        <f>IF('Result Aggregate'!BW213=0,"",IF('Result Aggregate'!BW213="","",'Result Aggregate'!BW213))</f>
        <v>8</v>
      </c>
      <c r="I31" s="152">
        <f>IF('Result Aggregate'!BX213=0,"",IF('Result Aggregate'!BX213="","",'Result Aggregate'!BX213))</f>
        <v>1</v>
      </c>
      <c r="J31" s="152">
        <f>IF('Result Aggregate'!BY213=0,"",IF('Result Aggregate'!BY213="","",'Result Aggregate'!BY213))</f>
        <v>1</v>
      </c>
      <c r="K31" s="152" t="str">
        <f>IF('Result Aggregate'!BZ213=0,"",IF('Result Aggregate'!BZ213="","",'Result Aggregate'!BZ213))</f>
        <v/>
      </c>
      <c r="L31" s="152" t="str">
        <f>IF('Result Aggregate'!CA213=0,"",IF('Result Aggregate'!CA213="","",'Result Aggregate'!CA213))</f>
        <v/>
      </c>
      <c r="M31" s="152">
        <f>IF('Result Aggregate'!CB213=0,"",IF('Result Aggregate'!CB213="","",'Result Aggregate'!CB213))</f>
        <v>2</v>
      </c>
      <c r="N31" s="152" t="str">
        <f>IF('Result Aggregate'!CC213=0,"",IF('Result Aggregate'!CC213="","",'Result Aggregate'!CC213))</f>
        <v/>
      </c>
      <c r="O31" s="152">
        <f>IF('Result Aggregate'!CD213=0,"",IF('Result Aggregate'!CD213="","",'Result Aggregate'!CD213))</f>
        <v>30</v>
      </c>
      <c r="P31" s="154"/>
    </row>
    <row r="32" spans="1:16" ht="23.1" customHeight="1">
      <c r="A32" s="778" t="str">
        <f>IF('Master sheet'!$D$14="Hindi","पुनः परीक्षा","Re-Exam")</f>
        <v>पुनः परीक्षा</v>
      </c>
      <c r="B32" s="779"/>
      <c r="C32" s="152" t="str">
        <f>IF('Result Aggregate'!BR214=0,"",IF('Result Aggregate'!BR214="","",'Result Aggregate'!BR214))</f>
        <v/>
      </c>
      <c r="D32" s="152" t="str">
        <f>IF('Result Aggregate'!BS214=0,"",IF('Result Aggregate'!BS214="","",'Result Aggregate'!BS214))</f>
        <v/>
      </c>
      <c r="E32" s="152" t="str">
        <f>IF('Result Aggregate'!BT214=0,"",IF('Result Aggregate'!BT214="","",'Result Aggregate'!BT214))</f>
        <v/>
      </c>
      <c r="F32" s="152" t="str">
        <f>IF('Result Aggregate'!BU214=0,"",IF('Result Aggregate'!BU214="","",'Result Aggregate'!BU214))</f>
        <v/>
      </c>
      <c r="G32" s="152" t="str">
        <f>IF('Result Aggregate'!BV214=0,"",IF('Result Aggregate'!BV214="","",'Result Aggregate'!BV214))</f>
        <v/>
      </c>
      <c r="H32" s="152" t="str">
        <f>IF('Result Aggregate'!BW214=0,"",IF('Result Aggregate'!BW214="","",'Result Aggregate'!BW214))</f>
        <v/>
      </c>
      <c r="I32" s="152" t="str">
        <f>IF('Result Aggregate'!BX214=0,"",IF('Result Aggregate'!BX214="","",'Result Aggregate'!BX214))</f>
        <v/>
      </c>
      <c r="J32" s="152" t="str">
        <f>IF('Result Aggregate'!BY214=0,"",IF('Result Aggregate'!BY214="","",'Result Aggregate'!BY214))</f>
        <v/>
      </c>
      <c r="K32" s="152" t="str">
        <f>IF('Result Aggregate'!BZ214=0,"",IF('Result Aggregate'!BZ214="","",'Result Aggregate'!BZ214))</f>
        <v/>
      </c>
      <c r="L32" s="152" t="str">
        <f>IF('Result Aggregate'!CA214=0,"",IF('Result Aggregate'!CA214="","",'Result Aggregate'!CA214))</f>
        <v/>
      </c>
      <c r="M32" s="152" t="str">
        <f>IF('Result Aggregate'!CB214=0,"",IF('Result Aggregate'!CB214="","",'Result Aggregate'!CB214))</f>
        <v/>
      </c>
      <c r="N32" s="152" t="str">
        <f>IF('Result Aggregate'!CC214=0,"",IF('Result Aggregate'!CC214="","",'Result Aggregate'!CC214))</f>
        <v/>
      </c>
      <c r="O32" s="152" t="str">
        <f>IF('Result Aggregate'!CD214=0,"",IF('Result Aggregate'!CD214="","",'Result Aggregate'!CD214))</f>
        <v/>
      </c>
      <c r="P32" s="155"/>
    </row>
    <row r="33" spans="1:16" ht="23.1" customHeight="1">
      <c r="A33" s="780" t="str">
        <f>IF('Master sheet'!$D$14="Hindi","प्रविष्ठ कुल विद्यार्थी","No. of students appeared")</f>
        <v>प्रविष्ठ कुल विद्यार्थी</v>
      </c>
      <c r="B33" s="781"/>
      <c r="C33" s="152">
        <f>IF('Result Aggregate'!BR215=0,"",IF('Result Aggregate'!BR215="","",'Result Aggregate'!BR215))</f>
        <v>2</v>
      </c>
      <c r="D33" s="152">
        <f>IF('Result Aggregate'!BS215=0,"",IF('Result Aggregate'!BS215="","",'Result Aggregate'!BS215))</f>
        <v>1</v>
      </c>
      <c r="E33" s="152" t="str">
        <f>IF('Result Aggregate'!BT215=0,"",IF('Result Aggregate'!BT215="","",'Result Aggregate'!BT215))</f>
        <v/>
      </c>
      <c r="F33" s="152" t="str">
        <f>IF('Result Aggregate'!BU215=0,"",IF('Result Aggregate'!BU215="","",'Result Aggregate'!BU215))</f>
        <v/>
      </c>
      <c r="G33" s="152">
        <f>IF('Result Aggregate'!BV215=0,"",IF('Result Aggregate'!BV215="","",'Result Aggregate'!BV215))</f>
        <v>15</v>
      </c>
      <c r="H33" s="152">
        <f>IF('Result Aggregate'!BW215=0,"",IF('Result Aggregate'!BW215="","",'Result Aggregate'!BW215))</f>
        <v>8</v>
      </c>
      <c r="I33" s="152">
        <f>IF('Result Aggregate'!BX215=0,"",IF('Result Aggregate'!BX215="","",'Result Aggregate'!BX215))</f>
        <v>1</v>
      </c>
      <c r="J33" s="152">
        <f>IF('Result Aggregate'!BY215=0,"",IF('Result Aggregate'!BY215="","",'Result Aggregate'!BY215))</f>
        <v>1</v>
      </c>
      <c r="K33" s="152" t="str">
        <f>IF('Result Aggregate'!BZ215=0,"",IF('Result Aggregate'!BZ215="","",'Result Aggregate'!BZ215))</f>
        <v/>
      </c>
      <c r="L33" s="152" t="str">
        <f>IF('Result Aggregate'!CA215=0,"",IF('Result Aggregate'!CA215="","",'Result Aggregate'!CA215))</f>
        <v/>
      </c>
      <c r="M33" s="152">
        <f>IF('Result Aggregate'!CB215=0,"",IF('Result Aggregate'!CB215="","",'Result Aggregate'!CB215))</f>
        <v>2</v>
      </c>
      <c r="N33" s="152" t="str">
        <f>IF('Result Aggregate'!CC215=0,"",IF('Result Aggregate'!CC215="","",'Result Aggregate'!CC215))</f>
        <v/>
      </c>
      <c r="O33" s="152">
        <f>IF('Result Aggregate'!CD215=0,"",IF('Result Aggregate'!CD215="","",'Result Aggregate'!CD215))</f>
        <v>30</v>
      </c>
      <c r="P33" s="155"/>
    </row>
    <row r="34" spans="1:16" ht="23.1" customHeight="1" thickBot="1">
      <c r="A34" s="782" t="str">
        <f>IF('Master sheet'!$D$14="Hindi","उत्तीर्ण प्रतिशत","Pass percentage")</f>
        <v>उत्तीर्ण प्रतिशत</v>
      </c>
      <c r="B34" s="783"/>
      <c r="C34" s="231">
        <f>'Result Aggregate'!BR216</f>
        <v>100</v>
      </c>
      <c r="D34" s="231">
        <f>'Result Aggregate'!BS216</f>
        <v>100</v>
      </c>
      <c r="E34" s="231" t="str">
        <f>'Result Aggregate'!BT216</f>
        <v/>
      </c>
      <c r="F34" s="231" t="str">
        <f>'Result Aggregate'!BU216</f>
        <v/>
      </c>
      <c r="G34" s="231">
        <f>'Result Aggregate'!BV216</f>
        <v>100</v>
      </c>
      <c r="H34" s="231">
        <f>'Result Aggregate'!BW216</f>
        <v>100</v>
      </c>
      <c r="I34" s="231">
        <f>'Result Aggregate'!BX216</f>
        <v>100</v>
      </c>
      <c r="J34" s="231">
        <f>'Result Aggregate'!BY216</f>
        <v>100</v>
      </c>
      <c r="K34" s="231" t="str">
        <f>'Result Aggregate'!BZ216</f>
        <v/>
      </c>
      <c r="L34" s="231" t="str">
        <f>'Result Aggregate'!CA216</f>
        <v/>
      </c>
      <c r="M34" s="231">
        <f>'Result Aggregate'!CB216</f>
        <v>100</v>
      </c>
      <c r="N34" s="231" t="str">
        <f>'Result Aggregate'!CC216</f>
        <v/>
      </c>
      <c r="O34" s="232">
        <f>'Result Aggregate'!CD216</f>
        <v>100</v>
      </c>
      <c r="P34" s="155"/>
    </row>
    <row r="35" spans="1:16" ht="19.5" thickTop="1">
      <c r="A35" s="120"/>
      <c r="B35" s="120"/>
      <c r="C35" s="120"/>
      <c r="D35" s="120"/>
      <c r="E35" s="120"/>
      <c r="F35" s="120"/>
      <c r="G35" s="120"/>
      <c r="H35" s="120"/>
      <c r="I35" s="120"/>
      <c r="J35" s="120"/>
      <c r="K35" s="120"/>
      <c r="L35" s="120"/>
      <c r="M35" s="120"/>
      <c r="N35" s="120"/>
      <c r="O35" s="120"/>
      <c r="P35" s="156"/>
    </row>
    <row r="36" spans="1:16" ht="39" customHeight="1">
      <c r="A36" s="784" t="str">
        <f>CONCATENATE("( ",UPPER('Master sheet'!D17)," )")</f>
        <v>( SURESH KUMAR )</v>
      </c>
      <c r="B36" s="784"/>
      <c r="C36" s="784"/>
      <c r="D36" s="139"/>
      <c r="E36" s="140"/>
      <c r="F36" s="141"/>
      <c r="G36" s="138"/>
      <c r="H36" s="141"/>
      <c r="I36" s="138"/>
      <c r="J36" s="785" t="str">
        <f>CONCATENATE("( ",UPPER('Master sheet'!D15)," )")</f>
        <v>( USHA PALIYA )</v>
      </c>
      <c r="K36" s="785"/>
      <c r="L36" s="785"/>
      <c r="M36" s="785"/>
      <c r="N36" s="785"/>
      <c r="O36" s="785"/>
      <c r="P36" s="120"/>
    </row>
    <row r="37" spans="1:16" ht="21.75" customHeight="1">
      <c r="A37" s="776" t="str">
        <f>IF('Master sheet'!$D$14="Hindi","हस्ताक्षर परीक्षा प्रभारी","Signature of the exam. Incharge")</f>
        <v>हस्ताक्षर परीक्षा प्रभारी</v>
      </c>
      <c r="B37" s="776"/>
      <c r="C37" s="776"/>
      <c r="D37" s="142"/>
      <c r="E37" s="143"/>
      <c r="F37" s="144"/>
      <c r="G37" s="145"/>
      <c r="H37" s="144"/>
      <c r="I37" s="145"/>
      <c r="J37" s="777" t="str">
        <f>IF('Master sheet'!$D$14="Hindi","हस्ताक्षर मय सील मोहर संस्था प्रधान","Signature &amp; Seal of the Head of the Institution")</f>
        <v>हस्ताक्षर मय सील मोहर संस्था प्रधान</v>
      </c>
      <c r="K37" s="777"/>
      <c r="L37" s="777"/>
      <c r="M37" s="777"/>
      <c r="N37" s="777"/>
      <c r="O37" s="777"/>
      <c r="P37" s="120"/>
    </row>
    <row r="38" spans="1:16" ht="18.75">
      <c r="A38" s="120"/>
      <c r="B38" s="120"/>
      <c r="C38" s="120"/>
      <c r="D38" s="120"/>
      <c r="E38" s="120"/>
      <c r="F38" s="120"/>
      <c r="G38" s="120"/>
      <c r="H38" s="120"/>
      <c r="I38" s="120"/>
      <c r="J38" s="120"/>
      <c r="K38" s="120"/>
      <c r="L38" s="120"/>
      <c r="M38" s="120"/>
      <c r="N38" s="120"/>
      <c r="O38" s="120"/>
      <c r="P38" s="157"/>
    </row>
    <row r="39" spans="1:16" ht="15.75">
      <c r="A39" s="120"/>
      <c r="B39" s="120"/>
      <c r="C39" s="120"/>
      <c r="D39" s="120"/>
      <c r="E39" s="120"/>
      <c r="F39" s="120"/>
      <c r="G39" s="120"/>
      <c r="H39" s="120"/>
      <c r="I39" s="120"/>
      <c r="J39" s="120"/>
      <c r="K39" s="120"/>
      <c r="L39" s="120"/>
      <c r="M39" s="120"/>
      <c r="N39" s="120"/>
      <c r="O39" s="120"/>
      <c r="P39" s="158"/>
    </row>
    <row r="40" spans="1:16" ht="26.25">
      <c r="A40" s="120"/>
      <c r="B40" s="120"/>
      <c r="C40" s="120"/>
      <c r="D40" s="120"/>
      <c r="E40" s="120"/>
      <c r="F40" s="120"/>
      <c r="G40" s="120"/>
      <c r="H40" s="120"/>
      <c r="I40" s="120"/>
      <c r="J40" s="120"/>
      <c r="K40" s="120"/>
      <c r="L40" s="120"/>
      <c r="M40" s="120"/>
      <c r="N40" s="120"/>
      <c r="O40" s="120"/>
      <c r="P40" s="153"/>
    </row>
    <row r="41" spans="1:16" ht="15.75">
      <c r="A41" s="120"/>
      <c r="B41" s="120"/>
      <c r="C41" s="120"/>
      <c r="D41" s="120"/>
      <c r="E41" s="120"/>
      <c r="F41" s="120"/>
      <c r="G41" s="120"/>
      <c r="H41" s="120"/>
      <c r="I41" s="120"/>
      <c r="J41" s="120"/>
      <c r="K41" s="120"/>
      <c r="L41" s="120"/>
      <c r="M41" s="120"/>
      <c r="N41" s="120"/>
      <c r="O41" s="120"/>
      <c r="P41" s="154"/>
    </row>
    <row r="42" spans="1:16" ht="18.75">
      <c r="A42" s="120"/>
      <c r="B42" s="120"/>
      <c r="C42" s="120"/>
      <c r="D42" s="120"/>
      <c r="E42" s="120"/>
      <c r="F42" s="120"/>
      <c r="G42" s="120"/>
      <c r="H42" s="120"/>
      <c r="I42" s="120"/>
      <c r="J42" s="120"/>
      <c r="K42" s="120"/>
      <c r="L42" s="120"/>
      <c r="M42" s="120"/>
      <c r="N42" s="120"/>
      <c r="O42" s="120"/>
      <c r="P42" s="155"/>
    </row>
    <row r="43" spans="1:16" ht="18.75">
      <c r="A43" s="120"/>
      <c r="B43" s="120"/>
      <c r="C43" s="120"/>
      <c r="D43" s="120"/>
      <c r="E43" s="120"/>
      <c r="F43" s="120"/>
      <c r="G43" s="120"/>
      <c r="H43" s="120"/>
      <c r="I43" s="120"/>
      <c r="J43" s="120"/>
      <c r="K43" s="120"/>
      <c r="L43" s="120"/>
      <c r="M43" s="120"/>
      <c r="N43" s="120"/>
      <c r="O43" s="120"/>
      <c r="P43" s="155"/>
    </row>
    <row r="44" spans="1:16" ht="18.75">
      <c r="A44" s="120"/>
      <c r="B44" s="120"/>
      <c r="C44" s="120"/>
      <c r="D44" s="120"/>
      <c r="E44" s="120"/>
      <c r="F44" s="120"/>
      <c r="G44" s="120"/>
      <c r="H44" s="120"/>
      <c r="I44" s="120"/>
      <c r="J44" s="120"/>
      <c r="K44" s="120"/>
      <c r="L44" s="120"/>
      <c r="M44" s="120"/>
      <c r="N44" s="120"/>
      <c r="O44" s="120"/>
      <c r="P44" s="155"/>
    </row>
  </sheetData>
  <sheetProtection password="D49F" sheet="1" objects="1" scenarios="1" formatCells="0" formatColumns="0" formatRows="0"/>
  <mergeCells count="33">
    <mergeCell ref="A22:O23"/>
    <mergeCell ref="A1:O1"/>
    <mergeCell ref="A2:E3"/>
    <mergeCell ref="F2:G3"/>
    <mergeCell ref="H2:I3"/>
    <mergeCell ref="J2:L3"/>
    <mergeCell ref="M2:O3"/>
    <mergeCell ref="A16:C16"/>
    <mergeCell ref="J16:O16"/>
    <mergeCell ref="A17:C17"/>
    <mergeCell ref="J17:O17"/>
    <mergeCell ref="A19:O20"/>
    <mergeCell ref="A28:B28"/>
    <mergeCell ref="A29:B29"/>
    <mergeCell ref="A30:B30"/>
    <mergeCell ref="N24:O24"/>
    <mergeCell ref="A25:B25"/>
    <mergeCell ref="T6:X7"/>
    <mergeCell ref="T8:Y8"/>
    <mergeCell ref="A37:C37"/>
    <mergeCell ref="J37:O37"/>
    <mergeCell ref="A32:B32"/>
    <mergeCell ref="A33:B33"/>
    <mergeCell ref="A34:B34"/>
    <mergeCell ref="A36:C36"/>
    <mergeCell ref="J36:O36"/>
    <mergeCell ref="A31:B31"/>
    <mergeCell ref="A24:F24"/>
    <mergeCell ref="G24:H24"/>
    <mergeCell ref="I24:K24"/>
    <mergeCell ref="L24:M24"/>
    <mergeCell ref="A26:B26"/>
    <mergeCell ref="A27:B27"/>
  </mergeCells>
  <conditionalFormatting sqref="A45:A65199 P45:P65199 B45:O65201 P17:P18 P21:P25">
    <cfRule type="containsText" dxfId="53" priority="22" stopIfTrue="1" operator="containsText" text="G1">
      <formula>NOT(ISERROR(SEARCH("G1",A17)))</formula>
    </cfRule>
    <cfRule type="containsText" dxfId="52" priority="23" stopIfTrue="1" operator="containsText" text="G2">
      <formula>NOT(ISERROR(SEARCH("G2",A17)))</formula>
    </cfRule>
    <cfRule type="containsText" dxfId="51" priority="24" stopIfTrue="1" operator="containsText" text="G1">
      <formula>NOT(ISERROR(SEARCH("G1",A17)))</formula>
    </cfRule>
    <cfRule type="containsText" dxfId="50" priority="25" stopIfTrue="1" operator="containsText" text="S">
      <formula>NOT(ISERROR(SEARCH("S",A17)))</formula>
    </cfRule>
    <cfRule type="containsText" dxfId="49" priority="26" stopIfTrue="1" operator="containsText" text="F">
      <formula>NOT(ISERROR(SEARCH("F",A17)))</formula>
    </cfRule>
  </conditionalFormatting>
  <conditionalFormatting sqref="P30:P44 C7:C13 B5:B15 A4:A16 J17 C25:O34">
    <cfRule type="cellIs" dxfId="48" priority="21" stopIfTrue="1" operator="equal">
      <formula>0</formula>
    </cfRule>
  </conditionalFormatting>
  <conditionalFormatting sqref="P17:P18 P21:P25">
    <cfRule type="containsText" dxfId="47" priority="18" stopIfTrue="1" operator="containsText" text="RA">
      <formula>NOT(ISERROR(SEARCH("RA",P17)))</formula>
    </cfRule>
    <cfRule type="containsText" dxfId="46" priority="19" stopIfTrue="1" operator="containsText" text="ML">
      <formula>NOT(ISERROR(SEARCH("ML",P17)))</formula>
    </cfRule>
    <cfRule type="containsText" dxfId="45" priority="20" stopIfTrue="1" operator="containsText" text="ML">
      <formula>NOT(ISERROR(SEARCH("ML",P17)))</formula>
    </cfRule>
  </conditionalFormatting>
  <conditionalFormatting sqref="P17:P18 P21:P25">
    <cfRule type="containsText" dxfId="44" priority="17" stopIfTrue="1" operator="containsText" text="S">
      <formula>NOT(ISERROR(SEARCH("S",P17)))</formula>
    </cfRule>
  </conditionalFormatting>
  <conditionalFormatting sqref="J17">
    <cfRule type="containsText" dxfId="43" priority="13" stopIfTrue="1" operator="containsText" text="iwjd">
      <formula>NOT(ISERROR(SEARCH("iwjd",J17)))</formula>
    </cfRule>
  </conditionalFormatting>
  <conditionalFormatting sqref="P37">
    <cfRule type="containsText" dxfId="42" priority="8" stopIfTrue="1" operator="containsText" text="G1">
      <formula>NOT(ISERROR(SEARCH("G1",P37)))</formula>
    </cfRule>
    <cfRule type="containsText" dxfId="41" priority="9" stopIfTrue="1" operator="containsText" text="G2">
      <formula>NOT(ISERROR(SEARCH("G2",P37)))</formula>
    </cfRule>
    <cfRule type="containsText" dxfId="40" priority="10" stopIfTrue="1" operator="containsText" text="G1">
      <formula>NOT(ISERROR(SEARCH("G1",P37)))</formula>
    </cfRule>
    <cfRule type="containsText" dxfId="39" priority="11" stopIfTrue="1" operator="containsText" text="S">
      <formula>NOT(ISERROR(SEARCH("S",P37)))</formula>
    </cfRule>
    <cfRule type="containsText" dxfId="38" priority="12" stopIfTrue="1" operator="containsText" text="F">
      <formula>NOT(ISERROR(SEARCH("F",P37)))</formula>
    </cfRule>
  </conditionalFormatting>
  <conditionalFormatting sqref="A36">
    <cfRule type="cellIs" dxfId="37" priority="7" stopIfTrue="1" operator="equal">
      <formula>0</formula>
    </cfRule>
  </conditionalFormatting>
  <conditionalFormatting sqref="P37">
    <cfRule type="containsText" dxfId="36" priority="4" stopIfTrue="1" operator="containsText" text="RA">
      <formula>NOT(ISERROR(SEARCH("RA",P37)))</formula>
    </cfRule>
    <cfRule type="containsText" dxfId="35" priority="5" stopIfTrue="1" operator="containsText" text="ML">
      <formula>NOT(ISERROR(SEARCH("ML",P37)))</formula>
    </cfRule>
    <cfRule type="containsText" dxfId="34" priority="6" stopIfTrue="1" operator="containsText" text="ML">
      <formula>NOT(ISERROR(SEARCH("ML",P37)))</formula>
    </cfRule>
  </conditionalFormatting>
  <conditionalFormatting sqref="P37">
    <cfRule type="containsText" dxfId="33" priority="3" stopIfTrue="1" operator="containsText" text="S">
      <formula>NOT(ISERROR(SEARCH("S",P37)))</formula>
    </cfRule>
  </conditionalFormatting>
  <conditionalFormatting sqref="J37">
    <cfRule type="cellIs" dxfId="32" priority="2" stopIfTrue="1" operator="equal">
      <formula>0</formula>
    </cfRule>
  </conditionalFormatting>
  <conditionalFormatting sqref="J37">
    <cfRule type="containsText" dxfId="31" priority="1" stopIfTrue="1" operator="containsText" text="iwjd">
      <formula>NOT(ISERROR(SEARCH("iwjd",J37)))</formula>
    </cfRule>
  </conditionalFormatting>
  <pageMargins left="0.7" right="0.45" top="0.25" bottom="0.25"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CE244"/>
  <sheetViews>
    <sheetView showGridLines="0" view="pageBreakPreview" topLeftCell="B1" zoomScaleSheetLayoutView="100" workbookViewId="0">
      <selection activeCell="AR15" sqref="AR15"/>
    </sheetView>
  </sheetViews>
  <sheetFormatPr defaultColWidth="9.125" defaultRowHeight="15" zeroHeight="1"/>
  <cols>
    <col min="1" max="1" width="5.375" style="99" customWidth="1"/>
    <col min="2" max="2" width="5.625" style="99" customWidth="1"/>
    <col min="3" max="3" width="5.25" style="99" customWidth="1"/>
    <col min="4" max="4" width="10" style="99" customWidth="1"/>
    <col min="5" max="5" width="21.125" style="99" customWidth="1"/>
    <col min="6" max="6" width="18.75" style="99" customWidth="1"/>
    <col min="7" max="7" width="15.5" style="99" customWidth="1"/>
    <col min="8" max="8" width="4.75" style="75" customWidth="1"/>
    <col min="9" max="9" width="4.125" style="75" customWidth="1"/>
    <col min="10" max="10" width="10.5" style="99" customWidth="1"/>
    <col min="11" max="11" width="5.625" style="99" customWidth="1"/>
    <col min="12" max="12" width="7.875" style="99" customWidth="1"/>
    <col min="13" max="14" width="4.875" style="99" customWidth="1"/>
    <col min="15" max="20" width="4.125" style="99" customWidth="1"/>
    <col min="21" max="22" width="4.125" style="204" customWidth="1"/>
    <col min="23" max="23" width="6.625" style="99" customWidth="1"/>
    <col min="24" max="66" width="5.25" style="99" customWidth="1"/>
    <col min="67" max="67" width="5.25" style="99" hidden="1" customWidth="1"/>
    <col min="68" max="68" width="5.375" style="99" hidden="1" customWidth="1"/>
    <col min="69" max="69" width="19.375" style="99" hidden="1" customWidth="1"/>
    <col min="70" max="82" width="6.75" style="99" hidden="1" customWidth="1"/>
    <col min="83" max="83" width="9.125" style="99" hidden="1" customWidth="1"/>
    <col min="84" max="84" width="9.125" style="99" customWidth="1"/>
    <col min="85" max="16384" width="9.125" style="99"/>
  </cols>
  <sheetData>
    <row r="1" spans="1:82" ht="36.75" customHeight="1" thickTop="1">
      <c r="A1" s="808" t="str">
        <f>IF('Master sheet'!D14="Hindi",CONCATENATE("विद्यालय का नाम :-","  ",'Master sheet'!D8),CONCATENATE("School Name :-","  ",'Master sheet'!D7))</f>
        <v xml:space="preserve">विद्यालय का नाम :-  महात्मा गाँधी राजकीय विद्यालय (अंग्रेजी माध्यम) बर, पाली </v>
      </c>
      <c r="B1" s="808"/>
      <c r="C1" s="808"/>
      <c r="D1" s="808"/>
      <c r="E1" s="808"/>
      <c r="F1" s="808"/>
      <c r="G1" s="808"/>
      <c r="H1" s="808"/>
      <c r="I1" s="808"/>
      <c r="J1" s="808"/>
      <c r="K1" s="808"/>
      <c r="L1" s="808"/>
      <c r="M1" s="808"/>
      <c r="N1" s="868" t="str">
        <f>IF('Master sheet'!$D$14="Hindi",CONCATENATE("समेकित परीक्षा परिणाम कक्षा "," - ",'Result Sheet'!E3," तथा विषयवार परिणाम"),CONCATENATE("Aggregate result of the class"," - ",'Result Sheet'!E3," &amp; Subject-wise Result"))</f>
        <v>समेकित परीक्षा परिणाम कक्षा  - Nursery तथा विषयवार परिणाम</v>
      </c>
      <c r="O1" s="868"/>
      <c r="P1" s="868"/>
      <c r="Q1" s="868"/>
      <c r="R1" s="868"/>
      <c r="S1" s="868"/>
      <c r="T1" s="868"/>
      <c r="U1" s="868"/>
      <c r="V1" s="868"/>
      <c r="W1" s="868"/>
      <c r="BQ1" s="847" t="s">
        <v>123</v>
      </c>
      <c r="BR1" s="848"/>
      <c r="BS1" s="848"/>
      <c r="BT1" s="848"/>
      <c r="BU1" s="848"/>
      <c r="BV1" s="848"/>
      <c r="BW1" s="848"/>
      <c r="BX1" s="848"/>
      <c r="BY1" s="848"/>
      <c r="BZ1" s="848"/>
      <c r="CA1" s="848"/>
      <c r="CB1" s="848"/>
      <c r="CC1" s="848"/>
      <c r="CD1" s="849"/>
    </row>
    <row r="2" spans="1:82" ht="23.25" customHeight="1">
      <c r="A2" s="406" t="str">
        <f>IF('Master sheet'!D14="Hindi","कक्षा :-","CLASS :- ")</f>
        <v>कक्षा :-</v>
      </c>
      <c r="B2" s="818" t="str">
        <f>IF('Result Sheet'!E3="","",'Result Sheet'!E3)</f>
        <v>Nursery</v>
      </c>
      <c r="C2" s="819"/>
      <c r="D2" s="813" t="str">
        <f>IF('Master sheet'!D14="Hindi","जन्म दिनांक","Date of Birth")</f>
        <v>जन्म दिनांक</v>
      </c>
      <c r="E2" s="813" t="str">
        <f>IF('Master sheet'!D14="Hindi","विद्यार्थी का नाम","Student's Name")</f>
        <v>विद्यार्थी का नाम</v>
      </c>
      <c r="F2" s="813" t="str">
        <f>IF('Master sheet'!D14="Hindi","पिता का नाम","Father's Name")</f>
        <v>पिता का नाम</v>
      </c>
      <c r="G2" s="813" t="str">
        <f>IF('Master sheet'!D14="Hindi","माता का नाम ","Mother's Name")</f>
        <v xml:space="preserve">माता का नाम </v>
      </c>
      <c r="H2" s="853" t="str">
        <f>IF('Master sheet'!D14="Hindi","सत्र :- ","Session :- ")</f>
        <v xml:space="preserve">सत्र :- </v>
      </c>
      <c r="I2" s="854"/>
      <c r="J2" s="208" t="str">
        <f>IF('Result Sheet'!J3="","",'Result Sheet'!J3)</f>
        <v>2024-2025</v>
      </c>
      <c r="K2" s="861" t="str">
        <f>IF('Master sheet'!$D$14="Hindi","प्राप्तांक","Marks Obtained")</f>
        <v>प्राप्तांक</v>
      </c>
      <c r="L2" s="816" t="str">
        <f>IF('Master sheet'!$D$14="Hindi","प्रतिशत","Percentage")</f>
        <v>प्रतिशत</v>
      </c>
      <c r="M2" s="864" t="str">
        <f>IF('Master sheet'!$D$14="Hindi","श्रेणी ","Division")</f>
        <v xml:space="preserve">श्रेणी </v>
      </c>
      <c r="N2" s="869" t="str">
        <f>IF('Master sheet'!$D$14="Hindi","समेकित ग्रेड","Overall Grade")</f>
        <v>समेकित ग्रेड</v>
      </c>
      <c r="O2" s="860" t="str">
        <f>IF('Master sheet'!$D$14="Hindi","हिंदी","Hindi")</f>
        <v>हिंदी</v>
      </c>
      <c r="P2" s="861"/>
      <c r="Q2" s="860" t="str">
        <f>IF('Master sheet'!$D$14="Hindi","अंग्रेजी","English")</f>
        <v>अंग्रेजी</v>
      </c>
      <c r="R2" s="861"/>
      <c r="S2" s="860" t="str">
        <f>IF('Master sheet'!$D$14="Hindi","गणित","Maths")</f>
        <v>गणित</v>
      </c>
      <c r="T2" s="861"/>
      <c r="U2" s="860" t="str">
        <f>IF('Master sheet'!$D$14="Hindi","पर्यावरण अध्ययन","EVS")</f>
        <v>पर्यावरण अध्ययन</v>
      </c>
      <c r="V2" s="861"/>
      <c r="W2" s="855" t="str">
        <f>IF('Master sheet'!$D$14="Hindi","उपस्थिति","Attendance")</f>
        <v>उपस्थिति</v>
      </c>
      <c r="BQ2" s="850"/>
      <c r="BR2" s="851"/>
      <c r="BS2" s="851"/>
      <c r="BT2" s="851"/>
      <c r="BU2" s="851"/>
      <c r="BV2" s="851"/>
      <c r="BW2" s="851"/>
      <c r="BX2" s="851"/>
      <c r="BY2" s="851"/>
      <c r="BZ2" s="851"/>
      <c r="CA2" s="851"/>
      <c r="CB2" s="851"/>
      <c r="CC2" s="851"/>
      <c r="CD2" s="852"/>
    </row>
    <row r="3" spans="1:82" s="161" customFormat="1" ht="50.25" customHeight="1">
      <c r="A3" s="809" t="str">
        <f>IF('Master sheet'!D14="Hindi","क्र. स.","Sr. No. ")</f>
        <v>क्र. स.</v>
      </c>
      <c r="B3" s="809" t="str">
        <f>IF('Master sheet'!D14="Hindi","नामांक","Roll No.")</f>
        <v>नामांक</v>
      </c>
      <c r="C3" s="809" t="str">
        <f>IF('Master sheet'!D14="Hindi","प्रवेशांक","SR. NO.")</f>
        <v>प्रवेशांक</v>
      </c>
      <c r="D3" s="814"/>
      <c r="E3" s="814"/>
      <c r="F3" s="814"/>
      <c r="G3" s="856"/>
      <c r="H3" s="858" t="str">
        <f>IF('Master sheet'!D14="Hindi","वर्ग  ","Category")</f>
        <v xml:space="preserve">वर्ग  </v>
      </c>
      <c r="I3" s="858" t="str">
        <f>IF('Master sheet'!D14="Hindi","लिंग ","Gender")</f>
        <v xml:space="preserve">लिंग </v>
      </c>
      <c r="J3" s="859" t="str">
        <f>IF('Master sheet'!$D$14="Hindi","परीक्षा परिणाम","Results")</f>
        <v>परीक्षा परिणाम</v>
      </c>
      <c r="K3" s="867"/>
      <c r="L3" s="817"/>
      <c r="M3" s="865"/>
      <c r="N3" s="870"/>
      <c r="O3" s="862"/>
      <c r="P3" s="863"/>
      <c r="Q3" s="862"/>
      <c r="R3" s="863"/>
      <c r="S3" s="862"/>
      <c r="T3" s="863"/>
      <c r="U3" s="862"/>
      <c r="V3" s="863"/>
      <c r="W3" s="855"/>
      <c r="BQ3" s="162" t="str">
        <f>'Result Sheet'!G5</f>
        <v>विद्यार्थी का नाम</v>
      </c>
      <c r="BR3" s="163" t="s">
        <v>111</v>
      </c>
      <c r="BS3" s="163" t="s">
        <v>112</v>
      </c>
      <c r="BT3" s="163" t="s">
        <v>113</v>
      </c>
      <c r="BU3" s="163" t="s">
        <v>114</v>
      </c>
      <c r="BV3" s="163" t="s">
        <v>115</v>
      </c>
      <c r="BW3" s="163" t="s">
        <v>116</v>
      </c>
      <c r="BX3" s="163" t="s">
        <v>117</v>
      </c>
      <c r="BY3" s="163" t="s">
        <v>118</v>
      </c>
      <c r="BZ3" s="163" t="s">
        <v>119</v>
      </c>
      <c r="CA3" s="163" t="s">
        <v>120</v>
      </c>
      <c r="CB3" s="163" t="s">
        <v>121</v>
      </c>
      <c r="CC3" s="163" t="s">
        <v>122</v>
      </c>
      <c r="CD3" s="164" t="s">
        <v>110</v>
      </c>
    </row>
    <row r="4" spans="1:82" s="161" customFormat="1" ht="20.25" customHeight="1">
      <c r="A4" s="810"/>
      <c r="B4" s="810"/>
      <c r="C4" s="810"/>
      <c r="D4" s="815"/>
      <c r="E4" s="815"/>
      <c r="F4" s="815"/>
      <c r="G4" s="857"/>
      <c r="H4" s="858"/>
      <c r="I4" s="858"/>
      <c r="J4" s="859"/>
      <c r="K4" s="272">
        <f>IF('Result Sheet'!DI7="","",'Result Sheet'!DI7)</f>
        <v>500</v>
      </c>
      <c r="L4" s="810"/>
      <c r="M4" s="866"/>
      <c r="N4" s="871"/>
      <c r="O4" s="276" t="str">
        <f>IF('Master sheet'!$D$14="Hindi","श्रेणी","Div.")</f>
        <v>श्रेणी</v>
      </c>
      <c r="P4" s="275" t="str">
        <f>IF('Master sheet'!$D$14="Hindi","ग्रेड","Grade")</f>
        <v>ग्रेड</v>
      </c>
      <c r="Q4" s="276" t="str">
        <f>IF('Master sheet'!$D$14="Hindi","श्रेणी","Div.")</f>
        <v>श्रेणी</v>
      </c>
      <c r="R4" s="275" t="str">
        <f>IF('Master sheet'!$D$14="Hindi","ग्रेड","Grade")</f>
        <v>ग्रेड</v>
      </c>
      <c r="S4" s="276" t="str">
        <f>IF('Master sheet'!$D$14="Hindi","श्रेणी","Div.")</f>
        <v>श्रेणी</v>
      </c>
      <c r="T4" s="275" t="str">
        <f>IF('Master sheet'!$D$14="Hindi","ग्रेड","Grade")</f>
        <v>ग्रेड</v>
      </c>
      <c r="U4" s="276" t="str">
        <f>IF('Master sheet'!$D$14="Hindi","श्रेणी","Div.")</f>
        <v>श्रेणी</v>
      </c>
      <c r="V4" s="275" t="str">
        <f>IF('Master sheet'!$D$14="Hindi","ग्रेड","Grade")</f>
        <v>ग्रेड</v>
      </c>
      <c r="W4" s="274" t="str">
        <f>IF('Result Sheet'!DN7="","",'Result Sheet'!DN7)</f>
        <v/>
      </c>
      <c r="BQ4" s="162"/>
      <c r="BR4" s="165"/>
      <c r="BS4" s="165"/>
      <c r="BT4" s="165"/>
      <c r="BU4" s="165"/>
      <c r="BV4" s="165"/>
      <c r="BW4" s="165"/>
      <c r="BX4" s="165"/>
      <c r="BY4" s="165"/>
      <c r="BZ4" s="165"/>
      <c r="CA4" s="165"/>
      <c r="CB4" s="165"/>
      <c r="CC4" s="165"/>
      <c r="CD4" s="166"/>
    </row>
    <row r="5" spans="1:82" ht="15.95" customHeight="1">
      <c r="A5" s="167">
        <f>IF('Result Sheet'!A8="","",'Result Sheet'!A8)</f>
        <v>1</v>
      </c>
      <c r="B5" s="168">
        <f>IF('Result Sheet'!B8="","",'Result Sheet'!B8)</f>
        <v>101</v>
      </c>
      <c r="C5" s="169">
        <f>IF('Result Sheet'!F8="","",'Result Sheet'!F8)</f>
        <v>936</v>
      </c>
      <c r="D5" s="170" t="str">
        <f>IF('Result Sheet'!E8="","",'Result Sheet'!E8)</f>
        <v>28-10-2014</v>
      </c>
      <c r="E5" s="171" t="str">
        <f>IF('Result Sheet'!G8="","",'Result Sheet'!G8)</f>
        <v>AAKIFA BANO</v>
      </c>
      <c r="F5" s="171" t="str">
        <f>IF('Result Sheet'!H8="","",'Result Sheet'!H8)</f>
        <v>SHABBIR MOHAMMAD</v>
      </c>
      <c r="G5" s="171" t="str">
        <f>IF('Result Sheet'!I8="","",'Result Sheet'!I8)</f>
        <v>HEENA KOUSER</v>
      </c>
      <c r="H5" s="172" t="str">
        <f>IF('Result Sheet'!K8="","",'Result Sheet'!K8)</f>
        <v>OBC</v>
      </c>
      <c r="I5" s="172" t="str">
        <f>IF('Result Sheet'!J8="","",'Result Sheet'!J8)</f>
        <v>F</v>
      </c>
      <c r="J5" s="273" t="str">
        <f>IF('Result Sheet'!DM8="","",'Result Sheet'!DM8)</f>
        <v>कक्षोंन्नति</v>
      </c>
      <c r="K5" s="173">
        <f>IF('Result Sheet'!DI8="","",'Result Sheet'!DI8)</f>
        <v>389</v>
      </c>
      <c r="L5" s="174">
        <f>IF('Result Sheet'!DJ8="","",'Result Sheet'!DJ8)</f>
        <v>77.8</v>
      </c>
      <c r="M5" s="173" t="str">
        <f>IF('Result Sheet'!DK8="","",'Result Sheet'!DK8)</f>
        <v>I</v>
      </c>
      <c r="N5" s="216" t="str">
        <f>IF('Result Sheet'!DP8="","",'Result Sheet'!DP8)</f>
        <v>B</v>
      </c>
      <c r="O5" s="175" t="str">
        <f>IF('Result Sheet'!AB8="","",IF('Result Sheet'!AB8="D","I",'Result Sheet'!AB8))</f>
        <v>I</v>
      </c>
      <c r="P5" s="176" t="str">
        <f>IF('Result Sheet'!AC8="","",'Result Sheet'!AC8)</f>
        <v>B</v>
      </c>
      <c r="Q5" s="175" t="str">
        <f>IF('Result Sheet'!AT8="","",IF('Result Sheet'!AT8="D","I",'Result Sheet'!AT8))</f>
        <v>I</v>
      </c>
      <c r="R5" s="176" t="str">
        <f>IF('Result Sheet'!AU8="","",'Result Sheet'!AU8)</f>
        <v>B</v>
      </c>
      <c r="S5" s="175" t="str">
        <f>IF('Result Sheet'!BL8="","",IF('Result Sheet'!BL8="D","I",'Result Sheet'!BL8))</f>
        <v>I</v>
      </c>
      <c r="T5" s="176" t="str">
        <f>IF('Result Sheet'!BM8="","",'Result Sheet'!BM8)</f>
        <v>B</v>
      </c>
      <c r="U5" s="175" t="str">
        <f>IF('Result Sheet'!CD8="","",IF('Result Sheet'!CD8="D","I",'Result Sheet'!CD8))</f>
        <v>I</v>
      </c>
      <c r="V5" s="176" t="str">
        <f>IF('Result Sheet'!CE8="","",'Result Sheet'!CE8)</f>
        <v>A</v>
      </c>
      <c r="W5" s="177">
        <f>IF('Result Sheet'!DO8="","",'Result Sheet'!DO8)</f>
        <v>170</v>
      </c>
      <c r="BQ5" s="178" t="str">
        <f>'Result Sheet'!G8</f>
        <v>AAKIFA BANO</v>
      </c>
      <c r="BR5" s="179" t="str">
        <f>IFERROR(IF(AND(N5="",J5=""),"",IF(AND(H5="SC",I5="M"),N5,"")),"")</f>
        <v/>
      </c>
      <c r="BS5" s="179" t="str">
        <f>IFERROR(IF(AND(N5="",J5=""),"",IF(AND(H5="SC",I5="F"),N5,"")),"")</f>
        <v/>
      </c>
      <c r="BT5" s="179" t="str">
        <f>IFERROR(IF(AND(N5="",J5=""),"",IF(AND(H5="ST",I5="M"),N5,"")),"")</f>
        <v/>
      </c>
      <c r="BU5" s="179" t="str">
        <f>IFERROR(IF(AND(N5="",J5=""),"",IF(AND(H5="ST",I5="F"),N5,"")),"")</f>
        <v/>
      </c>
      <c r="BV5" s="179" t="str">
        <f>IFERROR(IF(AND(N5="",J5=""),"",IF(AND(H5="OBC",I5="M"),N5,"")),"")</f>
        <v/>
      </c>
      <c r="BW5" s="179" t="str">
        <f>IFERROR(IF(AND(N5="",J5=""),"",IF(AND(H5="OBC",I5="F"),N5,"")),"")</f>
        <v>B</v>
      </c>
      <c r="BX5" s="179" t="str">
        <f>IFERROR(IF(AND(N5="",J5=""),"",IF(AND(H5="GEN",I5="M"),N5,"")),"")</f>
        <v/>
      </c>
      <c r="BY5" s="179" t="str">
        <f>IFERROR(IF(AND(N5="",J5=""),"",IF(AND(H5="GEN",I5="F"),N5,"")),"")</f>
        <v/>
      </c>
      <c r="BZ5" s="179" t="str">
        <f>IFERROR(IF(AND(N5="",J5=""),"",IF(AND(H5="MIN",I5="M"),N5,"")),"")</f>
        <v/>
      </c>
      <c r="CA5" s="179" t="str">
        <f>IFERROR(IF(AND(N5="",J5=""),"",IF(AND(H5="MIN",I5="M"),N5,"")),"")</f>
        <v/>
      </c>
      <c r="CB5" s="179" t="str">
        <f>IFERROR(IF(AND(N5="",J5=""),"",IF(AND(H5="SBC",I5="M"),N5,"")),"")</f>
        <v/>
      </c>
      <c r="CC5" s="179" t="str">
        <f>IFERROR(IF(AND(N5="",J5=""),"",IF(AND(H5="SBC",I5="F"),N5,"")),"")</f>
        <v/>
      </c>
      <c r="CD5" s="180"/>
    </row>
    <row r="6" spans="1:82" ht="15.95" customHeight="1">
      <c r="A6" s="167">
        <f>IF('Result Sheet'!A9="","",'Result Sheet'!A9)</f>
        <v>2</v>
      </c>
      <c r="B6" s="168">
        <f>IF('Result Sheet'!B9="","",'Result Sheet'!B9)</f>
        <v>102</v>
      </c>
      <c r="C6" s="169">
        <f>IF('Result Sheet'!F9="","",'Result Sheet'!F9)</f>
        <v>944</v>
      </c>
      <c r="D6" s="170">
        <f>IF('Result Sheet'!E9="","",'Result Sheet'!E9)</f>
        <v>42005</v>
      </c>
      <c r="E6" s="171" t="str">
        <f>IF('Result Sheet'!G9="","",'Result Sheet'!G9)</f>
        <v>ANUJ GIRI</v>
      </c>
      <c r="F6" s="171" t="str">
        <f>IF('Result Sheet'!H9="","",'Result Sheet'!H9)</f>
        <v>BHAGWAT GIRI</v>
      </c>
      <c r="G6" s="171" t="str">
        <f>IF('Result Sheet'!I9="","",'Result Sheet'!I9)</f>
        <v>KANTA DEVI</v>
      </c>
      <c r="H6" s="172" t="str">
        <f>IF('Result Sheet'!K9="","",'Result Sheet'!K9)</f>
        <v>OBC</v>
      </c>
      <c r="I6" s="172" t="str">
        <f>IF('Result Sheet'!J9="","",'Result Sheet'!J9)</f>
        <v>M</v>
      </c>
      <c r="J6" s="273" t="str">
        <f>IF('Result Sheet'!DM9="","",'Result Sheet'!DM9)</f>
        <v>कक्षोंन्नति</v>
      </c>
      <c r="K6" s="173">
        <f>IF('Result Sheet'!DI9="","",'Result Sheet'!DI9)</f>
        <v>378</v>
      </c>
      <c r="L6" s="174">
        <f>IF('Result Sheet'!DJ9="","",'Result Sheet'!DJ9)</f>
        <v>75.599999999999994</v>
      </c>
      <c r="M6" s="173" t="str">
        <f>IF('Result Sheet'!DK9="","",'Result Sheet'!DK9)</f>
        <v>I</v>
      </c>
      <c r="N6" s="216" t="str">
        <f>IF('Result Sheet'!DP9="","",'Result Sheet'!DP9)</f>
        <v>B</v>
      </c>
      <c r="O6" s="175" t="str">
        <f>IF('Result Sheet'!AB9="","",IF('Result Sheet'!AB9="D","I",'Result Sheet'!AB9))</f>
        <v>I</v>
      </c>
      <c r="P6" s="176" t="str">
        <f>IF('Result Sheet'!AC9="","",'Result Sheet'!AC9)</f>
        <v>C</v>
      </c>
      <c r="Q6" s="175" t="str">
        <f>IF('Result Sheet'!AT9="","",IF('Result Sheet'!AT9="D","I",'Result Sheet'!AT9))</f>
        <v>I</v>
      </c>
      <c r="R6" s="176" t="str">
        <f>IF('Result Sheet'!AU9="","",'Result Sheet'!AU9)</f>
        <v>B</v>
      </c>
      <c r="S6" s="175" t="str">
        <f>IF('Result Sheet'!BL9="","",IF('Result Sheet'!BL9="D","I",'Result Sheet'!BL9))</f>
        <v>I</v>
      </c>
      <c r="T6" s="176" t="str">
        <f>IF('Result Sheet'!BM9="","",'Result Sheet'!BM9)</f>
        <v>B</v>
      </c>
      <c r="U6" s="175" t="str">
        <f>IF('Result Sheet'!CD9="","",IF('Result Sheet'!CD9="D","I",'Result Sheet'!CD9))</f>
        <v>II</v>
      </c>
      <c r="V6" s="176" t="str">
        <f>IF('Result Sheet'!CE9="","",'Result Sheet'!CE9)</f>
        <v>C</v>
      </c>
      <c r="W6" s="177">
        <f>IF('Result Sheet'!DO9="","",'Result Sheet'!DO9)</f>
        <v>168</v>
      </c>
      <c r="BQ6" s="178" t="str">
        <f>'Result Sheet'!G9</f>
        <v>ANUJ GIRI</v>
      </c>
      <c r="BR6" s="179" t="str">
        <f t="shared" ref="BR6:BR69" si="0">IFERROR(IF(AND(N6="",J6=""),"",IF(AND(H6="SC",I6="M"),N6,"")),"")</f>
        <v/>
      </c>
      <c r="BS6" s="179" t="str">
        <f t="shared" ref="BS6:BS69" si="1">IFERROR(IF(AND(N6="",J6=""),"",IF(AND(H6="SC",I6="F"),N6,"")),"")</f>
        <v/>
      </c>
      <c r="BT6" s="179" t="str">
        <f t="shared" ref="BT6:BT69" si="2">IFERROR(IF(AND(N6="",J6=""),"",IF(AND(H6="ST",I6="M"),N6,"")),"")</f>
        <v/>
      </c>
      <c r="BU6" s="179" t="str">
        <f t="shared" ref="BU6:BU69" si="3">IFERROR(IF(AND(N6="",J6=""),"",IF(AND(H6="ST",I6="F"),N6,"")),"")</f>
        <v/>
      </c>
      <c r="BV6" s="179" t="str">
        <f t="shared" ref="BV6:BV69" si="4">IFERROR(IF(AND(N6="",J6=""),"",IF(AND(H6="OBC",I6="M"),N6,"")),"")</f>
        <v>B</v>
      </c>
      <c r="BW6" s="179" t="str">
        <f t="shared" ref="BW6:BW69" si="5">IFERROR(IF(AND(N6="",J6=""),"",IF(AND(H6="OBC",I6="F"),N6,"")),"")</f>
        <v/>
      </c>
      <c r="BX6" s="179" t="str">
        <f t="shared" ref="BX6:BX69" si="6">IFERROR(IF(AND(N6="",J6=""),"",IF(AND(H6="GEN",I6="M"),N6,"")),"")</f>
        <v/>
      </c>
      <c r="BY6" s="179" t="str">
        <f t="shared" ref="BY6:BY69" si="7">IFERROR(IF(AND(N6="",J6=""),"",IF(AND(H6="GEN",I6="F"),N6,"")),"")</f>
        <v/>
      </c>
      <c r="BZ6" s="179" t="str">
        <f t="shared" ref="BZ6:BZ69" si="8">IFERROR(IF(AND(N6="",J6=""),"",IF(AND(H6="MIN",I6="M"),N6,"")),"")</f>
        <v/>
      </c>
      <c r="CA6" s="179" t="str">
        <f t="shared" ref="CA6:CA69" si="9">IFERROR(IF(AND(N6="",J6=""),"",IF(AND(H6="MIN",I6="M"),N6,"")),"")</f>
        <v/>
      </c>
      <c r="CB6" s="179" t="str">
        <f t="shared" ref="CB6:CB69" si="10">IFERROR(IF(AND(N6="",J6=""),"",IF(AND(H6="SBC",I6="M"),N6,"")),"")</f>
        <v/>
      </c>
      <c r="CC6" s="179" t="str">
        <f t="shared" ref="CC6:CC69" si="11">IFERROR(IF(AND(N6="",J6=""),"",IF(AND(H6="SBC",I6="F"),N6,"")),"")</f>
        <v/>
      </c>
      <c r="CD6" s="180"/>
    </row>
    <row r="7" spans="1:82" ht="15.95" customHeight="1">
      <c r="A7" s="167">
        <f>IF('Result Sheet'!A10="","",'Result Sheet'!A10)</f>
        <v>3</v>
      </c>
      <c r="B7" s="168">
        <f>IF('Result Sheet'!B10="","",'Result Sheet'!B10)</f>
        <v>103</v>
      </c>
      <c r="C7" s="169">
        <f>IF('Result Sheet'!F10="","",'Result Sheet'!F10)</f>
        <v>934</v>
      </c>
      <c r="D7" s="170">
        <f>IF('Result Sheet'!E10="","",'Result Sheet'!E10)</f>
        <v>42348</v>
      </c>
      <c r="E7" s="171" t="str">
        <f>IF('Result Sheet'!G10="","",'Result Sheet'!G10)</f>
        <v>ARMAN HUSSAIN</v>
      </c>
      <c r="F7" s="171" t="str">
        <f>IF('Result Sheet'!H10="","",'Result Sheet'!H10)</f>
        <v>AARIF HUSSAIN</v>
      </c>
      <c r="G7" s="171" t="str">
        <f>IF('Result Sheet'!I10="","",'Result Sheet'!I10)</f>
        <v>SALMA BANO</v>
      </c>
      <c r="H7" s="172" t="str">
        <f>IF('Result Sheet'!K10="","",'Result Sheet'!K10)</f>
        <v>OBC</v>
      </c>
      <c r="I7" s="172" t="str">
        <f>IF('Result Sheet'!J10="","",'Result Sheet'!J10)</f>
        <v>M</v>
      </c>
      <c r="J7" s="273" t="str">
        <f>IF('Result Sheet'!DM10="","",'Result Sheet'!DM10)</f>
        <v>कक्षोंन्नति</v>
      </c>
      <c r="K7" s="173">
        <f>IF('Result Sheet'!DI10="","",'Result Sheet'!DI10)</f>
        <v>395</v>
      </c>
      <c r="L7" s="174">
        <f>IF('Result Sheet'!DJ10="","",'Result Sheet'!DJ10)</f>
        <v>79</v>
      </c>
      <c r="M7" s="173" t="str">
        <f>IF('Result Sheet'!DK10="","",'Result Sheet'!DK10)</f>
        <v>I</v>
      </c>
      <c r="N7" s="216" t="str">
        <f>IF('Result Sheet'!DP10="","",'Result Sheet'!DP10)</f>
        <v>B</v>
      </c>
      <c r="O7" s="175" t="str">
        <f>IF('Result Sheet'!AB10="","",IF('Result Sheet'!AB10="D","I",'Result Sheet'!AB10))</f>
        <v>I</v>
      </c>
      <c r="P7" s="176" t="str">
        <f>IF('Result Sheet'!AC10="","",'Result Sheet'!AC10)</f>
        <v>C</v>
      </c>
      <c r="Q7" s="175" t="str">
        <f>IF('Result Sheet'!AT10="","",IF('Result Sheet'!AT10="D","I",'Result Sheet'!AT10))</f>
        <v>I</v>
      </c>
      <c r="R7" s="176" t="str">
        <f>IF('Result Sheet'!AU10="","",'Result Sheet'!AU10)</f>
        <v>A</v>
      </c>
      <c r="S7" s="175" t="str">
        <f>IF('Result Sheet'!BL10="","",IF('Result Sheet'!BL10="D","I",'Result Sheet'!BL10))</f>
        <v>I</v>
      </c>
      <c r="T7" s="176" t="str">
        <f>IF('Result Sheet'!BM10="","",'Result Sheet'!BM10)</f>
        <v>A</v>
      </c>
      <c r="U7" s="175" t="str">
        <f>IF('Result Sheet'!CD10="","",IF('Result Sheet'!CD10="D","I",'Result Sheet'!CD10))</f>
        <v>I</v>
      </c>
      <c r="V7" s="176" t="str">
        <f>IF('Result Sheet'!CE10="","",'Result Sheet'!CE10)</f>
        <v>A</v>
      </c>
      <c r="W7" s="177">
        <f>IF('Result Sheet'!DO10="","",'Result Sheet'!DO10)</f>
        <v>160</v>
      </c>
      <c r="BQ7" s="178" t="str">
        <f>'Result Sheet'!G10</f>
        <v>ARMAN HUSSAIN</v>
      </c>
      <c r="BR7" s="179" t="str">
        <f t="shared" si="0"/>
        <v/>
      </c>
      <c r="BS7" s="179" t="str">
        <f t="shared" si="1"/>
        <v/>
      </c>
      <c r="BT7" s="179" t="str">
        <f t="shared" si="2"/>
        <v/>
      </c>
      <c r="BU7" s="179" t="str">
        <f t="shared" si="3"/>
        <v/>
      </c>
      <c r="BV7" s="179" t="str">
        <f t="shared" si="4"/>
        <v>B</v>
      </c>
      <c r="BW7" s="179" t="str">
        <f t="shared" si="5"/>
        <v/>
      </c>
      <c r="BX7" s="179" t="str">
        <f t="shared" si="6"/>
        <v/>
      </c>
      <c r="BY7" s="179" t="str">
        <f t="shared" si="7"/>
        <v/>
      </c>
      <c r="BZ7" s="179" t="str">
        <f t="shared" si="8"/>
        <v/>
      </c>
      <c r="CA7" s="179" t="str">
        <f t="shared" si="9"/>
        <v/>
      </c>
      <c r="CB7" s="179" t="str">
        <f t="shared" si="10"/>
        <v/>
      </c>
      <c r="CC7" s="179" t="str">
        <f t="shared" si="11"/>
        <v/>
      </c>
      <c r="CD7" s="180"/>
    </row>
    <row r="8" spans="1:82" ht="15.95" customHeight="1">
      <c r="A8" s="167">
        <f>IF('Result Sheet'!A11="","",'Result Sheet'!A11)</f>
        <v>4</v>
      </c>
      <c r="B8" s="168">
        <f>IF('Result Sheet'!B11="","",'Result Sheet'!B11)</f>
        <v>104</v>
      </c>
      <c r="C8" s="169">
        <f>IF('Result Sheet'!F11="","",'Result Sheet'!F11)</f>
        <v>926</v>
      </c>
      <c r="D8" s="170">
        <f>IF('Result Sheet'!E11="","",'Result Sheet'!E11)</f>
        <v>42491</v>
      </c>
      <c r="E8" s="171" t="str">
        <f>IF('Result Sheet'!G11="","",'Result Sheet'!G11)</f>
        <v>ARMAN SHAH</v>
      </c>
      <c r="F8" s="171" t="str">
        <f>IF('Result Sheet'!H11="","",'Result Sheet'!H11)</f>
        <v>JAKIR SHAH</v>
      </c>
      <c r="G8" s="171" t="str">
        <f>IF('Result Sheet'!I11="","",'Result Sheet'!I11)</f>
        <v>HEENA BANU</v>
      </c>
      <c r="H8" s="172" t="str">
        <f>IF('Result Sheet'!K11="","",'Result Sheet'!K11)</f>
        <v>OBC</v>
      </c>
      <c r="I8" s="172" t="str">
        <f>IF('Result Sheet'!J11="","",'Result Sheet'!J11)</f>
        <v>M</v>
      </c>
      <c r="J8" s="273" t="str">
        <f>IF('Result Sheet'!DM11="","",'Result Sheet'!DM11)</f>
        <v>कक्षोंन्नति</v>
      </c>
      <c r="K8" s="173">
        <f>IF('Result Sheet'!DI11="","",'Result Sheet'!DI11)</f>
        <v>402</v>
      </c>
      <c r="L8" s="174">
        <f>IF('Result Sheet'!DJ11="","",'Result Sheet'!DJ11)</f>
        <v>80.400000000000006</v>
      </c>
      <c r="M8" s="173" t="str">
        <f>IF('Result Sheet'!DK11="","",'Result Sheet'!DK11)</f>
        <v>I</v>
      </c>
      <c r="N8" s="216" t="str">
        <f>IF('Result Sheet'!DP11="","",'Result Sheet'!DP11)</f>
        <v>B</v>
      </c>
      <c r="O8" s="175" t="str">
        <f>IF('Result Sheet'!AB11="","",IF('Result Sheet'!AB11="D","I",'Result Sheet'!AB11))</f>
        <v>I</v>
      </c>
      <c r="P8" s="176" t="str">
        <f>IF('Result Sheet'!AC11="","",'Result Sheet'!AC11)</f>
        <v>C</v>
      </c>
      <c r="Q8" s="175" t="str">
        <f>IF('Result Sheet'!AT11="","",IF('Result Sheet'!AT11="D","I",'Result Sheet'!AT11))</f>
        <v>I</v>
      </c>
      <c r="R8" s="176" t="str">
        <f>IF('Result Sheet'!AU11="","",'Result Sheet'!AU11)</f>
        <v>A</v>
      </c>
      <c r="S8" s="175" t="str">
        <f>IF('Result Sheet'!BL11="","",IF('Result Sheet'!BL11="D","I",'Result Sheet'!BL11))</f>
        <v>I</v>
      </c>
      <c r="T8" s="176" t="str">
        <f>IF('Result Sheet'!BM11="","",'Result Sheet'!BM11)</f>
        <v>A</v>
      </c>
      <c r="U8" s="175" t="str">
        <f>IF('Result Sheet'!CD11="","",IF('Result Sheet'!CD11="D","I",'Result Sheet'!CD11))</f>
        <v>I</v>
      </c>
      <c r="V8" s="176" t="str">
        <f>IF('Result Sheet'!CE11="","",'Result Sheet'!CE11)</f>
        <v>B</v>
      </c>
      <c r="W8" s="177">
        <f>IF('Result Sheet'!DO11="","",'Result Sheet'!DO11)</f>
        <v>188</v>
      </c>
      <c r="BQ8" s="178" t="str">
        <f>'Result Sheet'!G11</f>
        <v>ARMAN SHAH</v>
      </c>
      <c r="BR8" s="179" t="str">
        <f t="shared" si="0"/>
        <v/>
      </c>
      <c r="BS8" s="179" t="str">
        <f t="shared" si="1"/>
        <v/>
      </c>
      <c r="BT8" s="179" t="str">
        <f t="shared" si="2"/>
        <v/>
      </c>
      <c r="BU8" s="179" t="str">
        <f t="shared" si="3"/>
        <v/>
      </c>
      <c r="BV8" s="179" t="str">
        <f t="shared" si="4"/>
        <v>B</v>
      </c>
      <c r="BW8" s="179" t="str">
        <f t="shared" si="5"/>
        <v/>
      </c>
      <c r="BX8" s="179" t="str">
        <f t="shared" si="6"/>
        <v/>
      </c>
      <c r="BY8" s="179" t="str">
        <f t="shared" si="7"/>
        <v/>
      </c>
      <c r="BZ8" s="179" t="str">
        <f t="shared" si="8"/>
        <v/>
      </c>
      <c r="CA8" s="179" t="str">
        <f t="shared" si="9"/>
        <v/>
      </c>
      <c r="CB8" s="179" t="str">
        <f t="shared" si="10"/>
        <v/>
      </c>
      <c r="CC8" s="179" t="str">
        <f t="shared" si="11"/>
        <v/>
      </c>
      <c r="CD8" s="180"/>
    </row>
    <row r="9" spans="1:82" ht="15.95" customHeight="1">
      <c r="A9" s="167">
        <f>IF('Result Sheet'!A12="","",'Result Sheet'!A12)</f>
        <v>5</v>
      </c>
      <c r="B9" s="168">
        <f>IF('Result Sheet'!B12="","",'Result Sheet'!B12)</f>
        <v>105</v>
      </c>
      <c r="C9" s="169">
        <f>IF('Result Sheet'!F12="","",'Result Sheet'!F12)</f>
        <v>951</v>
      </c>
      <c r="D9" s="170" t="str">
        <f>IF('Result Sheet'!E12="","",'Result Sheet'!E12)</f>
        <v>25-08-2015</v>
      </c>
      <c r="E9" s="171" t="str">
        <f>IF('Result Sheet'!G12="","",'Result Sheet'!G12)</f>
        <v>BHAVYANSH SINGH CHOUHAN</v>
      </c>
      <c r="F9" s="171" t="str">
        <f>IF('Result Sheet'!H12="","",'Result Sheet'!H12)</f>
        <v>AJIT SINGH</v>
      </c>
      <c r="G9" s="171" t="str">
        <f>IF('Result Sheet'!I12="","",'Result Sheet'!I12)</f>
        <v>MEENA</v>
      </c>
      <c r="H9" s="172" t="str">
        <f>IF('Result Sheet'!K12="","",'Result Sheet'!K12)</f>
        <v>OBC</v>
      </c>
      <c r="I9" s="172" t="str">
        <f>IF('Result Sheet'!J12="","",'Result Sheet'!J12)</f>
        <v>M</v>
      </c>
      <c r="J9" s="273" t="str">
        <f>IF('Result Sheet'!DM12="","",'Result Sheet'!DM12)</f>
        <v>कक्षोंन्नति</v>
      </c>
      <c r="K9" s="173">
        <f>IF('Result Sheet'!DI12="","",'Result Sheet'!DI12)</f>
        <v>408</v>
      </c>
      <c r="L9" s="174">
        <f>IF('Result Sheet'!DJ12="","",'Result Sheet'!DJ12)</f>
        <v>81.599999999999994</v>
      </c>
      <c r="M9" s="173" t="str">
        <f>IF('Result Sheet'!DK12="","",'Result Sheet'!DK12)</f>
        <v>I</v>
      </c>
      <c r="N9" s="216" t="str">
        <f>IF('Result Sheet'!DP12="","",'Result Sheet'!DP12)</f>
        <v>B</v>
      </c>
      <c r="O9" s="175" t="str">
        <f>IF('Result Sheet'!AB12="","",IF('Result Sheet'!AB12="D","I",'Result Sheet'!AB12))</f>
        <v>I</v>
      </c>
      <c r="P9" s="176" t="str">
        <f>IF('Result Sheet'!AC12="","",'Result Sheet'!AC12)</f>
        <v>C</v>
      </c>
      <c r="Q9" s="175" t="str">
        <f>IF('Result Sheet'!AT12="","",IF('Result Sheet'!AT12="D","I",'Result Sheet'!AT12))</f>
        <v>I</v>
      </c>
      <c r="R9" s="176" t="str">
        <f>IF('Result Sheet'!AU12="","",'Result Sheet'!AU12)</f>
        <v>A</v>
      </c>
      <c r="S9" s="175" t="str">
        <f>IF('Result Sheet'!BL12="","",IF('Result Sheet'!BL12="D","I",'Result Sheet'!BL12))</f>
        <v>I</v>
      </c>
      <c r="T9" s="176" t="str">
        <f>IF('Result Sheet'!BM12="","",'Result Sheet'!BM12)</f>
        <v>A</v>
      </c>
      <c r="U9" s="175" t="str">
        <f>IF('Result Sheet'!CD12="","",IF('Result Sheet'!CD12="D","I",'Result Sheet'!CD12))</f>
        <v>I</v>
      </c>
      <c r="V9" s="176" t="str">
        <f>IF('Result Sheet'!CE12="","",'Result Sheet'!CE12)</f>
        <v>A</v>
      </c>
      <c r="W9" s="177">
        <f>IF('Result Sheet'!DO12="","",'Result Sheet'!DO12)</f>
        <v>188</v>
      </c>
      <c r="BQ9" s="178" t="str">
        <f>'Result Sheet'!G12</f>
        <v>BHAVYANSH SINGH CHOUHAN</v>
      </c>
      <c r="BR9" s="179" t="str">
        <f t="shared" si="0"/>
        <v/>
      </c>
      <c r="BS9" s="179" t="str">
        <f t="shared" si="1"/>
        <v/>
      </c>
      <c r="BT9" s="179" t="str">
        <f t="shared" si="2"/>
        <v/>
      </c>
      <c r="BU9" s="179" t="str">
        <f t="shared" si="3"/>
        <v/>
      </c>
      <c r="BV9" s="179" t="str">
        <f t="shared" si="4"/>
        <v>B</v>
      </c>
      <c r="BW9" s="179" t="str">
        <f t="shared" si="5"/>
        <v/>
      </c>
      <c r="BX9" s="179" t="str">
        <f t="shared" si="6"/>
        <v/>
      </c>
      <c r="BY9" s="179" t="str">
        <f t="shared" si="7"/>
        <v/>
      </c>
      <c r="BZ9" s="179" t="str">
        <f t="shared" si="8"/>
        <v/>
      </c>
      <c r="CA9" s="179" t="str">
        <f t="shared" si="9"/>
        <v/>
      </c>
      <c r="CB9" s="179" t="str">
        <f t="shared" si="10"/>
        <v/>
      </c>
      <c r="CC9" s="179" t="str">
        <f t="shared" si="11"/>
        <v/>
      </c>
      <c r="CD9" s="180"/>
    </row>
    <row r="10" spans="1:82" ht="15.95" customHeight="1">
      <c r="A10" s="167">
        <f>IF('Result Sheet'!A13="","",'Result Sheet'!A13)</f>
        <v>6</v>
      </c>
      <c r="B10" s="168">
        <f>IF('Result Sheet'!B13="","",'Result Sheet'!B13)</f>
        <v>106</v>
      </c>
      <c r="C10" s="169">
        <f>IF('Result Sheet'!F13="","",'Result Sheet'!F13)</f>
        <v>939</v>
      </c>
      <c r="D10" s="170" t="str">
        <f>IF('Result Sheet'!E13="","",'Result Sheet'!E13)</f>
        <v>16-06-2014</v>
      </c>
      <c r="E10" s="171" t="str">
        <f>IF('Result Sheet'!G13="","",'Result Sheet'!G13)</f>
        <v>BHUMIKA BAGRI</v>
      </c>
      <c r="F10" s="171" t="str">
        <f>IF('Result Sheet'!H13="","",'Result Sheet'!H13)</f>
        <v>MUKESH BAGRI</v>
      </c>
      <c r="G10" s="171" t="str">
        <f>IF('Result Sheet'!I13="","",'Result Sheet'!I13)</f>
        <v>SEEMA BAGRI</v>
      </c>
      <c r="H10" s="172" t="str">
        <f>IF('Result Sheet'!K13="","",'Result Sheet'!K13)</f>
        <v>OBC</v>
      </c>
      <c r="I10" s="172" t="str">
        <f>IF('Result Sheet'!J13="","",'Result Sheet'!J13)</f>
        <v>F</v>
      </c>
      <c r="J10" s="273" t="str">
        <f>IF('Result Sheet'!DM13="","",'Result Sheet'!DM13)</f>
        <v>कक्षोंन्नति</v>
      </c>
      <c r="K10" s="173">
        <f>IF('Result Sheet'!DI13="","",'Result Sheet'!DI13)</f>
        <v>395</v>
      </c>
      <c r="L10" s="174">
        <f>IF('Result Sheet'!DJ13="","",'Result Sheet'!DJ13)</f>
        <v>79</v>
      </c>
      <c r="M10" s="173" t="str">
        <f>IF('Result Sheet'!DK13="","",'Result Sheet'!DK13)</f>
        <v>I</v>
      </c>
      <c r="N10" s="216" t="str">
        <f>IF('Result Sheet'!DP13="","",'Result Sheet'!DP13)</f>
        <v>B</v>
      </c>
      <c r="O10" s="175" t="str">
        <f>IF('Result Sheet'!AB13="","",IF('Result Sheet'!AB13="D","I",'Result Sheet'!AB13))</f>
        <v>I</v>
      </c>
      <c r="P10" s="176" t="str">
        <f>IF('Result Sheet'!AC13="","",'Result Sheet'!AC13)</f>
        <v>C</v>
      </c>
      <c r="Q10" s="175" t="str">
        <f>IF('Result Sheet'!AT13="","",IF('Result Sheet'!AT13="D","I",'Result Sheet'!AT13))</f>
        <v>I</v>
      </c>
      <c r="R10" s="176" t="str">
        <f>IF('Result Sheet'!AU13="","",'Result Sheet'!AU13)</f>
        <v>B</v>
      </c>
      <c r="S10" s="175" t="str">
        <f>IF('Result Sheet'!BL13="","",IF('Result Sheet'!BL13="D","I",'Result Sheet'!BL13))</f>
        <v>I</v>
      </c>
      <c r="T10" s="176" t="str">
        <f>IF('Result Sheet'!BM13="","",'Result Sheet'!BM13)</f>
        <v>A</v>
      </c>
      <c r="U10" s="175" t="str">
        <f>IF('Result Sheet'!CD13="","",IF('Result Sheet'!CD13="D","I",'Result Sheet'!CD13))</f>
        <v>I</v>
      </c>
      <c r="V10" s="176" t="str">
        <f>IF('Result Sheet'!CE13="","",'Result Sheet'!CE13)</f>
        <v>B</v>
      </c>
      <c r="W10" s="177">
        <f>IF('Result Sheet'!DO13="","",'Result Sheet'!DO13)</f>
        <v>180</v>
      </c>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Q10" s="178" t="str">
        <f>'Result Sheet'!G13</f>
        <v>BHUMIKA BAGRI</v>
      </c>
      <c r="BR10" s="179" t="str">
        <f t="shared" si="0"/>
        <v/>
      </c>
      <c r="BS10" s="179" t="str">
        <f t="shared" si="1"/>
        <v/>
      </c>
      <c r="BT10" s="179" t="str">
        <f t="shared" si="2"/>
        <v/>
      </c>
      <c r="BU10" s="179" t="str">
        <f t="shared" si="3"/>
        <v/>
      </c>
      <c r="BV10" s="179" t="str">
        <f t="shared" si="4"/>
        <v/>
      </c>
      <c r="BW10" s="179" t="str">
        <f t="shared" si="5"/>
        <v>B</v>
      </c>
      <c r="BX10" s="179" t="str">
        <f t="shared" si="6"/>
        <v/>
      </c>
      <c r="BY10" s="179" t="str">
        <f t="shared" si="7"/>
        <v/>
      </c>
      <c r="BZ10" s="179" t="str">
        <f t="shared" si="8"/>
        <v/>
      </c>
      <c r="CA10" s="179" t="str">
        <f t="shared" si="9"/>
        <v/>
      </c>
      <c r="CB10" s="179" t="str">
        <f t="shared" si="10"/>
        <v/>
      </c>
      <c r="CC10" s="179" t="str">
        <f t="shared" si="11"/>
        <v/>
      </c>
      <c r="CD10" s="180"/>
    </row>
    <row r="11" spans="1:82" ht="15.95" customHeight="1">
      <c r="A11" s="167">
        <f>IF('Result Sheet'!A14="","",'Result Sheet'!A14)</f>
        <v>7</v>
      </c>
      <c r="B11" s="168">
        <f>IF('Result Sheet'!B14="","",'Result Sheet'!B14)</f>
        <v>108</v>
      </c>
      <c r="C11" s="169">
        <f>IF('Result Sheet'!F14="","",'Result Sheet'!F14)</f>
        <v>942</v>
      </c>
      <c r="D11" s="170" t="str">
        <f>IF('Result Sheet'!E14="","",'Result Sheet'!E14)</f>
        <v>28-09-2015</v>
      </c>
      <c r="E11" s="171" t="str">
        <f>IF('Result Sheet'!G14="","",'Result Sheet'!G14)</f>
        <v>DAKSH PRAJAPAT</v>
      </c>
      <c r="F11" s="171" t="str">
        <f>IF('Result Sheet'!H14="","",'Result Sheet'!H14)</f>
        <v>PRAKASH PRAJAPAT</v>
      </c>
      <c r="G11" s="171" t="str">
        <f>IF('Result Sheet'!I14="","",'Result Sheet'!I14)</f>
        <v>REKHA PRAJAPATI</v>
      </c>
      <c r="H11" s="172" t="str">
        <f>IF('Result Sheet'!K14="","",'Result Sheet'!K14)</f>
        <v>OBC</v>
      </c>
      <c r="I11" s="172" t="str">
        <f>IF('Result Sheet'!J14="","",'Result Sheet'!J14)</f>
        <v>M</v>
      </c>
      <c r="J11" s="273" t="str">
        <f>IF('Result Sheet'!DM14="","",'Result Sheet'!DM14)</f>
        <v>कक्षोंन्नति</v>
      </c>
      <c r="K11" s="173">
        <f>IF('Result Sheet'!DI14="","",'Result Sheet'!DI14)</f>
        <v>411</v>
      </c>
      <c r="L11" s="174">
        <f>IF('Result Sheet'!DJ14="","",'Result Sheet'!DJ14)</f>
        <v>82.2</v>
      </c>
      <c r="M11" s="173" t="str">
        <f>IF('Result Sheet'!DK14="","",'Result Sheet'!DK14)</f>
        <v>I</v>
      </c>
      <c r="N11" s="216" t="str">
        <f>IF('Result Sheet'!DP14="","",'Result Sheet'!DP14)</f>
        <v>B</v>
      </c>
      <c r="O11" s="175" t="str">
        <f>IF('Result Sheet'!AB14="","",IF('Result Sheet'!AB14="D","I",'Result Sheet'!AB14))</f>
        <v>I</v>
      </c>
      <c r="P11" s="176" t="str">
        <f>IF('Result Sheet'!AC14="","",'Result Sheet'!AC14)</f>
        <v>B</v>
      </c>
      <c r="Q11" s="175" t="str">
        <f>IF('Result Sheet'!AT14="","",IF('Result Sheet'!AT14="D","I",'Result Sheet'!AT14))</f>
        <v>I</v>
      </c>
      <c r="R11" s="176" t="str">
        <f>IF('Result Sheet'!AU14="","",'Result Sheet'!AU14)</f>
        <v>A</v>
      </c>
      <c r="S11" s="175" t="str">
        <f>IF('Result Sheet'!BL14="","",IF('Result Sheet'!BL14="D","I",'Result Sheet'!BL14))</f>
        <v>I</v>
      </c>
      <c r="T11" s="176" t="str">
        <f>IF('Result Sheet'!BM14="","",'Result Sheet'!BM14)</f>
        <v>A</v>
      </c>
      <c r="U11" s="175" t="str">
        <f>IF('Result Sheet'!CD14="","",IF('Result Sheet'!CD14="D","I",'Result Sheet'!CD14))</f>
        <v>I</v>
      </c>
      <c r="V11" s="176" t="str">
        <f>IF('Result Sheet'!CE14="","",'Result Sheet'!CE14)</f>
        <v>B</v>
      </c>
      <c r="W11" s="177">
        <f>IF('Result Sheet'!DO14="","",'Result Sheet'!DO14)</f>
        <v>180</v>
      </c>
      <c r="BQ11" s="178" t="str">
        <f>'Result Sheet'!G14</f>
        <v>DAKSH PRAJAPAT</v>
      </c>
      <c r="BR11" s="179" t="str">
        <f t="shared" si="0"/>
        <v/>
      </c>
      <c r="BS11" s="179" t="str">
        <f t="shared" si="1"/>
        <v/>
      </c>
      <c r="BT11" s="179" t="str">
        <f t="shared" si="2"/>
        <v/>
      </c>
      <c r="BU11" s="179" t="str">
        <f t="shared" si="3"/>
        <v/>
      </c>
      <c r="BV11" s="179" t="str">
        <f t="shared" si="4"/>
        <v>B</v>
      </c>
      <c r="BW11" s="179" t="str">
        <f t="shared" si="5"/>
        <v/>
      </c>
      <c r="BX11" s="179" t="str">
        <f t="shared" si="6"/>
        <v/>
      </c>
      <c r="BY11" s="179" t="str">
        <f t="shared" si="7"/>
        <v/>
      </c>
      <c r="BZ11" s="179" t="str">
        <f t="shared" si="8"/>
        <v/>
      </c>
      <c r="CA11" s="179" t="str">
        <f t="shared" si="9"/>
        <v/>
      </c>
      <c r="CB11" s="179" t="str">
        <f t="shared" si="10"/>
        <v/>
      </c>
      <c r="CC11" s="179" t="str">
        <f t="shared" si="11"/>
        <v/>
      </c>
      <c r="CD11" s="180"/>
    </row>
    <row r="12" spans="1:82" ht="15.95" customHeight="1">
      <c r="A12" s="167">
        <f>IF('Result Sheet'!A15="","",'Result Sheet'!A15)</f>
        <v>8</v>
      </c>
      <c r="B12" s="168">
        <f>IF('Result Sheet'!B15="","",'Result Sheet'!B15)</f>
        <v>109</v>
      </c>
      <c r="C12" s="169">
        <f>IF('Result Sheet'!F15="","",'Result Sheet'!F15)</f>
        <v>925</v>
      </c>
      <c r="D12" s="170" t="str">
        <f>IF('Result Sheet'!E15="","",'Result Sheet'!E15)</f>
        <v>26-10-2015</v>
      </c>
      <c r="E12" s="171" t="str">
        <f>IF('Result Sheet'!G15="","",'Result Sheet'!G15)</f>
        <v>DIVYA BAGRI</v>
      </c>
      <c r="F12" s="171" t="str">
        <f>IF('Result Sheet'!H15="","",'Result Sheet'!H15)</f>
        <v>MUKESH</v>
      </c>
      <c r="G12" s="171" t="str">
        <f>IF('Result Sheet'!I15="","",'Result Sheet'!I15)</f>
        <v>SEEMA</v>
      </c>
      <c r="H12" s="172" t="str">
        <f>IF('Result Sheet'!K15="","",'Result Sheet'!K15)</f>
        <v>OBC</v>
      </c>
      <c r="I12" s="172" t="str">
        <f>IF('Result Sheet'!J15="","",'Result Sheet'!J15)</f>
        <v>F</v>
      </c>
      <c r="J12" s="273" t="str">
        <f>IF('Result Sheet'!DM15="","",'Result Sheet'!DM15)</f>
        <v>कक्षोंन्नति</v>
      </c>
      <c r="K12" s="173">
        <f>IF('Result Sheet'!DI15="","",'Result Sheet'!DI15)</f>
        <v>400</v>
      </c>
      <c r="L12" s="174">
        <f>IF('Result Sheet'!DJ15="","",'Result Sheet'!DJ15)</f>
        <v>80</v>
      </c>
      <c r="M12" s="173" t="str">
        <f>IF('Result Sheet'!DK15="","",'Result Sheet'!DK15)</f>
        <v>I</v>
      </c>
      <c r="N12" s="216" t="str">
        <f>IF('Result Sheet'!DP15="","",'Result Sheet'!DP15)</f>
        <v>B</v>
      </c>
      <c r="O12" s="175" t="str">
        <f>IF('Result Sheet'!AB15="","",IF('Result Sheet'!AB15="D","I",'Result Sheet'!AB15))</f>
        <v>I</v>
      </c>
      <c r="P12" s="176" t="str">
        <f>IF('Result Sheet'!AC15="","",'Result Sheet'!AC15)</f>
        <v>C</v>
      </c>
      <c r="Q12" s="175" t="str">
        <f>IF('Result Sheet'!AT15="","",IF('Result Sheet'!AT15="D","I",'Result Sheet'!AT15))</f>
        <v>I</v>
      </c>
      <c r="R12" s="176" t="str">
        <f>IF('Result Sheet'!AU15="","",'Result Sheet'!AU15)</f>
        <v>A</v>
      </c>
      <c r="S12" s="175" t="str">
        <f>IF('Result Sheet'!BL15="","",IF('Result Sheet'!BL15="D","I",'Result Sheet'!BL15))</f>
        <v>I</v>
      </c>
      <c r="T12" s="176" t="str">
        <f>IF('Result Sheet'!BM15="","",'Result Sheet'!BM15)</f>
        <v>A</v>
      </c>
      <c r="U12" s="175" t="str">
        <f>IF('Result Sheet'!CD15="","",IF('Result Sheet'!CD15="D","I",'Result Sheet'!CD15))</f>
        <v>I</v>
      </c>
      <c r="V12" s="176" t="str">
        <f>IF('Result Sheet'!CE15="","",'Result Sheet'!CE15)</f>
        <v>B</v>
      </c>
      <c r="W12" s="177">
        <f>IF('Result Sheet'!DO15="","",'Result Sheet'!DO15)</f>
        <v>160</v>
      </c>
      <c r="BQ12" s="178" t="str">
        <f>'Result Sheet'!G15</f>
        <v>DIVYA BAGRI</v>
      </c>
      <c r="BR12" s="179" t="str">
        <f t="shared" si="0"/>
        <v/>
      </c>
      <c r="BS12" s="179" t="str">
        <f t="shared" si="1"/>
        <v/>
      </c>
      <c r="BT12" s="179" t="str">
        <f t="shared" si="2"/>
        <v/>
      </c>
      <c r="BU12" s="179" t="str">
        <f t="shared" si="3"/>
        <v/>
      </c>
      <c r="BV12" s="179" t="str">
        <f t="shared" si="4"/>
        <v/>
      </c>
      <c r="BW12" s="179" t="str">
        <f t="shared" si="5"/>
        <v>B</v>
      </c>
      <c r="BX12" s="179" t="str">
        <f t="shared" si="6"/>
        <v/>
      </c>
      <c r="BY12" s="179" t="str">
        <f t="shared" si="7"/>
        <v/>
      </c>
      <c r="BZ12" s="179" t="str">
        <f t="shared" si="8"/>
        <v/>
      </c>
      <c r="CA12" s="179" t="str">
        <f t="shared" si="9"/>
        <v/>
      </c>
      <c r="CB12" s="179" t="str">
        <f t="shared" si="10"/>
        <v/>
      </c>
      <c r="CC12" s="179" t="str">
        <f t="shared" si="11"/>
        <v/>
      </c>
      <c r="CD12" s="180"/>
    </row>
    <row r="13" spans="1:82" ht="15.95" customHeight="1">
      <c r="A13" s="167">
        <f>IF('Result Sheet'!A16="","",'Result Sheet'!A16)</f>
        <v>9</v>
      </c>
      <c r="B13" s="168">
        <f>IF('Result Sheet'!B16="","",'Result Sheet'!B16)</f>
        <v>110</v>
      </c>
      <c r="C13" s="169">
        <f>IF('Result Sheet'!F16="","",'Result Sheet'!F16)</f>
        <v>952</v>
      </c>
      <c r="D13" s="170">
        <f>IF('Result Sheet'!E16="","",'Result Sheet'!E16)</f>
        <v>42047</v>
      </c>
      <c r="E13" s="171" t="str">
        <f>IF('Result Sheet'!G16="","",'Result Sheet'!G16)</f>
        <v>DUSHYANT DAYAMA</v>
      </c>
      <c r="F13" s="171" t="str">
        <f>IF('Result Sheet'!H16="","",'Result Sheet'!H16)</f>
        <v>BASANT KUMAR DAYAMA</v>
      </c>
      <c r="G13" s="171" t="str">
        <f>IF('Result Sheet'!I16="","",'Result Sheet'!I16)</f>
        <v>PUSHPA DAYAMA</v>
      </c>
      <c r="H13" s="172" t="str">
        <f>IF('Result Sheet'!K16="","",'Result Sheet'!K16)</f>
        <v>SC</v>
      </c>
      <c r="I13" s="172" t="str">
        <f>IF('Result Sheet'!J16="","",'Result Sheet'!J16)</f>
        <v>M</v>
      </c>
      <c r="J13" s="273" t="str">
        <f>IF('Result Sheet'!DM16="","",'Result Sheet'!DM16)</f>
        <v>कक्षोंन्नति</v>
      </c>
      <c r="K13" s="173">
        <f>IF('Result Sheet'!DI16="","",'Result Sheet'!DI16)</f>
        <v>397</v>
      </c>
      <c r="L13" s="174">
        <f>IF('Result Sheet'!DJ16="","",'Result Sheet'!DJ16)</f>
        <v>79.400000000000006</v>
      </c>
      <c r="M13" s="173" t="str">
        <f>IF('Result Sheet'!DK16="","",'Result Sheet'!DK16)</f>
        <v>I</v>
      </c>
      <c r="N13" s="216" t="str">
        <f>IF('Result Sheet'!DP16="","",'Result Sheet'!DP16)</f>
        <v>B</v>
      </c>
      <c r="O13" s="175" t="str">
        <f>IF('Result Sheet'!AB16="","",IF('Result Sheet'!AB16="D","I",'Result Sheet'!AB16))</f>
        <v>I</v>
      </c>
      <c r="P13" s="176" t="str">
        <f>IF('Result Sheet'!AC16="","",'Result Sheet'!AC16)</f>
        <v>C</v>
      </c>
      <c r="Q13" s="175" t="str">
        <f>IF('Result Sheet'!AT16="","",IF('Result Sheet'!AT16="D","I",'Result Sheet'!AT16))</f>
        <v>I</v>
      </c>
      <c r="R13" s="176" t="str">
        <f>IF('Result Sheet'!AU16="","",'Result Sheet'!AU16)</f>
        <v>B</v>
      </c>
      <c r="S13" s="175" t="str">
        <f>IF('Result Sheet'!BL16="","",IF('Result Sheet'!BL16="D","I",'Result Sheet'!BL16))</f>
        <v>I</v>
      </c>
      <c r="T13" s="176" t="str">
        <f>IF('Result Sheet'!BM16="","",'Result Sheet'!BM16)</f>
        <v>A</v>
      </c>
      <c r="U13" s="175" t="str">
        <f>IF('Result Sheet'!CD16="","",IF('Result Sheet'!CD16="D","I",'Result Sheet'!CD16))</f>
        <v>I</v>
      </c>
      <c r="V13" s="176" t="str">
        <f>IF('Result Sheet'!CE16="","",'Result Sheet'!CE16)</f>
        <v>A</v>
      </c>
      <c r="W13" s="177">
        <f>IF('Result Sheet'!DO16="","",'Result Sheet'!DO16)</f>
        <v>156</v>
      </c>
      <c r="BQ13" s="178" t="str">
        <f>'Result Sheet'!G16</f>
        <v>DUSHYANT DAYAMA</v>
      </c>
      <c r="BR13" s="179" t="str">
        <f t="shared" si="0"/>
        <v>B</v>
      </c>
      <c r="BS13" s="179" t="str">
        <f t="shared" si="1"/>
        <v/>
      </c>
      <c r="BT13" s="179" t="str">
        <f t="shared" si="2"/>
        <v/>
      </c>
      <c r="BU13" s="179" t="str">
        <f t="shared" si="3"/>
        <v/>
      </c>
      <c r="BV13" s="179" t="str">
        <f t="shared" si="4"/>
        <v/>
      </c>
      <c r="BW13" s="179" t="str">
        <f t="shared" si="5"/>
        <v/>
      </c>
      <c r="BX13" s="179" t="str">
        <f t="shared" si="6"/>
        <v/>
      </c>
      <c r="BY13" s="179" t="str">
        <f t="shared" si="7"/>
        <v/>
      </c>
      <c r="BZ13" s="179" t="str">
        <f t="shared" si="8"/>
        <v/>
      </c>
      <c r="CA13" s="179" t="str">
        <f t="shared" si="9"/>
        <v/>
      </c>
      <c r="CB13" s="179" t="str">
        <f t="shared" si="10"/>
        <v/>
      </c>
      <c r="CC13" s="179" t="str">
        <f t="shared" si="11"/>
        <v/>
      </c>
      <c r="CD13" s="180"/>
    </row>
    <row r="14" spans="1:82" ht="15.95" customHeight="1">
      <c r="A14" s="167">
        <f>IF('Result Sheet'!A17="","",'Result Sheet'!A17)</f>
        <v>10</v>
      </c>
      <c r="B14" s="168">
        <f>IF('Result Sheet'!B17="","",'Result Sheet'!B17)</f>
        <v>111</v>
      </c>
      <c r="C14" s="169">
        <f>IF('Result Sheet'!F17="","",'Result Sheet'!F17)</f>
        <v>931</v>
      </c>
      <c r="D14" s="170" t="str">
        <f>IF('Result Sheet'!E17="","",'Result Sheet'!E17)</f>
        <v>23-10-2015</v>
      </c>
      <c r="E14" s="171" t="str">
        <f>IF('Result Sheet'!G17="","",'Result Sheet'!G17)</f>
        <v>GUNEET CHOUHAN</v>
      </c>
      <c r="F14" s="171" t="str">
        <f>IF('Result Sheet'!H17="","",'Result Sheet'!H17)</f>
        <v>KAILASH CHOUHAN</v>
      </c>
      <c r="G14" s="171" t="str">
        <f>IF('Result Sheet'!I17="","",'Result Sheet'!I17)</f>
        <v>PUSHPA DEVI</v>
      </c>
      <c r="H14" s="172" t="str">
        <f>IF('Result Sheet'!K17="","",'Result Sheet'!K17)</f>
        <v>OBC</v>
      </c>
      <c r="I14" s="172" t="str">
        <f>IF('Result Sheet'!J17="","",'Result Sheet'!J17)</f>
        <v>M</v>
      </c>
      <c r="J14" s="273" t="str">
        <f>IF('Result Sheet'!DM17="","",'Result Sheet'!DM17)</f>
        <v>कक्षोंन्नति</v>
      </c>
      <c r="K14" s="173">
        <f>IF('Result Sheet'!DI17="","",'Result Sheet'!DI17)</f>
        <v>400</v>
      </c>
      <c r="L14" s="174">
        <f>IF('Result Sheet'!DJ17="","",'Result Sheet'!DJ17)</f>
        <v>80</v>
      </c>
      <c r="M14" s="173" t="str">
        <f>IF('Result Sheet'!DK17="","",'Result Sheet'!DK17)</f>
        <v>I</v>
      </c>
      <c r="N14" s="216" t="str">
        <f>IF('Result Sheet'!DP17="","",'Result Sheet'!DP17)</f>
        <v>B</v>
      </c>
      <c r="O14" s="175" t="str">
        <f>IF('Result Sheet'!AB17="","",IF('Result Sheet'!AB17="D","I",'Result Sheet'!AB17))</f>
        <v>I</v>
      </c>
      <c r="P14" s="176" t="str">
        <f>IF('Result Sheet'!AC17="","",'Result Sheet'!AC17)</f>
        <v>C</v>
      </c>
      <c r="Q14" s="175" t="str">
        <f>IF('Result Sheet'!AT17="","",IF('Result Sheet'!AT17="D","I",'Result Sheet'!AT17))</f>
        <v>I</v>
      </c>
      <c r="R14" s="176" t="str">
        <f>IF('Result Sheet'!AU17="","",'Result Sheet'!AU17)</f>
        <v>A</v>
      </c>
      <c r="S14" s="175" t="str">
        <f>IF('Result Sheet'!BL17="","",IF('Result Sheet'!BL17="D","I",'Result Sheet'!BL17))</f>
        <v>I</v>
      </c>
      <c r="T14" s="176" t="str">
        <f>IF('Result Sheet'!BM17="","",'Result Sheet'!BM17)</f>
        <v>A</v>
      </c>
      <c r="U14" s="175" t="str">
        <f>IF('Result Sheet'!CD17="","",IF('Result Sheet'!CD17="D","I",'Result Sheet'!CD17))</f>
        <v>I</v>
      </c>
      <c r="V14" s="176" t="str">
        <f>IF('Result Sheet'!CE17="","",'Result Sheet'!CE17)</f>
        <v>A</v>
      </c>
      <c r="W14" s="177">
        <f>IF('Result Sheet'!DO17="","",'Result Sheet'!DO17)</f>
        <v>158</v>
      </c>
      <c r="BQ14" s="178" t="str">
        <f>'Result Sheet'!G17</f>
        <v>GUNEET CHOUHAN</v>
      </c>
      <c r="BR14" s="179" t="str">
        <f t="shared" si="0"/>
        <v/>
      </c>
      <c r="BS14" s="179" t="str">
        <f t="shared" si="1"/>
        <v/>
      </c>
      <c r="BT14" s="179" t="str">
        <f t="shared" si="2"/>
        <v/>
      </c>
      <c r="BU14" s="179" t="str">
        <f t="shared" si="3"/>
        <v/>
      </c>
      <c r="BV14" s="179" t="str">
        <f t="shared" si="4"/>
        <v>B</v>
      </c>
      <c r="BW14" s="179" t="str">
        <f t="shared" si="5"/>
        <v/>
      </c>
      <c r="BX14" s="179" t="str">
        <f t="shared" si="6"/>
        <v/>
      </c>
      <c r="BY14" s="179" t="str">
        <f t="shared" si="7"/>
        <v/>
      </c>
      <c r="BZ14" s="179" t="str">
        <f t="shared" si="8"/>
        <v/>
      </c>
      <c r="CA14" s="179" t="str">
        <f t="shared" si="9"/>
        <v/>
      </c>
      <c r="CB14" s="179" t="str">
        <f t="shared" si="10"/>
        <v/>
      </c>
      <c r="CC14" s="179" t="str">
        <f t="shared" si="11"/>
        <v/>
      </c>
      <c r="CD14" s="180"/>
    </row>
    <row r="15" spans="1:82" ht="15.95" customHeight="1">
      <c r="A15" s="167">
        <f>IF('Result Sheet'!A18="","",'Result Sheet'!A18)</f>
        <v>11</v>
      </c>
      <c r="B15" s="168">
        <f>IF('Result Sheet'!B18="","",'Result Sheet'!B18)</f>
        <v>112</v>
      </c>
      <c r="C15" s="169">
        <f>IF('Result Sheet'!F18="","",'Result Sheet'!F18)</f>
        <v>923</v>
      </c>
      <c r="D15" s="170" t="str">
        <f>IF('Result Sheet'!E18="","",'Result Sheet'!E18)</f>
        <v>23-10-2015</v>
      </c>
      <c r="E15" s="171" t="str">
        <f>IF('Result Sheet'!G18="","",'Result Sheet'!G18)</f>
        <v>GUNJAN TAK</v>
      </c>
      <c r="F15" s="171" t="str">
        <f>IF('Result Sheet'!H18="","",'Result Sheet'!H18)</f>
        <v>DINESH KUMAR TAK</v>
      </c>
      <c r="G15" s="171" t="str">
        <f>IF('Result Sheet'!I18="","",'Result Sheet'!I18)</f>
        <v>SHARDA TAK</v>
      </c>
      <c r="H15" s="172" t="str">
        <f>IF('Result Sheet'!K18="","",'Result Sheet'!K18)</f>
        <v>OBC</v>
      </c>
      <c r="I15" s="172" t="str">
        <f>IF('Result Sheet'!J18="","",'Result Sheet'!J18)</f>
        <v>F</v>
      </c>
      <c r="J15" s="273" t="str">
        <f>IF('Result Sheet'!DM18="","",'Result Sheet'!DM18)</f>
        <v>कक्षोंन्नति</v>
      </c>
      <c r="K15" s="173">
        <f>IF('Result Sheet'!DI18="","",'Result Sheet'!DI18)</f>
        <v>407</v>
      </c>
      <c r="L15" s="174">
        <f>IF('Result Sheet'!DJ18="","",'Result Sheet'!DJ18)</f>
        <v>81.400000000000006</v>
      </c>
      <c r="M15" s="173" t="str">
        <f>IF('Result Sheet'!DK18="","",'Result Sheet'!DK18)</f>
        <v>I</v>
      </c>
      <c r="N15" s="216" t="str">
        <f>IF('Result Sheet'!DP18="","",'Result Sheet'!DP18)</f>
        <v>B</v>
      </c>
      <c r="O15" s="175" t="str">
        <f>IF('Result Sheet'!AB18="","",IF('Result Sheet'!AB18="D","I",'Result Sheet'!AB18))</f>
        <v>I</v>
      </c>
      <c r="P15" s="176" t="str">
        <f>IF('Result Sheet'!AC18="","",'Result Sheet'!AC18)</f>
        <v>C</v>
      </c>
      <c r="Q15" s="175" t="str">
        <f>IF('Result Sheet'!AT18="","",IF('Result Sheet'!AT18="D","I",'Result Sheet'!AT18))</f>
        <v>I</v>
      </c>
      <c r="R15" s="176" t="str">
        <f>IF('Result Sheet'!AU18="","",'Result Sheet'!AU18)</f>
        <v>A</v>
      </c>
      <c r="S15" s="175" t="str">
        <f>IF('Result Sheet'!BL18="","",IF('Result Sheet'!BL18="D","I",'Result Sheet'!BL18))</f>
        <v>I</v>
      </c>
      <c r="T15" s="176" t="str">
        <f>IF('Result Sheet'!BM18="","",'Result Sheet'!BM18)</f>
        <v>A</v>
      </c>
      <c r="U15" s="175" t="str">
        <f>IF('Result Sheet'!CD18="","",IF('Result Sheet'!CD18="D","I",'Result Sheet'!CD18))</f>
        <v>I</v>
      </c>
      <c r="V15" s="176" t="str">
        <f>IF('Result Sheet'!CE18="","",'Result Sheet'!CE18)</f>
        <v>A</v>
      </c>
      <c r="W15" s="177">
        <f>IF('Result Sheet'!DO18="","",'Result Sheet'!DO18)</f>
        <v>158</v>
      </c>
      <c r="AH15" s="807" t="s">
        <v>255</v>
      </c>
      <c r="AI15" s="807"/>
      <c r="AJ15" s="807"/>
      <c r="AK15" s="807"/>
      <c r="AL15" s="807"/>
      <c r="AM15" s="807"/>
      <c r="AN15" s="807"/>
      <c r="AO15" s="807"/>
      <c r="AP15" s="807"/>
      <c r="AQ15" s="807"/>
      <c r="BQ15" s="178" t="str">
        <f>'Result Sheet'!G18</f>
        <v>GUNJAN TAK</v>
      </c>
      <c r="BR15" s="179" t="str">
        <f t="shared" si="0"/>
        <v/>
      </c>
      <c r="BS15" s="179" t="str">
        <f t="shared" si="1"/>
        <v/>
      </c>
      <c r="BT15" s="179" t="str">
        <f t="shared" si="2"/>
        <v/>
      </c>
      <c r="BU15" s="179" t="str">
        <f t="shared" si="3"/>
        <v/>
      </c>
      <c r="BV15" s="179" t="str">
        <f t="shared" si="4"/>
        <v/>
      </c>
      <c r="BW15" s="179" t="str">
        <f t="shared" si="5"/>
        <v>B</v>
      </c>
      <c r="BX15" s="179" t="str">
        <f t="shared" si="6"/>
        <v/>
      </c>
      <c r="BY15" s="179" t="str">
        <f t="shared" si="7"/>
        <v/>
      </c>
      <c r="BZ15" s="179" t="str">
        <f t="shared" si="8"/>
        <v/>
      </c>
      <c r="CA15" s="179" t="str">
        <f t="shared" si="9"/>
        <v/>
      </c>
      <c r="CB15" s="179" t="str">
        <f t="shared" si="10"/>
        <v/>
      </c>
      <c r="CC15" s="179" t="str">
        <f t="shared" si="11"/>
        <v/>
      </c>
      <c r="CD15" s="180"/>
    </row>
    <row r="16" spans="1:82" ht="15.95" customHeight="1">
      <c r="A16" s="167">
        <f>IF('Result Sheet'!A19="","",'Result Sheet'!A19)</f>
        <v>12</v>
      </c>
      <c r="B16" s="168">
        <f>IF('Result Sheet'!B19="","",'Result Sheet'!B19)</f>
        <v>113</v>
      </c>
      <c r="C16" s="169">
        <f>IF('Result Sheet'!F19="","",'Result Sheet'!F19)</f>
        <v>949</v>
      </c>
      <c r="D16" s="170" t="str">
        <f>IF('Result Sheet'!E19="","",'Result Sheet'!E19)</f>
        <v>30-10-2014</v>
      </c>
      <c r="E16" s="171" t="str">
        <f>IF('Result Sheet'!G19="","",'Result Sheet'!G19)</f>
        <v>JAGRAT SOLANKI</v>
      </c>
      <c r="F16" s="171" t="str">
        <f>IF('Result Sheet'!H19="","",'Result Sheet'!H19)</f>
        <v>KRISHAN KAMAL SOLANKI</v>
      </c>
      <c r="G16" s="171" t="str">
        <f>IF('Result Sheet'!I19="","",'Result Sheet'!I19)</f>
        <v>GEETA DEVI</v>
      </c>
      <c r="H16" s="172" t="str">
        <f>IF('Result Sheet'!K19="","",'Result Sheet'!K19)</f>
        <v>OBC</v>
      </c>
      <c r="I16" s="172" t="str">
        <f>IF('Result Sheet'!J19="","",'Result Sheet'!J19)</f>
        <v>M</v>
      </c>
      <c r="J16" s="273" t="str">
        <f>IF('Result Sheet'!DM19="","",'Result Sheet'!DM19)</f>
        <v>कक्षोंन्नति</v>
      </c>
      <c r="K16" s="173">
        <f>IF('Result Sheet'!DI19="","",'Result Sheet'!DI19)</f>
        <v>405</v>
      </c>
      <c r="L16" s="174">
        <f>IF('Result Sheet'!DJ19="","",'Result Sheet'!DJ19)</f>
        <v>81</v>
      </c>
      <c r="M16" s="173" t="str">
        <f>IF('Result Sheet'!DK19="","",'Result Sheet'!DK19)</f>
        <v>I</v>
      </c>
      <c r="N16" s="216" t="str">
        <f>IF('Result Sheet'!DP19="","",'Result Sheet'!DP19)</f>
        <v>B</v>
      </c>
      <c r="O16" s="175" t="str">
        <f>IF('Result Sheet'!AB19="","",IF('Result Sheet'!AB19="D","I",'Result Sheet'!AB19))</f>
        <v>I</v>
      </c>
      <c r="P16" s="176" t="str">
        <f>IF('Result Sheet'!AC19="","",'Result Sheet'!AC19)</f>
        <v>B</v>
      </c>
      <c r="Q16" s="175" t="str">
        <f>IF('Result Sheet'!AT19="","",IF('Result Sheet'!AT19="D","I",'Result Sheet'!AT19))</f>
        <v>I</v>
      </c>
      <c r="R16" s="176" t="str">
        <f>IF('Result Sheet'!AU19="","",'Result Sheet'!AU19)</f>
        <v>A</v>
      </c>
      <c r="S16" s="175" t="str">
        <f>IF('Result Sheet'!BL19="","",IF('Result Sheet'!BL19="D","I",'Result Sheet'!BL19))</f>
        <v>I</v>
      </c>
      <c r="T16" s="176" t="str">
        <f>IF('Result Sheet'!BM19="","",'Result Sheet'!BM19)</f>
        <v>A</v>
      </c>
      <c r="U16" s="175" t="str">
        <f>IF('Result Sheet'!CD19="","",IF('Result Sheet'!CD19="D","I",'Result Sheet'!CD19))</f>
        <v>I</v>
      </c>
      <c r="V16" s="176" t="str">
        <f>IF('Result Sheet'!CE19="","",'Result Sheet'!CE19)</f>
        <v>A</v>
      </c>
      <c r="W16" s="177">
        <f>IF('Result Sheet'!DO19="","",'Result Sheet'!DO19)</f>
        <v>156</v>
      </c>
      <c r="AH16" s="807"/>
      <c r="AI16" s="807"/>
      <c r="AJ16" s="807"/>
      <c r="AK16" s="807"/>
      <c r="AL16" s="807"/>
      <c r="AM16" s="807"/>
      <c r="AN16" s="807"/>
      <c r="AO16" s="807"/>
      <c r="AP16" s="807"/>
      <c r="AQ16" s="807"/>
      <c r="BQ16" s="178" t="str">
        <f>'Result Sheet'!G19</f>
        <v>JAGRAT SOLANKI</v>
      </c>
      <c r="BR16" s="179" t="str">
        <f t="shared" si="0"/>
        <v/>
      </c>
      <c r="BS16" s="179" t="str">
        <f t="shared" si="1"/>
        <v/>
      </c>
      <c r="BT16" s="179" t="str">
        <f t="shared" si="2"/>
        <v/>
      </c>
      <c r="BU16" s="179" t="str">
        <f t="shared" si="3"/>
        <v/>
      </c>
      <c r="BV16" s="179" t="str">
        <f t="shared" si="4"/>
        <v>B</v>
      </c>
      <c r="BW16" s="179" t="str">
        <f t="shared" si="5"/>
        <v/>
      </c>
      <c r="BX16" s="179" t="str">
        <f t="shared" si="6"/>
        <v/>
      </c>
      <c r="BY16" s="179" t="str">
        <f t="shared" si="7"/>
        <v/>
      </c>
      <c r="BZ16" s="179" t="str">
        <f t="shared" si="8"/>
        <v/>
      </c>
      <c r="CA16" s="179" t="str">
        <f t="shared" si="9"/>
        <v/>
      </c>
      <c r="CB16" s="179" t="str">
        <f t="shared" si="10"/>
        <v/>
      </c>
      <c r="CC16" s="179" t="str">
        <f t="shared" si="11"/>
        <v/>
      </c>
      <c r="CD16" s="180"/>
    </row>
    <row r="17" spans="1:82" ht="15.95" customHeight="1">
      <c r="A17" s="167">
        <f>IF('Result Sheet'!A20="","",'Result Sheet'!A20)</f>
        <v>13</v>
      </c>
      <c r="B17" s="168">
        <f>IF('Result Sheet'!B20="","",'Result Sheet'!B20)</f>
        <v>114</v>
      </c>
      <c r="C17" s="169">
        <f>IF('Result Sheet'!F20="","",'Result Sheet'!F20)</f>
        <v>933</v>
      </c>
      <c r="D17" s="170" t="str">
        <f>IF('Result Sheet'!E20="","",'Result Sheet'!E20)</f>
        <v>26-05-2014</v>
      </c>
      <c r="E17" s="171" t="str">
        <f>IF('Result Sheet'!G20="","",'Result Sheet'!G20)</f>
        <v>JOYA KHAN</v>
      </c>
      <c r="F17" s="171" t="str">
        <f>IF('Result Sheet'!H20="","",'Result Sheet'!H20)</f>
        <v>BARGAT KHAN</v>
      </c>
      <c r="G17" s="171" t="str">
        <f>IF('Result Sheet'!I20="","",'Result Sheet'!I20)</f>
        <v>MADINA BANO</v>
      </c>
      <c r="H17" s="172" t="str">
        <f>IF('Result Sheet'!K20="","",'Result Sheet'!K20)</f>
        <v>OBC</v>
      </c>
      <c r="I17" s="172" t="str">
        <f>IF('Result Sheet'!J20="","",'Result Sheet'!J20)</f>
        <v>F</v>
      </c>
      <c r="J17" s="273" t="str">
        <f>IF('Result Sheet'!DM20="","",'Result Sheet'!DM20)</f>
        <v>कक्षोंन्नति</v>
      </c>
      <c r="K17" s="173">
        <f>IF('Result Sheet'!DI20="","",'Result Sheet'!DI20)</f>
        <v>406</v>
      </c>
      <c r="L17" s="174">
        <f>IF('Result Sheet'!DJ20="","",'Result Sheet'!DJ20)</f>
        <v>81.2</v>
      </c>
      <c r="M17" s="173" t="str">
        <f>IF('Result Sheet'!DK20="","",'Result Sheet'!DK20)</f>
        <v>I</v>
      </c>
      <c r="N17" s="216" t="str">
        <f>IF('Result Sheet'!DP20="","",'Result Sheet'!DP20)</f>
        <v>B</v>
      </c>
      <c r="O17" s="175" t="str">
        <f>IF('Result Sheet'!AB20="","",IF('Result Sheet'!AB20="D","I",'Result Sheet'!AB20))</f>
        <v>I</v>
      </c>
      <c r="P17" s="176" t="str">
        <f>IF('Result Sheet'!AC20="","",'Result Sheet'!AC20)</f>
        <v>B</v>
      </c>
      <c r="Q17" s="175" t="str">
        <f>IF('Result Sheet'!AT20="","",IF('Result Sheet'!AT20="D","I",'Result Sheet'!AT20))</f>
        <v>I</v>
      </c>
      <c r="R17" s="176" t="str">
        <f>IF('Result Sheet'!AU20="","",'Result Sheet'!AU20)</f>
        <v>A</v>
      </c>
      <c r="S17" s="175" t="str">
        <f>IF('Result Sheet'!BL20="","",IF('Result Sheet'!BL20="D","I",'Result Sheet'!BL20))</f>
        <v>I</v>
      </c>
      <c r="T17" s="176" t="str">
        <f>IF('Result Sheet'!BM20="","",'Result Sheet'!BM20)</f>
        <v>A</v>
      </c>
      <c r="U17" s="175" t="str">
        <f>IF('Result Sheet'!CD20="","",IF('Result Sheet'!CD20="D","I",'Result Sheet'!CD20))</f>
        <v>I</v>
      </c>
      <c r="V17" s="176" t="str">
        <f>IF('Result Sheet'!CE20="","",'Result Sheet'!CE20)</f>
        <v>A</v>
      </c>
      <c r="W17" s="177">
        <f>IF('Result Sheet'!DO20="","",'Result Sheet'!DO20)</f>
        <v>130</v>
      </c>
      <c r="AI17" s="775" t="s">
        <v>234</v>
      </c>
      <c r="AJ17" s="775"/>
      <c r="AK17" s="775"/>
      <c r="AL17" s="775"/>
      <c r="AM17" s="775"/>
      <c r="AN17" s="775"/>
      <c r="AO17" s="775"/>
      <c r="AP17" s="775"/>
      <c r="AQ17" s="775"/>
      <c r="AR17" s="775"/>
      <c r="BQ17" s="178" t="str">
        <f>'Result Sheet'!G20</f>
        <v>JOYA KHAN</v>
      </c>
      <c r="BR17" s="179" t="str">
        <f t="shared" si="0"/>
        <v/>
      </c>
      <c r="BS17" s="179" t="str">
        <f t="shared" si="1"/>
        <v/>
      </c>
      <c r="BT17" s="179" t="str">
        <f t="shared" si="2"/>
        <v/>
      </c>
      <c r="BU17" s="179" t="str">
        <f t="shared" si="3"/>
        <v/>
      </c>
      <c r="BV17" s="179" t="str">
        <f t="shared" si="4"/>
        <v/>
      </c>
      <c r="BW17" s="179" t="str">
        <f t="shared" si="5"/>
        <v>B</v>
      </c>
      <c r="BX17" s="179" t="str">
        <f t="shared" si="6"/>
        <v/>
      </c>
      <c r="BY17" s="179" t="str">
        <f t="shared" si="7"/>
        <v/>
      </c>
      <c r="BZ17" s="179" t="str">
        <f t="shared" si="8"/>
        <v/>
      </c>
      <c r="CA17" s="179" t="str">
        <f t="shared" si="9"/>
        <v/>
      </c>
      <c r="CB17" s="179" t="str">
        <f t="shared" si="10"/>
        <v/>
      </c>
      <c r="CC17" s="179" t="str">
        <f t="shared" si="11"/>
        <v/>
      </c>
      <c r="CD17" s="180"/>
    </row>
    <row r="18" spans="1:82" ht="15.95" customHeight="1">
      <c r="A18" s="167">
        <f>IF('Result Sheet'!A21="","",'Result Sheet'!A21)</f>
        <v>14</v>
      </c>
      <c r="B18" s="168">
        <f>IF('Result Sheet'!B21="","",'Result Sheet'!B21)</f>
        <v>115</v>
      </c>
      <c r="C18" s="169">
        <f>IF('Result Sheet'!F21="","",'Result Sheet'!F21)</f>
        <v>946</v>
      </c>
      <c r="D18" s="170" t="str">
        <f>IF('Result Sheet'!E21="","",'Result Sheet'!E21)</f>
        <v>18-02-2015</v>
      </c>
      <c r="E18" s="171" t="str">
        <f>IF('Result Sheet'!G21="","",'Result Sheet'!G21)</f>
        <v>JOYA KHAN</v>
      </c>
      <c r="F18" s="171" t="str">
        <f>IF('Result Sheet'!H21="","",'Result Sheet'!H21)</f>
        <v>SAHIMAN LOHAR</v>
      </c>
      <c r="G18" s="171" t="str">
        <f>IF('Result Sheet'!I21="","",'Result Sheet'!I21)</f>
        <v>SABINA BANO</v>
      </c>
      <c r="H18" s="172" t="str">
        <f>IF('Result Sheet'!K21="","",'Result Sheet'!K21)</f>
        <v>OBC</v>
      </c>
      <c r="I18" s="172" t="str">
        <f>IF('Result Sheet'!J21="","",'Result Sheet'!J21)</f>
        <v>F</v>
      </c>
      <c r="J18" s="273" t="str">
        <f>IF('Result Sheet'!DM21="","",'Result Sheet'!DM21)</f>
        <v>कक्षोंन्नति</v>
      </c>
      <c r="K18" s="173">
        <f>IF('Result Sheet'!DI21="","",'Result Sheet'!DI21)</f>
        <v>406</v>
      </c>
      <c r="L18" s="174">
        <f>IF('Result Sheet'!DJ21="","",'Result Sheet'!DJ21)</f>
        <v>81.2</v>
      </c>
      <c r="M18" s="173" t="str">
        <f>IF('Result Sheet'!DK21="","",'Result Sheet'!DK21)</f>
        <v>I</v>
      </c>
      <c r="N18" s="216" t="str">
        <f>IF('Result Sheet'!DP21="","",'Result Sheet'!DP21)</f>
        <v>B</v>
      </c>
      <c r="O18" s="175" t="str">
        <f>IF('Result Sheet'!AB21="","",IF('Result Sheet'!AB21="D","I",'Result Sheet'!AB21))</f>
        <v>I</v>
      </c>
      <c r="P18" s="176" t="str">
        <f>IF('Result Sheet'!AC21="","",'Result Sheet'!AC21)</f>
        <v>B</v>
      </c>
      <c r="Q18" s="175" t="str">
        <f>IF('Result Sheet'!AT21="","",IF('Result Sheet'!AT21="D","I",'Result Sheet'!AT21))</f>
        <v>I</v>
      </c>
      <c r="R18" s="176" t="str">
        <f>IF('Result Sheet'!AU21="","",'Result Sheet'!AU21)</f>
        <v>A</v>
      </c>
      <c r="S18" s="175" t="str">
        <f>IF('Result Sheet'!BL21="","",IF('Result Sheet'!BL21="D","I",'Result Sheet'!BL21))</f>
        <v>I</v>
      </c>
      <c r="T18" s="176" t="str">
        <f>IF('Result Sheet'!BM21="","",'Result Sheet'!BM21)</f>
        <v>A</v>
      </c>
      <c r="U18" s="175" t="str">
        <f>IF('Result Sheet'!CD21="","",IF('Result Sheet'!CD21="D","I",'Result Sheet'!CD21))</f>
        <v>I</v>
      </c>
      <c r="V18" s="176" t="str">
        <f>IF('Result Sheet'!CE21="","",'Result Sheet'!CE21)</f>
        <v>A</v>
      </c>
      <c r="W18" s="177">
        <f>IF('Result Sheet'!DO21="","",'Result Sheet'!DO21)</f>
        <v>160</v>
      </c>
      <c r="BQ18" s="178" t="str">
        <f>'Result Sheet'!G21</f>
        <v>JOYA KHAN</v>
      </c>
      <c r="BR18" s="179" t="str">
        <f t="shared" si="0"/>
        <v/>
      </c>
      <c r="BS18" s="179" t="str">
        <f t="shared" si="1"/>
        <v/>
      </c>
      <c r="BT18" s="179" t="str">
        <f t="shared" si="2"/>
        <v/>
      </c>
      <c r="BU18" s="179" t="str">
        <f t="shared" si="3"/>
        <v/>
      </c>
      <c r="BV18" s="179" t="str">
        <f t="shared" si="4"/>
        <v/>
      </c>
      <c r="BW18" s="179" t="str">
        <f t="shared" si="5"/>
        <v>B</v>
      </c>
      <c r="BX18" s="179" t="str">
        <f t="shared" si="6"/>
        <v/>
      </c>
      <c r="BY18" s="179" t="str">
        <f t="shared" si="7"/>
        <v/>
      </c>
      <c r="BZ18" s="179" t="str">
        <f t="shared" si="8"/>
        <v/>
      </c>
      <c r="CA18" s="179" t="str">
        <f t="shared" si="9"/>
        <v/>
      </c>
      <c r="CB18" s="179" t="str">
        <f t="shared" si="10"/>
        <v/>
      </c>
      <c r="CC18" s="179" t="str">
        <f t="shared" si="11"/>
        <v/>
      </c>
      <c r="CD18" s="180"/>
    </row>
    <row r="19" spans="1:82" ht="15.95" customHeight="1">
      <c r="A19" s="167">
        <f>IF('Result Sheet'!A22="","",'Result Sheet'!A22)</f>
        <v>15</v>
      </c>
      <c r="B19" s="168">
        <f>IF('Result Sheet'!B22="","",'Result Sheet'!B22)</f>
        <v>117</v>
      </c>
      <c r="C19" s="169">
        <f>IF('Result Sheet'!F22="","",'Result Sheet'!F22)</f>
        <v>935</v>
      </c>
      <c r="D19" s="170" t="str">
        <f>IF('Result Sheet'!E22="","",'Result Sheet'!E22)</f>
        <v>24-09-2015</v>
      </c>
      <c r="E19" s="171" t="str">
        <f>IF('Result Sheet'!G22="","",'Result Sheet'!G22)</f>
        <v>KHUSHVEER SINGH</v>
      </c>
      <c r="F19" s="171" t="str">
        <f>IF('Result Sheet'!H22="","",'Result Sheet'!H22)</f>
        <v>PUSA RAM</v>
      </c>
      <c r="G19" s="171" t="str">
        <f>IF('Result Sheet'!I22="","",'Result Sheet'!I22)</f>
        <v>POOJA</v>
      </c>
      <c r="H19" s="172" t="str">
        <f>IF('Result Sheet'!K22="","",'Result Sheet'!K22)</f>
        <v>SC</v>
      </c>
      <c r="I19" s="172" t="str">
        <f>IF('Result Sheet'!J22="","",'Result Sheet'!J22)</f>
        <v>M</v>
      </c>
      <c r="J19" s="273" t="str">
        <f>IF('Result Sheet'!DM22="","",'Result Sheet'!DM22)</f>
        <v>कक्षोंन्नति</v>
      </c>
      <c r="K19" s="173">
        <f>IF('Result Sheet'!DI22="","",'Result Sheet'!DI22)</f>
        <v>401</v>
      </c>
      <c r="L19" s="174">
        <f>IF('Result Sheet'!DJ22="","",'Result Sheet'!DJ22)</f>
        <v>80.2</v>
      </c>
      <c r="M19" s="173" t="str">
        <f>IF('Result Sheet'!DK22="","",'Result Sheet'!DK22)</f>
        <v>I</v>
      </c>
      <c r="N19" s="216" t="str">
        <f>IF('Result Sheet'!DP22="","",'Result Sheet'!DP22)</f>
        <v>B</v>
      </c>
      <c r="O19" s="175" t="str">
        <f>IF('Result Sheet'!AB22="","",IF('Result Sheet'!AB22="D","I",'Result Sheet'!AB22))</f>
        <v>I</v>
      </c>
      <c r="P19" s="176" t="str">
        <f>IF('Result Sheet'!AC22="","",'Result Sheet'!AC22)</f>
        <v>C</v>
      </c>
      <c r="Q19" s="175" t="str">
        <f>IF('Result Sheet'!AT22="","",IF('Result Sheet'!AT22="D","I",'Result Sheet'!AT22))</f>
        <v>I</v>
      </c>
      <c r="R19" s="176" t="str">
        <f>IF('Result Sheet'!AU22="","",'Result Sheet'!AU22)</f>
        <v>A</v>
      </c>
      <c r="S19" s="175" t="str">
        <f>IF('Result Sheet'!BL22="","",IF('Result Sheet'!BL22="D","I",'Result Sheet'!BL22))</f>
        <v>I</v>
      </c>
      <c r="T19" s="176" t="str">
        <f>IF('Result Sheet'!BM22="","",'Result Sheet'!BM22)</f>
        <v>A</v>
      </c>
      <c r="U19" s="175" t="str">
        <f>IF('Result Sheet'!CD22="","",IF('Result Sheet'!CD22="D","I",'Result Sheet'!CD22))</f>
        <v>I</v>
      </c>
      <c r="V19" s="176" t="str">
        <f>IF('Result Sheet'!CE22="","",'Result Sheet'!CE22)</f>
        <v>A</v>
      </c>
      <c r="W19" s="177">
        <f>IF('Result Sheet'!DO22="","",'Result Sheet'!DO22)</f>
        <v>180</v>
      </c>
      <c r="BQ19" s="178" t="str">
        <f>'Result Sheet'!G22</f>
        <v>KHUSHVEER SINGH</v>
      </c>
      <c r="BR19" s="179" t="str">
        <f t="shared" si="0"/>
        <v>B</v>
      </c>
      <c r="BS19" s="179" t="str">
        <f t="shared" si="1"/>
        <v/>
      </c>
      <c r="BT19" s="179" t="str">
        <f t="shared" si="2"/>
        <v/>
      </c>
      <c r="BU19" s="179" t="str">
        <f t="shared" si="3"/>
        <v/>
      </c>
      <c r="BV19" s="179" t="str">
        <f t="shared" si="4"/>
        <v/>
      </c>
      <c r="BW19" s="179" t="str">
        <f t="shared" si="5"/>
        <v/>
      </c>
      <c r="BX19" s="179" t="str">
        <f t="shared" si="6"/>
        <v/>
      </c>
      <c r="BY19" s="179" t="str">
        <f t="shared" si="7"/>
        <v/>
      </c>
      <c r="BZ19" s="179" t="str">
        <f t="shared" si="8"/>
        <v/>
      </c>
      <c r="CA19" s="179" t="str">
        <f t="shared" si="9"/>
        <v/>
      </c>
      <c r="CB19" s="179" t="str">
        <f t="shared" si="10"/>
        <v/>
      </c>
      <c r="CC19" s="179" t="str">
        <f t="shared" si="11"/>
        <v/>
      </c>
      <c r="CD19" s="180"/>
    </row>
    <row r="20" spans="1:82" ht="15.95" customHeight="1">
      <c r="A20" s="167">
        <f>IF('Result Sheet'!A23="","",'Result Sheet'!A23)</f>
        <v>16</v>
      </c>
      <c r="B20" s="168">
        <f>IF('Result Sheet'!B23="","",'Result Sheet'!B23)</f>
        <v>118</v>
      </c>
      <c r="C20" s="169">
        <f>IF('Result Sheet'!F23="","",'Result Sheet'!F23)</f>
        <v>940</v>
      </c>
      <c r="D20" s="170" t="str">
        <f>IF('Result Sheet'!E23="","",'Result Sheet'!E23)</f>
        <v>21-01-2016</v>
      </c>
      <c r="E20" s="171" t="str">
        <f>IF('Result Sheet'!G23="","",'Result Sheet'!G23)</f>
        <v>KINJAL SAINI</v>
      </c>
      <c r="F20" s="171" t="str">
        <f>IF('Result Sheet'!H23="","",'Result Sheet'!H23)</f>
        <v>DURGESH CHAND BAGRI</v>
      </c>
      <c r="G20" s="171" t="str">
        <f>IF('Result Sheet'!I23="","",'Result Sheet'!I23)</f>
        <v>PUSHPA DEVI</v>
      </c>
      <c r="H20" s="172" t="str">
        <f>IF('Result Sheet'!K23="","",'Result Sheet'!K23)</f>
        <v>OBC</v>
      </c>
      <c r="I20" s="172" t="str">
        <f>IF('Result Sheet'!J23="","",'Result Sheet'!J23)</f>
        <v>F</v>
      </c>
      <c r="J20" s="273" t="str">
        <f>IF('Result Sheet'!DM23="","",'Result Sheet'!DM23)</f>
        <v>कक्षोंन्नति</v>
      </c>
      <c r="K20" s="173">
        <f>IF('Result Sheet'!DI23="","",'Result Sheet'!DI23)</f>
        <v>395</v>
      </c>
      <c r="L20" s="174">
        <f>IF('Result Sheet'!DJ23="","",'Result Sheet'!DJ23)</f>
        <v>79</v>
      </c>
      <c r="M20" s="173" t="str">
        <f>IF('Result Sheet'!DK23="","",'Result Sheet'!DK23)</f>
        <v>I</v>
      </c>
      <c r="N20" s="216" t="str">
        <f>IF('Result Sheet'!DP23="","",'Result Sheet'!DP23)</f>
        <v>B</v>
      </c>
      <c r="O20" s="175" t="str">
        <f>IF('Result Sheet'!AB23="","",IF('Result Sheet'!AB23="D","I",'Result Sheet'!AB23))</f>
        <v>I</v>
      </c>
      <c r="P20" s="176" t="str">
        <f>IF('Result Sheet'!AC23="","",'Result Sheet'!AC23)</f>
        <v>C</v>
      </c>
      <c r="Q20" s="175" t="str">
        <f>IF('Result Sheet'!AT23="","",IF('Result Sheet'!AT23="D","I",'Result Sheet'!AT23))</f>
        <v>I</v>
      </c>
      <c r="R20" s="176" t="str">
        <f>IF('Result Sheet'!AU23="","",'Result Sheet'!AU23)</f>
        <v>A</v>
      </c>
      <c r="S20" s="175" t="str">
        <f>IF('Result Sheet'!BL23="","",IF('Result Sheet'!BL23="D","I",'Result Sheet'!BL23))</f>
        <v>I</v>
      </c>
      <c r="T20" s="176" t="str">
        <f>IF('Result Sheet'!BM23="","",'Result Sheet'!BM23)</f>
        <v>A</v>
      </c>
      <c r="U20" s="175" t="str">
        <f>IF('Result Sheet'!CD23="","",IF('Result Sheet'!CD23="D","I",'Result Sheet'!CD23))</f>
        <v>I</v>
      </c>
      <c r="V20" s="176" t="str">
        <f>IF('Result Sheet'!CE23="","",'Result Sheet'!CE23)</f>
        <v>A</v>
      </c>
      <c r="W20" s="177">
        <f>IF('Result Sheet'!DO23="","",'Result Sheet'!DO23)</f>
        <v>180</v>
      </c>
      <c r="BQ20" s="178" t="str">
        <f>'Result Sheet'!G23</f>
        <v>KINJAL SAINI</v>
      </c>
      <c r="BR20" s="179" t="str">
        <f t="shared" si="0"/>
        <v/>
      </c>
      <c r="BS20" s="179" t="str">
        <f t="shared" si="1"/>
        <v/>
      </c>
      <c r="BT20" s="179" t="str">
        <f t="shared" si="2"/>
        <v/>
      </c>
      <c r="BU20" s="179" t="str">
        <f t="shared" si="3"/>
        <v/>
      </c>
      <c r="BV20" s="179" t="str">
        <f t="shared" si="4"/>
        <v/>
      </c>
      <c r="BW20" s="179" t="str">
        <f t="shared" si="5"/>
        <v>B</v>
      </c>
      <c r="BX20" s="179" t="str">
        <f t="shared" si="6"/>
        <v/>
      </c>
      <c r="BY20" s="179" t="str">
        <f t="shared" si="7"/>
        <v/>
      </c>
      <c r="BZ20" s="179" t="str">
        <f t="shared" si="8"/>
        <v/>
      </c>
      <c r="CA20" s="179" t="str">
        <f t="shared" si="9"/>
        <v/>
      </c>
      <c r="CB20" s="179" t="str">
        <f t="shared" si="10"/>
        <v/>
      </c>
      <c r="CC20" s="179" t="str">
        <f t="shared" si="11"/>
        <v/>
      </c>
      <c r="CD20" s="180"/>
    </row>
    <row r="21" spans="1:82" ht="15.95" customHeight="1">
      <c r="A21" s="167">
        <f>IF('Result Sheet'!A24="","",'Result Sheet'!A24)</f>
        <v>17</v>
      </c>
      <c r="B21" s="168">
        <f>IF('Result Sheet'!B24="","",'Result Sheet'!B24)</f>
        <v>119</v>
      </c>
      <c r="C21" s="169">
        <f>IF('Result Sheet'!F24="","",'Result Sheet'!F24)</f>
        <v>924</v>
      </c>
      <c r="D21" s="170" t="str">
        <f>IF('Result Sheet'!E24="","",'Result Sheet'!E24)</f>
        <v>14-02-2016</v>
      </c>
      <c r="E21" s="171" t="str">
        <f>IF('Result Sheet'!G24="","",'Result Sheet'!G24)</f>
        <v>LUCKY PRAJAPATI</v>
      </c>
      <c r="F21" s="171" t="str">
        <f>IF('Result Sheet'!H24="","",'Result Sheet'!H24)</f>
        <v>NAR SINGH</v>
      </c>
      <c r="G21" s="171" t="str">
        <f>IF('Result Sheet'!I24="","",'Result Sheet'!I24)</f>
        <v>BHAWNA</v>
      </c>
      <c r="H21" s="172" t="str">
        <f>IF('Result Sheet'!K24="","",'Result Sheet'!K24)</f>
        <v>OBC</v>
      </c>
      <c r="I21" s="172" t="str">
        <f>IF('Result Sheet'!J24="","",'Result Sheet'!J24)</f>
        <v>M</v>
      </c>
      <c r="J21" s="273" t="str">
        <f>IF('Result Sheet'!DM24="","",'Result Sheet'!DM24)</f>
        <v>कक्षोंन्नति</v>
      </c>
      <c r="K21" s="173">
        <f>IF('Result Sheet'!DI24="","",'Result Sheet'!DI24)</f>
        <v>392</v>
      </c>
      <c r="L21" s="174">
        <f>IF('Result Sheet'!DJ24="","",'Result Sheet'!DJ24)</f>
        <v>78.400000000000006</v>
      </c>
      <c r="M21" s="173" t="str">
        <f>IF('Result Sheet'!DK24="","",'Result Sheet'!DK24)</f>
        <v>I</v>
      </c>
      <c r="N21" s="216" t="str">
        <f>IF('Result Sheet'!DP24="","",'Result Sheet'!DP24)</f>
        <v>B</v>
      </c>
      <c r="O21" s="175" t="str">
        <f>IF('Result Sheet'!AB24="","",IF('Result Sheet'!AB24="D","I",'Result Sheet'!AB24))</f>
        <v>I</v>
      </c>
      <c r="P21" s="176" t="str">
        <f>IF('Result Sheet'!AC24="","",'Result Sheet'!AC24)</f>
        <v>C</v>
      </c>
      <c r="Q21" s="175" t="str">
        <f>IF('Result Sheet'!AT24="","",IF('Result Sheet'!AT24="D","I",'Result Sheet'!AT24))</f>
        <v>I</v>
      </c>
      <c r="R21" s="176" t="str">
        <f>IF('Result Sheet'!AU24="","",'Result Sheet'!AU24)</f>
        <v>A</v>
      </c>
      <c r="S21" s="175" t="str">
        <f>IF('Result Sheet'!BL24="","",IF('Result Sheet'!BL24="D","I",'Result Sheet'!BL24))</f>
        <v>I</v>
      </c>
      <c r="T21" s="176" t="str">
        <f>IF('Result Sheet'!BM24="","",'Result Sheet'!BM24)</f>
        <v>A</v>
      </c>
      <c r="U21" s="175" t="str">
        <f>IF('Result Sheet'!CD24="","",IF('Result Sheet'!CD24="D","I",'Result Sheet'!CD24))</f>
        <v>I</v>
      </c>
      <c r="V21" s="176" t="str">
        <f>IF('Result Sheet'!CE24="","",'Result Sheet'!CE24)</f>
        <v>A</v>
      </c>
      <c r="W21" s="177">
        <f>IF('Result Sheet'!DO24="","",'Result Sheet'!DO24)</f>
        <v>158</v>
      </c>
      <c r="BQ21" s="178" t="str">
        <f>'Result Sheet'!G24</f>
        <v>LUCKY PRAJAPATI</v>
      </c>
      <c r="BR21" s="179" t="str">
        <f t="shared" si="0"/>
        <v/>
      </c>
      <c r="BS21" s="179" t="str">
        <f t="shared" si="1"/>
        <v/>
      </c>
      <c r="BT21" s="179" t="str">
        <f t="shared" si="2"/>
        <v/>
      </c>
      <c r="BU21" s="179" t="str">
        <f t="shared" si="3"/>
        <v/>
      </c>
      <c r="BV21" s="179" t="str">
        <f t="shared" si="4"/>
        <v>B</v>
      </c>
      <c r="BW21" s="179" t="str">
        <f t="shared" si="5"/>
        <v/>
      </c>
      <c r="BX21" s="179" t="str">
        <f t="shared" si="6"/>
        <v/>
      </c>
      <c r="BY21" s="179" t="str">
        <f t="shared" si="7"/>
        <v/>
      </c>
      <c r="BZ21" s="179" t="str">
        <f t="shared" si="8"/>
        <v/>
      </c>
      <c r="CA21" s="179" t="str">
        <f t="shared" si="9"/>
        <v/>
      </c>
      <c r="CB21" s="179" t="str">
        <f t="shared" si="10"/>
        <v/>
      </c>
      <c r="CC21" s="179" t="str">
        <f t="shared" si="11"/>
        <v/>
      </c>
      <c r="CD21" s="180"/>
    </row>
    <row r="22" spans="1:82" ht="15.95" customHeight="1">
      <c r="A22" s="167">
        <f>IF('Result Sheet'!A25="","",'Result Sheet'!A25)</f>
        <v>18</v>
      </c>
      <c r="B22" s="168">
        <f>IF('Result Sheet'!B25="","",'Result Sheet'!B25)</f>
        <v>120</v>
      </c>
      <c r="C22" s="169">
        <f>IF('Result Sheet'!F25="","",'Result Sheet'!F25)</f>
        <v>921</v>
      </c>
      <c r="D22" s="170">
        <f>IF('Result Sheet'!E25="","",'Result Sheet'!E25)</f>
        <v>42008</v>
      </c>
      <c r="E22" s="171" t="str">
        <f>IF('Result Sheet'!G25="","",'Result Sheet'!G25)</f>
        <v>MAHENDRA PARTAP SINGH CHUNDAWAT</v>
      </c>
      <c r="F22" s="171" t="str">
        <f>IF('Result Sheet'!H25="","",'Result Sheet'!H25)</f>
        <v>CHANDRA SINGH CHUNDAWAT</v>
      </c>
      <c r="G22" s="171" t="str">
        <f>IF('Result Sheet'!I25="","",'Result Sheet'!I25)</f>
        <v>RITU KANWAR</v>
      </c>
      <c r="H22" s="172" t="str">
        <f>IF('Result Sheet'!K25="","",'Result Sheet'!K25)</f>
        <v>GEN</v>
      </c>
      <c r="I22" s="172" t="str">
        <f>IF('Result Sheet'!J25="","",'Result Sheet'!J25)</f>
        <v>M</v>
      </c>
      <c r="J22" s="273" t="str">
        <f>IF('Result Sheet'!DM25="","",'Result Sheet'!DM25)</f>
        <v>कक्षोंन्नति</v>
      </c>
      <c r="K22" s="173">
        <f>IF('Result Sheet'!DI25="","",'Result Sheet'!DI25)</f>
        <v>389</v>
      </c>
      <c r="L22" s="174">
        <f>IF('Result Sheet'!DJ25="","",'Result Sheet'!DJ25)</f>
        <v>77.8</v>
      </c>
      <c r="M22" s="173" t="str">
        <f>IF('Result Sheet'!DK25="","",'Result Sheet'!DK25)</f>
        <v>I</v>
      </c>
      <c r="N22" s="216" t="str">
        <f>IF('Result Sheet'!DP25="","",'Result Sheet'!DP25)</f>
        <v>B</v>
      </c>
      <c r="O22" s="175" t="str">
        <f>IF('Result Sheet'!AB25="","",IF('Result Sheet'!AB25="D","I",'Result Sheet'!AB25))</f>
        <v>I</v>
      </c>
      <c r="P22" s="176" t="str">
        <f>IF('Result Sheet'!AC25="","",'Result Sheet'!AC25)</f>
        <v>C</v>
      </c>
      <c r="Q22" s="175" t="str">
        <f>IF('Result Sheet'!AT25="","",IF('Result Sheet'!AT25="D","I",'Result Sheet'!AT25))</f>
        <v>I</v>
      </c>
      <c r="R22" s="176" t="str">
        <f>IF('Result Sheet'!AU25="","",'Result Sheet'!AU25)</f>
        <v>A</v>
      </c>
      <c r="S22" s="175" t="str">
        <f>IF('Result Sheet'!BL25="","",IF('Result Sheet'!BL25="D","I",'Result Sheet'!BL25))</f>
        <v>I</v>
      </c>
      <c r="T22" s="176" t="str">
        <f>IF('Result Sheet'!BM25="","",'Result Sheet'!BM25)</f>
        <v>A</v>
      </c>
      <c r="U22" s="175" t="str">
        <f>IF('Result Sheet'!CD25="","",IF('Result Sheet'!CD25="D","I",'Result Sheet'!CD25))</f>
        <v>I</v>
      </c>
      <c r="V22" s="176" t="str">
        <f>IF('Result Sheet'!CE25="","",'Result Sheet'!CE25)</f>
        <v>A</v>
      </c>
      <c r="W22" s="177">
        <f>IF('Result Sheet'!DO25="","",'Result Sheet'!DO25)</f>
        <v>158</v>
      </c>
      <c r="BQ22" s="178" t="str">
        <f>'Result Sheet'!G25</f>
        <v>MAHENDRA PARTAP SINGH CHUNDAWAT</v>
      </c>
      <c r="BR22" s="179" t="str">
        <f t="shared" si="0"/>
        <v/>
      </c>
      <c r="BS22" s="179" t="str">
        <f t="shared" si="1"/>
        <v/>
      </c>
      <c r="BT22" s="179" t="str">
        <f t="shared" si="2"/>
        <v/>
      </c>
      <c r="BU22" s="179" t="str">
        <f t="shared" si="3"/>
        <v/>
      </c>
      <c r="BV22" s="179" t="str">
        <f t="shared" si="4"/>
        <v/>
      </c>
      <c r="BW22" s="179" t="str">
        <f t="shared" si="5"/>
        <v/>
      </c>
      <c r="BX22" s="179" t="str">
        <f t="shared" si="6"/>
        <v>B</v>
      </c>
      <c r="BY22" s="179" t="str">
        <f t="shared" si="7"/>
        <v/>
      </c>
      <c r="BZ22" s="179" t="str">
        <f t="shared" si="8"/>
        <v/>
      </c>
      <c r="CA22" s="179" t="str">
        <f t="shared" si="9"/>
        <v/>
      </c>
      <c r="CB22" s="179" t="str">
        <f t="shared" si="10"/>
        <v/>
      </c>
      <c r="CC22" s="179" t="str">
        <f t="shared" si="11"/>
        <v/>
      </c>
      <c r="CD22" s="180"/>
    </row>
    <row r="23" spans="1:82" ht="15.95" customHeight="1">
      <c r="A23" s="167">
        <f>IF('Result Sheet'!A26="","",'Result Sheet'!A26)</f>
        <v>19</v>
      </c>
      <c r="B23" s="168">
        <f>IF('Result Sheet'!B26="","",'Result Sheet'!B26)</f>
        <v>121</v>
      </c>
      <c r="C23" s="169">
        <f>IF('Result Sheet'!F26="","",'Result Sheet'!F26)</f>
        <v>948</v>
      </c>
      <c r="D23" s="170">
        <f>IF('Result Sheet'!E26="","",'Result Sheet'!E26)</f>
        <v>42257</v>
      </c>
      <c r="E23" s="171" t="str">
        <f>IF('Result Sheet'!G26="","",'Result Sheet'!G26)</f>
        <v>MANVEER GURJAR</v>
      </c>
      <c r="F23" s="171" t="str">
        <f>IF('Result Sheet'!H26="","",'Result Sheet'!H26)</f>
        <v>VIKRAM SINGH</v>
      </c>
      <c r="G23" s="171" t="str">
        <f>IF('Result Sheet'!I26="","",'Result Sheet'!I26)</f>
        <v>BARKHA</v>
      </c>
      <c r="H23" s="172" t="str">
        <f>IF('Result Sheet'!K26="","",'Result Sheet'!K26)</f>
        <v>SBC</v>
      </c>
      <c r="I23" s="172" t="str">
        <f>IF('Result Sheet'!J26="","",'Result Sheet'!J26)</f>
        <v>M</v>
      </c>
      <c r="J23" s="273" t="str">
        <f>IF('Result Sheet'!DM26="","",'Result Sheet'!DM26)</f>
        <v>कक्षोंन्नति</v>
      </c>
      <c r="K23" s="173">
        <f>IF('Result Sheet'!DI26="","",'Result Sheet'!DI26)</f>
        <v>387</v>
      </c>
      <c r="L23" s="174">
        <f>IF('Result Sheet'!DJ26="","",'Result Sheet'!DJ26)</f>
        <v>77.400000000000006</v>
      </c>
      <c r="M23" s="173" t="str">
        <f>IF('Result Sheet'!DK26="","",'Result Sheet'!DK26)</f>
        <v>I</v>
      </c>
      <c r="N23" s="216" t="str">
        <f>IF('Result Sheet'!DP26="","",'Result Sheet'!DP26)</f>
        <v>B</v>
      </c>
      <c r="O23" s="175" t="str">
        <f>IF('Result Sheet'!AB26="","",IF('Result Sheet'!AB26="D","I",'Result Sheet'!AB26))</f>
        <v>I</v>
      </c>
      <c r="P23" s="176" t="str">
        <f>IF('Result Sheet'!AC26="","",'Result Sheet'!AC26)</f>
        <v>C</v>
      </c>
      <c r="Q23" s="175" t="str">
        <f>IF('Result Sheet'!AT26="","",IF('Result Sheet'!AT26="D","I",'Result Sheet'!AT26))</f>
        <v>I</v>
      </c>
      <c r="R23" s="176" t="str">
        <f>IF('Result Sheet'!AU26="","",'Result Sheet'!AU26)</f>
        <v>A</v>
      </c>
      <c r="S23" s="175" t="str">
        <f>IF('Result Sheet'!BL26="","",IF('Result Sheet'!BL26="D","I",'Result Sheet'!BL26))</f>
        <v>I</v>
      </c>
      <c r="T23" s="176" t="str">
        <f>IF('Result Sheet'!BM26="","",'Result Sheet'!BM26)</f>
        <v>B</v>
      </c>
      <c r="U23" s="175" t="str">
        <f>IF('Result Sheet'!CD26="","",IF('Result Sheet'!CD26="D","I",'Result Sheet'!CD26))</f>
        <v>I</v>
      </c>
      <c r="V23" s="176" t="str">
        <f>IF('Result Sheet'!CE26="","",'Result Sheet'!CE26)</f>
        <v>B</v>
      </c>
      <c r="W23" s="177">
        <f>IF('Result Sheet'!DO26="","",'Result Sheet'!DO26)</f>
        <v>160</v>
      </c>
      <c r="BQ23" s="178" t="str">
        <f>'Result Sheet'!G26</f>
        <v>MANVEER GURJAR</v>
      </c>
      <c r="BR23" s="179" t="str">
        <f t="shared" si="0"/>
        <v/>
      </c>
      <c r="BS23" s="179" t="str">
        <f t="shared" si="1"/>
        <v/>
      </c>
      <c r="BT23" s="179" t="str">
        <f t="shared" si="2"/>
        <v/>
      </c>
      <c r="BU23" s="179" t="str">
        <f t="shared" si="3"/>
        <v/>
      </c>
      <c r="BV23" s="179" t="str">
        <f t="shared" si="4"/>
        <v/>
      </c>
      <c r="BW23" s="179" t="str">
        <f t="shared" si="5"/>
        <v/>
      </c>
      <c r="BX23" s="179" t="str">
        <f t="shared" si="6"/>
        <v/>
      </c>
      <c r="BY23" s="179" t="str">
        <f t="shared" si="7"/>
        <v/>
      </c>
      <c r="BZ23" s="179" t="str">
        <f t="shared" si="8"/>
        <v/>
      </c>
      <c r="CA23" s="179" t="str">
        <f t="shared" si="9"/>
        <v/>
      </c>
      <c r="CB23" s="179" t="str">
        <f t="shared" si="10"/>
        <v>B</v>
      </c>
      <c r="CC23" s="179" t="str">
        <f t="shared" si="11"/>
        <v/>
      </c>
      <c r="CD23" s="180"/>
    </row>
    <row r="24" spans="1:82" ht="15.95" customHeight="1">
      <c r="A24" s="167">
        <f>IF('Result Sheet'!A27="","",'Result Sheet'!A27)</f>
        <v>20</v>
      </c>
      <c r="B24" s="168">
        <f>IF('Result Sheet'!B27="","",'Result Sheet'!B27)</f>
        <v>122</v>
      </c>
      <c r="C24" s="169">
        <f>IF('Result Sheet'!F27="","",'Result Sheet'!F27)</f>
        <v>943</v>
      </c>
      <c r="D24" s="170" t="str">
        <f>IF('Result Sheet'!E27="","",'Result Sheet'!E27)</f>
        <v>13-01-2015</v>
      </c>
      <c r="E24" s="171" t="str">
        <f>IF('Result Sheet'!G27="","",'Result Sheet'!G27)</f>
        <v>PALAK DAMER</v>
      </c>
      <c r="F24" s="171" t="str">
        <f>IF('Result Sheet'!H27="","",'Result Sheet'!H27)</f>
        <v>GOVIND LAL</v>
      </c>
      <c r="G24" s="171" t="str">
        <f>IF('Result Sheet'!I27="","",'Result Sheet'!I27)</f>
        <v>LEELA</v>
      </c>
      <c r="H24" s="172" t="str">
        <f>IF('Result Sheet'!K27="","",'Result Sheet'!K27)</f>
        <v>SC</v>
      </c>
      <c r="I24" s="172" t="str">
        <f>IF('Result Sheet'!J27="","",'Result Sheet'!J27)</f>
        <v>F</v>
      </c>
      <c r="J24" s="273" t="str">
        <f>IF('Result Sheet'!DM27="","",'Result Sheet'!DM27)</f>
        <v>कक्षोंन्नति</v>
      </c>
      <c r="K24" s="173">
        <f>IF('Result Sheet'!DI27="","",'Result Sheet'!DI27)</f>
        <v>415</v>
      </c>
      <c r="L24" s="174">
        <f>IF('Result Sheet'!DJ27="","",'Result Sheet'!DJ27)</f>
        <v>83</v>
      </c>
      <c r="M24" s="173" t="str">
        <f>IF('Result Sheet'!DK27="","",'Result Sheet'!DK27)</f>
        <v>I</v>
      </c>
      <c r="N24" s="216" t="str">
        <f>IF('Result Sheet'!DP27="","",'Result Sheet'!DP27)</f>
        <v>B</v>
      </c>
      <c r="O24" s="175" t="str">
        <f>IF('Result Sheet'!AB27="","",IF('Result Sheet'!AB27="D","I",'Result Sheet'!AB27))</f>
        <v>I</v>
      </c>
      <c r="P24" s="176" t="str">
        <f>IF('Result Sheet'!AC27="","",'Result Sheet'!AC27)</f>
        <v>B</v>
      </c>
      <c r="Q24" s="175" t="str">
        <f>IF('Result Sheet'!AT27="","",IF('Result Sheet'!AT27="D","I",'Result Sheet'!AT27))</f>
        <v>I</v>
      </c>
      <c r="R24" s="176" t="str">
        <f>IF('Result Sheet'!AU27="","",'Result Sheet'!AU27)</f>
        <v>A</v>
      </c>
      <c r="S24" s="175" t="str">
        <f>IF('Result Sheet'!BL27="","",IF('Result Sheet'!BL27="D","I",'Result Sheet'!BL27))</f>
        <v>I</v>
      </c>
      <c r="T24" s="176" t="str">
        <f>IF('Result Sheet'!BM27="","",'Result Sheet'!BM27)</f>
        <v>A</v>
      </c>
      <c r="U24" s="175" t="str">
        <f>IF('Result Sheet'!CD27="","",IF('Result Sheet'!CD27="D","I",'Result Sheet'!CD27))</f>
        <v>I</v>
      </c>
      <c r="V24" s="176" t="str">
        <f>IF('Result Sheet'!CE27="","",'Result Sheet'!CE27)</f>
        <v>A</v>
      </c>
      <c r="W24" s="177">
        <f>IF('Result Sheet'!DO27="","",'Result Sheet'!DO27)</f>
        <v>164</v>
      </c>
      <c r="BQ24" s="178" t="str">
        <f>'Result Sheet'!G27</f>
        <v>PALAK DAMER</v>
      </c>
      <c r="BR24" s="179" t="str">
        <f t="shared" si="0"/>
        <v/>
      </c>
      <c r="BS24" s="179" t="str">
        <f t="shared" si="1"/>
        <v>B</v>
      </c>
      <c r="BT24" s="179" t="str">
        <f t="shared" si="2"/>
        <v/>
      </c>
      <c r="BU24" s="179" t="str">
        <f t="shared" si="3"/>
        <v/>
      </c>
      <c r="BV24" s="179" t="str">
        <f t="shared" si="4"/>
        <v/>
      </c>
      <c r="BW24" s="179" t="str">
        <f t="shared" si="5"/>
        <v/>
      </c>
      <c r="BX24" s="179" t="str">
        <f t="shared" si="6"/>
        <v/>
      </c>
      <c r="BY24" s="179" t="str">
        <f t="shared" si="7"/>
        <v/>
      </c>
      <c r="BZ24" s="179" t="str">
        <f t="shared" si="8"/>
        <v/>
      </c>
      <c r="CA24" s="179" t="str">
        <f t="shared" si="9"/>
        <v/>
      </c>
      <c r="CB24" s="179" t="str">
        <f t="shared" si="10"/>
        <v/>
      </c>
      <c r="CC24" s="179" t="str">
        <f t="shared" si="11"/>
        <v/>
      </c>
      <c r="CD24" s="180"/>
    </row>
    <row r="25" spans="1:82" ht="15.95" customHeight="1">
      <c r="A25" s="167">
        <f>IF('Result Sheet'!A28="","",'Result Sheet'!A28)</f>
        <v>21</v>
      </c>
      <c r="B25" s="168">
        <f>IF('Result Sheet'!B28="","",'Result Sheet'!B28)</f>
        <v>123</v>
      </c>
      <c r="C25" s="169">
        <f>IF('Result Sheet'!F28="","",'Result Sheet'!F28)</f>
        <v>929</v>
      </c>
      <c r="D25" s="170" t="str">
        <f>IF('Result Sheet'!E28="","",'Result Sheet'!E28)</f>
        <v>21-10-2014</v>
      </c>
      <c r="E25" s="171" t="str">
        <f>IF('Result Sheet'!G28="","",'Result Sheet'!G28)</f>
        <v>PAWAN CHOUHAN</v>
      </c>
      <c r="F25" s="171" t="str">
        <f>IF('Result Sheet'!H28="","",'Result Sheet'!H28)</f>
        <v>NARENDRA SINGH</v>
      </c>
      <c r="G25" s="171" t="str">
        <f>IF('Result Sheet'!I28="","",'Result Sheet'!I28)</f>
        <v>SHOBHA</v>
      </c>
      <c r="H25" s="172" t="str">
        <f>IF('Result Sheet'!K28="","",'Result Sheet'!K28)</f>
        <v>OBC</v>
      </c>
      <c r="I25" s="172" t="str">
        <f>IF('Result Sheet'!J28="","",'Result Sheet'!J28)</f>
        <v>M</v>
      </c>
      <c r="J25" s="273" t="str">
        <f>IF('Result Sheet'!DM28="","",'Result Sheet'!DM28)</f>
        <v>कक्षोंन्नति</v>
      </c>
      <c r="K25" s="173">
        <f>IF('Result Sheet'!DI28="","",'Result Sheet'!DI28)</f>
        <v>418</v>
      </c>
      <c r="L25" s="174">
        <f>IF('Result Sheet'!DJ28="","",'Result Sheet'!DJ28)</f>
        <v>83.6</v>
      </c>
      <c r="M25" s="173" t="str">
        <f>IF('Result Sheet'!DK28="","",'Result Sheet'!DK28)</f>
        <v>I</v>
      </c>
      <c r="N25" s="216" t="str">
        <f>IF('Result Sheet'!DP28="","",'Result Sheet'!DP28)</f>
        <v>B</v>
      </c>
      <c r="O25" s="175" t="str">
        <f>IF('Result Sheet'!AB28="","",IF('Result Sheet'!AB28="D","I",'Result Sheet'!AB28))</f>
        <v>I</v>
      </c>
      <c r="P25" s="176" t="str">
        <f>IF('Result Sheet'!AC28="","",'Result Sheet'!AC28)</f>
        <v>B</v>
      </c>
      <c r="Q25" s="175" t="str">
        <f>IF('Result Sheet'!AT28="","",IF('Result Sheet'!AT28="D","I",'Result Sheet'!AT28))</f>
        <v>I</v>
      </c>
      <c r="R25" s="176" t="str">
        <f>IF('Result Sheet'!AU28="","",'Result Sheet'!AU28)</f>
        <v>A</v>
      </c>
      <c r="S25" s="175" t="str">
        <f>IF('Result Sheet'!BL28="","",IF('Result Sheet'!BL28="D","I",'Result Sheet'!BL28))</f>
        <v>I</v>
      </c>
      <c r="T25" s="176" t="str">
        <f>IF('Result Sheet'!BM28="","",'Result Sheet'!BM28)</f>
        <v>A</v>
      </c>
      <c r="U25" s="175" t="str">
        <f>IF('Result Sheet'!CD28="","",IF('Result Sheet'!CD28="D","I",'Result Sheet'!CD28))</f>
        <v>I</v>
      </c>
      <c r="V25" s="176" t="str">
        <f>IF('Result Sheet'!CE28="","",'Result Sheet'!CE28)</f>
        <v>B</v>
      </c>
      <c r="W25" s="177">
        <f>IF('Result Sheet'!DO28="","",'Result Sheet'!DO28)</f>
        <v>166</v>
      </c>
      <c r="BQ25" s="178" t="str">
        <f>'Result Sheet'!G28</f>
        <v>PAWAN CHOUHAN</v>
      </c>
      <c r="BR25" s="179" t="str">
        <f t="shared" si="0"/>
        <v/>
      </c>
      <c r="BS25" s="179" t="str">
        <f t="shared" si="1"/>
        <v/>
      </c>
      <c r="BT25" s="179" t="str">
        <f t="shared" si="2"/>
        <v/>
      </c>
      <c r="BU25" s="179" t="str">
        <f t="shared" si="3"/>
        <v/>
      </c>
      <c r="BV25" s="179" t="str">
        <f t="shared" si="4"/>
        <v>B</v>
      </c>
      <c r="BW25" s="179" t="str">
        <f t="shared" si="5"/>
        <v/>
      </c>
      <c r="BX25" s="179" t="str">
        <f t="shared" si="6"/>
        <v/>
      </c>
      <c r="BY25" s="179" t="str">
        <f t="shared" si="7"/>
        <v/>
      </c>
      <c r="BZ25" s="179" t="str">
        <f t="shared" si="8"/>
        <v/>
      </c>
      <c r="CA25" s="179" t="str">
        <f t="shared" si="9"/>
        <v/>
      </c>
      <c r="CB25" s="179" t="str">
        <f t="shared" si="10"/>
        <v/>
      </c>
      <c r="CC25" s="179" t="str">
        <f t="shared" si="11"/>
        <v/>
      </c>
      <c r="CD25" s="180"/>
    </row>
    <row r="26" spans="1:82" ht="15.95" customHeight="1">
      <c r="A26" s="167">
        <f>IF('Result Sheet'!A29="","",'Result Sheet'!A29)</f>
        <v>22</v>
      </c>
      <c r="B26" s="168">
        <f>IF('Result Sheet'!B29="","",'Result Sheet'!B29)</f>
        <v>124</v>
      </c>
      <c r="C26" s="169">
        <f>IF('Result Sheet'!F29="","",'Result Sheet'!F29)</f>
        <v>932</v>
      </c>
      <c r="D26" s="170" t="str">
        <f>IF('Result Sheet'!E29="","",'Result Sheet'!E29)</f>
        <v>15-11-2014</v>
      </c>
      <c r="E26" s="171" t="str">
        <f>IF('Result Sheet'!G29="","",'Result Sheet'!G29)</f>
        <v>PRAGYA</v>
      </c>
      <c r="F26" s="171" t="str">
        <f>IF('Result Sheet'!H29="","",'Result Sheet'!H29)</f>
        <v>SUGANDAS</v>
      </c>
      <c r="G26" s="171" t="str">
        <f>IF('Result Sheet'!I29="","",'Result Sheet'!I29)</f>
        <v>ANITA</v>
      </c>
      <c r="H26" s="172" t="str">
        <f>IF('Result Sheet'!K29="","",'Result Sheet'!K29)</f>
        <v>OBC</v>
      </c>
      <c r="I26" s="172" t="str">
        <f>IF('Result Sheet'!J29="","",'Result Sheet'!J29)</f>
        <v>F</v>
      </c>
      <c r="J26" s="273" t="str">
        <f>IF('Result Sheet'!DM29="","",'Result Sheet'!DM29)</f>
        <v>कक्षोंन्नति</v>
      </c>
      <c r="K26" s="173">
        <f>IF('Result Sheet'!DI29="","",'Result Sheet'!DI29)</f>
        <v>412</v>
      </c>
      <c r="L26" s="174">
        <f>IF('Result Sheet'!DJ29="","",'Result Sheet'!DJ29)</f>
        <v>82.4</v>
      </c>
      <c r="M26" s="173" t="str">
        <f>IF('Result Sheet'!DK29="","",'Result Sheet'!DK29)</f>
        <v>I</v>
      </c>
      <c r="N26" s="216" t="str">
        <f>IF('Result Sheet'!DP29="","",'Result Sheet'!DP29)</f>
        <v>B</v>
      </c>
      <c r="O26" s="175" t="str">
        <f>IF('Result Sheet'!AB29="","",IF('Result Sheet'!AB29="D","I",'Result Sheet'!AB29))</f>
        <v>I</v>
      </c>
      <c r="P26" s="176" t="str">
        <f>IF('Result Sheet'!AC29="","",'Result Sheet'!AC29)</f>
        <v>B</v>
      </c>
      <c r="Q26" s="175" t="str">
        <f>IF('Result Sheet'!AT29="","",IF('Result Sheet'!AT29="D","I",'Result Sheet'!AT29))</f>
        <v>I</v>
      </c>
      <c r="R26" s="176" t="str">
        <f>IF('Result Sheet'!AU29="","",'Result Sheet'!AU29)</f>
        <v>A</v>
      </c>
      <c r="S26" s="175" t="str">
        <f>IF('Result Sheet'!BL29="","",IF('Result Sheet'!BL29="D","I",'Result Sheet'!BL29))</f>
        <v>I</v>
      </c>
      <c r="T26" s="176" t="str">
        <f>IF('Result Sheet'!BM29="","",'Result Sheet'!BM29)</f>
        <v>A</v>
      </c>
      <c r="U26" s="175" t="str">
        <f>IF('Result Sheet'!CD29="","",IF('Result Sheet'!CD29="D","I",'Result Sheet'!CD29))</f>
        <v>I</v>
      </c>
      <c r="V26" s="176" t="str">
        <f>IF('Result Sheet'!CE29="","",'Result Sheet'!CE29)</f>
        <v>A</v>
      </c>
      <c r="W26" s="177">
        <f>IF('Result Sheet'!DO29="","",'Result Sheet'!DO29)</f>
        <v>162</v>
      </c>
      <c r="BQ26" s="178" t="str">
        <f>'Result Sheet'!G29</f>
        <v>PRAGYA</v>
      </c>
      <c r="BR26" s="179" t="str">
        <f t="shared" si="0"/>
        <v/>
      </c>
      <c r="BS26" s="179" t="str">
        <f t="shared" si="1"/>
        <v/>
      </c>
      <c r="BT26" s="179" t="str">
        <f t="shared" si="2"/>
        <v/>
      </c>
      <c r="BU26" s="179" t="str">
        <f t="shared" si="3"/>
        <v/>
      </c>
      <c r="BV26" s="179" t="str">
        <f t="shared" si="4"/>
        <v/>
      </c>
      <c r="BW26" s="179" t="str">
        <f t="shared" si="5"/>
        <v>B</v>
      </c>
      <c r="BX26" s="179" t="str">
        <f t="shared" si="6"/>
        <v/>
      </c>
      <c r="BY26" s="179" t="str">
        <f t="shared" si="7"/>
        <v/>
      </c>
      <c r="BZ26" s="179" t="str">
        <f t="shared" si="8"/>
        <v/>
      </c>
      <c r="CA26" s="179" t="str">
        <f t="shared" si="9"/>
        <v/>
      </c>
      <c r="CB26" s="179" t="str">
        <f t="shared" si="10"/>
        <v/>
      </c>
      <c r="CC26" s="179" t="str">
        <f t="shared" si="11"/>
        <v/>
      </c>
      <c r="CD26" s="180"/>
    </row>
    <row r="27" spans="1:82" ht="15.95" customHeight="1">
      <c r="A27" s="167">
        <f>IF('Result Sheet'!A30="","",'Result Sheet'!A30)</f>
        <v>23</v>
      </c>
      <c r="B27" s="168">
        <f>IF('Result Sheet'!B30="","",'Result Sheet'!B30)</f>
        <v>125</v>
      </c>
      <c r="C27" s="169">
        <f>IF('Result Sheet'!F30="","",'Result Sheet'!F30)</f>
        <v>927</v>
      </c>
      <c r="D27" s="170" t="str">
        <f>IF('Result Sheet'!E30="","",'Result Sheet'!E30)</f>
        <v>31-01-2016</v>
      </c>
      <c r="E27" s="171" t="str">
        <f>IF('Result Sheet'!G30="","",'Result Sheet'!G30)</f>
        <v>PRAMOD BHATI</v>
      </c>
      <c r="F27" s="171" t="str">
        <f>IF('Result Sheet'!H30="","",'Result Sheet'!H30)</f>
        <v>PANKAJ</v>
      </c>
      <c r="G27" s="171" t="str">
        <f>IF('Result Sheet'!I30="","",'Result Sheet'!I30)</f>
        <v>PINKI</v>
      </c>
      <c r="H27" s="172" t="str">
        <f>IF('Result Sheet'!K30="","",'Result Sheet'!K30)</f>
        <v>OBC</v>
      </c>
      <c r="I27" s="172" t="str">
        <f>IF('Result Sheet'!J30="","",'Result Sheet'!J30)</f>
        <v>M</v>
      </c>
      <c r="J27" s="273" t="str">
        <f>IF('Result Sheet'!DM30="","",'Result Sheet'!DM30)</f>
        <v>कक्षोंन्नति</v>
      </c>
      <c r="K27" s="173">
        <f>IF('Result Sheet'!DI30="","",'Result Sheet'!DI30)</f>
        <v>407</v>
      </c>
      <c r="L27" s="174">
        <f>IF('Result Sheet'!DJ30="","",'Result Sheet'!DJ30)</f>
        <v>81.400000000000006</v>
      </c>
      <c r="M27" s="173" t="str">
        <f>IF('Result Sheet'!DK30="","",'Result Sheet'!DK30)</f>
        <v>I</v>
      </c>
      <c r="N27" s="216" t="str">
        <f>IF('Result Sheet'!DP30="","",'Result Sheet'!DP30)</f>
        <v>B</v>
      </c>
      <c r="O27" s="175" t="str">
        <f>IF('Result Sheet'!AB30="","",IF('Result Sheet'!AB30="D","I",'Result Sheet'!AB30))</f>
        <v>I</v>
      </c>
      <c r="P27" s="176" t="str">
        <f>IF('Result Sheet'!AC30="","",'Result Sheet'!AC30)</f>
        <v>B</v>
      </c>
      <c r="Q27" s="175" t="str">
        <f>IF('Result Sheet'!AT30="","",IF('Result Sheet'!AT30="D","I",'Result Sheet'!AT30))</f>
        <v>I</v>
      </c>
      <c r="R27" s="176" t="str">
        <f>IF('Result Sheet'!AU30="","",'Result Sheet'!AU30)</f>
        <v>A</v>
      </c>
      <c r="S27" s="175" t="str">
        <f>IF('Result Sheet'!BL30="","",IF('Result Sheet'!BL30="D","I",'Result Sheet'!BL30))</f>
        <v>I</v>
      </c>
      <c r="T27" s="176" t="str">
        <f>IF('Result Sheet'!BM30="","",'Result Sheet'!BM30)</f>
        <v>B</v>
      </c>
      <c r="U27" s="175" t="str">
        <f>IF('Result Sheet'!CD30="","",IF('Result Sheet'!CD30="D","I",'Result Sheet'!CD30))</f>
        <v>I</v>
      </c>
      <c r="V27" s="176" t="str">
        <f>IF('Result Sheet'!CE30="","",'Result Sheet'!CE30)</f>
        <v>A</v>
      </c>
      <c r="W27" s="177">
        <f>IF('Result Sheet'!DO30="","",'Result Sheet'!DO30)</f>
        <v>150</v>
      </c>
      <c r="BQ27" s="178" t="str">
        <f>'Result Sheet'!G30</f>
        <v>PRAMOD BHATI</v>
      </c>
      <c r="BR27" s="179" t="str">
        <f t="shared" si="0"/>
        <v/>
      </c>
      <c r="BS27" s="179" t="str">
        <f t="shared" si="1"/>
        <v/>
      </c>
      <c r="BT27" s="179" t="str">
        <f t="shared" si="2"/>
        <v/>
      </c>
      <c r="BU27" s="179" t="str">
        <f t="shared" si="3"/>
        <v/>
      </c>
      <c r="BV27" s="179" t="str">
        <f t="shared" si="4"/>
        <v>B</v>
      </c>
      <c r="BW27" s="179" t="str">
        <f t="shared" si="5"/>
        <v/>
      </c>
      <c r="BX27" s="179" t="str">
        <f t="shared" si="6"/>
        <v/>
      </c>
      <c r="BY27" s="179" t="str">
        <f t="shared" si="7"/>
        <v/>
      </c>
      <c r="BZ27" s="179" t="str">
        <f t="shared" si="8"/>
        <v/>
      </c>
      <c r="CA27" s="179" t="str">
        <f t="shared" si="9"/>
        <v/>
      </c>
      <c r="CB27" s="179" t="str">
        <f t="shared" si="10"/>
        <v/>
      </c>
      <c r="CC27" s="179" t="str">
        <f t="shared" si="11"/>
        <v/>
      </c>
      <c r="CD27" s="180"/>
    </row>
    <row r="28" spans="1:82" ht="15.95" customHeight="1">
      <c r="A28" s="167">
        <f>IF('Result Sheet'!A31="","",'Result Sheet'!A31)</f>
        <v>24</v>
      </c>
      <c r="B28" s="168">
        <f>IF('Result Sheet'!B31="","",'Result Sheet'!B31)</f>
        <v>126</v>
      </c>
      <c r="C28" s="169">
        <f>IF('Result Sheet'!F31="","",'Result Sheet'!F31)</f>
        <v>938</v>
      </c>
      <c r="D28" s="170" t="str">
        <f>IF('Result Sheet'!E31="","",'Result Sheet'!E31)</f>
        <v>24-06-2015</v>
      </c>
      <c r="E28" s="171" t="str">
        <f>IF('Result Sheet'!G31="","",'Result Sheet'!G31)</f>
        <v>PRAVEEN GURJAR</v>
      </c>
      <c r="F28" s="171" t="str">
        <f>IF('Result Sheet'!H31="","",'Result Sheet'!H31)</f>
        <v>SUKHDEV</v>
      </c>
      <c r="G28" s="171" t="str">
        <f>IF('Result Sheet'!I31="","",'Result Sheet'!I31)</f>
        <v>MANJU DEVI</v>
      </c>
      <c r="H28" s="172" t="str">
        <f>IF('Result Sheet'!K31="","",'Result Sheet'!K31)</f>
        <v>SBC</v>
      </c>
      <c r="I28" s="172" t="str">
        <f>IF('Result Sheet'!J31="","",'Result Sheet'!J31)</f>
        <v>M</v>
      </c>
      <c r="J28" s="273" t="str">
        <f>IF('Result Sheet'!DM31="","",'Result Sheet'!DM31)</f>
        <v>कक्षोंन्नति</v>
      </c>
      <c r="K28" s="173">
        <f>IF('Result Sheet'!DI31="","",'Result Sheet'!DI31)</f>
        <v>403</v>
      </c>
      <c r="L28" s="174">
        <f>IF('Result Sheet'!DJ31="","",'Result Sheet'!DJ31)</f>
        <v>80.599999999999994</v>
      </c>
      <c r="M28" s="173" t="str">
        <f>IF('Result Sheet'!DK31="","",'Result Sheet'!DK31)</f>
        <v>I</v>
      </c>
      <c r="N28" s="216" t="str">
        <f>IF('Result Sheet'!DP31="","",'Result Sheet'!DP31)</f>
        <v>B</v>
      </c>
      <c r="O28" s="175" t="str">
        <f>IF('Result Sheet'!AB31="","",IF('Result Sheet'!AB31="D","I",'Result Sheet'!AB31))</f>
        <v>I</v>
      </c>
      <c r="P28" s="176" t="str">
        <f>IF('Result Sheet'!AC31="","",'Result Sheet'!AC31)</f>
        <v>B</v>
      </c>
      <c r="Q28" s="175" t="str">
        <f>IF('Result Sheet'!AT31="","",IF('Result Sheet'!AT31="D","I",'Result Sheet'!AT31))</f>
        <v>I</v>
      </c>
      <c r="R28" s="176" t="str">
        <f>IF('Result Sheet'!AU31="","",'Result Sheet'!AU31)</f>
        <v>A</v>
      </c>
      <c r="S28" s="175" t="str">
        <f>IF('Result Sheet'!BL31="","",IF('Result Sheet'!BL31="D","I",'Result Sheet'!BL31))</f>
        <v>I</v>
      </c>
      <c r="T28" s="176" t="str">
        <f>IF('Result Sheet'!BM31="","",'Result Sheet'!BM31)</f>
        <v>B</v>
      </c>
      <c r="U28" s="175" t="str">
        <f>IF('Result Sheet'!CD31="","",IF('Result Sheet'!CD31="D","I",'Result Sheet'!CD31))</f>
        <v>I</v>
      </c>
      <c r="V28" s="176" t="str">
        <f>IF('Result Sheet'!CE31="","",'Result Sheet'!CE31)</f>
        <v>A</v>
      </c>
      <c r="W28" s="177">
        <f>IF('Result Sheet'!DO31="","",'Result Sheet'!DO31)</f>
        <v>196</v>
      </c>
      <c r="BQ28" s="178" t="str">
        <f>'Result Sheet'!G31</f>
        <v>PRAVEEN GURJAR</v>
      </c>
      <c r="BR28" s="179" t="str">
        <f t="shared" si="0"/>
        <v/>
      </c>
      <c r="BS28" s="179" t="str">
        <f t="shared" si="1"/>
        <v/>
      </c>
      <c r="BT28" s="179" t="str">
        <f t="shared" si="2"/>
        <v/>
      </c>
      <c r="BU28" s="179" t="str">
        <f t="shared" si="3"/>
        <v/>
      </c>
      <c r="BV28" s="179" t="str">
        <f t="shared" si="4"/>
        <v/>
      </c>
      <c r="BW28" s="179" t="str">
        <f t="shared" si="5"/>
        <v/>
      </c>
      <c r="BX28" s="179" t="str">
        <f t="shared" si="6"/>
        <v/>
      </c>
      <c r="BY28" s="179" t="str">
        <f t="shared" si="7"/>
        <v/>
      </c>
      <c r="BZ28" s="179" t="str">
        <f t="shared" si="8"/>
        <v/>
      </c>
      <c r="CA28" s="179" t="str">
        <f t="shared" si="9"/>
        <v/>
      </c>
      <c r="CB28" s="179" t="str">
        <f t="shared" si="10"/>
        <v>B</v>
      </c>
      <c r="CC28" s="179" t="str">
        <f t="shared" si="11"/>
        <v/>
      </c>
      <c r="CD28" s="180"/>
    </row>
    <row r="29" spans="1:82" ht="15.95" customHeight="1">
      <c r="A29" s="167">
        <f>IF('Result Sheet'!A32="","",'Result Sheet'!A32)</f>
        <v>25</v>
      </c>
      <c r="B29" s="168">
        <f>IF('Result Sheet'!B32="","",'Result Sheet'!B32)</f>
        <v>127</v>
      </c>
      <c r="C29" s="169">
        <f>IF('Result Sheet'!F32="","",'Result Sheet'!F32)</f>
        <v>950</v>
      </c>
      <c r="D29" s="170" t="str">
        <f>IF('Result Sheet'!E32="","",'Result Sheet'!E32)</f>
        <v>27-02-2016</v>
      </c>
      <c r="E29" s="171" t="str">
        <f>IF('Result Sheet'!G32="","",'Result Sheet'!G32)</f>
        <v>PRIYANSHU</v>
      </c>
      <c r="F29" s="171" t="str">
        <f>IF('Result Sheet'!H32="","",'Result Sheet'!H32)</f>
        <v>KULDEEP</v>
      </c>
      <c r="G29" s="171" t="str">
        <f>IF('Result Sheet'!I32="","",'Result Sheet'!I32)</f>
        <v>KHUSBOO MALI</v>
      </c>
      <c r="H29" s="172" t="str">
        <f>IF('Result Sheet'!K32="","",'Result Sheet'!K32)</f>
        <v>OBC</v>
      </c>
      <c r="I29" s="172" t="str">
        <f>IF('Result Sheet'!J32="","",'Result Sheet'!J32)</f>
        <v>M</v>
      </c>
      <c r="J29" s="273" t="str">
        <f>IF('Result Sheet'!DM32="","",'Result Sheet'!DM32)</f>
        <v>कक्षोंन्नति</v>
      </c>
      <c r="K29" s="173">
        <f>IF('Result Sheet'!DI32="","",'Result Sheet'!DI32)</f>
        <v>407</v>
      </c>
      <c r="L29" s="174">
        <f>IF('Result Sheet'!DJ32="","",'Result Sheet'!DJ32)</f>
        <v>81.400000000000006</v>
      </c>
      <c r="M29" s="173" t="str">
        <f>IF('Result Sheet'!DK32="","",'Result Sheet'!DK32)</f>
        <v>I</v>
      </c>
      <c r="N29" s="216" t="str">
        <f>IF('Result Sheet'!DP32="","",'Result Sheet'!DP32)</f>
        <v>B</v>
      </c>
      <c r="O29" s="175" t="str">
        <f>IF('Result Sheet'!AB32="","",IF('Result Sheet'!AB32="D","I",'Result Sheet'!AB32))</f>
        <v>I</v>
      </c>
      <c r="P29" s="176" t="str">
        <f>IF('Result Sheet'!AC32="","",'Result Sheet'!AC32)</f>
        <v>B</v>
      </c>
      <c r="Q29" s="175" t="str">
        <f>IF('Result Sheet'!AT32="","",IF('Result Sheet'!AT32="D","I",'Result Sheet'!AT32))</f>
        <v>I</v>
      </c>
      <c r="R29" s="176" t="str">
        <f>IF('Result Sheet'!AU32="","",'Result Sheet'!AU32)</f>
        <v>A</v>
      </c>
      <c r="S29" s="175" t="str">
        <f>IF('Result Sheet'!BL32="","",IF('Result Sheet'!BL32="D","I",'Result Sheet'!BL32))</f>
        <v>I</v>
      </c>
      <c r="T29" s="176" t="str">
        <f>IF('Result Sheet'!BM32="","",'Result Sheet'!BM32)</f>
        <v>A</v>
      </c>
      <c r="U29" s="175" t="str">
        <f>IF('Result Sheet'!CD32="","",IF('Result Sheet'!CD32="D","I",'Result Sheet'!CD32))</f>
        <v>I</v>
      </c>
      <c r="V29" s="176" t="str">
        <f>IF('Result Sheet'!CE32="","",'Result Sheet'!CE32)</f>
        <v>A</v>
      </c>
      <c r="W29" s="177">
        <f>IF('Result Sheet'!DO32="","",'Result Sheet'!DO32)</f>
        <v>188</v>
      </c>
      <c r="BQ29" s="178" t="str">
        <f>'Result Sheet'!G32</f>
        <v>PRIYANSHU</v>
      </c>
      <c r="BR29" s="179" t="str">
        <f t="shared" si="0"/>
        <v/>
      </c>
      <c r="BS29" s="179" t="str">
        <f t="shared" si="1"/>
        <v/>
      </c>
      <c r="BT29" s="179" t="str">
        <f t="shared" si="2"/>
        <v/>
      </c>
      <c r="BU29" s="179" t="str">
        <f t="shared" si="3"/>
        <v/>
      </c>
      <c r="BV29" s="179" t="str">
        <f t="shared" si="4"/>
        <v>B</v>
      </c>
      <c r="BW29" s="179" t="str">
        <f t="shared" si="5"/>
        <v/>
      </c>
      <c r="BX29" s="179" t="str">
        <f t="shared" si="6"/>
        <v/>
      </c>
      <c r="BY29" s="179" t="str">
        <f t="shared" si="7"/>
        <v/>
      </c>
      <c r="BZ29" s="179" t="str">
        <f t="shared" si="8"/>
        <v/>
      </c>
      <c r="CA29" s="179" t="str">
        <f t="shared" si="9"/>
        <v/>
      </c>
      <c r="CB29" s="179" t="str">
        <f t="shared" si="10"/>
        <v/>
      </c>
      <c r="CC29" s="179" t="str">
        <f t="shared" si="11"/>
        <v/>
      </c>
      <c r="CD29" s="180"/>
    </row>
    <row r="30" spans="1:82" ht="15.95" customHeight="1">
      <c r="A30" s="167">
        <f>IF('Result Sheet'!A33="","",'Result Sheet'!A33)</f>
        <v>26</v>
      </c>
      <c r="B30" s="168">
        <f>IF('Result Sheet'!B33="","",'Result Sheet'!B33)</f>
        <v>128</v>
      </c>
      <c r="C30" s="169">
        <f>IF('Result Sheet'!F33="","",'Result Sheet'!F33)</f>
        <v>945</v>
      </c>
      <c r="D30" s="170" t="str">
        <f>IF('Result Sheet'!E33="","",'Result Sheet'!E33)</f>
        <v>22-07-2015</v>
      </c>
      <c r="E30" s="171" t="str">
        <f>IF('Result Sheet'!G33="","",'Result Sheet'!G33)</f>
        <v>PRIYANSHU RAWAT</v>
      </c>
      <c r="F30" s="171" t="str">
        <f>IF('Result Sheet'!H33="","",'Result Sheet'!H33)</f>
        <v>MANOHAR SINGH</v>
      </c>
      <c r="G30" s="171" t="str">
        <f>IF('Result Sheet'!I33="","",'Result Sheet'!I33)</f>
        <v>SAPNA</v>
      </c>
      <c r="H30" s="172" t="str">
        <f>IF('Result Sheet'!K33="","",'Result Sheet'!K33)</f>
        <v>OBC</v>
      </c>
      <c r="I30" s="172" t="str">
        <f>IF('Result Sheet'!J33="","",'Result Sheet'!J33)</f>
        <v>M</v>
      </c>
      <c r="J30" s="273" t="str">
        <f>IF('Result Sheet'!DM33="","",'Result Sheet'!DM33)</f>
        <v>कक्षोंन्नति</v>
      </c>
      <c r="K30" s="173">
        <f>IF('Result Sheet'!DI33="","",'Result Sheet'!DI33)</f>
        <v>405</v>
      </c>
      <c r="L30" s="174">
        <f>IF('Result Sheet'!DJ33="","",'Result Sheet'!DJ33)</f>
        <v>81</v>
      </c>
      <c r="M30" s="173" t="str">
        <f>IF('Result Sheet'!DK33="","",'Result Sheet'!DK33)</f>
        <v>I</v>
      </c>
      <c r="N30" s="216" t="str">
        <f>IF('Result Sheet'!DP33="","",'Result Sheet'!DP33)</f>
        <v>B</v>
      </c>
      <c r="O30" s="175" t="str">
        <f>IF('Result Sheet'!AB33="","",IF('Result Sheet'!AB33="D","I",'Result Sheet'!AB33))</f>
        <v>I</v>
      </c>
      <c r="P30" s="176" t="str">
        <f>IF('Result Sheet'!AC33="","",'Result Sheet'!AC33)</f>
        <v>B</v>
      </c>
      <c r="Q30" s="175" t="str">
        <f>IF('Result Sheet'!AT33="","",IF('Result Sheet'!AT33="D","I",'Result Sheet'!AT33))</f>
        <v>I</v>
      </c>
      <c r="R30" s="176" t="str">
        <f>IF('Result Sheet'!AU33="","",'Result Sheet'!AU33)</f>
        <v>A</v>
      </c>
      <c r="S30" s="175" t="str">
        <f>IF('Result Sheet'!BL33="","",IF('Result Sheet'!BL33="D","I",'Result Sheet'!BL33))</f>
        <v>I</v>
      </c>
      <c r="T30" s="176" t="str">
        <f>IF('Result Sheet'!BM33="","",'Result Sheet'!BM33)</f>
        <v>B</v>
      </c>
      <c r="U30" s="175" t="str">
        <f>IF('Result Sheet'!CD33="","",IF('Result Sheet'!CD33="D","I",'Result Sheet'!CD33))</f>
        <v>I</v>
      </c>
      <c r="V30" s="176" t="str">
        <f>IF('Result Sheet'!CE33="","",'Result Sheet'!CE33)</f>
        <v>A</v>
      </c>
      <c r="W30" s="177">
        <f>IF('Result Sheet'!DO33="","",'Result Sheet'!DO33)</f>
        <v>180</v>
      </c>
      <c r="BQ30" s="178" t="str">
        <f>'Result Sheet'!G33</f>
        <v>PRIYANSHU RAWAT</v>
      </c>
      <c r="BR30" s="179" t="str">
        <f t="shared" si="0"/>
        <v/>
      </c>
      <c r="BS30" s="179" t="str">
        <f t="shared" si="1"/>
        <v/>
      </c>
      <c r="BT30" s="179" t="str">
        <f t="shared" si="2"/>
        <v/>
      </c>
      <c r="BU30" s="179" t="str">
        <f t="shared" si="3"/>
        <v/>
      </c>
      <c r="BV30" s="179" t="str">
        <f t="shared" si="4"/>
        <v>B</v>
      </c>
      <c r="BW30" s="179" t="str">
        <f t="shared" si="5"/>
        <v/>
      </c>
      <c r="BX30" s="179" t="str">
        <f t="shared" si="6"/>
        <v/>
      </c>
      <c r="BY30" s="179" t="str">
        <f t="shared" si="7"/>
        <v/>
      </c>
      <c r="BZ30" s="179" t="str">
        <f t="shared" si="8"/>
        <v/>
      </c>
      <c r="CA30" s="179" t="str">
        <f t="shared" si="9"/>
        <v/>
      </c>
      <c r="CB30" s="179" t="str">
        <f t="shared" si="10"/>
        <v/>
      </c>
      <c r="CC30" s="179" t="str">
        <f t="shared" si="11"/>
        <v/>
      </c>
      <c r="CD30" s="180"/>
    </row>
    <row r="31" spans="1:82" ht="15.95" customHeight="1">
      <c r="A31" s="167">
        <f>IF('Result Sheet'!A34="","",'Result Sheet'!A34)</f>
        <v>27</v>
      </c>
      <c r="B31" s="168">
        <f>IF('Result Sheet'!B34="","",'Result Sheet'!B34)</f>
        <v>129</v>
      </c>
      <c r="C31" s="169">
        <f>IF('Result Sheet'!F34="","",'Result Sheet'!F34)</f>
        <v>928</v>
      </c>
      <c r="D31" s="170">
        <f>IF('Result Sheet'!E34="","",'Result Sheet'!E34)</f>
        <v>42676</v>
      </c>
      <c r="E31" s="171" t="str">
        <f>IF('Result Sheet'!G34="","",'Result Sheet'!G34)</f>
        <v>RANVEER</v>
      </c>
      <c r="F31" s="171" t="str">
        <f>IF('Result Sheet'!H34="","",'Result Sheet'!H34)</f>
        <v>TOTA RAM</v>
      </c>
      <c r="G31" s="171" t="str">
        <f>IF('Result Sheet'!I34="","",'Result Sheet'!I34)</f>
        <v>JAYA</v>
      </c>
      <c r="H31" s="172" t="str">
        <f>IF('Result Sheet'!K34="","",'Result Sheet'!K34)</f>
        <v>OBC</v>
      </c>
      <c r="I31" s="172" t="str">
        <f>IF('Result Sheet'!J34="","",'Result Sheet'!J34)</f>
        <v>M</v>
      </c>
      <c r="J31" s="273" t="str">
        <f>IF('Result Sheet'!DM34="","",'Result Sheet'!DM34)</f>
        <v>कक्षोंन्नति</v>
      </c>
      <c r="K31" s="173">
        <f>IF('Result Sheet'!DI34="","",'Result Sheet'!DI34)</f>
        <v>408</v>
      </c>
      <c r="L31" s="174">
        <f>IF('Result Sheet'!DJ34="","",'Result Sheet'!DJ34)</f>
        <v>81.599999999999994</v>
      </c>
      <c r="M31" s="173" t="str">
        <f>IF('Result Sheet'!DK34="","",'Result Sheet'!DK34)</f>
        <v>I</v>
      </c>
      <c r="N31" s="216" t="str">
        <f>IF('Result Sheet'!DP34="","",'Result Sheet'!DP34)</f>
        <v>B</v>
      </c>
      <c r="O31" s="175" t="str">
        <f>IF('Result Sheet'!AB34="","",IF('Result Sheet'!AB34="D","I",'Result Sheet'!AB34))</f>
        <v>I</v>
      </c>
      <c r="P31" s="176" t="str">
        <f>IF('Result Sheet'!AC34="","",'Result Sheet'!AC34)</f>
        <v>B</v>
      </c>
      <c r="Q31" s="175" t="str">
        <f>IF('Result Sheet'!AT34="","",IF('Result Sheet'!AT34="D","I",'Result Sheet'!AT34))</f>
        <v>I</v>
      </c>
      <c r="R31" s="176" t="str">
        <f>IF('Result Sheet'!AU34="","",'Result Sheet'!AU34)</f>
        <v>A</v>
      </c>
      <c r="S31" s="175" t="str">
        <f>IF('Result Sheet'!BL34="","",IF('Result Sheet'!BL34="D","I",'Result Sheet'!BL34))</f>
        <v>I</v>
      </c>
      <c r="T31" s="176" t="str">
        <f>IF('Result Sheet'!BM34="","",'Result Sheet'!BM34)</f>
        <v>B</v>
      </c>
      <c r="U31" s="175" t="str">
        <f>IF('Result Sheet'!CD34="","",IF('Result Sheet'!CD34="D","I",'Result Sheet'!CD34))</f>
        <v>I</v>
      </c>
      <c r="V31" s="176" t="str">
        <f>IF('Result Sheet'!CE34="","",'Result Sheet'!CE34)</f>
        <v>A</v>
      </c>
      <c r="W31" s="177">
        <f>IF('Result Sheet'!DO34="","",'Result Sheet'!DO34)</f>
        <v>200</v>
      </c>
      <c r="BQ31" s="178" t="str">
        <f>'Result Sheet'!G34</f>
        <v>RANVEER</v>
      </c>
      <c r="BR31" s="179" t="str">
        <f t="shared" si="0"/>
        <v/>
      </c>
      <c r="BS31" s="179" t="str">
        <f t="shared" si="1"/>
        <v/>
      </c>
      <c r="BT31" s="179" t="str">
        <f t="shared" si="2"/>
        <v/>
      </c>
      <c r="BU31" s="179" t="str">
        <f t="shared" si="3"/>
        <v/>
      </c>
      <c r="BV31" s="179" t="str">
        <f t="shared" si="4"/>
        <v>B</v>
      </c>
      <c r="BW31" s="179" t="str">
        <f t="shared" si="5"/>
        <v/>
      </c>
      <c r="BX31" s="179" t="str">
        <f t="shared" si="6"/>
        <v/>
      </c>
      <c r="BY31" s="179" t="str">
        <f t="shared" si="7"/>
        <v/>
      </c>
      <c r="BZ31" s="179" t="str">
        <f t="shared" si="8"/>
        <v/>
      </c>
      <c r="CA31" s="179" t="str">
        <f t="shared" si="9"/>
        <v/>
      </c>
      <c r="CB31" s="179" t="str">
        <f t="shared" si="10"/>
        <v/>
      </c>
      <c r="CC31" s="179" t="str">
        <f t="shared" si="11"/>
        <v/>
      </c>
      <c r="CD31" s="180"/>
    </row>
    <row r="32" spans="1:82" ht="15.95" customHeight="1">
      <c r="A32" s="167">
        <f>IF('Result Sheet'!A35="","",'Result Sheet'!A35)</f>
        <v>28</v>
      </c>
      <c r="B32" s="168">
        <f>IF('Result Sheet'!B35="","",'Result Sheet'!B35)</f>
        <v>130</v>
      </c>
      <c r="C32" s="169">
        <f>IF('Result Sheet'!F35="","",'Result Sheet'!F35)</f>
        <v>947</v>
      </c>
      <c r="D32" s="170" t="str">
        <f>IF('Result Sheet'!E35="","",'Result Sheet'!E35)</f>
        <v>18-07-2015</v>
      </c>
      <c r="E32" s="171" t="str">
        <f>IF('Result Sheet'!G35="","",'Result Sheet'!G35)</f>
        <v>SURAJ BHATI</v>
      </c>
      <c r="F32" s="171" t="str">
        <f>IF('Result Sheet'!H35="","",'Result Sheet'!H35)</f>
        <v>RAJURAM BHATI</v>
      </c>
      <c r="G32" s="171" t="str">
        <f>IF('Result Sheet'!I35="","",'Result Sheet'!I35)</f>
        <v>REKHA DEVI</v>
      </c>
      <c r="H32" s="172" t="str">
        <f>IF('Result Sheet'!K35="","",'Result Sheet'!K35)</f>
        <v>OBC</v>
      </c>
      <c r="I32" s="172" t="str">
        <f>IF('Result Sheet'!J35="","",'Result Sheet'!J35)</f>
        <v>M</v>
      </c>
      <c r="J32" s="273" t="str">
        <f>IF('Result Sheet'!DM35="","",'Result Sheet'!DM35)</f>
        <v>कक्षोंन्नति</v>
      </c>
      <c r="K32" s="173">
        <f>IF('Result Sheet'!DI35="","",'Result Sheet'!DI35)</f>
        <v>413</v>
      </c>
      <c r="L32" s="174">
        <f>IF('Result Sheet'!DJ35="","",'Result Sheet'!DJ35)</f>
        <v>82.6</v>
      </c>
      <c r="M32" s="173" t="str">
        <f>IF('Result Sheet'!DK35="","",'Result Sheet'!DK35)</f>
        <v>I</v>
      </c>
      <c r="N32" s="216" t="str">
        <f>IF('Result Sheet'!DP35="","",'Result Sheet'!DP35)</f>
        <v>B</v>
      </c>
      <c r="O32" s="175" t="str">
        <f>IF('Result Sheet'!AB35="","",IF('Result Sheet'!AB35="D","I",'Result Sheet'!AB35))</f>
        <v>I</v>
      </c>
      <c r="P32" s="176" t="str">
        <f>IF('Result Sheet'!AC35="","",'Result Sheet'!AC35)</f>
        <v>B</v>
      </c>
      <c r="Q32" s="175" t="str">
        <f>IF('Result Sheet'!AT35="","",IF('Result Sheet'!AT35="D","I",'Result Sheet'!AT35))</f>
        <v>I</v>
      </c>
      <c r="R32" s="176" t="str">
        <f>IF('Result Sheet'!AU35="","",'Result Sheet'!AU35)</f>
        <v>B</v>
      </c>
      <c r="S32" s="175" t="str">
        <f>IF('Result Sheet'!BL35="","",IF('Result Sheet'!BL35="D","I",'Result Sheet'!BL35))</f>
        <v>I</v>
      </c>
      <c r="T32" s="176" t="str">
        <f>IF('Result Sheet'!BM35="","",'Result Sheet'!BM35)</f>
        <v>B</v>
      </c>
      <c r="U32" s="175" t="str">
        <f>IF('Result Sheet'!CD35="","",IF('Result Sheet'!CD35="D","I",'Result Sheet'!CD35))</f>
        <v>I</v>
      </c>
      <c r="V32" s="176" t="str">
        <f>IF('Result Sheet'!CE35="","",'Result Sheet'!CE35)</f>
        <v>A</v>
      </c>
      <c r="W32" s="177">
        <f>IF('Result Sheet'!DO35="","",'Result Sheet'!DO35)</f>
        <v>220</v>
      </c>
      <c r="BQ32" s="178" t="str">
        <f>'Result Sheet'!G35</f>
        <v>SURAJ BHATI</v>
      </c>
      <c r="BR32" s="179" t="str">
        <f t="shared" si="0"/>
        <v/>
      </c>
      <c r="BS32" s="179" t="str">
        <f t="shared" si="1"/>
        <v/>
      </c>
      <c r="BT32" s="179" t="str">
        <f t="shared" si="2"/>
        <v/>
      </c>
      <c r="BU32" s="179" t="str">
        <f t="shared" si="3"/>
        <v/>
      </c>
      <c r="BV32" s="179" t="str">
        <f t="shared" si="4"/>
        <v>B</v>
      </c>
      <c r="BW32" s="179" t="str">
        <f t="shared" si="5"/>
        <v/>
      </c>
      <c r="BX32" s="179" t="str">
        <f t="shared" si="6"/>
        <v/>
      </c>
      <c r="BY32" s="179" t="str">
        <f t="shared" si="7"/>
        <v/>
      </c>
      <c r="BZ32" s="179" t="str">
        <f t="shared" si="8"/>
        <v/>
      </c>
      <c r="CA32" s="179" t="str">
        <f t="shared" si="9"/>
        <v/>
      </c>
      <c r="CB32" s="179" t="str">
        <f t="shared" si="10"/>
        <v/>
      </c>
      <c r="CC32" s="179" t="str">
        <f t="shared" si="11"/>
        <v/>
      </c>
      <c r="CD32" s="180"/>
    </row>
    <row r="33" spans="1:82" ht="15.95" customHeight="1">
      <c r="A33" s="167">
        <f>IF('Result Sheet'!A36="","",'Result Sheet'!A36)</f>
        <v>29</v>
      </c>
      <c r="B33" s="168">
        <f>IF('Result Sheet'!B36="","",'Result Sheet'!B36)</f>
        <v>131</v>
      </c>
      <c r="C33" s="169">
        <f>IF('Result Sheet'!F36="","",'Result Sheet'!F36)</f>
        <v>930</v>
      </c>
      <c r="D33" s="170" t="str">
        <f>IF('Result Sheet'!E36="","",'Result Sheet'!E36)</f>
        <v>13-03-2015</v>
      </c>
      <c r="E33" s="171" t="str">
        <f>IF('Result Sheet'!G36="","",'Result Sheet'!G36)</f>
        <v>YUVRAJ SHARMA</v>
      </c>
      <c r="F33" s="171" t="str">
        <f>IF('Result Sheet'!H36="","",'Result Sheet'!H36)</f>
        <v>ARVIND SHARMA</v>
      </c>
      <c r="G33" s="171" t="str">
        <f>IF('Result Sheet'!I36="","",'Result Sheet'!I36)</f>
        <v>ANKITA SHARMA</v>
      </c>
      <c r="H33" s="172" t="str">
        <f>IF('Result Sheet'!K36="","",'Result Sheet'!K36)</f>
        <v>OBC</v>
      </c>
      <c r="I33" s="172" t="str">
        <f>IF('Result Sheet'!J36="","",'Result Sheet'!J36)</f>
        <v>M</v>
      </c>
      <c r="J33" s="273" t="str">
        <f>IF('Result Sheet'!DM36="","",'Result Sheet'!DM36)</f>
        <v>कक्षोंन्नति</v>
      </c>
      <c r="K33" s="173">
        <f>IF('Result Sheet'!DI36="","",'Result Sheet'!DI36)</f>
        <v>417</v>
      </c>
      <c r="L33" s="174">
        <f>IF('Result Sheet'!DJ36="","",'Result Sheet'!DJ36)</f>
        <v>83.4</v>
      </c>
      <c r="M33" s="173" t="str">
        <f>IF('Result Sheet'!DK36="","",'Result Sheet'!DK36)</f>
        <v>I</v>
      </c>
      <c r="N33" s="216" t="str">
        <f>IF('Result Sheet'!DP36="","",'Result Sheet'!DP36)</f>
        <v>B</v>
      </c>
      <c r="O33" s="175" t="str">
        <f>IF('Result Sheet'!AB36="","",IF('Result Sheet'!AB36="D","I",'Result Sheet'!AB36))</f>
        <v>I</v>
      </c>
      <c r="P33" s="176" t="str">
        <f>IF('Result Sheet'!AC36="","",'Result Sheet'!AC36)</f>
        <v>B</v>
      </c>
      <c r="Q33" s="175" t="str">
        <f>IF('Result Sheet'!AT36="","",IF('Result Sheet'!AT36="D","I",'Result Sheet'!AT36))</f>
        <v>I</v>
      </c>
      <c r="R33" s="176" t="str">
        <f>IF('Result Sheet'!AU36="","",'Result Sheet'!AU36)</f>
        <v>A</v>
      </c>
      <c r="S33" s="175" t="str">
        <f>IF('Result Sheet'!BL36="","",IF('Result Sheet'!BL36="D","I",'Result Sheet'!BL36))</f>
        <v>I</v>
      </c>
      <c r="T33" s="176" t="str">
        <f>IF('Result Sheet'!BM36="","",'Result Sheet'!BM36)</f>
        <v>B</v>
      </c>
      <c r="U33" s="175" t="str">
        <f>IF('Result Sheet'!CD36="","",IF('Result Sheet'!CD36="D","I",'Result Sheet'!CD36))</f>
        <v>I</v>
      </c>
      <c r="V33" s="176" t="str">
        <f>IF('Result Sheet'!CE36="","",'Result Sheet'!CE36)</f>
        <v>A</v>
      </c>
      <c r="W33" s="177">
        <f>IF('Result Sheet'!DO36="","",'Result Sheet'!DO36)</f>
        <v>145</v>
      </c>
      <c r="BQ33" s="178" t="str">
        <f>'Result Sheet'!G36</f>
        <v>YUVRAJ SHARMA</v>
      </c>
      <c r="BR33" s="179" t="str">
        <f t="shared" si="0"/>
        <v/>
      </c>
      <c r="BS33" s="179" t="str">
        <f t="shared" si="1"/>
        <v/>
      </c>
      <c r="BT33" s="179" t="str">
        <f t="shared" si="2"/>
        <v/>
      </c>
      <c r="BU33" s="179" t="str">
        <f t="shared" si="3"/>
        <v/>
      </c>
      <c r="BV33" s="179" t="str">
        <f t="shared" si="4"/>
        <v>B</v>
      </c>
      <c r="BW33" s="179" t="str">
        <f t="shared" si="5"/>
        <v/>
      </c>
      <c r="BX33" s="179" t="str">
        <f t="shared" si="6"/>
        <v/>
      </c>
      <c r="BY33" s="179" t="str">
        <f t="shared" si="7"/>
        <v/>
      </c>
      <c r="BZ33" s="179" t="str">
        <f t="shared" si="8"/>
        <v/>
      </c>
      <c r="CA33" s="179" t="str">
        <f t="shared" si="9"/>
        <v/>
      </c>
      <c r="CB33" s="179" t="str">
        <f t="shared" si="10"/>
        <v/>
      </c>
      <c r="CC33" s="179" t="str">
        <f t="shared" si="11"/>
        <v/>
      </c>
      <c r="CD33" s="180"/>
    </row>
    <row r="34" spans="1:82" ht="15.95" customHeight="1">
      <c r="A34" s="167">
        <f>IF('Result Sheet'!A37="","",'Result Sheet'!A37)</f>
        <v>30</v>
      </c>
      <c r="B34" s="168">
        <f>IF('Result Sheet'!B37="","",'Result Sheet'!B37)</f>
        <v>132</v>
      </c>
      <c r="C34" s="169">
        <f>IF('Result Sheet'!F37="","",'Result Sheet'!F37)</f>
        <v>941</v>
      </c>
      <c r="D34" s="170">
        <f>IF('Result Sheet'!E37="","",'Result Sheet'!E37)</f>
        <v>42219</v>
      </c>
      <c r="E34" s="171" t="str">
        <f>IF('Result Sheet'!G37="","",'Result Sheet'!G37)</f>
        <v>ZEENAT SHEIKH</v>
      </c>
      <c r="F34" s="171" t="str">
        <f>IF('Result Sheet'!H37="","",'Result Sheet'!H37)</f>
        <v>SAMEER SHEIKH</v>
      </c>
      <c r="G34" s="171" t="str">
        <f>IF('Result Sheet'!I37="","",'Result Sheet'!I37)</f>
        <v>SHABNAM KHNAM</v>
      </c>
      <c r="H34" s="172" t="str">
        <f>IF('Result Sheet'!K37="","",'Result Sheet'!K37)</f>
        <v>GEN</v>
      </c>
      <c r="I34" s="172" t="str">
        <f>IF('Result Sheet'!J37="","",'Result Sheet'!J37)</f>
        <v>F</v>
      </c>
      <c r="J34" s="273" t="str">
        <f>IF('Result Sheet'!DM37="","",'Result Sheet'!DM37)</f>
        <v>कक्षोंन्नति</v>
      </c>
      <c r="K34" s="173">
        <f>IF('Result Sheet'!DI37="","",'Result Sheet'!DI37)</f>
        <v>429</v>
      </c>
      <c r="L34" s="174">
        <f>IF('Result Sheet'!DJ37="","",'Result Sheet'!DJ37)</f>
        <v>85.8</v>
      </c>
      <c r="M34" s="173" t="str">
        <f>IF('Result Sheet'!DK37="","",'Result Sheet'!DK37)</f>
        <v>I</v>
      </c>
      <c r="N34" s="216" t="str">
        <f>IF('Result Sheet'!DP37="","",'Result Sheet'!DP37)</f>
        <v>A</v>
      </c>
      <c r="O34" s="175" t="str">
        <f>IF('Result Sheet'!AB37="","",IF('Result Sheet'!AB37="D","I",'Result Sheet'!AB37))</f>
        <v>I</v>
      </c>
      <c r="P34" s="176" t="str">
        <f>IF('Result Sheet'!AC37="","",'Result Sheet'!AC37)</f>
        <v>B</v>
      </c>
      <c r="Q34" s="175" t="str">
        <f>IF('Result Sheet'!AT37="","",IF('Result Sheet'!AT37="D","I",'Result Sheet'!AT37))</f>
        <v>I</v>
      </c>
      <c r="R34" s="176" t="str">
        <f>IF('Result Sheet'!AU37="","",'Result Sheet'!AU37)</f>
        <v>A</v>
      </c>
      <c r="S34" s="175" t="str">
        <f>IF('Result Sheet'!BL37="","",IF('Result Sheet'!BL37="D","I",'Result Sheet'!BL37))</f>
        <v>I</v>
      </c>
      <c r="T34" s="176" t="str">
        <f>IF('Result Sheet'!BM37="","",'Result Sheet'!BM37)</f>
        <v>A</v>
      </c>
      <c r="U34" s="175" t="str">
        <f>IF('Result Sheet'!CD37="","",IF('Result Sheet'!CD37="D","I",'Result Sheet'!CD37))</f>
        <v>I</v>
      </c>
      <c r="V34" s="176" t="str">
        <f>IF('Result Sheet'!CE37="","",'Result Sheet'!CE37)</f>
        <v>A</v>
      </c>
      <c r="W34" s="177">
        <f>IF('Result Sheet'!DO37="","",'Result Sheet'!DO37)</f>
        <v>180</v>
      </c>
      <c r="BQ34" s="178" t="str">
        <f>'Result Sheet'!G37</f>
        <v>ZEENAT SHEIKH</v>
      </c>
      <c r="BR34" s="179" t="str">
        <f t="shared" si="0"/>
        <v/>
      </c>
      <c r="BS34" s="179" t="str">
        <f t="shared" si="1"/>
        <v/>
      </c>
      <c r="BT34" s="179" t="str">
        <f t="shared" si="2"/>
        <v/>
      </c>
      <c r="BU34" s="179" t="str">
        <f t="shared" si="3"/>
        <v/>
      </c>
      <c r="BV34" s="179" t="str">
        <f t="shared" si="4"/>
        <v/>
      </c>
      <c r="BW34" s="179" t="str">
        <f t="shared" si="5"/>
        <v/>
      </c>
      <c r="BX34" s="179" t="str">
        <f t="shared" si="6"/>
        <v/>
      </c>
      <c r="BY34" s="179" t="str">
        <f t="shared" si="7"/>
        <v>A</v>
      </c>
      <c r="BZ34" s="179" t="str">
        <f t="shared" si="8"/>
        <v/>
      </c>
      <c r="CA34" s="179" t="str">
        <f t="shared" si="9"/>
        <v/>
      </c>
      <c r="CB34" s="179" t="str">
        <f t="shared" si="10"/>
        <v/>
      </c>
      <c r="CC34" s="179" t="str">
        <f t="shared" si="11"/>
        <v/>
      </c>
      <c r="CD34" s="180"/>
    </row>
    <row r="35" spans="1:82" ht="15.95" customHeight="1">
      <c r="A35" s="167">
        <f>IF('Result Sheet'!A38="","",'Result Sheet'!A38)</f>
        <v>31</v>
      </c>
      <c r="B35" s="168" t="str">
        <f>IF('Result Sheet'!B38="","",'Result Sheet'!B38)</f>
        <v/>
      </c>
      <c r="C35" s="169" t="str">
        <f>IF('Result Sheet'!F38="","",'Result Sheet'!F38)</f>
        <v/>
      </c>
      <c r="D35" s="170" t="str">
        <f>IF('Result Sheet'!E38="","",'Result Sheet'!E38)</f>
        <v/>
      </c>
      <c r="E35" s="171" t="str">
        <f>IF('Result Sheet'!G38="","",'Result Sheet'!G38)</f>
        <v/>
      </c>
      <c r="F35" s="171" t="str">
        <f>IF('Result Sheet'!H38="","",'Result Sheet'!H38)</f>
        <v/>
      </c>
      <c r="G35" s="171" t="str">
        <f>IF('Result Sheet'!I38="","",'Result Sheet'!I38)</f>
        <v/>
      </c>
      <c r="H35" s="172" t="str">
        <f>IF('Result Sheet'!K38="","",'Result Sheet'!K38)</f>
        <v/>
      </c>
      <c r="I35" s="172" t="str">
        <f>IF('Result Sheet'!J38="","",'Result Sheet'!J38)</f>
        <v/>
      </c>
      <c r="J35" s="273" t="str">
        <f>IF('Result Sheet'!DM38="","",'Result Sheet'!DM38)</f>
        <v/>
      </c>
      <c r="K35" s="173" t="str">
        <f>IF('Result Sheet'!DI38="","",'Result Sheet'!DI38)</f>
        <v/>
      </c>
      <c r="L35" s="174" t="str">
        <f>IF('Result Sheet'!DJ38="","",'Result Sheet'!DJ38)</f>
        <v/>
      </c>
      <c r="M35" s="173" t="str">
        <f>IF('Result Sheet'!DK38="","",'Result Sheet'!DK38)</f>
        <v/>
      </c>
      <c r="N35" s="216" t="str">
        <f>IF('Result Sheet'!DP38="","",'Result Sheet'!DP38)</f>
        <v/>
      </c>
      <c r="O35" s="175" t="str">
        <f>IF('Result Sheet'!AB38="","",IF('Result Sheet'!AB38="D","I",'Result Sheet'!AB38))</f>
        <v/>
      </c>
      <c r="P35" s="176" t="str">
        <f>IF('Result Sheet'!AC38="","",'Result Sheet'!AC38)</f>
        <v/>
      </c>
      <c r="Q35" s="175" t="str">
        <f>IF('Result Sheet'!AT38="","",IF('Result Sheet'!AT38="D","I",'Result Sheet'!AT38))</f>
        <v/>
      </c>
      <c r="R35" s="176" t="str">
        <f>IF('Result Sheet'!AU38="","",'Result Sheet'!AU38)</f>
        <v/>
      </c>
      <c r="S35" s="175" t="str">
        <f>IF('Result Sheet'!BL38="","",IF('Result Sheet'!BL38="D","I",'Result Sheet'!BL38))</f>
        <v/>
      </c>
      <c r="T35" s="176" t="str">
        <f>IF('Result Sheet'!BM38="","",'Result Sheet'!BM38)</f>
        <v/>
      </c>
      <c r="U35" s="175" t="str">
        <f>IF('Result Sheet'!CD38="","",IF('Result Sheet'!CD38="D","I",'Result Sheet'!CD38))</f>
        <v/>
      </c>
      <c r="V35" s="176" t="str">
        <f>IF('Result Sheet'!CE38="","",'Result Sheet'!CE38)</f>
        <v/>
      </c>
      <c r="W35" s="177" t="str">
        <f>IF('Result Sheet'!DO38="","",'Result Sheet'!DO38)</f>
        <v/>
      </c>
      <c r="BQ35" s="178" t="str">
        <f>'Result Sheet'!G38</f>
        <v/>
      </c>
      <c r="BR35" s="179" t="str">
        <f t="shared" si="0"/>
        <v/>
      </c>
      <c r="BS35" s="179" t="str">
        <f t="shared" si="1"/>
        <v/>
      </c>
      <c r="BT35" s="179" t="str">
        <f t="shared" si="2"/>
        <v/>
      </c>
      <c r="BU35" s="179" t="str">
        <f t="shared" si="3"/>
        <v/>
      </c>
      <c r="BV35" s="179" t="str">
        <f t="shared" si="4"/>
        <v/>
      </c>
      <c r="BW35" s="179" t="str">
        <f t="shared" si="5"/>
        <v/>
      </c>
      <c r="BX35" s="179" t="str">
        <f t="shared" si="6"/>
        <v/>
      </c>
      <c r="BY35" s="179" t="str">
        <f t="shared" si="7"/>
        <v/>
      </c>
      <c r="BZ35" s="179" t="str">
        <f t="shared" si="8"/>
        <v/>
      </c>
      <c r="CA35" s="179" t="str">
        <f t="shared" si="9"/>
        <v/>
      </c>
      <c r="CB35" s="179" t="str">
        <f t="shared" si="10"/>
        <v/>
      </c>
      <c r="CC35" s="179" t="str">
        <f t="shared" si="11"/>
        <v/>
      </c>
      <c r="CD35" s="180"/>
    </row>
    <row r="36" spans="1:82" ht="15.95" customHeight="1">
      <c r="A36" s="167">
        <f>IF('Result Sheet'!A39="","",'Result Sheet'!A39)</f>
        <v>32</v>
      </c>
      <c r="B36" s="168" t="str">
        <f>IF('Result Sheet'!B39="","",'Result Sheet'!B39)</f>
        <v/>
      </c>
      <c r="C36" s="169" t="str">
        <f>IF('Result Sheet'!F39="","",'Result Sheet'!F39)</f>
        <v/>
      </c>
      <c r="D36" s="170" t="str">
        <f>IF('Result Sheet'!E39="","",'Result Sheet'!E39)</f>
        <v/>
      </c>
      <c r="E36" s="171" t="str">
        <f>IF('Result Sheet'!G39="","",'Result Sheet'!G39)</f>
        <v/>
      </c>
      <c r="F36" s="171" t="str">
        <f>IF('Result Sheet'!H39="","",'Result Sheet'!H39)</f>
        <v/>
      </c>
      <c r="G36" s="171" t="str">
        <f>IF('Result Sheet'!I39="","",'Result Sheet'!I39)</f>
        <v/>
      </c>
      <c r="H36" s="172" t="str">
        <f>IF('Result Sheet'!K39="","",'Result Sheet'!K39)</f>
        <v/>
      </c>
      <c r="I36" s="172" t="str">
        <f>IF('Result Sheet'!J39="","",'Result Sheet'!J39)</f>
        <v/>
      </c>
      <c r="J36" s="273" t="str">
        <f>IF('Result Sheet'!DM39="","",'Result Sheet'!DM39)</f>
        <v/>
      </c>
      <c r="K36" s="173" t="str">
        <f>IF('Result Sheet'!DI39="","",'Result Sheet'!DI39)</f>
        <v/>
      </c>
      <c r="L36" s="174" t="str">
        <f>IF('Result Sheet'!DJ39="","",'Result Sheet'!DJ39)</f>
        <v/>
      </c>
      <c r="M36" s="173" t="str">
        <f>IF('Result Sheet'!DK39="","",'Result Sheet'!DK39)</f>
        <v/>
      </c>
      <c r="N36" s="216" t="str">
        <f>IF('Result Sheet'!DP39="","",'Result Sheet'!DP39)</f>
        <v/>
      </c>
      <c r="O36" s="175" t="str">
        <f>IF('Result Sheet'!AB39="","",IF('Result Sheet'!AB39="D","I",'Result Sheet'!AB39))</f>
        <v/>
      </c>
      <c r="P36" s="176" t="str">
        <f>IF('Result Sheet'!AC39="","",'Result Sheet'!AC39)</f>
        <v/>
      </c>
      <c r="Q36" s="175" t="str">
        <f>IF('Result Sheet'!AT39="","",IF('Result Sheet'!AT39="D","I",'Result Sheet'!AT39))</f>
        <v/>
      </c>
      <c r="R36" s="176" t="str">
        <f>IF('Result Sheet'!AU39="","",'Result Sheet'!AU39)</f>
        <v/>
      </c>
      <c r="S36" s="175" t="str">
        <f>IF('Result Sheet'!BL39="","",IF('Result Sheet'!BL39="D","I",'Result Sheet'!BL39))</f>
        <v/>
      </c>
      <c r="T36" s="176" t="str">
        <f>IF('Result Sheet'!BM39="","",'Result Sheet'!BM39)</f>
        <v/>
      </c>
      <c r="U36" s="175" t="str">
        <f>IF('Result Sheet'!CD39="","",IF('Result Sheet'!CD39="D","I",'Result Sheet'!CD39))</f>
        <v/>
      </c>
      <c r="V36" s="176" t="str">
        <f>IF('Result Sheet'!CE39="","",'Result Sheet'!CE39)</f>
        <v/>
      </c>
      <c r="W36" s="177" t="str">
        <f>IF('Result Sheet'!DO39="","",'Result Sheet'!DO39)</f>
        <v/>
      </c>
      <c r="BQ36" s="178" t="str">
        <f>'Result Sheet'!G39</f>
        <v/>
      </c>
      <c r="BR36" s="179" t="str">
        <f t="shared" si="0"/>
        <v/>
      </c>
      <c r="BS36" s="179" t="str">
        <f t="shared" si="1"/>
        <v/>
      </c>
      <c r="BT36" s="179" t="str">
        <f t="shared" si="2"/>
        <v/>
      </c>
      <c r="BU36" s="179" t="str">
        <f t="shared" si="3"/>
        <v/>
      </c>
      <c r="BV36" s="179" t="str">
        <f t="shared" si="4"/>
        <v/>
      </c>
      <c r="BW36" s="179" t="str">
        <f t="shared" si="5"/>
        <v/>
      </c>
      <c r="BX36" s="179" t="str">
        <f t="shared" si="6"/>
        <v/>
      </c>
      <c r="BY36" s="179" t="str">
        <f t="shared" si="7"/>
        <v/>
      </c>
      <c r="BZ36" s="179" t="str">
        <f t="shared" si="8"/>
        <v/>
      </c>
      <c r="CA36" s="179" t="str">
        <f t="shared" si="9"/>
        <v/>
      </c>
      <c r="CB36" s="179" t="str">
        <f t="shared" si="10"/>
        <v/>
      </c>
      <c r="CC36" s="179" t="str">
        <f t="shared" si="11"/>
        <v/>
      </c>
      <c r="CD36" s="180"/>
    </row>
    <row r="37" spans="1:82" ht="15.95" customHeight="1">
      <c r="A37" s="167">
        <f>IF('Result Sheet'!A40="","",'Result Sheet'!A40)</f>
        <v>33</v>
      </c>
      <c r="B37" s="168" t="str">
        <f>IF('Result Sheet'!B40="","",'Result Sheet'!B40)</f>
        <v/>
      </c>
      <c r="C37" s="169" t="str">
        <f>IF('Result Sheet'!F40="","",'Result Sheet'!F40)</f>
        <v/>
      </c>
      <c r="D37" s="170" t="str">
        <f>IF('Result Sheet'!E40="","",'Result Sheet'!E40)</f>
        <v/>
      </c>
      <c r="E37" s="171" t="str">
        <f>IF('Result Sheet'!G40="","",'Result Sheet'!G40)</f>
        <v/>
      </c>
      <c r="F37" s="171" t="str">
        <f>IF('Result Sheet'!H40="","",'Result Sheet'!H40)</f>
        <v/>
      </c>
      <c r="G37" s="171" t="str">
        <f>IF('Result Sheet'!I40="","",'Result Sheet'!I40)</f>
        <v/>
      </c>
      <c r="H37" s="172" t="str">
        <f>IF('Result Sheet'!K40="","",'Result Sheet'!K40)</f>
        <v/>
      </c>
      <c r="I37" s="172" t="str">
        <f>IF('Result Sheet'!J40="","",'Result Sheet'!J40)</f>
        <v/>
      </c>
      <c r="J37" s="273" t="str">
        <f>IF('Result Sheet'!DM40="","",'Result Sheet'!DM40)</f>
        <v/>
      </c>
      <c r="K37" s="173" t="str">
        <f>IF('Result Sheet'!DI40="","",'Result Sheet'!DI40)</f>
        <v/>
      </c>
      <c r="L37" s="174" t="str">
        <f>IF('Result Sheet'!DJ40="","",'Result Sheet'!DJ40)</f>
        <v/>
      </c>
      <c r="M37" s="173" t="str">
        <f>IF('Result Sheet'!DK40="","",'Result Sheet'!DK40)</f>
        <v/>
      </c>
      <c r="N37" s="216" t="str">
        <f>IF('Result Sheet'!DP40="","",'Result Sheet'!DP40)</f>
        <v/>
      </c>
      <c r="O37" s="175" t="str">
        <f>IF('Result Sheet'!AB40="","",IF('Result Sheet'!AB40="D","I",'Result Sheet'!AB40))</f>
        <v/>
      </c>
      <c r="P37" s="176" t="str">
        <f>IF('Result Sheet'!AC40="","",'Result Sheet'!AC40)</f>
        <v/>
      </c>
      <c r="Q37" s="175" t="str">
        <f>IF('Result Sheet'!AT40="","",IF('Result Sheet'!AT40="D","I",'Result Sheet'!AT40))</f>
        <v/>
      </c>
      <c r="R37" s="176" t="str">
        <f>IF('Result Sheet'!AU40="","",'Result Sheet'!AU40)</f>
        <v/>
      </c>
      <c r="S37" s="175" t="str">
        <f>IF('Result Sheet'!BL40="","",IF('Result Sheet'!BL40="D","I",'Result Sheet'!BL40))</f>
        <v/>
      </c>
      <c r="T37" s="176" t="str">
        <f>IF('Result Sheet'!BM40="","",'Result Sheet'!BM40)</f>
        <v/>
      </c>
      <c r="U37" s="175" t="str">
        <f>IF('Result Sheet'!CD40="","",IF('Result Sheet'!CD40="D","I",'Result Sheet'!CD40))</f>
        <v/>
      </c>
      <c r="V37" s="176" t="str">
        <f>IF('Result Sheet'!CE40="","",'Result Sheet'!CE40)</f>
        <v/>
      </c>
      <c r="W37" s="177" t="str">
        <f>IF('Result Sheet'!DO40="","",'Result Sheet'!DO40)</f>
        <v/>
      </c>
      <c r="BQ37" s="178" t="str">
        <f>'Result Sheet'!G40</f>
        <v/>
      </c>
      <c r="BR37" s="179" t="str">
        <f t="shared" si="0"/>
        <v/>
      </c>
      <c r="BS37" s="179" t="str">
        <f t="shared" si="1"/>
        <v/>
      </c>
      <c r="BT37" s="179" t="str">
        <f t="shared" si="2"/>
        <v/>
      </c>
      <c r="BU37" s="179" t="str">
        <f t="shared" si="3"/>
        <v/>
      </c>
      <c r="BV37" s="179" t="str">
        <f t="shared" si="4"/>
        <v/>
      </c>
      <c r="BW37" s="179" t="str">
        <f t="shared" si="5"/>
        <v/>
      </c>
      <c r="BX37" s="179" t="str">
        <f t="shared" si="6"/>
        <v/>
      </c>
      <c r="BY37" s="179" t="str">
        <f t="shared" si="7"/>
        <v/>
      </c>
      <c r="BZ37" s="179" t="str">
        <f t="shared" si="8"/>
        <v/>
      </c>
      <c r="CA37" s="179" t="str">
        <f t="shared" si="9"/>
        <v/>
      </c>
      <c r="CB37" s="179" t="str">
        <f t="shared" si="10"/>
        <v/>
      </c>
      <c r="CC37" s="179" t="str">
        <f t="shared" si="11"/>
        <v/>
      </c>
      <c r="CD37" s="180"/>
    </row>
    <row r="38" spans="1:82" ht="15.95" customHeight="1">
      <c r="A38" s="167">
        <f>IF('Result Sheet'!A41="","",'Result Sheet'!A41)</f>
        <v>34</v>
      </c>
      <c r="B38" s="168" t="str">
        <f>IF('Result Sheet'!B41="","",'Result Sheet'!B41)</f>
        <v/>
      </c>
      <c r="C38" s="169" t="str">
        <f>IF('Result Sheet'!F41="","",'Result Sheet'!F41)</f>
        <v/>
      </c>
      <c r="D38" s="170" t="str">
        <f>IF('Result Sheet'!E41="","",'Result Sheet'!E41)</f>
        <v/>
      </c>
      <c r="E38" s="171" t="str">
        <f>IF('Result Sheet'!G41="","",'Result Sheet'!G41)</f>
        <v/>
      </c>
      <c r="F38" s="171" t="str">
        <f>IF('Result Sheet'!H41="","",'Result Sheet'!H41)</f>
        <v/>
      </c>
      <c r="G38" s="171" t="str">
        <f>IF('Result Sheet'!I41="","",'Result Sheet'!I41)</f>
        <v/>
      </c>
      <c r="H38" s="172" t="str">
        <f>IF('Result Sheet'!K41="","",'Result Sheet'!K41)</f>
        <v/>
      </c>
      <c r="I38" s="172" t="str">
        <f>IF('Result Sheet'!J41="","",'Result Sheet'!J41)</f>
        <v/>
      </c>
      <c r="J38" s="273" t="str">
        <f>IF('Result Sheet'!DM41="","",'Result Sheet'!DM41)</f>
        <v/>
      </c>
      <c r="K38" s="173" t="str">
        <f>IF('Result Sheet'!DI41="","",'Result Sheet'!DI41)</f>
        <v/>
      </c>
      <c r="L38" s="174" t="str">
        <f>IF('Result Sheet'!DJ41="","",'Result Sheet'!DJ41)</f>
        <v/>
      </c>
      <c r="M38" s="173" t="str">
        <f>IF('Result Sheet'!DK41="","",'Result Sheet'!DK41)</f>
        <v/>
      </c>
      <c r="N38" s="216" t="str">
        <f>IF('Result Sheet'!DP41="","",'Result Sheet'!DP41)</f>
        <v/>
      </c>
      <c r="O38" s="175" t="str">
        <f>IF('Result Sheet'!AB41="","",IF('Result Sheet'!AB41="D","I",'Result Sheet'!AB41))</f>
        <v/>
      </c>
      <c r="P38" s="176" t="str">
        <f>IF('Result Sheet'!AC41="","",'Result Sheet'!AC41)</f>
        <v/>
      </c>
      <c r="Q38" s="175" t="str">
        <f>IF('Result Sheet'!AT41="","",IF('Result Sheet'!AT41="D","I",'Result Sheet'!AT41))</f>
        <v/>
      </c>
      <c r="R38" s="176" t="str">
        <f>IF('Result Sheet'!AU41="","",'Result Sheet'!AU41)</f>
        <v/>
      </c>
      <c r="S38" s="175" t="str">
        <f>IF('Result Sheet'!BL41="","",IF('Result Sheet'!BL41="D","I",'Result Sheet'!BL41))</f>
        <v/>
      </c>
      <c r="T38" s="176" t="str">
        <f>IF('Result Sheet'!BM41="","",'Result Sheet'!BM41)</f>
        <v/>
      </c>
      <c r="U38" s="175" t="str">
        <f>IF('Result Sheet'!CD41="","",IF('Result Sheet'!CD41="D","I",'Result Sheet'!CD41))</f>
        <v/>
      </c>
      <c r="V38" s="176" t="str">
        <f>IF('Result Sheet'!CE41="","",'Result Sheet'!CE41)</f>
        <v/>
      </c>
      <c r="W38" s="177" t="str">
        <f>IF('Result Sheet'!DO41="","",'Result Sheet'!DO41)</f>
        <v/>
      </c>
      <c r="BQ38" s="178" t="str">
        <f>'Result Sheet'!G41</f>
        <v/>
      </c>
      <c r="BR38" s="179" t="str">
        <f t="shared" si="0"/>
        <v/>
      </c>
      <c r="BS38" s="179" t="str">
        <f t="shared" si="1"/>
        <v/>
      </c>
      <c r="BT38" s="179" t="str">
        <f t="shared" si="2"/>
        <v/>
      </c>
      <c r="BU38" s="179" t="str">
        <f t="shared" si="3"/>
        <v/>
      </c>
      <c r="BV38" s="179" t="str">
        <f t="shared" si="4"/>
        <v/>
      </c>
      <c r="BW38" s="179" t="str">
        <f t="shared" si="5"/>
        <v/>
      </c>
      <c r="BX38" s="179" t="str">
        <f t="shared" si="6"/>
        <v/>
      </c>
      <c r="BY38" s="179" t="str">
        <f t="shared" si="7"/>
        <v/>
      </c>
      <c r="BZ38" s="179" t="str">
        <f t="shared" si="8"/>
        <v/>
      </c>
      <c r="CA38" s="179" t="str">
        <f t="shared" si="9"/>
        <v/>
      </c>
      <c r="CB38" s="179" t="str">
        <f t="shared" si="10"/>
        <v/>
      </c>
      <c r="CC38" s="179" t="str">
        <f t="shared" si="11"/>
        <v/>
      </c>
      <c r="CD38" s="180"/>
    </row>
    <row r="39" spans="1:82" ht="15.95" customHeight="1">
      <c r="A39" s="167">
        <f>IF('Result Sheet'!A42="","",'Result Sheet'!A42)</f>
        <v>35</v>
      </c>
      <c r="B39" s="168" t="str">
        <f>IF('Result Sheet'!B42="","",'Result Sheet'!B42)</f>
        <v/>
      </c>
      <c r="C39" s="169" t="str">
        <f>IF('Result Sheet'!F42="","",'Result Sheet'!F42)</f>
        <v/>
      </c>
      <c r="D39" s="170" t="str">
        <f>IF('Result Sheet'!E42="","",'Result Sheet'!E42)</f>
        <v/>
      </c>
      <c r="E39" s="171" t="str">
        <f>IF('Result Sheet'!G42="","",'Result Sheet'!G42)</f>
        <v/>
      </c>
      <c r="F39" s="171" t="str">
        <f>IF('Result Sheet'!H42="","",'Result Sheet'!H42)</f>
        <v/>
      </c>
      <c r="G39" s="171" t="str">
        <f>IF('Result Sheet'!I42="","",'Result Sheet'!I42)</f>
        <v/>
      </c>
      <c r="H39" s="172" t="str">
        <f>IF('Result Sheet'!K42="","",'Result Sheet'!K42)</f>
        <v/>
      </c>
      <c r="I39" s="172" t="str">
        <f>IF('Result Sheet'!J42="","",'Result Sheet'!J42)</f>
        <v/>
      </c>
      <c r="J39" s="273" t="str">
        <f>IF('Result Sheet'!DM42="","",'Result Sheet'!DM42)</f>
        <v/>
      </c>
      <c r="K39" s="173" t="str">
        <f>IF('Result Sheet'!DI42="","",'Result Sheet'!DI42)</f>
        <v/>
      </c>
      <c r="L39" s="174" t="str">
        <f>IF('Result Sheet'!DJ42="","",'Result Sheet'!DJ42)</f>
        <v/>
      </c>
      <c r="M39" s="173" t="str">
        <f>IF('Result Sheet'!DK42="","",'Result Sheet'!DK42)</f>
        <v/>
      </c>
      <c r="N39" s="216" t="str">
        <f>IF('Result Sheet'!DP42="","",'Result Sheet'!DP42)</f>
        <v/>
      </c>
      <c r="O39" s="175" t="str">
        <f>IF('Result Sheet'!AB42="","",IF('Result Sheet'!AB42="D","I",'Result Sheet'!AB42))</f>
        <v/>
      </c>
      <c r="P39" s="176" t="str">
        <f>IF('Result Sheet'!AC42="","",'Result Sheet'!AC42)</f>
        <v/>
      </c>
      <c r="Q39" s="175" t="str">
        <f>IF('Result Sheet'!AT42="","",IF('Result Sheet'!AT42="D","I",'Result Sheet'!AT42))</f>
        <v/>
      </c>
      <c r="R39" s="176" t="str">
        <f>IF('Result Sheet'!AU42="","",'Result Sheet'!AU42)</f>
        <v/>
      </c>
      <c r="S39" s="175" t="str">
        <f>IF('Result Sheet'!BL42="","",IF('Result Sheet'!BL42="D","I",'Result Sheet'!BL42))</f>
        <v/>
      </c>
      <c r="T39" s="176" t="str">
        <f>IF('Result Sheet'!BM42="","",'Result Sheet'!BM42)</f>
        <v/>
      </c>
      <c r="U39" s="175" t="str">
        <f>IF('Result Sheet'!CD42="","",IF('Result Sheet'!CD42="D","I",'Result Sheet'!CD42))</f>
        <v/>
      </c>
      <c r="V39" s="176" t="str">
        <f>IF('Result Sheet'!CE42="","",'Result Sheet'!CE42)</f>
        <v/>
      </c>
      <c r="W39" s="177" t="str">
        <f>IF('Result Sheet'!DO42="","",'Result Sheet'!DO42)</f>
        <v/>
      </c>
      <c r="BQ39" s="178" t="str">
        <f>'Result Sheet'!G42</f>
        <v/>
      </c>
      <c r="BR39" s="179" t="str">
        <f t="shared" si="0"/>
        <v/>
      </c>
      <c r="BS39" s="179" t="str">
        <f t="shared" si="1"/>
        <v/>
      </c>
      <c r="BT39" s="179" t="str">
        <f t="shared" si="2"/>
        <v/>
      </c>
      <c r="BU39" s="179" t="str">
        <f t="shared" si="3"/>
        <v/>
      </c>
      <c r="BV39" s="179" t="str">
        <f t="shared" si="4"/>
        <v/>
      </c>
      <c r="BW39" s="179" t="str">
        <f t="shared" si="5"/>
        <v/>
      </c>
      <c r="BX39" s="179" t="str">
        <f t="shared" si="6"/>
        <v/>
      </c>
      <c r="BY39" s="179" t="str">
        <f t="shared" si="7"/>
        <v/>
      </c>
      <c r="BZ39" s="179" t="str">
        <f t="shared" si="8"/>
        <v/>
      </c>
      <c r="CA39" s="179" t="str">
        <f t="shared" si="9"/>
        <v/>
      </c>
      <c r="CB39" s="179" t="str">
        <f t="shared" si="10"/>
        <v/>
      </c>
      <c r="CC39" s="179" t="str">
        <f t="shared" si="11"/>
        <v/>
      </c>
      <c r="CD39" s="180"/>
    </row>
    <row r="40" spans="1:82" ht="15.95" customHeight="1">
      <c r="A40" s="167">
        <f>IF('Result Sheet'!A43="","",'Result Sheet'!A43)</f>
        <v>36</v>
      </c>
      <c r="B40" s="168" t="str">
        <f>IF('Result Sheet'!B43="","",'Result Sheet'!B43)</f>
        <v/>
      </c>
      <c r="C40" s="169" t="str">
        <f>IF('Result Sheet'!F43="","",'Result Sheet'!F43)</f>
        <v/>
      </c>
      <c r="D40" s="170" t="str">
        <f>IF('Result Sheet'!E43="","",'Result Sheet'!E43)</f>
        <v/>
      </c>
      <c r="E40" s="171" t="str">
        <f>IF('Result Sheet'!G43="","",'Result Sheet'!G43)</f>
        <v/>
      </c>
      <c r="F40" s="171" t="str">
        <f>IF('Result Sheet'!H43="","",'Result Sheet'!H43)</f>
        <v/>
      </c>
      <c r="G40" s="171" t="str">
        <f>IF('Result Sheet'!I43="","",'Result Sheet'!I43)</f>
        <v/>
      </c>
      <c r="H40" s="172" t="str">
        <f>IF('Result Sheet'!K43="","",'Result Sheet'!K43)</f>
        <v/>
      </c>
      <c r="I40" s="172" t="str">
        <f>IF('Result Sheet'!J43="","",'Result Sheet'!J43)</f>
        <v/>
      </c>
      <c r="J40" s="273" t="str">
        <f>IF('Result Sheet'!DM43="","",'Result Sheet'!DM43)</f>
        <v/>
      </c>
      <c r="K40" s="173" t="str">
        <f>IF('Result Sheet'!DI43="","",'Result Sheet'!DI43)</f>
        <v/>
      </c>
      <c r="L40" s="174" t="str">
        <f>IF('Result Sheet'!DJ43="","",'Result Sheet'!DJ43)</f>
        <v/>
      </c>
      <c r="M40" s="173" t="str">
        <f>IF('Result Sheet'!DK43="","",'Result Sheet'!DK43)</f>
        <v/>
      </c>
      <c r="N40" s="216" t="str">
        <f>IF('Result Sheet'!DP43="","",'Result Sheet'!DP43)</f>
        <v/>
      </c>
      <c r="O40" s="175" t="str">
        <f>IF('Result Sheet'!AB43="","",IF('Result Sheet'!AB43="D","I",'Result Sheet'!AB43))</f>
        <v/>
      </c>
      <c r="P40" s="176" t="str">
        <f>IF('Result Sheet'!AC43="","",'Result Sheet'!AC43)</f>
        <v/>
      </c>
      <c r="Q40" s="175" t="str">
        <f>IF('Result Sheet'!AT43="","",IF('Result Sheet'!AT43="D","I",'Result Sheet'!AT43))</f>
        <v/>
      </c>
      <c r="R40" s="176" t="str">
        <f>IF('Result Sheet'!AU43="","",'Result Sheet'!AU43)</f>
        <v/>
      </c>
      <c r="S40" s="175" t="str">
        <f>IF('Result Sheet'!BL43="","",IF('Result Sheet'!BL43="D","I",'Result Sheet'!BL43))</f>
        <v/>
      </c>
      <c r="T40" s="176" t="str">
        <f>IF('Result Sheet'!BM43="","",'Result Sheet'!BM43)</f>
        <v/>
      </c>
      <c r="U40" s="175" t="str">
        <f>IF('Result Sheet'!CD43="","",IF('Result Sheet'!CD43="D","I",'Result Sheet'!CD43))</f>
        <v/>
      </c>
      <c r="V40" s="176" t="str">
        <f>IF('Result Sheet'!CE43="","",'Result Sheet'!CE43)</f>
        <v/>
      </c>
      <c r="W40" s="177" t="str">
        <f>IF('Result Sheet'!DO43="","",'Result Sheet'!DO43)</f>
        <v/>
      </c>
      <c r="BQ40" s="178" t="str">
        <f>'Result Sheet'!G43</f>
        <v/>
      </c>
      <c r="BR40" s="179" t="str">
        <f t="shared" si="0"/>
        <v/>
      </c>
      <c r="BS40" s="179" t="str">
        <f t="shared" si="1"/>
        <v/>
      </c>
      <c r="BT40" s="179" t="str">
        <f t="shared" si="2"/>
        <v/>
      </c>
      <c r="BU40" s="179" t="str">
        <f t="shared" si="3"/>
        <v/>
      </c>
      <c r="BV40" s="179" t="str">
        <f t="shared" si="4"/>
        <v/>
      </c>
      <c r="BW40" s="179" t="str">
        <f t="shared" si="5"/>
        <v/>
      </c>
      <c r="BX40" s="179" t="str">
        <f t="shared" si="6"/>
        <v/>
      </c>
      <c r="BY40" s="179" t="str">
        <f t="shared" si="7"/>
        <v/>
      </c>
      <c r="BZ40" s="179" t="str">
        <f t="shared" si="8"/>
        <v/>
      </c>
      <c r="CA40" s="179" t="str">
        <f t="shared" si="9"/>
        <v/>
      </c>
      <c r="CB40" s="179" t="str">
        <f t="shared" si="10"/>
        <v/>
      </c>
      <c r="CC40" s="179" t="str">
        <f t="shared" si="11"/>
        <v/>
      </c>
      <c r="CD40" s="180"/>
    </row>
    <row r="41" spans="1:82" ht="15.95" customHeight="1">
      <c r="A41" s="167">
        <f>IF('Result Sheet'!A44="","",'Result Sheet'!A44)</f>
        <v>37</v>
      </c>
      <c r="B41" s="168" t="str">
        <f>IF('Result Sheet'!B44="","",'Result Sheet'!B44)</f>
        <v/>
      </c>
      <c r="C41" s="169" t="str">
        <f>IF('Result Sheet'!F44="","",'Result Sheet'!F44)</f>
        <v/>
      </c>
      <c r="D41" s="170" t="str">
        <f>IF('Result Sheet'!E44="","",'Result Sheet'!E44)</f>
        <v/>
      </c>
      <c r="E41" s="171" t="str">
        <f>IF('Result Sheet'!G44="","",'Result Sheet'!G44)</f>
        <v/>
      </c>
      <c r="F41" s="171" t="str">
        <f>IF('Result Sheet'!H44="","",'Result Sheet'!H44)</f>
        <v/>
      </c>
      <c r="G41" s="171" t="str">
        <f>IF('Result Sheet'!I44="","",'Result Sheet'!I44)</f>
        <v/>
      </c>
      <c r="H41" s="172" t="str">
        <f>IF('Result Sheet'!K44="","",'Result Sheet'!K44)</f>
        <v/>
      </c>
      <c r="I41" s="172" t="str">
        <f>IF('Result Sheet'!J44="","",'Result Sheet'!J44)</f>
        <v/>
      </c>
      <c r="J41" s="273" t="str">
        <f>IF('Result Sheet'!DM44="","",'Result Sheet'!DM44)</f>
        <v/>
      </c>
      <c r="K41" s="173" t="str">
        <f>IF('Result Sheet'!DI44="","",'Result Sheet'!DI44)</f>
        <v/>
      </c>
      <c r="L41" s="174" t="str">
        <f>IF('Result Sheet'!DJ44="","",'Result Sheet'!DJ44)</f>
        <v/>
      </c>
      <c r="M41" s="173" t="str">
        <f>IF('Result Sheet'!DK44="","",'Result Sheet'!DK44)</f>
        <v/>
      </c>
      <c r="N41" s="216" t="str">
        <f>IF('Result Sheet'!DP44="","",'Result Sheet'!DP44)</f>
        <v/>
      </c>
      <c r="O41" s="175" t="str">
        <f>IF('Result Sheet'!AB44="","",IF('Result Sheet'!AB44="D","I",'Result Sheet'!AB44))</f>
        <v/>
      </c>
      <c r="P41" s="176" t="str">
        <f>IF('Result Sheet'!AC44="","",'Result Sheet'!AC44)</f>
        <v/>
      </c>
      <c r="Q41" s="175" t="str">
        <f>IF('Result Sheet'!AT44="","",IF('Result Sheet'!AT44="D","I",'Result Sheet'!AT44))</f>
        <v/>
      </c>
      <c r="R41" s="176" t="str">
        <f>IF('Result Sheet'!AU44="","",'Result Sheet'!AU44)</f>
        <v/>
      </c>
      <c r="S41" s="175" t="str">
        <f>IF('Result Sheet'!BL44="","",IF('Result Sheet'!BL44="D","I",'Result Sheet'!BL44))</f>
        <v/>
      </c>
      <c r="T41" s="176" t="str">
        <f>IF('Result Sheet'!BM44="","",'Result Sheet'!BM44)</f>
        <v/>
      </c>
      <c r="U41" s="175" t="str">
        <f>IF('Result Sheet'!CD44="","",IF('Result Sheet'!CD44="D","I",'Result Sheet'!CD44))</f>
        <v/>
      </c>
      <c r="V41" s="176" t="str">
        <f>IF('Result Sheet'!CE44="","",'Result Sheet'!CE44)</f>
        <v/>
      </c>
      <c r="W41" s="177" t="str">
        <f>IF('Result Sheet'!DO44="","",'Result Sheet'!DO44)</f>
        <v/>
      </c>
      <c r="BQ41" s="178" t="str">
        <f>'Result Sheet'!G44</f>
        <v/>
      </c>
      <c r="BR41" s="179" t="str">
        <f t="shared" si="0"/>
        <v/>
      </c>
      <c r="BS41" s="179" t="str">
        <f t="shared" si="1"/>
        <v/>
      </c>
      <c r="BT41" s="179" t="str">
        <f t="shared" si="2"/>
        <v/>
      </c>
      <c r="BU41" s="179" t="str">
        <f t="shared" si="3"/>
        <v/>
      </c>
      <c r="BV41" s="179" t="str">
        <f t="shared" si="4"/>
        <v/>
      </c>
      <c r="BW41" s="179" t="str">
        <f t="shared" si="5"/>
        <v/>
      </c>
      <c r="BX41" s="179" t="str">
        <f t="shared" si="6"/>
        <v/>
      </c>
      <c r="BY41" s="179" t="str">
        <f t="shared" si="7"/>
        <v/>
      </c>
      <c r="BZ41" s="179" t="str">
        <f t="shared" si="8"/>
        <v/>
      </c>
      <c r="CA41" s="179" t="str">
        <f t="shared" si="9"/>
        <v/>
      </c>
      <c r="CB41" s="179" t="str">
        <f t="shared" si="10"/>
        <v/>
      </c>
      <c r="CC41" s="179" t="str">
        <f t="shared" si="11"/>
        <v/>
      </c>
      <c r="CD41" s="180"/>
    </row>
    <row r="42" spans="1:82" ht="15.95" customHeight="1">
      <c r="A42" s="167">
        <f>IF('Result Sheet'!A45="","",'Result Sheet'!A45)</f>
        <v>38</v>
      </c>
      <c r="B42" s="168" t="str">
        <f>IF('Result Sheet'!B45="","",'Result Sheet'!B45)</f>
        <v/>
      </c>
      <c r="C42" s="169" t="str">
        <f>IF('Result Sheet'!F45="","",'Result Sheet'!F45)</f>
        <v/>
      </c>
      <c r="D42" s="170" t="str">
        <f>IF('Result Sheet'!E45="","",'Result Sheet'!E45)</f>
        <v/>
      </c>
      <c r="E42" s="171" t="str">
        <f>IF('Result Sheet'!G45="","",'Result Sheet'!G45)</f>
        <v/>
      </c>
      <c r="F42" s="171" t="str">
        <f>IF('Result Sheet'!H45="","",'Result Sheet'!H45)</f>
        <v/>
      </c>
      <c r="G42" s="171" t="str">
        <f>IF('Result Sheet'!I45="","",'Result Sheet'!I45)</f>
        <v/>
      </c>
      <c r="H42" s="172" t="str">
        <f>IF('Result Sheet'!K45="","",'Result Sheet'!K45)</f>
        <v/>
      </c>
      <c r="I42" s="172" t="str">
        <f>IF('Result Sheet'!J45="","",'Result Sheet'!J45)</f>
        <v/>
      </c>
      <c r="J42" s="273" t="str">
        <f>IF('Result Sheet'!DM45="","",'Result Sheet'!DM45)</f>
        <v/>
      </c>
      <c r="K42" s="173" t="str">
        <f>IF('Result Sheet'!DI45="","",'Result Sheet'!DI45)</f>
        <v/>
      </c>
      <c r="L42" s="174" t="str">
        <f>IF('Result Sheet'!DJ45="","",'Result Sheet'!DJ45)</f>
        <v/>
      </c>
      <c r="M42" s="173" t="str">
        <f>IF('Result Sheet'!DK45="","",'Result Sheet'!DK45)</f>
        <v/>
      </c>
      <c r="N42" s="216" t="str">
        <f>IF('Result Sheet'!DP45="","",'Result Sheet'!DP45)</f>
        <v/>
      </c>
      <c r="O42" s="175" t="str">
        <f>IF('Result Sheet'!AB45="","",IF('Result Sheet'!AB45="D","I",'Result Sheet'!AB45))</f>
        <v/>
      </c>
      <c r="P42" s="176" t="str">
        <f>IF('Result Sheet'!AC45="","",'Result Sheet'!AC45)</f>
        <v/>
      </c>
      <c r="Q42" s="175" t="str">
        <f>IF('Result Sheet'!AT45="","",IF('Result Sheet'!AT45="D","I",'Result Sheet'!AT45))</f>
        <v/>
      </c>
      <c r="R42" s="176" t="str">
        <f>IF('Result Sheet'!AU45="","",'Result Sheet'!AU45)</f>
        <v/>
      </c>
      <c r="S42" s="175" t="str">
        <f>IF('Result Sheet'!BL45="","",IF('Result Sheet'!BL45="D","I",'Result Sheet'!BL45))</f>
        <v/>
      </c>
      <c r="T42" s="176" t="str">
        <f>IF('Result Sheet'!BM45="","",'Result Sheet'!BM45)</f>
        <v/>
      </c>
      <c r="U42" s="175" t="str">
        <f>IF('Result Sheet'!CD45="","",IF('Result Sheet'!CD45="D","I",'Result Sheet'!CD45))</f>
        <v/>
      </c>
      <c r="V42" s="176" t="str">
        <f>IF('Result Sheet'!CE45="","",'Result Sheet'!CE45)</f>
        <v/>
      </c>
      <c r="W42" s="177" t="str">
        <f>IF('Result Sheet'!DO45="","",'Result Sheet'!DO45)</f>
        <v/>
      </c>
      <c r="BQ42" s="178" t="str">
        <f>'Result Sheet'!G45</f>
        <v/>
      </c>
      <c r="BR42" s="179" t="str">
        <f t="shared" si="0"/>
        <v/>
      </c>
      <c r="BS42" s="179" t="str">
        <f t="shared" si="1"/>
        <v/>
      </c>
      <c r="BT42" s="179" t="str">
        <f t="shared" si="2"/>
        <v/>
      </c>
      <c r="BU42" s="179" t="str">
        <f t="shared" si="3"/>
        <v/>
      </c>
      <c r="BV42" s="179" t="str">
        <f t="shared" si="4"/>
        <v/>
      </c>
      <c r="BW42" s="179" t="str">
        <f t="shared" si="5"/>
        <v/>
      </c>
      <c r="BX42" s="179" t="str">
        <f t="shared" si="6"/>
        <v/>
      </c>
      <c r="BY42" s="179" t="str">
        <f t="shared" si="7"/>
        <v/>
      </c>
      <c r="BZ42" s="179" t="str">
        <f t="shared" si="8"/>
        <v/>
      </c>
      <c r="CA42" s="179" t="str">
        <f t="shared" si="9"/>
        <v/>
      </c>
      <c r="CB42" s="179" t="str">
        <f t="shared" si="10"/>
        <v/>
      </c>
      <c r="CC42" s="179" t="str">
        <f t="shared" si="11"/>
        <v/>
      </c>
      <c r="CD42" s="180"/>
    </row>
    <row r="43" spans="1:82" ht="15.95" customHeight="1">
      <c r="A43" s="167">
        <f>IF('Result Sheet'!A46="","",'Result Sheet'!A46)</f>
        <v>39</v>
      </c>
      <c r="B43" s="168" t="str">
        <f>IF('Result Sheet'!B46="","",'Result Sheet'!B46)</f>
        <v/>
      </c>
      <c r="C43" s="169" t="str">
        <f>IF('Result Sheet'!F46="","",'Result Sheet'!F46)</f>
        <v/>
      </c>
      <c r="D43" s="170" t="str">
        <f>IF('Result Sheet'!E46="","",'Result Sheet'!E46)</f>
        <v/>
      </c>
      <c r="E43" s="171" t="str">
        <f>IF('Result Sheet'!G46="","",'Result Sheet'!G46)</f>
        <v/>
      </c>
      <c r="F43" s="171" t="str">
        <f>IF('Result Sheet'!H46="","",'Result Sheet'!H46)</f>
        <v/>
      </c>
      <c r="G43" s="171" t="str">
        <f>IF('Result Sheet'!I46="","",'Result Sheet'!I46)</f>
        <v/>
      </c>
      <c r="H43" s="172" t="str">
        <f>IF('Result Sheet'!K46="","",'Result Sheet'!K46)</f>
        <v/>
      </c>
      <c r="I43" s="172" t="str">
        <f>IF('Result Sheet'!J46="","",'Result Sheet'!J46)</f>
        <v/>
      </c>
      <c r="J43" s="273" t="str">
        <f>IF('Result Sheet'!DM46="","",'Result Sheet'!DM46)</f>
        <v/>
      </c>
      <c r="K43" s="173" t="str">
        <f>IF('Result Sheet'!DI46="","",'Result Sheet'!DI46)</f>
        <v/>
      </c>
      <c r="L43" s="174" t="str">
        <f>IF('Result Sheet'!DJ46="","",'Result Sheet'!DJ46)</f>
        <v/>
      </c>
      <c r="M43" s="173" t="str">
        <f>IF('Result Sheet'!DK46="","",'Result Sheet'!DK46)</f>
        <v/>
      </c>
      <c r="N43" s="216" t="str">
        <f>IF('Result Sheet'!DP46="","",'Result Sheet'!DP46)</f>
        <v/>
      </c>
      <c r="O43" s="175" t="str">
        <f>IF('Result Sheet'!AB46="","",IF('Result Sheet'!AB46="D","I",'Result Sheet'!AB46))</f>
        <v/>
      </c>
      <c r="P43" s="176" t="str">
        <f>IF('Result Sheet'!AC46="","",'Result Sheet'!AC46)</f>
        <v/>
      </c>
      <c r="Q43" s="175" t="str">
        <f>IF('Result Sheet'!AT46="","",IF('Result Sheet'!AT46="D","I",'Result Sheet'!AT46))</f>
        <v/>
      </c>
      <c r="R43" s="176" t="str">
        <f>IF('Result Sheet'!AU46="","",'Result Sheet'!AU46)</f>
        <v/>
      </c>
      <c r="S43" s="175" t="str">
        <f>IF('Result Sheet'!BL46="","",IF('Result Sheet'!BL46="D","I",'Result Sheet'!BL46))</f>
        <v/>
      </c>
      <c r="T43" s="176" t="str">
        <f>IF('Result Sheet'!BM46="","",'Result Sheet'!BM46)</f>
        <v/>
      </c>
      <c r="U43" s="175" t="str">
        <f>IF('Result Sheet'!CD46="","",IF('Result Sheet'!CD46="D","I",'Result Sheet'!CD46))</f>
        <v/>
      </c>
      <c r="V43" s="176" t="str">
        <f>IF('Result Sheet'!CE46="","",'Result Sheet'!CE46)</f>
        <v/>
      </c>
      <c r="W43" s="177" t="str">
        <f>IF('Result Sheet'!DO46="","",'Result Sheet'!DO46)</f>
        <v/>
      </c>
      <c r="BQ43" s="178" t="str">
        <f>'Result Sheet'!G46</f>
        <v/>
      </c>
      <c r="BR43" s="179" t="str">
        <f t="shared" si="0"/>
        <v/>
      </c>
      <c r="BS43" s="179" t="str">
        <f t="shared" si="1"/>
        <v/>
      </c>
      <c r="BT43" s="179" t="str">
        <f t="shared" si="2"/>
        <v/>
      </c>
      <c r="BU43" s="179" t="str">
        <f t="shared" si="3"/>
        <v/>
      </c>
      <c r="BV43" s="179" t="str">
        <f t="shared" si="4"/>
        <v/>
      </c>
      <c r="BW43" s="179" t="str">
        <f t="shared" si="5"/>
        <v/>
      </c>
      <c r="BX43" s="179" t="str">
        <f t="shared" si="6"/>
        <v/>
      </c>
      <c r="BY43" s="179" t="str">
        <f t="shared" si="7"/>
        <v/>
      </c>
      <c r="BZ43" s="179" t="str">
        <f t="shared" si="8"/>
        <v/>
      </c>
      <c r="CA43" s="179" t="str">
        <f t="shared" si="9"/>
        <v/>
      </c>
      <c r="CB43" s="179" t="str">
        <f t="shared" si="10"/>
        <v/>
      </c>
      <c r="CC43" s="179" t="str">
        <f t="shared" si="11"/>
        <v/>
      </c>
      <c r="CD43" s="180"/>
    </row>
    <row r="44" spans="1:82" ht="15.95" customHeight="1">
      <c r="A44" s="167">
        <f>IF('Result Sheet'!A47="","",'Result Sheet'!A47)</f>
        <v>40</v>
      </c>
      <c r="B44" s="168" t="str">
        <f>IF('Result Sheet'!B47="","",'Result Sheet'!B47)</f>
        <v/>
      </c>
      <c r="C44" s="169" t="str">
        <f>IF('Result Sheet'!F47="","",'Result Sheet'!F47)</f>
        <v/>
      </c>
      <c r="D44" s="170" t="str">
        <f>IF('Result Sheet'!E47="","",'Result Sheet'!E47)</f>
        <v/>
      </c>
      <c r="E44" s="171" t="str">
        <f>IF('Result Sheet'!G47="","",'Result Sheet'!G47)</f>
        <v/>
      </c>
      <c r="F44" s="171" t="str">
        <f>IF('Result Sheet'!H47="","",'Result Sheet'!H47)</f>
        <v/>
      </c>
      <c r="G44" s="171" t="str">
        <f>IF('Result Sheet'!I47="","",'Result Sheet'!I47)</f>
        <v/>
      </c>
      <c r="H44" s="172" t="str">
        <f>IF('Result Sheet'!K47="","",'Result Sheet'!K47)</f>
        <v/>
      </c>
      <c r="I44" s="172" t="str">
        <f>IF('Result Sheet'!J47="","",'Result Sheet'!J47)</f>
        <v/>
      </c>
      <c r="J44" s="273" t="str">
        <f>IF('Result Sheet'!DM47="","",'Result Sheet'!DM47)</f>
        <v/>
      </c>
      <c r="K44" s="173" t="str">
        <f>IF('Result Sheet'!DI47="","",'Result Sheet'!DI47)</f>
        <v/>
      </c>
      <c r="L44" s="174" t="str">
        <f>IF('Result Sheet'!DJ47="","",'Result Sheet'!DJ47)</f>
        <v/>
      </c>
      <c r="M44" s="173" t="str">
        <f>IF('Result Sheet'!DK47="","",'Result Sheet'!DK47)</f>
        <v/>
      </c>
      <c r="N44" s="216" t="str">
        <f>IF('Result Sheet'!DP47="","",'Result Sheet'!DP47)</f>
        <v/>
      </c>
      <c r="O44" s="175" t="str">
        <f>IF('Result Sheet'!AB47="","",IF('Result Sheet'!AB47="D","I",'Result Sheet'!AB47))</f>
        <v/>
      </c>
      <c r="P44" s="176" t="str">
        <f>IF('Result Sheet'!AC47="","",'Result Sheet'!AC47)</f>
        <v/>
      </c>
      <c r="Q44" s="175" t="str">
        <f>IF('Result Sheet'!AT47="","",IF('Result Sheet'!AT47="D","I",'Result Sheet'!AT47))</f>
        <v/>
      </c>
      <c r="R44" s="176" t="str">
        <f>IF('Result Sheet'!AU47="","",'Result Sheet'!AU47)</f>
        <v/>
      </c>
      <c r="S44" s="175" t="str">
        <f>IF('Result Sheet'!BL47="","",IF('Result Sheet'!BL47="D","I",'Result Sheet'!BL47))</f>
        <v/>
      </c>
      <c r="T44" s="176" t="str">
        <f>IF('Result Sheet'!BM47="","",'Result Sheet'!BM47)</f>
        <v/>
      </c>
      <c r="U44" s="175" t="str">
        <f>IF('Result Sheet'!CD47="","",IF('Result Sheet'!CD47="D","I",'Result Sheet'!CD47))</f>
        <v/>
      </c>
      <c r="V44" s="176" t="str">
        <f>IF('Result Sheet'!CE47="","",'Result Sheet'!CE47)</f>
        <v/>
      </c>
      <c r="W44" s="177" t="str">
        <f>IF('Result Sheet'!DO47="","",'Result Sheet'!DO47)</f>
        <v/>
      </c>
      <c r="BQ44" s="178" t="str">
        <f>'Result Sheet'!G47</f>
        <v/>
      </c>
      <c r="BR44" s="179" t="str">
        <f t="shared" si="0"/>
        <v/>
      </c>
      <c r="BS44" s="179" t="str">
        <f t="shared" si="1"/>
        <v/>
      </c>
      <c r="BT44" s="179" t="str">
        <f t="shared" si="2"/>
        <v/>
      </c>
      <c r="BU44" s="179" t="str">
        <f t="shared" si="3"/>
        <v/>
      </c>
      <c r="BV44" s="179" t="str">
        <f t="shared" si="4"/>
        <v/>
      </c>
      <c r="BW44" s="179" t="str">
        <f t="shared" si="5"/>
        <v/>
      </c>
      <c r="BX44" s="179" t="str">
        <f t="shared" si="6"/>
        <v/>
      </c>
      <c r="BY44" s="179" t="str">
        <f t="shared" si="7"/>
        <v/>
      </c>
      <c r="BZ44" s="179" t="str">
        <f t="shared" si="8"/>
        <v/>
      </c>
      <c r="CA44" s="179" t="str">
        <f t="shared" si="9"/>
        <v/>
      </c>
      <c r="CB44" s="179" t="str">
        <f t="shared" si="10"/>
        <v/>
      </c>
      <c r="CC44" s="179" t="str">
        <f t="shared" si="11"/>
        <v/>
      </c>
      <c r="CD44" s="180"/>
    </row>
    <row r="45" spans="1:82" ht="15.95" customHeight="1">
      <c r="A45" s="167">
        <f>IF('Result Sheet'!A48="","",'Result Sheet'!A48)</f>
        <v>41</v>
      </c>
      <c r="B45" s="168" t="str">
        <f>IF('Result Sheet'!B48="","",'Result Sheet'!B48)</f>
        <v/>
      </c>
      <c r="C45" s="169" t="str">
        <f>IF('Result Sheet'!F48="","",'Result Sheet'!F48)</f>
        <v/>
      </c>
      <c r="D45" s="170" t="str">
        <f>IF('Result Sheet'!E48="","",'Result Sheet'!E48)</f>
        <v/>
      </c>
      <c r="E45" s="171" t="str">
        <f>IF('Result Sheet'!G48="","",'Result Sheet'!G48)</f>
        <v/>
      </c>
      <c r="F45" s="171" t="str">
        <f>IF('Result Sheet'!H48="","",'Result Sheet'!H48)</f>
        <v/>
      </c>
      <c r="G45" s="171" t="str">
        <f>IF('Result Sheet'!I48="","",'Result Sheet'!I48)</f>
        <v/>
      </c>
      <c r="H45" s="172" t="str">
        <f>IF('Result Sheet'!K48="","",'Result Sheet'!K48)</f>
        <v/>
      </c>
      <c r="I45" s="172" t="str">
        <f>IF('Result Sheet'!J48="","",'Result Sheet'!J48)</f>
        <v/>
      </c>
      <c r="J45" s="273" t="str">
        <f>IF('Result Sheet'!DM48="","",'Result Sheet'!DM48)</f>
        <v/>
      </c>
      <c r="K45" s="173" t="str">
        <f>IF('Result Sheet'!DI48="","",'Result Sheet'!DI48)</f>
        <v/>
      </c>
      <c r="L45" s="174" t="str">
        <f>IF('Result Sheet'!DJ48="","",'Result Sheet'!DJ48)</f>
        <v/>
      </c>
      <c r="M45" s="173" t="str">
        <f>IF('Result Sheet'!DK48="","",'Result Sheet'!DK48)</f>
        <v/>
      </c>
      <c r="N45" s="216" t="str">
        <f>IF('Result Sheet'!DP48="","",'Result Sheet'!DP48)</f>
        <v/>
      </c>
      <c r="O45" s="175" t="str">
        <f>IF('Result Sheet'!AB48="","",IF('Result Sheet'!AB48="D","I",'Result Sheet'!AB48))</f>
        <v/>
      </c>
      <c r="P45" s="176" t="str">
        <f>IF('Result Sheet'!AC48="","",'Result Sheet'!AC48)</f>
        <v/>
      </c>
      <c r="Q45" s="175" t="str">
        <f>IF('Result Sheet'!AT48="","",IF('Result Sheet'!AT48="D","I",'Result Sheet'!AT48))</f>
        <v/>
      </c>
      <c r="R45" s="176" t="str">
        <f>IF('Result Sheet'!AU48="","",'Result Sheet'!AU48)</f>
        <v/>
      </c>
      <c r="S45" s="175" t="str">
        <f>IF('Result Sheet'!BL48="","",IF('Result Sheet'!BL48="D","I",'Result Sheet'!BL48))</f>
        <v/>
      </c>
      <c r="T45" s="176" t="str">
        <f>IF('Result Sheet'!BM48="","",'Result Sheet'!BM48)</f>
        <v/>
      </c>
      <c r="U45" s="175" t="str">
        <f>IF('Result Sheet'!CD48="","",IF('Result Sheet'!CD48="D","I",'Result Sheet'!CD48))</f>
        <v/>
      </c>
      <c r="V45" s="176" t="str">
        <f>IF('Result Sheet'!CE48="","",'Result Sheet'!CE48)</f>
        <v/>
      </c>
      <c r="W45" s="177" t="str">
        <f>IF('Result Sheet'!DO48="","",'Result Sheet'!DO48)</f>
        <v/>
      </c>
      <c r="BQ45" s="178" t="str">
        <f>'Result Sheet'!G48</f>
        <v/>
      </c>
      <c r="BR45" s="179" t="str">
        <f t="shared" si="0"/>
        <v/>
      </c>
      <c r="BS45" s="179" t="str">
        <f t="shared" si="1"/>
        <v/>
      </c>
      <c r="BT45" s="179" t="str">
        <f t="shared" si="2"/>
        <v/>
      </c>
      <c r="BU45" s="179" t="str">
        <f t="shared" si="3"/>
        <v/>
      </c>
      <c r="BV45" s="179" t="str">
        <f t="shared" si="4"/>
        <v/>
      </c>
      <c r="BW45" s="179" t="str">
        <f t="shared" si="5"/>
        <v/>
      </c>
      <c r="BX45" s="179" t="str">
        <f t="shared" si="6"/>
        <v/>
      </c>
      <c r="BY45" s="179" t="str">
        <f t="shared" si="7"/>
        <v/>
      </c>
      <c r="BZ45" s="179" t="str">
        <f t="shared" si="8"/>
        <v/>
      </c>
      <c r="CA45" s="179" t="str">
        <f t="shared" si="9"/>
        <v/>
      </c>
      <c r="CB45" s="179" t="str">
        <f t="shared" si="10"/>
        <v/>
      </c>
      <c r="CC45" s="179" t="str">
        <f t="shared" si="11"/>
        <v/>
      </c>
      <c r="CD45" s="180"/>
    </row>
    <row r="46" spans="1:82" ht="15.95" customHeight="1">
      <c r="A46" s="167">
        <f>IF('Result Sheet'!A49="","",'Result Sheet'!A49)</f>
        <v>42</v>
      </c>
      <c r="B46" s="168" t="str">
        <f>IF('Result Sheet'!B49="","",'Result Sheet'!B49)</f>
        <v/>
      </c>
      <c r="C46" s="169" t="str">
        <f>IF('Result Sheet'!F49="","",'Result Sheet'!F49)</f>
        <v/>
      </c>
      <c r="D46" s="170" t="str">
        <f>IF('Result Sheet'!E49="","",'Result Sheet'!E49)</f>
        <v/>
      </c>
      <c r="E46" s="171" t="str">
        <f>IF('Result Sheet'!G49="","",'Result Sheet'!G49)</f>
        <v/>
      </c>
      <c r="F46" s="171" t="str">
        <f>IF('Result Sheet'!H49="","",'Result Sheet'!H49)</f>
        <v/>
      </c>
      <c r="G46" s="171" t="str">
        <f>IF('Result Sheet'!I49="","",'Result Sheet'!I49)</f>
        <v/>
      </c>
      <c r="H46" s="172" t="str">
        <f>IF('Result Sheet'!K49="","",'Result Sheet'!K49)</f>
        <v/>
      </c>
      <c r="I46" s="172" t="str">
        <f>IF('Result Sheet'!J49="","",'Result Sheet'!J49)</f>
        <v/>
      </c>
      <c r="J46" s="273" t="str">
        <f>IF('Result Sheet'!DM49="","",'Result Sheet'!DM49)</f>
        <v/>
      </c>
      <c r="K46" s="173" t="str">
        <f>IF('Result Sheet'!DI49="","",'Result Sheet'!DI49)</f>
        <v/>
      </c>
      <c r="L46" s="174" t="str">
        <f>IF('Result Sheet'!DJ49="","",'Result Sheet'!DJ49)</f>
        <v/>
      </c>
      <c r="M46" s="173" t="str">
        <f>IF('Result Sheet'!DK49="","",'Result Sheet'!DK49)</f>
        <v/>
      </c>
      <c r="N46" s="216" t="str">
        <f>IF('Result Sheet'!DP49="","",'Result Sheet'!DP49)</f>
        <v/>
      </c>
      <c r="O46" s="175" t="str">
        <f>IF('Result Sheet'!AB49="","",IF('Result Sheet'!AB49="D","I",'Result Sheet'!AB49))</f>
        <v/>
      </c>
      <c r="P46" s="176" t="str">
        <f>IF('Result Sheet'!AC49="","",'Result Sheet'!AC49)</f>
        <v/>
      </c>
      <c r="Q46" s="175" t="str">
        <f>IF('Result Sheet'!AT49="","",IF('Result Sheet'!AT49="D","I",'Result Sheet'!AT49))</f>
        <v/>
      </c>
      <c r="R46" s="176" t="str">
        <f>IF('Result Sheet'!AU49="","",'Result Sheet'!AU49)</f>
        <v/>
      </c>
      <c r="S46" s="175" t="str">
        <f>IF('Result Sheet'!BL49="","",IF('Result Sheet'!BL49="D","I",'Result Sheet'!BL49))</f>
        <v/>
      </c>
      <c r="T46" s="176" t="str">
        <f>IF('Result Sheet'!BM49="","",'Result Sheet'!BM49)</f>
        <v/>
      </c>
      <c r="U46" s="175" t="str">
        <f>IF('Result Sheet'!CD49="","",IF('Result Sheet'!CD49="D","I",'Result Sheet'!CD49))</f>
        <v/>
      </c>
      <c r="V46" s="176" t="str">
        <f>IF('Result Sheet'!CE49="","",'Result Sheet'!CE49)</f>
        <v/>
      </c>
      <c r="W46" s="177" t="str">
        <f>IF('Result Sheet'!DO49="","",'Result Sheet'!DO49)</f>
        <v/>
      </c>
      <c r="BQ46" s="178" t="str">
        <f>'Result Sheet'!G49</f>
        <v/>
      </c>
      <c r="BR46" s="179" t="str">
        <f t="shared" si="0"/>
        <v/>
      </c>
      <c r="BS46" s="179" t="str">
        <f t="shared" si="1"/>
        <v/>
      </c>
      <c r="BT46" s="179" t="str">
        <f t="shared" si="2"/>
        <v/>
      </c>
      <c r="BU46" s="179" t="str">
        <f t="shared" si="3"/>
        <v/>
      </c>
      <c r="BV46" s="179" t="str">
        <f t="shared" si="4"/>
        <v/>
      </c>
      <c r="BW46" s="179" t="str">
        <f t="shared" si="5"/>
        <v/>
      </c>
      <c r="BX46" s="179" t="str">
        <f t="shared" si="6"/>
        <v/>
      </c>
      <c r="BY46" s="179" t="str">
        <f t="shared" si="7"/>
        <v/>
      </c>
      <c r="BZ46" s="179" t="str">
        <f t="shared" si="8"/>
        <v/>
      </c>
      <c r="CA46" s="179" t="str">
        <f t="shared" si="9"/>
        <v/>
      </c>
      <c r="CB46" s="179" t="str">
        <f t="shared" si="10"/>
        <v/>
      </c>
      <c r="CC46" s="179" t="str">
        <f t="shared" si="11"/>
        <v/>
      </c>
      <c r="CD46" s="180"/>
    </row>
    <row r="47" spans="1:82" ht="15.95" customHeight="1">
      <c r="A47" s="167">
        <f>IF('Result Sheet'!A50="","",'Result Sheet'!A50)</f>
        <v>43</v>
      </c>
      <c r="B47" s="168" t="str">
        <f>IF('Result Sheet'!B50="","",'Result Sheet'!B50)</f>
        <v/>
      </c>
      <c r="C47" s="169" t="str">
        <f>IF('Result Sheet'!F50="","",'Result Sheet'!F50)</f>
        <v/>
      </c>
      <c r="D47" s="170" t="str">
        <f>IF('Result Sheet'!E50="","",'Result Sheet'!E50)</f>
        <v/>
      </c>
      <c r="E47" s="171" t="str">
        <f>IF('Result Sheet'!G50="","",'Result Sheet'!G50)</f>
        <v/>
      </c>
      <c r="F47" s="171" t="str">
        <f>IF('Result Sheet'!H50="","",'Result Sheet'!H50)</f>
        <v/>
      </c>
      <c r="G47" s="171" t="str">
        <f>IF('Result Sheet'!I50="","",'Result Sheet'!I50)</f>
        <v/>
      </c>
      <c r="H47" s="172" t="str">
        <f>IF('Result Sheet'!K50="","",'Result Sheet'!K50)</f>
        <v/>
      </c>
      <c r="I47" s="172" t="str">
        <f>IF('Result Sheet'!J50="","",'Result Sheet'!J50)</f>
        <v/>
      </c>
      <c r="J47" s="273" t="str">
        <f>IF('Result Sheet'!DM50="","",'Result Sheet'!DM50)</f>
        <v/>
      </c>
      <c r="K47" s="173" t="str">
        <f>IF('Result Sheet'!DI50="","",'Result Sheet'!DI50)</f>
        <v/>
      </c>
      <c r="L47" s="174" t="str">
        <f>IF('Result Sheet'!DJ50="","",'Result Sheet'!DJ50)</f>
        <v/>
      </c>
      <c r="M47" s="173" t="str">
        <f>IF('Result Sheet'!DK50="","",'Result Sheet'!DK50)</f>
        <v/>
      </c>
      <c r="N47" s="216" t="str">
        <f>IF('Result Sheet'!DP50="","",'Result Sheet'!DP50)</f>
        <v/>
      </c>
      <c r="O47" s="175" t="str">
        <f>IF('Result Sheet'!AB50="","",IF('Result Sheet'!AB50="D","I",'Result Sheet'!AB50))</f>
        <v/>
      </c>
      <c r="P47" s="176" t="str">
        <f>IF('Result Sheet'!AC50="","",'Result Sheet'!AC50)</f>
        <v/>
      </c>
      <c r="Q47" s="175" t="str">
        <f>IF('Result Sheet'!AT50="","",IF('Result Sheet'!AT50="D","I",'Result Sheet'!AT50))</f>
        <v/>
      </c>
      <c r="R47" s="176" t="str">
        <f>IF('Result Sheet'!AU50="","",'Result Sheet'!AU50)</f>
        <v/>
      </c>
      <c r="S47" s="175" t="str">
        <f>IF('Result Sheet'!BL50="","",IF('Result Sheet'!BL50="D","I",'Result Sheet'!BL50))</f>
        <v/>
      </c>
      <c r="T47" s="176" t="str">
        <f>IF('Result Sheet'!BM50="","",'Result Sheet'!BM50)</f>
        <v/>
      </c>
      <c r="U47" s="175" t="str">
        <f>IF('Result Sheet'!CD50="","",IF('Result Sheet'!CD50="D","I",'Result Sheet'!CD50))</f>
        <v/>
      </c>
      <c r="V47" s="176" t="str">
        <f>IF('Result Sheet'!CE50="","",'Result Sheet'!CE50)</f>
        <v/>
      </c>
      <c r="W47" s="177" t="str">
        <f>IF('Result Sheet'!DO50="","",'Result Sheet'!DO50)</f>
        <v/>
      </c>
      <c r="BQ47" s="178" t="str">
        <f>'Result Sheet'!G50</f>
        <v/>
      </c>
      <c r="BR47" s="179" t="str">
        <f t="shared" si="0"/>
        <v/>
      </c>
      <c r="BS47" s="179" t="str">
        <f t="shared" si="1"/>
        <v/>
      </c>
      <c r="BT47" s="179" t="str">
        <f t="shared" si="2"/>
        <v/>
      </c>
      <c r="BU47" s="179" t="str">
        <f t="shared" si="3"/>
        <v/>
      </c>
      <c r="BV47" s="179" t="str">
        <f t="shared" si="4"/>
        <v/>
      </c>
      <c r="BW47" s="179" t="str">
        <f t="shared" si="5"/>
        <v/>
      </c>
      <c r="BX47" s="179" t="str">
        <f t="shared" si="6"/>
        <v/>
      </c>
      <c r="BY47" s="179" t="str">
        <f t="shared" si="7"/>
        <v/>
      </c>
      <c r="BZ47" s="179" t="str">
        <f t="shared" si="8"/>
        <v/>
      </c>
      <c r="CA47" s="179" t="str">
        <f t="shared" si="9"/>
        <v/>
      </c>
      <c r="CB47" s="179" t="str">
        <f t="shared" si="10"/>
        <v/>
      </c>
      <c r="CC47" s="179" t="str">
        <f t="shared" si="11"/>
        <v/>
      </c>
      <c r="CD47" s="180"/>
    </row>
    <row r="48" spans="1:82" ht="15.95" customHeight="1">
      <c r="A48" s="167">
        <f>IF('Result Sheet'!A51="","",'Result Sheet'!A51)</f>
        <v>44</v>
      </c>
      <c r="B48" s="168" t="str">
        <f>IF('Result Sheet'!B51="","",'Result Sheet'!B51)</f>
        <v/>
      </c>
      <c r="C48" s="169" t="str">
        <f>IF('Result Sheet'!F51="","",'Result Sheet'!F51)</f>
        <v/>
      </c>
      <c r="D48" s="170" t="str">
        <f>IF('Result Sheet'!E51="","",'Result Sheet'!E51)</f>
        <v/>
      </c>
      <c r="E48" s="171" t="str">
        <f>IF('Result Sheet'!G51="","",'Result Sheet'!G51)</f>
        <v/>
      </c>
      <c r="F48" s="171" t="str">
        <f>IF('Result Sheet'!H51="","",'Result Sheet'!H51)</f>
        <v/>
      </c>
      <c r="G48" s="171" t="str">
        <f>IF('Result Sheet'!I51="","",'Result Sheet'!I51)</f>
        <v/>
      </c>
      <c r="H48" s="172" t="str">
        <f>IF('Result Sheet'!K51="","",'Result Sheet'!K51)</f>
        <v/>
      </c>
      <c r="I48" s="172" t="str">
        <f>IF('Result Sheet'!J51="","",'Result Sheet'!J51)</f>
        <v/>
      </c>
      <c r="J48" s="273" t="str">
        <f>IF('Result Sheet'!DM51="","",'Result Sheet'!DM51)</f>
        <v/>
      </c>
      <c r="K48" s="173" t="str">
        <f>IF('Result Sheet'!DI51="","",'Result Sheet'!DI51)</f>
        <v/>
      </c>
      <c r="L48" s="174" t="str">
        <f>IF('Result Sheet'!DJ51="","",'Result Sheet'!DJ51)</f>
        <v/>
      </c>
      <c r="M48" s="173" t="str">
        <f>IF('Result Sheet'!DK51="","",'Result Sheet'!DK51)</f>
        <v/>
      </c>
      <c r="N48" s="216" t="str">
        <f>IF('Result Sheet'!DP51="","",'Result Sheet'!DP51)</f>
        <v/>
      </c>
      <c r="O48" s="175" t="str">
        <f>IF('Result Sheet'!AB51="","",IF('Result Sheet'!AB51="D","I",'Result Sheet'!AB51))</f>
        <v/>
      </c>
      <c r="P48" s="176" t="str">
        <f>IF('Result Sheet'!AC51="","",'Result Sheet'!AC51)</f>
        <v/>
      </c>
      <c r="Q48" s="175" t="str">
        <f>IF('Result Sheet'!AT51="","",IF('Result Sheet'!AT51="D","I",'Result Sheet'!AT51))</f>
        <v/>
      </c>
      <c r="R48" s="176" t="str">
        <f>IF('Result Sheet'!AU51="","",'Result Sheet'!AU51)</f>
        <v/>
      </c>
      <c r="S48" s="175" t="str">
        <f>IF('Result Sheet'!BL51="","",IF('Result Sheet'!BL51="D","I",'Result Sheet'!BL51))</f>
        <v/>
      </c>
      <c r="T48" s="176" t="str">
        <f>IF('Result Sheet'!BM51="","",'Result Sheet'!BM51)</f>
        <v/>
      </c>
      <c r="U48" s="175" t="str">
        <f>IF('Result Sheet'!CD51="","",IF('Result Sheet'!CD51="D","I",'Result Sheet'!CD51))</f>
        <v/>
      </c>
      <c r="V48" s="176" t="str">
        <f>IF('Result Sheet'!CE51="","",'Result Sheet'!CE51)</f>
        <v/>
      </c>
      <c r="W48" s="177" t="str">
        <f>IF('Result Sheet'!DO51="","",'Result Sheet'!DO51)</f>
        <v/>
      </c>
      <c r="BQ48" s="178" t="str">
        <f>'Result Sheet'!G51</f>
        <v/>
      </c>
      <c r="BR48" s="179" t="str">
        <f t="shared" si="0"/>
        <v/>
      </c>
      <c r="BS48" s="179" t="str">
        <f t="shared" si="1"/>
        <v/>
      </c>
      <c r="BT48" s="179" t="str">
        <f t="shared" si="2"/>
        <v/>
      </c>
      <c r="BU48" s="179" t="str">
        <f t="shared" si="3"/>
        <v/>
      </c>
      <c r="BV48" s="179" t="str">
        <f t="shared" si="4"/>
        <v/>
      </c>
      <c r="BW48" s="179" t="str">
        <f t="shared" si="5"/>
        <v/>
      </c>
      <c r="BX48" s="179" t="str">
        <f t="shared" si="6"/>
        <v/>
      </c>
      <c r="BY48" s="179" t="str">
        <f t="shared" si="7"/>
        <v/>
      </c>
      <c r="BZ48" s="179" t="str">
        <f t="shared" si="8"/>
        <v/>
      </c>
      <c r="CA48" s="179" t="str">
        <f t="shared" si="9"/>
        <v/>
      </c>
      <c r="CB48" s="179" t="str">
        <f t="shared" si="10"/>
        <v/>
      </c>
      <c r="CC48" s="179" t="str">
        <f t="shared" si="11"/>
        <v/>
      </c>
      <c r="CD48" s="180"/>
    </row>
    <row r="49" spans="1:82" ht="15.95" customHeight="1">
      <c r="A49" s="167">
        <f>IF('Result Sheet'!A52="","",'Result Sheet'!A52)</f>
        <v>45</v>
      </c>
      <c r="B49" s="168" t="str">
        <f>IF('Result Sheet'!B52="","",'Result Sheet'!B52)</f>
        <v/>
      </c>
      <c r="C49" s="169" t="str">
        <f>IF('Result Sheet'!F52="","",'Result Sheet'!F52)</f>
        <v/>
      </c>
      <c r="D49" s="170" t="str">
        <f>IF('Result Sheet'!E52="","",'Result Sheet'!E52)</f>
        <v/>
      </c>
      <c r="E49" s="171" t="str">
        <f>IF('Result Sheet'!G52="","",'Result Sheet'!G52)</f>
        <v/>
      </c>
      <c r="F49" s="171" t="str">
        <f>IF('Result Sheet'!H52="","",'Result Sheet'!H52)</f>
        <v/>
      </c>
      <c r="G49" s="171" t="str">
        <f>IF('Result Sheet'!I52="","",'Result Sheet'!I52)</f>
        <v/>
      </c>
      <c r="H49" s="172" t="str">
        <f>IF('Result Sheet'!K52="","",'Result Sheet'!K52)</f>
        <v/>
      </c>
      <c r="I49" s="172" t="str">
        <f>IF('Result Sheet'!J52="","",'Result Sheet'!J52)</f>
        <v/>
      </c>
      <c r="J49" s="273" t="str">
        <f>IF('Result Sheet'!DM52="","",'Result Sheet'!DM52)</f>
        <v/>
      </c>
      <c r="K49" s="173" t="str">
        <f>IF('Result Sheet'!DI52="","",'Result Sheet'!DI52)</f>
        <v/>
      </c>
      <c r="L49" s="174" t="str">
        <f>IF('Result Sheet'!DJ52="","",'Result Sheet'!DJ52)</f>
        <v/>
      </c>
      <c r="M49" s="173" t="str">
        <f>IF('Result Sheet'!DK52="","",'Result Sheet'!DK52)</f>
        <v/>
      </c>
      <c r="N49" s="216" t="str">
        <f>IF('Result Sheet'!DP52="","",'Result Sheet'!DP52)</f>
        <v/>
      </c>
      <c r="O49" s="175" t="str">
        <f>IF('Result Sheet'!AB52="","",IF('Result Sheet'!AB52="D","I",'Result Sheet'!AB52))</f>
        <v/>
      </c>
      <c r="P49" s="176" t="str">
        <f>IF('Result Sheet'!AC52="","",'Result Sheet'!AC52)</f>
        <v/>
      </c>
      <c r="Q49" s="175" t="str">
        <f>IF('Result Sheet'!AT52="","",IF('Result Sheet'!AT52="D","I",'Result Sheet'!AT52))</f>
        <v/>
      </c>
      <c r="R49" s="176" t="str">
        <f>IF('Result Sheet'!AU52="","",'Result Sheet'!AU52)</f>
        <v/>
      </c>
      <c r="S49" s="175" t="str">
        <f>IF('Result Sheet'!BL52="","",IF('Result Sheet'!BL52="D","I",'Result Sheet'!BL52))</f>
        <v/>
      </c>
      <c r="T49" s="176" t="str">
        <f>IF('Result Sheet'!BM52="","",'Result Sheet'!BM52)</f>
        <v/>
      </c>
      <c r="U49" s="175" t="str">
        <f>IF('Result Sheet'!CD52="","",IF('Result Sheet'!CD52="D","I",'Result Sheet'!CD52))</f>
        <v/>
      </c>
      <c r="V49" s="176" t="str">
        <f>IF('Result Sheet'!CE52="","",'Result Sheet'!CE52)</f>
        <v/>
      </c>
      <c r="W49" s="177" t="str">
        <f>IF('Result Sheet'!DO52="","",'Result Sheet'!DO52)</f>
        <v/>
      </c>
      <c r="BQ49" s="178" t="str">
        <f>'Result Sheet'!G52</f>
        <v/>
      </c>
      <c r="BR49" s="179" t="str">
        <f t="shared" si="0"/>
        <v/>
      </c>
      <c r="BS49" s="179" t="str">
        <f t="shared" si="1"/>
        <v/>
      </c>
      <c r="BT49" s="179" t="str">
        <f t="shared" si="2"/>
        <v/>
      </c>
      <c r="BU49" s="179" t="str">
        <f t="shared" si="3"/>
        <v/>
      </c>
      <c r="BV49" s="179" t="str">
        <f t="shared" si="4"/>
        <v/>
      </c>
      <c r="BW49" s="179" t="str">
        <f t="shared" si="5"/>
        <v/>
      </c>
      <c r="BX49" s="179" t="str">
        <f t="shared" si="6"/>
        <v/>
      </c>
      <c r="BY49" s="179" t="str">
        <f t="shared" si="7"/>
        <v/>
      </c>
      <c r="BZ49" s="179" t="str">
        <f t="shared" si="8"/>
        <v/>
      </c>
      <c r="CA49" s="179" t="str">
        <f t="shared" si="9"/>
        <v/>
      </c>
      <c r="CB49" s="179" t="str">
        <f t="shared" si="10"/>
        <v/>
      </c>
      <c r="CC49" s="179" t="str">
        <f t="shared" si="11"/>
        <v/>
      </c>
      <c r="CD49" s="180"/>
    </row>
    <row r="50" spans="1:82" ht="15.95" customHeight="1">
      <c r="A50" s="167">
        <f>IF('Result Sheet'!A53="","",'Result Sheet'!A53)</f>
        <v>46</v>
      </c>
      <c r="B50" s="168" t="str">
        <f>IF('Result Sheet'!B53="","",'Result Sheet'!B53)</f>
        <v/>
      </c>
      <c r="C50" s="169" t="str">
        <f>IF('Result Sheet'!F53="","",'Result Sheet'!F53)</f>
        <v/>
      </c>
      <c r="D50" s="170" t="str">
        <f>IF('Result Sheet'!E53="","",'Result Sheet'!E53)</f>
        <v/>
      </c>
      <c r="E50" s="171" t="str">
        <f>IF('Result Sheet'!G53="","",'Result Sheet'!G53)</f>
        <v/>
      </c>
      <c r="F50" s="171" t="str">
        <f>IF('Result Sheet'!H53="","",'Result Sheet'!H53)</f>
        <v/>
      </c>
      <c r="G50" s="171" t="str">
        <f>IF('Result Sheet'!I53="","",'Result Sheet'!I53)</f>
        <v/>
      </c>
      <c r="H50" s="172" t="str">
        <f>IF('Result Sheet'!K53="","",'Result Sheet'!K53)</f>
        <v/>
      </c>
      <c r="I50" s="172" t="str">
        <f>IF('Result Sheet'!J53="","",'Result Sheet'!J53)</f>
        <v/>
      </c>
      <c r="J50" s="273" t="str">
        <f>IF('Result Sheet'!DM53="","",'Result Sheet'!DM53)</f>
        <v/>
      </c>
      <c r="K50" s="173" t="str">
        <f>IF('Result Sheet'!DI53="","",'Result Sheet'!DI53)</f>
        <v/>
      </c>
      <c r="L50" s="174" t="str">
        <f>IF('Result Sheet'!DJ53="","",'Result Sheet'!DJ53)</f>
        <v/>
      </c>
      <c r="M50" s="173" t="str">
        <f>IF('Result Sheet'!DK53="","",'Result Sheet'!DK53)</f>
        <v/>
      </c>
      <c r="N50" s="216" t="str">
        <f>IF('Result Sheet'!DP53="","",'Result Sheet'!DP53)</f>
        <v/>
      </c>
      <c r="O50" s="175" t="str">
        <f>IF('Result Sheet'!AB53="","",IF('Result Sheet'!AB53="D","I",'Result Sheet'!AB53))</f>
        <v/>
      </c>
      <c r="P50" s="176" t="str">
        <f>IF('Result Sheet'!AC53="","",'Result Sheet'!AC53)</f>
        <v/>
      </c>
      <c r="Q50" s="175" t="str">
        <f>IF('Result Sheet'!AT53="","",IF('Result Sheet'!AT53="D","I",'Result Sheet'!AT53))</f>
        <v/>
      </c>
      <c r="R50" s="176" t="str">
        <f>IF('Result Sheet'!AU53="","",'Result Sheet'!AU53)</f>
        <v/>
      </c>
      <c r="S50" s="175" t="str">
        <f>IF('Result Sheet'!BL53="","",IF('Result Sheet'!BL53="D","I",'Result Sheet'!BL53))</f>
        <v/>
      </c>
      <c r="T50" s="176" t="str">
        <f>IF('Result Sheet'!BM53="","",'Result Sheet'!BM53)</f>
        <v/>
      </c>
      <c r="U50" s="175" t="str">
        <f>IF('Result Sheet'!CD53="","",IF('Result Sheet'!CD53="D","I",'Result Sheet'!CD53))</f>
        <v/>
      </c>
      <c r="V50" s="176" t="str">
        <f>IF('Result Sheet'!CE53="","",'Result Sheet'!CE53)</f>
        <v/>
      </c>
      <c r="W50" s="177" t="str">
        <f>IF('Result Sheet'!DO53="","",'Result Sheet'!DO53)</f>
        <v/>
      </c>
      <c r="BQ50" s="178" t="str">
        <f>'Result Sheet'!G53</f>
        <v/>
      </c>
      <c r="BR50" s="179" t="str">
        <f t="shared" si="0"/>
        <v/>
      </c>
      <c r="BS50" s="179" t="str">
        <f t="shared" si="1"/>
        <v/>
      </c>
      <c r="BT50" s="179" t="str">
        <f t="shared" si="2"/>
        <v/>
      </c>
      <c r="BU50" s="179" t="str">
        <f t="shared" si="3"/>
        <v/>
      </c>
      <c r="BV50" s="179" t="str">
        <f t="shared" si="4"/>
        <v/>
      </c>
      <c r="BW50" s="179" t="str">
        <f t="shared" si="5"/>
        <v/>
      </c>
      <c r="BX50" s="179" t="str">
        <f t="shared" si="6"/>
        <v/>
      </c>
      <c r="BY50" s="179" t="str">
        <f t="shared" si="7"/>
        <v/>
      </c>
      <c r="BZ50" s="179" t="str">
        <f t="shared" si="8"/>
        <v/>
      </c>
      <c r="CA50" s="179" t="str">
        <f t="shared" si="9"/>
        <v/>
      </c>
      <c r="CB50" s="179" t="str">
        <f t="shared" si="10"/>
        <v/>
      </c>
      <c r="CC50" s="179" t="str">
        <f t="shared" si="11"/>
        <v/>
      </c>
      <c r="CD50" s="180"/>
    </row>
    <row r="51" spans="1:82" ht="15.95" customHeight="1">
      <c r="A51" s="167">
        <f>IF('Result Sheet'!A54="","",'Result Sheet'!A54)</f>
        <v>47</v>
      </c>
      <c r="B51" s="168" t="str">
        <f>IF('Result Sheet'!B54="","",'Result Sheet'!B54)</f>
        <v/>
      </c>
      <c r="C51" s="169" t="str">
        <f>IF('Result Sheet'!F54="","",'Result Sheet'!F54)</f>
        <v/>
      </c>
      <c r="D51" s="170" t="str">
        <f>IF('Result Sheet'!E54="","",'Result Sheet'!E54)</f>
        <v/>
      </c>
      <c r="E51" s="171" t="str">
        <f>IF('Result Sheet'!G54="","",'Result Sheet'!G54)</f>
        <v/>
      </c>
      <c r="F51" s="171" t="str">
        <f>IF('Result Sheet'!H54="","",'Result Sheet'!H54)</f>
        <v/>
      </c>
      <c r="G51" s="171" t="str">
        <f>IF('Result Sheet'!I54="","",'Result Sheet'!I54)</f>
        <v/>
      </c>
      <c r="H51" s="172" t="str">
        <f>IF('Result Sheet'!K54="","",'Result Sheet'!K54)</f>
        <v/>
      </c>
      <c r="I51" s="172" t="str">
        <f>IF('Result Sheet'!J54="","",'Result Sheet'!J54)</f>
        <v/>
      </c>
      <c r="J51" s="273" t="str">
        <f>IF('Result Sheet'!DM54="","",'Result Sheet'!DM54)</f>
        <v/>
      </c>
      <c r="K51" s="173" t="str">
        <f>IF('Result Sheet'!DI54="","",'Result Sheet'!DI54)</f>
        <v/>
      </c>
      <c r="L51" s="174" t="str">
        <f>IF('Result Sheet'!DJ54="","",'Result Sheet'!DJ54)</f>
        <v/>
      </c>
      <c r="M51" s="173" t="str">
        <f>IF('Result Sheet'!DK54="","",'Result Sheet'!DK54)</f>
        <v/>
      </c>
      <c r="N51" s="216" t="str">
        <f>IF('Result Sheet'!DP54="","",'Result Sheet'!DP54)</f>
        <v/>
      </c>
      <c r="O51" s="175" t="str">
        <f>IF('Result Sheet'!AB54="","",IF('Result Sheet'!AB54="D","I",'Result Sheet'!AB54))</f>
        <v/>
      </c>
      <c r="P51" s="176" t="str">
        <f>IF('Result Sheet'!AC54="","",'Result Sheet'!AC54)</f>
        <v/>
      </c>
      <c r="Q51" s="175" t="str">
        <f>IF('Result Sheet'!AT54="","",IF('Result Sheet'!AT54="D","I",'Result Sheet'!AT54))</f>
        <v/>
      </c>
      <c r="R51" s="176" t="str">
        <f>IF('Result Sheet'!AU54="","",'Result Sheet'!AU54)</f>
        <v/>
      </c>
      <c r="S51" s="175" t="str">
        <f>IF('Result Sheet'!BL54="","",IF('Result Sheet'!BL54="D","I",'Result Sheet'!BL54))</f>
        <v/>
      </c>
      <c r="T51" s="176" t="str">
        <f>IF('Result Sheet'!BM54="","",'Result Sheet'!BM54)</f>
        <v/>
      </c>
      <c r="U51" s="175" t="str">
        <f>IF('Result Sheet'!CD54="","",IF('Result Sheet'!CD54="D","I",'Result Sheet'!CD54))</f>
        <v/>
      </c>
      <c r="V51" s="176" t="str">
        <f>IF('Result Sheet'!CE54="","",'Result Sheet'!CE54)</f>
        <v/>
      </c>
      <c r="W51" s="177" t="str">
        <f>IF('Result Sheet'!DO54="","",'Result Sheet'!DO54)</f>
        <v/>
      </c>
      <c r="BQ51" s="178" t="str">
        <f>'Result Sheet'!G54</f>
        <v/>
      </c>
      <c r="BR51" s="179" t="str">
        <f t="shared" si="0"/>
        <v/>
      </c>
      <c r="BS51" s="179" t="str">
        <f t="shared" si="1"/>
        <v/>
      </c>
      <c r="BT51" s="179" t="str">
        <f t="shared" si="2"/>
        <v/>
      </c>
      <c r="BU51" s="179" t="str">
        <f t="shared" si="3"/>
        <v/>
      </c>
      <c r="BV51" s="179" t="str">
        <f t="shared" si="4"/>
        <v/>
      </c>
      <c r="BW51" s="179" t="str">
        <f t="shared" si="5"/>
        <v/>
      </c>
      <c r="BX51" s="179" t="str">
        <f t="shared" si="6"/>
        <v/>
      </c>
      <c r="BY51" s="179" t="str">
        <f t="shared" si="7"/>
        <v/>
      </c>
      <c r="BZ51" s="179" t="str">
        <f t="shared" si="8"/>
        <v/>
      </c>
      <c r="CA51" s="179" t="str">
        <f t="shared" si="9"/>
        <v/>
      </c>
      <c r="CB51" s="179" t="str">
        <f t="shared" si="10"/>
        <v/>
      </c>
      <c r="CC51" s="179" t="str">
        <f t="shared" si="11"/>
        <v/>
      </c>
      <c r="CD51" s="180"/>
    </row>
    <row r="52" spans="1:82" ht="15.95" customHeight="1">
      <c r="A52" s="167">
        <f>IF('Result Sheet'!A55="","",'Result Sheet'!A55)</f>
        <v>48</v>
      </c>
      <c r="B52" s="168" t="str">
        <f>IF('Result Sheet'!B55="","",'Result Sheet'!B55)</f>
        <v/>
      </c>
      <c r="C52" s="169" t="str">
        <f>IF('Result Sheet'!F55="","",'Result Sheet'!F55)</f>
        <v/>
      </c>
      <c r="D52" s="170" t="str">
        <f>IF('Result Sheet'!E55="","",'Result Sheet'!E55)</f>
        <v/>
      </c>
      <c r="E52" s="171" t="str">
        <f>IF('Result Sheet'!G55="","",'Result Sheet'!G55)</f>
        <v/>
      </c>
      <c r="F52" s="171" t="str">
        <f>IF('Result Sheet'!H55="","",'Result Sheet'!H55)</f>
        <v/>
      </c>
      <c r="G52" s="171" t="str">
        <f>IF('Result Sheet'!I55="","",'Result Sheet'!I55)</f>
        <v/>
      </c>
      <c r="H52" s="172" t="str">
        <f>IF('Result Sheet'!K55="","",'Result Sheet'!K55)</f>
        <v/>
      </c>
      <c r="I52" s="172" t="str">
        <f>IF('Result Sheet'!J55="","",'Result Sheet'!J55)</f>
        <v/>
      </c>
      <c r="J52" s="273" t="str">
        <f>IF('Result Sheet'!DM55="","",'Result Sheet'!DM55)</f>
        <v/>
      </c>
      <c r="K52" s="173" t="str">
        <f>IF('Result Sheet'!DI55="","",'Result Sheet'!DI55)</f>
        <v/>
      </c>
      <c r="L52" s="174" t="str">
        <f>IF('Result Sheet'!DJ55="","",'Result Sheet'!DJ55)</f>
        <v/>
      </c>
      <c r="M52" s="173" t="str">
        <f>IF('Result Sheet'!DK55="","",'Result Sheet'!DK55)</f>
        <v/>
      </c>
      <c r="N52" s="216" t="str">
        <f>IF('Result Sheet'!DP55="","",'Result Sheet'!DP55)</f>
        <v/>
      </c>
      <c r="O52" s="175" t="str">
        <f>IF('Result Sheet'!AB55="","",IF('Result Sheet'!AB55="D","I",'Result Sheet'!AB55))</f>
        <v/>
      </c>
      <c r="P52" s="176" t="str">
        <f>IF('Result Sheet'!AC55="","",'Result Sheet'!AC55)</f>
        <v/>
      </c>
      <c r="Q52" s="175" t="str">
        <f>IF('Result Sheet'!AT55="","",IF('Result Sheet'!AT55="D","I",'Result Sheet'!AT55))</f>
        <v/>
      </c>
      <c r="R52" s="176" t="str">
        <f>IF('Result Sheet'!AU55="","",'Result Sheet'!AU55)</f>
        <v/>
      </c>
      <c r="S52" s="175" t="str">
        <f>IF('Result Sheet'!BL55="","",IF('Result Sheet'!BL55="D","I",'Result Sheet'!BL55))</f>
        <v/>
      </c>
      <c r="T52" s="176" t="str">
        <f>IF('Result Sheet'!BM55="","",'Result Sheet'!BM55)</f>
        <v/>
      </c>
      <c r="U52" s="175" t="str">
        <f>IF('Result Sheet'!CD55="","",IF('Result Sheet'!CD55="D","I",'Result Sheet'!CD55))</f>
        <v/>
      </c>
      <c r="V52" s="176" t="str">
        <f>IF('Result Sheet'!CE55="","",'Result Sheet'!CE55)</f>
        <v/>
      </c>
      <c r="W52" s="177" t="str">
        <f>IF('Result Sheet'!DO55="","",'Result Sheet'!DO55)</f>
        <v/>
      </c>
      <c r="BQ52" s="178" t="str">
        <f>'Result Sheet'!G55</f>
        <v/>
      </c>
      <c r="BR52" s="179" t="str">
        <f t="shared" si="0"/>
        <v/>
      </c>
      <c r="BS52" s="179" t="str">
        <f t="shared" si="1"/>
        <v/>
      </c>
      <c r="BT52" s="179" t="str">
        <f t="shared" si="2"/>
        <v/>
      </c>
      <c r="BU52" s="179" t="str">
        <f t="shared" si="3"/>
        <v/>
      </c>
      <c r="BV52" s="179" t="str">
        <f t="shared" si="4"/>
        <v/>
      </c>
      <c r="BW52" s="179" t="str">
        <f t="shared" si="5"/>
        <v/>
      </c>
      <c r="BX52" s="179" t="str">
        <f t="shared" si="6"/>
        <v/>
      </c>
      <c r="BY52" s="179" t="str">
        <f t="shared" si="7"/>
        <v/>
      </c>
      <c r="BZ52" s="179" t="str">
        <f t="shared" si="8"/>
        <v/>
      </c>
      <c r="CA52" s="179" t="str">
        <f t="shared" si="9"/>
        <v/>
      </c>
      <c r="CB52" s="179" t="str">
        <f t="shared" si="10"/>
        <v/>
      </c>
      <c r="CC52" s="179" t="str">
        <f t="shared" si="11"/>
        <v/>
      </c>
      <c r="CD52" s="180"/>
    </row>
    <row r="53" spans="1:82" ht="15.95" customHeight="1">
      <c r="A53" s="167">
        <f>IF('Result Sheet'!A56="","",'Result Sheet'!A56)</f>
        <v>49</v>
      </c>
      <c r="B53" s="168" t="str">
        <f>IF('Result Sheet'!B56="","",'Result Sheet'!B56)</f>
        <v/>
      </c>
      <c r="C53" s="169" t="str">
        <f>IF('Result Sheet'!F56="","",'Result Sheet'!F56)</f>
        <v/>
      </c>
      <c r="D53" s="170" t="str">
        <f>IF('Result Sheet'!E56="","",'Result Sheet'!E56)</f>
        <v/>
      </c>
      <c r="E53" s="171" t="str">
        <f>IF('Result Sheet'!G56="","",'Result Sheet'!G56)</f>
        <v/>
      </c>
      <c r="F53" s="171" t="str">
        <f>IF('Result Sheet'!H56="","",'Result Sheet'!H56)</f>
        <v/>
      </c>
      <c r="G53" s="171" t="str">
        <f>IF('Result Sheet'!I56="","",'Result Sheet'!I56)</f>
        <v/>
      </c>
      <c r="H53" s="172" t="str">
        <f>IF('Result Sheet'!K56="","",'Result Sheet'!K56)</f>
        <v/>
      </c>
      <c r="I53" s="172" t="str">
        <f>IF('Result Sheet'!J56="","",'Result Sheet'!J56)</f>
        <v/>
      </c>
      <c r="J53" s="273" t="str">
        <f>IF('Result Sheet'!DM56="","",'Result Sheet'!DM56)</f>
        <v/>
      </c>
      <c r="K53" s="173" t="str">
        <f>IF('Result Sheet'!DI56="","",'Result Sheet'!DI56)</f>
        <v/>
      </c>
      <c r="L53" s="174" t="str">
        <f>IF('Result Sheet'!DJ56="","",'Result Sheet'!DJ56)</f>
        <v/>
      </c>
      <c r="M53" s="173" t="str">
        <f>IF('Result Sheet'!DK56="","",'Result Sheet'!DK56)</f>
        <v/>
      </c>
      <c r="N53" s="216" t="str">
        <f>IF('Result Sheet'!DP56="","",'Result Sheet'!DP56)</f>
        <v/>
      </c>
      <c r="O53" s="175" t="str">
        <f>IF('Result Sheet'!AB56="","",IF('Result Sheet'!AB56="D","I",'Result Sheet'!AB56))</f>
        <v/>
      </c>
      <c r="P53" s="176" t="str">
        <f>IF('Result Sheet'!AC56="","",'Result Sheet'!AC56)</f>
        <v/>
      </c>
      <c r="Q53" s="175" t="str">
        <f>IF('Result Sheet'!AT56="","",IF('Result Sheet'!AT56="D","I",'Result Sheet'!AT56))</f>
        <v/>
      </c>
      <c r="R53" s="176" t="str">
        <f>IF('Result Sheet'!AU56="","",'Result Sheet'!AU56)</f>
        <v/>
      </c>
      <c r="S53" s="175" t="str">
        <f>IF('Result Sheet'!BL56="","",IF('Result Sheet'!BL56="D","I",'Result Sheet'!BL56))</f>
        <v/>
      </c>
      <c r="T53" s="176" t="str">
        <f>IF('Result Sheet'!BM56="","",'Result Sheet'!BM56)</f>
        <v/>
      </c>
      <c r="U53" s="175" t="str">
        <f>IF('Result Sheet'!CD56="","",IF('Result Sheet'!CD56="D","I",'Result Sheet'!CD56))</f>
        <v/>
      </c>
      <c r="V53" s="176" t="str">
        <f>IF('Result Sheet'!CE56="","",'Result Sheet'!CE56)</f>
        <v/>
      </c>
      <c r="W53" s="177" t="str">
        <f>IF('Result Sheet'!DO56="","",'Result Sheet'!DO56)</f>
        <v/>
      </c>
      <c r="BQ53" s="178" t="str">
        <f>'Result Sheet'!G56</f>
        <v/>
      </c>
      <c r="BR53" s="179" t="str">
        <f t="shared" si="0"/>
        <v/>
      </c>
      <c r="BS53" s="179" t="str">
        <f t="shared" si="1"/>
        <v/>
      </c>
      <c r="BT53" s="179" t="str">
        <f t="shared" si="2"/>
        <v/>
      </c>
      <c r="BU53" s="179" t="str">
        <f t="shared" si="3"/>
        <v/>
      </c>
      <c r="BV53" s="179" t="str">
        <f t="shared" si="4"/>
        <v/>
      </c>
      <c r="BW53" s="179" t="str">
        <f t="shared" si="5"/>
        <v/>
      </c>
      <c r="BX53" s="179" t="str">
        <f t="shared" si="6"/>
        <v/>
      </c>
      <c r="BY53" s="179" t="str">
        <f t="shared" si="7"/>
        <v/>
      </c>
      <c r="BZ53" s="179" t="str">
        <f t="shared" si="8"/>
        <v/>
      </c>
      <c r="CA53" s="179" t="str">
        <f t="shared" si="9"/>
        <v/>
      </c>
      <c r="CB53" s="179" t="str">
        <f t="shared" si="10"/>
        <v/>
      </c>
      <c r="CC53" s="179" t="str">
        <f t="shared" si="11"/>
        <v/>
      </c>
      <c r="CD53" s="180"/>
    </row>
    <row r="54" spans="1:82" ht="15.95" customHeight="1">
      <c r="A54" s="167">
        <f>IF('Result Sheet'!A57="","",'Result Sheet'!A57)</f>
        <v>50</v>
      </c>
      <c r="B54" s="168" t="str">
        <f>IF('Result Sheet'!B57="","",'Result Sheet'!B57)</f>
        <v/>
      </c>
      <c r="C54" s="169" t="str">
        <f>IF('Result Sheet'!F57="","",'Result Sheet'!F57)</f>
        <v/>
      </c>
      <c r="D54" s="170" t="str">
        <f>IF('Result Sheet'!E57="","",'Result Sheet'!E57)</f>
        <v/>
      </c>
      <c r="E54" s="171" t="str">
        <f>IF('Result Sheet'!G57="","",'Result Sheet'!G57)</f>
        <v/>
      </c>
      <c r="F54" s="171" t="str">
        <f>IF('Result Sheet'!H57="","",'Result Sheet'!H57)</f>
        <v/>
      </c>
      <c r="G54" s="171" t="str">
        <f>IF('Result Sheet'!I57="","",'Result Sheet'!I57)</f>
        <v/>
      </c>
      <c r="H54" s="172" t="str">
        <f>IF('Result Sheet'!K57="","",'Result Sheet'!K57)</f>
        <v/>
      </c>
      <c r="I54" s="172" t="str">
        <f>IF('Result Sheet'!J57="","",'Result Sheet'!J57)</f>
        <v/>
      </c>
      <c r="J54" s="273" t="str">
        <f>IF('Result Sheet'!DM57="","",'Result Sheet'!DM57)</f>
        <v/>
      </c>
      <c r="K54" s="173" t="str">
        <f>IF('Result Sheet'!DI57="","",'Result Sheet'!DI57)</f>
        <v/>
      </c>
      <c r="L54" s="174" t="str">
        <f>IF('Result Sheet'!DJ57="","",'Result Sheet'!DJ57)</f>
        <v/>
      </c>
      <c r="M54" s="173" t="str">
        <f>IF('Result Sheet'!DK57="","",'Result Sheet'!DK57)</f>
        <v/>
      </c>
      <c r="N54" s="216" t="str">
        <f>IF('Result Sheet'!DP57="","",'Result Sheet'!DP57)</f>
        <v/>
      </c>
      <c r="O54" s="175" t="str">
        <f>IF('Result Sheet'!AB57="","",IF('Result Sheet'!AB57="D","I",'Result Sheet'!AB57))</f>
        <v/>
      </c>
      <c r="P54" s="176" t="str">
        <f>IF('Result Sheet'!AC57="","",'Result Sheet'!AC57)</f>
        <v/>
      </c>
      <c r="Q54" s="175" t="str">
        <f>IF('Result Sheet'!AT57="","",IF('Result Sheet'!AT57="D","I",'Result Sheet'!AT57))</f>
        <v/>
      </c>
      <c r="R54" s="176" t="str">
        <f>IF('Result Sheet'!AU57="","",'Result Sheet'!AU57)</f>
        <v/>
      </c>
      <c r="S54" s="175" t="str">
        <f>IF('Result Sheet'!BL57="","",IF('Result Sheet'!BL57="D","I",'Result Sheet'!BL57))</f>
        <v/>
      </c>
      <c r="T54" s="176" t="str">
        <f>IF('Result Sheet'!BM57="","",'Result Sheet'!BM57)</f>
        <v/>
      </c>
      <c r="U54" s="175" t="str">
        <f>IF('Result Sheet'!CD57="","",IF('Result Sheet'!CD57="D","I",'Result Sheet'!CD57))</f>
        <v/>
      </c>
      <c r="V54" s="176" t="str">
        <f>IF('Result Sheet'!CE57="","",'Result Sheet'!CE57)</f>
        <v/>
      </c>
      <c r="W54" s="177" t="str">
        <f>IF('Result Sheet'!DO57="","",'Result Sheet'!DO57)</f>
        <v/>
      </c>
      <c r="BQ54" s="178" t="str">
        <f>'Result Sheet'!G57</f>
        <v/>
      </c>
      <c r="BR54" s="179" t="str">
        <f t="shared" si="0"/>
        <v/>
      </c>
      <c r="BS54" s="179" t="str">
        <f t="shared" si="1"/>
        <v/>
      </c>
      <c r="BT54" s="179" t="str">
        <f t="shared" si="2"/>
        <v/>
      </c>
      <c r="BU54" s="179" t="str">
        <f t="shared" si="3"/>
        <v/>
      </c>
      <c r="BV54" s="179" t="str">
        <f t="shared" si="4"/>
        <v/>
      </c>
      <c r="BW54" s="179" t="str">
        <f t="shared" si="5"/>
        <v/>
      </c>
      <c r="BX54" s="179" t="str">
        <f t="shared" si="6"/>
        <v/>
      </c>
      <c r="BY54" s="179" t="str">
        <f t="shared" si="7"/>
        <v/>
      </c>
      <c r="BZ54" s="179" t="str">
        <f t="shared" si="8"/>
        <v/>
      </c>
      <c r="CA54" s="179" t="str">
        <f t="shared" si="9"/>
        <v/>
      </c>
      <c r="CB54" s="179" t="str">
        <f t="shared" si="10"/>
        <v/>
      </c>
      <c r="CC54" s="179" t="str">
        <f t="shared" si="11"/>
        <v/>
      </c>
      <c r="CD54" s="180"/>
    </row>
    <row r="55" spans="1:82" ht="15.95" customHeight="1">
      <c r="A55" s="167">
        <f>IF('Result Sheet'!A58="","",'Result Sheet'!A58)</f>
        <v>51</v>
      </c>
      <c r="B55" s="168" t="str">
        <f>IF('Result Sheet'!B58="","",'Result Sheet'!B58)</f>
        <v/>
      </c>
      <c r="C55" s="169" t="str">
        <f>IF('Result Sheet'!F58="","",'Result Sheet'!F58)</f>
        <v/>
      </c>
      <c r="D55" s="170" t="str">
        <f>IF('Result Sheet'!E58="","",'Result Sheet'!E58)</f>
        <v/>
      </c>
      <c r="E55" s="171" t="str">
        <f>IF('Result Sheet'!G58="","",'Result Sheet'!G58)</f>
        <v/>
      </c>
      <c r="F55" s="171" t="str">
        <f>IF('Result Sheet'!H58="","",'Result Sheet'!H58)</f>
        <v/>
      </c>
      <c r="G55" s="171" t="str">
        <f>IF('Result Sheet'!I58="","",'Result Sheet'!I58)</f>
        <v/>
      </c>
      <c r="H55" s="172" t="str">
        <f>IF('Result Sheet'!K58="","",'Result Sheet'!K58)</f>
        <v/>
      </c>
      <c r="I55" s="172" t="str">
        <f>IF('Result Sheet'!J58="","",'Result Sheet'!J58)</f>
        <v/>
      </c>
      <c r="J55" s="273" t="str">
        <f>IF('Result Sheet'!DM58="","",'Result Sheet'!DM58)</f>
        <v/>
      </c>
      <c r="K55" s="173" t="str">
        <f>IF('Result Sheet'!DI58="","",'Result Sheet'!DI58)</f>
        <v/>
      </c>
      <c r="L55" s="174" t="str">
        <f>IF('Result Sheet'!DJ58="","",'Result Sheet'!DJ58)</f>
        <v/>
      </c>
      <c r="M55" s="173" t="str">
        <f>IF('Result Sheet'!DK58="","",'Result Sheet'!DK58)</f>
        <v/>
      </c>
      <c r="N55" s="216" t="str">
        <f>IF('Result Sheet'!DP58="","",'Result Sheet'!DP58)</f>
        <v/>
      </c>
      <c r="O55" s="175" t="str">
        <f>IF('Result Sheet'!AB58="","",IF('Result Sheet'!AB58="D","I",'Result Sheet'!AB58))</f>
        <v/>
      </c>
      <c r="P55" s="176" t="str">
        <f>IF('Result Sheet'!AC58="","",'Result Sheet'!AC58)</f>
        <v/>
      </c>
      <c r="Q55" s="175" t="str">
        <f>IF('Result Sheet'!AT58="","",IF('Result Sheet'!AT58="D","I",'Result Sheet'!AT58))</f>
        <v/>
      </c>
      <c r="R55" s="176" t="str">
        <f>IF('Result Sheet'!AU58="","",'Result Sheet'!AU58)</f>
        <v/>
      </c>
      <c r="S55" s="175" t="str">
        <f>IF('Result Sheet'!BL58="","",IF('Result Sheet'!BL58="D","I",'Result Sheet'!BL58))</f>
        <v/>
      </c>
      <c r="T55" s="176" t="str">
        <f>IF('Result Sheet'!BM58="","",'Result Sheet'!BM58)</f>
        <v/>
      </c>
      <c r="U55" s="175" t="str">
        <f>IF('Result Sheet'!CD58="","",IF('Result Sheet'!CD58="D","I",'Result Sheet'!CD58))</f>
        <v/>
      </c>
      <c r="V55" s="176" t="str">
        <f>IF('Result Sheet'!CE58="","",'Result Sheet'!CE58)</f>
        <v/>
      </c>
      <c r="W55" s="177" t="str">
        <f>IF('Result Sheet'!DO58="","",'Result Sheet'!DO58)</f>
        <v/>
      </c>
      <c r="BQ55" s="178" t="str">
        <f>'Result Sheet'!G58</f>
        <v/>
      </c>
      <c r="BR55" s="179" t="str">
        <f t="shared" si="0"/>
        <v/>
      </c>
      <c r="BS55" s="179" t="str">
        <f t="shared" si="1"/>
        <v/>
      </c>
      <c r="BT55" s="179" t="str">
        <f t="shared" si="2"/>
        <v/>
      </c>
      <c r="BU55" s="179" t="str">
        <f t="shared" si="3"/>
        <v/>
      </c>
      <c r="BV55" s="179" t="str">
        <f t="shared" si="4"/>
        <v/>
      </c>
      <c r="BW55" s="179" t="str">
        <f t="shared" si="5"/>
        <v/>
      </c>
      <c r="BX55" s="179" t="str">
        <f t="shared" si="6"/>
        <v/>
      </c>
      <c r="BY55" s="179" t="str">
        <f t="shared" si="7"/>
        <v/>
      </c>
      <c r="BZ55" s="179" t="str">
        <f t="shared" si="8"/>
        <v/>
      </c>
      <c r="CA55" s="179" t="str">
        <f t="shared" si="9"/>
        <v/>
      </c>
      <c r="CB55" s="179" t="str">
        <f t="shared" si="10"/>
        <v/>
      </c>
      <c r="CC55" s="179" t="str">
        <f t="shared" si="11"/>
        <v/>
      </c>
      <c r="CD55" s="180"/>
    </row>
    <row r="56" spans="1:82" ht="15.95" customHeight="1">
      <c r="A56" s="167">
        <f>IF('Result Sheet'!A59="","",'Result Sheet'!A59)</f>
        <v>52</v>
      </c>
      <c r="B56" s="168" t="str">
        <f>IF('Result Sheet'!B59="","",'Result Sheet'!B59)</f>
        <v/>
      </c>
      <c r="C56" s="169" t="str">
        <f>IF('Result Sheet'!F59="","",'Result Sheet'!F59)</f>
        <v/>
      </c>
      <c r="D56" s="170" t="str">
        <f>IF('Result Sheet'!E59="","",'Result Sheet'!E59)</f>
        <v/>
      </c>
      <c r="E56" s="171" t="str">
        <f>IF('Result Sheet'!G59="","",'Result Sheet'!G59)</f>
        <v/>
      </c>
      <c r="F56" s="171" t="str">
        <f>IF('Result Sheet'!H59="","",'Result Sheet'!H59)</f>
        <v/>
      </c>
      <c r="G56" s="171" t="str">
        <f>IF('Result Sheet'!I59="","",'Result Sheet'!I59)</f>
        <v/>
      </c>
      <c r="H56" s="172" t="str">
        <f>IF('Result Sheet'!K59="","",'Result Sheet'!K59)</f>
        <v/>
      </c>
      <c r="I56" s="172" t="str">
        <f>IF('Result Sheet'!J59="","",'Result Sheet'!J59)</f>
        <v/>
      </c>
      <c r="J56" s="273" t="str">
        <f>IF('Result Sheet'!DM59="","",'Result Sheet'!DM59)</f>
        <v/>
      </c>
      <c r="K56" s="173" t="str">
        <f>IF('Result Sheet'!DI59="","",'Result Sheet'!DI59)</f>
        <v/>
      </c>
      <c r="L56" s="174" t="str">
        <f>IF('Result Sheet'!DJ59="","",'Result Sheet'!DJ59)</f>
        <v/>
      </c>
      <c r="M56" s="173" t="str">
        <f>IF('Result Sheet'!DK59="","",'Result Sheet'!DK59)</f>
        <v/>
      </c>
      <c r="N56" s="216" t="str">
        <f>IF('Result Sheet'!DP59="","",'Result Sheet'!DP59)</f>
        <v/>
      </c>
      <c r="O56" s="175" t="str">
        <f>IF('Result Sheet'!AB59="","",IF('Result Sheet'!AB59="D","I",'Result Sheet'!AB59))</f>
        <v/>
      </c>
      <c r="P56" s="176" t="str">
        <f>IF('Result Sheet'!AC59="","",'Result Sheet'!AC59)</f>
        <v/>
      </c>
      <c r="Q56" s="175" t="str">
        <f>IF('Result Sheet'!AT59="","",IF('Result Sheet'!AT59="D","I",'Result Sheet'!AT59))</f>
        <v/>
      </c>
      <c r="R56" s="176" t="str">
        <f>IF('Result Sheet'!AU59="","",'Result Sheet'!AU59)</f>
        <v/>
      </c>
      <c r="S56" s="175" t="str">
        <f>IF('Result Sheet'!BL59="","",IF('Result Sheet'!BL59="D","I",'Result Sheet'!BL59))</f>
        <v/>
      </c>
      <c r="T56" s="176" t="str">
        <f>IF('Result Sheet'!BM59="","",'Result Sheet'!BM59)</f>
        <v/>
      </c>
      <c r="U56" s="175" t="str">
        <f>IF('Result Sheet'!CD59="","",IF('Result Sheet'!CD59="D","I",'Result Sheet'!CD59))</f>
        <v/>
      </c>
      <c r="V56" s="176" t="str">
        <f>IF('Result Sheet'!CE59="","",'Result Sheet'!CE59)</f>
        <v/>
      </c>
      <c r="W56" s="177" t="str">
        <f>IF('Result Sheet'!DO59="","",'Result Sheet'!DO59)</f>
        <v/>
      </c>
      <c r="BQ56" s="178" t="str">
        <f>'Result Sheet'!G59</f>
        <v/>
      </c>
      <c r="BR56" s="179" t="str">
        <f t="shared" si="0"/>
        <v/>
      </c>
      <c r="BS56" s="179" t="str">
        <f t="shared" si="1"/>
        <v/>
      </c>
      <c r="BT56" s="179" t="str">
        <f t="shared" si="2"/>
        <v/>
      </c>
      <c r="BU56" s="179" t="str">
        <f t="shared" si="3"/>
        <v/>
      </c>
      <c r="BV56" s="179" t="str">
        <f t="shared" si="4"/>
        <v/>
      </c>
      <c r="BW56" s="179" t="str">
        <f t="shared" si="5"/>
        <v/>
      </c>
      <c r="BX56" s="179" t="str">
        <f t="shared" si="6"/>
        <v/>
      </c>
      <c r="BY56" s="179" t="str">
        <f t="shared" si="7"/>
        <v/>
      </c>
      <c r="BZ56" s="179" t="str">
        <f t="shared" si="8"/>
        <v/>
      </c>
      <c r="CA56" s="179" t="str">
        <f t="shared" si="9"/>
        <v/>
      </c>
      <c r="CB56" s="179" t="str">
        <f t="shared" si="10"/>
        <v/>
      </c>
      <c r="CC56" s="179" t="str">
        <f t="shared" si="11"/>
        <v/>
      </c>
      <c r="CD56" s="180"/>
    </row>
    <row r="57" spans="1:82" ht="15.95" customHeight="1">
      <c r="A57" s="167">
        <f>IF('Result Sheet'!A60="","",'Result Sheet'!A60)</f>
        <v>53</v>
      </c>
      <c r="B57" s="168" t="str">
        <f>IF('Result Sheet'!B60="","",'Result Sheet'!B60)</f>
        <v/>
      </c>
      <c r="C57" s="169" t="str">
        <f>IF('Result Sheet'!F60="","",'Result Sheet'!F60)</f>
        <v/>
      </c>
      <c r="D57" s="170" t="str">
        <f>IF('Result Sheet'!E60="","",'Result Sheet'!E60)</f>
        <v/>
      </c>
      <c r="E57" s="171" t="str">
        <f>IF('Result Sheet'!G60="","",'Result Sheet'!G60)</f>
        <v/>
      </c>
      <c r="F57" s="171" t="str">
        <f>IF('Result Sheet'!H60="","",'Result Sheet'!H60)</f>
        <v/>
      </c>
      <c r="G57" s="171" t="str">
        <f>IF('Result Sheet'!I60="","",'Result Sheet'!I60)</f>
        <v/>
      </c>
      <c r="H57" s="172" t="str">
        <f>IF('Result Sheet'!K60="","",'Result Sheet'!K60)</f>
        <v/>
      </c>
      <c r="I57" s="172" t="str">
        <f>IF('Result Sheet'!J60="","",'Result Sheet'!J60)</f>
        <v/>
      </c>
      <c r="J57" s="273" t="str">
        <f>IF('Result Sheet'!DM60="","",'Result Sheet'!DM60)</f>
        <v/>
      </c>
      <c r="K57" s="173" t="str">
        <f>IF('Result Sheet'!DI60="","",'Result Sheet'!DI60)</f>
        <v/>
      </c>
      <c r="L57" s="174" t="str">
        <f>IF('Result Sheet'!DJ60="","",'Result Sheet'!DJ60)</f>
        <v/>
      </c>
      <c r="M57" s="173" t="str">
        <f>IF('Result Sheet'!DK60="","",'Result Sheet'!DK60)</f>
        <v/>
      </c>
      <c r="N57" s="216" t="str">
        <f>IF('Result Sheet'!DP60="","",'Result Sheet'!DP60)</f>
        <v/>
      </c>
      <c r="O57" s="175" t="str">
        <f>IF('Result Sheet'!AB60="","",IF('Result Sheet'!AB60="D","I",'Result Sheet'!AB60))</f>
        <v/>
      </c>
      <c r="P57" s="176" t="str">
        <f>IF('Result Sheet'!AC60="","",'Result Sheet'!AC60)</f>
        <v/>
      </c>
      <c r="Q57" s="175" t="str">
        <f>IF('Result Sheet'!AT60="","",IF('Result Sheet'!AT60="D","I",'Result Sheet'!AT60))</f>
        <v/>
      </c>
      <c r="R57" s="176" t="str">
        <f>IF('Result Sheet'!AU60="","",'Result Sheet'!AU60)</f>
        <v/>
      </c>
      <c r="S57" s="175" t="str">
        <f>IF('Result Sheet'!BL60="","",IF('Result Sheet'!BL60="D","I",'Result Sheet'!BL60))</f>
        <v/>
      </c>
      <c r="T57" s="176" t="str">
        <f>IF('Result Sheet'!BM60="","",'Result Sheet'!BM60)</f>
        <v/>
      </c>
      <c r="U57" s="175" t="str">
        <f>IF('Result Sheet'!CD60="","",IF('Result Sheet'!CD60="D","I",'Result Sheet'!CD60))</f>
        <v/>
      </c>
      <c r="V57" s="176" t="str">
        <f>IF('Result Sheet'!CE60="","",'Result Sheet'!CE60)</f>
        <v/>
      </c>
      <c r="W57" s="177" t="str">
        <f>IF('Result Sheet'!DO60="","",'Result Sheet'!DO60)</f>
        <v/>
      </c>
      <c r="BQ57" s="178" t="str">
        <f>'Result Sheet'!G60</f>
        <v/>
      </c>
      <c r="BR57" s="179" t="str">
        <f t="shared" si="0"/>
        <v/>
      </c>
      <c r="BS57" s="179" t="str">
        <f t="shared" si="1"/>
        <v/>
      </c>
      <c r="BT57" s="179" t="str">
        <f t="shared" si="2"/>
        <v/>
      </c>
      <c r="BU57" s="179" t="str">
        <f t="shared" si="3"/>
        <v/>
      </c>
      <c r="BV57" s="179" t="str">
        <f t="shared" si="4"/>
        <v/>
      </c>
      <c r="BW57" s="179" t="str">
        <f t="shared" si="5"/>
        <v/>
      </c>
      <c r="BX57" s="179" t="str">
        <f t="shared" si="6"/>
        <v/>
      </c>
      <c r="BY57" s="179" t="str">
        <f t="shared" si="7"/>
        <v/>
      </c>
      <c r="BZ57" s="179" t="str">
        <f t="shared" si="8"/>
        <v/>
      </c>
      <c r="CA57" s="179" t="str">
        <f t="shared" si="9"/>
        <v/>
      </c>
      <c r="CB57" s="179" t="str">
        <f t="shared" si="10"/>
        <v/>
      </c>
      <c r="CC57" s="179" t="str">
        <f t="shared" si="11"/>
        <v/>
      </c>
      <c r="CD57" s="180"/>
    </row>
    <row r="58" spans="1:82" ht="15.95" customHeight="1">
      <c r="A58" s="167">
        <f>IF('Result Sheet'!A61="","",'Result Sheet'!A61)</f>
        <v>54</v>
      </c>
      <c r="B58" s="168" t="str">
        <f>IF('Result Sheet'!B61="","",'Result Sheet'!B61)</f>
        <v/>
      </c>
      <c r="C58" s="169" t="str">
        <f>IF('Result Sheet'!F61="","",'Result Sheet'!F61)</f>
        <v/>
      </c>
      <c r="D58" s="170" t="str">
        <f>IF('Result Sheet'!E61="","",'Result Sheet'!E61)</f>
        <v/>
      </c>
      <c r="E58" s="171" t="str">
        <f>IF('Result Sheet'!G61="","",'Result Sheet'!G61)</f>
        <v/>
      </c>
      <c r="F58" s="171" t="str">
        <f>IF('Result Sheet'!H61="","",'Result Sheet'!H61)</f>
        <v/>
      </c>
      <c r="G58" s="171" t="str">
        <f>IF('Result Sheet'!I61="","",'Result Sheet'!I61)</f>
        <v/>
      </c>
      <c r="H58" s="172" t="str">
        <f>IF('Result Sheet'!K61="","",'Result Sheet'!K61)</f>
        <v/>
      </c>
      <c r="I58" s="172" t="str">
        <f>IF('Result Sheet'!J61="","",'Result Sheet'!J61)</f>
        <v/>
      </c>
      <c r="J58" s="273" t="str">
        <f>IF('Result Sheet'!DM61="","",'Result Sheet'!DM61)</f>
        <v/>
      </c>
      <c r="K58" s="173" t="str">
        <f>IF('Result Sheet'!DI61="","",'Result Sheet'!DI61)</f>
        <v/>
      </c>
      <c r="L58" s="174" t="str">
        <f>IF('Result Sheet'!DJ61="","",'Result Sheet'!DJ61)</f>
        <v/>
      </c>
      <c r="M58" s="173" t="str">
        <f>IF('Result Sheet'!DK61="","",'Result Sheet'!DK61)</f>
        <v/>
      </c>
      <c r="N58" s="216" t="str">
        <f>IF('Result Sheet'!DP61="","",'Result Sheet'!DP61)</f>
        <v/>
      </c>
      <c r="O58" s="175" t="str">
        <f>IF('Result Sheet'!AB61="","",IF('Result Sheet'!AB61="D","I",'Result Sheet'!AB61))</f>
        <v/>
      </c>
      <c r="P58" s="176" t="str">
        <f>IF('Result Sheet'!AC61="","",'Result Sheet'!AC61)</f>
        <v/>
      </c>
      <c r="Q58" s="175" t="str">
        <f>IF('Result Sheet'!AT61="","",IF('Result Sheet'!AT61="D","I",'Result Sheet'!AT61))</f>
        <v/>
      </c>
      <c r="R58" s="176" t="str">
        <f>IF('Result Sheet'!AU61="","",'Result Sheet'!AU61)</f>
        <v/>
      </c>
      <c r="S58" s="175" t="str">
        <f>IF('Result Sheet'!BL61="","",IF('Result Sheet'!BL61="D","I",'Result Sheet'!BL61))</f>
        <v/>
      </c>
      <c r="T58" s="176" t="str">
        <f>IF('Result Sheet'!BM61="","",'Result Sheet'!BM61)</f>
        <v/>
      </c>
      <c r="U58" s="175" t="str">
        <f>IF('Result Sheet'!CD61="","",IF('Result Sheet'!CD61="D","I",'Result Sheet'!CD61))</f>
        <v/>
      </c>
      <c r="V58" s="176" t="str">
        <f>IF('Result Sheet'!CE61="","",'Result Sheet'!CE61)</f>
        <v/>
      </c>
      <c r="W58" s="177" t="str">
        <f>IF('Result Sheet'!DO61="","",'Result Sheet'!DO61)</f>
        <v/>
      </c>
      <c r="BQ58" s="178" t="str">
        <f>'Result Sheet'!G61</f>
        <v/>
      </c>
      <c r="BR58" s="179" t="str">
        <f t="shared" si="0"/>
        <v/>
      </c>
      <c r="BS58" s="179" t="str">
        <f t="shared" si="1"/>
        <v/>
      </c>
      <c r="BT58" s="179" t="str">
        <f t="shared" si="2"/>
        <v/>
      </c>
      <c r="BU58" s="179" t="str">
        <f t="shared" si="3"/>
        <v/>
      </c>
      <c r="BV58" s="179" t="str">
        <f t="shared" si="4"/>
        <v/>
      </c>
      <c r="BW58" s="179" t="str">
        <f t="shared" si="5"/>
        <v/>
      </c>
      <c r="BX58" s="179" t="str">
        <f t="shared" si="6"/>
        <v/>
      </c>
      <c r="BY58" s="179" t="str">
        <f t="shared" si="7"/>
        <v/>
      </c>
      <c r="BZ58" s="179" t="str">
        <f t="shared" si="8"/>
        <v/>
      </c>
      <c r="CA58" s="179" t="str">
        <f t="shared" si="9"/>
        <v/>
      </c>
      <c r="CB58" s="179" t="str">
        <f t="shared" si="10"/>
        <v/>
      </c>
      <c r="CC58" s="179" t="str">
        <f t="shared" si="11"/>
        <v/>
      </c>
      <c r="CD58" s="180"/>
    </row>
    <row r="59" spans="1:82" ht="15.95" customHeight="1">
      <c r="A59" s="167">
        <f>IF('Result Sheet'!A62="","",'Result Sheet'!A62)</f>
        <v>55</v>
      </c>
      <c r="B59" s="168" t="str">
        <f>IF('Result Sheet'!B62="","",'Result Sheet'!B62)</f>
        <v/>
      </c>
      <c r="C59" s="169" t="str">
        <f>IF('Result Sheet'!F62="","",'Result Sheet'!F62)</f>
        <v/>
      </c>
      <c r="D59" s="170" t="str">
        <f>IF('Result Sheet'!E62="","",'Result Sheet'!E62)</f>
        <v/>
      </c>
      <c r="E59" s="171" t="str">
        <f>IF('Result Sheet'!G62="","",'Result Sheet'!G62)</f>
        <v/>
      </c>
      <c r="F59" s="171" t="str">
        <f>IF('Result Sheet'!H62="","",'Result Sheet'!H62)</f>
        <v/>
      </c>
      <c r="G59" s="171" t="str">
        <f>IF('Result Sheet'!I62="","",'Result Sheet'!I62)</f>
        <v/>
      </c>
      <c r="H59" s="172" t="str">
        <f>IF('Result Sheet'!K62="","",'Result Sheet'!K62)</f>
        <v/>
      </c>
      <c r="I59" s="172" t="str">
        <f>IF('Result Sheet'!J62="","",'Result Sheet'!J62)</f>
        <v/>
      </c>
      <c r="J59" s="273" t="str">
        <f>IF('Result Sheet'!DM62="","",'Result Sheet'!DM62)</f>
        <v/>
      </c>
      <c r="K59" s="173" t="str">
        <f>IF('Result Sheet'!DI62="","",'Result Sheet'!DI62)</f>
        <v/>
      </c>
      <c r="L59" s="174" t="str">
        <f>IF('Result Sheet'!DJ62="","",'Result Sheet'!DJ62)</f>
        <v/>
      </c>
      <c r="M59" s="173" t="str">
        <f>IF('Result Sheet'!DK62="","",'Result Sheet'!DK62)</f>
        <v/>
      </c>
      <c r="N59" s="216" t="str">
        <f>IF('Result Sheet'!DP62="","",'Result Sheet'!DP62)</f>
        <v/>
      </c>
      <c r="O59" s="175" t="str">
        <f>IF('Result Sheet'!AB62="","",IF('Result Sheet'!AB62="D","I",'Result Sheet'!AB62))</f>
        <v/>
      </c>
      <c r="P59" s="176" t="str">
        <f>IF('Result Sheet'!AC62="","",'Result Sheet'!AC62)</f>
        <v/>
      </c>
      <c r="Q59" s="175" t="str">
        <f>IF('Result Sheet'!AT62="","",IF('Result Sheet'!AT62="D","I",'Result Sheet'!AT62))</f>
        <v/>
      </c>
      <c r="R59" s="176" t="str">
        <f>IF('Result Sheet'!AU62="","",'Result Sheet'!AU62)</f>
        <v/>
      </c>
      <c r="S59" s="175" t="str">
        <f>IF('Result Sheet'!BL62="","",IF('Result Sheet'!BL62="D","I",'Result Sheet'!BL62))</f>
        <v/>
      </c>
      <c r="T59" s="176" t="str">
        <f>IF('Result Sheet'!BM62="","",'Result Sheet'!BM62)</f>
        <v/>
      </c>
      <c r="U59" s="175" t="str">
        <f>IF('Result Sheet'!CD62="","",IF('Result Sheet'!CD62="D","I",'Result Sheet'!CD62))</f>
        <v/>
      </c>
      <c r="V59" s="176" t="str">
        <f>IF('Result Sheet'!CE62="","",'Result Sheet'!CE62)</f>
        <v/>
      </c>
      <c r="W59" s="177" t="str">
        <f>IF('Result Sheet'!DO62="","",'Result Sheet'!DO62)</f>
        <v/>
      </c>
      <c r="BQ59" s="178" t="str">
        <f>'Result Sheet'!G62</f>
        <v/>
      </c>
      <c r="BR59" s="179" t="str">
        <f t="shared" si="0"/>
        <v/>
      </c>
      <c r="BS59" s="179" t="str">
        <f t="shared" si="1"/>
        <v/>
      </c>
      <c r="BT59" s="179" t="str">
        <f t="shared" si="2"/>
        <v/>
      </c>
      <c r="BU59" s="179" t="str">
        <f t="shared" si="3"/>
        <v/>
      </c>
      <c r="BV59" s="179" t="str">
        <f t="shared" si="4"/>
        <v/>
      </c>
      <c r="BW59" s="179" t="str">
        <f t="shared" si="5"/>
        <v/>
      </c>
      <c r="BX59" s="179" t="str">
        <f t="shared" si="6"/>
        <v/>
      </c>
      <c r="BY59" s="179" t="str">
        <f t="shared" si="7"/>
        <v/>
      </c>
      <c r="BZ59" s="179" t="str">
        <f t="shared" si="8"/>
        <v/>
      </c>
      <c r="CA59" s="179" t="str">
        <f t="shared" si="9"/>
        <v/>
      </c>
      <c r="CB59" s="179" t="str">
        <f t="shared" si="10"/>
        <v/>
      </c>
      <c r="CC59" s="179" t="str">
        <f t="shared" si="11"/>
        <v/>
      </c>
      <c r="CD59" s="180"/>
    </row>
    <row r="60" spans="1:82" ht="15.95" customHeight="1">
      <c r="A60" s="167">
        <f>IF('Result Sheet'!A63="","",'Result Sheet'!A63)</f>
        <v>56</v>
      </c>
      <c r="B60" s="168" t="str">
        <f>IF('Result Sheet'!B63="","",'Result Sheet'!B63)</f>
        <v/>
      </c>
      <c r="C60" s="169" t="str">
        <f>IF('Result Sheet'!F63="","",'Result Sheet'!F63)</f>
        <v/>
      </c>
      <c r="D60" s="170" t="str">
        <f>IF('Result Sheet'!E63="","",'Result Sheet'!E63)</f>
        <v/>
      </c>
      <c r="E60" s="171" t="str">
        <f>IF('Result Sheet'!G63="","",'Result Sheet'!G63)</f>
        <v/>
      </c>
      <c r="F60" s="171" t="str">
        <f>IF('Result Sheet'!H63="","",'Result Sheet'!H63)</f>
        <v/>
      </c>
      <c r="G60" s="171" t="str">
        <f>IF('Result Sheet'!I63="","",'Result Sheet'!I63)</f>
        <v/>
      </c>
      <c r="H60" s="172" t="str">
        <f>IF('Result Sheet'!K63="","",'Result Sheet'!K63)</f>
        <v/>
      </c>
      <c r="I60" s="172" t="str">
        <f>IF('Result Sheet'!J63="","",'Result Sheet'!J63)</f>
        <v/>
      </c>
      <c r="J60" s="273" t="str">
        <f>IF('Result Sheet'!DM63="","",'Result Sheet'!DM63)</f>
        <v/>
      </c>
      <c r="K60" s="173" t="str">
        <f>IF('Result Sheet'!DI63="","",'Result Sheet'!DI63)</f>
        <v/>
      </c>
      <c r="L60" s="174" t="str">
        <f>IF('Result Sheet'!DJ63="","",'Result Sheet'!DJ63)</f>
        <v/>
      </c>
      <c r="M60" s="173" t="str">
        <f>IF('Result Sheet'!DK63="","",'Result Sheet'!DK63)</f>
        <v/>
      </c>
      <c r="N60" s="216" t="str">
        <f>IF('Result Sheet'!DP63="","",'Result Sheet'!DP63)</f>
        <v/>
      </c>
      <c r="O60" s="175" t="str">
        <f>IF('Result Sheet'!AB63="","",IF('Result Sheet'!AB63="D","I",'Result Sheet'!AB63))</f>
        <v/>
      </c>
      <c r="P60" s="176" t="str">
        <f>IF('Result Sheet'!AC63="","",'Result Sheet'!AC63)</f>
        <v/>
      </c>
      <c r="Q60" s="175" t="str">
        <f>IF('Result Sheet'!AT63="","",IF('Result Sheet'!AT63="D","I",'Result Sheet'!AT63))</f>
        <v/>
      </c>
      <c r="R60" s="176" t="str">
        <f>IF('Result Sheet'!AU63="","",'Result Sheet'!AU63)</f>
        <v/>
      </c>
      <c r="S60" s="175" t="str">
        <f>IF('Result Sheet'!BL63="","",IF('Result Sheet'!BL63="D","I",'Result Sheet'!BL63))</f>
        <v/>
      </c>
      <c r="T60" s="176" t="str">
        <f>IF('Result Sheet'!BM63="","",'Result Sheet'!BM63)</f>
        <v/>
      </c>
      <c r="U60" s="175" t="str">
        <f>IF('Result Sheet'!CD63="","",IF('Result Sheet'!CD63="D","I",'Result Sheet'!CD63))</f>
        <v/>
      </c>
      <c r="V60" s="176" t="str">
        <f>IF('Result Sheet'!CE63="","",'Result Sheet'!CE63)</f>
        <v/>
      </c>
      <c r="W60" s="177" t="str">
        <f>IF('Result Sheet'!DO63="","",'Result Sheet'!DO63)</f>
        <v/>
      </c>
      <c r="BQ60" s="178" t="str">
        <f>'Result Sheet'!G63</f>
        <v/>
      </c>
      <c r="BR60" s="179" t="str">
        <f t="shared" si="0"/>
        <v/>
      </c>
      <c r="BS60" s="179" t="str">
        <f t="shared" si="1"/>
        <v/>
      </c>
      <c r="BT60" s="179" t="str">
        <f t="shared" si="2"/>
        <v/>
      </c>
      <c r="BU60" s="179" t="str">
        <f t="shared" si="3"/>
        <v/>
      </c>
      <c r="BV60" s="179" t="str">
        <f t="shared" si="4"/>
        <v/>
      </c>
      <c r="BW60" s="179" t="str">
        <f t="shared" si="5"/>
        <v/>
      </c>
      <c r="BX60" s="179" t="str">
        <f t="shared" si="6"/>
        <v/>
      </c>
      <c r="BY60" s="179" t="str">
        <f t="shared" si="7"/>
        <v/>
      </c>
      <c r="BZ60" s="179" t="str">
        <f t="shared" si="8"/>
        <v/>
      </c>
      <c r="CA60" s="179" t="str">
        <f t="shared" si="9"/>
        <v/>
      </c>
      <c r="CB60" s="179" t="str">
        <f t="shared" si="10"/>
        <v/>
      </c>
      <c r="CC60" s="179" t="str">
        <f t="shared" si="11"/>
        <v/>
      </c>
      <c r="CD60" s="180"/>
    </row>
    <row r="61" spans="1:82" ht="15.95" customHeight="1">
      <c r="A61" s="167">
        <f>IF('Result Sheet'!A64="","",'Result Sheet'!A64)</f>
        <v>57</v>
      </c>
      <c r="B61" s="168" t="str">
        <f>IF('Result Sheet'!B64="","",'Result Sheet'!B64)</f>
        <v/>
      </c>
      <c r="C61" s="169" t="str">
        <f>IF('Result Sheet'!F64="","",'Result Sheet'!F64)</f>
        <v/>
      </c>
      <c r="D61" s="170" t="str">
        <f>IF('Result Sheet'!E64="","",'Result Sheet'!E64)</f>
        <v/>
      </c>
      <c r="E61" s="171" t="str">
        <f>IF('Result Sheet'!G64="","",'Result Sheet'!G64)</f>
        <v/>
      </c>
      <c r="F61" s="171" t="str">
        <f>IF('Result Sheet'!H64="","",'Result Sheet'!H64)</f>
        <v/>
      </c>
      <c r="G61" s="171" t="str">
        <f>IF('Result Sheet'!I64="","",'Result Sheet'!I64)</f>
        <v/>
      </c>
      <c r="H61" s="172" t="str">
        <f>IF('Result Sheet'!K64="","",'Result Sheet'!K64)</f>
        <v/>
      </c>
      <c r="I61" s="172" t="str">
        <f>IF('Result Sheet'!J64="","",'Result Sheet'!J64)</f>
        <v/>
      </c>
      <c r="J61" s="273" t="str">
        <f>IF('Result Sheet'!DM64="","",'Result Sheet'!DM64)</f>
        <v/>
      </c>
      <c r="K61" s="173" t="str">
        <f>IF('Result Sheet'!DI64="","",'Result Sheet'!DI64)</f>
        <v/>
      </c>
      <c r="L61" s="174" t="str">
        <f>IF('Result Sheet'!DJ64="","",'Result Sheet'!DJ64)</f>
        <v/>
      </c>
      <c r="M61" s="173" t="str">
        <f>IF('Result Sheet'!DK64="","",'Result Sheet'!DK64)</f>
        <v/>
      </c>
      <c r="N61" s="216" t="str">
        <f>IF('Result Sheet'!DP64="","",'Result Sheet'!DP64)</f>
        <v/>
      </c>
      <c r="O61" s="175" t="str">
        <f>IF('Result Sheet'!AB64="","",IF('Result Sheet'!AB64="D","I",'Result Sheet'!AB64))</f>
        <v/>
      </c>
      <c r="P61" s="176" t="str">
        <f>IF('Result Sheet'!AC64="","",'Result Sheet'!AC64)</f>
        <v/>
      </c>
      <c r="Q61" s="175" t="str">
        <f>IF('Result Sheet'!AT64="","",IF('Result Sheet'!AT64="D","I",'Result Sheet'!AT64))</f>
        <v/>
      </c>
      <c r="R61" s="176" t="str">
        <f>IF('Result Sheet'!AU64="","",'Result Sheet'!AU64)</f>
        <v/>
      </c>
      <c r="S61" s="175" t="str">
        <f>IF('Result Sheet'!BL64="","",IF('Result Sheet'!BL64="D","I",'Result Sheet'!BL64))</f>
        <v/>
      </c>
      <c r="T61" s="176" t="str">
        <f>IF('Result Sheet'!BM64="","",'Result Sheet'!BM64)</f>
        <v/>
      </c>
      <c r="U61" s="175" t="str">
        <f>IF('Result Sheet'!CD64="","",IF('Result Sheet'!CD64="D","I",'Result Sheet'!CD64))</f>
        <v/>
      </c>
      <c r="V61" s="176" t="str">
        <f>IF('Result Sheet'!CE64="","",'Result Sheet'!CE64)</f>
        <v/>
      </c>
      <c r="W61" s="177" t="str">
        <f>IF('Result Sheet'!DO64="","",'Result Sheet'!DO64)</f>
        <v/>
      </c>
      <c r="BQ61" s="178" t="str">
        <f>'Result Sheet'!G64</f>
        <v/>
      </c>
      <c r="BR61" s="179" t="str">
        <f t="shared" si="0"/>
        <v/>
      </c>
      <c r="BS61" s="179" t="str">
        <f t="shared" si="1"/>
        <v/>
      </c>
      <c r="BT61" s="179" t="str">
        <f t="shared" si="2"/>
        <v/>
      </c>
      <c r="BU61" s="179" t="str">
        <f t="shared" si="3"/>
        <v/>
      </c>
      <c r="BV61" s="179" t="str">
        <f t="shared" si="4"/>
        <v/>
      </c>
      <c r="BW61" s="179" t="str">
        <f t="shared" si="5"/>
        <v/>
      </c>
      <c r="BX61" s="179" t="str">
        <f t="shared" si="6"/>
        <v/>
      </c>
      <c r="BY61" s="179" t="str">
        <f t="shared" si="7"/>
        <v/>
      </c>
      <c r="BZ61" s="179" t="str">
        <f t="shared" si="8"/>
        <v/>
      </c>
      <c r="CA61" s="179" t="str">
        <f t="shared" si="9"/>
        <v/>
      </c>
      <c r="CB61" s="179" t="str">
        <f t="shared" si="10"/>
        <v/>
      </c>
      <c r="CC61" s="179" t="str">
        <f t="shared" si="11"/>
        <v/>
      </c>
      <c r="CD61" s="180"/>
    </row>
    <row r="62" spans="1:82" ht="15.95" customHeight="1">
      <c r="A62" s="167">
        <f>IF('Result Sheet'!A65="","",'Result Sheet'!A65)</f>
        <v>58</v>
      </c>
      <c r="B62" s="168" t="str">
        <f>IF('Result Sheet'!B65="","",'Result Sheet'!B65)</f>
        <v/>
      </c>
      <c r="C62" s="169" t="str">
        <f>IF('Result Sheet'!F65="","",'Result Sheet'!F65)</f>
        <v/>
      </c>
      <c r="D62" s="170" t="str">
        <f>IF('Result Sheet'!E65="","",'Result Sheet'!E65)</f>
        <v/>
      </c>
      <c r="E62" s="171" t="str">
        <f>IF('Result Sheet'!G65="","",'Result Sheet'!G65)</f>
        <v/>
      </c>
      <c r="F62" s="171" t="str">
        <f>IF('Result Sheet'!H65="","",'Result Sheet'!H65)</f>
        <v/>
      </c>
      <c r="G62" s="171" t="str">
        <f>IF('Result Sheet'!I65="","",'Result Sheet'!I65)</f>
        <v/>
      </c>
      <c r="H62" s="172" t="str">
        <f>IF('Result Sheet'!K65="","",'Result Sheet'!K65)</f>
        <v/>
      </c>
      <c r="I62" s="172" t="str">
        <f>IF('Result Sheet'!J65="","",'Result Sheet'!J65)</f>
        <v/>
      </c>
      <c r="J62" s="273" t="str">
        <f>IF('Result Sheet'!DM65="","",'Result Sheet'!DM65)</f>
        <v/>
      </c>
      <c r="K62" s="173" t="str">
        <f>IF('Result Sheet'!DI65="","",'Result Sheet'!DI65)</f>
        <v/>
      </c>
      <c r="L62" s="174" t="str">
        <f>IF('Result Sheet'!DJ65="","",'Result Sheet'!DJ65)</f>
        <v/>
      </c>
      <c r="M62" s="173" t="str">
        <f>IF('Result Sheet'!DK65="","",'Result Sheet'!DK65)</f>
        <v/>
      </c>
      <c r="N62" s="216" t="str">
        <f>IF('Result Sheet'!DP65="","",'Result Sheet'!DP65)</f>
        <v/>
      </c>
      <c r="O62" s="175" t="str">
        <f>IF('Result Sheet'!AB65="","",IF('Result Sheet'!AB65="D","I",'Result Sheet'!AB65))</f>
        <v/>
      </c>
      <c r="P62" s="176" t="str">
        <f>IF('Result Sheet'!AC65="","",'Result Sheet'!AC65)</f>
        <v/>
      </c>
      <c r="Q62" s="175" t="str">
        <f>IF('Result Sheet'!AT65="","",IF('Result Sheet'!AT65="D","I",'Result Sheet'!AT65))</f>
        <v/>
      </c>
      <c r="R62" s="176" t="str">
        <f>IF('Result Sheet'!AU65="","",'Result Sheet'!AU65)</f>
        <v/>
      </c>
      <c r="S62" s="175" t="str">
        <f>IF('Result Sheet'!BL65="","",IF('Result Sheet'!BL65="D","I",'Result Sheet'!BL65))</f>
        <v/>
      </c>
      <c r="T62" s="176" t="str">
        <f>IF('Result Sheet'!BM65="","",'Result Sheet'!BM65)</f>
        <v/>
      </c>
      <c r="U62" s="175" t="str">
        <f>IF('Result Sheet'!CD65="","",IF('Result Sheet'!CD65="D","I",'Result Sheet'!CD65))</f>
        <v/>
      </c>
      <c r="V62" s="176" t="str">
        <f>IF('Result Sheet'!CE65="","",'Result Sheet'!CE65)</f>
        <v/>
      </c>
      <c r="W62" s="177" t="str">
        <f>IF('Result Sheet'!DO65="","",'Result Sheet'!DO65)</f>
        <v/>
      </c>
      <c r="BQ62" s="178" t="str">
        <f>'Result Sheet'!G65</f>
        <v/>
      </c>
      <c r="BR62" s="179" t="str">
        <f t="shared" si="0"/>
        <v/>
      </c>
      <c r="BS62" s="179" t="str">
        <f t="shared" si="1"/>
        <v/>
      </c>
      <c r="BT62" s="179" t="str">
        <f t="shared" si="2"/>
        <v/>
      </c>
      <c r="BU62" s="179" t="str">
        <f t="shared" si="3"/>
        <v/>
      </c>
      <c r="BV62" s="179" t="str">
        <f t="shared" si="4"/>
        <v/>
      </c>
      <c r="BW62" s="179" t="str">
        <f t="shared" si="5"/>
        <v/>
      </c>
      <c r="BX62" s="179" t="str">
        <f t="shared" si="6"/>
        <v/>
      </c>
      <c r="BY62" s="179" t="str">
        <f t="shared" si="7"/>
        <v/>
      </c>
      <c r="BZ62" s="179" t="str">
        <f t="shared" si="8"/>
        <v/>
      </c>
      <c r="CA62" s="179" t="str">
        <f t="shared" si="9"/>
        <v/>
      </c>
      <c r="CB62" s="179" t="str">
        <f t="shared" si="10"/>
        <v/>
      </c>
      <c r="CC62" s="179" t="str">
        <f t="shared" si="11"/>
        <v/>
      </c>
      <c r="CD62" s="180"/>
    </row>
    <row r="63" spans="1:82" ht="15.95" customHeight="1">
      <c r="A63" s="167">
        <f>IF('Result Sheet'!A66="","",'Result Sheet'!A66)</f>
        <v>59</v>
      </c>
      <c r="B63" s="168" t="str">
        <f>IF('Result Sheet'!B66="","",'Result Sheet'!B66)</f>
        <v/>
      </c>
      <c r="C63" s="169" t="str">
        <f>IF('Result Sheet'!F66="","",'Result Sheet'!F66)</f>
        <v/>
      </c>
      <c r="D63" s="170" t="str">
        <f>IF('Result Sheet'!E66="","",'Result Sheet'!E66)</f>
        <v/>
      </c>
      <c r="E63" s="171" t="str">
        <f>IF('Result Sheet'!G66="","",'Result Sheet'!G66)</f>
        <v/>
      </c>
      <c r="F63" s="171" t="str">
        <f>IF('Result Sheet'!H66="","",'Result Sheet'!H66)</f>
        <v/>
      </c>
      <c r="G63" s="171" t="str">
        <f>IF('Result Sheet'!I66="","",'Result Sheet'!I66)</f>
        <v/>
      </c>
      <c r="H63" s="172" t="str">
        <f>IF('Result Sheet'!K66="","",'Result Sheet'!K66)</f>
        <v/>
      </c>
      <c r="I63" s="172" t="str">
        <f>IF('Result Sheet'!J66="","",'Result Sheet'!J66)</f>
        <v/>
      </c>
      <c r="J63" s="273" t="str">
        <f>IF('Result Sheet'!DM66="","",'Result Sheet'!DM66)</f>
        <v/>
      </c>
      <c r="K63" s="173" t="str">
        <f>IF('Result Sheet'!DI66="","",'Result Sheet'!DI66)</f>
        <v/>
      </c>
      <c r="L63" s="174" t="str">
        <f>IF('Result Sheet'!DJ66="","",'Result Sheet'!DJ66)</f>
        <v/>
      </c>
      <c r="M63" s="173" t="str">
        <f>IF('Result Sheet'!DK66="","",'Result Sheet'!DK66)</f>
        <v/>
      </c>
      <c r="N63" s="216" t="str">
        <f>IF('Result Sheet'!DP66="","",'Result Sheet'!DP66)</f>
        <v/>
      </c>
      <c r="O63" s="175" t="str">
        <f>IF('Result Sheet'!AB66="","",IF('Result Sheet'!AB66="D","I",'Result Sheet'!AB66))</f>
        <v/>
      </c>
      <c r="P63" s="176" t="str">
        <f>IF('Result Sheet'!AC66="","",'Result Sheet'!AC66)</f>
        <v/>
      </c>
      <c r="Q63" s="175" t="str">
        <f>IF('Result Sheet'!AT66="","",IF('Result Sheet'!AT66="D","I",'Result Sheet'!AT66))</f>
        <v/>
      </c>
      <c r="R63" s="176" t="str">
        <f>IF('Result Sheet'!AU66="","",'Result Sheet'!AU66)</f>
        <v/>
      </c>
      <c r="S63" s="175" t="str">
        <f>IF('Result Sheet'!BL66="","",IF('Result Sheet'!BL66="D","I",'Result Sheet'!BL66))</f>
        <v/>
      </c>
      <c r="T63" s="176" t="str">
        <f>IF('Result Sheet'!BM66="","",'Result Sheet'!BM66)</f>
        <v/>
      </c>
      <c r="U63" s="175" t="str">
        <f>IF('Result Sheet'!CD66="","",IF('Result Sheet'!CD66="D","I",'Result Sheet'!CD66))</f>
        <v/>
      </c>
      <c r="V63" s="176" t="str">
        <f>IF('Result Sheet'!CE66="","",'Result Sheet'!CE66)</f>
        <v/>
      </c>
      <c r="W63" s="177" t="str">
        <f>IF('Result Sheet'!DO66="","",'Result Sheet'!DO66)</f>
        <v/>
      </c>
      <c r="BQ63" s="178" t="str">
        <f>'Result Sheet'!G66</f>
        <v/>
      </c>
      <c r="BR63" s="179" t="str">
        <f t="shared" si="0"/>
        <v/>
      </c>
      <c r="BS63" s="179" t="str">
        <f t="shared" si="1"/>
        <v/>
      </c>
      <c r="BT63" s="179" t="str">
        <f t="shared" si="2"/>
        <v/>
      </c>
      <c r="BU63" s="179" t="str">
        <f t="shared" si="3"/>
        <v/>
      </c>
      <c r="BV63" s="179" t="str">
        <f t="shared" si="4"/>
        <v/>
      </c>
      <c r="BW63" s="179" t="str">
        <f t="shared" si="5"/>
        <v/>
      </c>
      <c r="BX63" s="179" t="str">
        <f t="shared" si="6"/>
        <v/>
      </c>
      <c r="BY63" s="179" t="str">
        <f t="shared" si="7"/>
        <v/>
      </c>
      <c r="BZ63" s="179" t="str">
        <f t="shared" si="8"/>
        <v/>
      </c>
      <c r="CA63" s="179" t="str">
        <f t="shared" si="9"/>
        <v/>
      </c>
      <c r="CB63" s="179" t="str">
        <f t="shared" si="10"/>
        <v/>
      </c>
      <c r="CC63" s="179" t="str">
        <f t="shared" si="11"/>
        <v/>
      </c>
      <c r="CD63" s="180"/>
    </row>
    <row r="64" spans="1:82" ht="15.95" customHeight="1">
      <c r="A64" s="167">
        <f>IF('Result Sheet'!A67="","",'Result Sheet'!A67)</f>
        <v>60</v>
      </c>
      <c r="B64" s="168" t="str">
        <f>IF('Result Sheet'!B67="","",'Result Sheet'!B67)</f>
        <v/>
      </c>
      <c r="C64" s="169" t="str">
        <f>IF('Result Sheet'!F67="","",'Result Sheet'!F67)</f>
        <v/>
      </c>
      <c r="D64" s="170" t="str">
        <f>IF('Result Sheet'!E67="","",'Result Sheet'!E67)</f>
        <v/>
      </c>
      <c r="E64" s="171" t="str">
        <f>IF('Result Sheet'!G67="","",'Result Sheet'!G67)</f>
        <v/>
      </c>
      <c r="F64" s="171" t="str">
        <f>IF('Result Sheet'!H67="","",'Result Sheet'!H67)</f>
        <v/>
      </c>
      <c r="G64" s="171" t="str">
        <f>IF('Result Sheet'!I67="","",'Result Sheet'!I67)</f>
        <v/>
      </c>
      <c r="H64" s="172" t="str">
        <f>IF('Result Sheet'!K67="","",'Result Sheet'!K67)</f>
        <v/>
      </c>
      <c r="I64" s="172" t="str">
        <f>IF('Result Sheet'!J67="","",'Result Sheet'!J67)</f>
        <v/>
      </c>
      <c r="J64" s="273" t="str">
        <f>IF('Result Sheet'!DM67="","",'Result Sheet'!DM67)</f>
        <v/>
      </c>
      <c r="K64" s="173" t="str">
        <f>IF('Result Sheet'!DI67="","",'Result Sheet'!DI67)</f>
        <v/>
      </c>
      <c r="L64" s="174" t="str">
        <f>IF('Result Sheet'!DJ67="","",'Result Sheet'!DJ67)</f>
        <v/>
      </c>
      <c r="M64" s="173" t="str">
        <f>IF('Result Sheet'!DK67="","",'Result Sheet'!DK67)</f>
        <v/>
      </c>
      <c r="N64" s="216" t="str">
        <f>IF('Result Sheet'!DP67="","",'Result Sheet'!DP67)</f>
        <v/>
      </c>
      <c r="O64" s="175" t="str">
        <f>IF('Result Sheet'!AB67="","",IF('Result Sheet'!AB67="D","I",'Result Sheet'!AB67))</f>
        <v/>
      </c>
      <c r="P64" s="176" t="str">
        <f>IF('Result Sheet'!AC67="","",'Result Sheet'!AC67)</f>
        <v/>
      </c>
      <c r="Q64" s="175" t="str">
        <f>IF('Result Sheet'!AT67="","",IF('Result Sheet'!AT67="D","I",'Result Sheet'!AT67))</f>
        <v/>
      </c>
      <c r="R64" s="176" t="str">
        <f>IF('Result Sheet'!AU67="","",'Result Sheet'!AU67)</f>
        <v/>
      </c>
      <c r="S64" s="175" t="str">
        <f>IF('Result Sheet'!BL67="","",IF('Result Sheet'!BL67="D","I",'Result Sheet'!BL67))</f>
        <v/>
      </c>
      <c r="T64" s="176" t="str">
        <f>IF('Result Sheet'!BM67="","",'Result Sheet'!BM67)</f>
        <v/>
      </c>
      <c r="U64" s="175" t="str">
        <f>IF('Result Sheet'!CD67="","",IF('Result Sheet'!CD67="D","I",'Result Sheet'!CD67))</f>
        <v/>
      </c>
      <c r="V64" s="176" t="str">
        <f>IF('Result Sheet'!CE67="","",'Result Sheet'!CE67)</f>
        <v/>
      </c>
      <c r="W64" s="177" t="str">
        <f>IF('Result Sheet'!DO67="","",'Result Sheet'!DO67)</f>
        <v/>
      </c>
      <c r="BQ64" s="178" t="str">
        <f>'Result Sheet'!G67</f>
        <v/>
      </c>
      <c r="BR64" s="179" t="str">
        <f t="shared" si="0"/>
        <v/>
      </c>
      <c r="BS64" s="179" t="str">
        <f t="shared" si="1"/>
        <v/>
      </c>
      <c r="BT64" s="179" t="str">
        <f t="shared" si="2"/>
        <v/>
      </c>
      <c r="BU64" s="179" t="str">
        <f t="shared" si="3"/>
        <v/>
      </c>
      <c r="BV64" s="179" t="str">
        <f t="shared" si="4"/>
        <v/>
      </c>
      <c r="BW64" s="179" t="str">
        <f t="shared" si="5"/>
        <v/>
      </c>
      <c r="BX64" s="179" t="str">
        <f t="shared" si="6"/>
        <v/>
      </c>
      <c r="BY64" s="179" t="str">
        <f t="shared" si="7"/>
        <v/>
      </c>
      <c r="BZ64" s="179" t="str">
        <f t="shared" si="8"/>
        <v/>
      </c>
      <c r="CA64" s="179" t="str">
        <f t="shared" si="9"/>
        <v/>
      </c>
      <c r="CB64" s="179" t="str">
        <f t="shared" si="10"/>
        <v/>
      </c>
      <c r="CC64" s="179" t="str">
        <f t="shared" si="11"/>
        <v/>
      </c>
      <c r="CD64" s="180"/>
    </row>
    <row r="65" spans="1:82" ht="15.95" customHeight="1">
      <c r="A65" s="167">
        <f>IF('Result Sheet'!A68="","",'Result Sheet'!A68)</f>
        <v>61</v>
      </c>
      <c r="B65" s="168" t="str">
        <f>IF('Result Sheet'!B68="","",'Result Sheet'!B68)</f>
        <v/>
      </c>
      <c r="C65" s="169" t="str">
        <f>IF('Result Sheet'!F68="","",'Result Sheet'!F68)</f>
        <v/>
      </c>
      <c r="D65" s="170" t="str">
        <f>IF('Result Sheet'!E68="","",'Result Sheet'!E68)</f>
        <v/>
      </c>
      <c r="E65" s="171" t="str">
        <f>IF('Result Sheet'!G68="","",'Result Sheet'!G68)</f>
        <v/>
      </c>
      <c r="F65" s="171" t="str">
        <f>IF('Result Sheet'!H68="","",'Result Sheet'!H68)</f>
        <v/>
      </c>
      <c r="G65" s="171" t="str">
        <f>IF('Result Sheet'!I68="","",'Result Sheet'!I68)</f>
        <v/>
      </c>
      <c r="H65" s="172" t="str">
        <f>IF('Result Sheet'!K68="","",'Result Sheet'!K68)</f>
        <v/>
      </c>
      <c r="I65" s="172" t="str">
        <f>IF('Result Sheet'!J68="","",'Result Sheet'!J68)</f>
        <v/>
      </c>
      <c r="J65" s="273" t="str">
        <f>IF('Result Sheet'!DM68="","",'Result Sheet'!DM68)</f>
        <v/>
      </c>
      <c r="K65" s="173" t="str">
        <f>IF('Result Sheet'!DI68="","",'Result Sheet'!DI68)</f>
        <v/>
      </c>
      <c r="L65" s="174" t="str">
        <f>IF('Result Sheet'!DJ68="","",'Result Sheet'!DJ68)</f>
        <v/>
      </c>
      <c r="M65" s="173" t="str">
        <f>IF('Result Sheet'!DK68="","",'Result Sheet'!DK68)</f>
        <v/>
      </c>
      <c r="N65" s="216" t="str">
        <f>IF('Result Sheet'!DP68="","",'Result Sheet'!DP68)</f>
        <v/>
      </c>
      <c r="O65" s="175" t="str">
        <f>IF('Result Sheet'!AB68="","",IF('Result Sheet'!AB68="D","I",'Result Sheet'!AB68))</f>
        <v/>
      </c>
      <c r="P65" s="176" t="str">
        <f>IF('Result Sheet'!AC68="","",'Result Sheet'!AC68)</f>
        <v/>
      </c>
      <c r="Q65" s="175" t="str">
        <f>IF('Result Sheet'!AT68="","",IF('Result Sheet'!AT68="D","I",'Result Sheet'!AT68))</f>
        <v/>
      </c>
      <c r="R65" s="176" t="str">
        <f>IF('Result Sheet'!AU68="","",'Result Sheet'!AU68)</f>
        <v/>
      </c>
      <c r="S65" s="175" t="str">
        <f>IF('Result Sheet'!BL68="","",IF('Result Sheet'!BL68="D","I",'Result Sheet'!BL68))</f>
        <v/>
      </c>
      <c r="T65" s="176" t="str">
        <f>IF('Result Sheet'!BM68="","",'Result Sheet'!BM68)</f>
        <v/>
      </c>
      <c r="U65" s="175" t="str">
        <f>IF('Result Sheet'!CD68="","",IF('Result Sheet'!CD68="D","I",'Result Sheet'!CD68))</f>
        <v/>
      </c>
      <c r="V65" s="176" t="str">
        <f>IF('Result Sheet'!CE68="","",'Result Sheet'!CE68)</f>
        <v/>
      </c>
      <c r="W65" s="177" t="str">
        <f>IF('Result Sheet'!DO68="","",'Result Sheet'!DO68)</f>
        <v/>
      </c>
      <c r="BQ65" s="178" t="str">
        <f>'Result Sheet'!G68</f>
        <v/>
      </c>
      <c r="BR65" s="179" t="str">
        <f t="shared" si="0"/>
        <v/>
      </c>
      <c r="BS65" s="179" t="str">
        <f t="shared" si="1"/>
        <v/>
      </c>
      <c r="BT65" s="179" t="str">
        <f t="shared" si="2"/>
        <v/>
      </c>
      <c r="BU65" s="179" t="str">
        <f t="shared" si="3"/>
        <v/>
      </c>
      <c r="BV65" s="179" t="str">
        <f t="shared" si="4"/>
        <v/>
      </c>
      <c r="BW65" s="179" t="str">
        <f t="shared" si="5"/>
        <v/>
      </c>
      <c r="BX65" s="179" t="str">
        <f t="shared" si="6"/>
        <v/>
      </c>
      <c r="BY65" s="179" t="str">
        <f t="shared" si="7"/>
        <v/>
      </c>
      <c r="BZ65" s="179" t="str">
        <f t="shared" si="8"/>
        <v/>
      </c>
      <c r="CA65" s="179" t="str">
        <f t="shared" si="9"/>
        <v/>
      </c>
      <c r="CB65" s="179" t="str">
        <f t="shared" si="10"/>
        <v/>
      </c>
      <c r="CC65" s="179" t="str">
        <f t="shared" si="11"/>
        <v/>
      </c>
      <c r="CD65" s="180"/>
    </row>
    <row r="66" spans="1:82" ht="15.95" customHeight="1">
      <c r="A66" s="167">
        <f>IF('Result Sheet'!A69="","",'Result Sheet'!A69)</f>
        <v>62</v>
      </c>
      <c r="B66" s="168" t="str">
        <f>IF('Result Sheet'!B69="","",'Result Sheet'!B69)</f>
        <v/>
      </c>
      <c r="C66" s="169" t="str">
        <f>IF('Result Sheet'!F69="","",'Result Sheet'!F69)</f>
        <v/>
      </c>
      <c r="D66" s="170" t="str">
        <f>IF('Result Sheet'!E69="","",'Result Sheet'!E69)</f>
        <v/>
      </c>
      <c r="E66" s="171" t="str">
        <f>IF('Result Sheet'!G69="","",'Result Sheet'!G69)</f>
        <v/>
      </c>
      <c r="F66" s="171" t="str">
        <f>IF('Result Sheet'!H69="","",'Result Sheet'!H69)</f>
        <v/>
      </c>
      <c r="G66" s="171" t="str">
        <f>IF('Result Sheet'!I69="","",'Result Sheet'!I69)</f>
        <v/>
      </c>
      <c r="H66" s="172" t="str">
        <f>IF('Result Sheet'!K69="","",'Result Sheet'!K69)</f>
        <v/>
      </c>
      <c r="I66" s="172" t="str">
        <f>IF('Result Sheet'!J69="","",'Result Sheet'!J69)</f>
        <v/>
      </c>
      <c r="J66" s="273" t="str">
        <f>IF('Result Sheet'!DM69="","",'Result Sheet'!DM69)</f>
        <v/>
      </c>
      <c r="K66" s="173" t="str">
        <f>IF('Result Sheet'!DI69="","",'Result Sheet'!DI69)</f>
        <v/>
      </c>
      <c r="L66" s="174" t="str">
        <f>IF('Result Sheet'!DJ69="","",'Result Sheet'!DJ69)</f>
        <v/>
      </c>
      <c r="M66" s="173" t="str">
        <f>IF('Result Sheet'!DK69="","",'Result Sheet'!DK69)</f>
        <v/>
      </c>
      <c r="N66" s="216" t="str">
        <f>IF('Result Sheet'!DP69="","",'Result Sheet'!DP69)</f>
        <v/>
      </c>
      <c r="O66" s="175" t="str">
        <f>IF('Result Sheet'!AB69="","",IF('Result Sheet'!AB69="D","I",'Result Sheet'!AB69))</f>
        <v/>
      </c>
      <c r="P66" s="176" t="str">
        <f>IF('Result Sheet'!AC69="","",'Result Sheet'!AC69)</f>
        <v/>
      </c>
      <c r="Q66" s="175" t="str">
        <f>IF('Result Sheet'!AT69="","",IF('Result Sheet'!AT69="D","I",'Result Sheet'!AT69))</f>
        <v/>
      </c>
      <c r="R66" s="176" t="str">
        <f>IF('Result Sheet'!AU69="","",'Result Sheet'!AU69)</f>
        <v/>
      </c>
      <c r="S66" s="175" t="str">
        <f>IF('Result Sheet'!BL69="","",IF('Result Sheet'!BL69="D","I",'Result Sheet'!BL69))</f>
        <v/>
      </c>
      <c r="T66" s="176" t="str">
        <f>IF('Result Sheet'!BM69="","",'Result Sheet'!BM69)</f>
        <v/>
      </c>
      <c r="U66" s="175" t="str">
        <f>IF('Result Sheet'!CD69="","",IF('Result Sheet'!CD69="D","I",'Result Sheet'!CD69))</f>
        <v/>
      </c>
      <c r="V66" s="176" t="str">
        <f>IF('Result Sheet'!CE69="","",'Result Sheet'!CE69)</f>
        <v/>
      </c>
      <c r="W66" s="177" t="str">
        <f>IF('Result Sheet'!DO69="","",'Result Sheet'!DO69)</f>
        <v/>
      </c>
      <c r="BQ66" s="178" t="str">
        <f>'Result Sheet'!G69</f>
        <v/>
      </c>
      <c r="BR66" s="179" t="str">
        <f t="shared" si="0"/>
        <v/>
      </c>
      <c r="BS66" s="179" t="str">
        <f t="shared" si="1"/>
        <v/>
      </c>
      <c r="BT66" s="179" t="str">
        <f t="shared" si="2"/>
        <v/>
      </c>
      <c r="BU66" s="179" t="str">
        <f t="shared" si="3"/>
        <v/>
      </c>
      <c r="BV66" s="179" t="str">
        <f t="shared" si="4"/>
        <v/>
      </c>
      <c r="BW66" s="179" t="str">
        <f t="shared" si="5"/>
        <v/>
      </c>
      <c r="BX66" s="179" t="str">
        <f t="shared" si="6"/>
        <v/>
      </c>
      <c r="BY66" s="179" t="str">
        <f t="shared" si="7"/>
        <v/>
      </c>
      <c r="BZ66" s="179" t="str">
        <f t="shared" si="8"/>
        <v/>
      </c>
      <c r="CA66" s="179" t="str">
        <f t="shared" si="9"/>
        <v/>
      </c>
      <c r="CB66" s="179" t="str">
        <f t="shared" si="10"/>
        <v/>
      </c>
      <c r="CC66" s="179" t="str">
        <f t="shared" si="11"/>
        <v/>
      </c>
      <c r="CD66" s="180"/>
    </row>
    <row r="67" spans="1:82" ht="15.95" customHeight="1">
      <c r="A67" s="167">
        <f>IF('Result Sheet'!A70="","",'Result Sheet'!A70)</f>
        <v>63</v>
      </c>
      <c r="B67" s="168" t="str">
        <f>IF('Result Sheet'!B70="","",'Result Sheet'!B70)</f>
        <v/>
      </c>
      <c r="C67" s="169" t="str">
        <f>IF('Result Sheet'!F70="","",'Result Sheet'!F70)</f>
        <v/>
      </c>
      <c r="D67" s="170" t="str">
        <f>IF('Result Sheet'!E70="","",'Result Sheet'!E70)</f>
        <v/>
      </c>
      <c r="E67" s="171" t="str">
        <f>IF('Result Sheet'!G70="","",'Result Sheet'!G70)</f>
        <v/>
      </c>
      <c r="F67" s="171" t="str">
        <f>IF('Result Sheet'!H70="","",'Result Sheet'!H70)</f>
        <v/>
      </c>
      <c r="G67" s="171" t="str">
        <f>IF('Result Sheet'!I70="","",'Result Sheet'!I70)</f>
        <v/>
      </c>
      <c r="H67" s="172" t="str">
        <f>IF('Result Sheet'!K70="","",'Result Sheet'!K70)</f>
        <v/>
      </c>
      <c r="I67" s="172" t="str">
        <f>IF('Result Sheet'!J70="","",'Result Sheet'!J70)</f>
        <v/>
      </c>
      <c r="J67" s="273" t="str">
        <f>IF('Result Sheet'!DM70="","",'Result Sheet'!DM70)</f>
        <v/>
      </c>
      <c r="K67" s="173" t="str">
        <f>IF('Result Sheet'!DI70="","",'Result Sheet'!DI70)</f>
        <v/>
      </c>
      <c r="L67" s="174" t="str">
        <f>IF('Result Sheet'!DJ70="","",'Result Sheet'!DJ70)</f>
        <v/>
      </c>
      <c r="M67" s="173" t="str">
        <f>IF('Result Sheet'!DK70="","",'Result Sheet'!DK70)</f>
        <v/>
      </c>
      <c r="N67" s="216" t="str">
        <f>IF('Result Sheet'!DP70="","",'Result Sheet'!DP70)</f>
        <v/>
      </c>
      <c r="O67" s="175" t="str">
        <f>IF('Result Sheet'!AB70="","",IF('Result Sheet'!AB70="D","I",'Result Sheet'!AB70))</f>
        <v/>
      </c>
      <c r="P67" s="176" t="str">
        <f>IF('Result Sheet'!AC70="","",'Result Sheet'!AC70)</f>
        <v/>
      </c>
      <c r="Q67" s="175" t="str">
        <f>IF('Result Sheet'!AT70="","",IF('Result Sheet'!AT70="D","I",'Result Sheet'!AT70))</f>
        <v/>
      </c>
      <c r="R67" s="176" t="str">
        <f>IF('Result Sheet'!AU70="","",'Result Sheet'!AU70)</f>
        <v/>
      </c>
      <c r="S67" s="175" t="str">
        <f>IF('Result Sheet'!BL70="","",IF('Result Sheet'!BL70="D","I",'Result Sheet'!BL70))</f>
        <v/>
      </c>
      <c r="T67" s="176" t="str">
        <f>IF('Result Sheet'!BM70="","",'Result Sheet'!BM70)</f>
        <v/>
      </c>
      <c r="U67" s="175" t="str">
        <f>IF('Result Sheet'!CD70="","",IF('Result Sheet'!CD70="D","I",'Result Sheet'!CD70))</f>
        <v/>
      </c>
      <c r="V67" s="176" t="str">
        <f>IF('Result Sheet'!CE70="","",'Result Sheet'!CE70)</f>
        <v/>
      </c>
      <c r="W67" s="177" t="str">
        <f>IF('Result Sheet'!DO70="","",'Result Sheet'!DO70)</f>
        <v/>
      </c>
      <c r="BQ67" s="178" t="str">
        <f>'Result Sheet'!G70</f>
        <v/>
      </c>
      <c r="BR67" s="179" t="str">
        <f t="shared" si="0"/>
        <v/>
      </c>
      <c r="BS67" s="179" t="str">
        <f t="shared" si="1"/>
        <v/>
      </c>
      <c r="BT67" s="179" t="str">
        <f t="shared" si="2"/>
        <v/>
      </c>
      <c r="BU67" s="179" t="str">
        <f t="shared" si="3"/>
        <v/>
      </c>
      <c r="BV67" s="179" t="str">
        <f t="shared" si="4"/>
        <v/>
      </c>
      <c r="BW67" s="179" t="str">
        <f t="shared" si="5"/>
        <v/>
      </c>
      <c r="BX67" s="179" t="str">
        <f t="shared" si="6"/>
        <v/>
      </c>
      <c r="BY67" s="179" t="str">
        <f t="shared" si="7"/>
        <v/>
      </c>
      <c r="BZ67" s="179" t="str">
        <f t="shared" si="8"/>
        <v/>
      </c>
      <c r="CA67" s="179" t="str">
        <f t="shared" si="9"/>
        <v/>
      </c>
      <c r="CB67" s="179" t="str">
        <f t="shared" si="10"/>
        <v/>
      </c>
      <c r="CC67" s="179" t="str">
        <f t="shared" si="11"/>
        <v/>
      </c>
      <c r="CD67" s="180"/>
    </row>
    <row r="68" spans="1:82" ht="15.95" customHeight="1">
      <c r="A68" s="167">
        <f>IF('Result Sheet'!A71="","",'Result Sheet'!A71)</f>
        <v>64</v>
      </c>
      <c r="B68" s="168" t="str">
        <f>IF('Result Sheet'!B71="","",'Result Sheet'!B71)</f>
        <v/>
      </c>
      <c r="C68" s="169" t="str">
        <f>IF('Result Sheet'!F71="","",'Result Sheet'!F71)</f>
        <v/>
      </c>
      <c r="D68" s="170" t="str">
        <f>IF('Result Sheet'!E71="","",'Result Sheet'!E71)</f>
        <v/>
      </c>
      <c r="E68" s="171" t="str">
        <f>IF('Result Sheet'!G71="","",'Result Sheet'!G71)</f>
        <v/>
      </c>
      <c r="F68" s="171" t="str">
        <f>IF('Result Sheet'!H71="","",'Result Sheet'!H71)</f>
        <v/>
      </c>
      <c r="G68" s="171" t="str">
        <f>IF('Result Sheet'!I71="","",'Result Sheet'!I71)</f>
        <v/>
      </c>
      <c r="H68" s="172" t="str">
        <f>IF('Result Sheet'!K71="","",'Result Sheet'!K71)</f>
        <v/>
      </c>
      <c r="I68" s="172" t="str">
        <f>IF('Result Sheet'!J71="","",'Result Sheet'!J71)</f>
        <v/>
      </c>
      <c r="J68" s="273" t="str">
        <f>IF('Result Sheet'!DM71="","",'Result Sheet'!DM71)</f>
        <v/>
      </c>
      <c r="K68" s="173" t="str">
        <f>IF('Result Sheet'!DI71="","",'Result Sheet'!DI71)</f>
        <v/>
      </c>
      <c r="L68" s="174" t="str">
        <f>IF('Result Sheet'!DJ71="","",'Result Sheet'!DJ71)</f>
        <v/>
      </c>
      <c r="M68" s="173" t="str">
        <f>IF('Result Sheet'!DK71="","",'Result Sheet'!DK71)</f>
        <v/>
      </c>
      <c r="N68" s="216" t="str">
        <f>IF('Result Sheet'!DP71="","",'Result Sheet'!DP71)</f>
        <v/>
      </c>
      <c r="O68" s="175" t="str">
        <f>IF('Result Sheet'!AB71="","",IF('Result Sheet'!AB71="D","I",'Result Sheet'!AB71))</f>
        <v/>
      </c>
      <c r="P68" s="176" t="str">
        <f>IF('Result Sheet'!AC71="","",'Result Sheet'!AC71)</f>
        <v/>
      </c>
      <c r="Q68" s="175" t="str">
        <f>IF('Result Sheet'!AT71="","",IF('Result Sheet'!AT71="D","I",'Result Sheet'!AT71))</f>
        <v/>
      </c>
      <c r="R68" s="176" t="str">
        <f>IF('Result Sheet'!AU71="","",'Result Sheet'!AU71)</f>
        <v/>
      </c>
      <c r="S68" s="175" t="str">
        <f>IF('Result Sheet'!BL71="","",IF('Result Sheet'!BL71="D","I",'Result Sheet'!BL71))</f>
        <v/>
      </c>
      <c r="T68" s="176" t="str">
        <f>IF('Result Sheet'!BM71="","",'Result Sheet'!BM71)</f>
        <v/>
      </c>
      <c r="U68" s="175" t="str">
        <f>IF('Result Sheet'!CD71="","",IF('Result Sheet'!CD71="D","I",'Result Sheet'!CD71))</f>
        <v/>
      </c>
      <c r="V68" s="176" t="str">
        <f>IF('Result Sheet'!CE71="","",'Result Sheet'!CE71)</f>
        <v/>
      </c>
      <c r="W68" s="177" t="str">
        <f>IF('Result Sheet'!DO71="","",'Result Sheet'!DO71)</f>
        <v/>
      </c>
      <c r="BQ68" s="178" t="str">
        <f>'Result Sheet'!G71</f>
        <v/>
      </c>
      <c r="BR68" s="179" t="str">
        <f t="shared" si="0"/>
        <v/>
      </c>
      <c r="BS68" s="179" t="str">
        <f t="shared" si="1"/>
        <v/>
      </c>
      <c r="BT68" s="179" t="str">
        <f t="shared" si="2"/>
        <v/>
      </c>
      <c r="BU68" s="179" t="str">
        <f t="shared" si="3"/>
        <v/>
      </c>
      <c r="BV68" s="179" t="str">
        <f t="shared" si="4"/>
        <v/>
      </c>
      <c r="BW68" s="179" t="str">
        <f t="shared" si="5"/>
        <v/>
      </c>
      <c r="BX68" s="179" t="str">
        <f t="shared" si="6"/>
        <v/>
      </c>
      <c r="BY68" s="179" t="str">
        <f t="shared" si="7"/>
        <v/>
      </c>
      <c r="BZ68" s="179" t="str">
        <f t="shared" si="8"/>
        <v/>
      </c>
      <c r="CA68" s="179" t="str">
        <f t="shared" si="9"/>
        <v/>
      </c>
      <c r="CB68" s="179" t="str">
        <f t="shared" si="10"/>
        <v/>
      </c>
      <c r="CC68" s="179" t="str">
        <f t="shared" si="11"/>
        <v/>
      </c>
      <c r="CD68" s="180"/>
    </row>
    <row r="69" spans="1:82" ht="15.95" customHeight="1">
      <c r="A69" s="167">
        <f>IF('Result Sheet'!A72="","",'Result Sheet'!A72)</f>
        <v>65</v>
      </c>
      <c r="B69" s="168" t="str">
        <f>IF('Result Sheet'!B72="","",'Result Sheet'!B72)</f>
        <v/>
      </c>
      <c r="C69" s="169" t="str">
        <f>IF('Result Sheet'!F72="","",'Result Sheet'!F72)</f>
        <v/>
      </c>
      <c r="D69" s="170" t="str">
        <f>IF('Result Sheet'!E72="","",'Result Sheet'!E72)</f>
        <v/>
      </c>
      <c r="E69" s="171" t="str">
        <f>IF('Result Sheet'!G72="","",'Result Sheet'!G72)</f>
        <v/>
      </c>
      <c r="F69" s="171" t="str">
        <f>IF('Result Sheet'!H72="","",'Result Sheet'!H72)</f>
        <v/>
      </c>
      <c r="G69" s="171" t="str">
        <f>IF('Result Sheet'!I72="","",'Result Sheet'!I72)</f>
        <v/>
      </c>
      <c r="H69" s="172" t="str">
        <f>IF('Result Sheet'!K72="","",'Result Sheet'!K72)</f>
        <v/>
      </c>
      <c r="I69" s="172" t="str">
        <f>IF('Result Sheet'!J72="","",'Result Sheet'!J72)</f>
        <v/>
      </c>
      <c r="J69" s="273" t="str">
        <f>IF('Result Sheet'!DM72="","",'Result Sheet'!DM72)</f>
        <v/>
      </c>
      <c r="K69" s="173" t="str">
        <f>IF('Result Sheet'!DI72="","",'Result Sheet'!DI72)</f>
        <v/>
      </c>
      <c r="L69" s="174" t="str">
        <f>IF('Result Sheet'!DJ72="","",'Result Sheet'!DJ72)</f>
        <v/>
      </c>
      <c r="M69" s="173" t="str">
        <f>IF('Result Sheet'!DK72="","",'Result Sheet'!DK72)</f>
        <v/>
      </c>
      <c r="N69" s="216" t="str">
        <f>IF('Result Sheet'!DP72="","",'Result Sheet'!DP72)</f>
        <v/>
      </c>
      <c r="O69" s="175" t="str">
        <f>IF('Result Sheet'!AB72="","",IF('Result Sheet'!AB72="D","I",'Result Sheet'!AB72))</f>
        <v/>
      </c>
      <c r="P69" s="176" t="str">
        <f>IF('Result Sheet'!AC72="","",'Result Sheet'!AC72)</f>
        <v/>
      </c>
      <c r="Q69" s="175" t="str">
        <f>IF('Result Sheet'!AT72="","",IF('Result Sheet'!AT72="D","I",'Result Sheet'!AT72))</f>
        <v/>
      </c>
      <c r="R69" s="176" t="str">
        <f>IF('Result Sheet'!AU72="","",'Result Sheet'!AU72)</f>
        <v/>
      </c>
      <c r="S69" s="175" t="str">
        <f>IF('Result Sheet'!BL72="","",IF('Result Sheet'!BL72="D","I",'Result Sheet'!BL72))</f>
        <v/>
      </c>
      <c r="T69" s="176" t="str">
        <f>IF('Result Sheet'!BM72="","",'Result Sheet'!BM72)</f>
        <v/>
      </c>
      <c r="U69" s="175" t="str">
        <f>IF('Result Sheet'!CD72="","",IF('Result Sheet'!CD72="D","I",'Result Sheet'!CD72))</f>
        <v/>
      </c>
      <c r="V69" s="176" t="str">
        <f>IF('Result Sheet'!CE72="","",'Result Sheet'!CE72)</f>
        <v/>
      </c>
      <c r="W69" s="177" t="str">
        <f>IF('Result Sheet'!DO72="","",'Result Sheet'!DO72)</f>
        <v/>
      </c>
      <c r="BQ69" s="178" t="str">
        <f>'Result Sheet'!G72</f>
        <v/>
      </c>
      <c r="BR69" s="179" t="str">
        <f t="shared" si="0"/>
        <v/>
      </c>
      <c r="BS69" s="179" t="str">
        <f t="shared" si="1"/>
        <v/>
      </c>
      <c r="BT69" s="179" t="str">
        <f t="shared" si="2"/>
        <v/>
      </c>
      <c r="BU69" s="179" t="str">
        <f t="shared" si="3"/>
        <v/>
      </c>
      <c r="BV69" s="179" t="str">
        <f t="shared" si="4"/>
        <v/>
      </c>
      <c r="BW69" s="179" t="str">
        <f t="shared" si="5"/>
        <v/>
      </c>
      <c r="BX69" s="179" t="str">
        <f t="shared" si="6"/>
        <v/>
      </c>
      <c r="BY69" s="179" t="str">
        <f t="shared" si="7"/>
        <v/>
      </c>
      <c r="BZ69" s="179" t="str">
        <f t="shared" si="8"/>
        <v/>
      </c>
      <c r="CA69" s="179" t="str">
        <f t="shared" si="9"/>
        <v/>
      </c>
      <c r="CB69" s="179" t="str">
        <f t="shared" si="10"/>
        <v/>
      </c>
      <c r="CC69" s="179" t="str">
        <f t="shared" si="11"/>
        <v/>
      </c>
      <c r="CD69" s="180"/>
    </row>
    <row r="70" spans="1:82" ht="15.95" customHeight="1">
      <c r="A70" s="167">
        <f>IF('Result Sheet'!A73="","",'Result Sheet'!A73)</f>
        <v>66</v>
      </c>
      <c r="B70" s="168" t="str">
        <f>IF('Result Sheet'!B73="","",'Result Sheet'!B73)</f>
        <v/>
      </c>
      <c r="C70" s="169" t="str">
        <f>IF('Result Sheet'!F73="","",'Result Sheet'!F73)</f>
        <v/>
      </c>
      <c r="D70" s="170" t="str">
        <f>IF('Result Sheet'!E73="","",'Result Sheet'!E73)</f>
        <v/>
      </c>
      <c r="E70" s="171" t="str">
        <f>IF('Result Sheet'!G73="","",'Result Sheet'!G73)</f>
        <v/>
      </c>
      <c r="F70" s="171" t="str">
        <f>IF('Result Sheet'!H73="","",'Result Sheet'!H73)</f>
        <v/>
      </c>
      <c r="G70" s="171" t="str">
        <f>IF('Result Sheet'!I73="","",'Result Sheet'!I73)</f>
        <v/>
      </c>
      <c r="H70" s="172" t="str">
        <f>IF('Result Sheet'!K73="","",'Result Sheet'!K73)</f>
        <v/>
      </c>
      <c r="I70" s="172" t="str">
        <f>IF('Result Sheet'!J73="","",'Result Sheet'!J73)</f>
        <v/>
      </c>
      <c r="J70" s="273" t="str">
        <f>IF('Result Sheet'!DM73="","",'Result Sheet'!DM73)</f>
        <v/>
      </c>
      <c r="K70" s="173" t="str">
        <f>IF('Result Sheet'!DI73="","",'Result Sheet'!DI73)</f>
        <v/>
      </c>
      <c r="L70" s="174" t="str">
        <f>IF('Result Sheet'!DJ73="","",'Result Sheet'!DJ73)</f>
        <v/>
      </c>
      <c r="M70" s="173" t="str">
        <f>IF('Result Sheet'!DK73="","",'Result Sheet'!DK73)</f>
        <v/>
      </c>
      <c r="N70" s="216" t="str">
        <f>IF('Result Sheet'!DP73="","",'Result Sheet'!DP73)</f>
        <v/>
      </c>
      <c r="O70" s="175" t="str">
        <f>IF('Result Sheet'!AB73="","",IF('Result Sheet'!AB73="D","I",'Result Sheet'!AB73))</f>
        <v/>
      </c>
      <c r="P70" s="176" t="str">
        <f>IF('Result Sheet'!AC73="","",'Result Sheet'!AC73)</f>
        <v/>
      </c>
      <c r="Q70" s="175" t="str">
        <f>IF('Result Sheet'!AT73="","",IF('Result Sheet'!AT73="D","I",'Result Sheet'!AT73))</f>
        <v/>
      </c>
      <c r="R70" s="176" t="str">
        <f>IF('Result Sheet'!AU73="","",'Result Sheet'!AU73)</f>
        <v/>
      </c>
      <c r="S70" s="175" t="str">
        <f>IF('Result Sheet'!BL73="","",IF('Result Sheet'!BL73="D","I",'Result Sheet'!BL73))</f>
        <v/>
      </c>
      <c r="T70" s="176" t="str">
        <f>IF('Result Sheet'!BM73="","",'Result Sheet'!BM73)</f>
        <v/>
      </c>
      <c r="U70" s="175" t="str">
        <f>IF('Result Sheet'!CD73="","",IF('Result Sheet'!CD73="D","I",'Result Sheet'!CD73))</f>
        <v/>
      </c>
      <c r="V70" s="176" t="str">
        <f>IF('Result Sheet'!CE73="","",'Result Sheet'!CE73)</f>
        <v/>
      </c>
      <c r="W70" s="177" t="str">
        <f>IF('Result Sheet'!DO73="","",'Result Sheet'!DO73)</f>
        <v/>
      </c>
      <c r="BQ70" s="178" t="str">
        <f>'Result Sheet'!G73</f>
        <v/>
      </c>
      <c r="BR70" s="179" t="str">
        <f t="shared" ref="BR70:BR133" si="12">IFERROR(IF(AND(N70="",J70=""),"",IF(AND(H70="SC",I70="M"),N70,"")),"")</f>
        <v/>
      </c>
      <c r="BS70" s="179" t="str">
        <f t="shared" ref="BS70:BS133" si="13">IFERROR(IF(AND(N70="",J70=""),"",IF(AND(H70="SC",I70="F"),N70,"")),"")</f>
        <v/>
      </c>
      <c r="BT70" s="179" t="str">
        <f t="shared" ref="BT70:BT133" si="14">IFERROR(IF(AND(N70="",J70=""),"",IF(AND(H70="ST",I70="M"),N70,"")),"")</f>
        <v/>
      </c>
      <c r="BU70" s="179" t="str">
        <f t="shared" ref="BU70:BU133" si="15">IFERROR(IF(AND(N70="",J70=""),"",IF(AND(H70="ST",I70="F"),N70,"")),"")</f>
        <v/>
      </c>
      <c r="BV70" s="179" t="str">
        <f t="shared" ref="BV70:BV133" si="16">IFERROR(IF(AND(N70="",J70=""),"",IF(AND(H70="OBC",I70="M"),N70,"")),"")</f>
        <v/>
      </c>
      <c r="BW70" s="179" t="str">
        <f t="shared" ref="BW70:BW133" si="17">IFERROR(IF(AND(N70="",J70=""),"",IF(AND(H70="OBC",I70="F"),N70,"")),"")</f>
        <v/>
      </c>
      <c r="BX70" s="179" t="str">
        <f t="shared" ref="BX70:BX133" si="18">IFERROR(IF(AND(N70="",J70=""),"",IF(AND(H70="GEN",I70="M"),N70,"")),"")</f>
        <v/>
      </c>
      <c r="BY70" s="179" t="str">
        <f t="shared" ref="BY70:BY133" si="19">IFERROR(IF(AND(N70="",J70=""),"",IF(AND(H70="GEN",I70="F"),N70,"")),"")</f>
        <v/>
      </c>
      <c r="BZ70" s="179" t="str">
        <f t="shared" ref="BZ70:BZ133" si="20">IFERROR(IF(AND(N70="",J70=""),"",IF(AND(H70="MIN",I70="M"),N70,"")),"")</f>
        <v/>
      </c>
      <c r="CA70" s="179" t="str">
        <f t="shared" ref="CA70:CA133" si="21">IFERROR(IF(AND(N70="",J70=""),"",IF(AND(H70="MIN",I70="M"),N70,"")),"")</f>
        <v/>
      </c>
      <c r="CB70" s="179" t="str">
        <f t="shared" ref="CB70:CB133" si="22">IFERROR(IF(AND(N70="",J70=""),"",IF(AND(H70="SBC",I70="M"),N70,"")),"")</f>
        <v/>
      </c>
      <c r="CC70" s="179" t="str">
        <f t="shared" ref="CC70:CC133" si="23">IFERROR(IF(AND(N70="",J70=""),"",IF(AND(H70="SBC",I70="F"),N70,"")),"")</f>
        <v/>
      </c>
      <c r="CD70" s="180"/>
    </row>
    <row r="71" spans="1:82" ht="15.95" customHeight="1">
      <c r="A71" s="167">
        <f>IF('Result Sheet'!A74="","",'Result Sheet'!A74)</f>
        <v>67</v>
      </c>
      <c r="B71" s="168" t="str">
        <f>IF('Result Sheet'!B74="","",'Result Sheet'!B74)</f>
        <v/>
      </c>
      <c r="C71" s="169" t="str">
        <f>IF('Result Sheet'!F74="","",'Result Sheet'!F74)</f>
        <v/>
      </c>
      <c r="D71" s="170" t="str">
        <f>IF('Result Sheet'!E74="","",'Result Sheet'!E74)</f>
        <v/>
      </c>
      <c r="E71" s="171" t="str">
        <f>IF('Result Sheet'!G74="","",'Result Sheet'!G74)</f>
        <v/>
      </c>
      <c r="F71" s="171" t="str">
        <f>IF('Result Sheet'!H74="","",'Result Sheet'!H74)</f>
        <v/>
      </c>
      <c r="G71" s="171" t="str">
        <f>IF('Result Sheet'!I74="","",'Result Sheet'!I74)</f>
        <v/>
      </c>
      <c r="H71" s="172" t="str">
        <f>IF('Result Sheet'!K74="","",'Result Sheet'!K74)</f>
        <v/>
      </c>
      <c r="I71" s="172" t="str">
        <f>IF('Result Sheet'!J74="","",'Result Sheet'!J74)</f>
        <v/>
      </c>
      <c r="J71" s="273" t="str">
        <f>IF('Result Sheet'!DM74="","",'Result Sheet'!DM74)</f>
        <v/>
      </c>
      <c r="K71" s="173" t="str">
        <f>IF('Result Sheet'!DI74="","",'Result Sheet'!DI74)</f>
        <v/>
      </c>
      <c r="L71" s="174" t="str">
        <f>IF('Result Sheet'!DJ74="","",'Result Sheet'!DJ74)</f>
        <v/>
      </c>
      <c r="M71" s="173" t="str">
        <f>IF('Result Sheet'!DK74="","",'Result Sheet'!DK74)</f>
        <v/>
      </c>
      <c r="N71" s="216" t="str">
        <f>IF('Result Sheet'!DP74="","",'Result Sheet'!DP74)</f>
        <v/>
      </c>
      <c r="O71" s="175" t="str">
        <f>IF('Result Sheet'!AB74="","",IF('Result Sheet'!AB74="D","I",'Result Sheet'!AB74))</f>
        <v/>
      </c>
      <c r="P71" s="176" t="str">
        <f>IF('Result Sheet'!AC74="","",'Result Sheet'!AC74)</f>
        <v/>
      </c>
      <c r="Q71" s="175" t="str">
        <f>IF('Result Sheet'!AT74="","",IF('Result Sheet'!AT74="D","I",'Result Sheet'!AT74))</f>
        <v/>
      </c>
      <c r="R71" s="176" t="str">
        <f>IF('Result Sheet'!AU74="","",'Result Sheet'!AU74)</f>
        <v/>
      </c>
      <c r="S71" s="175" t="str">
        <f>IF('Result Sheet'!BL74="","",IF('Result Sheet'!BL74="D","I",'Result Sheet'!BL74))</f>
        <v/>
      </c>
      <c r="T71" s="176" t="str">
        <f>IF('Result Sheet'!BM74="","",'Result Sheet'!BM74)</f>
        <v/>
      </c>
      <c r="U71" s="175" t="str">
        <f>IF('Result Sheet'!CD74="","",IF('Result Sheet'!CD74="D","I",'Result Sheet'!CD74))</f>
        <v/>
      </c>
      <c r="V71" s="176" t="str">
        <f>IF('Result Sheet'!CE74="","",'Result Sheet'!CE74)</f>
        <v/>
      </c>
      <c r="W71" s="177" t="str">
        <f>IF('Result Sheet'!DO74="","",'Result Sheet'!DO74)</f>
        <v/>
      </c>
      <c r="BQ71" s="178" t="str">
        <f>'Result Sheet'!G74</f>
        <v/>
      </c>
      <c r="BR71" s="179" t="str">
        <f t="shared" si="12"/>
        <v/>
      </c>
      <c r="BS71" s="179" t="str">
        <f t="shared" si="13"/>
        <v/>
      </c>
      <c r="BT71" s="179" t="str">
        <f t="shared" si="14"/>
        <v/>
      </c>
      <c r="BU71" s="179" t="str">
        <f t="shared" si="15"/>
        <v/>
      </c>
      <c r="BV71" s="179" t="str">
        <f t="shared" si="16"/>
        <v/>
      </c>
      <c r="BW71" s="179" t="str">
        <f t="shared" si="17"/>
        <v/>
      </c>
      <c r="BX71" s="179" t="str">
        <f t="shared" si="18"/>
        <v/>
      </c>
      <c r="BY71" s="179" t="str">
        <f t="shared" si="19"/>
        <v/>
      </c>
      <c r="BZ71" s="179" t="str">
        <f t="shared" si="20"/>
        <v/>
      </c>
      <c r="CA71" s="179" t="str">
        <f t="shared" si="21"/>
        <v/>
      </c>
      <c r="CB71" s="179" t="str">
        <f t="shared" si="22"/>
        <v/>
      </c>
      <c r="CC71" s="179" t="str">
        <f t="shared" si="23"/>
        <v/>
      </c>
      <c r="CD71" s="180"/>
    </row>
    <row r="72" spans="1:82" ht="15.95" customHeight="1">
      <c r="A72" s="167">
        <f>IF('Result Sheet'!A75="","",'Result Sheet'!A75)</f>
        <v>68</v>
      </c>
      <c r="B72" s="168" t="str">
        <f>IF('Result Sheet'!B75="","",'Result Sheet'!B75)</f>
        <v/>
      </c>
      <c r="C72" s="169" t="str">
        <f>IF('Result Sheet'!F75="","",'Result Sheet'!F75)</f>
        <v/>
      </c>
      <c r="D72" s="170" t="str">
        <f>IF('Result Sheet'!E75="","",'Result Sheet'!E75)</f>
        <v/>
      </c>
      <c r="E72" s="171" t="str">
        <f>IF('Result Sheet'!G75="","",'Result Sheet'!G75)</f>
        <v/>
      </c>
      <c r="F72" s="171" t="str">
        <f>IF('Result Sheet'!H75="","",'Result Sheet'!H75)</f>
        <v/>
      </c>
      <c r="G72" s="171" t="str">
        <f>IF('Result Sheet'!I75="","",'Result Sheet'!I75)</f>
        <v/>
      </c>
      <c r="H72" s="172" t="str">
        <f>IF('Result Sheet'!K75="","",'Result Sheet'!K75)</f>
        <v/>
      </c>
      <c r="I72" s="172" t="str">
        <f>IF('Result Sheet'!J75="","",'Result Sheet'!J75)</f>
        <v/>
      </c>
      <c r="J72" s="273" t="str">
        <f>IF('Result Sheet'!DM75="","",'Result Sheet'!DM75)</f>
        <v/>
      </c>
      <c r="K72" s="173" t="str">
        <f>IF('Result Sheet'!DI75="","",'Result Sheet'!DI75)</f>
        <v/>
      </c>
      <c r="L72" s="174" t="str">
        <f>IF('Result Sheet'!DJ75="","",'Result Sheet'!DJ75)</f>
        <v/>
      </c>
      <c r="M72" s="173" t="str">
        <f>IF('Result Sheet'!DK75="","",'Result Sheet'!DK75)</f>
        <v/>
      </c>
      <c r="N72" s="216" t="str">
        <f>IF('Result Sheet'!DP75="","",'Result Sheet'!DP75)</f>
        <v/>
      </c>
      <c r="O72" s="175" t="str">
        <f>IF('Result Sheet'!AB75="","",IF('Result Sheet'!AB75="D","I",'Result Sheet'!AB75))</f>
        <v/>
      </c>
      <c r="P72" s="176" t="str">
        <f>IF('Result Sheet'!AC75="","",'Result Sheet'!AC75)</f>
        <v/>
      </c>
      <c r="Q72" s="175" t="str">
        <f>IF('Result Sheet'!AT75="","",IF('Result Sheet'!AT75="D","I",'Result Sheet'!AT75))</f>
        <v/>
      </c>
      <c r="R72" s="176" t="str">
        <f>IF('Result Sheet'!AU75="","",'Result Sheet'!AU75)</f>
        <v/>
      </c>
      <c r="S72" s="175" t="str">
        <f>IF('Result Sheet'!BL75="","",IF('Result Sheet'!BL75="D","I",'Result Sheet'!BL75))</f>
        <v/>
      </c>
      <c r="T72" s="176" t="str">
        <f>IF('Result Sheet'!BM75="","",'Result Sheet'!BM75)</f>
        <v/>
      </c>
      <c r="U72" s="175" t="str">
        <f>IF('Result Sheet'!CD75="","",IF('Result Sheet'!CD75="D","I",'Result Sheet'!CD75))</f>
        <v/>
      </c>
      <c r="V72" s="176" t="str">
        <f>IF('Result Sheet'!CE75="","",'Result Sheet'!CE75)</f>
        <v/>
      </c>
      <c r="W72" s="177" t="str">
        <f>IF('Result Sheet'!DO75="","",'Result Sheet'!DO75)</f>
        <v/>
      </c>
      <c r="BQ72" s="178" t="str">
        <f>'Result Sheet'!G75</f>
        <v/>
      </c>
      <c r="BR72" s="179" t="str">
        <f t="shared" si="12"/>
        <v/>
      </c>
      <c r="BS72" s="179" t="str">
        <f t="shared" si="13"/>
        <v/>
      </c>
      <c r="BT72" s="179" t="str">
        <f t="shared" si="14"/>
        <v/>
      </c>
      <c r="BU72" s="179" t="str">
        <f t="shared" si="15"/>
        <v/>
      </c>
      <c r="BV72" s="179" t="str">
        <f t="shared" si="16"/>
        <v/>
      </c>
      <c r="BW72" s="179" t="str">
        <f t="shared" si="17"/>
        <v/>
      </c>
      <c r="BX72" s="179" t="str">
        <f t="shared" si="18"/>
        <v/>
      </c>
      <c r="BY72" s="179" t="str">
        <f t="shared" si="19"/>
        <v/>
      </c>
      <c r="BZ72" s="179" t="str">
        <f t="shared" si="20"/>
        <v/>
      </c>
      <c r="CA72" s="179" t="str">
        <f t="shared" si="21"/>
        <v/>
      </c>
      <c r="CB72" s="179" t="str">
        <f t="shared" si="22"/>
        <v/>
      </c>
      <c r="CC72" s="179" t="str">
        <f t="shared" si="23"/>
        <v/>
      </c>
      <c r="CD72" s="180"/>
    </row>
    <row r="73" spans="1:82" ht="15.95" customHeight="1">
      <c r="A73" s="167">
        <f>IF('Result Sheet'!A76="","",'Result Sheet'!A76)</f>
        <v>69</v>
      </c>
      <c r="B73" s="168" t="str">
        <f>IF('Result Sheet'!B76="","",'Result Sheet'!B76)</f>
        <v/>
      </c>
      <c r="C73" s="169" t="str">
        <f>IF('Result Sheet'!F76="","",'Result Sheet'!F76)</f>
        <v/>
      </c>
      <c r="D73" s="170" t="str">
        <f>IF('Result Sheet'!E76="","",'Result Sheet'!E76)</f>
        <v/>
      </c>
      <c r="E73" s="171" t="str">
        <f>IF('Result Sheet'!G76="","",'Result Sheet'!G76)</f>
        <v/>
      </c>
      <c r="F73" s="171" t="str">
        <f>IF('Result Sheet'!H76="","",'Result Sheet'!H76)</f>
        <v/>
      </c>
      <c r="G73" s="171" t="str">
        <f>IF('Result Sheet'!I76="","",'Result Sheet'!I76)</f>
        <v/>
      </c>
      <c r="H73" s="172" t="str">
        <f>IF('Result Sheet'!K76="","",'Result Sheet'!K76)</f>
        <v/>
      </c>
      <c r="I73" s="172" t="str">
        <f>IF('Result Sheet'!J76="","",'Result Sheet'!J76)</f>
        <v/>
      </c>
      <c r="J73" s="273" t="str">
        <f>IF('Result Sheet'!DM76="","",'Result Sheet'!DM76)</f>
        <v/>
      </c>
      <c r="K73" s="173" t="str">
        <f>IF('Result Sheet'!DI76="","",'Result Sheet'!DI76)</f>
        <v/>
      </c>
      <c r="L73" s="174" t="str">
        <f>IF('Result Sheet'!DJ76="","",'Result Sheet'!DJ76)</f>
        <v/>
      </c>
      <c r="M73" s="173" t="str">
        <f>IF('Result Sheet'!DK76="","",'Result Sheet'!DK76)</f>
        <v/>
      </c>
      <c r="N73" s="216" t="str">
        <f>IF('Result Sheet'!DP76="","",'Result Sheet'!DP76)</f>
        <v/>
      </c>
      <c r="O73" s="175" t="str">
        <f>IF('Result Sheet'!AB76="","",IF('Result Sheet'!AB76="D","I",'Result Sheet'!AB76))</f>
        <v/>
      </c>
      <c r="P73" s="176" t="str">
        <f>IF('Result Sheet'!AC76="","",'Result Sheet'!AC76)</f>
        <v/>
      </c>
      <c r="Q73" s="175" t="str">
        <f>IF('Result Sheet'!AT76="","",IF('Result Sheet'!AT76="D","I",'Result Sheet'!AT76))</f>
        <v/>
      </c>
      <c r="R73" s="176" t="str">
        <f>IF('Result Sheet'!AU76="","",'Result Sheet'!AU76)</f>
        <v/>
      </c>
      <c r="S73" s="175" t="str">
        <f>IF('Result Sheet'!BL76="","",IF('Result Sheet'!BL76="D","I",'Result Sheet'!BL76))</f>
        <v/>
      </c>
      <c r="T73" s="176" t="str">
        <f>IF('Result Sheet'!BM76="","",'Result Sheet'!BM76)</f>
        <v/>
      </c>
      <c r="U73" s="175" t="str">
        <f>IF('Result Sheet'!CD76="","",IF('Result Sheet'!CD76="D","I",'Result Sheet'!CD76))</f>
        <v/>
      </c>
      <c r="V73" s="176" t="str">
        <f>IF('Result Sheet'!CE76="","",'Result Sheet'!CE76)</f>
        <v/>
      </c>
      <c r="W73" s="177" t="str">
        <f>IF('Result Sheet'!DO76="","",'Result Sheet'!DO76)</f>
        <v/>
      </c>
      <c r="BQ73" s="178" t="str">
        <f>'Result Sheet'!G76</f>
        <v/>
      </c>
      <c r="BR73" s="179" t="str">
        <f t="shared" si="12"/>
        <v/>
      </c>
      <c r="BS73" s="179" t="str">
        <f t="shared" si="13"/>
        <v/>
      </c>
      <c r="BT73" s="179" t="str">
        <f t="shared" si="14"/>
        <v/>
      </c>
      <c r="BU73" s="179" t="str">
        <f t="shared" si="15"/>
        <v/>
      </c>
      <c r="BV73" s="179" t="str">
        <f t="shared" si="16"/>
        <v/>
      </c>
      <c r="BW73" s="179" t="str">
        <f t="shared" si="17"/>
        <v/>
      </c>
      <c r="BX73" s="179" t="str">
        <f t="shared" si="18"/>
        <v/>
      </c>
      <c r="BY73" s="179" t="str">
        <f t="shared" si="19"/>
        <v/>
      </c>
      <c r="BZ73" s="179" t="str">
        <f t="shared" si="20"/>
        <v/>
      </c>
      <c r="CA73" s="179" t="str">
        <f t="shared" si="21"/>
        <v/>
      </c>
      <c r="CB73" s="179" t="str">
        <f t="shared" si="22"/>
        <v/>
      </c>
      <c r="CC73" s="179" t="str">
        <f t="shared" si="23"/>
        <v/>
      </c>
      <c r="CD73" s="180"/>
    </row>
    <row r="74" spans="1:82" ht="15.95" customHeight="1">
      <c r="A74" s="167">
        <f>IF('Result Sheet'!A77="","",'Result Sheet'!A77)</f>
        <v>70</v>
      </c>
      <c r="B74" s="168" t="str">
        <f>IF('Result Sheet'!B77="","",'Result Sheet'!B77)</f>
        <v/>
      </c>
      <c r="C74" s="169" t="str">
        <f>IF('Result Sheet'!F77="","",'Result Sheet'!F77)</f>
        <v/>
      </c>
      <c r="D74" s="170" t="str">
        <f>IF('Result Sheet'!E77="","",'Result Sheet'!E77)</f>
        <v/>
      </c>
      <c r="E74" s="171" t="str">
        <f>IF('Result Sheet'!G77="","",'Result Sheet'!G77)</f>
        <v/>
      </c>
      <c r="F74" s="171" t="str">
        <f>IF('Result Sheet'!H77="","",'Result Sheet'!H77)</f>
        <v/>
      </c>
      <c r="G74" s="171" t="str">
        <f>IF('Result Sheet'!I77="","",'Result Sheet'!I77)</f>
        <v/>
      </c>
      <c r="H74" s="172" t="str">
        <f>IF('Result Sheet'!K77="","",'Result Sheet'!K77)</f>
        <v/>
      </c>
      <c r="I74" s="172" t="str">
        <f>IF('Result Sheet'!J77="","",'Result Sheet'!J77)</f>
        <v/>
      </c>
      <c r="J74" s="273" t="str">
        <f>IF('Result Sheet'!DM77="","",'Result Sheet'!DM77)</f>
        <v/>
      </c>
      <c r="K74" s="173" t="str">
        <f>IF('Result Sheet'!DI77="","",'Result Sheet'!DI77)</f>
        <v/>
      </c>
      <c r="L74" s="174" t="str">
        <f>IF('Result Sheet'!DJ77="","",'Result Sheet'!DJ77)</f>
        <v/>
      </c>
      <c r="M74" s="173" t="str">
        <f>IF('Result Sheet'!DK77="","",'Result Sheet'!DK77)</f>
        <v/>
      </c>
      <c r="N74" s="216" t="str">
        <f>IF('Result Sheet'!DP77="","",'Result Sheet'!DP77)</f>
        <v/>
      </c>
      <c r="O74" s="175" t="str">
        <f>IF('Result Sheet'!AB77="","",IF('Result Sheet'!AB77="D","I",'Result Sheet'!AB77))</f>
        <v/>
      </c>
      <c r="P74" s="176" t="str">
        <f>IF('Result Sheet'!AC77="","",'Result Sheet'!AC77)</f>
        <v/>
      </c>
      <c r="Q74" s="175" t="str">
        <f>IF('Result Sheet'!AT77="","",IF('Result Sheet'!AT77="D","I",'Result Sheet'!AT77))</f>
        <v/>
      </c>
      <c r="R74" s="176" t="str">
        <f>IF('Result Sheet'!AU77="","",'Result Sheet'!AU77)</f>
        <v/>
      </c>
      <c r="S74" s="175" t="str">
        <f>IF('Result Sheet'!BL77="","",IF('Result Sheet'!BL77="D","I",'Result Sheet'!BL77))</f>
        <v/>
      </c>
      <c r="T74" s="176" t="str">
        <f>IF('Result Sheet'!BM77="","",'Result Sheet'!BM77)</f>
        <v/>
      </c>
      <c r="U74" s="175" t="str">
        <f>IF('Result Sheet'!CD77="","",IF('Result Sheet'!CD77="D","I",'Result Sheet'!CD77))</f>
        <v/>
      </c>
      <c r="V74" s="176" t="str">
        <f>IF('Result Sheet'!CE77="","",'Result Sheet'!CE77)</f>
        <v/>
      </c>
      <c r="W74" s="177" t="str">
        <f>IF('Result Sheet'!DO77="","",'Result Sheet'!DO77)</f>
        <v/>
      </c>
      <c r="BQ74" s="178" t="str">
        <f>'Result Sheet'!G77</f>
        <v/>
      </c>
      <c r="BR74" s="179" t="str">
        <f t="shared" si="12"/>
        <v/>
      </c>
      <c r="BS74" s="179" t="str">
        <f t="shared" si="13"/>
        <v/>
      </c>
      <c r="BT74" s="179" t="str">
        <f t="shared" si="14"/>
        <v/>
      </c>
      <c r="BU74" s="179" t="str">
        <f t="shared" si="15"/>
        <v/>
      </c>
      <c r="BV74" s="179" t="str">
        <f t="shared" si="16"/>
        <v/>
      </c>
      <c r="BW74" s="179" t="str">
        <f t="shared" si="17"/>
        <v/>
      </c>
      <c r="BX74" s="179" t="str">
        <f t="shared" si="18"/>
        <v/>
      </c>
      <c r="BY74" s="179" t="str">
        <f t="shared" si="19"/>
        <v/>
      </c>
      <c r="BZ74" s="179" t="str">
        <f t="shared" si="20"/>
        <v/>
      </c>
      <c r="CA74" s="179" t="str">
        <f t="shared" si="21"/>
        <v/>
      </c>
      <c r="CB74" s="179" t="str">
        <f t="shared" si="22"/>
        <v/>
      </c>
      <c r="CC74" s="179" t="str">
        <f t="shared" si="23"/>
        <v/>
      </c>
      <c r="CD74" s="180"/>
    </row>
    <row r="75" spans="1:82" ht="15.95" customHeight="1">
      <c r="A75" s="167">
        <f>IF('Result Sheet'!A78="","",'Result Sheet'!A78)</f>
        <v>71</v>
      </c>
      <c r="B75" s="168" t="str">
        <f>IF('Result Sheet'!B78="","",'Result Sheet'!B78)</f>
        <v/>
      </c>
      <c r="C75" s="169" t="str">
        <f>IF('Result Sheet'!F78="","",'Result Sheet'!F78)</f>
        <v/>
      </c>
      <c r="D75" s="170" t="str">
        <f>IF('Result Sheet'!E78="","",'Result Sheet'!E78)</f>
        <v/>
      </c>
      <c r="E75" s="171" t="str">
        <f>IF('Result Sheet'!G78="","",'Result Sheet'!G78)</f>
        <v/>
      </c>
      <c r="F75" s="171" t="str">
        <f>IF('Result Sheet'!H78="","",'Result Sheet'!H78)</f>
        <v/>
      </c>
      <c r="G75" s="171" t="str">
        <f>IF('Result Sheet'!I78="","",'Result Sheet'!I78)</f>
        <v/>
      </c>
      <c r="H75" s="172" t="str">
        <f>IF('Result Sheet'!K78="","",'Result Sheet'!K78)</f>
        <v/>
      </c>
      <c r="I75" s="172" t="str">
        <f>IF('Result Sheet'!J78="","",'Result Sheet'!J78)</f>
        <v/>
      </c>
      <c r="J75" s="273" t="str">
        <f>IF('Result Sheet'!DM78="","",'Result Sheet'!DM78)</f>
        <v/>
      </c>
      <c r="K75" s="173" t="str">
        <f>IF('Result Sheet'!DI78="","",'Result Sheet'!DI78)</f>
        <v/>
      </c>
      <c r="L75" s="174" t="str">
        <f>IF('Result Sheet'!DJ78="","",'Result Sheet'!DJ78)</f>
        <v/>
      </c>
      <c r="M75" s="173" t="str">
        <f>IF('Result Sheet'!DK78="","",'Result Sheet'!DK78)</f>
        <v/>
      </c>
      <c r="N75" s="216" t="str">
        <f>IF('Result Sheet'!DP78="","",'Result Sheet'!DP78)</f>
        <v/>
      </c>
      <c r="O75" s="175" t="str">
        <f>IF('Result Sheet'!AB78="","",IF('Result Sheet'!AB78="D","I",'Result Sheet'!AB78))</f>
        <v/>
      </c>
      <c r="P75" s="176" t="str">
        <f>IF('Result Sheet'!AC78="","",'Result Sheet'!AC78)</f>
        <v/>
      </c>
      <c r="Q75" s="175" t="str">
        <f>IF('Result Sheet'!AT78="","",IF('Result Sheet'!AT78="D","I",'Result Sheet'!AT78))</f>
        <v/>
      </c>
      <c r="R75" s="176" t="str">
        <f>IF('Result Sheet'!AU78="","",'Result Sheet'!AU78)</f>
        <v/>
      </c>
      <c r="S75" s="175" t="str">
        <f>IF('Result Sheet'!BL78="","",IF('Result Sheet'!BL78="D","I",'Result Sheet'!BL78))</f>
        <v/>
      </c>
      <c r="T75" s="176" t="str">
        <f>IF('Result Sheet'!BM78="","",'Result Sheet'!BM78)</f>
        <v/>
      </c>
      <c r="U75" s="175" t="str">
        <f>IF('Result Sheet'!CD78="","",IF('Result Sheet'!CD78="D","I",'Result Sheet'!CD78))</f>
        <v/>
      </c>
      <c r="V75" s="176" t="str">
        <f>IF('Result Sheet'!CE78="","",'Result Sheet'!CE78)</f>
        <v/>
      </c>
      <c r="W75" s="177" t="str">
        <f>IF('Result Sheet'!DO78="","",'Result Sheet'!DO78)</f>
        <v/>
      </c>
      <c r="BQ75" s="178" t="str">
        <f>'Result Sheet'!G78</f>
        <v/>
      </c>
      <c r="BR75" s="179" t="str">
        <f t="shared" si="12"/>
        <v/>
      </c>
      <c r="BS75" s="179" t="str">
        <f t="shared" si="13"/>
        <v/>
      </c>
      <c r="BT75" s="179" t="str">
        <f t="shared" si="14"/>
        <v/>
      </c>
      <c r="BU75" s="179" t="str">
        <f t="shared" si="15"/>
        <v/>
      </c>
      <c r="BV75" s="179" t="str">
        <f t="shared" si="16"/>
        <v/>
      </c>
      <c r="BW75" s="179" t="str">
        <f t="shared" si="17"/>
        <v/>
      </c>
      <c r="BX75" s="179" t="str">
        <f t="shared" si="18"/>
        <v/>
      </c>
      <c r="BY75" s="179" t="str">
        <f t="shared" si="19"/>
        <v/>
      </c>
      <c r="BZ75" s="179" t="str">
        <f t="shared" si="20"/>
        <v/>
      </c>
      <c r="CA75" s="179" t="str">
        <f t="shared" si="21"/>
        <v/>
      </c>
      <c r="CB75" s="179" t="str">
        <f t="shared" si="22"/>
        <v/>
      </c>
      <c r="CC75" s="179" t="str">
        <f t="shared" si="23"/>
        <v/>
      </c>
      <c r="CD75" s="180"/>
    </row>
    <row r="76" spans="1:82" ht="15.95" customHeight="1">
      <c r="A76" s="167">
        <f>IF('Result Sheet'!A79="","",'Result Sheet'!A79)</f>
        <v>72</v>
      </c>
      <c r="B76" s="168" t="str">
        <f>IF('Result Sheet'!B79="","",'Result Sheet'!B79)</f>
        <v/>
      </c>
      <c r="C76" s="169" t="str">
        <f>IF('Result Sheet'!F79="","",'Result Sheet'!F79)</f>
        <v/>
      </c>
      <c r="D76" s="170" t="str">
        <f>IF('Result Sheet'!E79="","",'Result Sheet'!E79)</f>
        <v/>
      </c>
      <c r="E76" s="171" t="str">
        <f>IF('Result Sheet'!G79="","",'Result Sheet'!G79)</f>
        <v/>
      </c>
      <c r="F76" s="171" t="str">
        <f>IF('Result Sheet'!H79="","",'Result Sheet'!H79)</f>
        <v/>
      </c>
      <c r="G76" s="171" t="str">
        <f>IF('Result Sheet'!I79="","",'Result Sheet'!I79)</f>
        <v/>
      </c>
      <c r="H76" s="172" t="str">
        <f>IF('Result Sheet'!K79="","",'Result Sheet'!K79)</f>
        <v/>
      </c>
      <c r="I76" s="172" t="str">
        <f>IF('Result Sheet'!J79="","",'Result Sheet'!J79)</f>
        <v/>
      </c>
      <c r="J76" s="273" t="str">
        <f>IF('Result Sheet'!DM79="","",'Result Sheet'!DM79)</f>
        <v/>
      </c>
      <c r="K76" s="173" t="str">
        <f>IF('Result Sheet'!DI79="","",'Result Sheet'!DI79)</f>
        <v/>
      </c>
      <c r="L76" s="174" t="str">
        <f>IF('Result Sheet'!DJ79="","",'Result Sheet'!DJ79)</f>
        <v/>
      </c>
      <c r="M76" s="173" t="str">
        <f>IF('Result Sheet'!DK79="","",'Result Sheet'!DK79)</f>
        <v/>
      </c>
      <c r="N76" s="216" t="str">
        <f>IF('Result Sheet'!DP79="","",'Result Sheet'!DP79)</f>
        <v/>
      </c>
      <c r="O76" s="175" t="str">
        <f>IF('Result Sheet'!AB79="","",IF('Result Sheet'!AB79="D","I",'Result Sheet'!AB79))</f>
        <v/>
      </c>
      <c r="P76" s="176" t="str">
        <f>IF('Result Sheet'!AC79="","",'Result Sheet'!AC79)</f>
        <v/>
      </c>
      <c r="Q76" s="175" t="str">
        <f>IF('Result Sheet'!AT79="","",IF('Result Sheet'!AT79="D","I",'Result Sheet'!AT79))</f>
        <v/>
      </c>
      <c r="R76" s="176" t="str">
        <f>IF('Result Sheet'!AU79="","",'Result Sheet'!AU79)</f>
        <v/>
      </c>
      <c r="S76" s="175" t="str">
        <f>IF('Result Sheet'!BL79="","",IF('Result Sheet'!BL79="D","I",'Result Sheet'!BL79))</f>
        <v/>
      </c>
      <c r="T76" s="176" t="str">
        <f>IF('Result Sheet'!BM79="","",'Result Sheet'!BM79)</f>
        <v/>
      </c>
      <c r="U76" s="175" t="str">
        <f>IF('Result Sheet'!CD79="","",IF('Result Sheet'!CD79="D","I",'Result Sheet'!CD79))</f>
        <v/>
      </c>
      <c r="V76" s="176" t="str">
        <f>IF('Result Sheet'!CE79="","",'Result Sheet'!CE79)</f>
        <v/>
      </c>
      <c r="W76" s="177" t="str">
        <f>IF('Result Sheet'!DO79="","",'Result Sheet'!DO79)</f>
        <v/>
      </c>
      <c r="BQ76" s="178" t="str">
        <f>'Result Sheet'!G79</f>
        <v/>
      </c>
      <c r="BR76" s="179" t="str">
        <f t="shared" si="12"/>
        <v/>
      </c>
      <c r="BS76" s="179" t="str">
        <f t="shared" si="13"/>
        <v/>
      </c>
      <c r="BT76" s="179" t="str">
        <f t="shared" si="14"/>
        <v/>
      </c>
      <c r="BU76" s="179" t="str">
        <f t="shared" si="15"/>
        <v/>
      </c>
      <c r="BV76" s="179" t="str">
        <f t="shared" si="16"/>
        <v/>
      </c>
      <c r="BW76" s="179" t="str">
        <f t="shared" si="17"/>
        <v/>
      </c>
      <c r="BX76" s="179" t="str">
        <f t="shared" si="18"/>
        <v/>
      </c>
      <c r="BY76" s="179" t="str">
        <f t="shared" si="19"/>
        <v/>
      </c>
      <c r="BZ76" s="179" t="str">
        <f t="shared" si="20"/>
        <v/>
      </c>
      <c r="CA76" s="179" t="str">
        <f t="shared" si="21"/>
        <v/>
      </c>
      <c r="CB76" s="179" t="str">
        <f t="shared" si="22"/>
        <v/>
      </c>
      <c r="CC76" s="179" t="str">
        <f t="shared" si="23"/>
        <v/>
      </c>
      <c r="CD76" s="180"/>
    </row>
    <row r="77" spans="1:82" ht="15.95" customHeight="1">
      <c r="A77" s="167">
        <f>IF('Result Sheet'!A80="","",'Result Sheet'!A80)</f>
        <v>73</v>
      </c>
      <c r="B77" s="168" t="str">
        <f>IF('Result Sheet'!B80="","",'Result Sheet'!B80)</f>
        <v/>
      </c>
      <c r="C77" s="169" t="str">
        <f>IF('Result Sheet'!F80="","",'Result Sheet'!F80)</f>
        <v/>
      </c>
      <c r="D77" s="170" t="str">
        <f>IF('Result Sheet'!E80="","",'Result Sheet'!E80)</f>
        <v/>
      </c>
      <c r="E77" s="171" t="str">
        <f>IF('Result Sheet'!G80="","",'Result Sheet'!G80)</f>
        <v/>
      </c>
      <c r="F77" s="171" t="str">
        <f>IF('Result Sheet'!H80="","",'Result Sheet'!H80)</f>
        <v/>
      </c>
      <c r="G77" s="171" t="str">
        <f>IF('Result Sheet'!I80="","",'Result Sheet'!I80)</f>
        <v/>
      </c>
      <c r="H77" s="172" t="str">
        <f>IF('Result Sheet'!K80="","",'Result Sheet'!K80)</f>
        <v/>
      </c>
      <c r="I77" s="172" t="str">
        <f>IF('Result Sheet'!J80="","",'Result Sheet'!J80)</f>
        <v/>
      </c>
      <c r="J77" s="273" t="str">
        <f>IF('Result Sheet'!DM80="","",'Result Sheet'!DM80)</f>
        <v/>
      </c>
      <c r="K77" s="173" t="str">
        <f>IF('Result Sheet'!DI80="","",'Result Sheet'!DI80)</f>
        <v/>
      </c>
      <c r="L77" s="174" t="str">
        <f>IF('Result Sheet'!DJ80="","",'Result Sheet'!DJ80)</f>
        <v/>
      </c>
      <c r="M77" s="173" t="str">
        <f>IF('Result Sheet'!DK80="","",'Result Sheet'!DK80)</f>
        <v/>
      </c>
      <c r="N77" s="216" t="str">
        <f>IF('Result Sheet'!DP80="","",'Result Sheet'!DP80)</f>
        <v/>
      </c>
      <c r="O77" s="175" t="str">
        <f>IF('Result Sheet'!AB80="","",IF('Result Sheet'!AB80="D","I",'Result Sheet'!AB80))</f>
        <v/>
      </c>
      <c r="P77" s="176" t="str">
        <f>IF('Result Sheet'!AC80="","",'Result Sheet'!AC80)</f>
        <v/>
      </c>
      <c r="Q77" s="175" t="str">
        <f>IF('Result Sheet'!AT80="","",IF('Result Sheet'!AT80="D","I",'Result Sheet'!AT80))</f>
        <v/>
      </c>
      <c r="R77" s="176" t="str">
        <f>IF('Result Sheet'!AU80="","",'Result Sheet'!AU80)</f>
        <v/>
      </c>
      <c r="S77" s="175" t="str">
        <f>IF('Result Sheet'!BL80="","",IF('Result Sheet'!BL80="D","I",'Result Sheet'!BL80))</f>
        <v/>
      </c>
      <c r="T77" s="176" t="str">
        <f>IF('Result Sheet'!BM80="","",'Result Sheet'!BM80)</f>
        <v/>
      </c>
      <c r="U77" s="175" t="str">
        <f>IF('Result Sheet'!CD80="","",IF('Result Sheet'!CD80="D","I",'Result Sheet'!CD80))</f>
        <v/>
      </c>
      <c r="V77" s="176" t="str">
        <f>IF('Result Sheet'!CE80="","",'Result Sheet'!CE80)</f>
        <v/>
      </c>
      <c r="W77" s="177" t="str">
        <f>IF('Result Sheet'!DO80="","",'Result Sheet'!DO80)</f>
        <v/>
      </c>
      <c r="BQ77" s="178" t="str">
        <f>'Result Sheet'!G80</f>
        <v/>
      </c>
      <c r="BR77" s="179" t="str">
        <f t="shared" si="12"/>
        <v/>
      </c>
      <c r="BS77" s="179" t="str">
        <f t="shared" si="13"/>
        <v/>
      </c>
      <c r="BT77" s="179" t="str">
        <f t="shared" si="14"/>
        <v/>
      </c>
      <c r="BU77" s="179" t="str">
        <f t="shared" si="15"/>
        <v/>
      </c>
      <c r="BV77" s="179" t="str">
        <f t="shared" si="16"/>
        <v/>
      </c>
      <c r="BW77" s="179" t="str">
        <f t="shared" si="17"/>
        <v/>
      </c>
      <c r="BX77" s="179" t="str">
        <f t="shared" si="18"/>
        <v/>
      </c>
      <c r="BY77" s="179" t="str">
        <f t="shared" si="19"/>
        <v/>
      </c>
      <c r="BZ77" s="179" t="str">
        <f t="shared" si="20"/>
        <v/>
      </c>
      <c r="CA77" s="179" t="str">
        <f t="shared" si="21"/>
        <v/>
      </c>
      <c r="CB77" s="179" t="str">
        <f t="shared" si="22"/>
        <v/>
      </c>
      <c r="CC77" s="179" t="str">
        <f t="shared" si="23"/>
        <v/>
      </c>
      <c r="CD77" s="180"/>
    </row>
    <row r="78" spans="1:82" ht="15.95" customHeight="1">
      <c r="A78" s="167">
        <f>IF('Result Sheet'!A81="","",'Result Sheet'!A81)</f>
        <v>74</v>
      </c>
      <c r="B78" s="168" t="str">
        <f>IF('Result Sheet'!B81="","",'Result Sheet'!B81)</f>
        <v/>
      </c>
      <c r="C78" s="169" t="str">
        <f>IF('Result Sheet'!F81="","",'Result Sheet'!F81)</f>
        <v/>
      </c>
      <c r="D78" s="170" t="str">
        <f>IF('Result Sheet'!E81="","",'Result Sheet'!E81)</f>
        <v/>
      </c>
      <c r="E78" s="171" t="str">
        <f>IF('Result Sheet'!G81="","",'Result Sheet'!G81)</f>
        <v/>
      </c>
      <c r="F78" s="171" t="str">
        <f>IF('Result Sheet'!H81="","",'Result Sheet'!H81)</f>
        <v/>
      </c>
      <c r="G78" s="171" t="str">
        <f>IF('Result Sheet'!I81="","",'Result Sheet'!I81)</f>
        <v/>
      </c>
      <c r="H78" s="172" t="str">
        <f>IF('Result Sheet'!K81="","",'Result Sheet'!K81)</f>
        <v/>
      </c>
      <c r="I78" s="172" t="str">
        <f>IF('Result Sheet'!J81="","",'Result Sheet'!J81)</f>
        <v/>
      </c>
      <c r="J78" s="273" t="str">
        <f>IF('Result Sheet'!DM81="","",'Result Sheet'!DM81)</f>
        <v/>
      </c>
      <c r="K78" s="173" t="str">
        <f>IF('Result Sheet'!DI81="","",'Result Sheet'!DI81)</f>
        <v/>
      </c>
      <c r="L78" s="174" t="str">
        <f>IF('Result Sheet'!DJ81="","",'Result Sheet'!DJ81)</f>
        <v/>
      </c>
      <c r="M78" s="173" t="str">
        <f>IF('Result Sheet'!DK81="","",'Result Sheet'!DK81)</f>
        <v/>
      </c>
      <c r="N78" s="216" t="str">
        <f>IF('Result Sheet'!DP81="","",'Result Sheet'!DP81)</f>
        <v/>
      </c>
      <c r="O78" s="175" t="str">
        <f>IF('Result Sheet'!AB81="","",IF('Result Sheet'!AB81="D","I",'Result Sheet'!AB81))</f>
        <v/>
      </c>
      <c r="P78" s="176" t="str">
        <f>IF('Result Sheet'!AC81="","",'Result Sheet'!AC81)</f>
        <v/>
      </c>
      <c r="Q78" s="175" t="str">
        <f>IF('Result Sheet'!AT81="","",IF('Result Sheet'!AT81="D","I",'Result Sheet'!AT81))</f>
        <v/>
      </c>
      <c r="R78" s="176" t="str">
        <f>IF('Result Sheet'!AU81="","",'Result Sheet'!AU81)</f>
        <v/>
      </c>
      <c r="S78" s="175" t="str">
        <f>IF('Result Sheet'!BL81="","",IF('Result Sheet'!BL81="D","I",'Result Sheet'!BL81))</f>
        <v/>
      </c>
      <c r="T78" s="176" t="str">
        <f>IF('Result Sheet'!BM81="","",'Result Sheet'!BM81)</f>
        <v/>
      </c>
      <c r="U78" s="175" t="str">
        <f>IF('Result Sheet'!CD81="","",IF('Result Sheet'!CD81="D","I",'Result Sheet'!CD81))</f>
        <v/>
      </c>
      <c r="V78" s="176" t="str">
        <f>IF('Result Sheet'!CE81="","",'Result Sheet'!CE81)</f>
        <v/>
      </c>
      <c r="W78" s="177" t="str">
        <f>IF('Result Sheet'!DO81="","",'Result Sheet'!DO81)</f>
        <v/>
      </c>
      <c r="BQ78" s="178" t="str">
        <f>'Result Sheet'!G81</f>
        <v/>
      </c>
      <c r="BR78" s="179" t="str">
        <f t="shared" si="12"/>
        <v/>
      </c>
      <c r="BS78" s="179" t="str">
        <f t="shared" si="13"/>
        <v/>
      </c>
      <c r="BT78" s="179" t="str">
        <f t="shared" si="14"/>
        <v/>
      </c>
      <c r="BU78" s="179" t="str">
        <f t="shared" si="15"/>
        <v/>
      </c>
      <c r="BV78" s="179" t="str">
        <f t="shared" si="16"/>
        <v/>
      </c>
      <c r="BW78" s="179" t="str">
        <f t="shared" si="17"/>
        <v/>
      </c>
      <c r="BX78" s="179" t="str">
        <f t="shared" si="18"/>
        <v/>
      </c>
      <c r="BY78" s="179" t="str">
        <f t="shared" si="19"/>
        <v/>
      </c>
      <c r="BZ78" s="179" t="str">
        <f t="shared" si="20"/>
        <v/>
      </c>
      <c r="CA78" s="179" t="str">
        <f t="shared" si="21"/>
        <v/>
      </c>
      <c r="CB78" s="179" t="str">
        <f t="shared" si="22"/>
        <v/>
      </c>
      <c r="CC78" s="179" t="str">
        <f t="shared" si="23"/>
        <v/>
      </c>
      <c r="CD78" s="180"/>
    </row>
    <row r="79" spans="1:82" ht="15.95" customHeight="1">
      <c r="A79" s="167">
        <f>IF('Result Sheet'!A82="","",'Result Sheet'!A82)</f>
        <v>75</v>
      </c>
      <c r="B79" s="168" t="str">
        <f>IF('Result Sheet'!B82="","",'Result Sheet'!B82)</f>
        <v/>
      </c>
      <c r="C79" s="169" t="str">
        <f>IF('Result Sheet'!F82="","",'Result Sheet'!F82)</f>
        <v/>
      </c>
      <c r="D79" s="170" t="str">
        <f>IF('Result Sheet'!E82="","",'Result Sheet'!E82)</f>
        <v/>
      </c>
      <c r="E79" s="171" t="str">
        <f>IF('Result Sheet'!G82="","",'Result Sheet'!G82)</f>
        <v/>
      </c>
      <c r="F79" s="171" t="str">
        <f>IF('Result Sheet'!H82="","",'Result Sheet'!H82)</f>
        <v/>
      </c>
      <c r="G79" s="171" t="str">
        <f>IF('Result Sheet'!I82="","",'Result Sheet'!I82)</f>
        <v/>
      </c>
      <c r="H79" s="172" t="str">
        <f>IF('Result Sheet'!K82="","",'Result Sheet'!K82)</f>
        <v/>
      </c>
      <c r="I79" s="172" t="str">
        <f>IF('Result Sheet'!J82="","",'Result Sheet'!J82)</f>
        <v/>
      </c>
      <c r="J79" s="273" t="str">
        <f>IF('Result Sheet'!DM82="","",'Result Sheet'!DM82)</f>
        <v/>
      </c>
      <c r="K79" s="173" t="str">
        <f>IF('Result Sheet'!DI82="","",'Result Sheet'!DI82)</f>
        <v/>
      </c>
      <c r="L79" s="174" t="str">
        <f>IF('Result Sheet'!DJ82="","",'Result Sheet'!DJ82)</f>
        <v/>
      </c>
      <c r="M79" s="173" t="str">
        <f>IF('Result Sheet'!DK82="","",'Result Sheet'!DK82)</f>
        <v/>
      </c>
      <c r="N79" s="216" t="str">
        <f>IF('Result Sheet'!DP82="","",'Result Sheet'!DP82)</f>
        <v/>
      </c>
      <c r="O79" s="175" t="str">
        <f>IF('Result Sheet'!AB82="","",IF('Result Sheet'!AB82="D","I",'Result Sheet'!AB82))</f>
        <v/>
      </c>
      <c r="P79" s="176" t="str">
        <f>IF('Result Sheet'!AC82="","",'Result Sheet'!AC82)</f>
        <v/>
      </c>
      <c r="Q79" s="175" t="str">
        <f>IF('Result Sheet'!AT82="","",IF('Result Sheet'!AT82="D","I",'Result Sheet'!AT82))</f>
        <v/>
      </c>
      <c r="R79" s="176" t="str">
        <f>IF('Result Sheet'!AU82="","",'Result Sheet'!AU82)</f>
        <v/>
      </c>
      <c r="S79" s="175" t="str">
        <f>IF('Result Sheet'!BL82="","",IF('Result Sheet'!BL82="D","I",'Result Sheet'!BL82))</f>
        <v/>
      </c>
      <c r="T79" s="176" t="str">
        <f>IF('Result Sheet'!BM82="","",'Result Sheet'!BM82)</f>
        <v/>
      </c>
      <c r="U79" s="175" t="str">
        <f>IF('Result Sheet'!CD82="","",IF('Result Sheet'!CD82="D","I",'Result Sheet'!CD82))</f>
        <v/>
      </c>
      <c r="V79" s="176" t="str">
        <f>IF('Result Sheet'!CE82="","",'Result Sheet'!CE82)</f>
        <v/>
      </c>
      <c r="W79" s="177" t="str">
        <f>IF('Result Sheet'!DO82="","",'Result Sheet'!DO82)</f>
        <v/>
      </c>
      <c r="BQ79" s="178" t="str">
        <f>'Result Sheet'!G82</f>
        <v/>
      </c>
      <c r="BR79" s="179" t="str">
        <f t="shared" si="12"/>
        <v/>
      </c>
      <c r="BS79" s="179" t="str">
        <f t="shared" si="13"/>
        <v/>
      </c>
      <c r="BT79" s="179" t="str">
        <f t="shared" si="14"/>
        <v/>
      </c>
      <c r="BU79" s="179" t="str">
        <f t="shared" si="15"/>
        <v/>
      </c>
      <c r="BV79" s="179" t="str">
        <f t="shared" si="16"/>
        <v/>
      </c>
      <c r="BW79" s="179" t="str">
        <f t="shared" si="17"/>
        <v/>
      </c>
      <c r="BX79" s="179" t="str">
        <f t="shared" si="18"/>
        <v/>
      </c>
      <c r="BY79" s="179" t="str">
        <f t="shared" si="19"/>
        <v/>
      </c>
      <c r="BZ79" s="179" t="str">
        <f t="shared" si="20"/>
        <v/>
      </c>
      <c r="CA79" s="179" t="str">
        <f t="shared" si="21"/>
        <v/>
      </c>
      <c r="CB79" s="179" t="str">
        <f t="shared" si="22"/>
        <v/>
      </c>
      <c r="CC79" s="179" t="str">
        <f t="shared" si="23"/>
        <v/>
      </c>
      <c r="CD79" s="180"/>
    </row>
    <row r="80" spans="1:82" ht="15.95" customHeight="1">
      <c r="A80" s="167">
        <f>IF('Result Sheet'!A83="","",'Result Sheet'!A83)</f>
        <v>76</v>
      </c>
      <c r="B80" s="168" t="str">
        <f>IF('Result Sheet'!B83="","",'Result Sheet'!B83)</f>
        <v/>
      </c>
      <c r="C80" s="169" t="str">
        <f>IF('Result Sheet'!F83="","",'Result Sheet'!F83)</f>
        <v/>
      </c>
      <c r="D80" s="170" t="str">
        <f>IF('Result Sheet'!E83="","",'Result Sheet'!E83)</f>
        <v/>
      </c>
      <c r="E80" s="171" t="str">
        <f>IF('Result Sheet'!G83="","",'Result Sheet'!G83)</f>
        <v/>
      </c>
      <c r="F80" s="171" t="str">
        <f>IF('Result Sheet'!H83="","",'Result Sheet'!H83)</f>
        <v/>
      </c>
      <c r="G80" s="171" t="str">
        <f>IF('Result Sheet'!I83="","",'Result Sheet'!I83)</f>
        <v/>
      </c>
      <c r="H80" s="172" t="str">
        <f>IF('Result Sheet'!K83="","",'Result Sheet'!K83)</f>
        <v/>
      </c>
      <c r="I80" s="172" t="str">
        <f>IF('Result Sheet'!J83="","",'Result Sheet'!J83)</f>
        <v/>
      </c>
      <c r="J80" s="273" t="str">
        <f>IF('Result Sheet'!DM83="","",'Result Sheet'!DM83)</f>
        <v/>
      </c>
      <c r="K80" s="173" t="str">
        <f>IF('Result Sheet'!DI83="","",'Result Sheet'!DI83)</f>
        <v/>
      </c>
      <c r="L80" s="174" t="str">
        <f>IF('Result Sheet'!DJ83="","",'Result Sheet'!DJ83)</f>
        <v/>
      </c>
      <c r="M80" s="173" t="str">
        <f>IF('Result Sheet'!DK83="","",'Result Sheet'!DK83)</f>
        <v/>
      </c>
      <c r="N80" s="216" t="str">
        <f>IF('Result Sheet'!DP83="","",'Result Sheet'!DP83)</f>
        <v/>
      </c>
      <c r="O80" s="175" t="str">
        <f>IF('Result Sheet'!AB83="","",IF('Result Sheet'!AB83="D","I",'Result Sheet'!AB83))</f>
        <v/>
      </c>
      <c r="P80" s="176" t="str">
        <f>IF('Result Sheet'!AC83="","",'Result Sheet'!AC83)</f>
        <v/>
      </c>
      <c r="Q80" s="175" t="str">
        <f>IF('Result Sheet'!AT83="","",IF('Result Sheet'!AT83="D","I",'Result Sheet'!AT83))</f>
        <v/>
      </c>
      <c r="R80" s="176" t="str">
        <f>IF('Result Sheet'!AU83="","",'Result Sheet'!AU83)</f>
        <v/>
      </c>
      <c r="S80" s="175" t="str">
        <f>IF('Result Sheet'!BL83="","",IF('Result Sheet'!BL83="D","I",'Result Sheet'!BL83))</f>
        <v/>
      </c>
      <c r="T80" s="176" t="str">
        <f>IF('Result Sheet'!BM83="","",'Result Sheet'!BM83)</f>
        <v/>
      </c>
      <c r="U80" s="175" t="str">
        <f>IF('Result Sheet'!CD83="","",IF('Result Sheet'!CD83="D","I",'Result Sheet'!CD83))</f>
        <v/>
      </c>
      <c r="V80" s="176" t="str">
        <f>IF('Result Sheet'!CE83="","",'Result Sheet'!CE83)</f>
        <v/>
      </c>
      <c r="W80" s="177" t="str">
        <f>IF('Result Sheet'!DO83="","",'Result Sheet'!DO83)</f>
        <v/>
      </c>
      <c r="BQ80" s="178" t="str">
        <f>'Result Sheet'!G83</f>
        <v/>
      </c>
      <c r="BR80" s="179" t="str">
        <f t="shared" si="12"/>
        <v/>
      </c>
      <c r="BS80" s="179" t="str">
        <f t="shared" si="13"/>
        <v/>
      </c>
      <c r="BT80" s="179" t="str">
        <f t="shared" si="14"/>
        <v/>
      </c>
      <c r="BU80" s="179" t="str">
        <f t="shared" si="15"/>
        <v/>
      </c>
      <c r="BV80" s="179" t="str">
        <f t="shared" si="16"/>
        <v/>
      </c>
      <c r="BW80" s="179" t="str">
        <f t="shared" si="17"/>
        <v/>
      </c>
      <c r="BX80" s="179" t="str">
        <f t="shared" si="18"/>
        <v/>
      </c>
      <c r="BY80" s="179" t="str">
        <f t="shared" si="19"/>
        <v/>
      </c>
      <c r="BZ80" s="179" t="str">
        <f t="shared" si="20"/>
        <v/>
      </c>
      <c r="CA80" s="179" t="str">
        <f t="shared" si="21"/>
        <v/>
      </c>
      <c r="CB80" s="179" t="str">
        <f t="shared" si="22"/>
        <v/>
      </c>
      <c r="CC80" s="179" t="str">
        <f t="shared" si="23"/>
        <v/>
      </c>
      <c r="CD80" s="180"/>
    </row>
    <row r="81" spans="1:82" ht="15.95" customHeight="1">
      <c r="A81" s="167">
        <f>IF('Result Sheet'!A84="","",'Result Sheet'!A84)</f>
        <v>77</v>
      </c>
      <c r="B81" s="168" t="str">
        <f>IF('Result Sheet'!B84="","",'Result Sheet'!B84)</f>
        <v/>
      </c>
      <c r="C81" s="169" t="str">
        <f>IF('Result Sheet'!F84="","",'Result Sheet'!F84)</f>
        <v/>
      </c>
      <c r="D81" s="170" t="str">
        <f>IF('Result Sheet'!E84="","",'Result Sheet'!E84)</f>
        <v/>
      </c>
      <c r="E81" s="171" t="str">
        <f>IF('Result Sheet'!G84="","",'Result Sheet'!G84)</f>
        <v/>
      </c>
      <c r="F81" s="171" t="str">
        <f>IF('Result Sheet'!H84="","",'Result Sheet'!H84)</f>
        <v/>
      </c>
      <c r="G81" s="171" t="str">
        <f>IF('Result Sheet'!I84="","",'Result Sheet'!I84)</f>
        <v/>
      </c>
      <c r="H81" s="172" t="str">
        <f>IF('Result Sheet'!K84="","",'Result Sheet'!K84)</f>
        <v/>
      </c>
      <c r="I81" s="172" t="str">
        <f>IF('Result Sheet'!J84="","",'Result Sheet'!J84)</f>
        <v/>
      </c>
      <c r="J81" s="273" t="str">
        <f>IF('Result Sheet'!DM84="","",'Result Sheet'!DM84)</f>
        <v/>
      </c>
      <c r="K81" s="173" t="str">
        <f>IF('Result Sheet'!DI84="","",'Result Sheet'!DI84)</f>
        <v/>
      </c>
      <c r="L81" s="174" t="str">
        <f>IF('Result Sheet'!DJ84="","",'Result Sheet'!DJ84)</f>
        <v/>
      </c>
      <c r="M81" s="173" t="str">
        <f>IF('Result Sheet'!DK84="","",'Result Sheet'!DK84)</f>
        <v/>
      </c>
      <c r="N81" s="216" t="str">
        <f>IF('Result Sheet'!DP84="","",'Result Sheet'!DP84)</f>
        <v/>
      </c>
      <c r="O81" s="175" t="str">
        <f>IF('Result Sheet'!AB84="","",IF('Result Sheet'!AB84="D","I",'Result Sheet'!AB84))</f>
        <v/>
      </c>
      <c r="P81" s="176" t="str">
        <f>IF('Result Sheet'!AC84="","",'Result Sheet'!AC84)</f>
        <v/>
      </c>
      <c r="Q81" s="175" t="str">
        <f>IF('Result Sheet'!AT84="","",IF('Result Sheet'!AT84="D","I",'Result Sheet'!AT84))</f>
        <v/>
      </c>
      <c r="R81" s="176" t="str">
        <f>IF('Result Sheet'!AU84="","",'Result Sheet'!AU84)</f>
        <v/>
      </c>
      <c r="S81" s="175" t="str">
        <f>IF('Result Sheet'!BL84="","",IF('Result Sheet'!BL84="D","I",'Result Sheet'!BL84))</f>
        <v/>
      </c>
      <c r="T81" s="176" t="str">
        <f>IF('Result Sheet'!BM84="","",'Result Sheet'!BM84)</f>
        <v/>
      </c>
      <c r="U81" s="175" t="str">
        <f>IF('Result Sheet'!CD84="","",IF('Result Sheet'!CD84="D","I",'Result Sheet'!CD84))</f>
        <v/>
      </c>
      <c r="V81" s="176" t="str">
        <f>IF('Result Sheet'!CE84="","",'Result Sheet'!CE84)</f>
        <v/>
      </c>
      <c r="W81" s="177" t="str">
        <f>IF('Result Sheet'!DO84="","",'Result Sheet'!DO84)</f>
        <v/>
      </c>
      <c r="BQ81" s="178" t="str">
        <f>'Result Sheet'!G84</f>
        <v/>
      </c>
      <c r="BR81" s="179" t="str">
        <f t="shared" si="12"/>
        <v/>
      </c>
      <c r="BS81" s="179" t="str">
        <f t="shared" si="13"/>
        <v/>
      </c>
      <c r="BT81" s="179" t="str">
        <f t="shared" si="14"/>
        <v/>
      </c>
      <c r="BU81" s="179" t="str">
        <f t="shared" si="15"/>
        <v/>
      </c>
      <c r="BV81" s="179" t="str">
        <f t="shared" si="16"/>
        <v/>
      </c>
      <c r="BW81" s="179" t="str">
        <f t="shared" si="17"/>
        <v/>
      </c>
      <c r="BX81" s="179" t="str">
        <f t="shared" si="18"/>
        <v/>
      </c>
      <c r="BY81" s="179" t="str">
        <f t="shared" si="19"/>
        <v/>
      </c>
      <c r="BZ81" s="179" t="str">
        <f t="shared" si="20"/>
        <v/>
      </c>
      <c r="CA81" s="179" t="str">
        <f t="shared" si="21"/>
        <v/>
      </c>
      <c r="CB81" s="179" t="str">
        <f t="shared" si="22"/>
        <v/>
      </c>
      <c r="CC81" s="179" t="str">
        <f t="shared" si="23"/>
        <v/>
      </c>
      <c r="CD81" s="180"/>
    </row>
    <row r="82" spans="1:82" ht="15.95" customHeight="1">
      <c r="A82" s="167">
        <f>IF('Result Sheet'!A85="","",'Result Sheet'!A85)</f>
        <v>78</v>
      </c>
      <c r="B82" s="168" t="str">
        <f>IF('Result Sheet'!B85="","",'Result Sheet'!B85)</f>
        <v/>
      </c>
      <c r="C82" s="169" t="str">
        <f>IF('Result Sheet'!F85="","",'Result Sheet'!F85)</f>
        <v/>
      </c>
      <c r="D82" s="170" t="str">
        <f>IF('Result Sheet'!E85="","",'Result Sheet'!E85)</f>
        <v/>
      </c>
      <c r="E82" s="171" t="str">
        <f>IF('Result Sheet'!G85="","",'Result Sheet'!G85)</f>
        <v/>
      </c>
      <c r="F82" s="171" t="str">
        <f>IF('Result Sheet'!H85="","",'Result Sheet'!H85)</f>
        <v/>
      </c>
      <c r="G82" s="171" t="str">
        <f>IF('Result Sheet'!I85="","",'Result Sheet'!I85)</f>
        <v/>
      </c>
      <c r="H82" s="172" t="str">
        <f>IF('Result Sheet'!K85="","",'Result Sheet'!K85)</f>
        <v/>
      </c>
      <c r="I82" s="172" t="str">
        <f>IF('Result Sheet'!J85="","",'Result Sheet'!J85)</f>
        <v/>
      </c>
      <c r="J82" s="273" t="str">
        <f>IF('Result Sheet'!DM85="","",'Result Sheet'!DM85)</f>
        <v/>
      </c>
      <c r="K82" s="173" t="str">
        <f>IF('Result Sheet'!DI85="","",'Result Sheet'!DI85)</f>
        <v/>
      </c>
      <c r="L82" s="174" t="str">
        <f>IF('Result Sheet'!DJ85="","",'Result Sheet'!DJ85)</f>
        <v/>
      </c>
      <c r="M82" s="173" t="str">
        <f>IF('Result Sheet'!DK85="","",'Result Sheet'!DK85)</f>
        <v/>
      </c>
      <c r="N82" s="216" t="str">
        <f>IF('Result Sheet'!DP85="","",'Result Sheet'!DP85)</f>
        <v/>
      </c>
      <c r="O82" s="175" t="str">
        <f>IF('Result Sheet'!AB85="","",IF('Result Sheet'!AB85="D","I",'Result Sheet'!AB85))</f>
        <v/>
      </c>
      <c r="P82" s="176" t="str">
        <f>IF('Result Sheet'!AC85="","",'Result Sheet'!AC85)</f>
        <v/>
      </c>
      <c r="Q82" s="175" t="str">
        <f>IF('Result Sheet'!AT85="","",IF('Result Sheet'!AT85="D","I",'Result Sheet'!AT85))</f>
        <v/>
      </c>
      <c r="R82" s="176" t="str">
        <f>IF('Result Sheet'!AU85="","",'Result Sheet'!AU85)</f>
        <v/>
      </c>
      <c r="S82" s="175" t="str">
        <f>IF('Result Sheet'!BL85="","",IF('Result Sheet'!BL85="D","I",'Result Sheet'!BL85))</f>
        <v/>
      </c>
      <c r="T82" s="176" t="str">
        <f>IF('Result Sheet'!BM85="","",'Result Sheet'!BM85)</f>
        <v/>
      </c>
      <c r="U82" s="175" t="str">
        <f>IF('Result Sheet'!CD85="","",IF('Result Sheet'!CD85="D","I",'Result Sheet'!CD85))</f>
        <v/>
      </c>
      <c r="V82" s="176" t="str">
        <f>IF('Result Sheet'!CE85="","",'Result Sheet'!CE85)</f>
        <v/>
      </c>
      <c r="W82" s="177" t="str">
        <f>IF('Result Sheet'!DO85="","",'Result Sheet'!DO85)</f>
        <v/>
      </c>
      <c r="BQ82" s="178" t="str">
        <f>'Result Sheet'!G85</f>
        <v/>
      </c>
      <c r="BR82" s="179" t="str">
        <f t="shared" si="12"/>
        <v/>
      </c>
      <c r="BS82" s="179" t="str">
        <f t="shared" si="13"/>
        <v/>
      </c>
      <c r="BT82" s="179" t="str">
        <f t="shared" si="14"/>
        <v/>
      </c>
      <c r="BU82" s="179" t="str">
        <f t="shared" si="15"/>
        <v/>
      </c>
      <c r="BV82" s="179" t="str">
        <f t="shared" si="16"/>
        <v/>
      </c>
      <c r="BW82" s="179" t="str">
        <f t="shared" si="17"/>
        <v/>
      </c>
      <c r="BX82" s="179" t="str">
        <f t="shared" si="18"/>
        <v/>
      </c>
      <c r="BY82" s="179" t="str">
        <f t="shared" si="19"/>
        <v/>
      </c>
      <c r="BZ82" s="179" t="str">
        <f t="shared" si="20"/>
        <v/>
      </c>
      <c r="CA82" s="179" t="str">
        <f t="shared" si="21"/>
        <v/>
      </c>
      <c r="CB82" s="179" t="str">
        <f t="shared" si="22"/>
        <v/>
      </c>
      <c r="CC82" s="179" t="str">
        <f t="shared" si="23"/>
        <v/>
      </c>
      <c r="CD82" s="180"/>
    </row>
    <row r="83" spans="1:82" ht="15.95" customHeight="1">
      <c r="A83" s="167">
        <f>IF('Result Sheet'!A86="","",'Result Sheet'!A86)</f>
        <v>79</v>
      </c>
      <c r="B83" s="168" t="str">
        <f>IF('Result Sheet'!B86="","",'Result Sheet'!B86)</f>
        <v/>
      </c>
      <c r="C83" s="169" t="str">
        <f>IF('Result Sheet'!F86="","",'Result Sheet'!F86)</f>
        <v/>
      </c>
      <c r="D83" s="170" t="str">
        <f>IF('Result Sheet'!E86="","",'Result Sheet'!E86)</f>
        <v/>
      </c>
      <c r="E83" s="171" t="str">
        <f>IF('Result Sheet'!G86="","",'Result Sheet'!G86)</f>
        <v/>
      </c>
      <c r="F83" s="171" t="str">
        <f>IF('Result Sheet'!H86="","",'Result Sheet'!H86)</f>
        <v/>
      </c>
      <c r="G83" s="171" t="str">
        <f>IF('Result Sheet'!I86="","",'Result Sheet'!I86)</f>
        <v/>
      </c>
      <c r="H83" s="172" t="str">
        <f>IF('Result Sheet'!K86="","",'Result Sheet'!K86)</f>
        <v/>
      </c>
      <c r="I83" s="172" t="str">
        <f>IF('Result Sheet'!J86="","",'Result Sheet'!J86)</f>
        <v/>
      </c>
      <c r="J83" s="273" t="str">
        <f>IF('Result Sheet'!DM86="","",'Result Sheet'!DM86)</f>
        <v/>
      </c>
      <c r="K83" s="173" t="str">
        <f>IF('Result Sheet'!DI86="","",'Result Sheet'!DI86)</f>
        <v/>
      </c>
      <c r="L83" s="174" t="str">
        <f>IF('Result Sheet'!DJ86="","",'Result Sheet'!DJ86)</f>
        <v/>
      </c>
      <c r="M83" s="173" t="str">
        <f>IF('Result Sheet'!DK86="","",'Result Sheet'!DK86)</f>
        <v/>
      </c>
      <c r="N83" s="216" t="str">
        <f>IF('Result Sheet'!DP86="","",'Result Sheet'!DP86)</f>
        <v/>
      </c>
      <c r="O83" s="175" t="str">
        <f>IF('Result Sheet'!AB86="","",IF('Result Sheet'!AB86="D","I",'Result Sheet'!AB86))</f>
        <v/>
      </c>
      <c r="P83" s="176" t="str">
        <f>IF('Result Sheet'!AC86="","",'Result Sheet'!AC86)</f>
        <v/>
      </c>
      <c r="Q83" s="175" t="str">
        <f>IF('Result Sheet'!AT86="","",IF('Result Sheet'!AT86="D","I",'Result Sheet'!AT86))</f>
        <v/>
      </c>
      <c r="R83" s="176" t="str">
        <f>IF('Result Sheet'!AU86="","",'Result Sheet'!AU86)</f>
        <v/>
      </c>
      <c r="S83" s="175" t="str">
        <f>IF('Result Sheet'!BL86="","",IF('Result Sheet'!BL86="D","I",'Result Sheet'!BL86))</f>
        <v/>
      </c>
      <c r="T83" s="176" t="str">
        <f>IF('Result Sheet'!BM86="","",'Result Sheet'!BM86)</f>
        <v/>
      </c>
      <c r="U83" s="175" t="str">
        <f>IF('Result Sheet'!CD86="","",IF('Result Sheet'!CD86="D","I",'Result Sheet'!CD86))</f>
        <v/>
      </c>
      <c r="V83" s="176" t="str">
        <f>IF('Result Sheet'!CE86="","",'Result Sheet'!CE86)</f>
        <v/>
      </c>
      <c r="W83" s="177" t="str">
        <f>IF('Result Sheet'!DO86="","",'Result Sheet'!DO86)</f>
        <v/>
      </c>
      <c r="BQ83" s="178" t="str">
        <f>'Result Sheet'!G86</f>
        <v/>
      </c>
      <c r="BR83" s="179" t="str">
        <f t="shared" si="12"/>
        <v/>
      </c>
      <c r="BS83" s="179" t="str">
        <f t="shared" si="13"/>
        <v/>
      </c>
      <c r="BT83" s="179" t="str">
        <f t="shared" si="14"/>
        <v/>
      </c>
      <c r="BU83" s="179" t="str">
        <f t="shared" si="15"/>
        <v/>
      </c>
      <c r="BV83" s="179" t="str">
        <f t="shared" si="16"/>
        <v/>
      </c>
      <c r="BW83" s="179" t="str">
        <f t="shared" si="17"/>
        <v/>
      </c>
      <c r="BX83" s="179" t="str">
        <f t="shared" si="18"/>
        <v/>
      </c>
      <c r="BY83" s="179" t="str">
        <f t="shared" si="19"/>
        <v/>
      </c>
      <c r="BZ83" s="179" t="str">
        <f t="shared" si="20"/>
        <v/>
      </c>
      <c r="CA83" s="179" t="str">
        <f t="shared" si="21"/>
        <v/>
      </c>
      <c r="CB83" s="179" t="str">
        <f t="shared" si="22"/>
        <v/>
      </c>
      <c r="CC83" s="179" t="str">
        <f t="shared" si="23"/>
        <v/>
      </c>
      <c r="CD83" s="180"/>
    </row>
    <row r="84" spans="1:82" ht="15.95" customHeight="1">
      <c r="A84" s="167">
        <f>IF('Result Sheet'!A87="","",'Result Sheet'!A87)</f>
        <v>80</v>
      </c>
      <c r="B84" s="168" t="str">
        <f>IF('Result Sheet'!B87="","",'Result Sheet'!B87)</f>
        <v/>
      </c>
      <c r="C84" s="169" t="str">
        <f>IF('Result Sheet'!F87="","",'Result Sheet'!F87)</f>
        <v/>
      </c>
      <c r="D84" s="170" t="str">
        <f>IF('Result Sheet'!E87="","",'Result Sheet'!E87)</f>
        <v/>
      </c>
      <c r="E84" s="171" t="str">
        <f>IF('Result Sheet'!G87="","",'Result Sheet'!G87)</f>
        <v/>
      </c>
      <c r="F84" s="171" t="str">
        <f>IF('Result Sheet'!H87="","",'Result Sheet'!H87)</f>
        <v/>
      </c>
      <c r="G84" s="171" t="str">
        <f>IF('Result Sheet'!I87="","",'Result Sheet'!I87)</f>
        <v/>
      </c>
      <c r="H84" s="172" t="str">
        <f>IF('Result Sheet'!K87="","",'Result Sheet'!K87)</f>
        <v/>
      </c>
      <c r="I84" s="172" t="str">
        <f>IF('Result Sheet'!J87="","",'Result Sheet'!J87)</f>
        <v/>
      </c>
      <c r="J84" s="273" t="str">
        <f>IF('Result Sheet'!DM87="","",'Result Sheet'!DM87)</f>
        <v/>
      </c>
      <c r="K84" s="173" t="str">
        <f>IF('Result Sheet'!DI87="","",'Result Sheet'!DI87)</f>
        <v/>
      </c>
      <c r="L84" s="174" t="str">
        <f>IF('Result Sheet'!DJ87="","",'Result Sheet'!DJ87)</f>
        <v/>
      </c>
      <c r="M84" s="173" t="str">
        <f>IF('Result Sheet'!DK87="","",'Result Sheet'!DK87)</f>
        <v/>
      </c>
      <c r="N84" s="216" t="str">
        <f>IF('Result Sheet'!DP87="","",'Result Sheet'!DP87)</f>
        <v/>
      </c>
      <c r="O84" s="175" t="str">
        <f>IF('Result Sheet'!AB87="","",IF('Result Sheet'!AB87="D","I",'Result Sheet'!AB87))</f>
        <v/>
      </c>
      <c r="P84" s="176" t="str">
        <f>IF('Result Sheet'!AC87="","",'Result Sheet'!AC87)</f>
        <v/>
      </c>
      <c r="Q84" s="175" t="str">
        <f>IF('Result Sheet'!AT87="","",IF('Result Sheet'!AT87="D","I",'Result Sheet'!AT87))</f>
        <v/>
      </c>
      <c r="R84" s="176" t="str">
        <f>IF('Result Sheet'!AU87="","",'Result Sheet'!AU87)</f>
        <v/>
      </c>
      <c r="S84" s="175" t="str">
        <f>IF('Result Sheet'!BL87="","",IF('Result Sheet'!BL87="D","I",'Result Sheet'!BL87))</f>
        <v/>
      </c>
      <c r="T84" s="176" t="str">
        <f>IF('Result Sheet'!BM87="","",'Result Sheet'!BM87)</f>
        <v/>
      </c>
      <c r="U84" s="175" t="str">
        <f>IF('Result Sheet'!CD87="","",IF('Result Sheet'!CD87="D","I",'Result Sheet'!CD87))</f>
        <v/>
      </c>
      <c r="V84" s="176" t="str">
        <f>IF('Result Sheet'!CE87="","",'Result Sheet'!CE87)</f>
        <v/>
      </c>
      <c r="W84" s="177" t="str">
        <f>IF('Result Sheet'!DO87="","",'Result Sheet'!DO87)</f>
        <v/>
      </c>
      <c r="BQ84" s="178" t="str">
        <f>'Result Sheet'!G87</f>
        <v/>
      </c>
      <c r="BR84" s="179" t="str">
        <f t="shared" si="12"/>
        <v/>
      </c>
      <c r="BS84" s="179" t="str">
        <f t="shared" si="13"/>
        <v/>
      </c>
      <c r="BT84" s="179" t="str">
        <f t="shared" si="14"/>
        <v/>
      </c>
      <c r="BU84" s="179" t="str">
        <f t="shared" si="15"/>
        <v/>
      </c>
      <c r="BV84" s="179" t="str">
        <f t="shared" si="16"/>
        <v/>
      </c>
      <c r="BW84" s="179" t="str">
        <f t="shared" si="17"/>
        <v/>
      </c>
      <c r="BX84" s="179" t="str">
        <f t="shared" si="18"/>
        <v/>
      </c>
      <c r="BY84" s="179" t="str">
        <f t="shared" si="19"/>
        <v/>
      </c>
      <c r="BZ84" s="179" t="str">
        <f t="shared" si="20"/>
        <v/>
      </c>
      <c r="CA84" s="179" t="str">
        <f t="shared" si="21"/>
        <v/>
      </c>
      <c r="CB84" s="179" t="str">
        <f t="shared" si="22"/>
        <v/>
      </c>
      <c r="CC84" s="179" t="str">
        <f t="shared" si="23"/>
        <v/>
      </c>
      <c r="CD84" s="180"/>
    </row>
    <row r="85" spans="1:82" ht="15.95" customHeight="1">
      <c r="A85" s="167">
        <f>IF('Result Sheet'!A88="","",'Result Sheet'!A88)</f>
        <v>81</v>
      </c>
      <c r="B85" s="168" t="str">
        <f>IF('Result Sheet'!B88="","",'Result Sheet'!B88)</f>
        <v/>
      </c>
      <c r="C85" s="169" t="str">
        <f>IF('Result Sheet'!F88="","",'Result Sheet'!F88)</f>
        <v/>
      </c>
      <c r="D85" s="170" t="str">
        <f>IF('Result Sheet'!E88="","",'Result Sheet'!E88)</f>
        <v/>
      </c>
      <c r="E85" s="171" t="str">
        <f>IF('Result Sheet'!G88="","",'Result Sheet'!G88)</f>
        <v/>
      </c>
      <c r="F85" s="171" t="str">
        <f>IF('Result Sheet'!H88="","",'Result Sheet'!H88)</f>
        <v/>
      </c>
      <c r="G85" s="171" t="str">
        <f>IF('Result Sheet'!I88="","",'Result Sheet'!I88)</f>
        <v/>
      </c>
      <c r="H85" s="172" t="str">
        <f>IF('Result Sheet'!K88="","",'Result Sheet'!K88)</f>
        <v/>
      </c>
      <c r="I85" s="172" t="str">
        <f>IF('Result Sheet'!J88="","",'Result Sheet'!J88)</f>
        <v/>
      </c>
      <c r="J85" s="273" t="str">
        <f>IF('Result Sheet'!DM88="","",'Result Sheet'!DM88)</f>
        <v/>
      </c>
      <c r="K85" s="173" t="str">
        <f>IF('Result Sheet'!DI88="","",'Result Sheet'!DI88)</f>
        <v/>
      </c>
      <c r="L85" s="174" t="str">
        <f>IF('Result Sheet'!DJ88="","",'Result Sheet'!DJ88)</f>
        <v/>
      </c>
      <c r="M85" s="173" t="str">
        <f>IF('Result Sheet'!DK88="","",'Result Sheet'!DK88)</f>
        <v/>
      </c>
      <c r="N85" s="216" t="str">
        <f>IF('Result Sheet'!DP88="","",'Result Sheet'!DP88)</f>
        <v/>
      </c>
      <c r="O85" s="175" t="str">
        <f>IF('Result Sheet'!AB88="","",IF('Result Sheet'!AB88="D","I",'Result Sheet'!AB88))</f>
        <v/>
      </c>
      <c r="P85" s="176" t="str">
        <f>IF('Result Sheet'!AC88="","",'Result Sheet'!AC88)</f>
        <v/>
      </c>
      <c r="Q85" s="175" t="str">
        <f>IF('Result Sheet'!AT88="","",IF('Result Sheet'!AT88="D","I",'Result Sheet'!AT88))</f>
        <v/>
      </c>
      <c r="R85" s="176" t="str">
        <f>IF('Result Sheet'!AU88="","",'Result Sheet'!AU88)</f>
        <v/>
      </c>
      <c r="S85" s="175" t="str">
        <f>IF('Result Sheet'!BL88="","",IF('Result Sheet'!BL88="D","I",'Result Sheet'!BL88))</f>
        <v/>
      </c>
      <c r="T85" s="176" t="str">
        <f>IF('Result Sheet'!BM88="","",'Result Sheet'!BM88)</f>
        <v/>
      </c>
      <c r="U85" s="175" t="str">
        <f>IF('Result Sheet'!CD88="","",IF('Result Sheet'!CD88="D","I",'Result Sheet'!CD88))</f>
        <v/>
      </c>
      <c r="V85" s="176" t="str">
        <f>IF('Result Sheet'!CE88="","",'Result Sheet'!CE88)</f>
        <v/>
      </c>
      <c r="W85" s="177" t="str">
        <f>IF('Result Sheet'!DO88="","",'Result Sheet'!DO88)</f>
        <v/>
      </c>
      <c r="BQ85" s="178" t="str">
        <f>'Result Sheet'!G88</f>
        <v/>
      </c>
      <c r="BR85" s="179" t="str">
        <f t="shared" si="12"/>
        <v/>
      </c>
      <c r="BS85" s="179" t="str">
        <f t="shared" si="13"/>
        <v/>
      </c>
      <c r="BT85" s="179" t="str">
        <f t="shared" si="14"/>
        <v/>
      </c>
      <c r="BU85" s="179" t="str">
        <f t="shared" si="15"/>
        <v/>
      </c>
      <c r="BV85" s="179" t="str">
        <f t="shared" si="16"/>
        <v/>
      </c>
      <c r="BW85" s="179" t="str">
        <f t="shared" si="17"/>
        <v/>
      </c>
      <c r="BX85" s="179" t="str">
        <f t="shared" si="18"/>
        <v/>
      </c>
      <c r="BY85" s="179" t="str">
        <f t="shared" si="19"/>
        <v/>
      </c>
      <c r="BZ85" s="179" t="str">
        <f t="shared" si="20"/>
        <v/>
      </c>
      <c r="CA85" s="179" t="str">
        <f t="shared" si="21"/>
        <v/>
      </c>
      <c r="CB85" s="179" t="str">
        <f t="shared" si="22"/>
        <v/>
      </c>
      <c r="CC85" s="179" t="str">
        <f t="shared" si="23"/>
        <v/>
      </c>
      <c r="CD85" s="180"/>
    </row>
    <row r="86" spans="1:82" ht="15.95" customHeight="1">
      <c r="A86" s="167">
        <f>IF('Result Sheet'!A89="","",'Result Sheet'!A89)</f>
        <v>82</v>
      </c>
      <c r="B86" s="168" t="str">
        <f>IF('Result Sheet'!B89="","",'Result Sheet'!B89)</f>
        <v/>
      </c>
      <c r="C86" s="169" t="str">
        <f>IF('Result Sheet'!F89="","",'Result Sheet'!F89)</f>
        <v/>
      </c>
      <c r="D86" s="170" t="str">
        <f>IF('Result Sheet'!E89="","",'Result Sheet'!E89)</f>
        <v/>
      </c>
      <c r="E86" s="171" t="str">
        <f>IF('Result Sheet'!G89="","",'Result Sheet'!G89)</f>
        <v/>
      </c>
      <c r="F86" s="171" t="str">
        <f>IF('Result Sheet'!H89="","",'Result Sheet'!H89)</f>
        <v/>
      </c>
      <c r="G86" s="171" t="str">
        <f>IF('Result Sheet'!I89="","",'Result Sheet'!I89)</f>
        <v/>
      </c>
      <c r="H86" s="172" t="str">
        <f>IF('Result Sheet'!K89="","",'Result Sheet'!K89)</f>
        <v/>
      </c>
      <c r="I86" s="172" t="str">
        <f>IF('Result Sheet'!J89="","",'Result Sheet'!J89)</f>
        <v/>
      </c>
      <c r="J86" s="273" t="str">
        <f>IF('Result Sheet'!DM89="","",'Result Sheet'!DM89)</f>
        <v/>
      </c>
      <c r="K86" s="173" t="str">
        <f>IF('Result Sheet'!DI89="","",'Result Sheet'!DI89)</f>
        <v/>
      </c>
      <c r="L86" s="174" t="str">
        <f>IF('Result Sheet'!DJ89="","",'Result Sheet'!DJ89)</f>
        <v/>
      </c>
      <c r="M86" s="173" t="str">
        <f>IF('Result Sheet'!DK89="","",'Result Sheet'!DK89)</f>
        <v/>
      </c>
      <c r="N86" s="216" t="str">
        <f>IF('Result Sheet'!DP89="","",'Result Sheet'!DP89)</f>
        <v/>
      </c>
      <c r="O86" s="175" t="str">
        <f>IF('Result Sheet'!AB89="","",IF('Result Sheet'!AB89="D","I",'Result Sheet'!AB89))</f>
        <v/>
      </c>
      <c r="P86" s="176" t="str">
        <f>IF('Result Sheet'!AC89="","",'Result Sheet'!AC89)</f>
        <v/>
      </c>
      <c r="Q86" s="175" t="str">
        <f>IF('Result Sheet'!AT89="","",IF('Result Sheet'!AT89="D","I",'Result Sheet'!AT89))</f>
        <v/>
      </c>
      <c r="R86" s="176" t="str">
        <f>IF('Result Sheet'!AU89="","",'Result Sheet'!AU89)</f>
        <v/>
      </c>
      <c r="S86" s="175" t="str">
        <f>IF('Result Sheet'!BL89="","",IF('Result Sheet'!BL89="D","I",'Result Sheet'!BL89))</f>
        <v/>
      </c>
      <c r="T86" s="176" t="str">
        <f>IF('Result Sheet'!BM89="","",'Result Sheet'!BM89)</f>
        <v/>
      </c>
      <c r="U86" s="175" t="str">
        <f>IF('Result Sheet'!CD89="","",IF('Result Sheet'!CD89="D","I",'Result Sheet'!CD89))</f>
        <v/>
      </c>
      <c r="V86" s="176" t="str">
        <f>IF('Result Sheet'!CE89="","",'Result Sheet'!CE89)</f>
        <v/>
      </c>
      <c r="W86" s="177" t="str">
        <f>IF('Result Sheet'!DO89="","",'Result Sheet'!DO89)</f>
        <v/>
      </c>
      <c r="BQ86" s="178" t="str">
        <f>'Result Sheet'!G89</f>
        <v/>
      </c>
      <c r="BR86" s="179" t="str">
        <f t="shared" si="12"/>
        <v/>
      </c>
      <c r="BS86" s="179" t="str">
        <f t="shared" si="13"/>
        <v/>
      </c>
      <c r="BT86" s="179" t="str">
        <f t="shared" si="14"/>
        <v/>
      </c>
      <c r="BU86" s="179" t="str">
        <f t="shared" si="15"/>
        <v/>
      </c>
      <c r="BV86" s="179" t="str">
        <f t="shared" si="16"/>
        <v/>
      </c>
      <c r="BW86" s="179" t="str">
        <f t="shared" si="17"/>
        <v/>
      </c>
      <c r="BX86" s="179" t="str">
        <f t="shared" si="18"/>
        <v/>
      </c>
      <c r="BY86" s="179" t="str">
        <f t="shared" si="19"/>
        <v/>
      </c>
      <c r="BZ86" s="179" t="str">
        <f t="shared" si="20"/>
        <v/>
      </c>
      <c r="CA86" s="179" t="str">
        <f t="shared" si="21"/>
        <v/>
      </c>
      <c r="CB86" s="179" t="str">
        <f t="shared" si="22"/>
        <v/>
      </c>
      <c r="CC86" s="179" t="str">
        <f t="shared" si="23"/>
        <v/>
      </c>
      <c r="CD86" s="180"/>
    </row>
    <row r="87" spans="1:82" ht="15.95" customHeight="1">
      <c r="A87" s="167">
        <f>IF('Result Sheet'!A90="","",'Result Sheet'!A90)</f>
        <v>83</v>
      </c>
      <c r="B87" s="168" t="str">
        <f>IF('Result Sheet'!B90="","",'Result Sheet'!B90)</f>
        <v/>
      </c>
      <c r="C87" s="169" t="str">
        <f>IF('Result Sheet'!F90="","",'Result Sheet'!F90)</f>
        <v/>
      </c>
      <c r="D87" s="170" t="str">
        <f>IF('Result Sheet'!E90="","",'Result Sheet'!E90)</f>
        <v/>
      </c>
      <c r="E87" s="171" t="str">
        <f>IF('Result Sheet'!G90="","",'Result Sheet'!G90)</f>
        <v/>
      </c>
      <c r="F87" s="171" t="str">
        <f>IF('Result Sheet'!H90="","",'Result Sheet'!H90)</f>
        <v/>
      </c>
      <c r="G87" s="171" t="str">
        <f>IF('Result Sheet'!I90="","",'Result Sheet'!I90)</f>
        <v/>
      </c>
      <c r="H87" s="172" t="str">
        <f>IF('Result Sheet'!K90="","",'Result Sheet'!K90)</f>
        <v/>
      </c>
      <c r="I87" s="172" t="str">
        <f>IF('Result Sheet'!J90="","",'Result Sheet'!J90)</f>
        <v/>
      </c>
      <c r="J87" s="273" t="str">
        <f>IF('Result Sheet'!DM90="","",'Result Sheet'!DM90)</f>
        <v/>
      </c>
      <c r="K87" s="173" t="str">
        <f>IF('Result Sheet'!DI90="","",'Result Sheet'!DI90)</f>
        <v/>
      </c>
      <c r="L87" s="174" t="str">
        <f>IF('Result Sheet'!DJ90="","",'Result Sheet'!DJ90)</f>
        <v/>
      </c>
      <c r="M87" s="173" t="str">
        <f>IF('Result Sheet'!DK90="","",'Result Sheet'!DK90)</f>
        <v/>
      </c>
      <c r="N87" s="216" t="str">
        <f>IF('Result Sheet'!DP90="","",'Result Sheet'!DP90)</f>
        <v/>
      </c>
      <c r="O87" s="175" t="str">
        <f>IF('Result Sheet'!AB90="","",IF('Result Sheet'!AB90="D","I",'Result Sheet'!AB90))</f>
        <v/>
      </c>
      <c r="P87" s="176" t="str">
        <f>IF('Result Sheet'!AC90="","",'Result Sheet'!AC90)</f>
        <v/>
      </c>
      <c r="Q87" s="175" t="str">
        <f>IF('Result Sheet'!AT90="","",IF('Result Sheet'!AT90="D","I",'Result Sheet'!AT90))</f>
        <v/>
      </c>
      <c r="R87" s="176" t="str">
        <f>IF('Result Sheet'!AU90="","",'Result Sheet'!AU90)</f>
        <v/>
      </c>
      <c r="S87" s="175" t="str">
        <f>IF('Result Sheet'!BL90="","",IF('Result Sheet'!BL90="D","I",'Result Sheet'!BL90))</f>
        <v/>
      </c>
      <c r="T87" s="176" t="str">
        <f>IF('Result Sheet'!BM90="","",'Result Sheet'!BM90)</f>
        <v/>
      </c>
      <c r="U87" s="175" t="str">
        <f>IF('Result Sheet'!CD90="","",IF('Result Sheet'!CD90="D","I",'Result Sheet'!CD90))</f>
        <v/>
      </c>
      <c r="V87" s="176" t="str">
        <f>IF('Result Sheet'!CE90="","",'Result Sheet'!CE90)</f>
        <v/>
      </c>
      <c r="W87" s="177" t="str">
        <f>IF('Result Sheet'!DO90="","",'Result Sheet'!DO90)</f>
        <v/>
      </c>
      <c r="BQ87" s="178" t="str">
        <f>'Result Sheet'!G90</f>
        <v/>
      </c>
      <c r="BR87" s="179" t="str">
        <f t="shared" si="12"/>
        <v/>
      </c>
      <c r="BS87" s="179" t="str">
        <f t="shared" si="13"/>
        <v/>
      </c>
      <c r="BT87" s="179" t="str">
        <f t="shared" si="14"/>
        <v/>
      </c>
      <c r="BU87" s="179" t="str">
        <f t="shared" si="15"/>
        <v/>
      </c>
      <c r="BV87" s="179" t="str">
        <f t="shared" si="16"/>
        <v/>
      </c>
      <c r="BW87" s="179" t="str">
        <f t="shared" si="17"/>
        <v/>
      </c>
      <c r="BX87" s="179" t="str">
        <f t="shared" si="18"/>
        <v/>
      </c>
      <c r="BY87" s="179" t="str">
        <f t="shared" si="19"/>
        <v/>
      </c>
      <c r="BZ87" s="179" t="str">
        <f t="shared" si="20"/>
        <v/>
      </c>
      <c r="CA87" s="179" t="str">
        <f t="shared" si="21"/>
        <v/>
      </c>
      <c r="CB87" s="179" t="str">
        <f t="shared" si="22"/>
        <v/>
      </c>
      <c r="CC87" s="179" t="str">
        <f t="shared" si="23"/>
        <v/>
      </c>
      <c r="CD87" s="180"/>
    </row>
    <row r="88" spans="1:82" ht="15.95" customHeight="1">
      <c r="A88" s="167">
        <f>IF('Result Sheet'!A91="","",'Result Sheet'!A91)</f>
        <v>84</v>
      </c>
      <c r="B88" s="168" t="str">
        <f>IF('Result Sheet'!B91="","",'Result Sheet'!B91)</f>
        <v/>
      </c>
      <c r="C88" s="169" t="str">
        <f>IF('Result Sheet'!F91="","",'Result Sheet'!F91)</f>
        <v/>
      </c>
      <c r="D88" s="170" t="str">
        <f>IF('Result Sheet'!E91="","",'Result Sheet'!E91)</f>
        <v/>
      </c>
      <c r="E88" s="171" t="str">
        <f>IF('Result Sheet'!G91="","",'Result Sheet'!G91)</f>
        <v/>
      </c>
      <c r="F88" s="171" t="str">
        <f>IF('Result Sheet'!H91="","",'Result Sheet'!H91)</f>
        <v/>
      </c>
      <c r="G88" s="171" t="str">
        <f>IF('Result Sheet'!I91="","",'Result Sheet'!I91)</f>
        <v/>
      </c>
      <c r="H88" s="172" t="str">
        <f>IF('Result Sheet'!K91="","",'Result Sheet'!K91)</f>
        <v/>
      </c>
      <c r="I88" s="172" t="str">
        <f>IF('Result Sheet'!J91="","",'Result Sheet'!J91)</f>
        <v/>
      </c>
      <c r="J88" s="273" t="str">
        <f>IF('Result Sheet'!DM91="","",'Result Sheet'!DM91)</f>
        <v/>
      </c>
      <c r="K88" s="173" t="str">
        <f>IF('Result Sheet'!DI91="","",'Result Sheet'!DI91)</f>
        <v/>
      </c>
      <c r="L88" s="174" t="str">
        <f>IF('Result Sheet'!DJ91="","",'Result Sheet'!DJ91)</f>
        <v/>
      </c>
      <c r="M88" s="173" t="str">
        <f>IF('Result Sheet'!DK91="","",'Result Sheet'!DK91)</f>
        <v/>
      </c>
      <c r="N88" s="216" t="str">
        <f>IF('Result Sheet'!DP91="","",'Result Sheet'!DP91)</f>
        <v/>
      </c>
      <c r="O88" s="175" t="str">
        <f>IF('Result Sheet'!AB91="","",IF('Result Sheet'!AB91="D","I",'Result Sheet'!AB91))</f>
        <v/>
      </c>
      <c r="P88" s="176" t="str">
        <f>IF('Result Sheet'!AC91="","",'Result Sheet'!AC91)</f>
        <v/>
      </c>
      <c r="Q88" s="175" t="str">
        <f>IF('Result Sheet'!AT91="","",IF('Result Sheet'!AT91="D","I",'Result Sheet'!AT91))</f>
        <v/>
      </c>
      <c r="R88" s="176" t="str">
        <f>IF('Result Sheet'!AU91="","",'Result Sheet'!AU91)</f>
        <v/>
      </c>
      <c r="S88" s="175" t="str">
        <f>IF('Result Sheet'!BL91="","",IF('Result Sheet'!BL91="D","I",'Result Sheet'!BL91))</f>
        <v/>
      </c>
      <c r="T88" s="176" t="str">
        <f>IF('Result Sheet'!BM91="","",'Result Sheet'!BM91)</f>
        <v/>
      </c>
      <c r="U88" s="175" t="str">
        <f>IF('Result Sheet'!CD91="","",IF('Result Sheet'!CD91="D","I",'Result Sheet'!CD91))</f>
        <v/>
      </c>
      <c r="V88" s="176" t="str">
        <f>IF('Result Sheet'!CE91="","",'Result Sheet'!CE91)</f>
        <v/>
      </c>
      <c r="W88" s="177" t="str">
        <f>IF('Result Sheet'!DO91="","",'Result Sheet'!DO91)</f>
        <v/>
      </c>
      <c r="BQ88" s="178" t="str">
        <f>'Result Sheet'!G91</f>
        <v/>
      </c>
      <c r="BR88" s="179" t="str">
        <f t="shared" si="12"/>
        <v/>
      </c>
      <c r="BS88" s="179" t="str">
        <f t="shared" si="13"/>
        <v/>
      </c>
      <c r="BT88" s="179" t="str">
        <f t="shared" si="14"/>
        <v/>
      </c>
      <c r="BU88" s="179" t="str">
        <f t="shared" si="15"/>
        <v/>
      </c>
      <c r="BV88" s="179" t="str">
        <f t="shared" si="16"/>
        <v/>
      </c>
      <c r="BW88" s="179" t="str">
        <f t="shared" si="17"/>
        <v/>
      </c>
      <c r="BX88" s="179" t="str">
        <f t="shared" si="18"/>
        <v/>
      </c>
      <c r="BY88" s="179" t="str">
        <f t="shared" si="19"/>
        <v/>
      </c>
      <c r="BZ88" s="179" t="str">
        <f t="shared" si="20"/>
        <v/>
      </c>
      <c r="CA88" s="179" t="str">
        <f t="shared" si="21"/>
        <v/>
      </c>
      <c r="CB88" s="179" t="str">
        <f t="shared" si="22"/>
        <v/>
      </c>
      <c r="CC88" s="179" t="str">
        <f t="shared" si="23"/>
        <v/>
      </c>
      <c r="CD88" s="180"/>
    </row>
    <row r="89" spans="1:82" ht="15.95" customHeight="1">
      <c r="A89" s="167">
        <f>IF('Result Sheet'!A92="","",'Result Sheet'!A92)</f>
        <v>85</v>
      </c>
      <c r="B89" s="168" t="str">
        <f>IF('Result Sheet'!B92="","",'Result Sheet'!B92)</f>
        <v/>
      </c>
      <c r="C89" s="169" t="str">
        <f>IF('Result Sheet'!F92="","",'Result Sheet'!F92)</f>
        <v/>
      </c>
      <c r="D89" s="170" t="str">
        <f>IF('Result Sheet'!E92="","",'Result Sheet'!E92)</f>
        <v/>
      </c>
      <c r="E89" s="171" t="str">
        <f>IF('Result Sheet'!G92="","",'Result Sheet'!G92)</f>
        <v/>
      </c>
      <c r="F89" s="171" t="str">
        <f>IF('Result Sheet'!H92="","",'Result Sheet'!H92)</f>
        <v/>
      </c>
      <c r="G89" s="171" t="str">
        <f>IF('Result Sheet'!I92="","",'Result Sheet'!I92)</f>
        <v/>
      </c>
      <c r="H89" s="172" t="str">
        <f>IF('Result Sheet'!K92="","",'Result Sheet'!K92)</f>
        <v/>
      </c>
      <c r="I89" s="172" t="str">
        <f>IF('Result Sheet'!J92="","",'Result Sheet'!J92)</f>
        <v/>
      </c>
      <c r="J89" s="273" t="str">
        <f>IF('Result Sheet'!DM92="","",'Result Sheet'!DM92)</f>
        <v/>
      </c>
      <c r="K89" s="173" t="str">
        <f>IF('Result Sheet'!DI92="","",'Result Sheet'!DI92)</f>
        <v/>
      </c>
      <c r="L89" s="174" t="str">
        <f>IF('Result Sheet'!DJ92="","",'Result Sheet'!DJ92)</f>
        <v/>
      </c>
      <c r="M89" s="173" t="str">
        <f>IF('Result Sheet'!DK92="","",'Result Sheet'!DK92)</f>
        <v/>
      </c>
      <c r="N89" s="216" t="str">
        <f>IF('Result Sheet'!DP92="","",'Result Sheet'!DP92)</f>
        <v/>
      </c>
      <c r="O89" s="175" t="str">
        <f>IF('Result Sheet'!AB92="","",IF('Result Sheet'!AB92="D","I",'Result Sheet'!AB92))</f>
        <v/>
      </c>
      <c r="P89" s="176" t="str">
        <f>IF('Result Sheet'!AC92="","",'Result Sheet'!AC92)</f>
        <v/>
      </c>
      <c r="Q89" s="175" t="str">
        <f>IF('Result Sheet'!AT92="","",IF('Result Sheet'!AT92="D","I",'Result Sheet'!AT92))</f>
        <v/>
      </c>
      <c r="R89" s="176" t="str">
        <f>IF('Result Sheet'!AU92="","",'Result Sheet'!AU92)</f>
        <v/>
      </c>
      <c r="S89" s="175" t="str">
        <f>IF('Result Sheet'!BL92="","",IF('Result Sheet'!BL92="D","I",'Result Sheet'!BL92))</f>
        <v/>
      </c>
      <c r="T89" s="176" t="str">
        <f>IF('Result Sheet'!BM92="","",'Result Sheet'!BM92)</f>
        <v/>
      </c>
      <c r="U89" s="175" t="str">
        <f>IF('Result Sheet'!CD92="","",IF('Result Sheet'!CD92="D","I",'Result Sheet'!CD92))</f>
        <v/>
      </c>
      <c r="V89" s="176" t="str">
        <f>IF('Result Sheet'!CE92="","",'Result Sheet'!CE92)</f>
        <v/>
      </c>
      <c r="W89" s="177" t="str">
        <f>IF('Result Sheet'!DO92="","",'Result Sheet'!DO92)</f>
        <v/>
      </c>
      <c r="BQ89" s="178" t="str">
        <f>'Result Sheet'!G92</f>
        <v/>
      </c>
      <c r="BR89" s="179" t="str">
        <f t="shared" si="12"/>
        <v/>
      </c>
      <c r="BS89" s="179" t="str">
        <f t="shared" si="13"/>
        <v/>
      </c>
      <c r="BT89" s="179" t="str">
        <f t="shared" si="14"/>
        <v/>
      </c>
      <c r="BU89" s="179" t="str">
        <f t="shared" si="15"/>
        <v/>
      </c>
      <c r="BV89" s="179" t="str">
        <f t="shared" si="16"/>
        <v/>
      </c>
      <c r="BW89" s="179" t="str">
        <f t="shared" si="17"/>
        <v/>
      </c>
      <c r="BX89" s="179" t="str">
        <f t="shared" si="18"/>
        <v/>
      </c>
      <c r="BY89" s="179" t="str">
        <f t="shared" si="19"/>
        <v/>
      </c>
      <c r="BZ89" s="179" t="str">
        <f t="shared" si="20"/>
        <v/>
      </c>
      <c r="CA89" s="179" t="str">
        <f t="shared" si="21"/>
        <v/>
      </c>
      <c r="CB89" s="179" t="str">
        <f t="shared" si="22"/>
        <v/>
      </c>
      <c r="CC89" s="179" t="str">
        <f t="shared" si="23"/>
        <v/>
      </c>
      <c r="CD89" s="180"/>
    </row>
    <row r="90" spans="1:82" ht="15.95" customHeight="1">
      <c r="A90" s="167">
        <f>IF('Result Sheet'!A93="","",'Result Sheet'!A93)</f>
        <v>86</v>
      </c>
      <c r="B90" s="168" t="str">
        <f>IF('Result Sheet'!B93="","",'Result Sheet'!B93)</f>
        <v/>
      </c>
      <c r="C90" s="169" t="str">
        <f>IF('Result Sheet'!F93="","",'Result Sheet'!F93)</f>
        <v/>
      </c>
      <c r="D90" s="170" t="str">
        <f>IF('Result Sheet'!E93="","",'Result Sheet'!E93)</f>
        <v/>
      </c>
      <c r="E90" s="171" t="str">
        <f>IF('Result Sheet'!G93="","",'Result Sheet'!G93)</f>
        <v/>
      </c>
      <c r="F90" s="171" t="str">
        <f>IF('Result Sheet'!H93="","",'Result Sheet'!H93)</f>
        <v/>
      </c>
      <c r="G90" s="171" t="str">
        <f>IF('Result Sheet'!I93="","",'Result Sheet'!I93)</f>
        <v/>
      </c>
      <c r="H90" s="172" t="str">
        <f>IF('Result Sheet'!K93="","",'Result Sheet'!K93)</f>
        <v/>
      </c>
      <c r="I90" s="172" t="str">
        <f>IF('Result Sheet'!J93="","",'Result Sheet'!J93)</f>
        <v/>
      </c>
      <c r="J90" s="273" t="str">
        <f>IF('Result Sheet'!DM93="","",'Result Sheet'!DM93)</f>
        <v/>
      </c>
      <c r="K90" s="173" t="str">
        <f>IF('Result Sheet'!DI93="","",'Result Sheet'!DI93)</f>
        <v/>
      </c>
      <c r="L90" s="174" t="str">
        <f>IF('Result Sheet'!DJ93="","",'Result Sheet'!DJ93)</f>
        <v/>
      </c>
      <c r="M90" s="173" t="str">
        <f>IF('Result Sheet'!DK93="","",'Result Sheet'!DK93)</f>
        <v/>
      </c>
      <c r="N90" s="216" t="str">
        <f>IF('Result Sheet'!DP93="","",'Result Sheet'!DP93)</f>
        <v/>
      </c>
      <c r="O90" s="175" t="str">
        <f>IF('Result Sheet'!AB93="","",IF('Result Sheet'!AB93="D","I",'Result Sheet'!AB93))</f>
        <v/>
      </c>
      <c r="P90" s="176" t="str">
        <f>IF('Result Sheet'!AC93="","",'Result Sheet'!AC93)</f>
        <v/>
      </c>
      <c r="Q90" s="175" t="str">
        <f>IF('Result Sheet'!AT93="","",IF('Result Sheet'!AT93="D","I",'Result Sheet'!AT93))</f>
        <v/>
      </c>
      <c r="R90" s="176" t="str">
        <f>IF('Result Sheet'!AU93="","",'Result Sheet'!AU93)</f>
        <v/>
      </c>
      <c r="S90" s="175" t="str">
        <f>IF('Result Sheet'!BL93="","",IF('Result Sheet'!BL93="D","I",'Result Sheet'!BL93))</f>
        <v/>
      </c>
      <c r="T90" s="176" t="str">
        <f>IF('Result Sheet'!BM93="","",'Result Sheet'!BM93)</f>
        <v/>
      </c>
      <c r="U90" s="175" t="str">
        <f>IF('Result Sheet'!CD93="","",IF('Result Sheet'!CD93="D","I",'Result Sheet'!CD93))</f>
        <v/>
      </c>
      <c r="V90" s="176" t="str">
        <f>IF('Result Sheet'!CE93="","",'Result Sheet'!CE93)</f>
        <v/>
      </c>
      <c r="W90" s="177" t="str">
        <f>IF('Result Sheet'!DO93="","",'Result Sheet'!DO93)</f>
        <v/>
      </c>
      <c r="BQ90" s="178" t="str">
        <f>'Result Sheet'!G93</f>
        <v/>
      </c>
      <c r="BR90" s="179" t="str">
        <f t="shared" si="12"/>
        <v/>
      </c>
      <c r="BS90" s="179" t="str">
        <f t="shared" si="13"/>
        <v/>
      </c>
      <c r="BT90" s="179" t="str">
        <f t="shared" si="14"/>
        <v/>
      </c>
      <c r="BU90" s="179" t="str">
        <f t="shared" si="15"/>
        <v/>
      </c>
      <c r="BV90" s="179" t="str">
        <f t="shared" si="16"/>
        <v/>
      </c>
      <c r="BW90" s="179" t="str">
        <f t="shared" si="17"/>
        <v/>
      </c>
      <c r="BX90" s="179" t="str">
        <f t="shared" si="18"/>
        <v/>
      </c>
      <c r="BY90" s="179" t="str">
        <f t="shared" si="19"/>
        <v/>
      </c>
      <c r="BZ90" s="179" t="str">
        <f t="shared" si="20"/>
        <v/>
      </c>
      <c r="CA90" s="179" t="str">
        <f t="shared" si="21"/>
        <v/>
      </c>
      <c r="CB90" s="179" t="str">
        <f t="shared" si="22"/>
        <v/>
      </c>
      <c r="CC90" s="179" t="str">
        <f t="shared" si="23"/>
        <v/>
      </c>
      <c r="CD90" s="180"/>
    </row>
    <row r="91" spans="1:82" ht="15.95" customHeight="1">
      <c r="A91" s="167">
        <f>IF('Result Sheet'!A94="","",'Result Sheet'!A94)</f>
        <v>87</v>
      </c>
      <c r="B91" s="168" t="str">
        <f>IF('Result Sheet'!B94="","",'Result Sheet'!B94)</f>
        <v/>
      </c>
      <c r="C91" s="169" t="str">
        <f>IF('Result Sheet'!F94="","",'Result Sheet'!F94)</f>
        <v/>
      </c>
      <c r="D91" s="170" t="str">
        <f>IF('Result Sheet'!E94="","",'Result Sheet'!E94)</f>
        <v/>
      </c>
      <c r="E91" s="171" t="str">
        <f>IF('Result Sheet'!G94="","",'Result Sheet'!G94)</f>
        <v/>
      </c>
      <c r="F91" s="171" t="str">
        <f>IF('Result Sheet'!H94="","",'Result Sheet'!H94)</f>
        <v/>
      </c>
      <c r="G91" s="171" t="str">
        <f>IF('Result Sheet'!I94="","",'Result Sheet'!I94)</f>
        <v/>
      </c>
      <c r="H91" s="172" t="str">
        <f>IF('Result Sheet'!K94="","",'Result Sheet'!K94)</f>
        <v/>
      </c>
      <c r="I91" s="172" t="str">
        <f>IF('Result Sheet'!J94="","",'Result Sheet'!J94)</f>
        <v/>
      </c>
      <c r="J91" s="273" t="str">
        <f>IF('Result Sheet'!DM94="","",'Result Sheet'!DM94)</f>
        <v/>
      </c>
      <c r="K91" s="173" t="str">
        <f>IF('Result Sheet'!DI94="","",'Result Sheet'!DI94)</f>
        <v/>
      </c>
      <c r="L91" s="174" t="str">
        <f>IF('Result Sheet'!DJ94="","",'Result Sheet'!DJ94)</f>
        <v/>
      </c>
      <c r="M91" s="173" t="str">
        <f>IF('Result Sheet'!DK94="","",'Result Sheet'!DK94)</f>
        <v/>
      </c>
      <c r="N91" s="216" t="str">
        <f>IF('Result Sheet'!DP94="","",'Result Sheet'!DP94)</f>
        <v/>
      </c>
      <c r="O91" s="175" t="str">
        <f>IF('Result Sheet'!AB94="","",IF('Result Sheet'!AB94="D","I",'Result Sheet'!AB94))</f>
        <v/>
      </c>
      <c r="P91" s="176" t="str">
        <f>IF('Result Sheet'!AC94="","",'Result Sheet'!AC94)</f>
        <v/>
      </c>
      <c r="Q91" s="175" t="str">
        <f>IF('Result Sheet'!AT94="","",IF('Result Sheet'!AT94="D","I",'Result Sheet'!AT94))</f>
        <v/>
      </c>
      <c r="R91" s="176" t="str">
        <f>IF('Result Sheet'!AU94="","",'Result Sheet'!AU94)</f>
        <v/>
      </c>
      <c r="S91" s="175" t="str">
        <f>IF('Result Sheet'!BL94="","",IF('Result Sheet'!BL94="D","I",'Result Sheet'!BL94))</f>
        <v/>
      </c>
      <c r="T91" s="176" t="str">
        <f>IF('Result Sheet'!BM94="","",'Result Sheet'!BM94)</f>
        <v/>
      </c>
      <c r="U91" s="175" t="str">
        <f>IF('Result Sheet'!CD94="","",IF('Result Sheet'!CD94="D","I",'Result Sheet'!CD94))</f>
        <v/>
      </c>
      <c r="V91" s="176" t="str">
        <f>IF('Result Sheet'!CE94="","",'Result Sheet'!CE94)</f>
        <v/>
      </c>
      <c r="W91" s="177" t="str">
        <f>IF('Result Sheet'!DO94="","",'Result Sheet'!DO94)</f>
        <v/>
      </c>
      <c r="BQ91" s="178" t="str">
        <f>'Result Sheet'!G94</f>
        <v/>
      </c>
      <c r="BR91" s="179" t="str">
        <f t="shared" si="12"/>
        <v/>
      </c>
      <c r="BS91" s="179" t="str">
        <f t="shared" si="13"/>
        <v/>
      </c>
      <c r="BT91" s="179" t="str">
        <f t="shared" si="14"/>
        <v/>
      </c>
      <c r="BU91" s="179" t="str">
        <f t="shared" si="15"/>
        <v/>
      </c>
      <c r="BV91" s="179" t="str">
        <f t="shared" si="16"/>
        <v/>
      </c>
      <c r="BW91" s="179" t="str">
        <f t="shared" si="17"/>
        <v/>
      </c>
      <c r="BX91" s="179" t="str">
        <f t="shared" si="18"/>
        <v/>
      </c>
      <c r="BY91" s="179" t="str">
        <f t="shared" si="19"/>
        <v/>
      </c>
      <c r="BZ91" s="179" t="str">
        <f t="shared" si="20"/>
        <v/>
      </c>
      <c r="CA91" s="179" t="str">
        <f t="shared" si="21"/>
        <v/>
      </c>
      <c r="CB91" s="179" t="str">
        <f t="shared" si="22"/>
        <v/>
      </c>
      <c r="CC91" s="179" t="str">
        <f t="shared" si="23"/>
        <v/>
      </c>
      <c r="CD91" s="180"/>
    </row>
    <row r="92" spans="1:82" ht="15.95" customHeight="1">
      <c r="A92" s="167">
        <f>IF('Result Sheet'!A95="","",'Result Sheet'!A95)</f>
        <v>88</v>
      </c>
      <c r="B92" s="168" t="str">
        <f>IF('Result Sheet'!B95="","",'Result Sheet'!B95)</f>
        <v/>
      </c>
      <c r="C92" s="169" t="str">
        <f>IF('Result Sheet'!F95="","",'Result Sheet'!F95)</f>
        <v/>
      </c>
      <c r="D92" s="170" t="str">
        <f>IF('Result Sheet'!E95="","",'Result Sheet'!E95)</f>
        <v/>
      </c>
      <c r="E92" s="171" t="str">
        <f>IF('Result Sheet'!G95="","",'Result Sheet'!G95)</f>
        <v/>
      </c>
      <c r="F92" s="171" t="str">
        <f>IF('Result Sheet'!H95="","",'Result Sheet'!H95)</f>
        <v/>
      </c>
      <c r="G92" s="171" t="str">
        <f>IF('Result Sheet'!I95="","",'Result Sheet'!I95)</f>
        <v/>
      </c>
      <c r="H92" s="172" t="str">
        <f>IF('Result Sheet'!K95="","",'Result Sheet'!K95)</f>
        <v/>
      </c>
      <c r="I92" s="172" t="str">
        <f>IF('Result Sheet'!J95="","",'Result Sheet'!J95)</f>
        <v/>
      </c>
      <c r="J92" s="273" t="str">
        <f>IF('Result Sheet'!DM95="","",'Result Sheet'!DM95)</f>
        <v/>
      </c>
      <c r="K92" s="173" t="str">
        <f>IF('Result Sheet'!DI95="","",'Result Sheet'!DI95)</f>
        <v/>
      </c>
      <c r="L92" s="174" t="str">
        <f>IF('Result Sheet'!DJ95="","",'Result Sheet'!DJ95)</f>
        <v/>
      </c>
      <c r="M92" s="173" t="str">
        <f>IF('Result Sheet'!DK95="","",'Result Sheet'!DK95)</f>
        <v/>
      </c>
      <c r="N92" s="216" t="str">
        <f>IF('Result Sheet'!DP95="","",'Result Sheet'!DP95)</f>
        <v/>
      </c>
      <c r="O92" s="175" t="str">
        <f>IF('Result Sheet'!AB95="","",IF('Result Sheet'!AB95="D","I",'Result Sheet'!AB95))</f>
        <v/>
      </c>
      <c r="P92" s="176" t="str">
        <f>IF('Result Sheet'!AC95="","",'Result Sheet'!AC95)</f>
        <v/>
      </c>
      <c r="Q92" s="175" t="str">
        <f>IF('Result Sheet'!AT95="","",IF('Result Sheet'!AT95="D","I",'Result Sheet'!AT95))</f>
        <v/>
      </c>
      <c r="R92" s="176" t="str">
        <f>IF('Result Sheet'!AU95="","",'Result Sheet'!AU95)</f>
        <v/>
      </c>
      <c r="S92" s="175" t="str">
        <f>IF('Result Sheet'!BL95="","",IF('Result Sheet'!BL95="D","I",'Result Sheet'!BL95))</f>
        <v/>
      </c>
      <c r="T92" s="176" t="str">
        <f>IF('Result Sheet'!BM95="","",'Result Sheet'!BM95)</f>
        <v/>
      </c>
      <c r="U92" s="175" t="str">
        <f>IF('Result Sheet'!CD95="","",IF('Result Sheet'!CD95="D","I",'Result Sheet'!CD95))</f>
        <v/>
      </c>
      <c r="V92" s="176" t="str">
        <f>IF('Result Sheet'!CE95="","",'Result Sheet'!CE95)</f>
        <v/>
      </c>
      <c r="W92" s="177" t="str">
        <f>IF('Result Sheet'!DO95="","",'Result Sheet'!DO95)</f>
        <v/>
      </c>
      <c r="BQ92" s="178" t="str">
        <f>'Result Sheet'!G95</f>
        <v/>
      </c>
      <c r="BR92" s="179" t="str">
        <f t="shared" si="12"/>
        <v/>
      </c>
      <c r="BS92" s="179" t="str">
        <f t="shared" si="13"/>
        <v/>
      </c>
      <c r="BT92" s="179" t="str">
        <f t="shared" si="14"/>
        <v/>
      </c>
      <c r="BU92" s="179" t="str">
        <f t="shared" si="15"/>
        <v/>
      </c>
      <c r="BV92" s="179" t="str">
        <f t="shared" si="16"/>
        <v/>
      </c>
      <c r="BW92" s="179" t="str">
        <f t="shared" si="17"/>
        <v/>
      </c>
      <c r="BX92" s="179" t="str">
        <f t="shared" si="18"/>
        <v/>
      </c>
      <c r="BY92" s="179" t="str">
        <f t="shared" si="19"/>
        <v/>
      </c>
      <c r="BZ92" s="179" t="str">
        <f t="shared" si="20"/>
        <v/>
      </c>
      <c r="CA92" s="179" t="str">
        <f t="shared" si="21"/>
        <v/>
      </c>
      <c r="CB92" s="179" t="str">
        <f t="shared" si="22"/>
        <v/>
      </c>
      <c r="CC92" s="179" t="str">
        <f t="shared" si="23"/>
        <v/>
      </c>
      <c r="CD92" s="180"/>
    </row>
    <row r="93" spans="1:82" ht="15.95" customHeight="1">
      <c r="A93" s="167">
        <f>IF('Result Sheet'!A96="","",'Result Sheet'!A96)</f>
        <v>89</v>
      </c>
      <c r="B93" s="168" t="str">
        <f>IF('Result Sheet'!B96="","",'Result Sheet'!B96)</f>
        <v/>
      </c>
      <c r="C93" s="169" t="str">
        <f>IF('Result Sheet'!F96="","",'Result Sheet'!F96)</f>
        <v/>
      </c>
      <c r="D93" s="170" t="str">
        <f>IF('Result Sheet'!E96="","",'Result Sheet'!E96)</f>
        <v/>
      </c>
      <c r="E93" s="171" t="str">
        <f>IF('Result Sheet'!G96="","",'Result Sheet'!G96)</f>
        <v/>
      </c>
      <c r="F93" s="171" t="str">
        <f>IF('Result Sheet'!H96="","",'Result Sheet'!H96)</f>
        <v/>
      </c>
      <c r="G93" s="171" t="str">
        <f>IF('Result Sheet'!I96="","",'Result Sheet'!I96)</f>
        <v/>
      </c>
      <c r="H93" s="172" t="str">
        <f>IF('Result Sheet'!K96="","",'Result Sheet'!K96)</f>
        <v/>
      </c>
      <c r="I93" s="172" t="str">
        <f>IF('Result Sheet'!J96="","",'Result Sheet'!J96)</f>
        <v/>
      </c>
      <c r="J93" s="273" t="str">
        <f>IF('Result Sheet'!DM96="","",'Result Sheet'!DM96)</f>
        <v/>
      </c>
      <c r="K93" s="173" t="str">
        <f>IF('Result Sheet'!DI96="","",'Result Sheet'!DI96)</f>
        <v/>
      </c>
      <c r="L93" s="174" t="str">
        <f>IF('Result Sheet'!DJ96="","",'Result Sheet'!DJ96)</f>
        <v/>
      </c>
      <c r="M93" s="173" t="str">
        <f>IF('Result Sheet'!DK96="","",'Result Sheet'!DK96)</f>
        <v/>
      </c>
      <c r="N93" s="216" t="str">
        <f>IF('Result Sheet'!DP96="","",'Result Sheet'!DP96)</f>
        <v/>
      </c>
      <c r="O93" s="175" t="str">
        <f>IF('Result Sheet'!AB96="","",IF('Result Sheet'!AB96="D","I",'Result Sheet'!AB96))</f>
        <v/>
      </c>
      <c r="P93" s="176" t="str">
        <f>IF('Result Sheet'!AC96="","",'Result Sheet'!AC96)</f>
        <v/>
      </c>
      <c r="Q93" s="175" t="str">
        <f>IF('Result Sheet'!AT96="","",IF('Result Sheet'!AT96="D","I",'Result Sheet'!AT96))</f>
        <v/>
      </c>
      <c r="R93" s="176" t="str">
        <f>IF('Result Sheet'!AU96="","",'Result Sheet'!AU96)</f>
        <v/>
      </c>
      <c r="S93" s="175" t="str">
        <f>IF('Result Sheet'!BL96="","",IF('Result Sheet'!BL96="D","I",'Result Sheet'!BL96))</f>
        <v/>
      </c>
      <c r="T93" s="176" t="str">
        <f>IF('Result Sheet'!BM96="","",'Result Sheet'!BM96)</f>
        <v/>
      </c>
      <c r="U93" s="175" t="str">
        <f>IF('Result Sheet'!CD96="","",IF('Result Sheet'!CD96="D","I",'Result Sheet'!CD96))</f>
        <v/>
      </c>
      <c r="V93" s="176" t="str">
        <f>IF('Result Sheet'!CE96="","",'Result Sheet'!CE96)</f>
        <v/>
      </c>
      <c r="W93" s="177" t="str">
        <f>IF('Result Sheet'!DO96="","",'Result Sheet'!DO96)</f>
        <v/>
      </c>
      <c r="BQ93" s="178" t="str">
        <f>'Result Sheet'!G96</f>
        <v/>
      </c>
      <c r="BR93" s="179" t="str">
        <f t="shared" si="12"/>
        <v/>
      </c>
      <c r="BS93" s="179" t="str">
        <f t="shared" si="13"/>
        <v/>
      </c>
      <c r="BT93" s="179" t="str">
        <f t="shared" si="14"/>
        <v/>
      </c>
      <c r="BU93" s="179" t="str">
        <f t="shared" si="15"/>
        <v/>
      </c>
      <c r="BV93" s="179" t="str">
        <f t="shared" si="16"/>
        <v/>
      </c>
      <c r="BW93" s="179" t="str">
        <f t="shared" si="17"/>
        <v/>
      </c>
      <c r="BX93" s="179" t="str">
        <f t="shared" si="18"/>
        <v/>
      </c>
      <c r="BY93" s="179" t="str">
        <f t="shared" si="19"/>
        <v/>
      </c>
      <c r="BZ93" s="179" t="str">
        <f t="shared" si="20"/>
        <v/>
      </c>
      <c r="CA93" s="179" t="str">
        <f t="shared" si="21"/>
        <v/>
      </c>
      <c r="CB93" s="179" t="str">
        <f t="shared" si="22"/>
        <v/>
      </c>
      <c r="CC93" s="179" t="str">
        <f t="shared" si="23"/>
        <v/>
      </c>
      <c r="CD93" s="180"/>
    </row>
    <row r="94" spans="1:82" ht="15.95" customHeight="1">
      <c r="A94" s="167">
        <f>IF('Result Sheet'!A97="","",'Result Sheet'!A97)</f>
        <v>90</v>
      </c>
      <c r="B94" s="168" t="str">
        <f>IF('Result Sheet'!B97="","",'Result Sheet'!B97)</f>
        <v/>
      </c>
      <c r="C94" s="169" t="str">
        <f>IF('Result Sheet'!F97="","",'Result Sheet'!F97)</f>
        <v/>
      </c>
      <c r="D94" s="170" t="str">
        <f>IF('Result Sheet'!E97="","",'Result Sheet'!E97)</f>
        <v/>
      </c>
      <c r="E94" s="171" t="str">
        <f>IF('Result Sheet'!G97="","",'Result Sheet'!G97)</f>
        <v/>
      </c>
      <c r="F94" s="171" t="str">
        <f>IF('Result Sheet'!H97="","",'Result Sheet'!H97)</f>
        <v/>
      </c>
      <c r="G94" s="171" t="str">
        <f>IF('Result Sheet'!I97="","",'Result Sheet'!I97)</f>
        <v/>
      </c>
      <c r="H94" s="172" t="str">
        <f>IF('Result Sheet'!K97="","",'Result Sheet'!K97)</f>
        <v/>
      </c>
      <c r="I94" s="172" t="str">
        <f>IF('Result Sheet'!J97="","",'Result Sheet'!J97)</f>
        <v/>
      </c>
      <c r="J94" s="273" t="str">
        <f>IF('Result Sheet'!DM97="","",'Result Sheet'!DM97)</f>
        <v/>
      </c>
      <c r="K94" s="173" t="str">
        <f>IF('Result Sheet'!DI97="","",'Result Sheet'!DI97)</f>
        <v/>
      </c>
      <c r="L94" s="174" t="str">
        <f>IF('Result Sheet'!DJ97="","",'Result Sheet'!DJ97)</f>
        <v/>
      </c>
      <c r="M94" s="173" t="str">
        <f>IF('Result Sheet'!DK97="","",'Result Sheet'!DK97)</f>
        <v/>
      </c>
      <c r="N94" s="216" t="str">
        <f>IF('Result Sheet'!DP97="","",'Result Sheet'!DP97)</f>
        <v/>
      </c>
      <c r="O94" s="175" t="str">
        <f>IF('Result Sheet'!AB97="","",IF('Result Sheet'!AB97="D","I",'Result Sheet'!AB97))</f>
        <v/>
      </c>
      <c r="P94" s="176" t="str">
        <f>IF('Result Sheet'!AC97="","",'Result Sheet'!AC97)</f>
        <v/>
      </c>
      <c r="Q94" s="175" t="str">
        <f>IF('Result Sheet'!AT97="","",IF('Result Sheet'!AT97="D","I",'Result Sheet'!AT97))</f>
        <v/>
      </c>
      <c r="R94" s="176" t="str">
        <f>IF('Result Sheet'!AU97="","",'Result Sheet'!AU97)</f>
        <v/>
      </c>
      <c r="S94" s="175" t="str">
        <f>IF('Result Sheet'!BL97="","",IF('Result Sheet'!BL97="D","I",'Result Sheet'!BL97))</f>
        <v/>
      </c>
      <c r="T94" s="176" t="str">
        <f>IF('Result Sheet'!BM97="","",'Result Sheet'!BM97)</f>
        <v/>
      </c>
      <c r="U94" s="175" t="str">
        <f>IF('Result Sheet'!CD97="","",IF('Result Sheet'!CD97="D","I",'Result Sheet'!CD97))</f>
        <v/>
      </c>
      <c r="V94" s="176" t="str">
        <f>IF('Result Sheet'!CE97="","",'Result Sheet'!CE97)</f>
        <v/>
      </c>
      <c r="W94" s="177" t="str">
        <f>IF('Result Sheet'!DO97="","",'Result Sheet'!DO97)</f>
        <v/>
      </c>
      <c r="BQ94" s="178" t="str">
        <f>'Result Sheet'!G97</f>
        <v/>
      </c>
      <c r="BR94" s="179" t="str">
        <f t="shared" si="12"/>
        <v/>
      </c>
      <c r="BS94" s="179" t="str">
        <f t="shared" si="13"/>
        <v/>
      </c>
      <c r="BT94" s="179" t="str">
        <f t="shared" si="14"/>
        <v/>
      </c>
      <c r="BU94" s="179" t="str">
        <f t="shared" si="15"/>
        <v/>
      </c>
      <c r="BV94" s="179" t="str">
        <f t="shared" si="16"/>
        <v/>
      </c>
      <c r="BW94" s="179" t="str">
        <f t="shared" si="17"/>
        <v/>
      </c>
      <c r="BX94" s="179" t="str">
        <f t="shared" si="18"/>
        <v/>
      </c>
      <c r="BY94" s="179" t="str">
        <f t="shared" si="19"/>
        <v/>
      </c>
      <c r="BZ94" s="179" t="str">
        <f t="shared" si="20"/>
        <v/>
      </c>
      <c r="CA94" s="179" t="str">
        <f t="shared" si="21"/>
        <v/>
      </c>
      <c r="CB94" s="179" t="str">
        <f t="shared" si="22"/>
        <v/>
      </c>
      <c r="CC94" s="179" t="str">
        <f t="shared" si="23"/>
        <v/>
      </c>
      <c r="CD94" s="180"/>
    </row>
    <row r="95" spans="1:82" ht="15.95" customHeight="1">
      <c r="A95" s="167">
        <f>IF('Result Sheet'!A98="","",'Result Sheet'!A98)</f>
        <v>91</v>
      </c>
      <c r="B95" s="168" t="str">
        <f>IF('Result Sheet'!B98="","",'Result Sheet'!B98)</f>
        <v/>
      </c>
      <c r="C95" s="169" t="str">
        <f>IF('Result Sheet'!F98="","",'Result Sheet'!F98)</f>
        <v/>
      </c>
      <c r="D95" s="170" t="str">
        <f>IF('Result Sheet'!E98="","",'Result Sheet'!E98)</f>
        <v/>
      </c>
      <c r="E95" s="171" t="str">
        <f>IF('Result Sheet'!G98="","",'Result Sheet'!G98)</f>
        <v/>
      </c>
      <c r="F95" s="171" t="str">
        <f>IF('Result Sheet'!H98="","",'Result Sheet'!H98)</f>
        <v/>
      </c>
      <c r="G95" s="171" t="str">
        <f>IF('Result Sheet'!I98="","",'Result Sheet'!I98)</f>
        <v/>
      </c>
      <c r="H95" s="172" t="str">
        <f>IF('Result Sheet'!K98="","",'Result Sheet'!K98)</f>
        <v/>
      </c>
      <c r="I95" s="172" t="str">
        <f>IF('Result Sheet'!J98="","",'Result Sheet'!J98)</f>
        <v/>
      </c>
      <c r="J95" s="273" t="str">
        <f>IF('Result Sheet'!DM98="","",'Result Sheet'!DM98)</f>
        <v/>
      </c>
      <c r="K95" s="173" t="str">
        <f>IF('Result Sheet'!DI98="","",'Result Sheet'!DI98)</f>
        <v/>
      </c>
      <c r="L95" s="174" t="str">
        <f>IF('Result Sheet'!DJ98="","",'Result Sheet'!DJ98)</f>
        <v/>
      </c>
      <c r="M95" s="173" t="str">
        <f>IF('Result Sheet'!DK98="","",'Result Sheet'!DK98)</f>
        <v/>
      </c>
      <c r="N95" s="216" t="str">
        <f>IF('Result Sheet'!DP98="","",'Result Sheet'!DP98)</f>
        <v/>
      </c>
      <c r="O95" s="175" t="str">
        <f>IF('Result Sheet'!AB98="","",IF('Result Sheet'!AB98="D","I",'Result Sheet'!AB98))</f>
        <v/>
      </c>
      <c r="P95" s="176" t="str">
        <f>IF('Result Sheet'!AC98="","",'Result Sheet'!AC98)</f>
        <v/>
      </c>
      <c r="Q95" s="175" t="str">
        <f>IF('Result Sheet'!AT98="","",IF('Result Sheet'!AT98="D","I",'Result Sheet'!AT98))</f>
        <v/>
      </c>
      <c r="R95" s="176" t="str">
        <f>IF('Result Sheet'!AU98="","",'Result Sheet'!AU98)</f>
        <v/>
      </c>
      <c r="S95" s="175" t="str">
        <f>IF('Result Sheet'!BL98="","",IF('Result Sheet'!BL98="D","I",'Result Sheet'!BL98))</f>
        <v/>
      </c>
      <c r="T95" s="176" t="str">
        <f>IF('Result Sheet'!BM98="","",'Result Sheet'!BM98)</f>
        <v/>
      </c>
      <c r="U95" s="175" t="str">
        <f>IF('Result Sheet'!CD98="","",IF('Result Sheet'!CD98="D","I",'Result Sheet'!CD98))</f>
        <v/>
      </c>
      <c r="V95" s="176" t="str">
        <f>IF('Result Sheet'!CE98="","",'Result Sheet'!CE98)</f>
        <v/>
      </c>
      <c r="W95" s="177" t="str">
        <f>IF('Result Sheet'!DO98="","",'Result Sheet'!DO98)</f>
        <v/>
      </c>
      <c r="BQ95" s="178" t="str">
        <f>'Result Sheet'!G98</f>
        <v/>
      </c>
      <c r="BR95" s="179" t="str">
        <f t="shared" si="12"/>
        <v/>
      </c>
      <c r="BS95" s="179" t="str">
        <f t="shared" si="13"/>
        <v/>
      </c>
      <c r="BT95" s="179" t="str">
        <f t="shared" si="14"/>
        <v/>
      </c>
      <c r="BU95" s="179" t="str">
        <f t="shared" si="15"/>
        <v/>
      </c>
      <c r="BV95" s="179" t="str">
        <f t="shared" si="16"/>
        <v/>
      </c>
      <c r="BW95" s="179" t="str">
        <f t="shared" si="17"/>
        <v/>
      </c>
      <c r="BX95" s="179" t="str">
        <f t="shared" si="18"/>
        <v/>
      </c>
      <c r="BY95" s="179" t="str">
        <f t="shared" si="19"/>
        <v/>
      </c>
      <c r="BZ95" s="179" t="str">
        <f t="shared" si="20"/>
        <v/>
      </c>
      <c r="CA95" s="179" t="str">
        <f t="shared" si="21"/>
        <v/>
      </c>
      <c r="CB95" s="179" t="str">
        <f t="shared" si="22"/>
        <v/>
      </c>
      <c r="CC95" s="179" t="str">
        <f t="shared" si="23"/>
        <v/>
      </c>
      <c r="CD95" s="180"/>
    </row>
    <row r="96" spans="1:82" ht="15.95" customHeight="1">
      <c r="A96" s="167">
        <f>IF('Result Sheet'!A99="","",'Result Sheet'!A99)</f>
        <v>92</v>
      </c>
      <c r="B96" s="168" t="str">
        <f>IF('Result Sheet'!B99="","",'Result Sheet'!B99)</f>
        <v/>
      </c>
      <c r="C96" s="169" t="str">
        <f>IF('Result Sheet'!F99="","",'Result Sheet'!F99)</f>
        <v/>
      </c>
      <c r="D96" s="170" t="str">
        <f>IF('Result Sheet'!E99="","",'Result Sheet'!E99)</f>
        <v/>
      </c>
      <c r="E96" s="171" t="str">
        <f>IF('Result Sheet'!G99="","",'Result Sheet'!G99)</f>
        <v/>
      </c>
      <c r="F96" s="171" t="str">
        <f>IF('Result Sheet'!H99="","",'Result Sheet'!H99)</f>
        <v/>
      </c>
      <c r="G96" s="171" t="str">
        <f>IF('Result Sheet'!I99="","",'Result Sheet'!I99)</f>
        <v/>
      </c>
      <c r="H96" s="172" t="str">
        <f>IF('Result Sheet'!K99="","",'Result Sheet'!K99)</f>
        <v/>
      </c>
      <c r="I96" s="172" t="str">
        <f>IF('Result Sheet'!J99="","",'Result Sheet'!J99)</f>
        <v/>
      </c>
      <c r="J96" s="273" t="str">
        <f>IF('Result Sheet'!DM99="","",'Result Sheet'!DM99)</f>
        <v/>
      </c>
      <c r="K96" s="173" t="str">
        <f>IF('Result Sheet'!DI99="","",'Result Sheet'!DI99)</f>
        <v/>
      </c>
      <c r="L96" s="174" t="str">
        <f>IF('Result Sheet'!DJ99="","",'Result Sheet'!DJ99)</f>
        <v/>
      </c>
      <c r="M96" s="173" t="str">
        <f>IF('Result Sheet'!DK99="","",'Result Sheet'!DK99)</f>
        <v/>
      </c>
      <c r="N96" s="216" t="str">
        <f>IF('Result Sheet'!DP99="","",'Result Sheet'!DP99)</f>
        <v/>
      </c>
      <c r="O96" s="175" t="str">
        <f>IF('Result Sheet'!AB99="","",IF('Result Sheet'!AB99="D","I",'Result Sheet'!AB99))</f>
        <v/>
      </c>
      <c r="P96" s="176" t="str">
        <f>IF('Result Sheet'!AC99="","",'Result Sheet'!AC99)</f>
        <v/>
      </c>
      <c r="Q96" s="175" t="str">
        <f>IF('Result Sheet'!AT99="","",IF('Result Sheet'!AT99="D","I",'Result Sheet'!AT99))</f>
        <v/>
      </c>
      <c r="R96" s="176" t="str">
        <f>IF('Result Sheet'!AU99="","",'Result Sheet'!AU99)</f>
        <v/>
      </c>
      <c r="S96" s="175" t="str">
        <f>IF('Result Sheet'!BL99="","",IF('Result Sheet'!BL99="D","I",'Result Sheet'!BL99))</f>
        <v/>
      </c>
      <c r="T96" s="176" t="str">
        <f>IF('Result Sheet'!BM99="","",'Result Sheet'!BM99)</f>
        <v/>
      </c>
      <c r="U96" s="175" t="str">
        <f>IF('Result Sheet'!CD99="","",IF('Result Sheet'!CD99="D","I",'Result Sheet'!CD99))</f>
        <v/>
      </c>
      <c r="V96" s="176" t="str">
        <f>IF('Result Sheet'!CE99="","",'Result Sheet'!CE99)</f>
        <v/>
      </c>
      <c r="W96" s="177" t="str">
        <f>IF('Result Sheet'!DO99="","",'Result Sheet'!DO99)</f>
        <v/>
      </c>
      <c r="BQ96" s="178" t="str">
        <f>'Result Sheet'!G99</f>
        <v/>
      </c>
      <c r="BR96" s="179" t="str">
        <f t="shared" si="12"/>
        <v/>
      </c>
      <c r="BS96" s="179" t="str">
        <f t="shared" si="13"/>
        <v/>
      </c>
      <c r="BT96" s="179" t="str">
        <f t="shared" si="14"/>
        <v/>
      </c>
      <c r="BU96" s="179" t="str">
        <f t="shared" si="15"/>
        <v/>
      </c>
      <c r="BV96" s="179" t="str">
        <f t="shared" si="16"/>
        <v/>
      </c>
      <c r="BW96" s="179" t="str">
        <f t="shared" si="17"/>
        <v/>
      </c>
      <c r="BX96" s="179" t="str">
        <f t="shared" si="18"/>
        <v/>
      </c>
      <c r="BY96" s="179" t="str">
        <f t="shared" si="19"/>
        <v/>
      </c>
      <c r="BZ96" s="179" t="str">
        <f t="shared" si="20"/>
        <v/>
      </c>
      <c r="CA96" s="179" t="str">
        <f t="shared" si="21"/>
        <v/>
      </c>
      <c r="CB96" s="179" t="str">
        <f t="shared" si="22"/>
        <v/>
      </c>
      <c r="CC96" s="179" t="str">
        <f t="shared" si="23"/>
        <v/>
      </c>
      <c r="CD96" s="180"/>
    </row>
    <row r="97" spans="1:82" ht="15.95" customHeight="1">
      <c r="A97" s="167">
        <f>IF('Result Sheet'!A100="","",'Result Sheet'!A100)</f>
        <v>93</v>
      </c>
      <c r="B97" s="168" t="str">
        <f>IF('Result Sheet'!B100="","",'Result Sheet'!B100)</f>
        <v/>
      </c>
      <c r="C97" s="169" t="str">
        <f>IF('Result Sheet'!F100="","",'Result Sheet'!F100)</f>
        <v/>
      </c>
      <c r="D97" s="170" t="str">
        <f>IF('Result Sheet'!E100="","",'Result Sheet'!E100)</f>
        <v/>
      </c>
      <c r="E97" s="171" t="str">
        <f>IF('Result Sheet'!G100="","",'Result Sheet'!G100)</f>
        <v/>
      </c>
      <c r="F97" s="171" t="str">
        <f>IF('Result Sheet'!H100="","",'Result Sheet'!H100)</f>
        <v/>
      </c>
      <c r="G97" s="171" t="str">
        <f>IF('Result Sheet'!I100="","",'Result Sheet'!I100)</f>
        <v/>
      </c>
      <c r="H97" s="172" t="str">
        <f>IF('Result Sheet'!K100="","",'Result Sheet'!K100)</f>
        <v/>
      </c>
      <c r="I97" s="172" t="str">
        <f>IF('Result Sheet'!J100="","",'Result Sheet'!J100)</f>
        <v/>
      </c>
      <c r="J97" s="273" t="str">
        <f>IF('Result Sheet'!DM100="","",'Result Sheet'!DM100)</f>
        <v/>
      </c>
      <c r="K97" s="173" t="str">
        <f>IF('Result Sheet'!DI100="","",'Result Sheet'!DI100)</f>
        <v/>
      </c>
      <c r="L97" s="174" t="str">
        <f>IF('Result Sheet'!DJ100="","",'Result Sheet'!DJ100)</f>
        <v/>
      </c>
      <c r="M97" s="173" t="str">
        <f>IF('Result Sheet'!DK100="","",'Result Sheet'!DK100)</f>
        <v/>
      </c>
      <c r="N97" s="216" t="str">
        <f>IF('Result Sheet'!DP100="","",'Result Sheet'!DP100)</f>
        <v/>
      </c>
      <c r="O97" s="175" t="str">
        <f>IF('Result Sheet'!AB100="","",IF('Result Sheet'!AB100="D","I",'Result Sheet'!AB100))</f>
        <v/>
      </c>
      <c r="P97" s="176" t="str">
        <f>IF('Result Sheet'!AC100="","",'Result Sheet'!AC100)</f>
        <v/>
      </c>
      <c r="Q97" s="175" t="str">
        <f>IF('Result Sheet'!AT100="","",IF('Result Sheet'!AT100="D","I",'Result Sheet'!AT100))</f>
        <v/>
      </c>
      <c r="R97" s="176" t="str">
        <f>IF('Result Sheet'!AU100="","",'Result Sheet'!AU100)</f>
        <v/>
      </c>
      <c r="S97" s="175" t="str">
        <f>IF('Result Sheet'!BL100="","",IF('Result Sheet'!BL100="D","I",'Result Sheet'!BL100))</f>
        <v/>
      </c>
      <c r="T97" s="176" t="str">
        <f>IF('Result Sheet'!BM100="","",'Result Sheet'!BM100)</f>
        <v/>
      </c>
      <c r="U97" s="175" t="str">
        <f>IF('Result Sheet'!CD100="","",IF('Result Sheet'!CD100="D","I",'Result Sheet'!CD100))</f>
        <v/>
      </c>
      <c r="V97" s="176" t="str">
        <f>IF('Result Sheet'!CE100="","",'Result Sheet'!CE100)</f>
        <v/>
      </c>
      <c r="W97" s="177" t="str">
        <f>IF('Result Sheet'!DO100="","",'Result Sheet'!DO100)</f>
        <v/>
      </c>
      <c r="BQ97" s="178" t="str">
        <f>'Result Sheet'!G100</f>
        <v/>
      </c>
      <c r="BR97" s="179" t="str">
        <f t="shared" si="12"/>
        <v/>
      </c>
      <c r="BS97" s="179" t="str">
        <f t="shared" si="13"/>
        <v/>
      </c>
      <c r="BT97" s="179" t="str">
        <f t="shared" si="14"/>
        <v/>
      </c>
      <c r="BU97" s="179" t="str">
        <f t="shared" si="15"/>
        <v/>
      </c>
      <c r="BV97" s="179" t="str">
        <f t="shared" si="16"/>
        <v/>
      </c>
      <c r="BW97" s="179" t="str">
        <f t="shared" si="17"/>
        <v/>
      </c>
      <c r="BX97" s="179" t="str">
        <f t="shared" si="18"/>
        <v/>
      </c>
      <c r="BY97" s="179" t="str">
        <f t="shared" si="19"/>
        <v/>
      </c>
      <c r="BZ97" s="179" t="str">
        <f t="shared" si="20"/>
        <v/>
      </c>
      <c r="CA97" s="179" t="str">
        <f t="shared" si="21"/>
        <v/>
      </c>
      <c r="CB97" s="179" t="str">
        <f t="shared" si="22"/>
        <v/>
      </c>
      <c r="CC97" s="179" t="str">
        <f t="shared" si="23"/>
        <v/>
      </c>
      <c r="CD97" s="180"/>
    </row>
    <row r="98" spans="1:82" ht="15.95" customHeight="1">
      <c r="A98" s="167">
        <f>IF('Result Sheet'!A101="","",'Result Sheet'!A101)</f>
        <v>94</v>
      </c>
      <c r="B98" s="168" t="str">
        <f>IF('Result Sheet'!B101="","",'Result Sheet'!B101)</f>
        <v/>
      </c>
      <c r="C98" s="169" t="str">
        <f>IF('Result Sheet'!F101="","",'Result Sheet'!F101)</f>
        <v/>
      </c>
      <c r="D98" s="170" t="str">
        <f>IF('Result Sheet'!E101="","",'Result Sheet'!E101)</f>
        <v/>
      </c>
      <c r="E98" s="171" t="str">
        <f>IF('Result Sheet'!G101="","",'Result Sheet'!G101)</f>
        <v/>
      </c>
      <c r="F98" s="171" t="str">
        <f>IF('Result Sheet'!H101="","",'Result Sheet'!H101)</f>
        <v/>
      </c>
      <c r="G98" s="171" t="str">
        <f>IF('Result Sheet'!I101="","",'Result Sheet'!I101)</f>
        <v/>
      </c>
      <c r="H98" s="172" t="str">
        <f>IF('Result Sheet'!K101="","",'Result Sheet'!K101)</f>
        <v/>
      </c>
      <c r="I98" s="172" t="str">
        <f>IF('Result Sheet'!J101="","",'Result Sheet'!J101)</f>
        <v/>
      </c>
      <c r="J98" s="273" t="str">
        <f>IF('Result Sheet'!DM101="","",'Result Sheet'!DM101)</f>
        <v/>
      </c>
      <c r="K98" s="173" t="str">
        <f>IF('Result Sheet'!DI101="","",'Result Sheet'!DI101)</f>
        <v/>
      </c>
      <c r="L98" s="174" t="str">
        <f>IF('Result Sheet'!DJ101="","",'Result Sheet'!DJ101)</f>
        <v/>
      </c>
      <c r="M98" s="173" t="str">
        <f>IF('Result Sheet'!DK101="","",'Result Sheet'!DK101)</f>
        <v/>
      </c>
      <c r="N98" s="216" t="str">
        <f>IF('Result Sheet'!DP101="","",'Result Sheet'!DP101)</f>
        <v/>
      </c>
      <c r="O98" s="175" t="str">
        <f>IF('Result Sheet'!AB101="","",IF('Result Sheet'!AB101="D","I",'Result Sheet'!AB101))</f>
        <v/>
      </c>
      <c r="P98" s="176" t="str">
        <f>IF('Result Sheet'!AC101="","",'Result Sheet'!AC101)</f>
        <v/>
      </c>
      <c r="Q98" s="175" t="str">
        <f>IF('Result Sheet'!AT101="","",IF('Result Sheet'!AT101="D","I",'Result Sheet'!AT101))</f>
        <v/>
      </c>
      <c r="R98" s="176" t="str">
        <f>IF('Result Sheet'!AU101="","",'Result Sheet'!AU101)</f>
        <v/>
      </c>
      <c r="S98" s="175" t="str">
        <f>IF('Result Sheet'!BL101="","",IF('Result Sheet'!BL101="D","I",'Result Sheet'!BL101))</f>
        <v/>
      </c>
      <c r="T98" s="176" t="str">
        <f>IF('Result Sheet'!BM101="","",'Result Sheet'!BM101)</f>
        <v/>
      </c>
      <c r="U98" s="175" t="str">
        <f>IF('Result Sheet'!CD101="","",IF('Result Sheet'!CD101="D","I",'Result Sheet'!CD101))</f>
        <v/>
      </c>
      <c r="V98" s="176" t="str">
        <f>IF('Result Sheet'!CE101="","",'Result Sheet'!CE101)</f>
        <v/>
      </c>
      <c r="W98" s="177" t="str">
        <f>IF('Result Sheet'!DO101="","",'Result Sheet'!DO101)</f>
        <v/>
      </c>
      <c r="BQ98" s="178" t="str">
        <f>'Result Sheet'!G101</f>
        <v/>
      </c>
      <c r="BR98" s="179" t="str">
        <f t="shared" si="12"/>
        <v/>
      </c>
      <c r="BS98" s="179" t="str">
        <f t="shared" si="13"/>
        <v/>
      </c>
      <c r="BT98" s="179" t="str">
        <f t="shared" si="14"/>
        <v/>
      </c>
      <c r="BU98" s="179" t="str">
        <f t="shared" si="15"/>
        <v/>
      </c>
      <c r="BV98" s="179" t="str">
        <f t="shared" si="16"/>
        <v/>
      </c>
      <c r="BW98" s="179" t="str">
        <f t="shared" si="17"/>
        <v/>
      </c>
      <c r="BX98" s="179" t="str">
        <f t="shared" si="18"/>
        <v/>
      </c>
      <c r="BY98" s="179" t="str">
        <f t="shared" si="19"/>
        <v/>
      </c>
      <c r="BZ98" s="179" t="str">
        <f t="shared" si="20"/>
        <v/>
      </c>
      <c r="CA98" s="179" t="str">
        <f t="shared" si="21"/>
        <v/>
      </c>
      <c r="CB98" s="179" t="str">
        <f t="shared" si="22"/>
        <v/>
      </c>
      <c r="CC98" s="179" t="str">
        <f t="shared" si="23"/>
        <v/>
      </c>
      <c r="CD98" s="180"/>
    </row>
    <row r="99" spans="1:82" ht="15.95" customHeight="1">
      <c r="A99" s="167">
        <f>IF('Result Sheet'!A102="","",'Result Sheet'!A102)</f>
        <v>95</v>
      </c>
      <c r="B99" s="168" t="str">
        <f>IF('Result Sheet'!B102="","",'Result Sheet'!B102)</f>
        <v/>
      </c>
      <c r="C99" s="169" t="str">
        <f>IF('Result Sheet'!F102="","",'Result Sheet'!F102)</f>
        <v/>
      </c>
      <c r="D99" s="170" t="str">
        <f>IF('Result Sheet'!E102="","",'Result Sheet'!E102)</f>
        <v/>
      </c>
      <c r="E99" s="171" t="str">
        <f>IF('Result Sheet'!G102="","",'Result Sheet'!G102)</f>
        <v/>
      </c>
      <c r="F99" s="171" t="str">
        <f>IF('Result Sheet'!H102="","",'Result Sheet'!H102)</f>
        <v/>
      </c>
      <c r="G99" s="171" t="str">
        <f>IF('Result Sheet'!I102="","",'Result Sheet'!I102)</f>
        <v/>
      </c>
      <c r="H99" s="172" t="str">
        <f>IF('Result Sheet'!K102="","",'Result Sheet'!K102)</f>
        <v/>
      </c>
      <c r="I99" s="172" t="str">
        <f>IF('Result Sheet'!J102="","",'Result Sheet'!J102)</f>
        <v/>
      </c>
      <c r="J99" s="273" t="str">
        <f>IF('Result Sheet'!DM102="","",'Result Sheet'!DM102)</f>
        <v/>
      </c>
      <c r="K99" s="173" t="str">
        <f>IF('Result Sheet'!DI102="","",'Result Sheet'!DI102)</f>
        <v/>
      </c>
      <c r="L99" s="174" t="str">
        <f>IF('Result Sheet'!DJ102="","",'Result Sheet'!DJ102)</f>
        <v/>
      </c>
      <c r="M99" s="173" t="str">
        <f>IF('Result Sheet'!DK102="","",'Result Sheet'!DK102)</f>
        <v/>
      </c>
      <c r="N99" s="216" t="str">
        <f>IF('Result Sheet'!DP102="","",'Result Sheet'!DP102)</f>
        <v/>
      </c>
      <c r="O99" s="175" t="str">
        <f>IF('Result Sheet'!AB102="","",IF('Result Sheet'!AB102="D","I",'Result Sheet'!AB102))</f>
        <v/>
      </c>
      <c r="P99" s="176" t="str">
        <f>IF('Result Sheet'!AC102="","",'Result Sheet'!AC102)</f>
        <v/>
      </c>
      <c r="Q99" s="175" t="str">
        <f>IF('Result Sheet'!AT102="","",IF('Result Sheet'!AT102="D","I",'Result Sheet'!AT102))</f>
        <v/>
      </c>
      <c r="R99" s="176" t="str">
        <f>IF('Result Sheet'!AU102="","",'Result Sheet'!AU102)</f>
        <v/>
      </c>
      <c r="S99" s="175" t="str">
        <f>IF('Result Sheet'!BL102="","",IF('Result Sheet'!BL102="D","I",'Result Sheet'!BL102))</f>
        <v/>
      </c>
      <c r="T99" s="176" t="str">
        <f>IF('Result Sheet'!BM102="","",'Result Sheet'!BM102)</f>
        <v/>
      </c>
      <c r="U99" s="175" t="str">
        <f>IF('Result Sheet'!CD102="","",IF('Result Sheet'!CD102="D","I",'Result Sheet'!CD102))</f>
        <v/>
      </c>
      <c r="V99" s="176" t="str">
        <f>IF('Result Sheet'!CE102="","",'Result Sheet'!CE102)</f>
        <v/>
      </c>
      <c r="W99" s="177" t="str">
        <f>IF('Result Sheet'!DO102="","",'Result Sheet'!DO102)</f>
        <v/>
      </c>
      <c r="BQ99" s="178" t="str">
        <f>'Result Sheet'!G102</f>
        <v/>
      </c>
      <c r="BR99" s="179" t="str">
        <f t="shared" si="12"/>
        <v/>
      </c>
      <c r="BS99" s="179" t="str">
        <f t="shared" si="13"/>
        <v/>
      </c>
      <c r="BT99" s="179" t="str">
        <f t="shared" si="14"/>
        <v/>
      </c>
      <c r="BU99" s="179" t="str">
        <f t="shared" si="15"/>
        <v/>
      </c>
      <c r="BV99" s="179" t="str">
        <f t="shared" si="16"/>
        <v/>
      </c>
      <c r="BW99" s="179" t="str">
        <f t="shared" si="17"/>
        <v/>
      </c>
      <c r="BX99" s="179" t="str">
        <f t="shared" si="18"/>
        <v/>
      </c>
      <c r="BY99" s="179" t="str">
        <f t="shared" si="19"/>
        <v/>
      </c>
      <c r="BZ99" s="179" t="str">
        <f t="shared" si="20"/>
        <v/>
      </c>
      <c r="CA99" s="179" t="str">
        <f t="shared" si="21"/>
        <v/>
      </c>
      <c r="CB99" s="179" t="str">
        <f t="shared" si="22"/>
        <v/>
      </c>
      <c r="CC99" s="179" t="str">
        <f t="shared" si="23"/>
        <v/>
      </c>
      <c r="CD99" s="180"/>
    </row>
    <row r="100" spans="1:82" ht="15.95" customHeight="1">
      <c r="A100" s="167">
        <f>IF('Result Sheet'!A103="","",'Result Sheet'!A103)</f>
        <v>96</v>
      </c>
      <c r="B100" s="168" t="str">
        <f>IF('Result Sheet'!B103="","",'Result Sheet'!B103)</f>
        <v/>
      </c>
      <c r="C100" s="169" t="str">
        <f>IF('Result Sheet'!F103="","",'Result Sheet'!F103)</f>
        <v/>
      </c>
      <c r="D100" s="170" t="str">
        <f>IF('Result Sheet'!E103="","",'Result Sheet'!E103)</f>
        <v/>
      </c>
      <c r="E100" s="171" t="str">
        <f>IF('Result Sheet'!G103="","",'Result Sheet'!G103)</f>
        <v/>
      </c>
      <c r="F100" s="171" t="str">
        <f>IF('Result Sheet'!H103="","",'Result Sheet'!H103)</f>
        <v/>
      </c>
      <c r="G100" s="171" t="str">
        <f>IF('Result Sheet'!I103="","",'Result Sheet'!I103)</f>
        <v/>
      </c>
      <c r="H100" s="172" t="str">
        <f>IF('Result Sheet'!K103="","",'Result Sheet'!K103)</f>
        <v/>
      </c>
      <c r="I100" s="172" t="str">
        <f>IF('Result Sheet'!J103="","",'Result Sheet'!J103)</f>
        <v/>
      </c>
      <c r="J100" s="273" t="str">
        <f>IF('Result Sheet'!DM103="","",'Result Sheet'!DM103)</f>
        <v/>
      </c>
      <c r="K100" s="173" t="str">
        <f>IF('Result Sheet'!DI103="","",'Result Sheet'!DI103)</f>
        <v/>
      </c>
      <c r="L100" s="174" t="str">
        <f>IF('Result Sheet'!DJ103="","",'Result Sheet'!DJ103)</f>
        <v/>
      </c>
      <c r="M100" s="173" t="str">
        <f>IF('Result Sheet'!DK103="","",'Result Sheet'!DK103)</f>
        <v/>
      </c>
      <c r="N100" s="216" t="str">
        <f>IF('Result Sheet'!DP103="","",'Result Sheet'!DP103)</f>
        <v/>
      </c>
      <c r="O100" s="175" t="str">
        <f>IF('Result Sheet'!AB103="","",IF('Result Sheet'!AB103="D","I",'Result Sheet'!AB103))</f>
        <v/>
      </c>
      <c r="P100" s="176" t="str">
        <f>IF('Result Sheet'!AC103="","",'Result Sheet'!AC103)</f>
        <v/>
      </c>
      <c r="Q100" s="175" t="str">
        <f>IF('Result Sheet'!AT103="","",IF('Result Sheet'!AT103="D","I",'Result Sheet'!AT103))</f>
        <v/>
      </c>
      <c r="R100" s="176" t="str">
        <f>IF('Result Sheet'!AU103="","",'Result Sheet'!AU103)</f>
        <v/>
      </c>
      <c r="S100" s="175" t="str">
        <f>IF('Result Sheet'!BL103="","",IF('Result Sheet'!BL103="D","I",'Result Sheet'!BL103))</f>
        <v/>
      </c>
      <c r="T100" s="176" t="str">
        <f>IF('Result Sheet'!BM103="","",'Result Sheet'!BM103)</f>
        <v/>
      </c>
      <c r="U100" s="175" t="str">
        <f>IF('Result Sheet'!CD103="","",IF('Result Sheet'!CD103="D","I",'Result Sheet'!CD103))</f>
        <v/>
      </c>
      <c r="V100" s="176" t="str">
        <f>IF('Result Sheet'!CE103="","",'Result Sheet'!CE103)</f>
        <v/>
      </c>
      <c r="W100" s="177" t="str">
        <f>IF('Result Sheet'!DO103="","",'Result Sheet'!DO103)</f>
        <v/>
      </c>
      <c r="BQ100" s="178" t="str">
        <f>'Result Sheet'!G103</f>
        <v/>
      </c>
      <c r="BR100" s="179" t="str">
        <f t="shared" si="12"/>
        <v/>
      </c>
      <c r="BS100" s="179" t="str">
        <f t="shared" si="13"/>
        <v/>
      </c>
      <c r="BT100" s="179" t="str">
        <f t="shared" si="14"/>
        <v/>
      </c>
      <c r="BU100" s="179" t="str">
        <f t="shared" si="15"/>
        <v/>
      </c>
      <c r="BV100" s="179" t="str">
        <f t="shared" si="16"/>
        <v/>
      </c>
      <c r="BW100" s="179" t="str">
        <f t="shared" si="17"/>
        <v/>
      </c>
      <c r="BX100" s="179" t="str">
        <f t="shared" si="18"/>
        <v/>
      </c>
      <c r="BY100" s="179" t="str">
        <f t="shared" si="19"/>
        <v/>
      </c>
      <c r="BZ100" s="179" t="str">
        <f t="shared" si="20"/>
        <v/>
      </c>
      <c r="CA100" s="179" t="str">
        <f t="shared" si="21"/>
        <v/>
      </c>
      <c r="CB100" s="179" t="str">
        <f t="shared" si="22"/>
        <v/>
      </c>
      <c r="CC100" s="179" t="str">
        <f t="shared" si="23"/>
        <v/>
      </c>
      <c r="CD100" s="180"/>
    </row>
    <row r="101" spans="1:82" ht="15.95" customHeight="1">
      <c r="A101" s="167">
        <f>IF('Result Sheet'!A104="","",'Result Sheet'!A104)</f>
        <v>97</v>
      </c>
      <c r="B101" s="168" t="str">
        <f>IF('Result Sheet'!B104="","",'Result Sheet'!B104)</f>
        <v/>
      </c>
      <c r="C101" s="169" t="str">
        <f>IF('Result Sheet'!F104="","",'Result Sheet'!F104)</f>
        <v/>
      </c>
      <c r="D101" s="170" t="str">
        <f>IF('Result Sheet'!E104="","",'Result Sheet'!E104)</f>
        <v/>
      </c>
      <c r="E101" s="171" t="str">
        <f>IF('Result Sheet'!G104="","",'Result Sheet'!G104)</f>
        <v/>
      </c>
      <c r="F101" s="171" t="str">
        <f>IF('Result Sheet'!H104="","",'Result Sheet'!H104)</f>
        <v/>
      </c>
      <c r="G101" s="171" t="str">
        <f>IF('Result Sheet'!I104="","",'Result Sheet'!I104)</f>
        <v/>
      </c>
      <c r="H101" s="172" t="str">
        <f>IF('Result Sheet'!K104="","",'Result Sheet'!K104)</f>
        <v/>
      </c>
      <c r="I101" s="172" t="str">
        <f>IF('Result Sheet'!J104="","",'Result Sheet'!J104)</f>
        <v/>
      </c>
      <c r="J101" s="273" t="str">
        <f>IF('Result Sheet'!DM104="","",'Result Sheet'!DM104)</f>
        <v/>
      </c>
      <c r="K101" s="173" t="str">
        <f>IF('Result Sheet'!DI104="","",'Result Sheet'!DI104)</f>
        <v/>
      </c>
      <c r="L101" s="174" t="str">
        <f>IF('Result Sheet'!DJ104="","",'Result Sheet'!DJ104)</f>
        <v/>
      </c>
      <c r="M101" s="173" t="str">
        <f>IF('Result Sheet'!DK104="","",'Result Sheet'!DK104)</f>
        <v/>
      </c>
      <c r="N101" s="216" t="str">
        <f>IF('Result Sheet'!DP104="","",'Result Sheet'!DP104)</f>
        <v/>
      </c>
      <c r="O101" s="175" t="str">
        <f>IF('Result Sheet'!AB104="","",IF('Result Sheet'!AB104="D","I",'Result Sheet'!AB104))</f>
        <v/>
      </c>
      <c r="P101" s="176" t="str">
        <f>IF('Result Sheet'!AC104="","",'Result Sheet'!AC104)</f>
        <v/>
      </c>
      <c r="Q101" s="175" t="str">
        <f>IF('Result Sheet'!AT104="","",IF('Result Sheet'!AT104="D","I",'Result Sheet'!AT104))</f>
        <v/>
      </c>
      <c r="R101" s="176" t="str">
        <f>IF('Result Sheet'!AU104="","",'Result Sheet'!AU104)</f>
        <v/>
      </c>
      <c r="S101" s="175" t="str">
        <f>IF('Result Sheet'!BL104="","",IF('Result Sheet'!BL104="D","I",'Result Sheet'!BL104))</f>
        <v/>
      </c>
      <c r="T101" s="176" t="str">
        <f>IF('Result Sheet'!BM104="","",'Result Sheet'!BM104)</f>
        <v/>
      </c>
      <c r="U101" s="175" t="str">
        <f>IF('Result Sheet'!CD104="","",IF('Result Sheet'!CD104="D","I",'Result Sheet'!CD104))</f>
        <v/>
      </c>
      <c r="V101" s="176" t="str">
        <f>IF('Result Sheet'!CE104="","",'Result Sheet'!CE104)</f>
        <v/>
      </c>
      <c r="W101" s="177" t="str">
        <f>IF('Result Sheet'!DO104="","",'Result Sheet'!DO104)</f>
        <v/>
      </c>
      <c r="BQ101" s="178" t="str">
        <f>'Result Sheet'!G104</f>
        <v/>
      </c>
      <c r="BR101" s="179" t="str">
        <f t="shared" si="12"/>
        <v/>
      </c>
      <c r="BS101" s="179" t="str">
        <f t="shared" si="13"/>
        <v/>
      </c>
      <c r="BT101" s="179" t="str">
        <f t="shared" si="14"/>
        <v/>
      </c>
      <c r="BU101" s="179" t="str">
        <f t="shared" si="15"/>
        <v/>
      </c>
      <c r="BV101" s="179" t="str">
        <f t="shared" si="16"/>
        <v/>
      </c>
      <c r="BW101" s="179" t="str">
        <f t="shared" si="17"/>
        <v/>
      </c>
      <c r="BX101" s="179" t="str">
        <f t="shared" si="18"/>
        <v/>
      </c>
      <c r="BY101" s="179" t="str">
        <f t="shared" si="19"/>
        <v/>
      </c>
      <c r="BZ101" s="179" t="str">
        <f t="shared" si="20"/>
        <v/>
      </c>
      <c r="CA101" s="179" t="str">
        <f t="shared" si="21"/>
        <v/>
      </c>
      <c r="CB101" s="179" t="str">
        <f t="shared" si="22"/>
        <v/>
      </c>
      <c r="CC101" s="179" t="str">
        <f t="shared" si="23"/>
        <v/>
      </c>
      <c r="CD101" s="180"/>
    </row>
    <row r="102" spans="1:82" ht="15.95" customHeight="1">
      <c r="A102" s="167">
        <f>IF('Result Sheet'!A105="","",'Result Sheet'!A105)</f>
        <v>98</v>
      </c>
      <c r="B102" s="168" t="str">
        <f>IF('Result Sheet'!B105="","",'Result Sheet'!B105)</f>
        <v/>
      </c>
      <c r="C102" s="169" t="str">
        <f>IF('Result Sheet'!F105="","",'Result Sheet'!F105)</f>
        <v/>
      </c>
      <c r="D102" s="170" t="str">
        <f>IF('Result Sheet'!E105="","",'Result Sheet'!E105)</f>
        <v/>
      </c>
      <c r="E102" s="171" t="str">
        <f>IF('Result Sheet'!G105="","",'Result Sheet'!G105)</f>
        <v/>
      </c>
      <c r="F102" s="171" t="str">
        <f>IF('Result Sheet'!H105="","",'Result Sheet'!H105)</f>
        <v/>
      </c>
      <c r="G102" s="171" t="str">
        <f>IF('Result Sheet'!I105="","",'Result Sheet'!I105)</f>
        <v/>
      </c>
      <c r="H102" s="172" t="str">
        <f>IF('Result Sheet'!K105="","",'Result Sheet'!K105)</f>
        <v/>
      </c>
      <c r="I102" s="172" t="str">
        <f>IF('Result Sheet'!J105="","",'Result Sheet'!J105)</f>
        <v/>
      </c>
      <c r="J102" s="273" t="str">
        <f>IF('Result Sheet'!DM105="","",'Result Sheet'!DM105)</f>
        <v/>
      </c>
      <c r="K102" s="173" t="str">
        <f>IF('Result Sheet'!DI105="","",'Result Sheet'!DI105)</f>
        <v/>
      </c>
      <c r="L102" s="174" t="str">
        <f>IF('Result Sheet'!DJ105="","",'Result Sheet'!DJ105)</f>
        <v/>
      </c>
      <c r="M102" s="173" t="str">
        <f>IF('Result Sheet'!DK105="","",'Result Sheet'!DK105)</f>
        <v/>
      </c>
      <c r="N102" s="216" t="str">
        <f>IF('Result Sheet'!DP105="","",'Result Sheet'!DP105)</f>
        <v/>
      </c>
      <c r="O102" s="175" t="str">
        <f>IF('Result Sheet'!AB105="","",IF('Result Sheet'!AB105="D","I",'Result Sheet'!AB105))</f>
        <v/>
      </c>
      <c r="P102" s="176" t="str">
        <f>IF('Result Sheet'!AC105="","",'Result Sheet'!AC105)</f>
        <v/>
      </c>
      <c r="Q102" s="175" t="str">
        <f>IF('Result Sheet'!AT105="","",IF('Result Sheet'!AT105="D","I",'Result Sheet'!AT105))</f>
        <v/>
      </c>
      <c r="R102" s="176" t="str">
        <f>IF('Result Sheet'!AU105="","",'Result Sheet'!AU105)</f>
        <v/>
      </c>
      <c r="S102" s="175" t="str">
        <f>IF('Result Sheet'!BL105="","",IF('Result Sheet'!BL105="D","I",'Result Sheet'!BL105))</f>
        <v/>
      </c>
      <c r="T102" s="176" t="str">
        <f>IF('Result Sheet'!BM105="","",'Result Sheet'!BM105)</f>
        <v/>
      </c>
      <c r="U102" s="175" t="str">
        <f>IF('Result Sheet'!CD105="","",IF('Result Sheet'!CD105="D","I",'Result Sheet'!CD105))</f>
        <v/>
      </c>
      <c r="V102" s="176" t="str">
        <f>IF('Result Sheet'!CE105="","",'Result Sheet'!CE105)</f>
        <v/>
      </c>
      <c r="W102" s="177" t="str">
        <f>IF('Result Sheet'!DO105="","",'Result Sheet'!DO105)</f>
        <v/>
      </c>
      <c r="BQ102" s="178" t="str">
        <f>'Result Sheet'!G105</f>
        <v/>
      </c>
      <c r="BR102" s="179" t="str">
        <f t="shared" si="12"/>
        <v/>
      </c>
      <c r="BS102" s="179" t="str">
        <f t="shared" si="13"/>
        <v/>
      </c>
      <c r="BT102" s="179" t="str">
        <f t="shared" si="14"/>
        <v/>
      </c>
      <c r="BU102" s="179" t="str">
        <f t="shared" si="15"/>
        <v/>
      </c>
      <c r="BV102" s="179" t="str">
        <f t="shared" si="16"/>
        <v/>
      </c>
      <c r="BW102" s="179" t="str">
        <f t="shared" si="17"/>
        <v/>
      </c>
      <c r="BX102" s="179" t="str">
        <f t="shared" si="18"/>
        <v/>
      </c>
      <c r="BY102" s="179" t="str">
        <f t="shared" si="19"/>
        <v/>
      </c>
      <c r="BZ102" s="179" t="str">
        <f t="shared" si="20"/>
        <v/>
      </c>
      <c r="CA102" s="179" t="str">
        <f t="shared" si="21"/>
        <v/>
      </c>
      <c r="CB102" s="179" t="str">
        <f t="shared" si="22"/>
        <v/>
      </c>
      <c r="CC102" s="179" t="str">
        <f t="shared" si="23"/>
        <v/>
      </c>
      <c r="CD102" s="180"/>
    </row>
    <row r="103" spans="1:82" ht="15.95" customHeight="1">
      <c r="A103" s="167">
        <f>IF('Result Sheet'!A106="","",'Result Sheet'!A106)</f>
        <v>99</v>
      </c>
      <c r="B103" s="168" t="str">
        <f>IF('Result Sheet'!B106="","",'Result Sheet'!B106)</f>
        <v/>
      </c>
      <c r="C103" s="169" t="str">
        <f>IF('Result Sheet'!F106="","",'Result Sheet'!F106)</f>
        <v/>
      </c>
      <c r="D103" s="170" t="str">
        <f>IF('Result Sheet'!E106="","",'Result Sheet'!E106)</f>
        <v/>
      </c>
      <c r="E103" s="171" t="str">
        <f>IF('Result Sheet'!G106="","",'Result Sheet'!G106)</f>
        <v/>
      </c>
      <c r="F103" s="171" t="str">
        <f>IF('Result Sheet'!H106="","",'Result Sheet'!H106)</f>
        <v/>
      </c>
      <c r="G103" s="171" t="str">
        <f>IF('Result Sheet'!I106="","",'Result Sheet'!I106)</f>
        <v/>
      </c>
      <c r="H103" s="172" t="str">
        <f>IF('Result Sheet'!K106="","",'Result Sheet'!K106)</f>
        <v/>
      </c>
      <c r="I103" s="172" t="str">
        <f>IF('Result Sheet'!J106="","",'Result Sheet'!J106)</f>
        <v/>
      </c>
      <c r="J103" s="273" t="str">
        <f>IF('Result Sheet'!DM106="","",'Result Sheet'!DM106)</f>
        <v/>
      </c>
      <c r="K103" s="173" t="str">
        <f>IF('Result Sheet'!DI106="","",'Result Sheet'!DI106)</f>
        <v/>
      </c>
      <c r="L103" s="174" t="str">
        <f>IF('Result Sheet'!DJ106="","",'Result Sheet'!DJ106)</f>
        <v/>
      </c>
      <c r="M103" s="173" t="str">
        <f>IF('Result Sheet'!DK106="","",'Result Sheet'!DK106)</f>
        <v/>
      </c>
      <c r="N103" s="216" t="str">
        <f>IF('Result Sheet'!DP106="","",'Result Sheet'!DP106)</f>
        <v/>
      </c>
      <c r="O103" s="175" t="str">
        <f>IF('Result Sheet'!AB106="","",IF('Result Sheet'!AB106="D","I",'Result Sheet'!AB106))</f>
        <v/>
      </c>
      <c r="P103" s="176" t="str">
        <f>IF('Result Sheet'!AC106="","",'Result Sheet'!AC106)</f>
        <v/>
      </c>
      <c r="Q103" s="175" t="str">
        <f>IF('Result Sheet'!AT106="","",IF('Result Sheet'!AT106="D","I",'Result Sheet'!AT106))</f>
        <v/>
      </c>
      <c r="R103" s="176" t="str">
        <f>IF('Result Sheet'!AU106="","",'Result Sheet'!AU106)</f>
        <v/>
      </c>
      <c r="S103" s="175" t="str">
        <f>IF('Result Sheet'!BL106="","",IF('Result Sheet'!BL106="D","I",'Result Sheet'!BL106))</f>
        <v/>
      </c>
      <c r="T103" s="176" t="str">
        <f>IF('Result Sheet'!BM106="","",'Result Sheet'!BM106)</f>
        <v/>
      </c>
      <c r="U103" s="175" t="str">
        <f>IF('Result Sheet'!CD106="","",IF('Result Sheet'!CD106="D","I",'Result Sheet'!CD106))</f>
        <v/>
      </c>
      <c r="V103" s="176" t="str">
        <f>IF('Result Sheet'!CE106="","",'Result Sheet'!CE106)</f>
        <v/>
      </c>
      <c r="W103" s="177" t="str">
        <f>IF('Result Sheet'!DO106="","",'Result Sheet'!DO106)</f>
        <v/>
      </c>
      <c r="BQ103" s="178" t="str">
        <f>'Result Sheet'!G106</f>
        <v/>
      </c>
      <c r="BR103" s="179" t="str">
        <f t="shared" si="12"/>
        <v/>
      </c>
      <c r="BS103" s="179" t="str">
        <f t="shared" si="13"/>
        <v/>
      </c>
      <c r="BT103" s="179" t="str">
        <f t="shared" si="14"/>
        <v/>
      </c>
      <c r="BU103" s="179" t="str">
        <f t="shared" si="15"/>
        <v/>
      </c>
      <c r="BV103" s="179" t="str">
        <f t="shared" si="16"/>
        <v/>
      </c>
      <c r="BW103" s="179" t="str">
        <f t="shared" si="17"/>
        <v/>
      </c>
      <c r="BX103" s="179" t="str">
        <f t="shared" si="18"/>
        <v/>
      </c>
      <c r="BY103" s="179" t="str">
        <f t="shared" si="19"/>
        <v/>
      </c>
      <c r="BZ103" s="179" t="str">
        <f t="shared" si="20"/>
        <v/>
      </c>
      <c r="CA103" s="179" t="str">
        <f t="shared" si="21"/>
        <v/>
      </c>
      <c r="CB103" s="179" t="str">
        <f t="shared" si="22"/>
        <v/>
      </c>
      <c r="CC103" s="179" t="str">
        <f t="shared" si="23"/>
        <v/>
      </c>
      <c r="CD103" s="180"/>
    </row>
    <row r="104" spans="1:82" ht="15.95" customHeight="1">
      <c r="A104" s="167">
        <f>IF('Result Sheet'!A107="","",'Result Sheet'!A107)</f>
        <v>100</v>
      </c>
      <c r="B104" s="168" t="str">
        <f>IF('Result Sheet'!B107="","",'Result Sheet'!B107)</f>
        <v/>
      </c>
      <c r="C104" s="169" t="str">
        <f>IF('Result Sheet'!F107="","",'Result Sheet'!F107)</f>
        <v/>
      </c>
      <c r="D104" s="170" t="str">
        <f>IF('Result Sheet'!E107="","",'Result Sheet'!E107)</f>
        <v/>
      </c>
      <c r="E104" s="171" t="str">
        <f>IF('Result Sheet'!G107="","",'Result Sheet'!G107)</f>
        <v/>
      </c>
      <c r="F104" s="171" t="str">
        <f>IF('Result Sheet'!H107="","",'Result Sheet'!H107)</f>
        <v/>
      </c>
      <c r="G104" s="171" t="str">
        <f>IF('Result Sheet'!I107="","",'Result Sheet'!I107)</f>
        <v/>
      </c>
      <c r="H104" s="172" t="str">
        <f>IF('Result Sheet'!K107="","",'Result Sheet'!K107)</f>
        <v/>
      </c>
      <c r="I104" s="172" t="str">
        <f>IF('Result Sheet'!J107="","",'Result Sheet'!J107)</f>
        <v/>
      </c>
      <c r="J104" s="273" t="str">
        <f>IF('Result Sheet'!DM107="","",'Result Sheet'!DM107)</f>
        <v/>
      </c>
      <c r="K104" s="173" t="str">
        <f>IF('Result Sheet'!DI107="","",'Result Sheet'!DI107)</f>
        <v/>
      </c>
      <c r="L104" s="174" t="str">
        <f>IF('Result Sheet'!DJ107="","",'Result Sheet'!DJ107)</f>
        <v/>
      </c>
      <c r="M104" s="173" t="str">
        <f>IF('Result Sheet'!DK107="","",'Result Sheet'!DK107)</f>
        <v/>
      </c>
      <c r="N104" s="216" t="str">
        <f>IF('Result Sheet'!DP107="","",'Result Sheet'!DP107)</f>
        <v/>
      </c>
      <c r="O104" s="175" t="str">
        <f>IF('Result Sheet'!AB107="","",IF('Result Sheet'!AB107="D","I",'Result Sheet'!AB107))</f>
        <v/>
      </c>
      <c r="P104" s="176" t="str">
        <f>IF('Result Sheet'!AC107="","",'Result Sheet'!AC107)</f>
        <v/>
      </c>
      <c r="Q104" s="175" t="str">
        <f>IF('Result Sheet'!AT107="","",IF('Result Sheet'!AT107="D","I",'Result Sheet'!AT107))</f>
        <v/>
      </c>
      <c r="R104" s="176" t="str">
        <f>IF('Result Sheet'!AU107="","",'Result Sheet'!AU107)</f>
        <v/>
      </c>
      <c r="S104" s="175" t="str">
        <f>IF('Result Sheet'!BL107="","",IF('Result Sheet'!BL107="D","I",'Result Sheet'!BL107))</f>
        <v/>
      </c>
      <c r="T104" s="176" t="str">
        <f>IF('Result Sheet'!BM107="","",'Result Sheet'!BM107)</f>
        <v/>
      </c>
      <c r="U104" s="175" t="str">
        <f>IF('Result Sheet'!CD107="","",IF('Result Sheet'!CD107="D","I",'Result Sheet'!CD107))</f>
        <v/>
      </c>
      <c r="V104" s="176" t="str">
        <f>IF('Result Sheet'!CE107="","",'Result Sheet'!CE107)</f>
        <v/>
      </c>
      <c r="W104" s="177" t="str">
        <f>IF('Result Sheet'!DO107="","",'Result Sheet'!DO107)</f>
        <v/>
      </c>
      <c r="BQ104" s="178" t="str">
        <f>'Result Sheet'!G107</f>
        <v/>
      </c>
      <c r="BR104" s="179" t="str">
        <f t="shared" si="12"/>
        <v/>
      </c>
      <c r="BS104" s="179" t="str">
        <f t="shared" si="13"/>
        <v/>
      </c>
      <c r="BT104" s="179" t="str">
        <f t="shared" si="14"/>
        <v/>
      </c>
      <c r="BU104" s="179" t="str">
        <f t="shared" si="15"/>
        <v/>
      </c>
      <c r="BV104" s="179" t="str">
        <f t="shared" si="16"/>
        <v/>
      </c>
      <c r="BW104" s="179" t="str">
        <f t="shared" si="17"/>
        <v/>
      </c>
      <c r="BX104" s="179" t="str">
        <f t="shared" si="18"/>
        <v/>
      </c>
      <c r="BY104" s="179" t="str">
        <f t="shared" si="19"/>
        <v/>
      </c>
      <c r="BZ104" s="179" t="str">
        <f t="shared" si="20"/>
        <v/>
      </c>
      <c r="CA104" s="179" t="str">
        <f t="shared" si="21"/>
        <v/>
      </c>
      <c r="CB104" s="179" t="str">
        <f t="shared" si="22"/>
        <v/>
      </c>
      <c r="CC104" s="179" t="str">
        <f t="shared" si="23"/>
        <v/>
      </c>
      <c r="CD104" s="180"/>
    </row>
    <row r="105" spans="1:82" ht="15.95" customHeight="1">
      <c r="A105" s="167">
        <f>IF('Result Sheet'!A108="","",'Result Sheet'!A108)</f>
        <v>101</v>
      </c>
      <c r="B105" s="168" t="str">
        <f>IF('Result Sheet'!B108="","",'Result Sheet'!B108)</f>
        <v/>
      </c>
      <c r="C105" s="169" t="str">
        <f>IF('Result Sheet'!F108="","",'Result Sheet'!F108)</f>
        <v/>
      </c>
      <c r="D105" s="170" t="str">
        <f>IF('Result Sheet'!E108="","",'Result Sheet'!E108)</f>
        <v/>
      </c>
      <c r="E105" s="171" t="str">
        <f>IF('Result Sheet'!G108="","",'Result Sheet'!G108)</f>
        <v/>
      </c>
      <c r="F105" s="171" t="str">
        <f>IF('Result Sheet'!H108="","",'Result Sheet'!H108)</f>
        <v/>
      </c>
      <c r="G105" s="171" t="str">
        <f>IF('Result Sheet'!I108="","",'Result Sheet'!I108)</f>
        <v/>
      </c>
      <c r="H105" s="172" t="str">
        <f>IF('Result Sheet'!K108="","",'Result Sheet'!K108)</f>
        <v/>
      </c>
      <c r="I105" s="172" t="str">
        <f>IF('Result Sheet'!J108="","",'Result Sheet'!J108)</f>
        <v/>
      </c>
      <c r="J105" s="273" t="str">
        <f>IF('Result Sheet'!DM108="","",'Result Sheet'!DM108)</f>
        <v/>
      </c>
      <c r="K105" s="173" t="str">
        <f>IF('Result Sheet'!DI108="","",'Result Sheet'!DI108)</f>
        <v/>
      </c>
      <c r="L105" s="174" t="str">
        <f>IF('Result Sheet'!DJ108="","",'Result Sheet'!DJ108)</f>
        <v/>
      </c>
      <c r="M105" s="173" t="str">
        <f>IF('Result Sheet'!DK108="","",'Result Sheet'!DK108)</f>
        <v/>
      </c>
      <c r="N105" s="216" t="str">
        <f>IF('Result Sheet'!DP108="","",'Result Sheet'!DP108)</f>
        <v/>
      </c>
      <c r="O105" s="175" t="str">
        <f>IF('Result Sheet'!AB108="","",IF('Result Sheet'!AB108="D","I",'Result Sheet'!AB108))</f>
        <v/>
      </c>
      <c r="P105" s="176" t="str">
        <f>IF('Result Sheet'!AC108="","",'Result Sheet'!AC108)</f>
        <v/>
      </c>
      <c r="Q105" s="175" t="str">
        <f>IF('Result Sheet'!AT108="","",IF('Result Sheet'!AT108="D","I",'Result Sheet'!AT108))</f>
        <v/>
      </c>
      <c r="R105" s="176" t="str">
        <f>IF('Result Sheet'!AU108="","",'Result Sheet'!AU108)</f>
        <v/>
      </c>
      <c r="S105" s="175" t="str">
        <f>IF('Result Sheet'!BL108="","",IF('Result Sheet'!BL108="D","I",'Result Sheet'!BL108))</f>
        <v/>
      </c>
      <c r="T105" s="176" t="str">
        <f>IF('Result Sheet'!BM108="","",'Result Sheet'!BM108)</f>
        <v/>
      </c>
      <c r="U105" s="175" t="str">
        <f>IF('Result Sheet'!CD108="","",IF('Result Sheet'!CD108="D","I",'Result Sheet'!CD108))</f>
        <v/>
      </c>
      <c r="V105" s="176" t="str">
        <f>IF('Result Sheet'!CE108="","",'Result Sheet'!CE108)</f>
        <v/>
      </c>
      <c r="W105" s="177" t="str">
        <f>IF('Result Sheet'!DO108="","",'Result Sheet'!DO108)</f>
        <v/>
      </c>
      <c r="BQ105" s="178" t="str">
        <f>'Result Sheet'!G108</f>
        <v/>
      </c>
      <c r="BR105" s="179" t="str">
        <f t="shared" si="12"/>
        <v/>
      </c>
      <c r="BS105" s="179" t="str">
        <f t="shared" si="13"/>
        <v/>
      </c>
      <c r="BT105" s="179" t="str">
        <f t="shared" si="14"/>
        <v/>
      </c>
      <c r="BU105" s="179" t="str">
        <f t="shared" si="15"/>
        <v/>
      </c>
      <c r="BV105" s="179" t="str">
        <f t="shared" si="16"/>
        <v/>
      </c>
      <c r="BW105" s="179" t="str">
        <f t="shared" si="17"/>
        <v/>
      </c>
      <c r="BX105" s="179" t="str">
        <f t="shared" si="18"/>
        <v/>
      </c>
      <c r="BY105" s="179" t="str">
        <f t="shared" si="19"/>
        <v/>
      </c>
      <c r="BZ105" s="179" t="str">
        <f t="shared" si="20"/>
        <v/>
      </c>
      <c r="CA105" s="179" t="str">
        <f t="shared" si="21"/>
        <v/>
      </c>
      <c r="CB105" s="179" t="str">
        <f t="shared" si="22"/>
        <v/>
      </c>
      <c r="CC105" s="179" t="str">
        <f t="shared" si="23"/>
        <v/>
      </c>
      <c r="CD105" s="180"/>
    </row>
    <row r="106" spans="1:82" ht="15.95" customHeight="1">
      <c r="A106" s="167">
        <f>IF('Result Sheet'!A109="","",'Result Sheet'!A109)</f>
        <v>102</v>
      </c>
      <c r="B106" s="168" t="str">
        <f>IF('Result Sheet'!B109="","",'Result Sheet'!B109)</f>
        <v/>
      </c>
      <c r="C106" s="169" t="str">
        <f>IF('Result Sheet'!F109="","",'Result Sheet'!F109)</f>
        <v/>
      </c>
      <c r="D106" s="170" t="str">
        <f>IF('Result Sheet'!E109="","",'Result Sheet'!E109)</f>
        <v/>
      </c>
      <c r="E106" s="171" t="str">
        <f>IF('Result Sheet'!G109="","",'Result Sheet'!G109)</f>
        <v/>
      </c>
      <c r="F106" s="171" t="str">
        <f>IF('Result Sheet'!H109="","",'Result Sheet'!H109)</f>
        <v/>
      </c>
      <c r="G106" s="171" t="str">
        <f>IF('Result Sheet'!I109="","",'Result Sheet'!I109)</f>
        <v/>
      </c>
      <c r="H106" s="172" t="str">
        <f>IF('Result Sheet'!K109="","",'Result Sheet'!K109)</f>
        <v/>
      </c>
      <c r="I106" s="172" t="str">
        <f>IF('Result Sheet'!J109="","",'Result Sheet'!J109)</f>
        <v/>
      </c>
      <c r="J106" s="273" t="str">
        <f>IF('Result Sheet'!DM109="","",'Result Sheet'!DM109)</f>
        <v/>
      </c>
      <c r="K106" s="173" t="str">
        <f>IF('Result Sheet'!DI109="","",'Result Sheet'!DI109)</f>
        <v/>
      </c>
      <c r="L106" s="174" t="str">
        <f>IF('Result Sheet'!DJ109="","",'Result Sheet'!DJ109)</f>
        <v/>
      </c>
      <c r="M106" s="173" t="str">
        <f>IF('Result Sheet'!DK109="","",'Result Sheet'!DK109)</f>
        <v/>
      </c>
      <c r="N106" s="216" t="str">
        <f>IF('Result Sheet'!DP109="","",'Result Sheet'!DP109)</f>
        <v/>
      </c>
      <c r="O106" s="175" t="str">
        <f>IF('Result Sheet'!AB109="","",IF('Result Sheet'!AB109="D","I",'Result Sheet'!AB109))</f>
        <v/>
      </c>
      <c r="P106" s="176" t="str">
        <f>IF('Result Sheet'!AC109="","",'Result Sheet'!AC109)</f>
        <v/>
      </c>
      <c r="Q106" s="175" t="str">
        <f>IF('Result Sheet'!AT109="","",IF('Result Sheet'!AT109="D","I",'Result Sheet'!AT109))</f>
        <v/>
      </c>
      <c r="R106" s="176" t="str">
        <f>IF('Result Sheet'!AU109="","",'Result Sheet'!AU109)</f>
        <v/>
      </c>
      <c r="S106" s="175" t="str">
        <f>IF('Result Sheet'!BL109="","",IF('Result Sheet'!BL109="D","I",'Result Sheet'!BL109))</f>
        <v/>
      </c>
      <c r="T106" s="176" t="str">
        <f>IF('Result Sheet'!BM109="","",'Result Sheet'!BM109)</f>
        <v/>
      </c>
      <c r="U106" s="175" t="str">
        <f>IF('Result Sheet'!CD109="","",IF('Result Sheet'!CD109="D","I",'Result Sheet'!CD109))</f>
        <v/>
      </c>
      <c r="V106" s="176" t="str">
        <f>IF('Result Sheet'!CE109="","",'Result Sheet'!CE109)</f>
        <v/>
      </c>
      <c r="W106" s="177" t="str">
        <f>IF('Result Sheet'!DO109="","",'Result Sheet'!DO109)</f>
        <v/>
      </c>
      <c r="BQ106" s="178" t="str">
        <f>'Result Sheet'!G109</f>
        <v/>
      </c>
      <c r="BR106" s="179" t="str">
        <f t="shared" si="12"/>
        <v/>
      </c>
      <c r="BS106" s="179" t="str">
        <f t="shared" si="13"/>
        <v/>
      </c>
      <c r="BT106" s="179" t="str">
        <f t="shared" si="14"/>
        <v/>
      </c>
      <c r="BU106" s="179" t="str">
        <f t="shared" si="15"/>
        <v/>
      </c>
      <c r="BV106" s="179" t="str">
        <f t="shared" si="16"/>
        <v/>
      </c>
      <c r="BW106" s="179" t="str">
        <f t="shared" si="17"/>
        <v/>
      </c>
      <c r="BX106" s="179" t="str">
        <f t="shared" si="18"/>
        <v/>
      </c>
      <c r="BY106" s="179" t="str">
        <f t="shared" si="19"/>
        <v/>
      </c>
      <c r="BZ106" s="179" t="str">
        <f t="shared" si="20"/>
        <v/>
      </c>
      <c r="CA106" s="179" t="str">
        <f t="shared" si="21"/>
        <v/>
      </c>
      <c r="CB106" s="179" t="str">
        <f t="shared" si="22"/>
        <v/>
      </c>
      <c r="CC106" s="179" t="str">
        <f t="shared" si="23"/>
        <v/>
      </c>
      <c r="CD106" s="180"/>
    </row>
    <row r="107" spans="1:82" ht="15.95" customHeight="1">
      <c r="A107" s="167">
        <f>IF('Result Sheet'!A110="","",'Result Sheet'!A110)</f>
        <v>103</v>
      </c>
      <c r="B107" s="168" t="str">
        <f>IF('Result Sheet'!B110="","",'Result Sheet'!B110)</f>
        <v/>
      </c>
      <c r="C107" s="169" t="str">
        <f>IF('Result Sheet'!F110="","",'Result Sheet'!F110)</f>
        <v/>
      </c>
      <c r="D107" s="170" t="str">
        <f>IF('Result Sheet'!E110="","",'Result Sheet'!E110)</f>
        <v/>
      </c>
      <c r="E107" s="171" t="str">
        <f>IF('Result Sheet'!G110="","",'Result Sheet'!G110)</f>
        <v/>
      </c>
      <c r="F107" s="171" t="str">
        <f>IF('Result Sheet'!H110="","",'Result Sheet'!H110)</f>
        <v/>
      </c>
      <c r="G107" s="171" t="str">
        <f>IF('Result Sheet'!I110="","",'Result Sheet'!I110)</f>
        <v/>
      </c>
      <c r="H107" s="172" t="str">
        <f>IF('Result Sheet'!K110="","",'Result Sheet'!K110)</f>
        <v/>
      </c>
      <c r="I107" s="172" t="str">
        <f>IF('Result Sheet'!J110="","",'Result Sheet'!J110)</f>
        <v/>
      </c>
      <c r="J107" s="273" t="str">
        <f>IF('Result Sheet'!DM110="","",'Result Sheet'!DM110)</f>
        <v/>
      </c>
      <c r="K107" s="173" t="str">
        <f>IF('Result Sheet'!DI110="","",'Result Sheet'!DI110)</f>
        <v/>
      </c>
      <c r="L107" s="174" t="str">
        <f>IF('Result Sheet'!DJ110="","",'Result Sheet'!DJ110)</f>
        <v/>
      </c>
      <c r="M107" s="173" t="str">
        <f>IF('Result Sheet'!DK110="","",'Result Sheet'!DK110)</f>
        <v/>
      </c>
      <c r="N107" s="216" t="str">
        <f>IF('Result Sheet'!DP110="","",'Result Sheet'!DP110)</f>
        <v/>
      </c>
      <c r="O107" s="175" t="str">
        <f>IF('Result Sheet'!AB110="","",IF('Result Sheet'!AB110="D","I",'Result Sheet'!AB110))</f>
        <v/>
      </c>
      <c r="P107" s="176" t="str">
        <f>IF('Result Sheet'!AC110="","",'Result Sheet'!AC110)</f>
        <v/>
      </c>
      <c r="Q107" s="175" t="str">
        <f>IF('Result Sheet'!AT110="","",IF('Result Sheet'!AT110="D","I",'Result Sheet'!AT110))</f>
        <v/>
      </c>
      <c r="R107" s="176" t="str">
        <f>IF('Result Sheet'!AU110="","",'Result Sheet'!AU110)</f>
        <v/>
      </c>
      <c r="S107" s="175" t="str">
        <f>IF('Result Sheet'!BL110="","",IF('Result Sheet'!BL110="D","I",'Result Sheet'!BL110))</f>
        <v/>
      </c>
      <c r="T107" s="176" t="str">
        <f>IF('Result Sheet'!BM110="","",'Result Sheet'!BM110)</f>
        <v/>
      </c>
      <c r="U107" s="175" t="str">
        <f>IF('Result Sheet'!CD110="","",IF('Result Sheet'!CD110="D","I",'Result Sheet'!CD110))</f>
        <v/>
      </c>
      <c r="V107" s="176" t="str">
        <f>IF('Result Sheet'!CE110="","",'Result Sheet'!CE110)</f>
        <v/>
      </c>
      <c r="W107" s="177" t="str">
        <f>IF('Result Sheet'!DO110="","",'Result Sheet'!DO110)</f>
        <v/>
      </c>
      <c r="BQ107" s="178" t="str">
        <f>'Result Sheet'!G110</f>
        <v/>
      </c>
      <c r="BR107" s="179" t="str">
        <f t="shared" si="12"/>
        <v/>
      </c>
      <c r="BS107" s="179" t="str">
        <f t="shared" si="13"/>
        <v/>
      </c>
      <c r="BT107" s="179" t="str">
        <f t="shared" si="14"/>
        <v/>
      </c>
      <c r="BU107" s="179" t="str">
        <f t="shared" si="15"/>
        <v/>
      </c>
      <c r="BV107" s="179" t="str">
        <f t="shared" si="16"/>
        <v/>
      </c>
      <c r="BW107" s="179" t="str">
        <f t="shared" si="17"/>
        <v/>
      </c>
      <c r="BX107" s="179" t="str">
        <f t="shared" si="18"/>
        <v/>
      </c>
      <c r="BY107" s="179" t="str">
        <f t="shared" si="19"/>
        <v/>
      </c>
      <c r="BZ107" s="179" t="str">
        <f t="shared" si="20"/>
        <v/>
      </c>
      <c r="CA107" s="179" t="str">
        <f t="shared" si="21"/>
        <v/>
      </c>
      <c r="CB107" s="179" t="str">
        <f t="shared" si="22"/>
        <v/>
      </c>
      <c r="CC107" s="179" t="str">
        <f t="shared" si="23"/>
        <v/>
      </c>
      <c r="CD107" s="180"/>
    </row>
    <row r="108" spans="1:82" ht="15.95" customHeight="1">
      <c r="A108" s="167">
        <f>IF('Result Sheet'!A111="","",'Result Sheet'!A111)</f>
        <v>104</v>
      </c>
      <c r="B108" s="168" t="str">
        <f>IF('Result Sheet'!B111="","",'Result Sheet'!B111)</f>
        <v/>
      </c>
      <c r="C108" s="169" t="str">
        <f>IF('Result Sheet'!F111="","",'Result Sheet'!F111)</f>
        <v/>
      </c>
      <c r="D108" s="170" t="str">
        <f>IF('Result Sheet'!E111="","",'Result Sheet'!E111)</f>
        <v/>
      </c>
      <c r="E108" s="171" t="str">
        <f>IF('Result Sheet'!G111="","",'Result Sheet'!G111)</f>
        <v/>
      </c>
      <c r="F108" s="171" t="str">
        <f>IF('Result Sheet'!H111="","",'Result Sheet'!H111)</f>
        <v/>
      </c>
      <c r="G108" s="171" t="str">
        <f>IF('Result Sheet'!I111="","",'Result Sheet'!I111)</f>
        <v/>
      </c>
      <c r="H108" s="172" t="str">
        <f>IF('Result Sheet'!K111="","",'Result Sheet'!K111)</f>
        <v/>
      </c>
      <c r="I108" s="172" t="str">
        <f>IF('Result Sheet'!J111="","",'Result Sheet'!J111)</f>
        <v/>
      </c>
      <c r="J108" s="273" t="str">
        <f>IF('Result Sheet'!DM111="","",'Result Sheet'!DM111)</f>
        <v/>
      </c>
      <c r="K108" s="173" t="str">
        <f>IF('Result Sheet'!DI111="","",'Result Sheet'!DI111)</f>
        <v/>
      </c>
      <c r="L108" s="174" t="str">
        <f>IF('Result Sheet'!DJ111="","",'Result Sheet'!DJ111)</f>
        <v/>
      </c>
      <c r="M108" s="173" t="str">
        <f>IF('Result Sheet'!DK111="","",'Result Sheet'!DK111)</f>
        <v/>
      </c>
      <c r="N108" s="216" t="str">
        <f>IF('Result Sheet'!DP111="","",'Result Sheet'!DP111)</f>
        <v/>
      </c>
      <c r="O108" s="175" t="str">
        <f>IF('Result Sheet'!AB111="","",IF('Result Sheet'!AB111="D","I",'Result Sheet'!AB111))</f>
        <v/>
      </c>
      <c r="P108" s="176" t="str">
        <f>IF('Result Sheet'!AC111="","",'Result Sheet'!AC111)</f>
        <v/>
      </c>
      <c r="Q108" s="175" t="str">
        <f>IF('Result Sheet'!AT111="","",IF('Result Sheet'!AT111="D","I",'Result Sheet'!AT111))</f>
        <v/>
      </c>
      <c r="R108" s="176" t="str">
        <f>IF('Result Sheet'!AU111="","",'Result Sheet'!AU111)</f>
        <v/>
      </c>
      <c r="S108" s="175" t="str">
        <f>IF('Result Sheet'!BL111="","",IF('Result Sheet'!BL111="D","I",'Result Sheet'!BL111))</f>
        <v/>
      </c>
      <c r="T108" s="176" t="str">
        <f>IF('Result Sheet'!BM111="","",'Result Sheet'!BM111)</f>
        <v/>
      </c>
      <c r="U108" s="175" t="str">
        <f>IF('Result Sheet'!CD111="","",IF('Result Sheet'!CD111="D","I",'Result Sheet'!CD111))</f>
        <v/>
      </c>
      <c r="V108" s="176" t="str">
        <f>IF('Result Sheet'!CE111="","",'Result Sheet'!CE111)</f>
        <v/>
      </c>
      <c r="W108" s="177" t="str">
        <f>IF('Result Sheet'!DO111="","",'Result Sheet'!DO111)</f>
        <v/>
      </c>
      <c r="BQ108" s="178" t="str">
        <f>'Result Sheet'!G111</f>
        <v/>
      </c>
      <c r="BR108" s="179" t="str">
        <f t="shared" si="12"/>
        <v/>
      </c>
      <c r="BS108" s="179" t="str">
        <f t="shared" si="13"/>
        <v/>
      </c>
      <c r="BT108" s="179" t="str">
        <f t="shared" si="14"/>
        <v/>
      </c>
      <c r="BU108" s="179" t="str">
        <f t="shared" si="15"/>
        <v/>
      </c>
      <c r="BV108" s="179" t="str">
        <f t="shared" si="16"/>
        <v/>
      </c>
      <c r="BW108" s="179" t="str">
        <f t="shared" si="17"/>
        <v/>
      </c>
      <c r="BX108" s="179" t="str">
        <f t="shared" si="18"/>
        <v/>
      </c>
      <c r="BY108" s="179" t="str">
        <f t="shared" si="19"/>
        <v/>
      </c>
      <c r="BZ108" s="179" t="str">
        <f t="shared" si="20"/>
        <v/>
      </c>
      <c r="CA108" s="179" t="str">
        <f t="shared" si="21"/>
        <v/>
      </c>
      <c r="CB108" s="179" t="str">
        <f t="shared" si="22"/>
        <v/>
      </c>
      <c r="CC108" s="179" t="str">
        <f t="shared" si="23"/>
        <v/>
      </c>
      <c r="CD108" s="180"/>
    </row>
    <row r="109" spans="1:82" ht="15.95" customHeight="1">
      <c r="A109" s="167">
        <f>IF('Result Sheet'!A112="","",'Result Sheet'!A112)</f>
        <v>105</v>
      </c>
      <c r="B109" s="168" t="str">
        <f>IF('Result Sheet'!B112="","",'Result Sheet'!B112)</f>
        <v/>
      </c>
      <c r="C109" s="169" t="str">
        <f>IF('Result Sheet'!F112="","",'Result Sheet'!F112)</f>
        <v/>
      </c>
      <c r="D109" s="170" t="str">
        <f>IF('Result Sheet'!E112="","",'Result Sheet'!E112)</f>
        <v/>
      </c>
      <c r="E109" s="171" t="str">
        <f>IF('Result Sheet'!G112="","",'Result Sheet'!G112)</f>
        <v/>
      </c>
      <c r="F109" s="171" t="str">
        <f>IF('Result Sheet'!H112="","",'Result Sheet'!H112)</f>
        <v/>
      </c>
      <c r="G109" s="171" t="str">
        <f>IF('Result Sheet'!I112="","",'Result Sheet'!I112)</f>
        <v/>
      </c>
      <c r="H109" s="172" t="str">
        <f>IF('Result Sheet'!K112="","",'Result Sheet'!K112)</f>
        <v/>
      </c>
      <c r="I109" s="172" t="str">
        <f>IF('Result Sheet'!J112="","",'Result Sheet'!J112)</f>
        <v/>
      </c>
      <c r="J109" s="273" t="str">
        <f>IF('Result Sheet'!DM112="","",'Result Sheet'!DM112)</f>
        <v/>
      </c>
      <c r="K109" s="173" t="str">
        <f>IF('Result Sheet'!DI112="","",'Result Sheet'!DI112)</f>
        <v/>
      </c>
      <c r="L109" s="174" t="str">
        <f>IF('Result Sheet'!DJ112="","",'Result Sheet'!DJ112)</f>
        <v/>
      </c>
      <c r="M109" s="173" t="str">
        <f>IF('Result Sheet'!DK112="","",'Result Sheet'!DK112)</f>
        <v/>
      </c>
      <c r="N109" s="216" t="str">
        <f>IF('Result Sheet'!DP112="","",'Result Sheet'!DP112)</f>
        <v/>
      </c>
      <c r="O109" s="175" t="str">
        <f>IF('Result Sheet'!AB112="","",IF('Result Sheet'!AB112="D","I",'Result Sheet'!AB112))</f>
        <v/>
      </c>
      <c r="P109" s="176" t="str">
        <f>IF('Result Sheet'!AC112="","",'Result Sheet'!AC112)</f>
        <v/>
      </c>
      <c r="Q109" s="175" t="str">
        <f>IF('Result Sheet'!AT112="","",IF('Result Sheet'!AT112="D","I",'Result Sheet'!AT112))</f>
        <v/>
      </c>
      <c r="R109" s="176" t="str">
        <f>IF('Result Sheet'!AU112="","",'Result Sheet'!AU112)</f>
        <v/>
      </c>
      <c r="S109" s="175" t="str">
        <f>IF('Result Sheet'!BL112="","",IF('Result Sheet'!BL112="D","I",'Result Sheet'!BL112))</f>
        <v/>
      </c>
      <c r="T109" s="176" t="str">
        <f>IF('Result Sheet'!BM112="","",'Result Sheet'!BM112)</f>
        <v/>
      </c>
      <c r="U109" s="175" t="str">
        <f>IF('Result Sheet'!CD112="","",IF('Result Sheet'!CD112="D","I",'Result Sheet'!CD112))</f>
        <v/>
      </c>
      <c r="V109" s="176" t="str">
        <f>IF('Result Sheet'!CE112="","",'Result Sheet'!CE112)</f>
        <v/>
      </c>
      <c r="W109" s="177" t="str">
        <f>IF('Result Sheet'!DO112="","",'Result Sheet'!DO112)</f>
        <v/>
      </c>
      <c r="BQ109" s="178" t="str">
        <f>'Result Sheet'!G112</f>
        <v/>
      </c>
      <c r="BR109" s="179" t="str">
        <f t="shared" si="12"/>
        <v/>
      </c>
      <c r="BS109" s="179" t="str">
        <f t="shared" si="13"/>
        <v/>
      </c>
      <c r="BT109" s="179" t="str">
        <f t="shared" si="14"/>
        <v/>
      </c>
      <c r="BU109" s="179" t="str">
        <f t="shared" si="15"/>
        <v/>
      </c>
      <c r="BV109" s="179" t="str">
        <f t="shared" si="16"/>
        <v/>
      </c>
      <c r="BW109" s="179" t="str">
        <f t="shared" si="17"/>
        <v/>
      </c>
      <c r="BX109" s="179" t="str">
        <f t="shared" si="18"/>
        <v/>
      </c>
      <c r="BY109" s="179" t="str">
        <f t="shared" si="19"/>
        <v/>
      </c>
      <c r="BZ109" s="179" t="str">
        <f t="shared" si="20"/>
        <v/>
      </c>
      <c r="CA109" s="179" t="str">
        <f t="shared" si="21"/>
        <v/>
      </c>
      <c r="CB109" s="179" t="str">
        <f t="shared" si="22"/>
        <v/>
      </c>
      <c r="CC109" s="179" t="str">
        <f t="shared" si="23"/>
        <v/>
      </c>
      <c r="CD109" s="180"/>
    </row>
    <row r="110" spans="1:82" ht="15.95" customHeight="1">
      <c r="A110" s="167">
        <f>IF('Result Sheet'!A113="","",'Result Sheet'!A113)</f>
        <v>106</v>
      </c>
      <c r="B110" s="168" t="str">
        <f>IF('Result Sheet'!B113="","",'Result Sheet'!B113)</f>
        <v/>
      </c>
      <c r="C110" s="169" t="str">
        <f>IF('Result Sheet'!F113="","",'Result Sheet'!F113)</f>
        <v/>
      </c>
      <c r="D110" s="170" t="str">
        <f>IF('Result Sheet'!E113="","",'Result Sheet'!E113)</f>
        <v/>
      </c>
      <c r="E110" s="171" t="str">
        <f>IF('Result Sheet'!G113="","",'Result Sheet'!G113)</f>
        <v/>
      </c>
      <c r="F110" s="171" t="str">
        <f>IF('Result Sheet'!H113="","",'Result Sheet'!H113)</f>
        <v/>
      </c>
      <c r="G110" s="171" t="str">
        <f>IF('Result Sheet'!I113="","",'Result Sheet'!I113)</f>
        <v/>
      </c>
      <c r="H110" s="172" t="str">
        <f>IF('Result Sheet'!K113="","",'Result Sheet'!K113)</f>
        <v/>
      </c>
      <c r="I110" s="172" t="str">
        <f>IF('Result Sheet'!J113="","",'Result Sheet'!J113)</f>
        <v/>
      </c>
      <c r="J110" s="273" t="str">
        <f>IF('Result Sheet'!DM113="","",'Result Sheet'!DM113)</f>
        <v/>
      </c>
      <c r="K110" s="173" t="str">
        <f>IF('Result Sheet'!DI113="","",'Result Sheet'!DI113)</f>
        <v/>
      </c>
      <c r="L110" s="174" t="str">
        <f>IF('Result Sheet'!DJ113="","",'Result Sheet'!DJ113)</f>
        <v/>
      </c>
      <c r="M110" s="173" t="str">
        <f>IF('Result Sheet'!DK113="","",'Result Sheet'!DK113)</f>
        <v/>
      </c>
      <c r="N110" s="216" t="str">
        <f>IF('Result Sheet'!DP113="","",'Result Sheet'!DP113)</f>
        <v/>
      </c>
      <c r="O110" s="175" t="str">
        <f>IF('Result Sheet'!AB113="","",IF('Result Sheet'!AB113="D","I",'Result Sheet'!AB113))</f>
        <v/>
      </c>
      <c r="P110" s="176" t="str">
        <f>IF('Result Sheet'!AC113="","",'Result Sheet'!AC113)</f>
        <v/>
      </c>
      <c r="Q110" s="175" t="str">
        <f>IF('Result Sheet'!AT113="","",IF('Result Sheet'!AT113="D","I",'Result Sheet'!AT113))</f>
        <v/>
      </c>
      <c r="R110" s="176" t="str">
        <f>IF('Result Sheet'!AU113="","",'Result Sheet'!AU113)</f>
        <v/>
      </c>
      <c r="S110" s="175" t="str">
        <f>IF('Result Sheet'!BL113="","",IF('Result Sheet'!BL113="D","I",'Result Sheet'!BL113))</f>
        <v/>
      </c>
      <c r="T110" s="176" t="str">
        <f>IF('Result Sheet'!BM113="","",'Result Sheet'!BM113)</f>
        <v/>
      </c>
      <c r="U110" s="175" t="str">
        <f>IF('Result Sheet'!CD113="","",IF('Result Sheet'!CD113="D","I",'Result Sheet'!CD113))</f>
        <v/>
      </c>
      <c r="V110" s="176" t="str">
        <f>IF('Result Sheet'!CE113="","",'Result Sheet'!CE113)</f>
        <v/>
      </c>
      <c r="W110" s="177" t="str">
        <f>IF('Result Sheet'!DO113="","",'Result Sheet'!DO113)</f>
        <v/>
      </c>
      <c r="BQ110" s="178" t="str">
        <f>'Result Sheet'!G113</f>
        <v/>
      </c>
      <c r="BR110" s="179" t="str">
        <f t="shared" si="12"/>
        <v/>
      </c>
      <c r="BS110" s="179" t="str">
        <f t="shared" si="13"/>
        <v/>
      </c>
      <c r="BT110" s="179" t="str">
        <f t="shared" si="14"/>
        <v/>
      </c>
      <c r="BU110" s="179" t="str">
        <f t="shared" si="15"/>
        <v/>
      </c>
      <c r="BV110" s="179" t="str">
        <f t="shared" si="16"/>
        <v/>
      </c>
      <c r="BW110" s="179" t="str">
        <f t="shared" si="17"/>
        <v/>
      </c>
      <c r="BX110" s="179" t="str">
        <f t="shared" si="18"/>
        <v/>
      </c>
      <c r="BY110" s="179" t="str">
        <f t="shared" si="19"/>
        <v/>
      </c>
      <c r="BZ110" s="179" t="str">
        <f t="shared" si="20"/>
        <v/>
      </c>
      <c r="CA110" s="179" t="str">
        <f t="shared" si="21"/>
        <v/>
      </c>
      <c r="CB110" s="179" t="str">
        <f t="shared" si="22"/>
        <v/>
      </c>
      <c r="CC110" s="179" t="str">
        <f t="shared" si="23"/>
        <v/>
      </c>
      <c r="CD110" s="180"/>
    </row>
    <row r="111" spans="1:82" ht="15.95" customHeight="1">
      <c r="A111" s="167">
        <f>IF('Result Sheet'!A114="","",'Result Sheet'!A114)</f>
        <v>107</v>
      </c>
      <c r="B111" s="168" t="str">
        <f>IF('Result Sheet'!B114="","",'Result Sheet'!B114)</f>
        <v/>
      </c>
      <c r="C111" s="169" t="str">
        <f>IF('Result Sheet'!F114="","",'Result Sheet'!F114)</f>
        <v/>
      </c>
      <c r="D111" s="170" t="str">
        <f>IF('Result Sheet'!E114="","",'Result Sheet'!E114)</f>
        <v/>
      </c>
      <c r="E111" s="171" t="str">
        <f>IF('Result Sheet'!G114="","",'Result Sheet'!G114)</f>
        <v/>
      </c>
      <c r="F111" s="171" t="str">
        <f>IF('Result Sheet'!H114="","",'Result Sheet'!H114)</f>
        <v/>
      </c>
      <c r="G111" s="171" t="str">
        <f>IF('Result Sheet'!I114="","",'Result Sheet'!I114)</f>
        <v/>
      </c>
      <c r="H111" s="172" t="str">
        <f>IF('Result Sheet'!K114="","",'Result Sheet'!K114)</f>
        <v/>
      </c>
      <c r="I111" s="172" t="str">
        <f>IF('Result Sheet'!J114="","",'Result Sheet'!J114)</f>
        <v/>
      </c>
      <c r="J111" s="273" t="str">
        <f>IF('Result Sheet'!DM114="","",'Result Sheet'!DM114)</f>
        <v/>
      </c>
      <c r="K111" s="173" t="str">
        <f>IF('Result Sheet'!DI114="","",'Result Sheet'!DI114)</f>
        <v/>
      </c>
      <c r="L111" s="174" t="str">
        <f>IF('Result Sheet'!DJ114="","",'Result Sheet'!DJ114)</f>
        <v/>
      </c>
      <c r="M111" s="173" t="str">
        <f>IF('Result Sheet'!DK114="","",'Result Sheet'!DK114)</f>
        <v/>
      </c>
      <c r="N111" s="216" t="str">
        <f>IF('Result Sheet'!DP114="","",'Result Sheet'!DP114)</f>
        <v/>
      </c>
      <c r="O111" s="175" t="str">
        <f>IF('Result Sheet'!AB114="","",IF('Result Sheet'!AB114="D","I",'Result Sheet'!AB114))</f>
        <v/>
      </c>
      <c r="P111" s="176" t="str">
        <f>IF('Result Sheet'!AC114="","",'Result Sheet'!AC114)</f>
        <v/>
      </c>
      <c r="Q111" s="175" t="str">
        <f>IF('Result Sheet'!AT114="","",IF('Result Sheet'!AT114="D","I",'Result Sheet'!AT114))</f>
        <v/>
      </c>
      <c r="R111" s="176" t="str">
        <f>IF('Result Sheet'!AU114="","",'Result Sheet'!AU114)</f>
        <v/>
      </c>
      <c r="S111" s="175" t="str">
        <f>IF('Result Sheet'!BL114="","",IF('Result Sheet'!BL114="D","I",'Result Sheet'!BL114))</f>
        <v/>
      </c>
      <c r="T111" s="176" t="str">
        <f>IF('Result Sheet'!BM114="","",'Result Sheet'!BM114)</f>
        <v/>
      </c>
      <c r="U111" s="175" t="str">
        <f>IF('Result Sheet'!CD114="","",IF('Result Sheet'!CD114="D","I",'Result Sheet'!CD114))</f>
        <v/>
      </c>
      <c r="V111" s="176" t="str">
        <f>IF('Result Sheet'!CE114="","",'Result Sheet'!CE114)</f>
        <v/>
      </c>
      <c r="W111" s="177" t="str">
        <f>IF('Result Sheet'!DO114="","",'Result Sheet'!DO114)</f>
        <v/>
      </c>
      <c r="BQ111" s="178" t="str">
        <f>'Result Sheet'!G114</f>
        <v/>
      </c>
      <c r="BR111" s="179" t="str">
        <f t="shared" si="12"/>
        <v/>
      </c>
      <c r="BS111" s="179" t="str">
        <f t="shared" si="13"/>
        <v/>
      </c>
      <c r="BT111" s="179" t="str">
        <f t="shared" si="14"/>
        <v/>
      </c>
      <c r="BU111" s="179" t="str">
        <f t="shared" si="15"/>
        <v/>
      </c>
      <c r="BV111" s="179" t="str">
        <f t="shared" si="16"/>
        <v/>
      </c>
      <c r="BW111" s="179" t="str">
        <f t="shared" si="17"/>
        <v/>
      </c>
      <c r="BX111" s="179" t="str">
        <f t="shared" si="18"/>
        <v/>
      </c>
      <c r="BY111" s="179" t="str">
        <f t="shared" si="19"/>
        <v/>
      </c>
      <c r="BZ111" s="179" t="str">
        <f t="shared" si="20"/>
        <v/>
      </c>
      <c r="CA111" s="179" t="str">
        <f t="shared" si="21"/>
        <v/>
      </c>
      <c r="CB111" s="179" t="str">
        <f t="shared" si="22"/>
        <v/>
      </c>
      <c r="CC111" s="179" t="str">
        <f t="shared" si="23"/>
        <v/>
      </c>
      <c r="CD111" s="180"/>
    </row>
    <row r="112" spans="1:82" ht="15.95" customHeight="1">
      <c r="A112" s="167">
        <f>IF('Result Sheet'!A115="","",'Result Sheet'!A115)</f>
        <v>108</v>
      </c>
      <c r="B112" s="168" t="str">
        <f>IF('Result Sheet'!B115="","",'Result Sheet'!B115)</f>
        <v/>
      </c>
      <c r="C112" s="169" t="str">
        <f>IF('Result Sheet'!F115="","",'Result Sheet'!F115)</f>
        <v/>
      </c>
      <c r="D112" s="170" t="str">
        <f>IF('Result Sheet'!E115="","",'Result Sheet'!E115)</f>
        <v/>
      </c>
      <c r="E112" s="171" t="str">
        <f>IF('Result Sheet'!G115="","",'Result Sheet'!G115)</f>
        <v/>
      </c>
      <c r="F112" s="171" t="str">
        <f>IF('Result Sheet'!H115="","",'Result Sheet'!H115)</f>
        <v/>
      </c>
      <c r="G112" s="171" t="str">
        <f>IF('Result Sheet'!I115="","",'Result Sheet'!I115)</f>
        <v/>
      </c>
      <c r="H112" s="172" t="str">
        <f>IF('Result Sheet'!K115="","",'Result Sheet'!K115)</f>
        <v/>
      </c>
      <c r="I112" s="172" t="str">
        <f>IF('Result Sheet'!J115="","",'Result Sheet'!J115)</f>
        <v/>
      </c>
      <c r="J112" s="273" t="str">
        <f>IF('Result Sheet'!DM115="","",'Result Sheet'!DM115)</f>
        <v/>
      </c>
      <c r="K112" s="173" t="str">
        <f>IF('Result Sheet'!DI115="","",'Result Sheet'!DI115)</f>
        <v/>
      </c>
      <c r="L112" s="174" t="str">
        <f>IF('Result Sheet'!DJ115="","",'Result Sheet'!DJ115)</f>
        <v/>
      </c>
      <c r="M112" s="173" t="str">
        <f>IF('Result Sheet'!DK115="","",'Result Sheet'!DK115)</f>
        <v/>
      </c>
      <c r="N112" s="216" t="str">
        <f>IF('Result Sheet'!DP115="","",'Result Sheet'!DP115)</f>
        <v/>
      </c>
      <c r="O112" s="175" t="str">
        <f>IF('Result Sheet'!AB115="","",IF('Result Sheet'!AB115="D","I",'Result Sheet'!AB115))</f>
        <v/>
      </c>
      <c r="P112" s="176" t="str">
        <f>IF('Result Sheet'!AC115="","",'Result Sheet'!AC115)</f>
        <v/>
      </c>
      <c r="Q112" s="175" t="str">
        <f>IF('Result Sheet'!AT115="","",IF('Result Sheet'!AT115="D","I",'Result Sheet'!AT115))</f>
        <v/>
      </c>
      <c r="R112" s="176" t="str">
        <f>IF('Result Sheet'!AU115="","",'Result Sheet'!AU115)</f>
        <v/>
      </c>
      <c r="S112" s="175" t="str">
        <f>IF('Result Sheet'!BL115="","",IF('Result Sheet'!BL115="D","I",'Result Sheet'!BL115))</f>
        <v/>
      </c>
      <c r="T112" s="176" t="str">
        <f>IF('Result Sheet'!BM115="","",'Result Sheet'!BM115)</f>
        <v/>
      </c>
      <c r="U112" s="175" t="str">
        <f>IF('Result Sheet'!CD115="","",IF('Result Sheet'!CD115="D","I",'Result Sheet'!CD115))</f>
        <v/>
      </c>
      <c r="V112" s="176" t="str">
        <f>IF('Result Sheet'!CE115="","",'Result Sheet'!CE115)</f>
        <v/>
      </c>
      <c r="W112" s="177" t="str">
        <f>IF('Result Sheet'!DO115="","",'Result Sheet'!DO115)</f>
        <v/>
      </c>
      <c r="BQ112" s="178" t="str">
        <f>'Result Sheet'!G115</f>
        <v/>
      </c>
      <c r="BR112" s="179" t="str">
        <f t="shared" si="12"/>
        <v/>
      </c>
      <c r="BS112" s="179" t="str">
        <f t="shared" si="13"/>
        <v/>
      </c>
      <c r="BT112" s="179" t="str">
        <f t="shared" si="14"/>
        <v/>
      </c>
      <c r="BU112" s="179" t="str">
        <f t="shared" si="15"/>
        <v/>
      </c>
      <c r="BV112" s="179" t="str">
        <f t="shared" si="16"/>
        <v/>
      </c>
      <c r="BW112" s="179" t="str">
        <f t="shared" si="17"/>
        <v/>
      </c>
      <c r="BX112" s="179" t="str">
        <f t="shared" si="18"/>
        <v/>
      </c>
      <c r="BY112" s="179" t="str">
        <f t="shared" si="19"/>
        <v/>
      </c>
      <c r="BZ112" s="179" t="str">
        <f t="shared" si="20"/>
        <v/>
      </c>
      <c r="CA112" s="179" t="str">
        <f t="shared" si="21"/>
        <v/>
      </c>
      <c r="CB112" s="179" t="str">
        <f t="shared" si="22"/>
        <v/>
      </c>
      <c r="CC112" s="179" t="str">
        <f t="shared" si="23"/>
        <v/>
      </c>
      <c r="CD112" s="180"/>
    </row>
    <row r="113" spans="1:82" ht="15.95" customHeight="1">
      <c r="A113" s="167">
        <f>IF('Result Sheet'!A116="","",'Result Sheet'!A116)</f>
        <v>109</v>
      </c>
      <c r="B113" s="168" t="str">
        <f>IF('Result Sheet'!B116="","",'Result Sheet'!B116)</f>
        <v/>
      </c>
      <c r="C113" s="169" t="str">
        <f>IF('Result Sheet'!F116="","",'Result Sheet'!F116)</f>
        <v/>
      </c>
      <c r="D113" s="170" t="str">
        <f>IF('Result Sheet'!E116="","",'Result Sheet'!E116)</f>
        <v/>
      </c>
      <c r="E113" s="171" t="str">
        <f>IF('Result Sheet'!G116="","",'Result Sheet'!G116)</f>
        <v/>
      </c>
      <c r="F113" s="171" t="str">
        <f>IF('Result Sheet'!H116="","",'Result Sheet'!H116)</f>
        <v/>
      </c>
      <c r="G113" s="171" t="str">
        <f>IF('Result Sheet'!I116="","",'Result Sheet'!I116)</f>
        <v/>
      </c>
      <c r="H113" s="172" t="str">
        <f>IF('Result Sheet'!K116="","",'Result Sheet'!K116)</f>
        <v/>
      </c>
      <c r="I113" s="172" t="str">
        <f>IF('Result Sheet'!J116="","",'Result Sheet'!J116)</f>
        <v/>
      </c>
      <c r="J113" s="273" t="str">
        <f>IF('Result Sheet'!DM116="","",'Result Sheet'!DM116)</f>
        <v/>
      </c>
      <c r="K113" s="173" t="str">
        <f>IF('Result Sheet'!DI116="","",'Result Sheet'!DI116)</f>
        <v/>
      </c>
      <c r="L113" s="174" t="str">
        <f>IF('Result Sheet'!DJ116="","",'Result Sheet'!DJ116)</f>
        <v/>
      </c>
      <c r="M113" s="173" t="str">
        <f>IF('Result Sheet'!DK116="","",'Result Sheet'!DK116)</f>
        <v/>
      </c>
      <c r="N113" s="216" t="str">
        <f>IF('Result Sheet'!DP116="","",'Result Sheet'!DP116)</f>
        <v/>
      </c>
      <c r="O113" s="175" t="str">
        <f>IF('Result Sheet'!AB116="","",IF('Result Sheet'!AB116="D","I",'Result Sheet'!AB116))</f>
        <v/>
      </c>
      <c r="P113" s="176" t="str">
        <f>IF('Result Sheet'!AC116="","",'Result Sheet'!AC116)</f>
        <v/>
      </c>
      <c r="Q113" s="175" t="str">
        <f>IF('Result Sheet'!AT116="","",IF('Result Sheet'!AT116="D","I",'Result Sheet'!AT116))</f>
        <v/>
      </c>
      <c r="R113" s="176" t="str">
        <f>IF('Result Sheet'!AU116="","",'Result Sheet'!AU116)</f>
        <v/>
      </c>
      <c r="S113" s="175" t="str">
        <f>IF('Result Sheet'!BL116="","",IF('Result Sheet'!BL116="D","I",'Result Sheet'!BL116))</f>
        <v/>
      </c>
      <c r="T113" s="176" t="str">
        <f>IF('Result Sheet'!BM116="","",'Result Sheet'!BM116)</f>
        <v/>
      </c>
      <c r="U113" s="175" t="str">
        <f>IF('Result Sheet'!CD116="","",IF('Result Sheet'!CD116="D","I",'Result Sheet'!CD116))</f>
        <v/>
      </c>
      <c r="V113" s="176" t="str">
        <f>IF('Result Sheet'!CE116="","",'Result Sheet'!CE116)</f>
        <v/>
      </c>
      <c r="W113" s="177" t="str">
        <f>IF('Result Sheet'!DO116="","",'Result Sheet'!DO116)</f>
        <v/>
      </c>
      <c r="BQ113" s="178" t="str">
        <f>'Result Sheet'!G116</f>
        <v/>
      </c>
      <c r="BR113" s="179" t="str">
        <f t="shared" si="12"/>
        <v/>
      </c>
      <c r="BS113" s="179" t="str">
        <f t="shared" si="13"/>
        <v/>
      </c>
      <c r="BT113" s="179" t="str">
        <f t="shared" si="14"/>
        <v/>
      </c>
      <c r="BU113" s="179" t="str">
        <f t="shared" si="15"/>
        <v/>
      </c>
      <c r="BV113" s="179" t="str">
        <f t="shared" si="16"/>
        <v/>
      </c>
      <c r="BW113" s="179" t="str">
        <f t="shared" si="17"/>
        <v/>
      </c>
      <c r="BX113" s="179" t="str">
        <f t="shared" si="18"/>
        <v/>
      </c>
      <c r="BY113" s="179" t="str">
        <f t="shared" si="19"/>
        <v/>
      </c>
      <c r="BZ113" s="179" t="str">
        <f t="shared" si="20"/>
        <v/>
      </c>
      <c r="CA113" s="179" t="str">
        <f t="shared" si="21"/>
        <v/>
      </c>
      <c r="CB113" s="179" t="str">
        <f t="shared" si="22"/>
        <v/>
      </c>
      <c r="CC113" s="179" t="str">
        <f t="shared" si="23"/>
        <v/>
      </c>
      <c r="CD113" s="180"/>
    </row>
    <row r="114" spans="1:82" ht="15.95" customHeight="1">
      <c r="A114" s="167">
        <f>IF('Result Sheet'!A117="","",'Result Sheet'!A117)</f>
        <v>110</v>
      </c>
      <c r="B114" s="168" t="str">
        <f>IF('Result Sheet'!B117="","",'Result Sheet'!B117)</f>
        <v/>
      </c>
      <c r="C114" s="169" t="str">
        <f>IF('Result Sheet'!F117="","",'Result Sheet'!F117)</f>
        <v/>
      </c>
      <c r="D114" s="170" t="str">
        <f>IF('Result Sheet'!E117="","",'Result Sheet'!E117)</f>
        <v/>
      </c>
      <c r="E114" s="171" t="str">
        <f>IF('Result Sheet'!G117="","",'Result Sheet'!G117)</f>
        <v/>
      </c>
      <c r="F114" s="171" t="str">
        <f>IF('Result Sheet'!H117="","",'Result Sheet'!H117)</f>
        <v/>
      </c>
      <c r="G114" s="171" t="str">
        <f>IF('Result Sheet'!I117="","",'Result Sheet'!I117)</f>
        <v/>
      </c>
      <c r="H114" s="172" t="str">
        <f>IF('Result Sheet'!K117="","",'Result Sheet'!K117)</f>
        <v/>
      </c>
      <c r="I114" s="172" t="str">
        <f>IF('Result Sheet'!J117="","",'Result Sheet'!J117)</f>
        <v/>
      </c>
      <c r="J114" s="273" t="str">
        <f>IF('Result Sheet'!DM117="","",'Result Sheet'!DM117)</f>
        <v/>
      </c>
      <c r="K114" s="173" t="str">
        <f>IF('Result Sheet'!DI117="","",'Result Sheet'!DI117)</f>
        <v/>
      </c>
      <c r="L114" s="174" t="str">
        <f>IF('Result Sheet'!DJ117="","",'Result Sheet'!DJ117)</f>
        <v/>
      </c>
      <c r="M114" s="173" t="str">
        <f>IF('Result Sheet'!DK117="","",'Result Sheet'!DK117)</f>
        <v/>
      </c>
      <c r="N114" s="216" t="str">
        <f>IF('Result Sheet'!DP117="","",'Result Sheet'!DP117)</f>
        <v/>
      </c>
      <c r="O114" s="175" t="str">
        <f>IF('Result Sheet'!AB117="","",IF('Result Sheet'!AB117="D","I",'Result Sheet'!AB117))</f>
        <v/>
      </c>
      <c r="P114" s="176" t="str">
        <f>IF('Result Sheet'!AC117="","",'Result Sheet'!AC117)</f>
        <v/>
      </c>
      <c r="Q114" s="175" t="str">
        <f>IF('Result Sheet'!AT117="","",IF('Result Sheet'!AT117="D","I",'Result Sheet'!AT117))</f>
        <v/>
      </c>
      <c r="R114" s="176" t="str">
        <f>IF('Result Sheet'!AU117="","",'Result Sheet'!AU117)</f>
        <v/>
      </c>
      <c r="S114" s="175" t="str">
        <f>IF('Result Sheet'!BL117="","",IF('Result Sheet'!BL117="D","I",'Result Sheet'!BL117))</f>
        <v/>
      </c>
      <c r="T114" s="176" t="str">
        <f>IF('Result Sheet'!BM117="","",'Result Sheet'!BM117)</f>
        <v/>
      </c>
      <c r="U114" s="175" t="str">
        <f>IF('Result Sheet'!CD117="","",IF('Result Sheet'!CD117="D","I",'Result Sheet'!CD117))</f>
        <v/>
      </c>
      <c r="V114" s="176" t="str">
        <f>IF('Result Sheet'!CE117="","",'Result Sheet'!CE117)</f>
        <v/>
      </c>
      <c r="W114" s="177" t="str">
        <f>IF('Result Sheet'!DO117="","",'Result Sheet'!DO117)</f>
        <v/>
      </c>
      <c r="BQ114" s="178" t="str">
        <f>'Result Sheet'!G117</f>
        <v/>
      </c>
      <c r="BR114" s="179" t="str">
        <f t="shared" si="12"/>
        <v/>
      </c>
      <c r="BS114" s="179" t="str">
        <f t="shared" si="13"/>
        <v/>
      </c>
      <c r="BT114" s="179" t="str">
        <f t="shared" si="14"/>
        <v/>
      </c>
      <c r="BU114" s="179" t="str">
        <f t="shared" si="15"/>
        <v/>
      </c>
      <c r="BV114" s="179" t="str">
        <f t="shared" si="16"/>
        <v/>
      </c>
      <c r="BW114" s="179" t="str">
        <f t="shared" si="17"/>
        <v/>
      </c>
      <c r="BX114" s="179" t="str">
        <f t="shared" si="18"/>
        <v/>
      </c>
      <c r="BY114" s="179" t="str">
        <f t="shared" si="19"/>
        <v/>
      </c>
      <c r="BZ114" s="179" t="str">
        <f t="shared" si="20"/>
        <v/>
      </c>
      <c r="CA114" s="179" t="str">
        <f t="shared" si="21"/>
        <v/>
      </c>
      <c r="CB114" s="179" t="str">
        <f t="shared" si="22"/>
        <v/>
      </c>
      <c r="CC114" s="179" t="str">
        <f t="shared" si="23"/>
        <v/>
      </c>
      <c r="CD114" s="180"/>
    </row>
    <row r="115" spans="1:82" ht="15.95" customHeight="1">
      <c r="A115" s="167">
        <f>IF('Result Sheet'!A118="","",'Result Sheet'!A118)</f>
        <v>111</v>
      </c>
      <c r="B115" s="168" t="str">
        <f>IF('Result Sheet'!B118="","",'Result Sheet'!B118)</f>
        <v/>
      </c>
      <c r="C115" s="169" t="str">
        <f>IF('Result Sheet'!F118="","",'Result Sheet'!F118)</f>
        <v/>
      </c>
      <c r="D115" s="170" t="str">
        <f>IF('Result Sheet'!E118="","",'Result Sheet'!E118)</f>
        <v/>
      </c>
      <c r="E115" s="171" t="str">
        <f>IF('Result Sheet'!G118="","",'Result Sheet'!G118)</f>
        <v/>
      </c>
      <c r="F115" s="171" t="str">
        <f>IF('Result Sheet'!H118="","",'Result Sheet'!H118)</f>
        <v/>
      </c>
      <c r="G115" s="171" t="str">
        <f>IF('Result Sheet'!I118="","",'Result Sheet'!I118)</f>
        <v/>
      </c>
      <c r="H115" s="172" t="str">
        <f>IF('Result Sheet'!K118="","",'Result Sheet'!K118)</f>
        <v/>
      </c>
      <c r="I115" s="172" t="str">
        <f>IF('Result Sheet'!J118="","",'Result Sheet'!J118)</f>
        <v/>
      </c>
      <c r="J115" s="273" t="str">
        <f>IF('Result Sheet'!DM118="","",'Result Sheet'!DM118)</f>
        <v/>
      </c>
      <c r="K115" s="173" t="str">
        <f>IF('Result Sheet'!DI118="","",'Result Sheet'!DI118)</f>
        <v/>
      </c>
      <c r="L115" s="174" t="str">
        <f>IF('Result Sheet'!DJ118="","",'Result Sheet'!DJ118)</f>
        <v/>
      </c>
      <c r="M115" s="173" t="str">
        <f>IF('Result Sheet'!DK118="","",'Result Sheet'!DK118)</f>
        <v/>
      </c>
      <c r="N115" s="216" t="str">
        <f>IF('Result Sheet'!DP118="","",'Result Sheet'!DP118)</f>
        <v/>
      </c>
      <c r="O115" s="175" t="str">
        <f>IF('Result Sheet'!AB118="","",IF('Result Sheet'!AB118="D","I",'Result Sheet'!AB118))</f>
        <v/>
      </c>
      <c r="P115" s="176" t="str">
        <f>IF('Result Sheet'!AC118="","",'Result Sheet'!AC118)</f>
        <v/>
      </c>
      <c r="Q115" s="175" t="str">
        <f>IF('Result Sheet'!AT118="","",IF('Result Sheet'!AT118="D","I",'Result Sheet'!AT118))</f>
        <v/>
      </c>
      <c r="R115" s="176" t="str">
        <f>IF('Result Sheet'!AU118="","",'Result Sheet'!AU118)</f>
        <v/>
      </c>
      <c r="S115" s="175" t="str">
        <f>IF('Result Sheet'!BL118="","",IF('Result Sheet'!BL118="D","I",'Result Sheet'!BL118))</f>
        <v/>
      </c>
      <c r="T115" s="176" t="str">
        <f>IF('Result Sheet'!BM118="","",'Result Sheet'!BM118)</f>
        <v/>
      </c>
      <c r="U115" s="175" t="str">
        <f>IF('Result Sheet'!CD118="","",IF('Result Sheet'!CD118="D","I",'Result Sheet'!CD118))</f>
        <v/>
      </c>
      <c r="V115" s="176" t="str">
        <f>IF('Result Sheet'!CE118="","",'Result Sheet'!CE118)</f>
        <v/>
      </c>
      <c r="W115" s="177" t="str">
        <f>IF('Result Sheet'!DO118="","",'Result Sheet'!DO118)</f>
        <v/>
      </c>
      <c r="BQ115" s="178" t="str">
        <f>'Result Sheet'!G118</f>
        <v/>
      </c>
      <c r="BR115" s="179" t="str">
        <f t="shared" si="12"/>
        <v/>
      </c>
      <c r="BS115" s="179" t="str">
        <f t="shared" si="13"/>
        <v/>
      </c>
      <c r="BT115" s="179" t="str">
        <f t="shared" si="14"/>
        <v/>
      </c>
      <c r="BU115" s="179" t="str">
        <f t="shared" si="15"/>
        <v/>
      </c>
      <c r="BV115" s="179" t="str">
        <f t="shared" si="16"/>
        <v/>
      </c>
      <c r="BW115" s="179" t="str">
        <f t="shared" si="17"/>
        <v/>
      </c>
      <c r="BX115" s="179" t="str">
        <f t="shared" si="18"/>
        <v/>
      </c>
      <c r="BY115" s="179" t="str">
        <f t="shared" si="19"/>
        <v/>
      </c>
      <c r="BZ115" s="179" t="str">
        <f t="shared" si="20"/>
        <v/>
      </c>
      <c r="CA115" s="179" t="str">
        <f t="shared" si="21"/>
        <v/>
      </c>
      <c r="CB115" s="179" t="str">
        <f t="shared" si="22"/>
        <v/>
      </c>
      <c r="CC115" s="179" t="str">
        <f t="shared" si="23"/>
        <v/>
      </c>
      <c r="CD115" s="180"/>
    </row>
    <row r="116" spans="1:82" ht="15.95" customHeight="1">
      <c r="A116" s="167">
        <f>IF('Result Sheet'!A119="","",'Result Sheet'!A119)</f>
        <v>112</v>
      </c>
      <c r="B116" s="168" t="str">
        <f>IF('Result Sheet'!B119="","",'Result Sheet'!B119)</f>
        <v/>
      </c>
      <c r="C116" s="169" t="str">
        <f>IF('Result Sheet'!F119="","",'Result Sheet'!F119)</f>
        <v/>
      </c>
      <c r="D116" s="170" t="str">
        <f>IF('Result Sheet'!E119="","",'Result Sheet'!E119)</f>
        <v/>
      </c>
      <c r="E116" s="171" t="str">
        <f>IF('Result Sheet'!G119="","",'Result Sheet'!G119)</f>
        <v/>
      </c>
      <c r="F116" s="171" t="str">
        <f>IF('Result Sheet'!H119="","",'Result Sheet'!H119)</f>
        <v/>
      </c>
      <c r="G116" s="171" t="str">
        <f>IF('Result Sheet'!I119="","",'Result Sheet'!I119)</f>
        <v/>
      </c>
      <c r="H116" s="172" t="str">
        <f>IF('Result Sheet'!K119="","",'Result Sheet'!K119)</f>
        <v/>
      </c>
      <c r="I116" s="172" t="str">
        <f>IF('Result Sheet'!J119="","",'Result Sheet'!J119)</f>
        <v/>
      </c>
      <c r="J116" s="273" t="str">
        <f>IF('Result Sheet'!DM119="","",'Result Sheet'!DM119)</f>
        <v/>
      </c>
      <c r="K116" s="173" t="str">
        <f>IF('Result Sheet'!DI119="","",'Result Sheet'!DI119)</f>
        <v/>
      </c>
      <c r="L116" s="174" t="str">
        <f>IF('Result Sheet'!DJ119="","",'Result Sheet'!DJ119)</f>
        <v/>
      </c>
      <c r="M116" s="173" t="str">
        <f>IF('Result Sheet'!DK119="","",'Result Sheet'!DK119)</f>
        <v/>
      </c>
      <c r="N116" s="216" t="str">
        <f>IF('Result Sheet'!DP119="","",'Result Sheet'!DP119)</f>
        <v/>
      </c>
      <c r="O116" s="175" t="str">
        <f>IF('Result Sheet'!AB119="","",IF('Result Sheet'!AB119="D","I",'Result Sheet'!AB119))</f>
        <v/>
      </c>
      <c r="P116" s="176" t="str">
        <f>IF('Result Sheet'!AC119="","",'Result Sheet'!AC119)</f>
        <v/>
      </c>
      <c r="Q116" s="175" t="str">
        <f>IF('Result Sheet'!AT119="","",IF('Result Sheet'!AT119="D","I",'Result Sheet'!AT119))</f>
        <v/>
      </c>
      <c r="R116" s="176" t="str">
        <f>IF('Result Sheet'!AU119="","",'Result Sheet'!AU119)</f>
        <v/>
      </c>
      <c r="S116" s="175" t="str">
        <f>IF('Result Sheet'!BL119="","",IF('Result Sheet'!BL119="D","I",'Result Sheet'!BL119))</f>
        <v/>
      </c>
      <c r="T116" s="176" t="str">
        <f>IF('Result Sheet'!BM119="","",'Result Sheet'!BM119)</f>
        <v/>
      </c>
      <c r="U116" s="175" t="str">
        <f>IF('Result Sheet'!CD119="","",IF('Result Sheet'!CD119="D","I",'Result Sheet'!CD119))</f>
        <v/>
      </c>
      <c r="V116" s="176" t="str">
        <f>IF('Result Sheet'!CE119="","",'Result Sheet'!CE119)</f>
        <v/>
      </c>
      <c r="W116" s="177" t="str">
        <f>IF('Result Sheet'!DO119="","",'Result Sheet'!DO119)</f>
        <v/>
      </c>
      <c r="BQ116" s="178" t="str">
        <f>'Result Sheet'!G119</f>
        <v/>
      </c>
      <c r="BR116" s="179" t="str">
        <f t="shared" si="12"/>
        <v/>
      </c>
      <c r="BS116" s="179" t="str">
        <f t="shared" si="13"/>
        <v/>
      </c>
      <c r="BT116" s="179" t="str">
        <f t="shared" si="14"/>
        <v/>
      </c>
      <c r="BU116" s="179" t="str">
        <f t="shared" si="15"/>
        <v/>
      </c>
      <c r="BV116" s="179" t="str">
        <f t="shared" si="16"/>
        <v/>
      </c>
      <c r="BW116" s="179" t="str">
        <f t="shared" si="17"/>
        <v/>
      </c>
      <c r="BX116" s="179" t="str">
        <f t="shared" si="18"/>
        <v/>
      </c>
      <c r="BY116" s="179" t="str">
        <f t="shared" si="19"/>
        <v/>
      </c>
      <c r="BZ116" s="179" t="str">
        <f t="shared" si="20"/>
        <v/>
      </c>
      <c r="CA116" s="179" t="str">
        <f t="shared" si="21"/>
        <v/>
      </c>
      <c r="CB116" s="179" t="str">
        <f t="shared" si="22"/>
        <v/>
      </c>
      <c r="CC116" s="179" t="str">
        <f t="shared" si="23"/>
        <v/>
      </c>
      <c r="CD116" s="180"/>
    </row>
    <row r="117" spans="1:82" ht="15.95" customHeight="1">
      <c r="A117" s="167">
        <f>IF('Result Sheet'!A120="","",'Result Sheet'!A120)</f>
        <v>113</v>
      </c>
      <c r="B117" s="168" t="str">
        <f>IF('Result Sheet'!B120="","",'Result Sheet'!B120)</f>
        <v/>
      </c>
      <c r="C117" s="169" t="str">
        <f>IF('Result Sheet'!F120="","",'Result Sheet'!F120)</f>
        <v/>
      </c>
      <c r="D117" s="170" t="str">
        <f>IF('Result Sheet'!E120="","",'Result Sheet'!E120)</f>
        <v/>
      </c>
      <c r="E117" s="171" t="str">
        <f>IF('Result Sheet'!G120="","",'Result Sheet'!G120)</f>
        <v/>
      </c>
      <c r="F117" s="171" t="str">
        <f>IF('Result Sheet'!H120="","",'Result Sheet'!H120)</f>
        <v/>
      </c>
      <c r="G117" s="171" t="str">
        <f>IF('Result Sheet'!I120="","",'Result Sheet'!I120)</f>
        <v/>
      </c>
      <c r="H117" s="172" t="str">
        <f>IF('Result Sheet'!K120="","",'Result Sheet'!K120)</f>
        <v/>
      </c>
      <c r="I117" s="172" t="str">
        <f>IF('Result Sheet'!J120="","",'Result Sheet'!J120)</f>
        <v/>
      </c>
      <c r="J117" s="273" t="str">
        <f>IF('Result Sheet'!DM120="","",'Result Sheet'!DM120)</f>
        <v/>
      </c>
      <c r="K117" s="173" t="str">
        <f>IF('Result Sheet'!DI120="","",'Result Sheet'!DI120)</f>
        <v/>
      </c>
      <c r="L117" s="174" t="str">
        <f>IF('Result Sheet'!DJ120="","",'Result Sheet'!DJ120)</f>
        <v/>
      </c>
      <c r="M117" s="173" t="str">
        <f>IF('Result Sheet'!DK120="","",'Result Sheet'!DK120)</f>
        <v/>
      </c>
      <c r="N117" s="216" t="str">
        <f>IF('Result Sheet'!DP120="","",'Result Sheet'!DP120)</f>
        <v/>
      </c>
      <c r="O117" s="175" t="str">
        <f>IF('Result Sheet'!AB120="","",IF('Result Sheet'!AB120="D","I",'Result Sheet'!AB120))</f>
        <v/>
      </c>
      <c r="P117" s="176" t="str">
        <f>IF('Result Sheet'!AC120="","",'Result Sheet'!AC120)</f>
        <v/>
      </c>
      <c r="Q117" s="175" t="str">
        <f>IF('Result Sheet'!AT120="","",IF('Result Sheet'!AT120="D","I",'Result Sheet'!AT120))</f>
        <v/>
      </c>
      <c r="R117" s="176" t="str">
        <f>IF('Result Sheet'!AU120="","",'Result Sheet'!AU120)</f>
        <v/>
      </c>
      <c r="S117" s="175" t="str">
        <f>IF('Result Sheet'!BL120="","",IF('Result Sheet'!BL120="D","I",'Result Sheet'!BL120))</f>
        <v/>
      </c>
      <c r="T117" s="176" t="str">
        <f>IF('Result Sheet'!BM120="","",'Result Sheet'!BM120)</f>
        <v/>
      </c>
      <c r="U117" s="175" t="str">
        <f>IF('Result Sheet'!CD120="","",IF('Result Sheet'!CD120="D","I",'Result Sheet'!CD120))</f>
        <v/>
      </c>
      <c r="V117" s="176" t="str">
        <f>IF('Result Sheet'!CE120="","",'Result Sheet'!CE120)</f>
        <v/>
      </c>
      <c r="W117" s="177" t="str">
        <f>IF('Result Sheet'!DO120="","",'Result Sheet'!DO120)</f>
        <v/>
      </c>
      <c r="BQ117" s="178" t="str">
        <f>'Result Sheet'!G120</f>
        <v/>
      </c>
      <c r="BR117" s="179" t="str">
        <f t="shared" si="12"/>
        <v/>
      </c>
      <c r="BS117" s="179" t="str">
        <f t="shared" si="13"/>
        <v/>
      </c>
      <c r="BT117" s="179" t="str">
        <f t="shared" si="14"/>
        <v/>
      </c>
      <c r="BU117" s="179" t="str">
        <f t="shared" si="15"/>
        <v/>
      </c>
      <c r="BV117" s="179" t="str">
        <f t="shared" si="16"/>
        <v/>
      </c>
      <c r="BW117" s="179" t="str">
        <f t="shared" si="17"/>
        <v/>
      </c>
      <c r="BX117" s="179" t="str">
        <f t="shared" si="18"/>
        <v/>
      </c>
      <c r="BY117" s="179" t="str">
        <f t="shared" si="19"/>
        <v/>
      </c>
      <c r="BZ117" s="179" t="str">
        <f t="shared" si="20"/>
        <v/>
      </c>
      <c r="CA117" s="179" t="str">
        <f t="shared" si="21"/>
        <v/>
      </c>
      <c r="CB117" s="179" t="str">
        <f t="shared" si="22"/>
        <v/>
      </c>
      <c r="CC117" s="179" t="str">
        <f t="shared" si="23"/>
        <v/>
      </c>
      <c r="CD117" s="180"/>
    </row>
    <row r="118" spans="1:82" ht="15.95" customHeight="1">
      <c r="A118" s="167">
        <f>IF('Result Sheet'!A121="","",'Result Sheet'!A121)</f>
        <v>114</v>
      </c>
      <c r="B118" s="168" t="str">
        <f>IF('Result Sheet'!B121="","",'Result Sheet'!B121)</f>
        <v/>
      </c>
      <c r="C118" s="169" t="str">
        <f>IF('Result Sheet'!F121="","",'Result Sheet'!F121)</f>
        <v/>
      </c>
      <c r="D118" s="170" t="str">
        <f>IF('Result Sheet'!E121="","",'Result Sheet'!E121)</f>
        <v/>
      </c>
      <c r="E118" s="171" t="str">
        <f>IF('Result Sheet'!G121="","",'Result Sheet'!G121)</f>
        <v/>
      </c>
      <c r="F118" s="171" t="str">
        <f>IF('Result Sheet'!H121="","",'Result Sheet'!H121)</f>
        <v/>
      </c>
      <c r="G118" s="171" t="str">
        <f>IF('Result Sheet'!I121="","",'Result Sheet'!I121)</f>
        <v/>
      </c>
      <c r="H118" s="172" t="str">
        <f>IF('Result Sheet'!K121="","",'Result Sheet'!K121)</f>
        <v/>
      </c>
      <c r="I118" s="172" t="str">
        <f>IF('Result Sheet'!J121="","",'Result Sheet'!J121)</f>
        <v/>
      </c>
      <c r="J118" s="273" t="str">
        <f>IF('Result Sheet'!DM121="","",'Result Sheet'!DM121)</f>
        <v/>
      </c>
      <c r="K118" s="173" t="str">
        <f>IF('Result Sheet'!DI121="","",'Result Sheet'!DI121)</f>
        <v/>
      </c>
      <c r="L118" s="174" t="str">
        <f>IF('Result Sheet'!DJ121="","",'Result Sheet'!DJ121)</f>
        <v/>
      </c>
      <c r="M118" s="173" t="str">
        <f>IF('Result Sheet'!DK121="","",'Result Sheet'!DK121)</f>
        <v/>
      </c>
      <c r="N118" s="216" t="str">
        <f>IF('Result Sheet'!DP121="","",'Result Sheet'!DP121)</f>
        <v/>
      </c>
      <c r="O118" s="175" t="str">
        <f>IF('Result Sheet'!AB121="","",IF('Result Sheet'!AB121="D","I",'Result Sheet'!AB121))</f>
        <v/>
      </c>
      <c r="P118" s="176" t="str">
        <f>IF('Result Sheet'!AC121="","",'Result Sheet'!AC121)</f>
        <v/>
      </c>
      <c r="Q118" s="175" t="str">
        <f>IF('Result Sheet'!AT121="","",IF('Result Sheet'!AT121="D","I",'Result Sheet'!AT121))</f>
        <v/>
      </c>
      <c r="R118" s="176" t="str">
        <f>IF('Result Sheet'!AU121="","",'Result Sheet'!AU121)</f>
        <v/>
      </c>
      <c r="S118" s="175" t="str">
        <f>IF('Result Sheet'!BL121="","",IF('Result Sheet'!BL121="D","I",'Result Sheet'!BL121))</f>
        <v/>
      </c>
      <c r="T118" s="176" t="str">
        <f>IF('Result Sheet'!BM121="","",'Result Sheet'!BM121)</f>
        <v/>
      </c>
      <c r="U118" s="175" t="str">
        <f>IF('Result Sheet'!CD121="","",IF('Result Sheet'!CD121="D","I",'Result Sheet'!CD121))</f>
        <v/>
      </c>
      <c r="V118" s="176" t="str">
        <f>IF('Result Sheet'!CE121="","",'Result Sheet'!CE121)</f>
        <v/>
      </c>
      <c r="W118" s="177" t="str">
        <f>IF('Result Sheet'!DO121="","",'Result Sheet'!DO121)</f>
        <v/>
      </c>
      <c r="BQ118" s="178" t="str">
        <f>'Result Sheet'!G121</f>
        <v/>
      </c>
      <c r="BR118" s="179" t="str">
        <f t="shared" si="12"/>
        <v/>
      </c>
      <c r="BS118" s="179" t="str">
        <f t="shared" si="13"/>
        <v/>
      </c>
      <c r="BT118" s="179" t="str">
        <f t="shared" si="14"/>
        <v/>
      </c>
      <c r="BU118" s="179" t="str">
        <f t="shared" si="15"/>
        <v/>
      </c>
      <c r="BV118" s="179" t="str">
        <f t="shared" si="16"/>
        <v/>
      </c>
      <c r="BW118" s="179" t="str">
        <f t="shared" si="17"/>
        <v/>
      </c>
      <c r="BX118" s="179" t="str">
        <f t="shared" si="18"/>
        <v/>
      </c>
      <c r="BY118" s="179" t="str">
        <f t="shared" si="19"/>
        <v/>
      </c>
      <c r="BZ118" s="179" t="str">
        <f t="shared" si="20"/>
        <v/>
      </c>
      <c r="CA118" s="179" t="str">
        <f t="shared" si="21"/>
        <v/>
      </c>
      <c r="CB118" s="179" t="str">
        <f t="shared" si="22"/>
        <v/>
      </c>
      <c r="CC118" s="179" t="str">
        <f t="shared" si="23"/>
        <v/>
      </c>
      <c r="CD118" s="180"/>
    </row>
    <row r="119" spans="1:82" ht="15.95" customHeight="1">
      <c r="A119" s="167">
        <f>IF('Result Sheet'!A122="","",'Result Sheet'!A122)</f>
        <v>115</v>
      </c>
      <c r="B119" s="168" t="str">
        <f>IF('Result Sheet'!B122="","",'Result Sheet'!B122)</f>
        <v/>
      </c>
      <c r="C119" s="169" t="str">
        <f>IF('Result Sheet'!F122="","",'Result Sheet'!F122)</f>
        <v/>
      </c>
      <c r="D119" s="170" t="str">
        <f>IF('Result Sheet'!E122="","",'Result Sheet'!E122)</f>
        <v/>
      </c>
      <c r="E119" s="171" t="str">
        <f>IF('Result Sheet'!G122="","",'Result Sheet'!G122)</f>
        <v/>
      </c>
      <c r="F119" s="171" t="str">
        <f>IF('Result Sheet'!H122="","",'Result Sheet'!H122)</f>
        <v/>
      </c>
      <c r="G119" s="171" t="str">
        <f>IF('Result Sheet'!I122="","",'Result Sheet'!I122)</f>
        <v/>
      </c>
      <c r="H119" s="172" t="str">
        <f>IF('Result Sheet'!K122="","",'Result Sheet'!K122)</f>
        <v/>
      </c>
      <c r="I119" s="172" t="str">
        <f>IF('Result Sheet'!J122="","",'Result Sheet'!J122)</f>
        <v/>
      </c>
      <c r="J119" s="273" t="str">
        <f>IF('Result Sheet'!DM122="","",'Result Sheet'!DM122)</f>
        <v/>
      </c>
      <c r="K119" s="173" t="str">
        <f>IF('Result Sheet'!DI122="","",'Result Sheet'!DI122)</f>
        <v/>
      </c>
      <c r="L119" s="174" t="str">
        <f>IF('Result Sheet'!DJ122="","",'Result Sheet'!DJ122)</f>
        <v/>
      </c>
      <c r="M119" s="173" t="str">
        <f>IF('Result Sheet'!DK122="","",'Result Sheet'!DK122)</f>
        <v/>
      </c>
      <c r="N119" s="216" t="str">
        <f>IF('Result Sheet'!DP122="","",'Result Sheet'!DP122)</f>
        <v/>
      </c>
      <c r="O119" s="175" t="str">
        <f>IF('Result Sheet'!AB122="","",IF('Result Sheet'!AB122="D","I",'Result Sheet'!AB122))</f>
        <v/>
      </c>
      <c r="P119" s="176" t="str">
        <f>IF('Result Sheet'!AC122="","",'Result Sheet'!AC122)</f>
        <v/>
      </c>
      <c r="Q119" s="175" t="str">
        <f>IF('Result Sheet'!AT122="","",IF('Result Sheet'!AT122="D","I",'Result Sheet'!AT122))</f>
        <v/>
      </c>
      <c r="R119" s="176" t="str">
        <f>IF('Result Sheet'!AU122="","",'Result Sheet'!AU122)</f>
        <v/>
      </c>
      <c r="S119" s="175" t="str">
        <f>IF('Result Sheet'!BL122="","",IF('Result Sheet'!BL122="D","I",'Result Sheet'!BL122))</f>
        <v/>
      </c>
      <c r="T119" s="176" t="str">
        <f>IF('Result Sheet'!BM122="","",'Result Sheet'!BM122)</f>
        <v/>
      </c>
      <c r="U119" s="175" t="str">
        <f>IF('Result Sheet'!CD122="","",IF('Result Sheet'!CD122="D","I",'Result Sheet'!CD122))</f>
        <v/>
      </c>
      <c r="V119" s="176" t="str">
        <f>IF('Result Sheet'!CE122="","",'Result Sheet'!CE122)</f>
        <v/>
      </c>
      <c r="W119" s="177" t="str">
        <f>IF('Result Sheet'!DO122="","",'Result Sheet'!DO122)</f>
        <v/>
      </c>
      <c r="BQ119" s="178" t="str">
        <f>'Result Sheet'!G122</f>
        <v/>
      </c>
      <c r="BR119" s="179" t="str">
        <f t="shared" si="12"/>
        <v/>
      </c>
      <c r="BS119" s="179" t="str">
        <f t="shared" si="13"/>
        <v/>
      </c>
      <c r="BT119" s="179" t="str">
        <f t="shared" si="14"/>
        <v/>
      </c>
      <c r="BU119" s="179" t="str">
        <f t="shared" si="15"/>
        <v/>
      </c>
      <c r="BV119" s="179" t="str">
        <f t="shared" si="16"/>
        <v/>
      </c>
      <c r="BW119" s="179" t="str">
        <f t="shared" si="17"/>
        <v/>
      </c>
      <c r="BX119" s="179" t="str">
        <f t="shared" si="18"/>
        <v/>
      </c>
      <c r="BY119" s="179" t="str">
        <f t="shared" si="19"/>
        <v/>
      </c>
      <c r="BZ119" s="179" t="str">
        <f t="shared" si="20"/>
        <v/>
      </c>
      <c r="CA119" s="179" t="str">
        <f t="shared" si="21"/>
        <v/>
      </c>
      <c r="CB119" s="179" t="str">
        <f t="shared" si="22"/>
        <v/>
      </c>
      <c r="CC119" s="179" t="str">
        <f t="shared" si="23"/>
        <v/>
      </c>
      <c r="CD119" s="180"/>
    </row>
    <row r="120" spans="1:82" ht="15.95" customHeight="1">
      <c r="A120" s="167">
        <f>IF('Result Sheet'!A123="","",'Result Sheet'!A123)</f>
        <v>116</v>
      </c>
      <c r="B120" s="168" t="str">
        <f>IF('Result Sheet'!B123="","",'Result Sheet'!B123)</f>
        <v/>
      </c>
      <c r="C120" s="169" t="str">
        <f>IF('Result Sheet'!F123="","",'Result Sheet'!F123)</f>
        <v/>
      </c>
      <c r="D120" s="170" t="str">
        <f>IF('Result Sheet'!E123="","",'Result Sheet'!E123)</f>
        <v/>
      </c>
      <c r="E120" s="171" t="str">
        <f>IF('Result Sheet'!G123="","",'Result Sheet'!G123)</f>
        <v/>
      </c>
      <c r="F120" s="171" t="str">
        <f>IF('Result Sheet'!H123="","",'Result Sheet'!H123)</f>
        <v/>
      </c>
      <c r="G120" s="171" t="str">
        <f>IF('Result Sheet'!I123="","",'Result Sheet'!I123)</f>
        <v/>
      </c>
      <c r="H120" s="172" t="str">
        <f>IF('Result Sheet'!K123="","",'Result Sheet'!K123)</f>
        <v/>
      </c>
      <c r="I120" s="172" t="str">
        <f>IF('Result Sheet'!J123="","",'Result Sheet'!J123)</f>
        <v/>
      </c>
      <c r="J120" s="273" t="str">
        <f>IF('Result Sheet'!DM123="","",'Result Sheet'!DM123)</f>
        <v/>
      </c>
      <c r="K120" s="173" t="str">
        <f>IF('Result Sheet'!DI123="","",'Result Sheet'!DI123)</f>
        <v/>
      </c>
      <c r="L120" s="174" t="str">
        <f>IF('Result Sheet'!DJ123="","",'Result Sheet'!DJ123)</f>
        <v/>
      </c>
      <c r="M120" s="173" t="str">
        <f>IF('Result Sheet'!DK123="","",'Result Sheet'!DK123)</f>
        <v/>
      </c>
      <c r="N120" s="216" t="str">
        <f>IF('Result Sheet'!DP123="","",'Result Sheet'!DP123)</f>
        <v/>
      </c>
      <c r="O120" s="175" t="str">
        <f>IF('Result Sheet'!AB123="","",IF('Result Sheet'!AB123="D","I",'Result Sheet'!AB123))</f>
        <v/>
      </c>
      <c r="P120" s="176" t="str">
        <f>IF('Result Sheet'!AC123="","",'Result Sheet'!AC123)</f>
        <v/>
      </c>
      <c r="Q120" s="175" t="str">
        <f>IF('Result Sheet'!AT123="","",IF('Result Sheet'!AT123="D","I",'Result Sheet'!AT123))</f>
        <v/>
      </c>
      <c r="R120" s="176" t="str">
        <f>IF('Result Sheet'!AU123="","",'Result Sheet'!AU123)</f>
        <v/>
      </c>
      <c r="S120" s="175" t="str">
        <f>IF('Result Sheet'!BL123="","",IF('Result Sheet'!BL123="D","I",'Result Sheet'!BL123))</f>
        <v/>
      </c>
      <c r="T120" s="176" t="str">
        <f>IF('Result Sheet'!BM123="","",'Result Sheet'!BM123)</f>
        <v/>
      </c>
      <c r="U120" s="175" t="str">
        <f>IF('Result Sheet'!CD123="","",IF('Result Sheet'!CD123="D","I",'Result Sheet'!CD123))</f>
        <v/>
      </c>
      <c r="V120" s="176" t="str">
        <f>IF('Result Sheet'!CE123="","",'Result Sheet'!CE123)</f>
        <v/>
      </c>
      <c r="W120" s="177" t="str">
        <f>IF('Result Sheet'!DO123="","",'Result Sheet'!DO123)</f>
        <v/>
      </c>
      <c r="BQ120" s="178" t="str">
        <f>'Result Sheet'!G123</f>
        <v/>
      </c>
      <c r="BR120" s="179" t="str">
        <f t="shared" si="12"/>
        <v/>
      </c>
      <c r="BS120" s="179" t="str">
        <f t="shared" si="13"/>
        <v/>
      </c>
      <c r="BT120" s="179" t="str">
        <f t="shared" si="14"/>
        <v/>
      </c>
      <c r="BU120" s="179" t="str">
        <f t="shared" si="15"/>
        <v/>
      </c>
      <c r="BV120" s="179" t="str">
        <f t="shared" si="16"/>
        <v/>
      </c>
      <c r="BW120" s="179" t="str">
        <f t="shared" si="17"/>
        <v/>
      </c>
      <c r="BX120" s="179" t="str">
        <f t="shared" si="18"/>
        <v/>
      </c>
      <c r="BY120" s="179" t="str">
        <f t="shared" si="19"/>
        <v/>
      </c>
      <c r="BZ120" s="179" t="str">
        <f t="shared" si="20"/>
        <v/>
      </c>
      <c r="CA120" s="179" t="str">
        <f t="shared" si="21"/>
        <v/>
      </c>
      <c r="CB120" s="179" t="str">
        <f t="shared" si="22"/>
        <v/>
      </c>
      <c r="CC120" s="179" t="str">
        <f t="shared" si="23"/>
        <v/>
      </c>
      <c r="CD120" s="180"/>
    </row>
    <row r="121" spans="1:82" ht="15.95" customHeight="1">
      <c r="A121" s="167">
        <f>IF('Result Sheet'!A124="","",'Result Sheet'!A124)</f>
        <v>117</v>
      </c>
      <c r="B121" s="168" t="str">
        <f>IF('Result Sheet'!B124="","",'Result Sheet'!B124)</f>
        <v/>
      </c>
      <c r="C121" s="169" t="str">
        <f>IF('Result Sheet'!F124="","",'Result Sheet'!F124)</f>
        <v/>
      </c>
      <c r="D121" s="170" t="str">
        <f>IF('Result Sheet'!E124="","",'Result Sheet'!E124)</f>
        <v/>
      </c>
      <c r="E121" s="171" t="str">
        <f>IF('Result Sheet'!G124="","",'Result Sheet'!G124)</f>
        <v/>
      </c>
      <c r="F121" s="171" t="str">
        <f>IF('Result Sheet'!H124="","",'Result Sheet'!H124)</f>
        <v/>
      </c>
      <c r="G121" s="171" t="str">
        <f>IF('Result Sheet'!I124="","",'Result Sheet'!I124)</f>
        <v/>
      </c>
      <c r="H121" s="172" t="str">
        <f>IF('Result Sheet'!K124="","",'Result Sheet'!K124)</f>
        <v/>
      </c>
      <c r="I121" s="172" t="str">
        <f>IF('Result Sheet'!J124="","",'Result Sheet'!J124)</f>
        <v/>
      </c>
      <c r="J121" s="273" t="str">
        <f>IF('Result Sheet'!DM124="","",'Result Sheet'!DM124)</f>
        <v/>
      </c>
      <c r="K121" s="173" t="str">
        <f>IF('Result Sheet'!DI124="","",'Result Sheet'!DI124)</f>
        <v/>
      </c>
      <c r="L121" s="174" t="str">
        <f>IF('Result Sheet'!DJ124="","",'Result Sheet'!DJ124)</f>
        <v/>
      </c>
      <c r="M121" s="173" t="str">
        <f>IF('Result Sheet'!DK124="","",'Result Sheet'!DK124)</f>
        <v/>
      </c>
      <c r="N121" s="216" t="str">
        <f>IF('Result Sheet'!DP124="","",'Result Sheet'!DP124)</f>
        <v/>
      </c>
      <c r="O121" s="175" t="str">
        <f>IF('Result Sheet'!AB124="","",IF('Result Sheet'!AB124="D","I",'Result Sheet'!AB124))</f>
        <v/>
      </c>
      <c r="P121" s="176" t="str">
        <f>IF('Result Sheet'!AC124="","",'Result Sheet'!AC124)</f>
        <v/>
      </c>
      <c r="Q121" s="175" t="str">
        <f>IF('Result Sheet'!AT124="","",IF('Result Sheet'!AT124="D","I",'Result Sheet'!AT124))</f>
        <v/>
      </c>
      <c r="R121" s="176" t="str">
        <f>IF('Result Sheet'!AU124="","",'Result Sheet'!AU124)</f>
        <v/>
      </c>
      <c r="S121" s="175" t="str">
        <f>IF('Result Sheet'!BL124="","",IF('Result Sheet'!BL124="D","I",'Result Sheet'!BL124))</f>
        <v/>
      </c>
      <c r="T121" s="176" t="str">
        <f>IF('Result Sheet'!BM124="","",'Result Sheet'!BM124)</f>
        <v/>
      </c>
      <c r="U121" s="175" t="str">
        <f>IF('Result Sheet'!CD124="","",IF('Result Sheet'!CD124="D","I",'Result Sheet'!CD124))</f>
        <v/>
      </c>
      <c r="V121" s="176" t="str">
        <f>IF('Result Sheet'!CE124="","",'Result Sheet'!CE124)</f>
        <v/>
      </c>
      <c r="W121" s="177" t="str">
        <f>IF('Result Sheet'!DO124="","",'Result Sheet'!DO124)</f>
        <v/>
      </c>
      <c r="BQ121" s="178" t="str">
        <f>'Result Sheet'!G124</f>
        <v/>
      </c>
      <c r="BR121" s="179" t="str">
        <f t="shared" si="12"/>
        <v/>
      </c>
      <c r="BS121" s="179" t="str">
        <f t="shared" si="13"/>
        <v/>
      </c>
      <c r="BT121" s="179" t="str">
        <f t="shared" si="14"/>
        <v/>
      </c>
      <c r="BU121" s="179" t="str">
        <f t="shared" si="15"/>
        <v/>
      </c>
      <c r="BV121" s="179" t="str">
        <f t="shared" si="16"/>
        <v/>
      </c>
      <c r="BW121" s="179" t="str">
        <f t="shared" si="17"/>
        <v/>
      </c>
      <c r="BX121" s="179" t="str">
        <f t="shared" si="18"/>
        <v/>
      </c>
      <c r="BY121" s="179" t="str">
        <f t="shared" si="19"/>
        <v/>
      </c>
      <c r="BZ121" s="179" t="str">
        <f t="shared" si="20"/>
        <v/>
      </c>
      <c r="CA121" s="179" t="str">
        <f t="shared" si="21"/>
        <v/>
      </c>
      <c r="CB121" s="179" t="str">
        <f t="shared" si="22"/>
        <v/>
      </c>
      <c r="CC121" s="179" t="str">
        <f t="shared" si="23"/>
        <v/>
      </c>
      <c r="CD121" s="180"/>
    </row>
    <row r="122" spans="1:82" ht="15.95" customHeight="1">
      <c r="A122" s="167">
        <f>IF('Result Sheet'!A125="","",'Result Sheet'!A125)</f>
        <v>118</v>
      </c>
      <c r="B122" s="168" t="str">
        <f>IF('Result Sheet'!B125="","",'Result Sheet'!B125)</f>
        <v/>
      </c>
      <c r="C122" s="169" t="str">
        <f>IF('Result Sheet'!F125="","",'Result Sheet'!F125)</f>
        <v/>
      </c>
      <c r="D122" s="170" t="str">
        <f>IF('Result Sheet'!E125="","",'Result Sheet'!E125)</f>
        <v/>
      </c>
      <c r="E122" s="171" t="str">
        <f>IF('Result Sheet'!G125="","",'Result Sheet'!G125)</f>
        <v/>
      </c>
      <c r="F122" s="171" t="str">
        <f>IF('Result Sheet'!H125="","",'Result Sheet'!H125)</f>
        <v/>
      </c>
      <c r="G122" s="171" t="str">
        <f>IF('Result Sheet'!I125="","",'Result Sheet'!I125)</f>
        <v/>
      </c>
      <c r="H122" s="172" t="str">
        <f>IF('Result Sheet'!K125="","",'Result Sheet'!K125)</f>
        <v/>
      </c>
      <c r="I122" s="172" t="str">
        <f>IF('Result Sheet'!J125="","",'Result Sheet'!J125)</f>
        <v/>
      </c>
      <c r="J122" s="273" t="str">
        <f>IF('Result Sheet'!DM125="","",'Result Sheet'!DM125)</f>
        <v/>
      </c>
      <c r="K122" s="173" t="str">
        <f>IF('Result Sheet'!DI125="","",'Result Sheet'!DI125)</f>
        <v/>
      </c>
      <c r="L122" s="174" t="str">
        <f>IF('Result Sheet'!DJ125="","",'Result Sheet'!DJ125)</f>
        <v/>
      </c>
      <c r="M122" s="173" t="str">
        <f>IF('Result Sheet'!DK125="","",'Result Sheet'!DK125)</f>
        <v/>
      </c>
      <c r="N122" s="216" t="str">
        <f>IF('Result Sheet'!DP125="","",'Result Sheet'!DP125)</f>
        <v/>
      </c>
      <c r="O122" s="175" t="str">
        <f>IF('Result Sheet'!AB125="","",IF('Result Sheet'!AB125="D","I",'Result Sheet'!AB125))</f>
        <v/>
      </c>
      <c r="P122" s="176" t="str">
        <f>IF('Result Sheet'!AC125="","",'Result Sheet'!AC125)</f>
        <v/>
      </c>
      <c r="Q122" s="175" t="str">
        <f>IF('Result Sheet'!AT125="","",IF('Result Sheet'!AT125="D","I",'Result Sheet'!AT125))</f>
        <v/>
      </c>
      <c r="R122" s="176" t="str">
        <f>IF('Result Sheet'!AU125="","",'Result Sheet'!AU125)</f>
        <v/>
      </c>
      <c r="S122" s="175" t="str">
        <f>IF('Result Sheet'!BL125="","",IF('Result Sheet'!BL125="D","I",'Result Sheet'!BL125))</f>
        <v/>
      </c>
      <c r="T122" s="176" t="str">
        <f>IF('Result Sheet'!BM125="","",'Result Sheet'!BM125)</f>
        <v/>
      </c>
      <c r="U122" s="175" t="str">
        <f>IF('Result Sheet'!CD125="","",IF('Result Sheet'!CD125="D","I",'Result Sheet'!CD125))</f>
        <v/>
      </c>
      <c r="V122" s="176" t="str">
        <f>IF('Result Sheet'!CE125="","",'Result Sheet'!CE125)</f>
        <v/>
      </c>
      <c r="W122" s="177" t="str">
        <f>IF('Result Sheet'!DO125="","",'Result Sheet'!DO125)</f>
        <v/>
      </c>
      <c r="BQ122" s="178" t="str">
        <f>'Result Sheet'!G125</f>
        <v/>
      </c>
      <c r="BR122" s="179" t="str">
        <f t="shared" si="12"/>
        <v/>
      </c>
      <c r="BS122" s="179" t="str">
        <f t="shared" si="13"/>
        <v/>
      </c>
      <c r="BT122" s="179" t="str">
        <f t="shared" si="14"/>
        <v/>
      </c>
      <c r="BU122" s="179" t="str">
        <f t="shared" si="15"/>
        <v/>
      </c>
      <c r="BV122" s="179" t="str">
        <f t="shared" si="16"/>
        <v/>
      </c>
      <c r="BW122" s="179" t="str">
        <f t="shared" si="17"/>
        <v/>
      </c>
      <c r="BX122" s="179" t="str">
        <f t="shared" si="18"/>
        <v/>
      </c>
      <c r="BY122" s="179" t="str">
        <f t="shared" si="19"/>
        <v/>
      </c>
      <c r="BZ122" s="179" t="str">
        <f t="shared" si="20"/>
        <v/>
      </c>
      <c r="CA122" s="179" t="str">
        <f t="shared" si="21"/>
        <v/>
      </c>
      <c r="CB122" s="179" t="str">
        <f t="shared" si="22"/>
        <v/>
      </c>
      <c r="CC122" s="179" t="str">
        <f t="shared" si="23"/>
        <v/>
      </c>
      <c r="CD122" s="180"/>
    </row>
    <row r="123" spans="1:82" ht="15.95" customHeight="1">
      <c r="A123" s="167">
        <f>IF('Result Sheet'!A126="","",'Result Sheet'!A126)</f>
        <v>119</v>
      </c>
      <c r="B123" s="168" t="str">
        <f>IF('Result Sheet'!B126="","",'Result Sheet'!B126)</f>
        <v/>
      </c>
      <c r="C123" s="169" t="str">
        <f>IF('Result Sheet'!F126="","",'Result Sheet'!F126)</f>
        <v/>
      </c>
      <c r="D123" s="170" t="str">
        <f>IF('Result Sheet'!E126="","",'Result Sheet'!E126)</f>
        <v/>
      </c>
      <c r="E123" s="171" t="str">
        <f>IF('Result Sheet'!G126="","",'Result Sheet'!G126)</f>
        <v/>
      </c>
      <c r="F123" s="171" t="str">
        <f>IF('Result Sheet'!H126="","",'Result Sheet'!H126)</f>
        <v/>
      </c>
      <c r="G123" s="171" t="str">
        <f>IF('Result Sheet'!I126="","",'Result Sheet'!I126)</f>
        <v/>
      </c>
      <c r="H123" s="172" t="str">
        <f>IF('Result Sheet'!K126="","",'Result Sheet'!K126)</f>
        <v/>
      </c>
      <c r="I123" s="172" t="str">
        <f>IF('Result Sheet'!J126="","",'Result Sheet'!J126)</f>
        <v/>
      </c>
      <c r="J123" s="273" t="str">
        <f>IF('Result Sheet'!DM126="","",'Result Sheet'!DM126)</f>
        <v/>
      </c>
      <c r="K123" s="173" t="str">
        <f>IF('Result Sheet'!DI126="","",'Result Sheet'!DI126)</f>
        <v/>
      </c>
      <c r="L123" s="174" t="str">
        <f>IF('Result Sheet'!DJ126="","",'Result Sheet'!DJ126)</f>
        <v/>
      </c>
      <c r="M123" s="173" t="str">
        <f>IF('Result Sheet'!DK126="","",'Result Sheet'!DK126)</f>
        <v/>
      </c>
      <c r="N123" s="216" t="str">
        <f>IF('Result Sheet'!DP126="","",'Result Sheet'!DP126)</f>
        <v/>
      </c>
      <c r="O123" s="175" t="str">
        <f>IF('Result Sheet'!AB126="","",IF('Result Sheet'!AB126="D","I",'Result Sheet'!AB126))</f>
        <v/>
      </c>
      <c r="P123" s="176" t="str">
        <f>IF('Result Sheet'!AC126="","",'Result Sheet'!AC126)</f>
        <v/>
      </c>
      <c r="Q123" s="175" t="str">
        <f>IF('Result Sheet'!AT126="","",IF('Result Sheet'!AT126="D","I",'Result Sheet'!AT126))</f>
        <v/>
      </c>
      <c r="R123" s="176" t="str">
        <f>IF('Result Sheet'!AU126="","",'Result Sheet'!AU126)</f>
        <v/>
      </c>
      <c r="S123" s="175" t="str">
        <f>IF('Result Sheet'!BL126="","",IF('Result Sheet'!BL126="D","I",'Result Sheet'!BL126))</f>
        <v/>
      </c>
      <c r="T123" s="176" t="str">
        <f>IF('Result Sheet'!BM126="","",'Result Sheet'!BM126)</f>
        <v/>
      </c>
      <c r="U123" s="175" t="str">
        <f>IF('Result Sheet'!CD126="","",IF('Result Sheet'!CD126="D","I",'Result Sheet'!CD126))</f>
        <v/>
      </c>
      <c r="V123" s="176" t="str">
        <f>IF('Result Sheet'!CE126="","",'Result Sheet'!CE126)</f>
        <v/>
      </c>
      <c r="W123" s="177" t="str">
        <f>IF('Result Sheet'!DO126="","",'Result Sheet'!DO126)</f>
        <v/>
      </c>
      <c r="BQ123" s="178" t="str">
        <f>'Result Sheet'!G126</f>
        <v/>
      </c>
      <c r="BR123" s="179" t="str">
        <f t="shared" si="12"/>
        <v/>
      </c>
      <c r="BS123" s="179" t="str">
        <f t="shared" si="13"/>
        <v/>
      </c>
      <c r="BT123" s="179" t="str">
        <f t="shared" si="14"/>
        <v/>
      </c>
      <c r="BU123" s="179" t="str">
        <f t="shared" si="15"/>
        <v/>
      </c>
      <c r="BV123" s="179" t="str">
        <f t="shared" si="16"/>
        <v/>
      </c>
      <c r="BW123" s="179" t="str">
        <f t="shared" si="17"/>
        <v/>
      </c>
      <c r="BX123" s="179" t="str">
        <f t="shared" si="18"/>
        <v/>
      </c>
      <c r="BY123" s="179" t="str">
        <f t="shared" si="19"/>
        <v/>
      </c>
      <c r="BZ123" s="179" t="str">
        <f t="shared" si="20"/>
        <v/>
      </c>
      <c r="CA123" s="179" t="str">
        <f t="shared" si="21"/>
        <v/>
      </c>
      <c r="CB123" s="179" t="str">
        <f t="shared" si="22"/>
        <v/>
      </c>
      <c r="CC123" s="179" t="str">
        <f t="shared" si="23"/>
        <v/>
      </c>
      <c r="CD123" s="180"/>
    </row>
    <row r="124" spans="1:82" ht="15.95" customHeight="1">
      <c r="A124" s="167">
        <f>IF('Result Sheet'!A127="","",'Result Sheet'!A127)</f>
        <v>120</v>
      </c>
      <c r="B124" s="168" t="str">
        <f>IF('Result Sheet'!B127="","",'Result Sheet'!B127)</f>
        <v/>
      </c>
      <c r="C124" s="169" t="str">
        <f>IF('Result Sheet'!F127="","",'Result Sheet'!F127)</f>
        <v/>
      </c>
      <c r="D124" s="170" t="str">
        <f>IF('Result Sheet'!E127="","",'Result Sheet'!E127)</f>
        <v/>
      </c>
      <c r="E124" s="171" t="str">
        <f>IF('Result Sheet'!G127="","",'Result Sheet'!G127)</f>
        <v/>
      </c>
      <c r="F124" s="171" t="str">
        <f>IF('Result Sheet'!H127="","",'Result Sheet'!H127)</f>
        <v/>
      </c>
      <c r="G124" s="171" t="str">
        <f>IF('Result Sheet'!I127="","",'Result Sheet'!I127)</f>
        <v/>
      </c>
      <c r="H124" s="172" t="str">
        <f>IF('Result Sheet'!K127="","",'Result Sheet'!K127)</f>
        <v/>
      </c>
      <c r="I124" s="172" t="str">
        <f>IF('Result Sheet'!J127="","",'Result Sheet'!J127)</f>
        <v/>
      </c>
      <c r="J124" s="273" t="str">
        <f>IF('Result Sheet'!DM127="","",'Result Sheet'!DM127)</f>
        <v/>
      </c>
      <c r="K124" s="173" t="str">
        <f>IF('Result Sheet'!DI127="","",'Result Sheet'!DI127)</f>
        <v/>
      </c>
      <c r="L124" s="174" t="str">
        <f>IF('Result Sheet'!DJ127="","",'Result Sheet'!DJ127)</f>
        <v/>
      </c>
      <c r="M124" s="173" t="str">
        <f>IF('Result Sheet'!DK127="","",'Result Sheet'!DK127)</f>
        <v/>
      </c>
      <c r="N124" s="216" t="str">
        <f>IF('Result Sheet'!DP127="","",'Result Sheet'!DP127)</f>
        <v/>
      </c>
      <c r="O124" s="175" t="str">
        <f>IF('Result Sheet'!AB127="","",IF('Result Sheet'!AB127="D","I",'Result Sheet'!AB127))</f>
        <v/>
      </c>
      <c r="P124" s="176" t="str">
        <f>IF('Result Sheet'!AC127="","",'Result Sheet'!AC127)</f>
        <v/>
      </c>
      <c r="Q124" s="175" t="str">
        <f>IF('Result Sheet'!AT127="","",IF('Result Sheet'!AT127="D","I",'Result Sheet'!AT127))</f>
        <v/>
      </c>
      <c r="R124" s="176" t="str">
        <f>IF('Result Sheet'!AU127="","",'Result Sheet'!AU127)</f>
        <v/>
      </c>
      <c r="S124" s="175" t="str">
        <f>IF('Result Sheet'!BL127="","",IF('Result Sheet'!BL127="D","I",'Result Sheet'!BL127))</f>
        <v/>
      </c>
      <c r="T124" s="176" t="str">
        <f>IF('Result Sheet'!BM127="","",'Result Sheet'!BM127)</f>
        <v/>
      </c>
      <c r="U124" s="175" t="str">
        <f>IF('Result Sheet'!CD127="","",IF('Result Sheet'!CD127="D","I",'Result Sheet'!CD127))</f>
        <v/>
      </c>
      <c r="V124" s="176" t="str">
        <f>IF('Result Sheet'!CE127="","",'Result Sheet'!CE127)</f>
        <v/>
      </c>
      <c r="W124" s="177" t="str">
        <f>IF('Result Sheet'!DO127="","",'Result Sheet'!DO127)</f>
        <v/>
      </c>
      <c r="BQ124" s="178" t="str">
        <f>'Result Sheet'!G127</f>
        <v/>
      </c>
      <c r="BR124" s="179" t="str">
        <f t="shared" si="12"/>
        <v/>
      </c>
      <c r="BS124" s="179" t="str">
        <f t="shared" si="13"/>
        <v/>
      </c>
      <c r="BT124" s="179" t="str">
        <f t="shared" si="14"/>
        <v/>
      </c>
      <c r="BU124" s="179" t="str">
        <f t="shared" si="15"/>
        <v/>
      </c>
      <c r="BV124" s="179" t="str">
        <f t="shared" si="16"/>
        <v/>
      </c>
      <c r="BW124" s="179" t="str">
        <f t="shared" si="17"/>
        <v/>
      </c>
      <c r="BX124" s="179" t="str">
        <f t="shared" si="18"/>
        <v/>
      </c>
      <c r="BY124" s="179" t="str">
        <f t="shared" si="19"/>
        <v/>
      </c>
      <c r="BZ124" s="179" t="str">
        <f t="shared" si="20"/>
        <v/>
      </c>
      <c r="CA124" s="179" t="str">
        <f t="shared" si="21"/>
        <v/>
      </c>
      <c r="CB124" s="179" t="str">
        <f t="shared" si="22"/>
        <v/>
      </c>
      <c r="CC124" s="179" t="str">
        <f t="shared" si="23"/>
        <v/>
      </c>
      <c r="CD124" s="180"/>
    </row>
    <row r="125" spans="1:82" ht="15.95" customHeight="1">
      <c r="A125" s="167">
        <f>IF('Result Sheet'!A128="","",'Result Sheet'!A128)</f>
        <v>121</v>
      </c>
      <c r="B125" s="168" t="str">
        <f>IF('Result Sheet'!B128="","",'Result Sheet'!B128)</f>
        <v/>
      </c>
      <c r="C125" s="169" t="str">
        <f>IF('Result Sheet'!F128="","",'Result Sheet'!F128)</f>
        <v/>
      </c>
      <c r="D125" s="170" t="str">
        <f>IF('Result Sheet'!E128="","",'Result Sheet'!E128)</f>
        <v/>
      </c>
      <c r="E125" s="171" t="str">
        <f>IF('Result Sheet'!G128="","",'Result Sheet'!G128)</f>
        <v/>
      </c>
      <c r="F125" s="171" t="str">
        <f>IF('Result Sheet'!H128="","",'Result Sheet'!H128)</f>
        <v/>
      </c>
      <c r="G125" s="171" t="str">
        <f>IF('Result Sheet'!I128="","",'Result Sheet'!I128)</f>
        <v/>
      </c>
      <c r="H125" s="172" t="str">
        <f>IF('Result Sheet'!K128="","",'Result Sheet'!K128)</f>
        <v/>
      </c>
      <c r="I125" s="172" t="str">
        <f>IF('Result Sheet'!J128="","",'Result Sheet'!J128)</f>
        <v/>
      </c>
      <c r="J125" s="273" t="str">
        <f>IF('Result Sheet'!DM128="","",'Result Sheet'!DM128)</f>
        <v/>
      </c>
      <c r="K125" s="173" t="str">
        <f>IF('Result Sheet'!DI128="","",'Result Sheet'!DI128)</f>
        <v/>
      </c>
      <c r="L125" s="174" t="str">
        <f>IF('Result Sheet'!DJ128="","",'Result Sheet'!DJ128)</f>
        <v/>
      </c>
      <c r="M125" s="173" t="str">
        <f>IF('Result Sheet'!DK128="","",'Result Sheet'!DK128)</f>
        <v/>
      </c>
      <c r="N125" s="216" t="str">
        <f>IF('Result Sheet'!DP128="","",'Result Sheet'!DP128)</f>
        <v/>
      </c>
      <c r="O125" s="175" t="str">
        <f>IF('Result Sheet'!AB128="","",IF('Result Sheet'!AB128="D","I",'Result Sheet'!AB128))</f>
        <v/>
      </c>
      <c r="P125" s="176" t="str">
        <f>IF('Result Sheet'!AC128="","",'Result Sheet'!AC128)</f>
        <v/>
      </c>
      <c r="Q125" s="175" t="str">
        <f>IF('Result Sheet'!AT128="","",IF('Result Sheet'!AT128="D","I",'Result Sheet'!AT128))</f>
        <v/>
      </c>
      <c r="R125" s="176" t="str">
        <f>IF('Result Sheet'!AU128="","",'Result Sheet'!AU128)</f>
        <v/>
      </c>
      <c r="S125" s="175" t="str">
        <f>IF('Result Sheet'!BL128="","",IF('Result Sheet'!BL128="D","I",'Result Sheet'!BL128))</f>
        <v/>
      </c>
      <c r="T125" s="176" t="str">
        <f>IF('Result Sheet'!BM128="","",'Result Sheet'!BM128)</f>
        <v/>
      </c>
      <c r="U125" s="175" t="str">
        <f>IF('Result Sheet'!CD128="","",IF('Result Sheet'!CD128="D","I",'Result Sheet'!CD128))</f>
        <v/>
      </c>
      <c r="V125" s="176" t="str">
        <f>IF('Result Sheet'!CE128="","",'Result Sheet'!CE128)</f>
        <v/>
      </c>
      <c r="W125" s="177" t="str">
        <f>IF('Result Sheet'!DO128="","",'Result Sheet'!DO128)</f>
        <v/>
      </c>
      <c r="BQ125" s="178" t="str">
        <f>'Result Sheet'!G128</f>
        <v/>
      </c>
      <c r="BR125" s="179" t="str">
        <f t="shared" si="12"/>
        <v/>
      </c>
      <c r="BS125" s="179" t="str">
        <f t="shared" si="13"/>
        <v/>
      </c>
      <c r="BT125" s="179" t="str">
        <f t="shared" si="14"/>
        <v/>
      </c>
      <c r="BU125" s="179" t="str">
        <f t="shared" si="15"/>
        <v/>
      </c>
      <c r="BV125" s="179" t="str">
        <f t="shared" si="16"/>
        <v/>
      </c>
      <c r="BW125" s="179" t="str">
        <f t="shared" si="17"/>
        <v/>
      </c>
      <c r="BX125" s="179" t="str">
        <f t="shared" si="18"/>
        <v/>
      </c>
      <c r="BY125" s="179" t="str">
        <f t="shared" si="19"/>
        <v/>
      </c>
      <c r="BZ125" s="179" t="str">
        <f t="shared" si="20"/>
        <v/>
      </c>
      <c r="CA125" s="179" t="str">
        <f t="shared" si="21"/>
        <v/>
      </c>
      <c r="CB125" s="179" t="str">
        <f t="shared" si="22"/>
        <v/>
      </c>
      <c r="CC125" s="179" t="str">
        <f t="shared" si="23"/>
        <v/>
      </c>
      <c r="CD125" s="180"/>
    </row>
    <row r="126" spans="1:82" ht="15.95" customHeight="1">
      <c r="A126" s="167">
        <f>IF('Result Sheet'!A129="","",'Result Sheet'!A129)</f>
        <v>122</v>
      </c>
      <c r="B126" s="168" t="str">
        <f>IF('Result Sheet'!B129="","",'Result Sheet'!B129)</f>
        <v/>
      </c>
      <c r="C126" s="169" t="str">
        <f>IF('Result Sheet'!F129="","",'Result Sheet'!F129)</f>
        <v/>
      </c>
      <c r="D126" s="170" t="str">
        <f>IF('Result Sheet'!E129="","",'Result Sheet'!E129)</f>
        <v/>
      </c>
      <c r="E126" s="171" t="str">
        <f>IF('Result Sheet'!G129="","",'Result Sheet'!G129)</f>
        <v/>
      </c>
      <c r="F126" s="171" t="str">
        <f>IF('Result Sheet'!H129="","",'Result Sheet'!H129)</f>
        <v/>
      </c>
      <c r="G126" s="171" t="str">
        <f>IF('Result Sheet'!I129="","",'Result Sheet'!I129)</f>
        <v/>
      </c>
      <c r="H126" s="172" t="str">
        <f>IF('Result Sheet'!K129="","",'Result Sheet'!K129)</f>
        <v/>
      </c>
      <c r="I126" s="172" t="str">
        <f>IF('Result Sheet'!J129="","",'Result Sheet'!J129)</f>
        <v/>
      </c>
      <c r="J126" s="273" t="str">
        <f>IF('Result Sheet'!DM129="","",'Result Sheet'!DM129)</f>
        <v/>
      </c>
      <c r="K126" s="173" t="str">
        <f>IF('Result Sheet'!DI129="","",'Result Sheet'!DI129)</f>
        <v/>
      </c>
      <c r="L126" s="174" t="str">
        <f>IF('Result Sheet'!DJ129="","",'Result Sheet'!DJ129)</f>
        <v/>
      </c>
      <c r="M126" s="173" t="str">
        <f>IF('Result Sheet'!DK129="","",'Result Sheet'!DK129)</f>
        <v/>
      </c>
      <c r="N126" s="216" t="str">
        <f>IF('Result Sheet'!DP129="","",'Result Sheet'!DP129)</f>
        <v/>
      </c>
      <c r="O126" s="175" t="str">
        <f>IF('Result Sheet'!AB129="","",IF('Result Sheet'!AB129="D","I",'Result Sheet'!AB129))</f>
        <v/>
      </c>
      <c r="P126" s="176" t="str">
        <f>IF('Result Sheet'!AC129="","",'Result Sheet'!AC129)</f>
        <v/>
      </c>
      <c r="Q126" s="175" t="str">
        <f>IF('Result Sheet'!AT129="","",IF('Result Sheet'!AT129="D","I",'Result Sheet'!AT129))</f>
        <v/>
      </c>
      <c r="R126" s="176" t="str">
        <f>IF('Result Sheet'!AU129="","",'Result Sheet'!AU129)</f>
        <v/>
      </c>
      <c r="S126" s="175" t="str">
        <f>IF('Result Sheet'!BL129="","",IF('Result Sheet'!BL129="D","I",'Result Sheet'!BL129))</f>
        <v/>
      </c>
      <c r="T126" s="176" t="str">
        <f>IF('Result Sheet'!BM129="","",'Result Sheet'!BM129)</f>
        <v/>
      </c>
      <c r="U126" s="175" t="str">
        <f>IF('Result Sheet'!CD129="","",IF('Result Sheet'!CD129="D","I",'Result Sheet'!CD129))</f>
        <v/>
      </c>
      <c r="V126" s="176" t="str">
        <f>IF('Result Sheet'!CE129="","",'Result Sheet'!CE129)</f>
        <v/>
      </c>
      <c r="W126" s="177" t="str">
        <f>IF('Result Sheet'!DO129="","",'Result Sheet'!DO129)</f>
        <v/>
      </c>
      <c r="BQ126" s="178" t="str">
        <f>'Result Sheet'!G129</f>
        <v/>
      </c>
      <c r="BR126" s="179" t="str">
        <f t="shared" si="12"/>
        <v/>
      </c>
      <c r="BS126" s="179" t="str">
        <f t="shared" si="13"/>
        <v/>
      </c>
      <c r="BT126" s="179" t="str">
        <f t="shared" si="14"/>
        <v/>
      </c>
      <c r="BU126" s="179" t="str">
        <f t="shared" si="15"/>
        <v/>
      </c>
      <c r="BV126" s="179" t="str">
        <f t="shared" si="16"/>
        <v/>
      </c>
      <c r="BW126" s="179" t="str">
        <f t="shared" si="17"/>
        <v/>
      </c>
      <c r="BX126" s="179" t="str">
        <f t="shared" si="18"/>
        <v/>
      </c>
      <c r="BY126" s="179" t="str">
        <f t="shared" si="19"/>
        <v/>
      </c>
      <c r="BZ126" s="179" t="str">
        <f t="shared" si="20"/>
        <v/>
      </c>
      <c r="CA126" s="179" t="str">
        <f t="shared" si="21"/>
        <v/>
      </c>
      <c r="CB126" s="179" t="str">
        <f t="shared" si="22"/>
        <v/>
      </c>
      <c r="CC126" s="179" t="str">
        <f t="shared" si="23"/>
        <v/>
      </c>
      <c r="CD126" s="180"/>
    </row>
    <row r="127" spans="1:82" ht="15.95" customHeight="1">
      <c r="A127" s="167">
        <f>IF('Result Sheet'!A130="","",'Result Sheet'!A130)</f>
        <v>123</v>
      </c>
      <c r="B127" s="168" t="str">
        <f>IF('Result Sheet'!B130="","",'Result Sheet'!B130)</f>
        <v/>
      </c>
      <c r="C127" s="169" t="str">
        <f>IF('Result Sheet'!F130="","",'Result Sheet'!F130)</f>
        <v/>
      </c>
      <c r="D127" s="170" t="str">
        <f>IF('Result Sheet'!E130="","",'Result Sheet'!E130)</f>
        <v/>
      </c>
      <c r="E127" s="171" t="str">
        <f>IF('Result Sheet'!G130="","",'Result Sheet'!G130)</f>
        <v/>
      </c>
      <c r="F127" s="171" t="str">
        <f>IF('Result Sheet'!H130="","",'Result Sheet'!H130)</f>
        <v/>
      </c>
      <c r="G127" s="171" t="str">
        <f>IF('Result Sheet'!I130="","",'Result Sheet'!I130)</f>
        <v/>
      </c>
      <c r="H127" s="172" t="str">
        <f>IF('Result Sheet'!K130="","",'Result Sheet'!K130)</f>
        <v/>
      </c>
      <c r="I127" s="172" t="str">
        <f>IF('Result Sheet'!J130="","",'Result Sheet'!J130)</f>
        <v/>
      </c>
      <c r="J127" s="273" t="str">
        <f>IF('Result Sheet'!DM130="","",'Result Sheet'!DM130)</f>
        <v/>
      </c>
      <c r="K127" s="173" t="str">
        <f>IF('Result Sheet'!DI130="","",'Result Sheet'!DI130)</f>
        <v/>
      </c>
      <c r="L127" s="174" t="str">
        <f>IF('Result Sheet'!DJ130="","",'Result Sheet'!DJ130)</f>
        <v/>
      </c>
      <c r="M127" s="173" t="str">
        <f>IF('Result Sheet'!DK130="","",'Result Sheet'!DK130)</f>
        <v/>
      </c>
      <c r="N127" s="216" t="str">
        <f>IF('Result Sheet'!DP130="","",'Result Sheet'!DP130)</f>
        <v/>
      </c>
      <c r="O127" s="175" t="str">
        <f>IF('Result Sheet'!AB130="","",IF('Result Sheet'!AB130="D","I",'Result Sheet'!AB130))</f>
        <v/>
      </c>
      <c r="P127" s="176" t="str">
        <f>IF('Result Sheet'!AC130="","",'Result Sheet'!AC130)</f>
        <v/>
      </c>
      <c r="Q127" s="175" t="str">
        <f>IF('Result Sheet'!AT130="","",IF('Result Sheet'!AT130="D","I",'Result Sheet'!AT130))</f>
        <v/>
      </c>
      <c r="R127" s="176" t="str">
        <f>IF('Result Sheet'!AU130="","",'Result Sheet'!AU130)</f>
        <v/>
      </c>
      <c r="S127" s="175" t="str">
        <f>IF('Result Sheet'!BL130="","",IF('Result Sheet'!BL130="D","I",'Result Sheet'!BL130))</f>
        <v/>
      </c>
      <c r="T127" s="176" t="str">
        <f>IF('Result Sheet'!BM130="","",'Result Sheet'!BM130)</f>
        <v/>
      </c>
      <c r="U127" s="175" t="str">
        <f>IF('Result Sheet'!CD130="","",IF('Result Sheet'!CD130="D","I",'Result Sheet'!CD130))</f>
        <v/>
      </c>
      <c r="V127" s="176" t="str">
        <f>IF('Result Sheet'!CE130="","",'Result Sheet'!CE130)</f>
        <v/>
      </c>
      <c r="W127" s="177" t="str">
        <f>IF('Result Sheet'!DO130="","",'Result Sheet'!DO130)</f>
        <v/>
      </c>
      <c r="BQ127" s="178" t="str">
        <f>'Result Sheet'!G130</f>
        <v/>
      </c>
      <c r="BR127" s="179" t="str">
        <f t="shared" si="12"/>
        <v/>
      </c>
      <c r="BS127" s="179" t="str">
        <f t="shared" si="13"/>
        <v/>
      </c>
      <c r="BT127" s="179" t="str">
        <f t="shared" si="14"/>
        <v/>
      </c>
      <c r="BU127" s="179" t="str">
        <f t="shared" si="15"/>
        <v/>
      </c>
      <c r="BV127" s="179" t="str">
        <f t="shared" si="16"/>
        <v/>
      </c>
      <c r="BW127" s="179" t="str">
        <f t="shared" si="17"/>
        <v/>
      </c>
      <c r="BX127" s="179" t="str">
        <f t="shared" si="18"/>
        <v/>
      </c>
      <c r="BY127" s="179" t="str">
        <f t="shared" si="19"/>
        <v/>
      </c>
      <c r="BZ127" s="179" t="str">
        <f t="shared" si="20"/>
        <v/>
      </c>
      <c r="CA127" s="179" t="str">
        <f t="shared" si="21"/>
        <v/>
      </c>
      <c r="CB127" s="179" t="str">
        <f t="shared" si="22"/>
        <v/>
      </c>
      <c r="CC127" s="179" t="str">
        <f t="shared" si="23"/>
        <v/>
      </c>
      <c r="CD127" s="180"/>
    </row>
    <row r="128" spans="1:82" ht="15.95" customHeight="1">
      <c r="A128" s="167">
        <f>IF('Result Sheet'!A131="","",'Result Sheet'!A131)</f>
        <v>124</v>
      </c>
      <c r="B128" s="168" t="str">
        <f>IF('Result Sheet'!B131="","",'Result Sheet'!B131)</f>
        <v/>
      </c>
      <c r="C128" s="169" t="str">
        <f>IF('Result Sheet'!F131="","",'Result Sheet'!F131)</f>
        <v/>
      </c>
      <c r="D128" s="170" t="str">
        <f>IF('Result Sheet'!E131="","",'Result Sheet'!E131)</f>
        <v/>
      </c>
      <c r="E128" s="171" t="str">
        <f>IF('Result Sheet'!G131="","",'Result Sheet'!G131)</f>
        <v/>
      </c>
      <c r="F128" s="171" t="str">
        <f>IF('Result Sheet'!H131="","",'Result Sheet'!H131)</f>
        <v/>
      </c>
      <c r="G128" s="171" t="str">
        <f>IF('Result Sheet'!I131="","",'Result Sheet'!I131)</f>
        <v/>
      </c>
      <c r="H128" s="172" t="str">
        <f>IF('Result Sheet'!K131="","",'Result Sheet'!K131)</f>
        <v/>
      </c>
      <c r="I128" s="172" t="str">
        <f>IF('Result Sheet'!J131="","",'Result Sheet'!J131)</f>
        <v/>
      </c>
      <c r="J128" s="273" t="str">
        <f>IF('Result Sheet'!DM131="","",'Result Sheet'!DM131)</f>
        <v/>
      </c>
      <c r="K128" s="173" t="str">
        <f>IF('Result Sheet'!DI131="","",'Result Sheet'!DI131)</f>
        <v/>
      </c>
      <c r="L128" s="174" t="str">
        <f>IF('Result Sheet'!DJ131="","",'Result Sheet'!DJ131)</f>
        <v/>
      </c>
      <c r="M128" s="173" t="str">
        <f>IF('Result Sheet'!DK131="","",'Result Sheet'!DK131)</f>
        <v/>
      </c>
      <c r="N128" s="216" t="str">
        <f>IF('Result Sheet'!DP131="","",'Result Sheet'!DP131)</f>
        <v/>
      </c>
      <c r="O128" s="175" t="str">
        <f>IF('Result Sheet'!AB131="","",IF('Result Sheet'!AB131="D","I",'Result Sheet'!AB131))</f>
        <v/>
      </c>
      <c r="P128" s="176" t="str">
        <f>IF('Result Sheet'!AC131="","",'Result Sheet'!AC131)</f>
        <v/>
      </c>
      <c r="Q128" s="175" t="str">
        <f>IF('Result Sheet'!AT131="","",IF('Result Sheet'!AT131="D","I",'Result Sheet'!AT131))</f>
        <v/>
      </c>
      <c r="R128" s="176" t="str">
        <f>IF('Result Sheet'!AU131="","",'Result Sheet'!AU131)</f>
        <v/>
      </c>
      <c r="S128" s="175" t="str">
        <f>IF('Result Sheet'!BL131="","",IF('Result Sheet'!BL131="D","I",'Result Sheet'!BL131))</f>
        <v/>
      </c>
      <c r="T128" s="176" t="str">
        <f>IF('Result Sheet'!BM131="","",'Result Sheet'!BM131)</f>
        <v/>
      </c>
      <c r="U128" s="175" t="str">
        <f>IF('Result Sheet'!CD131="","",IF('Result Sheet'!CD131="D","I",'Result Sheet'!CD131))</f>
        <v/>
      </c>
      <c r="V128" s="176" t="str">
        <f>IF('Result Sheet'!CE131="","",'Result Sheet'!CE131)</f>
        <v/>
      </c>
      <c r="W128" s="177" t="str">
        <f>IF('Result Sheet'!DO131="","",'Result Sheet'!DO131)</f>
        <v/>
      </c>
      <c r="BQ128" s="178" t="str">
        <f>'Result Sheet'!G131</f>
        <v/>
      </c>
      <c r="BR128" s="179" t="str">
        <f t="shared" si="12"/>
        <v/>
      </c>
      <c r="BS128" s="179" t="str">
        <f t="shared" si="13"/>
        <v/>
      </c>
      <c r="BT128" s="179" t="str">
        <f t="shared" si="14"/>
        <v/>
      </c>
      <c r="BU128" s="179" t="str">
        <f t="shared" si="15"/>
        <v/>
      </c>
      <c r="BV128" s="179" t="str">
        <f t="shared" si="16"/>
        <v/>
      </c>
      <c r="BW128" s="179" t="str">
        <f t="shared" si="17"/>
        <v/>
      </c>
      <c r="BX128" s="179" t="str">
        <f t="shared" si="18"/>
        <v/>
      </c>
      <c r="BY128" s="179" t="str">
        <f t="shared" si="19"/>
        <v/>
      </c>
      <c r="BZ128" s="179" t="str">
        <f t="shared" si="20"/>
        <v/>
      </c>
      <c r="CA128" s="179" t="str">
        <f t="shared" si="21"/>
        <v/>
      </c>
      <c r="CB128" s="179" t="str">
        <f t="shared" si="22"/>
        <v/>
      </c>
      <c r="CC128" s="179" t="str">
        <f t="shared" si="23"/>
        <v/>
      </c>
      <c r="CD128" s="180"/>
    </row>
    <row r="129" spans="1:82" ht="15.95" customHeight="1">
      <c r="A129" s="167">
        <f>IF('Result Sheet'!A132="","",'Result Sheet'!A132)</f>
        <v>125</v>
      </c>
      <c r="B129" s="168" t="str">
        <f>IF('Result Sheet'!B132="","",'Result Sheet'!B132)</f>
        <v/>
      </c>
      <c r="C129" s="169" t="str">
        <f>IF('Result Sheet'!F132="","",'Result Sheet'!F132)</f>
        <v/>
      </c>
      <c r="D129" s="170" t="str">
        <f>IF('Result Sheet'!E132="","",'Result Sheet'!E132)</f>
        <v/>
      </c>
      <c r="E129" s="171" t="str">
        <f>IF('Result Sheet'!G132="","",'Result Sheet'!G132)</f>
        <v/>
      </c>
      <c r="F129" s="171" t="str">
        <f>IF('Result Sheet'!H132="","",'Result Sheet'!H132)</f>
        <v/>
      </c>
      <c r="G129" s="171" t="str">
        <f>IF('Result Sheet'!I132="","",'Result Sheet'!I132)</f>
        <v/>
      </c>
      <c r="H129" s="172" t="str">
        <f>IF('Result Sheet'!K132="","",'Result Sheet'!K132)</f>
        <v/>
      </c>
      <c r="I129" s="172" t="str">
        <f>IF('Result Sheet'!J132="","",'Result Sheet'!J132)</f>
        <v/>
      </c>
      <c r="J129" s="273" t="str">
        <f>IF('Result Sheet'!DM132="","",'Result Sheet'!DM132)</f>
        <v/>
      </c>
      <c r="K129" s="173" t="str">
        <f>IF('Result Sheet'!DI132="","",'Result Sheet'!DI132)</f>
        <v/>
      </c>
      <c r="L129" s="174" t="str">
        <f>IF('Result Sheet'!DJ132="","",'Result Sheet'!DJ132)</f>
        <v/>
      </c>
      <c r="M129" s="173" t="str">
        <f>IF('Result Sheet'!DK132="","",'Result Sheet'!DK132)</f>
        <v/>
      </c>
      <c r="N129" s="216" t="str">
        <f>IF('Result Sheet'!DP132="","",'Result Sheet'!DP132)</f>
        <v/>
      </c>
      <c r="O129" s="175" t="str">
        <f>IF('Result Sheet'!AB132="","",IF('Result Sheet'!AB132="D","I",'Result Sheet'!AB132))</f>
        <v/>
      </c>
      <c r="P129" s="176" t="str">
        <f>IF('Result Sheet'!AC132="","",'Result Sheet'!AC132)</f>
        <v/>
      </c>
      <c r="Q129" s="175" t="str">
        <f>IF('Result Sheet'!AT132="","",IF('Result Sheet'!AT132="D","I",'Result Sheet'!AT132))</f>
        <v/>
      </c>
      <c r="R129" s="176" t="str">
        <f>IF('Result Sheet'!AU132="","",'Result Sheet'!AU132)</f>
        <v/>
      </c>
      <c r="S129" s="175" t="str">
        <f>IF('Result Sheet'!BL132="","",IF('Result Sheet'!BL132="D","I",'Result Sheet'!BL132))</f>
        <v/>
      </c>
      <c r="T129" s="176" t="str">
        <f>IF('Result Sheet'!BM132="","",'Result Sheet'!BM132)</f>
        <v/>
      </c>
      <c r="U129" s="175" t="str">
        <f>IF('Result Sheet'!CD132="","",IF('Result Sheet'!CD132="D","I",'Result Sheet'!CD132))</f>
        <v/>
      </c>
      <c r="V129" s="176" t="str">
        <f>IF('Result Sheet'!CE132="","",'Result Sheet'!CE132)</f>
        <v/>
      </c>
      <c r="W129" s="177" t="str">
        <f>IF('Result Sheet'!DO132="","",'Result Sheet'!DO132)</f>
        <v/>
      </c>
      <c r="BQ129" s="178" t="str">
        <f>'Result Sheet'!G132</f>
        <v/>
      </c>
      <c r="BR129" s="179" t="str">
        <f t="shared" si="12"/>
        <v/>
      </c>
      <c r="BS129" s="179" t="str">
        <f t="shared" si="13"/>
        <v/>
      </c>
      <c r="BT129" s="179" t="str">
        <f t="shared" si="14"/>
        <v/>
      </c>
      <c r="BU129" s="179" t="str">
        <f t="shared" si="15"/>
        <v/>
      </c>
      <c r="BV129" s="179" t="str">
        <f t="shared" si="16"/>
        <v/>
      </c>
      <c r="BW129" s="179" t="str">
        <f t="shared" si="17"/>
        <v/>
      </c>
      <c r="BX129" s="179" t="str">
        <f t="shared" si="18"/>
        <v/>
      </c>
      <c r="BY129" s="179" t="str">
        <f t="shared" si="19"/>
        <v/>
      </c>
      <c r="BZ129" s="179" t="str">
        <f t="shared" si="20"/>
        <v/>
      </c>
      <c r="CA129" s="179" t="str">
        <f t="shared" si="21"/>
        <v/>
      </c>
      <c r="CB129" s="179" t="str">
        <f t="shared" si="22"/>
        <v/>
      </c>
      <c r="CC129" s="179" t="str">
        <f t="shared" si="23"/>
        <v/>
      </c>
      <c r="CD129" s="180"/>
    </row>
    <row r="130" spans="1:82" ht="15.95" customHeight="1">
      <c r="A130" s="167">
        <f>IF('Result Sheet'!A133="","",'Result Sheet'!A133)</f>
        <v>126</v>
      </c>
      <c r="B130" s="168" t="str">
        <f>IF('Result Sheet'!B133="","",'Result Sheet'!B133)</f>
        <v/>
      </c>
      <c r="C130" s="169" t="str">
        <f>IF('Result Sheet'!F133="","",'Result Sheet'!F133)</f>
        <v/>
      </c>
      <c r="D130" s="170" t="str">
        <f>IF('Result Sheet'!E133="","",'Result Sheet'!E133)</f>
        <v/>
      </c>
      <c r="E130" s="171" t="str">
        <f>IF('Result Sheet'!G133="","",'Result Sheet'!G133)</f>
        <v/>
      </c>
      <c r="F130" s="171" t="str">
        <f>IF('Result Sheet'!H133="","",'Result Sheet'!H133)</f>
        <v/>
      </c>
      <c r="G130" s="171" t="str">
        <f>IF('Result Sheet'!I133="","",'Result Sheet'!I133)</f>
        <v/>
      </c>
      <c r="H130" s="172" t="str">
        <f>IF('Result Sheet'!K133="","",'Result Sheet'!K133)</f>
        <v/>
      </c>
      <c r="I130" s="172" t="str">
        <f>IF('Result Sheet'!J133="","",'Result Sheet'!J133)</f>
        <v/>
      </c>
      <c r="J130" s="273" t="str">
        <f>IF('Result Sheet'!DM133="","",'Result Sheet'!DM133)</f>
        <v/>
      </c>
      <c r="K130" s="173" t="str">
        <f>IF('Result Sheet'!DI133="","",'Result Sheet'!DI133)</f>
        <v/>
      </c>
      <c r="L130" s="174" t="str">
        <f>IF('Result Sheet'!DJ133="","",'Result Sheet'!DJ133)</f>
        <v/>
      </c>
      <c r="M130" s="173" t="str">
        <f>IF('Result Sheet'!DK133="","",'Result Sheet'!DK133)</f>
        <v/>
      </c>
      <c r="N130" s="216" t="str">
        <f>IF('Result Sheet'!DP133="","",'Result Sheet'!DP133)</f>
        <v/>
      </c>
      <c r="O130" s="175" t="str">
        <f>IF('Result Sheet'!AB133="","",IF('Result Sheet'!AB133="D","I",'Result Sheet'!AB133))</f>
        <v/>
      </c>
      <c r="P130" s="176" t="str">
        <f>IF('Result Sheet'!AC133="","",'Result Sheet'!AC133)</f>
        <v/>
      </c>
      <c r="Q130" s="175" t="str">
        <f>IF('Result Sheet'!AT133="","",IF('Result Sheet'!AT133="D","I",'Result Sheet'!AT133))</f>
        <v/>
      </c>
      <c r="R130" s="176" t="str">
        <f>IF('Result Sheet'!AU133="","",'Result Sheet'!AU133)</f>
        <v/>
      </c>
      <c r="S130" s="175" t="str">
        <f>IF('Result Sheet'!BL133="","",IF('Result Sheet'!BL133="D","I",'Result Sheet'!BL133))</f>
        <v/>
      </c>
      <c r="T130" s="176" t="str">
        <f>IF('Result Sheet'!BM133="","",'Result Sheet'!BM133)</f>
        <v/>
      </c>
      <c r="U130" s="175" t="str">
        <f>IF('Result Sheet'!CD133="","",IF('Result Sheet'!CD133="D","I",'Result Sheet'!CD133))</f>
        <v/>
      </c>
      <c r="V130" s="176" t="str">
        <f>IF('Result Sheet'!CE133="","",'Result Sheet'!CE133)</f>
        <v/>
      </c>
      <c r="W130" s="177" t="str">
        <f>IF('Result Sheet'!DO133="","",'Result Sheet'!DO133)</f>
        <v/>
      </c>
      <c r="BQ130" s="178" t="str">
        <f>'Result Sheet'!G133</f>
        <v/>
      </c>
      <c r="BR130" s="179" t="str">
        <f t="shared" si="12"/>
        <v/>
      </c>
      <c r="BS130" s="179" t="str">
        <f t="shared" si="13"/>
        <v/>
      </c>
      <c r="BT130" s="179" t="str">
        <f t="shared" si="14"/>
        <v/>
      </c>
      <c r="BU130" s="179" t="str">
        <f t="shared" si="15"/>
        <v/>
      </c>
      <c r="BV130" s="179" t="str">
        <f t="shared" si="16"/>
        <v/>
      </c>
      <c r="BW130" s="179" t="str">
        <f t="shared" si="17"/>
        <v/>
      </c>
      <c r="BX130" s="179" t="str">
        <f t="shared" si="18"/>
        <v/>
      </c>
      <c r="BY130" s="179" t="str">
        <f t="shared" si="19"/>
        <v/>
      </c>
      <c r="BZ130" s="179" t="str">
        <f t="shared" si="20"/>
        <v/>
      </c>
      <c r="CA130" s="179" t="str">
        <f t="shared" si="21"/>
        <v/>
      </c>
      <c r="CB130" s="179" t="str">
        <f t="shared" si="22"/>
        <v/>
      </c>
      <c r="CC130" s="179" t="str">
        <f t="shared" si="23"/>
        <v/>
      </c>
      <c r="CD130" s="180"/>
    </row>
    <row r="131" spans="1:82" ht="15.95" customHeight="1">
      <c r="A131" s="167">
        <f>IF('Result Sheet'!A134="","",'Result Sheet'!A134)</f>
        <v>127</v>
      </c>
      <c r="B131" s="168" t="str">
        <f>IF('Result Sheet'!B134="","",'Result Sheet'!B134)</f>
        <v/>
      </c>
      <c r="C131" s="169" t="str">
        <f>IF('Result Sheet'!F134="","",'Result Sheet'!F134)</f>
        <v/>
      </c>
      <c r="D131" s="170" t="str">
        <f>IF('Result Sheet'!E134="","",'Result Sheet'!E134)</f>
        <v/>
      </c>
      <c r="E131" s="171" t="str">
        <f>IF('Result Sheet'!G134="","",'Result Sheet'!G134)</f>
        <v/>
      </c>
      <c r="F131" s="171" t="str">
        <f>IF('Result Sheet'!H134="","",'Result Sheet'!H134)</f>
        <v/>
      </c>
      <c r="G131" s="171" t="str">
        <f>IF('Result Sheet'!I134="","",'Result Sheet'!I134)</f>
        <v/>
      </c>
      <c r="H131" s="172" t="str">
        <f>IF('Result Sheet'!K134="","",'Result Sheet'!K134)</f>
        <v/>
      </c>
      <c r="I131" s="172" t="str">
        <f>IF('Result Sheet'!J134="","",'Result Sheet'!J134)</f>
        <v/>
      </c>
      <c r="J131" s="273" t="str">
        <f>IF('Result Sheet'!DM134="","",'Result Sheet'!DM134)</f>
        <v/>
      </c>
      <c r="K131" s="173" t="str">
        <f>IF('Result Sheet'!DI134="","",'Result Sheet'!DI134)</f>
        <v/>
      </c>
      <c r="L131" s="174" t="str">
        <f>IF('Result Sheet'!DJ134="","",'Result Sheet'!DJ134)</f>
        <v/>
      </c>
      <c r="M131" s="173" t="str">
        <f>IF('Result Sheet'!DK134="","",'Result Sheet'!DK134)</f>
        <v/>
      </c>
      <c r="N131" s="216" t="str">
        <f>IF('Result Sheet'!DP134="","",'Result Sheet'!DP134)</f>
        <v/>
      </c>
      <c r="O131" s="175" t="str">
        <f>IF('Result Sheet'!AB134="","",IF('Result Sheet'!AB134="D","I",'Result Sheet'!AB134))</f>
        <v/>
      </c>
      <c r="P131" s="176" t="str">
        <f>IF('Result Sheet'!AC134="","",'Result Sheet'!AC134)</f>
        <v/>
      </c>
      <c r="Q131" s="175" t="str">
        <f>IF('Result Sheet'!AT134="","",IF('Result Sheet'!AT134="D","I",'Result Sheet'!AT134))</f>
        <v/>
      </c>
      <c r="R131" s="176" t="str">
        <f>IF('Result Sheet'!AU134="","",'Result Sheet'!AU134)</f>
        <v/>
      </c>
      <c r="S131" s="175" t="str">
        <f>IF('Result Sheet'!BL134="","",IF('Result Sheet'!BL134="D","I",'Result Sheet'!BL134))</f>
        <v/>
      </c>
      <c r="T131" s="176" t="str">
        <f>IF('Result Sheet'!BM134="","",'Result Sheet'!BM134)</f>
        <v/>
      </c>
      <c r="U131" s="175" t="str">
        <f>IF('Result Sheet'!CD134="","",IF('Result Sheet'!CD134="D","I",'Result Sheet'!CD134))</f>
        <v/>
      </c>
      <c r="V131" s="176" t="str">
        <f>IF('Result Sheet'!CE134="","",'Result Sheet'!CE134)</f>
        <v/>
      </c>
      <c r="W131" s="177" t="str">
        <f>IF('Result Sheet'!DO134="","",'Result Sheet'!DO134)</f>
        <v/>
      </c>
      <c r="BQ131" s="178" t="str">
        <f>'Result Sheet'!G134</f>
        <v/>
      </c>
      <c r="BR131" s="179" t="str">
        <f t="shared" si="12"/>
        <v/>
      </c>
      <c r="BS131" s="179" t="str">
        <f t="shared" si="13"/>
        <v/>
      </c>
      <c r="BT131" s="179" t="str">
        <f t="shared" si="14"/>
        <v/>
      </c>
      <c r="BU131" s="179" t="str">
        <f t="shared" si="15"/>
        <v/>
      </c>
      <c r="BV131" s="179" t="str">
        <f t="shared" si="16"/>
        <v/>
      </c>
      <c r="BW131" s="179" t="str">
        <f t="shared" si="17"/>
        <v/>
      </c>
      <c r="BX131" s="179" t="str">
        <f t="shared" si="18"/>
        <v/>
      </c>
      <c r="BY131" s="179" t="str">
        <f t="shared" si="19"/>
        <v/>
      </c>
      <c r="BZ131" s="179" t="str">
        <f t="shared" si="20"/>
        <v/>
      </c>
      <c r="CA131" s="179" t="str">
        <f t="shared" si="21"/>
        <v/>
      </c>
      <c r="CB131" s="179" t="str">
        <f t="shared" si="22"/>
        <v/>
      </c>
      <c r="CC131" s="179" t="str">
        <f t="shared" si="23"/>
        <v/>
      </c>
      <c r="CD131" s="180"/>
    </row>
    <row r="132" spans="1:82" ht="15.95" customHeight="1">
      <c r="A132" s="167">
        <f>IF('Result Sheet'!A135="","",'Result Sheet'!A135)</f>
        <v>128</v>
      </c>
      <c r="B132" s="168" t="str">
        <f>IF('Result Sheet'!B135="","",'Result Sheet'!B135)</f>
        <v/>
      </c>
      <c r="C132" s="169" t="str">
        <f>IF('Result Sheet'!F135="","",'Result Sheet'!F135)</f>
        <v/>
      </c>
      <c r="D132" s="170" t="str">
        <f>IF('Result Sheet'!E135="","",'Result Sheet'!E135)</f>
        <v/>
      </c>
      <c r="E132" s="171" t="str">
        <f>IF('Result Sheet'!G135="","",'Result Sheet'!G135)</f>
        <v/>
      </c>
      <c r="F132" s="171" t="str">
        <f>IF('Result Sheet'!H135="","",'Result Sheet'!H135)</f>
        <v/>
      </c>
      <c r="G132" s="171" t="str">
        <f>IF('Result Sheet'!I135="","",'Result Sheet'!I135)</f>
        <v/>
      </c>
      <c r="H132" s="172" t="str">
        <f>IF('Result Sheet'!K135="","",'Result Sheet'!K135)</f>
        <v/>
      </c>
      <c r="I132" s="172" t="str">
        <f>IF('Result Sheet'!J135="","",'Result Sheet'!J135)</f>
        <v/>
      </c>
      <c r="J132" s="273" t="str">
        <f>IF('Result Sheet'!DM135="","",'Result Sheet'!DM135)</f>
        <v/>
      </c>
      <c r="K132" s="173" t="str">
        <f>IF('Result Sheet'!DI135="","",'Result Sheet'!DI135)</f>
        <v/>
      </c>
      <c r="L132" s="174" t="str">
        <f>IF('Result Sheet'!DJ135="","",'Result Sheet'!DJ135)</f>
        <v/>
      </c>
      <c r="M132" s="173" t="str">
        <f>IF('Result Sheet'!DK135="","",'Result Sheet'!DK135)</f>
        <v/>
      </c>
      <c r="N132" s="216" t="str">
        <f>IF('Result Sheet'!DP135="","",'Result Sheet'!DP135)</f>
        <v/>
      </c>
      <c r="O132" s="175" t="str">
        <f>IF('Result Sheet'!AB135="","",IF('Result Sheet'!AB135="D","I",'Result Sheet'!AB135))</f>
        <v/>
      </c>
      <c r="P132" s="176" t="str">
        <f>IF('Result Sheet'!AC135="","",'Result Sheet'!AC135)</f>
        <v/>
      </c>
      <c r="Q132" s="175" t="str">
        <f>IF('Result Sheet'!AT135="","",IF('Result Sheet'!AT135="D","I",'Result Sheet'!AT135))</f>
        <v/>
      </c>
      <c r="R132" s="176" t="str">
        <f>IF('Result Sheet'!AU135="","",'Result Sheet'!AU135)</f>
        <v/>
      </c>
      <c r="S132" s="175" t="str">
        <f>IF('Result Sheet'!BL135="","",IF('Result Sheet'!BL135="D","I",'Result Sheet'!BL135))</f>
        <v/>
      </c>
      <c r="T132" s="176" t="str">
        <f>IF('Result Sheet'!BM135="","",'Result Sheet'!BM135)</f>
        <v/>
      </c>
      <c r="U132" s="175" t="str">
        <f>IF('Result Sheet'!CD135="","",IF('Result Sheet'!CD135="D","I",'Result Sheet'!CD135))</f>
        <v/>
      </c>
      <c r="V132" s="176" t="str">
        <f>IF('Result Sheet'!CE135="","",'Result Sheet'!CE135)</f>
        <v/>
      </c>
      <c r="W132" s="177" t="str">
        <f>IF('Result Sheet'!DO135="","",'Result Sheet'!DO135)</f>
        <v/>
      </c>
      <c r="BQ132" s="178" t="str">
        <f>'Result Sheet'!G135</f>
        <v/>
      </c>
      <c r="BR132" s="179" t="str">
        <f t="shared" si="12"/>
        <v/>
      </c>
      <c r="BS132" s="179" t="str">
        <f t="shared" si="13"/>
        <v/>
      </c>
      <c r="BT132" s="179" t="str">
        <f t="shared" si="14"/>
        <v/>
      </c>
      <c r="BU132" s="179" t="str">
        <f t="shared" si="15"/>
        <v/>
      </c>
      <c r="BV132" s="179" t="str">
        <f t="shared" si="16"/>
        <v/>
      </c>
      <c r="BW132" s="179" t="str">
        <f t="shared" si="17"/>
        <v/>
      </c>
      <c r="BX132" s="179" t="str">
        <f t="shared" si="18"/>
        <v/>
      </c>
      <c r="BY132" s="179" t="str">
        <f t="shared" si="19"/>
        <v/>
      </c>
      <c r="BZ132" s="179" t="str">
        <f t="shared" si="20"/>
        <v/>
      </c>
      <c r="CA132" s="179" t="str">
        <f t="shared" si="21"/>
        <v/>
      </c>
      <c r="CB132" s="179" t="str">
        <f t="shared" si="22"/>
        <v/>
      </c>
      <c r="CC132" s="179" t="str">
        <f t="shared" si="23"/>
        <v/>
      </c>
      <c r="CD132" s="180"/>
    </row>
    <row r="133" spans="1:82" ht="15.95" customHeight="1">
      <c r="A133" s="167">
        <f>IF('Result Sheet'!A136="","",'Result Sheet'!A136)</f>
        <v>129</v>
      </c>
      <c r="B133" s="168" t="str">
        <f>IF('Result Sheet'!B136="","",'Result Sheet'!B136)</f>
        <v/>
      </c>
      <c r="C133" s="169" t="str">
        <f>IF('Result Sheet'!F136="","",'Result Sheet'!F136)</f>
        <v/>
      </c>
      <c r="D133" s="170" t="str">
        <f>IF('Result Sheet'!E136="","",'Result Sheet'!E136)</f>
        <v/>
      </c>
      <c r="E133" s="171" t="str">
        <f>IF('Result Sheet'!G136="","",'Result Sheet'!G136)</f>
        <v/>
      </c>
      <c r="F133" s="171" t="str">
        <f>IF('Result Sheet'!H136="","",'Result Sheet'!H136)</f>
        <v/>
      </c>
      <c r="G133" s="171" t="str">
        <f>IF('Result Sheet'!I136="","",'Result Sheet'!I136)</f>
        <v/>
      </c>
      <c r="H133" s="172" t="str">
        <f>IF('Result Sheet'!K136="","",'Result Sheet'!K136)</f>
        <v/>
      </c>
      <c r="I133" s="172" t="str">
        <f>IF('Result Sheet'!J136="","",'Result Sheet'!J136)</f>
        <v/>
      </c>
      <c r="J133" s="273" t="str">
        <f>IF('Result Sheet'!DM136="","",'Result Sheet'!DM136)</f>
        <v/>
      </c>
      <c r="K133" s="173" t="str">
        <f>IF('Result Sheet'!DI136="","",'Result Sheet'!DI136)</f>
        <v/>
      </c>
      <c r="L133" s="174" t="str">
        <f>IF('Result Sheet'!DJ136="","",'Result Sheet'!DJ136)</f>
        <v/>
      </c>
      <c r="M133" s="173" t="str">
        <f>IF('Result Sheet'!DK136="","",'Result Sheet'!DK136)</f>
        <v/>
      </c>
      <c r="N133" s="216" t="str">
        <f>IF('Result Sheet'!DP136="","",'Result Sheet'!DP136)</f>
        <v/>
      </c>
      <c r="O133" s="175" t="str">
        <f>IF('Result Sheet'!AB136="","",IF('Result Sheet'!AB136="D","I",'Result Sheet'!AB136))</f>
        <v/>
      </c>
      <c r="P133" s="176" t="str">
        <f>IF('Result Sheet'!AC136="","",'Result Sheet'!AC136)</f>
        <v/>
      </c>
      <c r="Q133" s="175" t="str">
        <f>IF('Result Sheet'!AT136="","",IF('Result Sheet'!AT136="D","I",'Result Sheet'!AT136))</f>
        <v/>
      </c>
      <c r="R133" s="176" t="str">
        <f>IF('Result Sheet'!AU136="","",'Result Sheet'!AU136)</f>
        <v/>
      </c>
      <c r="S133" s="175" t="str">
        <f>IF('Result Sheet'!BL136="","",IF('Result Sheet'!BL136="D","I",'Result Sheet'!BL136))</f>
        <v/>
      </c>
      <c r="T133" s="176" t="str">
        <f>IF('Result Sheet'!BM136="","",'Result Sheet'!BM136)</f>
        <v/>
      </c>
      <c r="U133" s="175" t="str">
        <f>IF('Result Sheet'!CD136="","",IF('Result Sheet'!CD136="D","I",'Result Sheet'!CD136))</f>
        <v/>
      </c>
      <c r="V133" s="176" t="str">
        <f>IF('Result Sheet'!CE136="","",'Result Sheet'!CE136)</f>
        <v/>
      </c>
      <c r="W133" s="177" t="str">
        <f>IF('Result Sheet'!DO136="","",'Result Sheet'!DO136)</f>
        <v/>
      </c>
      <c r="BQ133" s="178" t="str">
        <f>'Result Sheet'!G136</f>
        <v/>
      </c>
      <c r="BR133" s="179" t="str">
        <f t="shared" si="12"/>
        <v/>
      </c>
      <c r="BS133" s="179" t="str">
        <f t="shared" si="13"/>
        <v/>
      </c>
      <c r="BT133" s="179" t="str">
        <f t="shared" si="14"/>
        <v/>
      </c>
      <c r="BU133" s="179" t="str">
        <f t="shared" si="15"/>
        <v/>
      </c>
      <c r="BV133" s="179" t="str">
        <f t="shared" si="16"/>
        <v/>
      </c>
      <c r="BW133" s="179" t="str">
        <f t="shared" si="17"/>
        <v/>
      </c>
      <c r="BX133" s="179" t="str">
        <f t="shared" si="18"/>
        <v/>
      </c>
      <c r="BY133" s="179" t="str">
        <f t="shared" si="19"/>
        <v/>
      </c>
      <c r="BZ133" s="179" t="str">
        <f t="shared" si="20"/>
        <v/>
      </c>
      <c r="CA133" s="179" t="str">
        <f t="shared" si="21"/>
        <v/>
      </c>
      <c r="CB133" s="179" t="str">
        <f t="shared" si="22"/>
        <v/>
      </c>
      <c r="CC133" s="179" t="str">
        <f t="shared" si="23"/>
        <v/>
      </c>
      <c r="CD133" s="180"/>
    </row>
    <row r="134" spans="1:82" ht="15.95" customHeight="1">
      <c r="A134" s="167">
        <f>IF('Result Sheet'!A137="","",'Result Sheet'!A137)</f>
        <v>130</v>
      </c>
      <c r="B134" s="168" t="str">
        <f>IF('Result Sheet'!B137="","",'Result Sheet'!B137)</f>
        <v/>
      </c>
      <c r="C134" s="169" t="str">
        <f>IF('Result Sheet'!F137="","",'Result Sheet'!F137)</f>
        <v/>
      </c>
      <c r="D134" s="170" t="str">
        <f>IF('Result Sheet'!E137="","",'Result Sheet'!E137)</f>
        <v/>
      </c>
      <c r="E134" s="171" t="str">
        <f>IF('Result Sheet'!G137="","",'Result Sheet'!G137)</f>
        <v/>
      </c>
      <c r="F134" s="171" t="str">
        <f>IF('Result Sheet'!H137="","",'Result Sheet'!H137)</f>
        <v/>
      </c>
      <c r="G134" s="171" t="str">
        <f>IF('Result Sheet'!I137="","",'Result Sheet'!I137)</f>
        <v/>
      </c>
      <c r="H134" s="172" t="str">
        <f>IF('Result Sheet'!K137="","",'Result Sheet'!K137)</f>
        <v/>
      </c>
      <c r="I134" s="172" t="str">
        <f>IF('Result Sheet'!J137="","",'Result Sheet'!J137)</f>
        <v/>
      </c>
      <c r="J134" s="273" t="str">
        <f>IF('Result Sheet'!DM137="","",'Result Sheet'!DM137)</f>
        <v/>
      </c>
      <c r="K134" s="173" t="str">
        <f>IF('Result Sheet'!DI137="","",'Result Sheet'!DI137)</f>
        <v/>
      </c>
      <c r="L134" s="174" t="str">
        <f>IF('Result Sheet'!DJ137="","",'Result Sheet'!DJ137)</f>
        <v/>
      </c>
      <c r="M134" s="173" t="str">
        <f>IF('Result Sheet'!DK137="","",'Result Sheet'!DK137)</f>
        <v/>
      </c>
      <c r="N134" s="216" t="str">
        <f>IF('Result Sheet'!DP137="","",'Result Sheet'!DP137)</f>
        <v/>
      </c>
      <c r="O134" s="175" t="str">
        <f>IF('Result Sheet'!AB137="","",IF('Result Sheet'!AB137="D","I",'Result Sheet'!AB137))</f>
        <v/>
      </c>
      <c r="P134" s="176" t="str">
        <f>IF('Result Sheet'!AC137="","",'Result Sheet'!AC137)</f>
        <v/>
      </c>
      <c r="Q134" s="175" t="str">
        <f>IF('Result Sheet'!AT137="","",IF('Result Sheet'!AT137="D","I",'Result Sheet'!AT137))</f>
        <v/>
      </c>
      <c r="R134" s="176" t="str">
        <f>IF('Result Sheet'!AU137="","",'Result Sheet'!AU137)</f>
        <v/>
      </c>
      <c r="S134" s="175" t="str">
        <f>IF('Result Sheet'!BL137="","",IF('Result Sheet'!BL137="D","I",'Result Sheet'!BL137))</f>
        <v/>
      </c>
      <c r="T134" s="176" t="str">
        <f>IF('Result Sheet'!BM137="","",'Result Sheet'!BM137)</f>
        <v/>
      </c>
      <c r="U134" s="175" t="str">
        <f>IF('Result Sheet'!CD137="","",IF('Result Sheet'!CD137="D","I",'Result Sheet'!CD137))</f>
        <v/>
      </c>
      <c r="V134" s="176" t="str">
        <f>IF('Result Sheet'!CE137="","",'Result Sheet'!CE137)</f>
        <v/>
      </c>
      <c r="W134" s="177" t="str">
        <f>IF('Result Sheet'!DO137="","",'Result Sheet'!DO137)</f>
        <v/>
      </c>
      <c r="BQ134" s="178" t="str">
        <f>'Result Sheet'!G137</f>
        <v/>
      </c>
      <c r="BR134" s="179" t="str">
        <f t="shared" ref="BR134:BR197" si="24">IFERROR(IF(AND(N134="",J134=""),"",IF(AND(H134="SC",I134="M"),N134,"")),"")</f>
        <v/>
      </c>
      <c r="BS134" s="179" t="str">
        <f t="shared" ref="BS134:BS197" si="25">IFERROR(IF(AND(N134="",J134=""),"",IF(AND(H134="SC",I134="F"),N134,"")),"")</f>
        <v/>
      </c>
      <c r="BT134" s="179" t="str">
        <f t="shared" ref="BT134:BT197" si="26">IFERROR(IF(AND(N134="",J134=""),"",IF(AND(H134="ST",I134="M"),N134,"")),"")</f>
        <v/>
      </c>
      <c r="BU134" s="179" t="str">
        <f t="shared" ref="BU134:BU197" si="27">IFERROR(IF(AND(N134="",J134=""),"",IF(AND(H134="ST",I134="F"),N134,"")),"")</f>
        <v/>
      </c>
      <c r="BV134" s="179" t="str">
        <f t="shared" ref="BV134:BV197" si="28">IFERROR(IF(AND(N134="",J134=""),"",IF(AND(H134="OBC",I134="M"),N134,"")),"")</f>
        <v/>
      </c>
      <c r="BW134" s="179" t="str">
        <f t="shared" ref="BW134:BW197" si="29">IFERROR(IF(AND(N134="",J134=""),"",IF(AND(H134="OBC",I134="F"),N134,"")),"")</f>
        <v/>
      </c>
      <c r="BX134" s="179" t="str">
        <f t="shared" ref="BX134:BX197" si="30">IFERROR(IF(AND(N134="",J134=""),"",IF(AND(H134="GEN",I134="M"),N134,"")),"")</f>
        <v/>
      </c>
      <c r="BY134" s="179" t="str">
        <f t="shared" ref="BY134:BY197" si="31">IFERROR(IF(AND(N134="",J134=""),"",IF(AND(H134="GEN",I134="F"),N134,"")),"")</f>
        <v/>
      </c>
      <c r="BZ134" s="179" t="str">
        <f t="shared" ref="BZ134:BZ197" si="32">IFERROR(IF(AND(N134="",J134=""),"",IF(AND(H134="MIN",I134="M"),N134,"")),"")</f>
        <v/>
      </c>
      <c r="CA134" s="179" t="str">
        <f t="shared" ref="CA134:CA197" si="33">IFERROR(IF(AND(N134="",J134=""),"",IF(AND(H134="MIN",I134="M"),N134,"")),"")</f>
        <v/>
      </c>
      <c r="CB134" s="179" t="str">
        <f t="shared" ref="CB134:CB197" si="34">IFERROR(IF(AND(N134="",J134=""),"",IF(AND(H134="SBC",I134="M"),N134,"")),"")</f>
        <v/>
      </c>
      <c r="CC134" s="179" t="str">
        <f t="shared" ref="CC134:CC197" si="35">IFERROR(IF(AND(N134="",J134=""),"",IF(AND(H134="SBC",I134="F"),N134,"")),"")</f>
        <v/>
      </c>
      <c r="CD134" s="180"/>
    </row>
    <row r="135" spans="1:82" ht="15.95" customHeight="1">
      <c r="A135" s="167">
        <f>IF('Result Sheet'!A138="","",'Result Sheet'!A138)</f>
        <v>131</v>
      </c>
      <c r="B135" s="168" t="str">
        <f>IF('Result Sheet'!B138="","",'Result Sheet'!B138)</f>
        <v/>
      </c>
      <c r="C135" s="169" t="str">
        <f>IF('Result Sheet'!F138="","",'Result Sheet'!F138)</f>
        <v/>
      </c>
      <c r="D135" s="170" t="str">
        <f>IF('Result Sheet'!E138="","",'Result Sheet'!E138)</f>
        <v/>
      </c>
      <c r="E135" s="171" t="str">
        <f>IF('Result Sheet'!G138="","",'Result Sheet'!G138)</f>
        <v/>
      </c>
      <c r="F135" s="171" t="str">
        <f>IF('Result Sheet'!H138="","",'Result Sheet'!H138)</f>
        <v/>
      </c>
      <c r="G135" s="171" t="str">
        <f>IF('Result Sheet'!I138="","",'Result Sheet'!I138)</f>
        <v/>
      </c>
      <c r="H135" s="172" t="str">
        <f>IF('Result Sheet'!K138="","",'Result Sheet'!K138)</f>
        <v/>
      </c>
      <c r="I135" s="172" t="str">
        <f>IF('Result Sheet'!J138="","",'Result Sheet'!J138)</f>
        <v/>
      </c>
      <c r="J135" s="273" t="str">
        <f>IF('Result Sheet'!DM138="","",'Result Sheet'!DM138)</f>
        <v/>
      </c>
      <c r="K135" s="173" t="str">
        <f>IF('Result Sheet'!DI138="","",'Result Sheet'!DI138)</f>
        <v/>
      </c>
      <c r="L135" s="174" t="str">
        <f>IF('Result Sheet'!DJ138="","",'Result Sheet'!DJ138)</f>
        <v/>
      </c>
      <c r="M135" s="173" t="str">
        <f>IF('Result Sheet'!DK138="","",'Result Sheet'!DK138)</f>
        <v/>
      </c>
      <c r="N135" s="216" t="str">
        <f>IF('Result Sheet'!DP138="","",'Result Sheet'!DP138)</f>
        <v/>
      </c>
      <c r="O135" s="175" t="str">
        <f>IF('Result Sheet'!AB138="","",IF('Result Sheet'!AB138="D","I",'Result Sheet'!AB138))</f>
        <v/>
      </c>
      <c r="P135" s="176" t="str">
        <f>IF('Result Sheet'!AC138="","",'Result Sheet'!AC138)</f>
        <v/>
      </c>
      <c r="Q135" s="175" t="str">
        <f>IF('Result Sheet'!AT138="","",IF('Result Sheet'!AT138="D","I",'Result Sheet'!AT138))</f>
        <v/>
      </c>
      <c r="R135" s="176" t="str">
        <f>IF('Result Sheet'!AU138="","",'Result Sheet'!AU138)</f>
        <v/>
      </c>
      <c r="S135" s="175" t="str">
        <f>IF('Result Sheet'!BL138="","",IF('Result Sheet'!BL138="D","I",'Result Sheet'!BL138))</f>
        <v/>
      </c>
      <c r="T135" s="176" t="str">
        <f>IF('Result Sheet'!BM138="","",'Result Sheet'!BM138)</f>
        <v/>
      </c>
      <c r="U135" s="175" t="str">
        <f>IF('Result Sheet'!CD138="","",IF('Result Sheet'!CD138="D","I",'Result Sheet'!CD138))</f>
        <v/>
      </c>
      <c r="V135" s="176" t="str">
        <f>IF('Result Sheet'!CE138="","",'Result Sheet'!CE138)</f>
        <v/>
      </c>
      <c r="W135" s="177" t="str">
        <f>IF('Result Sheet'!DO138="","",'Result Sheet'!DO138)</f>
        <v/>
      </c>
      <c r="BQ135" s="178" t="str">
        <f>'Result Sheet'!G138</f>
        <v/>
      </c>
      <c r="BR135" s="179" t="str">
        <f t="shared" si="24"/>
        <v/>
      </c>
      <c r="BS135" s="179" t="str">
        <f t="shared" si="25"/>
        <v/>
      </c>
      <c r="BT135" s="179" t="str">
        <f t="shared" si="26"/>
        <v/>
      </c>
      <c r="BU135" s="179" t="str">
        <f t="shared" si="27"/>
        <v/>
      </c>
      <c r="BV135" s="179" t="str">
        <f t="shared" si="28"/>
        <v/>
      </c>
      <c r="BW135" s="179" t="str">
        <f t="shared" si="29"/>
        <v/>
      </c>
      <c r="BX135" s="179" t="str">
        <f t="shared" si="30"/>
        <v/>
      </c>
      <c r="BY135" s="179" t="str">
        <f t="shared" si="31"/>
        <v/>
      </c>
      <c r="BZ135" s="179" t="str">
        <f t="shared" si="32"/>
        <v/>
      </c>
      <c r="CA135" s="179" t="str">
        <f t="shared" si="33"/>
        <v/>
      </c>
      <c r="CB135" s="179" t="str">
        <f t="shared" si="34"/>
        <v/>
      </c>
      <c r="CC135" s="179" t="str">
        <f t="shared" si="35"/>
        <v/>
      </c>
      <c r="CD135" s="180"/>
    </row>
    <row r="136" spans="1:82" ht="15.95" customHeight="1">
      <c r="A136" s="167">
        <f>IF('Result Sheet'!A139="","",'Result Sheet'!A139)</f>
        <v>132</v>
      </c>
      <c r="B136" s="168" t="str">
        <f>IF('Result Sheet'!B139="","",'Result Sheet'!B139)</f>
        <v/>
      </c>
      <c r="C136" s="169" t="str">
        <f>IF('Result Sheet'!F139="","",'Result Sheet'!F139)</f>
        <v/>
      </c>
      <c r="D136" s="170" t="str">
        <f>IF('Result Sheet'!E139="","",'Result Sheet'!E139)</f>
        <v/>
      </c>
      <c r="E136" s="171" t="str">
        <f>IF('Result Sheet'!G139="","",'Result Sheet'!G139)</f>
        <v/>
      </c>
      <c r="F136" s="171" t="str">
        <f>IF('Result Sheet'!H139="","",'Result Sheet'!H139)</f>
        <v/>
      </c>
      <c r="G136" s="171" t="str">
        <f>IF('Result Sheet'!I139="","",'Result Sheet'!I139)</f>
        <v/>
      </c>
      <c r="H136" s="172" t="str">
        <f>IF('Result Sheet'!K139="","",'Result Sheet'!K139)</f>
        <v/>
      </c>
      <c r="I136" s="172" t="str">
        <f>IF('Result Sheet'!J139="","",'Result Sheet'!J139)</f>
        <v/>
      </c>
      <c r="J136" s="273" t="str">
        <f>IF('Result Sheet'!DM139="","",'Result Sheet'!DM139)</f>
        <v/>
      </c>
      <c r="K136" s="173" t="str">
        <f>IF('Result Sheet'!DI139="","",'Result Sheet'!DI139)</f>
        <v/>
      </c>
      <c r="L136" s="174" t="str">
        <f>IF('Result Sheet'!DJ139="","",'Result Sheet'!DJ139)</f>
        <v/>
      </c>
      <c r="M136" s="173" t="str">
        <f>IF('Result Sheet'!DK139="","",'Result Sheet'!DK139)</f>
        <v/>
      </c>
      <c r="N136" s="216" t="str">
        <f>IF('Result Sheet'!DP139="","",'Result Sheet'!DP139)</f>
        <v/>
      </c>
      <c r="O136" s="175" t="str">
        <f>IF('Result Sheet'!AB139="","",IF('Result Sheet'!AB139="D","I",'Result Sheet'!AB139))</f>
        <v/>
      </c>
      <c r="P136" s="176" t="str">
        <f>IF('Result Sheet'!AC139="","",'Result Sheet'!AC139)</f>
        <v/>
      </c>
      <c r="Q136" s="175" t="str">
        <f>IF('Result Sheet'!AT139="","",IF('Result Sheet'!AT139="D","I",'Result Sheet'!AT139))</f>
        <v/>
      </c>
      <c r="R136" s="176" t="str">
        <f>IF('Result Sheet'!AU139="","",'Result Sheet'!AU139)</f>
        <v/>
      </c>
      <c r="S136" s="175" t="str">
        <f>IF('Result Sheet'!BL139="","",IF('Result Sheet'!BL139="D","I",'Result Sheet'!BL139))</f>
        <v/>
      </c>
      <c r="T136" s="176" t="str">
        <f>IF('Result Sheet'!BM139="","",'Result Sheet'!BM139)</f>
        <v/>
      </c>
      <c r="U136" s="175" t="str">
        <f>IF('Result Sheet'!CD139="","",IF('Result Sheet'!CD139="D","I",'Result Sheet'!CD139))</f>
        <v/>
      </c>
      <c r="V136" s="176" t="str">
        <f>IF('Result Sheet'!CE139="","",'Result Sheet'!CE139)</f>
        <v/>
      </c>
      <c r="W136" s="177" t="str">
        <f>IF('Result Sheet'!DO139="","",'Result Sheet'!DO139)</f>
        <v/>
      </c>
      <c r="BQ136" s="178" t="str">
        <f>'Result Sheet'!G139</f>
        <v/>
      </c>
      <c r="BR136" s="179" t="str">
        <f t="shared" si="24"/>
        <v/>
      </c>
      <c r="BS136" s="179" t="str">
        <f t="shared" si="25"/>
        <v/>
      </c>
      <c r="BT136" s="179" t="str">
        <f t="shared" si="26"/>
        <v/>
      </c>
      <c r="BU136" s="179" t="str">
        <f t="shared" si="27"/>
        <v/>
      </c>
      <c r="BV136" s="179" t="str">
        <f t="shared" si="28"/>
        <v/>
      </c>
      <c r="BW136" s="179" t="str">
        <f t="shared" si="29"/>
        <v/>
      </c>
      <c r="BX136" s="179" t="str">
        <f t="shared" si="30"/>
        <v/>
      </c>
      <c r="BY136" s="179" t="str">
        <f t="shared" si="31"/>
        <v/>
      </c>
      <c r="BZ136" s="179" t="str">
        <f t="shared" si="32"/>
        <v/>
      </c>
      <c r="CA136" s="179" t="str">
        <f t="shared" si="33"/>
        <v/>
      </c>
      <c r="CB136" s="179" t="str">
        <f t="shared" si="34"/>
        <v/>
      </c>
      <c r="CC136" s="179" t="str">
        <f t="shared" si="35"/>
        <v/>
      </c>
      <c r="CD136" s="180"/>
    </row>
    <row r="137" spans="1:82" ht="15.95" customHeight="1">
      <c r="A137" s="167">
        <f>IF('Result Sheet'!A140="","",'Result Sheet'!A140)</f>
        <v>133</v>
      </c>
      <c r="B137" s="168" t="str">
        <f>IF('Result Sheet'!B140="","",'Result Sheet'!B140)</f>
        <v/>
      </c>
      <c r="C137" s="169" t="str">
        <f>IF('Result Sheet'!F140="","",'Result Sheet'!F140)</f>
        <v/>
      </c>
      <c r="D137" s="170" t="str">
        <f>IF('Result Sheet'!E140="","",'Result Sheet'!E140)</f>
        <v/>
      </c>
      <c r="E137" s="171" t="str">
        <f>IF('Result Sheet'!G140="","",'Result Sheet'!G140)</f>
        <v/>
      </c>
      <c r="F137" s="171" t="str">
        <f>IF('Result Sheet'!H140="","",'Result Sheet'!H140)</f>
        <v/>
      </c>
      <c r="G137" s="171" t="str">
        <f>IF('Result Sheet'!I140="","",'Result Sheet'!I140)</f>
        <v/>
      </c>
      <c r="H137" s="172" t="str">
        <f>IF('Result Sheet'!K140="","",'Result Sheet'!K140)</f>
        <v/>
      </c>
      <c r="I137" s="172" t="str">
        <f>IF('Result Sheet'!J140="","",'Result Sheet'!J140)</f>
        <v/>
      </c>
      <c r="J137" s="273" t="str">
        <f>IF('Result Sheet'!DM140="","",'Result Sheet'!DM140)</f>
        <v/>
      </c>
      <c r="K137" s="173" t="str">
        <f>IF('Result Sheet'!DI140="","",'Result Sheet'!DI140)</f>
        <v/>
      </c>
      <c r="L137" s="174" t="str">
        <f>IF('Result Sheet'!DJ140="","",'Result Sheet'!DJ140)</f>
        <v/>
      </c>
      <c r="M137" s="173" t="str">
        <f>IF('Result Sheet'!DK140="","",'Result Sheet'!DK140)</f>
        <v/>
      </c>
      <c r="N137" s="216" t="str">
        <f>IF('Result Sheet'!DP140="","",'Result Sheet'!DP140)</f>
        <v/>
      </c>
      <c r="O137" s="175" t="str">
        <f>IF('Result Sheet'!AB140="","",IF('Result Sheet'!AB140="D","I",'Result Sheet'!AB140))</f>
        <v/>
      </c>
      <c r="P137" s="176" t="str">
        <f>IF('Result Sheet'!AC140="","",'Result Sheet'!AC140)</f>
        <v/>
      </c>
      <c r="Q137" s="175" t="str">
        <f>IF('Result Sheet'!AT140="","",IF('Result Sheet'!AT140="D","I",'Result Sheet'!AT140))</f>
        <v/>
      </c>
      <c r="R137" s="176" t="str">
        <f>IF('Result Sheet'!AU140="","",'Result Sheet'!AU140)</f>
        <v/>
      </c>
      <c r="S137" s="175" t="str">
        <f>IF('Result Sheet'!BL140="","",IF('Result Sheet'!BL140="D","I",'Result Sheet'!BL140))</f>
        <v/>
      </c>
      <c r="T137" s="176" t="str">
        <f>IF('Result Sheet'!BM140="","",'Result Sheet'!BM140)</f>
        <v/>
      </c>
      <c r="U137" s="175" t="str">
        <f>IF('Result Sheet'!CD140="","",IF('Result Sheet'!CD140="D","I",'Result Sheet'!CD140))</f>
        <v/>
      </c>
      <c r="V137" s="176" t="str">
        <f>IF('Result Sheet'!CE140="","",'Result Sheet'!CE140)</f>
        <v/>
      </c>
      <c r="W137" s="177" t="str">
        <f>IF('Result Sheet'!DO140="","",'Result Sheet'!DO140)</f>
        <v/>
      </c>
      <c r="BQ137" s="178" t="str">
        <f>'Result Sheet'!G140</f>
        <v/>
      </c>
      <c r="BR137" s="179" t="str">
        <f t="shared" si="24"/>
        <v/>
      </c>
      <c r="BS137" s="179" t="str">
        <f t="shared" si="25"/>
        <v/>
      </c>
      <c r="BT137" s="179" t="str">
        <f t="shared" si="26"/>
        <v/>
      </c>
      <c r="BU137" s="179" t="str">
        <f t="shared" si="27"/>
        <v/>
      </c>
      <c r="BV137" s="179" t="str">
        <f t="shared" si="28"/>
        <v/>
      </c>
      <c r="BW137" s="179" t="str">
        <f t="shared" si="29"/>
        <v/>
      </c>
      <c r="BX137" s="179" t="str">
        <f t="shared" si="30"/>
        <v/>
      </c>
      <c r="BY137" s="179" t="str">
        <f t="shared" si="31"/>
        <v/>
      </c>
      <c r="BZ137" s="179" t="str">
        <f t="shared" si="32"/>
        <v/>
      </c>
      <c r="CA137" s="179" t="str">
        <f t="shared" si="33"/>
        <v/>
      </c>
      <c r="CB137" s="179" t="str">
        <f t="shared" si="34"/>
        <v/>
      </c>
      <c r="CC137" s="179" t="str">
        <f t="shared" si="35"/>
        <v/>
      </c>
      <c r="CD137" s="180"/>
    </row>
    <row r="138" spans="1:82" ht="15.95" customHeight="1">
      <c r="A138" s="167">
        <f>IF('Result Sheet'!A141="","",'Result Sheet'!A141)</f>
        <v>134</v>
      </c>
      <c r="B138" s="168" t="str">
        <f>IF('Result Sheet'!B141="","",'Result Sheet'!B141)</f>
        <v/>
      </c>
      <c r="C138" s="169" t="str">
        <f>IF('Result Sheet'!F141="","",'Result Sheet'!F141)</f>
        <v/>
      </c>
      <c r="D138" s="170" t="str">
        <f>IF('Result Sheet'!E141="","",'Result Sheet'!E141)</f>
        <v/>
      </c>
      <c r="E138" s="171" t="str">
        <f>IF('Result Sheet'!G141="","",'Result Sheet'!G141)</f>
        <v/>
      </c>
      <c r="F138" s="171" t="str">
        <f>IF('Result Sheet'!H141="","",'Result Sheet'!H141)</f>
        <v/>
      </c>
      <c r="G138" s="171" t="str">
        <f>IF('Result Sheet'!I141="","",'Result Sheet'!I141)</f>
        <v/>
      </c>
      <c r="H138" s="172" t="str">
        <f>IF('Result Sheet'!K141="","",'Result Sheet'!K141)</f>
        <v/>
      </c>
      <c r="I138" s="172" t="str">
        <f>IF('Result Sheet'!J141="","",'Result Sheet'!J141)</f>
        <v/>
      </c>
      <c r="J138" s="273" t="str">
        <f>IF('Result Sheet'!DM141="","",'Result Sheet'!DM141)</f>
        <v/>
      </c>
      <c r="K138" s="173" t="str">
        <f>IF('Result Sheet'!DI141="","",'Result Sheet'!DI141)</f>
        <v/>
      </c>
      <c r="L138" s="174" t="str">
        <f>IF('Result Sheet'!DJ141="","",'Result Sheet'!DJ141)</f>
        <v/>
      </c>
      <c r="M138" s="173" t="str">
        <f>IF('Result Sheet'!DK141="","",'Result Sheet'!DK141)</f>
        <v/>
      </c>
      <c r="N138" s="216" t="str">
        <f>IF('Result Sheet'!DP141="","",'Result Sheet'!DP141)</f>
        <v/>
      </c>
      <c r="O138" s="175" t="str">
        <f>IF('Result Sheet'!AB141="","",IF('Result Sheet'!AB141="D","I",'Result Sheet'!AB141))</f>
        <v/>
      </c>
      <c r="P138" s="176" t="str">
        <f>IF('Result Sheet'!AC141="","",'Result Sheet'!AC141)</f>
        <v/>
      </c>
      <c r="Q138" s="175" t="str">
        <f>IF('Result Sheet'!AT141="","",IF('Result Sheet'!AT141="D","I",'Result Sheet'!AT141))</f>
        <v/>
      </c>
      <c r="R138" s="176" t="str">
        <f>IF('Result Sheet'!AU141="","",'Result Sheet'!AU141)</f>
        <v/>
      </c>
      <c r="S138" s="175" t="str">
        <f>IF('Result Sheet'!BL141="","",IF('Result Sheet'!BL141="D","I",'Result Sheet'!BL141))</f>
        <v/>
      </c>
      <c r="T138" s="176" t="str">
        <f>IF('Result Sheet'!BM141="","",'Result Sheet'!BM141)</f>
        <v/>
      </c>
      <c r="U138" s="175" t="str">
        <f>IF('Result Sheet'!CD141="","",IF('Result Sheet'!CD141="D","I",'Result Sheet'!CD141))</f>
        <v/>
      </c>
      <c r="V138" s="176" t="str">
        <f>IF('Result Sheet'!CE141="","",'Result Sheet'!CE141)</f>
        <v/>
      </c>
      <c r="W138" s="177" t="str">
        <f>IF('Result Sheet'!DO141="","",'Result Sheet'!DO141)</f>
        <v/>
      </c>
      <c r="BQ138" s="178" t="str">
        <f>'Result Sheet'!G141</f>
        <v/>
      </c>
      <c r="BR138" s="179" t="str">
        <f t="shared" si="24"/>
        <v/>
      </c>
      <c r="BS138" s="179" t="str">
        <f t="shared" si="25"/>
        <v/>
      </c>
      <c r="BT138" s="179" t="str">
        <f t="shared" si="26"/>
        <v/>
      </c>
      <c r="BU138" s="179" t="str">
        <f t="shared" si="27"/>
        <v/>
      </c>
      <c r="BV138" s="179" t="str">
        <f t="shared" si="28"/>
        <v/>
      </c>
      <c r="BW138" s="179" t="str">
        <f t="shared" si="29"/>
        <v/>
      </c>
      <c r="BX138" s="179" t="str">
        <f t="shared" si="30"/>
        <v/>
      </c>
      <c r="BY138" s="179" t="str">
        <f t="shared" si="31"/>
        <v/>
      </c>
      <c r="BZ138" s="179" t="str">
        <f t="shared" si="32"/>
        <v/>
      </c>
      <c r="CA138" s="179" t="str">
        <f t="shared" si="33"/>
        <v/>
      </c>
      <c r="CB138" s="179" t="str">
        <f t="shared" si="34"/>
        <v/>
      </c>
      <c r="CC138" s="179" t="str">
        <f t="shared" si="35"/>
        <v/>
      </c>
      <c r="CD138" s="180"/>
    </row>
    <row r="139" spans="1:82" ht="15.95" customHeight="1">
      <c r="A139" s="167">
        <f>IF('Result Sheet'!A142="","",'Result Sheet'!A142)</f>
        <v>135</v>
      </c>
      <c r="B139" s="168" t="str">
        <f>IF('Result Sheet'!B142="","",'Result Sheet'!B142)</f>
        <v/>
      </c>
      <c r="C139" s="169" t="str">
        <f>IF('Result Sheet'!F142="","",'Result Sheet'!F142)</f>
        <v/>
      </c>
      <c r="D139" s="170" t="str">
        <f>IF('Result Sheet'!E142="","",'Result Sheet'!E142)</f>
        <v/>
      </c>
      <c r="E139" s="171" t="str">
        <f>IF('Result Sheet'!G142="","",'Result Sheet'!G142)</f>
        <v/>
      </c>
      <c r="F139" s="171" t="str">
        <f>IF('Result Sheet'!H142="","",'Result Sheet'!H142)</f>
        <v/>
      </c>
      <c r="G139" s="171" t="str">
        <f>IF('Result Sheet'!I142="","",'Result Sheet'!I142)</f>
        <v/>
      </c>
      <c r="H139" s="172" t="str">
        <f>IF('Result Sheet'!K142="","",'Result Sheet'!K142)</f>
        <v/>
      </c>
      <c r="I139" s="172" t="str">
        <f>IF('Result Sheet'!J142="","",'Result Sheet'!J142)</f>
        <v/>
      </c>
      <c r="J139" s="273" t="str">
        <f>IF('Result Sheet'!DM142="","",'Result Sheet'!DM142)</f>
        <v/>
      </c>
      <c r="K139" s="173" t="str">
        <f>IF('Result Sheet'!DI142="","",'Result Sheet'!DI142)</f>
        <v/>
      </c>
      <c r="L139" s="174" t="str">
        <f>IF('Result Sheet'!DJ142="","",'Result Sheet'!DJ142)</f>
        <v/>
      </c>
      <c r="M139" s="173" t="str">
        <f>IF('Result Sheet'!DK142="","",'Result Sheet'!DK142)</f>
        <v/>
      </c>
      <c r="N139" s="216" t="str">
        <f>IF('Result Sheet'!DP142="","",'Result Sheet'!DP142)</f>
        <v/>
      </c>
      <c r="O139" s="175" t="str">
        <f>IF('Result Sheet'!AB142="","",IF('Result Sheet'!AB142="D","I",'Result Sheet'!AB142))</f>
        <v/>
      </c>
      <c r="P139" s="176" t="str">
        <f>IF('Result Sheet'!AC142="","",'Result Sheet'!AC142)</f>
        <v/>
      </c>
      <c r="Q139" s="175" t="str">
        <f>IF('Result Sheet'!AT142="","",IF('Result Sheet'!AT142="D","I",'Result Sheet'!AT142))</f>
        <v/>
      </c>
      <c r="R139" s="176" t="str">
        <f>IF('Result Sheet'!AU142="","",'Result Sheet'!AU142)</f>
        <v/>
      </c>
      <c r="S139" s="175" t="str">
        <f>IF('Result Sheet'!BL142="","",IF('Result Sheet'!BL142="D","I",'Result Sheet'!BL142))</f>
        <v/>
      </c>
      <c r="T139" s="176" t="str">
        <f>IF('Result Sheet'!BM142="","",'Result Sheet'!BM142)</f>
        <v/>
      </c>
      <c r="U139" s="175" t="str">
        <f>IF('Result Sheet'!CD142="","",IF('Result Sheet'!CD142="D","I",'Result Sheet'!CD142))</f>
        <v/>
      </c>
      <c r="V139" s="176" t="str">
        <f>IF('Result Sheet'!CE142="","",'Result Sheet'!CE142)</f>
        <v/>
      </c>
      <c r="W139" s="177" t="str">
        <f>IF('Result Sheet'!DO142="","",'Result Sheet'!DO142)</f>
        <v/>
      </c>
      <c r="BQ139" s="178" t="str">
        <f>'Result Sheet'!G142</f>
        <v/>
      </c>
      <c r="BR139" s="179" t="str">
        <f t="shared" si="24"/>
        <v/>
      </c>
      <c r="BS139" s="179" t="str">
        <f t="shared" si="25"/>
        <v/>
      </c>
      <c r="BT139" s="179" t="str">
        <f t="shared" si="26"/>
        <v/>
      </c>
      <c r="BU139" s="179" t="str">
        <f t="shared" si="27"/>
        <v/>
      </c>
      <c r="BV139" s="179" t="str">
        <f t="shared" si="28"/>
        <v/>
      </c>
      <c r="BW139" s="179" t="str">
        <f t="shared" si="29"/>
        <v/>
      </c>
      <c r="BX139" s="179" t="str">
        <f t="shared" si="30"/>
        <v/>
      </c>
      <c r="BY139" s="179" t="str">
        <f t="shared" si="31"/>
        <v/>
      </c>
      <c r="BZ139" s="179" t="str">
        <f t="shared" si="32"/>
        <v/>
      </c>
      <c r="CA139" s="179" t="str">
        <f t="shared" si="33"/>
        <v/>
      </c>
      <c r="CB139" s="179" t="str">
        <f t="shared" si="34"/>
        <v/>
      </c>
      <c r="CC139" s="179" t="str">
        <f t="shared" si="35"/>
        <v/>
      </c>
      <c r="CD139" s="180"/>
    </row>
    <row r="140" spans="1:82" ht="15.95" customHeight="1">
      <c r="A140" s="167">
        <f>IF('Result Sheet'!A143="","",'Result Sheet'!A143)</f>
        <v>136</v>
      </c>
      <c r="B140" s="168" t="str">
        <f>IF('Result Sheet'!B143="","",'Result Sheet'!B143)</f>
        <v/>
      </c>
      <c r="C140" s="169" t="str">
        <f>IF('Result Sheet'!F143="","",'Result Sheet'!F143)</f>
        <v/>
      </c>
      <c r="D140" s="170" t="str">
        <f>IF('Result Sheet'!E143="","",'Result Sheet'!E143)</f>
        <v/>
      </c>
      <c r="E140" s="171" t="str">
        <f>IF('Result Sheet'!G143="","",'Result Sheet'!G143)</f>
        <v/>
      </c>
      <c r="F140" s="171" t="str">
        <f>IF('Result Sheet'!H143="","",'Result Sheet'!H143)</f>
        <v/>
      </c>
      <c r="G140" s="171" t="str">
        <f>IF('Result Sheet'!I143="","",'Result Sheet'!I143)</f>
        <v/>
      </c>
      <c r="H140" s="172" t="str">
        <f>IF('Result Sheet'!K143="","",'Result Sheet'!K143)</f>
        <v/>
      </c>
      <c r="I140" s="172" t="str">
        <f>IF('Result Sheet'!J143="","",'Result Sheet'!J143)</f>
        <v/>
      </c>
      <c r="J140" s="273" t="str">
        <f>IF('Result Sheet'!DM143="","",'Result Sheet'!DM143)</f>
        <v/>
      </c>
      <c r="K140" s="173" t="str">
        <f>IF('Result Sheet'!DI143="","",'Result Sheet'!DI143)</f>
        <v/>
      </c>
      <c r="L140" s="174" t="str">
        <f>IF('Result Sheet'!DJ143="","",'Result Sheet'!DJ143)</f>
        <v/>
      </c>
      <c r="M140" s="173" t="str">
        <f>IF('Result Sheet'!DK143="","",'Result Sheet'!DK143)</f>
        <v/>
      </c>
      <c r="N140" s="216" t="str">
        <f>IF('Result Sheet'!DP143="","",'Result Sheet'!DP143)</f>
        <v/>
      </c>
      <c r="O140" s="175" t="str">
        <f>IF('Result Sheet'!AB143="","",IF('Result Sheet'!AB143="D","I",'Result Sheet'!AB143))</f>
        <v/>
      </c>
      <c r="P140" s="176" t="str">
        <f>IF('Result Sheet'!AC143="","",'Result Sheet'!AC143)</f>
        <v/>
      </c>
      <c r="Q140" s="175" t="str">
        <f>IF('Result Sheet'!AT143="","",IF('Result Sheet'!AT143="D","I",'Result Sheet'!AT143))</f>
        <v/>
      </c>
      <c r="R140" s="176" t="str">
        <f>IF('Result Sheet'!AU143="","",'Result Sheet'!AU143)</f>
        <v/>
      </c>
      <c r="S140" s="175" t="str">
        <f>IF('Result Sheet'!BL143="","",IF('Result Sheet'!BL143="D","I",'Result Sheet'!BL143))</f>
        <v/>
      </c>
      <c r="T140" s="176" t="str">
        <f>IF('Result Sheet'!BM143="","",'Result Sheet'!BM143)</f>
        <v/>
      </c>
      <c r="U140" s="175" t="str">
        <f>IF('Result Sheet'!CD143="","",IF('Result Sheet'!CD143="D","I",'Result Sheet'!CD143))</f>
        <v/>
      </c>
      <c r="V140" s="176" t="str">
        <f>IF('Result Sheet'!CE143="","",'Result Sheet'!CE143)</f>
        <v/>
      </c>
      <c r="W140" s="177" t="str">
        <f>IF('Result Sheet'!DO143="","",'Result Sheet'!DO143)</f>
        <v/>
      </c>
      <c r="BQ140" s="178" t="str">
        <f>'Result Sheet'!G143</f>
        <v/>
      </c>
      <c r="BR140" s="179" t="str">
        <f t="shared" si="24"/>
        <v/>
      </c>
      <c r="BS140" s="179" t="str">
        <f t="shared" si="25"/>
        <v/>
      </c>
      <c r="BT140" s="179" t="str">
        <f t="shared" si="26"/>
        <v/>
      </c>
      <c r="BU140" s="179" t="str">
        <f t="shared" si="27"/>
        <v/>
      </c>
      <c r="BV140" s="179" t="str">
        <f t="shared" si="28"/>
        <v/>
      </c>
      <c r="BW140" s="179" t="str">
        <f t="shared" si="29"/>
        <v/>
      </c>
      <c r="BX140" s="179" t="str">
        <f t="shared" si="30"/>
        <v/>
      </c>
      <c r="BY140" s="179" t="str">
        <f t="shared" si="31"/>
        <v/>
      </c>
      <c r="BZ140" s="179" t="str">
        <f t="shared" si="32"/>
        <v/>
      </c>
      <c r="CA140" s="179" t="str">
        <f t="shared" si="33"/>
        <v/>
      </c>
      <c r="CB140" s="179" t="str">
        <f t="shared" si="34"/>
        <v/>
      </c>
      <c r="CC140" s="179" t="str">
        <f t="shared" si="35"/>
        <v/>
      </c>
      <c r="CD140" s="180"/>
    </row>
    <row r="141" spans="1:82" ht="15.95" customHeight="1">
      <c r="A141" s="167">
        <f>IF('Result Sheet'!A144="","",'Result Sheet'!A144)</f>
        <v>137</v>
      </c>
      <c r="B141" s="168" t="str">
        <f>IF('Result Sheet'!B144="","",'Result Sheet'!B144)</f>
        <v/>
      </c>
      <c r="C141" s="169" t="str">
        <f>IF('Result Sheet'!F144="","",'Result Sheet'!F144)</f>
        <v/>
      </c>
      <c r="D141" s="170" t="str">
        <f>IF('Result Sheet'!E144="","",'Result Sheet'!E144)</f>
        <v/>
      </c>
      <c r="E141" s="171" t="str">
        <f>IF('Result Sheet'!G144="","",'Result Sheet'!G144)</f>
        <v/>
      </c>
      <c r="F141" s="171" t="str">
        <f>IF('Result Sheet'!H144="","",'Result Sheet'!H144)</f>
        <v/>
      </c>
      <c r="G141" s="171" t="str">
        <f>IF('Result Sheet'!I144="","",'Result Sheet'!I144)</f>
        <v/>
      </c>
      <c r="H141" s="172" t="str">
        <f>IF('Result Sheet'!K144="","",'Result Sheet'!K144)</f>
        <v/>
      </c>
      <c r="I141" s="172" t="str">
        <f>IF('Result Sheet'!J144="","",'Result Sheet'!J144)</f>
        <v/>
      </c>
      <c r="J141" s="273" t="str">
        <f>IF('Result Sheet'!DM144="","",'Result Sheet'!DM144)</f>
        <v/>
      </c>
      <c r="K141" s="173" t="str">
        <f>IF('Result Sheet'!DI144="","",'Result Sheet'!DI144)</f>
        <v/>
      </c>
      <c r="L141" s="174" t="str">
        <f>IF('Result Sheet'!DJ144="","",'Result Sheet'!DJ144)</f>
        <v/>
      </c>
      <c r="M141" s="173" t="str">
        <f>IF('Result Sheet'!DK144="","",'Result Sheet'!DK144)</f>
        <v/>
      </c>
      <c r="N141" s="216" t="str">
        <f>IF('Result Sheet'!DP144="","",'Result Sheet'!DP144)</f>
        <v/>
      </c>
      <c r="O141" s="175" t="str">
        <f>IF('Result Sheet'!AB144="","",IF('Result Sheet'!AB144="D","I",'Result Sheet'!AB144))</f>
        <v/>
      </c>
      <c r="P141" s="176" t="str">
        <f>IF('Result Sheet'!AC144="","",'Result Sheet'!AC144)</f>
        <v/>
      </c>
      <c r="Q141" s="175" t="str">
        <f>IF('Result Sheet'!AT144="","",IF('Result Sheet'!AT144="D","I",'Result Sheet'!AT144))</f>
        <v/>
      </c>
      <c r="R141" s="176" t="str">
        <f>IF('Result Sheet'!AU144="","",'Result Sheet'!AU144)</f>
        <v/>
      </c>
      <c r="S141" s="175" t="str">
        <f>IF('Result Sheet'!BL144="","",IF('Result Sheet'!BL144="D","I",'Result Sheet'!BL144))</f>
        <v/>
      </c>
      <c r="T141" s="176" t="str">
        <f>IF('Result Sheet'!BM144="","",'Result Sheet'!BM144)</f>
        <v/>
      </c>
      <c r="U141" s="175" t="str">
        <f>IF('Result Sheet'!CD144="","",IF('Result Sheet'!CD144="D","I",'Result Sheet'!CD144))</f>
        <v/>
      </c>
      <c r="V141" s="176" t="str">
        <f>IF('Result Sheet'!CE144="","",'Result Sheet'!CE144)</f>
        <v/>
      </c>
      <c r="W141" s="177" t="str">
        <f>IF('Result Sheet'!DO144="","",'Result Sheet'!DO144)</f>
        <v/>
      </c>
      <c r="BQ141" s="178" t="str">
        <f>'Result Sheet'!G144</f>
        <v/>
      </c>
      <c r="BR141" s="179" t="str">
        <f t="shared" si="24"/>
        <v/>
      </c>
      <c r="BS141" s="179" t="str">
        <f t="shared" si="25"/>
        <v/>
      </c>
      <c r="BT141" s="179" t="str">
        <f t="shared" si="26"/>
        <v/>
      </c>
      <c r="BU141" s="179" t="str">
        <f t="shared" si="27"/>
        <v/>
      </c>
      <c r="BV141" s="179" t="str">
        <f t="shared" si="28"/>
        <v/>
      </c>
      <c r="BW141" s="179" t="str">
        <f t="shared" si="29"/>
        <v/>
      </c>
      <c r="BX141" s="179" t="str">
        <f t="shared" si="30"/>
        <v/>
      </c>
      <c r="BY141" s="179" t="str">
        <f t="shared" si="31"/>
        <v/>
      </c>
      <c r="BZ141" s="179" t="str">
        <f t="shared" si="32"/>
        <v/>
      </c>
      <c r="CA141" s="179" t="str">
        <f t="shared" si="33"/>
        <v/>
      </c>
      <c r="CB141" s="179" t="str">
        <f t="shared" si="34"/>
        <v/>
      </c>
      <c r="CC141" s="179" t="str">
        <f t="shared" si="35"/>
        <v/>
      </c>
      <c r="CD141" s="180"/>
    </row>
    <row r="142" spans="1:82" ht="15.95" customHeight="1">
      <c r="A142" s="167">
        <f>IF('Result Sheet'!A145="","",'Result Sheet'!A145)</f>
        <v>138</v>
      </c>
      <c r="B142" s="168" t="str">
        <f>IF('Result Sheet'!B145="","",'Result Sheet'!B145)</f>
        <v/>
      </c>
      <c r="C142" s="169" t="str">
        <f>IF('Result Sheet'!F145="","",'Result Sheet'!F145)</f>
        <v/>
      </c>
      <c r="D142" s="170" t="str">
        <f>IF('Result Sheet'!E145="","",'Result Sheet'!E145)</f>
        <v/>
      </c>
      <c r="E142" s="171" t="str">
        <f>IF('Result Sheet'!G145="","",'Result Sheet'!G145)</f>
        <v/>
      </c>
      <c r="F142" s="171" t="str">
        <f>IF('Result Sheet'!H145="","",'Result Sheet'!H145)</f>
        <v/>
      </c>
      <c r="G142" s="171" t="str">
        <f>IF('Result Sheet'!I145="","",'Result Sheet'!I145)</f>
        <v/>
      </c>
      <c r="H142" s="172" t="str">
        <f>IF('Result Sheet'!K145="","",'Result Sheet'!K145)</f>
        <v/>
      </c>
      <c r="I142" s="172" t="str">
        <f>IF('Result Sheet'!J145="","",'Result Sheet'!J145)</f>
        <v/>
      </c>
      <c r="J142" s="273" t="str">
        <f>IF('Result Sheet'!DM145="","",'Result Sheet'!DM145)</f>
        <v/>
      </c>
      <c r="K142" s="173" t="str">
        <f>IF('Result Sheet'!DI145="","",'Result Sheet'!DI145)</f>
        <v/>
      </c>
      <c r="L142" s="174" t="str">
        <f>IF('Result Sheet'!DJ145="","",'Result Sheet'!DJ145)</f>
        <v/>
      </c>
      <c r="M142" s="173" t="str">
        <f>IF('Result Sheet'!DK145="","",'Result Sheet'!DK145)</f>
        <v/>
      </c>
      <c r="N142" s="216" t="str">
        <f>IF('Result Sheet'!DP145="","",'Result Sheet'!DP145)</f>
        <v/>
      </c>
      <c r="O142" s="175" t="str">
        <f>IF('Result Sheet'!AB145="","",IF('Result Sheet'!AB145="D","I",'Result Sheet'!AB145))</f>
        <v/>
      </c>
      <c r="P142" s="176" t="str">
        <f>IF('Result Sheet'!AC145="","",'Result Sheet'!AC145)</f>
        <v/>
      </c>
      <c r="Q142" s="175" t="str">
        <f>IF('Result Sheet'!AT145="","",IF('Result Sheet'!AT145="D","I",'Result Sheet'!AT145))</f>
        <v/>
      </c>
      <c r="R142" s="176" t="str">
        <f>IF('Result Sheet'!AU145="","",'Result Sheet'!AU145)</f>
        <v/>
      </c>
      <c r="S142" s="175" t="str">
        <f>IF('Result Sheet'!BL145="","",IF('Result Sheet'!BL145="D","I",'Result Sheet'!BL145))</f>
        <v/>
      </c>
      <c r="T142" s="176" t="str">
        <f>IF('Result Sheet'!BM145="","",'Result Sheet'!BM145)</f>
        <v/>
      </c>
      <c r="U142" s="175" t="str">
        <f>IF('Result Sheet'!CD145="","",IF('Result Sheet'!CD145="D","I",'Result Sheet'!CD145))</f>
        <v/>
      </c>
      <c r="V142" s="176" t="str">
        <f>IF('Result Sheet'!CE145="","",'Result Sheet'!CE145)</f>
        <v/>
      </c>
      <c r="W142" s="177" t="str">
        <f>IF('Result Sheet'!DO145="","",'Result Sheet'!DO145)</f>
        <v/>
      </c>
      <c r="BQ142" s="178" t="str">
        <f>'Result Sheet'!G145</f>
        <v/>
      </c>
      <c r="BR142" s="179" t="str">
        <f t="shared" si="24"/>
        <v/>
      </c>
      <c r="BS142" s="179" t="str">
        <f t="shared" si="25"/>
        <v/>
      </c>
      <c r="BT142" s="179" t="str">
        <f t="shared" si="26"/>
        <v/>
      </c>
      <c r="BU142" s="179" t="str">
        <f t="shared" si="27"/>
        <v/>
      </c>
      <c r="BV142" s="179" t="str">
        <f t="shared" si="28"/>
        <v/>
      </c>
      <c r="BW142" s="179" t="str">
        <f t="shared" si="29"/>
        <v/>
      </c>
      <c r="BX142" s="179" t="str">
        <f t="shared" si="30"/>
        <v/>
      </c>
      <c r="BY142" s="179" t="str">
        <f t="shared" si="31"/>
        <v/>
      </c>
      <c r="BZ142" s="179" t="str">
        <f t="shared" si="32"/>
        <v/>
      </c>
      <c r="CA142" s="179" t="str">
        <f t="shared" si="33"/>
        <v/>
      </c>
      <c r="CB142" s="179" t="str">
        <f t="shared" si="34"/>
        <v/>
      </c>
      <c r="CC142" s="179" t="str">
        <f t="shared" si="35"/>
        <v/>
      </c>
      <c r="CD142" s="180"/>
    </row>
    <row r="143" spans="1:82" ht="15.95" customHeight="1">
      <c r="A143" s="167">
        <f>IF('Result Sheet'!A146="","",'Result Sheet'!A146)</f>
        <v>139</v>
      </c>
      <c r="B143" s="168" t="str">
        <f>IF('Result Sheet'!B146="","",'Result Sheet'!B146)</f>
        <v/>
      </c>
      <c r="C143" s="169" t="str">
        <f>IF('Result Sheet'!F146="","",'Result Sheet'!F146)</f>
        <v/>
      </c>
      <c r="D143" s="170" t="str">
        <f>IF('Result Sheet'!E146="","",'Result Sheet'!E146)</f>
        <v/>
      </c>
      <c r="E143" s="171" t="str">
        <f>IF('Result Sheet'!G146="","",'Result Sheet'!G146)</f>
        <v/>
      </c>
      <c r="F143" s="171" t="str">
        <f>IF('Result Sheet'!H146="","",'Result Sheet'!H146)</f>
        <v/>
      </c>
      <c r="G143" s="171" t="str">
        <f>IF('Result Sheet'!I146="","",'Result Sheet'!I146)</f>
        <v/>
      </c>
      <c r="H143" s="172" t="str">
        <f>IF('Result Sheet'!K146="","",'Result Sheet'!K146)</f>
        <v/>
      </c>
      <c r="I143" s="172" t="str">
        <f>IF('Result Sheet'!J146="","",'Result Sheet'!J146)</f>
        <v/>
      </c>
      <c r="J143" s="273" t="str">
        <f>IF('Result Sheet'!DM146="","",'Result Sheet'!DM146)</f>
        <v/>
      </c>
      <c r="K143" s="173" t="str">
        <f>IF('Result Sheet'!DI146="","",'Result Sheet'!DI146)</f>
        <v/>
      </c>
      <c r="L143" s="174" t="str">
        <f>IF('Result Sheet'!DJ146="","",'Result Sheet'!DJ146)</f>
        <v/>
      </c>
      <c r="M143" s="173" t="str">
        <f>IF('Result Sheet'!DK146="","",'Result Sheet'!DK146)</f>
        <v/>
      </c>
      <c r="N143" s="216" t="str">
        <f>IF('Result Sheet'!DP146="","",'Result Sheet'!DP146)</f>
        <v/>
      </c>
      <c r="O143" s="175" t="str">
        <f>IF('Result Sheet'!AB146="","",IF('Result Sheet'!AB146="D","I",'Result Sheet'!AB146))</f>
        <v/>
      </c>
      <c r="P143" s="176" t="str">
        <f>IF('Result Sheet'!AC146="","",'Result Sheet'!AC146)</f>
        <v/>
      </c>
      <c r="Q143" s="175" t="str">
        <f>IF('Result Sheet'!AT146="","",IF('Result Sheet'!AT146="D","I",'Result Sheet'!AT146))</f>
        <v/>
      </c>
      <c r="R143" s="176" t="str">
        <f>IF('Result Sheet'!AU146="","",'Result Sheet'!AU146)</f>
        <v/>
      </c>
      <c r="S143" s="175" t="str">
        <f>IF('Result Sheet'!BL146="","",IF('Result Sheet'!BL146="D","I",'Result Sheet'!BL146))</f>
        <v/>
      </c>
      <c r="T143" s="176" t="str">
        <f>IF('Result Sheet'!BM146="","",'Result Sheet'!BM146)</f>
        <v/>
      </c>
      <c r="U143" s="175" t="str">
        <f>IF('Result Sheet'!CD146="","",IF('Result Sheet'!CD146="D","I",'Result Sheet'!CD146))</f>
        <v/>
      </c>
      <c r="V143" s="176" t="str">
        <f>IF('Result Sheet'!CE146="","",'Result Sheet'!CE146)</f>
        <v/>
      </c>
      <c r="W143" s="177" t="str">
        <f>IF('Result Sheet'!DO146="","",'Result Sheet'!DO146)</f>
        <v/>
      </c>
      <c r="BQ143" s="178" t="str">
        <f>'Result Sheet'!G146</f>
        <v/>
      </c>
      <c r="BR143" s="179" t="str">
        <f t="shared" si="24"/>
        <v/>
      </c>
      <c r="BS143" s="179" t="str">
        <f t="shared" si="25"/>
        <v/>
      </c>
      <c r="BT143" s="179" t="str">
        <f t="shared" si="26"/>
        <v/>
      </c>
      <c r="BU143" s="179" t="str">
        <f t="shared" si="27"/>
        <v/>
      </c>
      <c r="BV143" s="179" t="str">
        <f t="shared" si="28"/>
        <v/>
      </c>
      <c r="BW143" s="179" t="str">
        <f t="shared" si="29"/>
        <v/>
      </c>
      <c r="BX143" s="179" t="str">
        <f t="shared" si="30"/>
        <v/>
      </c>
      <c r="BY143" s="179" t="str">
        <f t="shared" si="31"/>
        <v/>
      </c>
      <c r="BZ143" s="179" t="str">
        <f t="shared" si="32"/>
        <v/>
      </c>
      <c r="CA143" s="179" t="str">
        <f t="shared" si="33"/>
        <v/>
      </c>
      <c r="CB143" s="179" t="str">
        <f t="shared" si="34"/>
        <v/>
      </c>
      <c r="CC143" s="179" t="str">
        <f t="shared" si="35"/>
        <v/>
      </c>
      <c r="CD143" s="180"/>
    </row>
    <row r="144" spans="1:82" ht="15.95" customHeight="1">
      <c r="A144" s="167">
        <f>IF('Result Sheet'!A147="","",'Result Sheet'!A147)</f>
        <v>140</v>
      </c>
      <c r="B144" s="168" t="str">
        <f>IF('Result Sheet'!B147="","",'Result Sheet'!B147)</f>
        <v/>
      </c>
      <c r="C144" s="169" t="str">
        <f>IF('Result Sheet'!F147="","",'Result Sheet'!F147)</f>
        <v/>
      </c>
      <c r="D144" s="170" t="str">
        <f>IF('Result Sheet'!E147="","",'Result Sheet'!E147)</f>
        <v/>
      </c>
      <c r="E144" s="171" t="str">
        <f>IF('Result Sheet'!G147="","",'Result Sheet'!G147)</f>
        <v/>
      </c>
      <c r="F144" s="171" t="str">
        <f>IF('Result Sheet'!H147="","",'Result Sheet'!H147)</f>
        <v/>
      </c>
      <c r="G144" s="171" t="str">
        <f>IF('Result Sheet'!I147="","",'Result Sheet'!I147)</f>
        <v/>
      </c>
      <c r="H144" s="172" t="str">
        <f>IF('Result Sheet'!K147="","",'Result Sheet'!K147)</f>
        <v/>
      </c>
      <c r="I144" s="172" t="str">
        <f>IF('Result Sheet'!J147="","",'Result Sheet'!J147)</f>
        <v/>
      </c>
      <c r="J144" s="273" t="str">
        <f>IF('Result Sheet'!DM147="","",'Result Sheet'!DM147)</f>
        <v/>
      </c>
      <c r="K144" s="173" t="str">
        <f>IF('Result Sheet'!DI147="","",'Result Sheet'!DI147)</f>
        <v/>
      </c>
      <c r="L144" s="174" t="str">
        <f>IF('Result Sheet'!DJ147="","",'Result Sheet'!DJ147)</f>
        <v/>
      </c>
      <c r="M144" s="173" t="str">
        <f>IF('Result Sheet'!DK147="","",'Result Sheet'!DK147)</f>
        <v/>
      </c>
      <c r="N144" s="216" t="str">
        <f>IF('Result Sheet'!DP147="","",'Result Sheet'!DP147)</f>
        <v/>
      </c>
      <c r="O144" s="175" t="str">
        <f>IF('Result Sheet'!AB147="","",IF('Result Sheet'!AB147="D","I",'Result Sheet'!AB147))</f>
        <v/>
      </c>
      <c r="P144" s="176" t="str">
        <f>IF('Result Sheet'!AC147="","",'Result Sheet'!AC147)</f>
        <v/>
      </c>
      <c r="Q144" s="175" t="str">
        <f>IF('Result Sheet'!AT147="","",IF('Result Sheet'!AT147="D","I",'Result Sheet'!AT147))</f>
        <v/>
      </c>
      <c r="R144" s="176" t="str">
        <f>IF('Result Sheet'!AU147="","",'Result Sheet'!AU147)</f>
        <v/>
      </c>
      <c r="S144" s="175" t="str">
        <f>IF('Result Sheet'!BL147="","",IF('Result Sheet'!BL147="D","I",'Result Sheet'!BL147))</f>
        <v/>
      </c>
      <c r="T144" s="176" t="str">
        <f>IF('Result Sheet'!BM147="","",'Result Sheet'!BM147)</f>
        <v/>
      </c>
      <c r="U144" s="175" t="str">
        <f>IF('Result Sheet'!CD147="","",IF('Result Sheet'!CD147="D","I",'Result Sheet'!CD147))</f>
        <v/>
      </c>
      <c r="V144" s="176" t="str">
        <f>IF('Result Sheet'!CE147="","",'Result Sheet'!CE147)</f>
        <v/>
      </c>
      <c r="W144" s="177" t="str">
        <f>IF('Result Sheet'!DO147="","",'Result Sheet'!DO147)</f>
        <v/>
      </c>
      <c r="BQ144" s="178" t="str">
        <f>'Result Sheet'!G147</f>
        <v/>
      </c>
      <c r="BR144" s="179" t="str">
        <f t="shared" si="24"/>
        <v/>
      </c>
      <c r="BS144" s="179" t="str">
        <f t="shared" si="25"/>
        <v/>
      </c>
      <c r="BT144" s="179" t="str">
        <f t="shared" si="26"/>
        <v/>
      </c>
      <c r="BU144" s="179" t="str">
        <f t="shared" si="27"/>
        <v/>
      </c>
      <c r="BV144" s="179" t="str">
        <f t="shared" si="28"/>
        <v/>
      </c>
      <c r="BW144" s="179" t="str">
        <f t="shared" si="29"/>
        <v/>
      </c>
      <c r="BX144" s="179" t="str">
        <f t="shared" si="30"/>
        <v/>
      </c>
      <c r="BY144" s="179" t="str">
        <f t="shared" si="31"/>
        <v/>
      </c>
      <c r="BZ144" s="179" t="str">
        <f t="shared" si="32"/>
        <v/>
      </c>
      <c r="CA144" s="179" t="str">
        <f t="shared" si="33"/>
        <v/>
      </c>
      <c r="CB144" s="179" t="str">
        <f t="shared" si="34"/>
        <v/>
      </c>
      <c r="CC144" s="179" t="str">
        <f t="shared" si="35"/>
        <v/>
      </c>
      <c r="CD144" s="180"/>
    </row>
    <row r="145" spans="1:82" ht="15.95" customHeight="1">
      <c r="A145" s="167">
        <f>IF('Result Sheet'!A148="","",'Result Sheet'!A148)</f>
        <v>141</v>
      </c>
      <c r="B145" s="168" t="str">
        <f>IF('Result Sheet'!B148="","",'Result Sheet'!B148)</f>
        <v/>
      </c>
      <c r="C145" s="169" t="str">
        <f>IF('Result Sheet'!F148="","",'Result Sheet'!F148)</f>
        <v/>
      </c>
      <c r="D145" s="170" t="str">
        <f>IF('Result Sheet'!E148="","",'Result Sheet'!E148)</f>
        <v/>
      </c>
      <c r="E145" s="171" t="str">
        <f>IF('Result Sheet'!G148="","",'Result Sheet'!G148)</f>
        <v/>
      </c>
      <c r="F145" s="171" t="str">
        <f>IF('Result Sheet'!H148="","",'Result Sheet'!H148)</f>
        <v/>
      </c>
      <c r="G145" s="171" t="str">
        <f>IF('Result Sheet'!I148="","",'Result Sheet'!I148)</f>
        <v/>
      </c>
      <c r="H145" s="172" t="str">
        <f>IF('Result Sheet'!K148="","",'Result Sheet'!K148)</f>
        <v/>
      </c>
      <c r="I145" s="172" t="str">
        <f>IF('Result Sheet'!J148="","",'Result Sheet'!J148)</f>
        <v/>
      </c>
      <c r="J145" s="273" t="str">
        <f>IF('Result Sheet'!DM148="","",'Result Sheet'!DM148)</f>
        <v/>
      </c>
      <c r="K145" s="173" t="str">
        <f>IF('Result Sheet'!DI148="","",'Result Sheet'!DI148)</f>
        <v/>
      </c>
      <c r="L145" s="174" t="str">
        <f>IF('Result Sheet'!DJ148="","",'Result Sheet'!DJ148)</f>
        <v/>
      </c>
      <c r="M145" s="173" t="str">
        <f>IF('Result Sheet'!DK148="","",'Result Sheet'!DK148)</f>
        <v/>
      </c>
      <c r="N145" s="216" t="str">
        <f>IF('Result Sheet'!DP148="","",'Result Sheet'!DP148)</f>
        <v/>
      </c>
      <c r="O145" s="175" t="str">
        <f>IF('Result Sheet'!AB148="","",IF('Result Sheet'!AB148="D","I",'Result Sheet'!AB148))</f>
        <v/>
      </c>
      <c r="P145" s="176" t="str">
        <f>IF('Result Sheet'!AC148="","",'Result Sheet'!AC148)</f>
        <v/>
      </c>
      <c r="Q145" s="175" t="str">
        <f>IF('Result Sheet'!AT148="","",IF('Result Sheet'!AT148="D","I",'Result Sheet'!AT148))</f>
        <v/>
      </c>
      <c r="R145" s="176" t="str">
        <f>IF('Result Sheet'!AU148="","",'Result Sheet'!AU148)</f>
        <v/>
      </c>
      <c r="S145" s="175" t="str">
        <f>IF('Result Sheet'!BL148="","",IF('Result Sheet'!BL148="D","I",'Result Sheet'!BL148))</f>
        <v/>
      </c>
      <c r="T145" s="176" t="str">
        <f>IF('Result Sheet'!BM148="","",'Result Sheet'!BM148)</f>
        <v/>
      </c>
      <c r="U145" s="175" t="str">
        <f>IF('Result Sheet'!CD148="","",IF('Result Sheet'!CD148="D","I",'Result Sheet'!CD148))</f>
        <v/>
      </c>
      <c r="V145" s="176" t="str">
        <f>IF('Result Sheet'!CE148="","",'Result Sheet'!CE148)</f>
        <v/>
      </c>
      <c r="W145" s="177" t="str">
        <f>IF('Result Sheet'!DO148="","",'Result Sheet'!DO148)</f>
        <v/>
      </c>
      <c r="BQ145" s="178" t="str">
        <f>'Result Sheet'!G148</f>
        <v/>
      </c>
      <c r="BR145" s="179" t="str">
        <f t="shared" si="24"/>
        <v/>
      </c>
      <c r="BS145" s="179" t="str">
        <f t="shared" si="25"/>
        <v/>
      </c>
      <c r="BT145" s="179" t="str">
        <f t="shared" si="26"/>
        <v/>
      </c>
      <c r="BU145" s="179" t="str">
        <f t="shared" si="27"/>
        <v/>
      </c>
      <c r="BV145" s="179" t="str">
        <f t="shared" si="28"/>
        <v/>
      </c>
      <c r="BW145" s="179" t="str">
        <f t="shared" si="29"/>
        <v/>
      </c>
      <c r="BX145" s="179" t="str">
        <f t="shared" si="30"/>
        <v/>
      </c>
      <c r="BY145" s="179" t="str">
        <f t="shared" si="31"/>
        <v/>
      </c>
      <c r="BZ145" s="179" t="str">
        <f t="shared" si="32"/>
        <v/>
      </c>
      <c r="CA145" s="179" t="str">
        <f t="shared" si="33"/>
        <v/>
      </c>
      <c r="CB145" s="179" t="str">
        <f t="shared" si="34"/>
        <v/>
      </c>
      <c r="CC145" s="179" t="str">
        <f t="shared" si="35"/>
        <v/>
      </c>
      <c r="CD145" s="180"/>
    </row>
    <row r="146" spans="1:82" ht="15.95" customHeight="1">
      <c r="A146" s="167">
        <f>IF('Result Sheet'!A149="","",'Result Sheet'!A149)</f>
        <v>142</v>
      </c>
      <c r="B146" s="168" t="str">
        <f>IF('Result Sheet'!B149="","",'Result Sheet'!B149)</f>
        <v/>
      </c>
      <c r="C146" s="169" t="str">
        <f>IF('Result Sheet'!F149="","",'Result Sheet'!F149)</f>
        <v/>
      </c>
      <c r="D146" s="170" t="str">
        <f>IF('Result Sheet'!E149="","",'Result Sheet'!E149)</f>
        <v/>
      </c>
      <c r="E146" s="171" t="str">
        <f>IF('Result Sheet'!G149="","",'Result Sheet'!G149)</f>
        <v/>
      </c>
      <c r="F146" s="171" t="str">
        <f>IF('Result Sheet'!H149="","",'Result Sheet'!H149)</f>
        <v/>
      </c>
      <c r="G146" s="171" t="str">
        <f>IF('Result Sheet'!I149="","",'Result Sheet'!I149)</f>
        <v/>
      </c>
      <c r="H146" s="172" t="str">
        <f>IF('Result Sheet'!K149="","",'Result Sheet'!K149)</f>
        <v/>
      </c>
      <c r="I146" s="172" t="str">
        <f>IF('Result Sheet'!J149="","",'Result Sheet'!J149)</f>
        <v/>
      </c>
      <c r="J146" s="273" t="str">
        <f>IF('Result Sheet'!DM149="","",'Result Sheet'!DM149)</f>
        <v/>
      </c>
      <c r="K146" s="173" t="str">
        <f>IF('Result Sheet'!DI149="","",'Result Sheet'!DI149)</f>
        <v/>
      </c>
      <c r="L146" s="174" t="str">
        <f>IF('Result Sheet'!DJ149="","",'Result Sheet'!DJ149)</f>
        <v/>
      </c>
      <c r="M146" s="173" t="str">
        <f>IF('Result Sheet'!DK149="","",'Result Sheet'!DK149)</f>
        <v/>
      </c>
      <c r="N146" s="216" t="str">
        <f>IF('Result Sheet'!DP149="","",'Result Sheet'!DP149)</f>
        <v/>
      </c>
      <c r="O146" s="175" t="str">
        <f>IF('Result Sheet'!AB149="","",IF('Result Sheet'!AB149="D","I",'Result Sheet'!AB149))</f>
        <v/>
      </c>
      <c r="P146" s="176" t="str">
        <f>IF('Result Sheet'!AC149="","",'Result Sheet'!AC149)</f>
        <v/>
      </c>
      <c r="Q146" s="175" t="str">
        <f>IF('Result Sheet'!AT149="","",IF('Result Sheet'!AT149="D","I",'Result Sheet'!AT149))</f>
        <v/>
      </c>
      <c r="R146" s="176" t="str">
        <f>IF('Result Sheet'!AU149="","",'Result Sheet'!AU149)</f>
        <v/>
      </c>
      <c r="S146" s="175" t="str">
        <f>IF('Result Sheet'!BL149="","",IF('Result Sheet'!BL149="D","I",'Result Sheet'!BL149))</f>
        <v/>
      </c>
      <c r="T146" s="176" t="str">
        <f>IF('Result Sheet'!BM149="","",'Result Sheet'!BM149)</f>
        <v/>
      </c>
      <c r="U146" s="175" t="str">
        <f>IF('Result Sheet'!CD149="","",IF('Result Sheet'!CD149="D","I",'Result Sheet'!CD149))</f>
        <v/>
      </c>
      <c r="V146" s="176" t="str">
        <f>IF('Result Sheet'!CE149="","",'Result Sheet'!CE149)</f>
        <v/>
      </c>
      <c r="W146" s="177" t="str">
        <f>IF('Result Sheet'!DO149="","",'Result Sheet'!DO149)</f>
        <v/>
      </c>
      <c r="BQ146" s="178" t="str">
        <f>'Result Sheet'!G149</f>
        <v/>
      </c>
      <c r="BR146" s="179" t="str">
        <f t="shared" si="24"/>
        <v/>
      </c>
      <c r="BS146" s="179" t="str">
        <f t="shared" si="25"/>
        <v/>
      </c>
      <c r="BT146" s="179" t="str">
        <f t="shared" si="26"/>
        <v/>
      </c>
      <c r="BU146" s="179" t="str">
        <f t="shared" si="27"/>
        <v/>
      </c>
      <c r="BV146" s="179" t="str">
        <f t="shared" si="28"/>
        <v/>
      </c>
      <c r="BW146" s="179" t="str">
        <f t="shared" si="29"/>
        <v/>
      </c>
      <c r="BX146" s="179" t="str">
        <f t="shared" si="30"/>
        <v/>
      </c>
      <c r="BY146" s="179" t="str">
        <f t="shared" si="31"/>
        <v/>
      </c>
      <c r="BZ146" s="179" t="str">
        <f t="shared" si="32"/>
        <v/>
      </c>
      <c r="CA146" s="179" t="str">
        <f t="shared" si="33"/>
        <v/>
      </c>
      <c r="CB146" s="179" t="str">
        <f t="shared" si="34"/>
        <v/>
      </c>
      <c r="CC146" s="179" t="str">
        <f t="shared" si="35"/>
        <v/>
      </c>
      <c r="CD146" s="180"/>
    </row>
    <row r="147" spans="1:82" ht="15.95" customHeight="1">
      <c r="A147" s="167">
        <f>IF('Result Sheet'!A150="","",'Result Sheet'!A150)</f>
        <v>143</v>
      </c>
      <c r="B147" s="168" t="str">
        <f>IF('Result Sheet'!B150="","",'Result Sheet'!B150)</f>
        <v/>
      </c>
      <c r="C147" s="169" t="str">
        <f>IF('Result Sheet'!F150="","",'Result Sheet'!F150)</f>
        <v/>
      </c>
      <c r="D147" s="170" t="str">
        <f>IF('Result Sheet'!E150="","",'Result Sheet'!E150)</f>
        <v/>
      </c>
      <c r="E147" s="171" t="str">
        <f>IF('Result Sheet'!G150="","",'Result Sheet'!G150)</f>
        <v/>
      </c>
      <c r="F147" s="171" t="str">
        <f>IF('Result Sheet'!H150="","",'Result Sheet'!H150)</f>
        <v/>
      </c>
      <c r="G147" s="171" t="str">
        <f>IF('Result Sheet'!I150="","",'Result Sheet'!I150)</f>
        <v/>
      </c>
      <c r="H147" s="172" t="str">
        <f>IF('Result Sheet'!K150="","",'Result Sheet'!K150)</f>
        <v/>
      </c>
      <c r="I147" s="172" t="str">
        <f>IF('Result Sheet'!J150="","",'Result Sheet'!J150)</f>
        <v/>
      </c>
      <c r="J147" s="273" t="str">
        <f>IF('Result Sheet'!DM150="","",'Result Sheet'!DM150)</f>
        <v/>
      </c>
      <c r="K147" s="173" t="str">
        <f>IF('Result Sheet'!DI150="","",'Result Sheet'!DI150)</f>
        <v/>
      </c>
      <c r="L147" s="174" t="str">
        <f>IF('Result Sheet'!DJ150="","",'Result Sheet'!DJ150)</f>
        <v/>
      </c>
      <c r="M147" s="173" t="str">
        <f>IF('Result Sheet'!DK150="","",'Result Sheet'!DK150)</f>
        <v/>
      </c>
      <c r="N147" s="216" t="str">
        <f>IF('Result Sheet'!DP150="","",'Result Sheet'!DP150)</f>
        <v/>
      </c>
      <c r="O147" s="175" t="str">
        <f>IF('Result Sheet'!AB150="","",IF('Result Sheet'!AB150="D","I",'Result Sheet'!AB150))</f>
        <v/>
      </c>
      <c r="P147" s="176" t="str">
        <f>IF('Result Sheet'!AC150="","",'Result Sheet'!AC150)</f>
        <v/>
      </c>
      <c r="Q147" s="175" t="str">
        <f>IF('Result Sheet'!AT150="","",IF('Result Sheet'!AT150="D","I",'Result Sheet'!AT150))</f>
        <v/>
      </c>
      <c r="R147" s="176" t="str">
        <f>IF('Result Sheet'!AU150="","",'Result Sheet'!AU150)</f>
        <v/>
      </c>
      <c r="S147" s="175" t="str">
        <f>IF('Result Sheet'!BL150="","",IF('Result Sheet'!BL150="D","I",'Result Sheet'!BL150))</f>
        <v/>
      </c>
      <c r="T147" s="176" t="str">
        <f>IF('Result Sheet'!BM150="","",'Result Sheet'!BM150)</f>
        <v/>
      </c>
      <c r="U147" s="175" t="str">
        <f>IF('Result Sheet'!CD150="","",IF('Result Sheet'!CD150="D","I",'Result Sheet'!CD150))</f>
        <v/>
      </c>
      <c r="V147" s="176" t="str">
        <f>IF('Result Sheet'!CE150="","",'Result Sheet'!CE150)</f>
        <v/>
      </c>
      <c r="W147" s="177" t="str">
        <f>IF('Result Sheet'!DO150="","",'Result Sheet'!DO150)</f>
        <v/>
      </c>
      <c r="BQ147" s="178" t="str">
        <f>'Result Sheet'!G150</f>
        <v/>
      </c>
      <c r="BR147" s="179" t="str">
        <f t="shared" si="24"/>
        <v/>
      </c>
      <c r="BS147" s="179" t="str">
        <f t="shared" si="25"/>
        <v/>
      </c>
      <c r="BT147" s="179" t="str">
        <f t="shared" si="26"/>
        <v/>
      </c>
      <c r="BU147" s="179" t="str">
        <f t="shared" si="27"/>
        <v/>
      </c>
      <c r="BV147" s="179" t="str">
        <f t="shared" si="28"/>
        <v/>
      </c>
      <c r="BW147" s="179" t="str">
        <f t="shared" si="29"/>
        <v/>
      </c>
      <c r="BX147" s="179" t="str">
        <f t="shared" si="30"/>
        <v/>
      </c>
      <c r="BY147" s="179" t="str">
        <f t="shared" si="31"/>
        <v/>
      </c>
      <c r="BZ147" s="179" t="str">
        <f t="shared" si="32"/>
        <v/>
      </c>
      <c r="CA147" s="179" t="str">
        <f t="shared" si="33"/>
        <v/>
      </c>
      <c r="CB147" s="179" t="str">
        <f t="shared" si="34"/>
        <v/>
      </c>
      <c r="CC147" s="179" t="str">
        <f t="shared" si="35"/>
        <v/>
      </c>
      <c r="CD147" s="180"/>
    </row>
    <row r="148" spans="1:82" ht="15.95" customHeight="1">
      <c r="A148" s="167">
        <f>IF('Result Sheet'!A151="","",'Result Sheet'!A151)</f>
        <v>144</v>
      </c>
      <c r="B148" s="168" t="str">
        <f>IF('Result Sheet'!B151="","",'Result Sheet'!B151)</f>
        <v/>
      </c>
      <c r="C148" s="169" t="str">
        <f>IF('Result Sheet'!F151="","",'Result Sheet'!F151)</f>
        <v/>
      </c>
      <c r="D148" s="170" t="str">
        <f>IF('Result Sheet'!E151="","",'Result Sheet'!E151)</f>
        <v/>
      </c>
      <c r="E148" s="171" t="str">
        <f>IF('Result Sheet'!G151="","",'Result Sheet'!G151)</f>
        <v/>
      </c>
      <c r="F148" s="171" t="str">
        <f>IF('Result Sheet'!H151="","",'Result Sheet'!H151)</f>
        <v/>
      </c>
      <c r="G148" s="171" t="str">
        <f>IF('Result Sheet'!I151="","",'Result Sheet'!I151)</f>
        <v/>
      </c>
      <c r="H148" s="172" t="str">
        <f>IF('Result Sheet'!K151="","",'Result Sheet'!K151)</f>
        <v/>
      </c>
      <c r="I148" s="172" t="str">
        <f>IF('Result Sheet'!J151="","",'Result Sheet'!J151)</f>
        <v/>
      </c>
      <c r="J148" s="273" t="str">
        <f>IF('Result Sheet'!DM151="","",'Result Sheet'!DM151)</f>
        <v/>
      </c>
      <c r="K148" s="173" t="str">
        <f>IF('Result Sheet'!DI151="","",'Result Sheet'!DI151)</f>
        <v/>
      </c>
      <c r="L148" s="174" t="str">
        <f>IF('Result Sheet'!DJ151="","",'Result Sheet'!DJ151)</f>
        <v/>
      </c>
      <c r="M148" s="173" t="str">
        <f>IF('Result Sheet'!DK151="","",'Result Sheet'!DK151)</f>
        <v/>
      </c>
      <c r="N148" s="216" t="str">
        <f>IF('Result Sheet'!DP151="","",'Result Sheet'!DP151)</f>
        <v/>
      </c>
      <c r="O148" s="175" t="str">
        <f>IF('Result Sheet'!AB151="","",IF('Result Sheet'!AB151="D","I",'Result Sheet'!AB151))</f>
        <v/>
      </c>
      <c r="P148" s="176" t="str">
        <f>IF('Result Sheet'!AC151="","",'Result Sheet'!AC151)</f>
        <v/>
      </c>
      <c r="Q148" s="175" t="str">
        <f>IF('Result Sheet'!AT151="","",IF('Result Sheet'!AT151="D","I",'Result Sheet'!AT151))</f>
        <v/>
      </c>
      <c r="R148" s="176" t="str">
        <f>IF('Result Sheet'!AU151="","",'Result Sheet'!AU151)</f>
        <v/>
      </c>
      <c r="S148" s="175" t="str">
        <f>IF('Result Sheet'!BL151="","",IF('Result Sheet'!BL151="D","I",'Result Sheet'!BL151))</f>
        <v/>
      </c>
      <c r="T148" s="176" t="str">
        <f>IF('Result Sheet'!BM151="","",'Result Sheet'!BM151)</f>
        <v/>
      </c>
      <c r="U148" s="175" t="str">
        <f>IF('Result Sheet'!CD151="","",IF('Result Sheet'!CD151="D","I",'Result Sheet'!CD151))</f>
        <v/>
      </c>
      <c r="V148" s="176" t="str">
        <f>IF('Result Sheet'!CE151="","",'Result Sheet'!CE151)</f>
        <v/>
      </c>
      <c r="W148" s="177" t="str">
        <f>IF('Result Sheet'!DO151="","",'Result Sheet'!DO151)</f>
        <v/>
      </c>
      <c r="BQ148" s="178" t="str">
        <f>'Result Sheet'!G151</f>
        <v/>
      </c>
      <c r="BR148" s="179" t="str">
        <f t="shared" si="24"/>
        <v/>
      </c>
      <c r="BS148" s="179" t="str">
        <f t="shared" si="25"/>
        <v/>
      </c>
      <c r="BT148" s="179" t="str">
        <f t="shared" si="26"/>
        <v/>
      </c>
      <c r="BU148" s="179" t="str">
        <f t="shared" si="27"/>
        <v/>
      </c>
      <c r="BV148" s="179" t="str">
        <f t="shared" si="28"/>
        <v/>
      </c>
      <c r="BW148" s="179" t="str">
        <f t="shared" si="29"/>
        <v/>
      </c>
      <c r="BX148" s="179" t="str">
        <f t="shared" si="30"/>
        <v/>
      </c>
      <c r="BY148" s="179" t="str">
        <f t="shared" si="31"/>
        <v/>
      </c>
      <c r="BZ148" s="179" t="str">
        <f t="shared" si="32"/>
        <v/>
      </c>
      <c r="CA148" s="179" t="str">
        <f t="shared" si="33"/>
        <v/>
      </c>
      <c r="CB148" s="179" t="str">
        <f t="shared" si="34"/>
        <v/>
      </c>
      <c r="CC148" s="179" t="str">
        <f t="shared" si="35"/>
        <v/>
      </c>
      <c r="CD148" s="180"/>
    </row>
    <row r="149" spans="1:82" ht="15.95" customHeight="1">
      <c r="A149" s="167">
        <f>IF('Result Sheet'!A152="","",'Result Sheet'!A152)</f>
        <v>145</v>
      </c>
      <c r="B149" s="168" t="str">
        <f>IF('Result Sheet'!B152="","",'Result Sheet'!B152)</f>
        <v/>
      </c>
      <c r="C149" s="169" t="str">
        <f>IF('Result Sheet'!F152="","",'Result Sheet'!F152)</f>
        <v/>
      </c>
      <c r="D149" s="170" t="str">
        <f>IF('Result Sheet'!E152="","",'Result Sheet'!E152)</f>
        <v/>
      </c>
      <c r="E149" s="171" t="str">
        <f>IF('Result Sheet'!G152="","",'Result Sheet'!G152)</f>
        <v/>
      </c>
      <c r="F149" s="171" t="str">
        <f>IF('Result Sheet'!H152="","",'Result Sheet'!H152)</f>
        <v/>
      </c>
      <c r="G149" s="171" t="str">
        <f>IF('Result Sheet'!I152="","",'Result Sheet'!I152)</f>
        <v/>
      </c>
      <c r="H149" s="172" t="str">
        <f>IF('Result Sheet'!K152="","",'Result Sheet'!K152)</f>
        <v/>
      </c>
      <c r="I149" s="172" t="str">
        <f>IF('Result Sheet'!J152="","",'Result Sheet'!J152)</f>
        <v/>
      </c>
      <c r="J149" s="273" t="str">
        <f>IF('Result Sheet'!DM152="","",'Result Sheet'!DM152)</f>
        <v/>
      </c>
      <c r="K149" s="173" t="str">
        <f>IF('Result Sheet'!DI152="","",'Result Sheet'!DI152)</f>
        <v/>
      </c>
      <c r="L149" s="174" t="str">
        <f>IF('Result Sheet'!DJ152="","",'Result Sheet'!DJ152)</f>
        <v/>
      </c>
      <c r="M149" s="173" t="str">
        <f>IF('Result Sheet'!DK152="","",'Result Sheet'!DK152)</f>
        <v/>
      </c>
      <c r="N149" s="216" t="str">
        <f>IF('Result Sheet'!DP152="","",'Result Sheet'!DP152)</f>
        <v/>
      </c>
      <c r="O149" s="175" t="str">
        <f>IF('Result Sheet'!AB152="","",IF('Result Sheet'!AB152="D","I",'Result Sheet'!AB152))</f>
        <v/>
      </c>
      <c r="P149" s="176" t="str">
        <f>IF('Result Sheet'!AC152="","",'Result Sheet'!AC152)</f>
        <v/>
      </c>
      <c r="Q149" s="175" t="str">
        <f>IF('Result Sheet'!AT152="","",IF('Result Sheet'!AT152="D","I",'Result Sheet'!AT152))</f>
        <v/>
      </c>
      <c r="R149" s="176" t="str">
        <f>IF('Result Sheet'!AU152="","",'Result Sheet'!AU152)</f>
        <v/>
      </c>
      <c r="S149" s="175" t="str">
        <f>IF('Result Sheet'!BL152="","",IF('Result Sheet'!BL152="D","I",'Result Sheet'!BL152))</f>
        <v/>
      </c>
      <c r="T149" s="176" t="str">
        <f>IF('Result Sheet'!BM152="","",'Result Sheet'!BM152)</f>
        <v/>
      </c>
      <c r="U149" s="175" t="str">
        <f>IF('Result Sheet'!CD152="","",IF('Result Sheet'!CD152="D","I",'Result Sheet'!CD152))</f>
        <v/>
      </c>
      <c r="V149" s="176" t="str">
        <f>IF('Result Sheet'!CE152="","",'Result Sheet'!CE152)</f>
        <v/>
      </c>
      <c r="W149" s="177" t="str">
        <f>IF('Result Sheet'!DO152="","",'Result Sheet'!DO152)</f>
        <v/>
      </c>
      <c r="BQ149" s="178" t="str">
        <f>'Result Sheet'!G152</f>
        <v/>
      </c>
      <c r="BR149" s="179" t="str">
        <f t="shared" si="24"/>
        <v/>
      </c>
      <c r="BS149" s="179" t="str">
        <f t="shared" si="25"/>
        <v/>
      </c>
      <c r="BT149" s="179" t="str">
        <f t="shared" si="26"/>
        <v/>
      </c>
      <c r="BU149" s="179" t="str">
        <f t="shared" si="27"/>
        <v/>
      </c>
      <c r="BV149" s="179" t="str">
        <f t="shared" si="28"/>
        <v/>
      </c>
      <c r="BW149" s="179" t="str">
        <f t="shared" si="29"/>
        <v/>
      </c>
      <c r="BX149" s="179" t="str">
        <f t="shared" si="30"/>
        <v/>
      </c>
      <c r="BY149" s="179" t="str">
        <f t="shared" si="31"/>
        <v/>
      </c>
      <c r="BZ149" s="179" t="str">
        <f t="shared" si="32"/>
        <v/>
      </c>
      <c r="CA149" s="179" t="str">
        <f t="shared" si="33"/>
        <v/>
      </c>
      <c r="CB149" s="179" t="str">
        <f t="shared" si="34"/>
        <v/>
      </c>
      <c r="CC149" s="179" t="str">
        <f t="shared" si="35"/>
        <v/>
      </c>
      <c r="CD149" s="180"/>
    </row>
    <row r="150" spans="1:82" ht="15.95" customHeight="1">
      <c r="A150" s="167">
        <f>IF('Result Sheet'!A153="","",'Result Sheet'!A153)</f>
        <v>146</v>
      </c>
      <c r="B150" s="168" t="str">
        <f>IF('Result Sheet'!B153="","",'Result Sheet'!B153)</f>
        <v/>
      </c>
      <c r="C150" s="169" t="str">
        <f>IF('Result Sheet'!F153="","",'Result Sheet'!F153)</f>
        <v/>
      </c>
      <c r="D150" s="170" t="str">
        <f>IF('Result Sheet'!E153="","",'Result Sheet'!E153)</f>
        <v/>
      </c>
      <c r="E150" s="171" t="str">
        <f>IF('Result Sheet'!G153="","",'Result Sheet'!G153)</f>
        <v/>
      </c>
      <c r="F150" s="171" t="str">
        <f>IF('Result Sheet'!H153="","",'Result Sheet'!H153)</f>
        <v/>
      </c>
      <c r="G150" s="171" t="str">
        <f>IF('Result Sheet'!I153="","",'Result Sheet'!I153)</f>
        <v/>
      </c>
      <c r="H150" s="172" t="str">
        <f>IF('Result Sheet'!K153="","",'Result Sheet'!K153)</f>
        <v/>
      </c>
      <c r="I150" s="172" t="str">
        <f>IF('Result Sheet'!J153="","",'Result Sheet'!J153)</f>
        <v/>
      </c>
      <c r="J150" s="273" t="str">
        <f>IF('Result Sheet'!DM153="","",'Result Sheet'!DM153)</f>
        <v/>
      </c>
      <c r="K150" s="173" t="str">
        <f>IF('Result Sheet'!DI153="","",'Result Sheet'!DI153)</f>
        <v/>
      </c>
      <c r="L150" s="174" t="str">
        <f>IF('Result Sheet'!DJ153="","",'Result Sheet'!DJ153)</f>
        <v/>
      </c>
      <c r="M150" s="173" t="str">
        <f>IF('Result Sheet'!DK153="","",'Result Sheet'!DK153)</f>
        <v/>
      </c>
      <c r="N150" s="216" t="str">
        <f>IF('Result Sheet'!DP153="","",'Result Sheet'!DP153)</f>
        <v/>
      </c>
      <c r="O150" s="175" t="str">
        <f>IF('Result Sheet'!AB153="","",IF('Result Sheet'!AB153="D","I",'Result Sheet'!AB153))</f>
        <v/>
      </c>
      <c r="P150" s="176" t="str">
        <f>IF('Result Sheet'!AC153="","",'Result Sheet'!AC153)</f>
        <v/>
      </c>
      <c r="Q150" s="175" t="str">
        <f>IF('Result Sheet'!AT153="","",IF('Result Sheet'!AT153="D","I",'Result Sheet'!AT153))</f>
        <v/>
      </c>
      <c r="R150" s="176" t="str">
        <f>IF('Result Sheet'!AU153="","",'Result Sheet'!AU153)</f>
        <v/>
      </c>
      <c r="S150" s="175" t="str">
        <f>IF('Result Sheet'!BL153="","",IF('Result Sheet'!BL153="D","I",'Result Sheet'!BL153))</f>
        <v/>
      </c>
      <c r="T150" s="176" t="str">
        <f>IF('Result Sheet'!BM153="","",'Result Sheet'!BM153)</f>
        <v/>
      </c>
      <c r="U150" s="175" t="str">
        <f>IF('Result Sheet'!CD153="","",IF('Result Sheet'!CD153="D","I",'Result Sheet'!CD153))</f>
        <v/>
      </c>
      <c r="V150" s="176" t="str">
        <f>IF('Result Sheet'!CE153="","",'Result Sheet'!CE153)</f>
        <v/>
      </c>
      <c r="W150" s="177" t="str">
        <f>IF('Result Sheet'!DO153="","",'Result Sheet'!DO153)</f>
        <v/>
      </c>
      <c r="BQ150" s="178" t="str">
        <f>'Result Sheet'!G153</f>
        <v/>
      </c>
      <c r="BR150" s="179" t="str">
        <f t="shared" si="24"/>
        <v/>
      </c>
      <c r="BS150" s="179" t="str">
        <f t="shared" si="25"/>
        <v/>
      </c>
      <c r="BT150" s="179" t="str">
        <f t="shared" si="26"/>
        <v/>
      </c>
      <c r="BU150" s="179" t="str">
        <f t="shared" si="27"/>
        <v/>
      </c>
      <c r="BV150" s="179" t="str">
        <f t="shared" si="28"/>
        <v/>
      </c>
      <c r="BW150" s="179" t="str">
        <f t="shared" si="29"/>
        <v/>
      </c>
      <c r="BX150" s="179" t="str">
        <f t="shared" si="30"/>
        <v/>
      </c>
      <c r="BY150" s="179" t="str">
        <f t="shared" si="31"/>
        <v/>
      </c>
      <c r="BZ150" s="179" t="str">
        <f t="shared" si="32"/>
        <v/>
      </c>
      <c r="CA150" s="179" t="str">
        <f t="shared" si="33"/>
        <v/>
      </c>
      <c r="CB150" s="179" t="str">
        <f t="shared" si="34"/>
        <v/>
      </c>
      <c r="CC150" s="179" t="str">
        <f t="shared" si="35"/>
        <v/>
      </c>
      <c r="CD150" s="180"/>
    </row>
    <row r="151" spans="1:82" ht="15.95" customHeight="1">
      <c r="A151" s="167">
        <f>IF('Result Sheet'!A154="","",'Result Sheet'!A154)</f>
        <v>147</v>
      </c>
      <c r="B151" s="168" t="str">
        <f>IF('Result Sheet'!B154="","",'Result Sheet'!B154)</f>
        <v/>
      </c>
      <c r="C151" s="169" t="str">
        <f>IF('Result Sheet'!F154="","",'Result Sheet'!F154)</f>
        <v/>
      </c>
      <c r="D151" s="170" t="str">
        <f>IF('Result Sheet'!E154="","",'Result Sheet'!E154)</f>
        <v/>
      </c>
      <c r="E151" s="171" t="str">
        <f>IF('Result Sheet'!G154="","",'Result Sheet'!G154)</f>
        <v/>
      </c>
      <c r="F151" s="171" t="str">
        <f>IF('Result Sheet'!H154="","",'Result Sheet'!H154)</f>
        <v/>
      </c>
      <c r="G151" s="171" t="str">
        <f>IF('Result Sheet'!I154="","",'Result Sheet'!I154)</f>
        <v/>
      </c>
      <c r="H151" s="172" t="str">
        <f>IF('Result Sheet'!K154="","",'Result Sheet'!K154)</f>
        <v/>
      </c>
      <c r="I151" s="172" t="str">
        <f>IF('Result Sheet'!J154="","",'Result Sheet'!J154)</f>
        <v/>
      </c>
      <c r="J151" s="273" t="str">
        <f>IF('Result Sheet'!DM154="","",'Result Sheet'!DM154)</f>
        <v/>
      </c>
      <c r="K151" s="173" t="str">
        <f>IF('Result Sheet'!DI154="","",'Result Sheet'!DI154)</f>
        <v/>
      </c>
      <c r="L151" s="174" t="str">
        <f>IF('Result Sheet'!DJ154="","",'Result Sheet'!DJ154)</f>
        <v/>
      </c>
      <c r="M151" s="173" t="str">
        <f>IF('Result Sheet'!DK154="","",'Result Sheet'!DK154)</f>
        <v/>
      </c>
      <c r="N151" s="216" t="str">
        <f>IF('Result Sheet'!DP154="","",'Result Sheet'!DP154)</f>
        <v/>
      </c>
      <c r="O151" s="175" t="str">
        <f>IF('Result Sheet'!AB154="","",IF('Result Sheet'!AB154="D","I",'Result Sheet'!AB154))</f>
        <v/>
      </c>
      <c r="P151" s="176" t="str">
        <f>IF('Result Sheet'!AC154="","",'Result Sheet'!AC154)</f>
        <v/>
      </c>
      <c r="Q151" s="175" t="str">
        <f>IF('Result Sheet'!AT154="","",IF('Result Sheet'!AT154="D","I",'Result Sheet'!AT154))</f>
        <v/>
      </c>
      <c r="R151" s="176" t="str">
        <f>IF('Result Sheet'!AU154="","",'Result Sheet'!AU154)</f>
        <v/>
      </c>
      <c r="S151" s="175" t="str">
        <f>IF('Result Sheet'!BL154="","",IF('Result Sheet'!BL154="D","I",'Result Sheet'!BL154))</f>
        <v/>
      </c>
      <c r="T151" s="176" t="str">
        <f>IF('Result Sheet'!BM154="","",'Result Sheet'!BM154)</f>
        <v/>
      </c>
      <c r="U151" s="175" t="str">
        <f>IF('Result Sheet'!CD154="","",IF('Result Sheet'!CD154="D","I",'Result Sheet'!CD154))</f>
        <v/>
      </c>
      <c r="V151" s="176" t="str">
        <f>IF('Result Sheet'!CE154="","",'Result Sheet'!CE154)</f>
        <v/>
      </c>
      <c r="W151" s="177" t="str">
        <f>IF('Result Sheet'!DO154="","",'Result Sheet'!DO154)</f>
        <v/>
      </c>
      <c r="BQ151" s="178" t="str">
        <f>'Result Sheet'!G154</f>
        <v/>
      </c>
      <c r="BR151" s="179" t="str">
        <f t="shared" si="24"/>
        <v/>
      </c>
      <c r="BS151" s="179" t="str">
        <f t="shared" si="25"/>
        <v/>
      </c>
      <c r="BT151" s="179" t="str">
        <f t="shared" si="26"/>
        <v/>
      </c>
      <c r="BU151" s="179" t="str">
        <f t="shared" si="27"/>
        <v/>
      </c>
      <c r="BV151" s="179" t="str">
        <f t="shared" si="28"/>
        <v/>
      </c>
      <c r="BW151" s="179" t="str">
        <f t="shared" si="29"/>
        <v/>
      </c>
      <c r="BX151" s="179" t="str">
        <f t="shared" si="30"/>
        <v/>
      </c>
      <c r="BY151" s="179" t="str">
        <f t="shared" si="31"/>
        <v/>
      </c>
      <c r="BZ151" s="179" t="str">
        <f t="shared" si="32"/>
        <v/>
      </c>
      <c r="CA151" s="179" t="str">
        <f t="shared" si="33"/>
        <v/>
      </c>
      <c r="CB151" s="179" t="str">
        <f t="shared" si="34"/>
        <v/>
      </c>
      <c r="CC151" s="179" t="str">
        <f t="shared" si="35"/>
        <v/>
      </c>
      <c r="CD151" s="180"/>
    </row>
    <row r="152" spans="1:82" ht="15.95" customHeight="1">
      <c r="A152" s="167">
        <f>IF('Result Sheet'!A155="","",'Result Sheet'!A155)</f>
        <v>148</v>
      </c>
      <c r="B152" s="168" t="str">
        <f>IF('Result Sheet'!B155="","",'Result Sheet'!B155)</f>
        <v/>
      </c>
      <c r="C152" s="169" t="str">
        <f>IF('Result Sheet'!F155="","",'Result Sheet'!F155)</f>
        <v/>
      </c>
      <c r="D152" s="170" t="str">
        <f>IF('Result Sheet'!E155="","",'Result Sheet'!E155)</f>
        <v/>
      </c>
      <c r="E152" s="171" t="str">
        <f>IF('Result Sheet'!G155="","",'Result Sheet'!G155)</f>
        <v/>
      </c>
      <c r="F152" s="171" t="str">
        <f>IF('Result Sheet'!H155="","",'Result Sheet'!H155)</f>
        <v/>
      </c>
      <c r="G152" s="171" t="str">
        <f>IF('Result Sheet'!I155="","",'Result Sheet'!I155)</f>
        <v/>
      </c>
      <c r="H152" s="172" t="str">
        <f>IF('Result Sheet'!K155="","",'Result Sheet'!K155)</f>
        <v/>
      </c>
      <c r="I152" s="172" t="str">
        <f>IF('Result Sheet'!J155="","",'Result Sheet'!J155)</f>
        <v/>
      </c>
      <c r="J152" s="273" t="str">
        <f>IF('Result Sheet'!DM155="","",'Result Sheet'!DM155)</f>
        <v/>
      </c>
      <c r="K152" s="173" t="str">
        <f>IF('Result Sheet'!DI155="","",'Result Sheet'!DI155)</f>
        <v/>
      </c>
      <c r="L152" s="174" t="str">
        <f>IF('Result Sheet'!DJ155="","",'Result Sheet'!DJ155)</f>
        <v/>
      </c>
      <c r="M152" s="173" t="str">
        <f>IF('Result Sheet'!DK155="","",'Result Sheet'!DK155)</f>
        <v/>
      </c>
      <c r="N152" s="216" t="str">
        <f>IF('Result Sheet'!DP155="","",'Result Sheet'!DP155)</f>
        <v/>
      </c>
      <c r="O152" s="175" t="str">
        <f>IF('Result Sheet'!AB155="","",IF('Result Sheet'!AB155="D","I",'Result Sheet'!AB155))</f>
        <v/>
      </c>
      <c r="P152" s="176" t="str">
        <f>IF('Result Sheet'!AC155="","",'Result Sheet'!AC155)</f>
        <v/>
      </c>
      <c r="Q152" s="175" t="str">
        <f>IF('Result Sheet'!AT155="","",IF('Result Sheet'!AT155="D","I",'Result Sheet'!AT155))</f>
        <v/>
      </c>
      <c r="R152" s="176" t="str">
        <f>IF('Result Sheet'!AU155="","",'Result Sheet'!AU155)</f>
        <v/>
      </c>
      <c r="S152" s="175" t="str">
        <f>IF('Result Sheet'!BL155="","",IF('Result Sheet'!BL155="D","I",'Result Sheet'!BL155))</f>
        <v/>
      </c>
      <c r="T152" s="176" t="str">
        <f>IF('Result Sheet'!BM155="","",'Result Sheet'!BM155)</f>
        <v/>
      </c>
      <c r="U152" s="175" t="str">
        <f>IF('Result Sheet'!CD155="","",IF('Result Sheet'!CD155="D","I",'Result Sheet'!CD155))</f>
        <v/>
      </c>
      <c r="V152" s="176" t="str">
        <f>IF('Result Sheet'!CE155="","",'Result Sheet'!CE155)</f>
        <v/>
      </c>
      <c r="W152" s="177" t="str">
        <f>IF('Result Sheet'!DO155="","",'Result Sheet'!DO155)</f>
        <v/>
      </c>
      <c r="BQ152" s="178" t="str">
        <f>'Result Sheet'!G155</f>
        <v/>
      </c>
      <c r="BR152" s="179" t="str">
        <f t="shared" si="24"/>
        <v/>
      </c>
      <c r="BS152" s="179" t="str">
        <f t="shared" si="25"/>
        <v/>
      </c>
      <c r="BT152" s="179" t="str">
        <f t="shared" si="26"/>
        <v/>
      </c>
      <c r="BU152" s="179" t="str">
        <f t="shared" si="27"/>
        <v/>
      </c>
      <c r="BV152" s="179" t="str">
        <f t="shared" si="28"/>
        <v/>
      </c>
      <c r="BW152" s="179" t="str">
        <f t="shared" si="29"/>
        <v/>
      </c>
      <c r="BX152" s="179" t="str">
        <f t="shared" si="30"/>
        <v/>
      </c>
      <c r="BY152" s="179" t="str">
        <f t="shared" si="31"/>
        <v/>
      </c>
      <c r="BZ152" s="179" t="str">
        <f t="shared" si="32"/>
        <v/>
      </c>
      <c r="CA152" s="179" t="str">
        <f t="shared" si="33"/>
        <v/>
      </c>
      <c r="CB152" s="179" t="str">
        <f t="shared" si="34"/>
        <v/>
      </c>
      <c r="CC152" s="179" t="str">
        <f t="shared" si="35"/>
        <v/>
      </c>
      <c r="CD152" s="180"/>
    </row>
    <row r="153" spans="1:82" ht="15.95" customHeight="1">
      <c r="A153" s="167">
        <f>IF('Result Sheet'!A156="","",'Result Sheet'!A156)</f>
        <v>149</v>
      </c>
      <c r="B153" s="168" t="str">
        <f>IF('Result Sheet'!B156="","",'Result Sheet'!B156)</f>
        <v/>
      </c>
      <c r="C153" s="169" t="str">
        <f>IF('Result Sheet'!F156="","",'Result Sheet'!F156)</f>
        <v/>
      </c>
      <c r="D153" s="170" t="str">
        <f>IF('Result Sheet'!E156="","",'Result Sheet'!E156)</f>
        <v/>
      </c>
      <c r="E153" s="171" t="str">
        <f>IF('Result Sheet'!G156="","",'Result Sheet'!G156)</f>
        <v/>
      </c>
      <c r="F153" s="171" t="str">
        <f>IF('Result Sheet'!H156="","",'Result Sheet'!H156)</f>
        <v/>
      </c>
      <c r="G153" s="171" t="str">
        <f>IF('Result Sheet'!I156="","",'Result Sheet'!I156)</f>
        <v/>
      </c>
      <c r="H153" s="172" t="str">
        <f>IF('Result Sheet'!K156="","",'Result Sheet'!K156)</f>
        <v/>
      </c>
      <c r="I153" s="172" t="str">
        <f>IF('Result Sheet'!J156="","",'Result Sheet'!J156)</f>
        <v/>
      </c>
      <c r="J153" s="273" t="str">
        <f>IF('Result Sheet'!DM156="","",'Result Sheet'!DM156)</f>
        <v/>
      </c>
      <c r="K153" s="173" t="str">
        <f>IF('Result Sheet'!DI156="","",'Result Sheet'!DI156)</f>
        <v/>
      </c>
      <c r="L153" s="174" t="str">
        <f>IF('Result Sheet'!DJ156="","",'Result Sheet'!DJ156)</f>
        <v/>
      </c>
      <c r="M153" s="173" t="str">
        <f>IF('Result Sheet'!DK156="","",'Result Sheet'!DK156)</f>
        <v/>
      </c>
      <c r="N153" s="216" t="str">
        <f>IF('Result Sheet'!DP156="","",'Result Sheet'!DP156)</f>
        <v/>
      </c>
      <c r="O153" s="175" t="str">
        <f>IF('Result Sheet'!AB156="","",IF('Result Sheet'!AB156="D","I",'Result Sheet'!AB156))</f>
        <v/>
      </c>
      <c r="P153" s="176" t="str">
        <f>IF('Result Sheet'!AC156="","",'Result Sheet'!AC156)</f>
        <v/>
      </c>
      <c r="Q153" s="175" t="str">
        <f>IF('Result Sheet'!AT156="","",IF('Result Sheet'!AT156="D","I",'Result Sheet'!AT156))</f>
        <v/>
      </c>
      <c r="R153" s="176" t="str">
        <f>IF('Result Sheet'!AU156="","",'Result Sheet'!AU156)</f>
        <v/>
      </c>
      <c r="S153" s="175" t="str">
        <f>IF('Result Sheet'!BL156="","",IF('Result Sheet'!BL156="D","I",'Result Sheet'!BL156))</f>
        <v/>
      </c>
      <c r="T153" s="176" t="str">
        <f>IF('Result Sheet'!BM156="","",'Result Sheet'!BM156)</f>
        <v/>
      </c>
      <c r="U153" s="175" t="str">
        <f>IF('Result Sheet'!CD156="","",IF('Result Sheet'!CD156="D","I",'Result Sheet'!CD156))</f>
        <v/>
      </c>
      <c r="V153" s="176" t="str">
        <f>IF('Result Sheet'!CE156="","",'Result Sheet'!CE156)</f>
        <v/>
      </c>
      <c r="W153" s="177" t="str">
        <f>IF('Result Sheet'!DO156="","",'Result Sheet'!DO156)</f>
        <v/>
      </c>
      <c r="BQ153" s="178" t="str">
        <f>'Result Sheet'!G156</f>
        <v/>
      </c>
      <c r="BR153" s="179" t="str">
        <f t="shared" si="24"/>
        <v/>
      </c>
      <c r="BS153" s="179" t="str">
        <f t="shared" si="25"/>
        <v/>
      </c>
      <c r="BT153" s="179" t="str">
        <f t="shared" si="26"/>
        <v/>
      </c>
      <c r="BU153" s="179" t="str">
        <f t="shared" si="27"/>
        <v/>
      </c>
      <c r="BV153" s="179" t="str">
        <f t="shared" si="28"/>
        <v/>
      </c>
      <c r="BW153" s="179" t="str">
        <f t="shared" si="29"/>
        <v/>
      </c>
      <c r="BX153" s="179" t="str">
        <f t="shared" si="30"/>
        <v/>
      </c>
      <c r="BY153" s="179" t="str">
        <f t="shared" si="31"/>
        <v/>
      </c>
      <c r="BZ153" s="179" t="str">
        <f t="shared" si="32"/>
        <v/>
      </c>
      <c r="CA153" s="179" t="str">
        <f t="shared" si="33"/>
        <v/>
      </c>
      <c r="CB153" s="179" t="str">
        <f t="shared" si="34"/>
        <v/>
      </c>
      <c r="CC153" s="179" t="str">
        <f t="shared" si="35"/>
        <v/>
      </c>
      <c r="CD153" s="180"/>
    </row>
    <row r="154" spans="1:82" ht="15.95" customHeight="1">
      <c r="A154" s="167">
        <f>IF('Result Sheet'!A157="","",'Result Sheet'!A157)</f>
        <v>150</v>
      </c>
      <c r="B154" s="168" t="str">
        <f>IF('Result Sheet'!B157="","",'Result Sheet'!B157)</f>
        <v/>
      </c>
      <c r="C154" s="169" t="str">
        <f>IF('Result Sheet'!F157="","",'Result Sheet'!F157)</f>
        <v/>
      </c>
      <c r="D154" s="170" t="str">
        <f>IF('Result Sheet'!E157="","",'Result Sheet'!E157)</f>
        <v/>
      </c>
      <c r="E154" s="171" t="str">
        <f>IF('Result Sheet'!G157="","",'Result Sheet'!G157)</f>
        <v/>
      </c>
      <c r="F154" s="171" t="str">
        <f>IF('Result Sheet'!H157="","",'Result Sheet'!H157)</f>
        <v/>
      </c>
      <c r="G154" s="171" t="str">
        <f>IF('Result Sheet'!I157="","",'Result Sheet'!I157)</f>
        <v/>
      </c>
      <c r="H154" s="172" t="str">
        <f>IF('Result Sheet'!K157="","",'Result Sheet'!K157)</f>
        <v/>
      </c>
      <c r="I154" s="172" t="str">
        <f>IF('Result Sheet'!J157="","",'Result Sheet'!J157)</f>
        <v/>
      </c>
      <c r="J154" s="273" t="str">
        <f>IF('Result Sheet'!DM157="","",'Result Sheet'!DM157)</f>
        <v/>
      </c>
      <c r="K154" s="173" t="str">
        <f>IF('Result Sheet'!DI157="","",'Result Sheet'!DI157)</f>
        <v/>
      </c>
      <c r="L154" s="174" t="str">
        <f>IF('Result Sheet'!DJ157="","",'Result Sheet'!DJ157)</f>
        <v/>
      </c>
      <c r="M154" s="173" t="str">
        <f>IF('Result Sheet'!DK157="","",'Result Sheet'!DK157)</f>
        <v/>
      </c>
      <c r="N154" s="216" t="str">
        <f>IF('Result Sheet'!DP157="","",'Result Sheet'!DP157)</f>
        <v/>
      </c>
      <c r="O154" s="175" t="str">
        <f>IF('Result Sheet'!AB157="","",IF('Result Sheet'!AB157="D","I",'Result Sheet'!AB157))</f>
        <v/>
      </c>
      <c r="P154" s="176" t="str">
        <f>IF('Result Sheet'!AC157="","",'Result Sheet'!AC157)</f>
        <v/>
      </c>
      <c r="Q154" s="175" t="str">
        <f>IF('Result Sheet'!AT157="","",IF('Result Sheet'!AT157="D","I",'Result Sheet'!AT157))</f>
        <v/>
      </c>
      <c r="R154" s="176" t="str">
        <f>IF('Result Sheet'!AU157="","",'Result Sheet'!AU157)</f>
        <v/>
      </c>
      <c r="S154" s="175" t="str">
        <f>IF('Result Sheet'!BL157="","",IF('Result Sheet'!BL157="D","I",'Result Sheet'!BL157))</f>
        <v/>
      </c>
      <c r="T154" s="176" t="str">
        <f>IF('Result Sheet'!BM157="","",'Result Sheet'!BM157)</f>
        <v/>
      </c>
      <c r="U154" s="175" t="str">
        <f>IF('Result Sheet'!CD157="","",IF('Result Sheet'!CD157="D","I",'Result Sheet'!CD157))</f>
        <v/>
      </c>
      <c r="V154" s="176" t="str">
        <f>IF('Result Sheet'!CE157="","",'Result Sheet'!CE157)</f>
        <v/>
      </c>
      <c r="W154" s="177" t="str">
        <f>IF('Result Sheet'!DO157="","",'Result Sheet'!DO157)</f>
        <v/>
      </c>
      <c r="BQ154" s="178" t="str">
        <f>'Result Sheet'!G157</f>
        <v/>
      </c>
      <c r="BR154" s="179" t="str">
        <f t="shared" si="24"/>
        <v/>
      </c>
      <c r="BS154" s="179" t="str">
        <f t="shared" si="25"/>
        <v/>
      </c>
      <c r="BT154" s="179" t="str">
        <f t="shared" si="26"/>
        <v/>
      </c>
      <c r="BU154" s="179" t="str">
        <f t="shared" si="27"/>
        <v/>
      </c>
      <c r="BV154" s="179" t="str">
        <f t="shared" si="28"/>
        <v/>
      </c>
      <c r="BW154" s="179" t="str">
        <f t="shared" si="29"/>
        <v/>
      </c>
      <c r="BX154" s="179" t="str">
        <f t="shared" si="30"/>
        <v/>
      </c>
      <c r="BY154" s="179" t="str">
        <f t="shared" si="31"/>
        <v/>
      </c>
      <c r="BZ154" s="179" t="str">
        <f t="shared" si="32"/>
        <v/>
      </c>
      <c r="CA154" s="179" t="str">
        <f t="shared" si="33"/>
        <v/>
      </c>
      <c r="CB154" s="179" t="str">
        <f t="shared" si="34"/>
        <v/>
      </c>
      <c r="CC154" s="179" t="str">
        <f t="shared" si="35"/>
        <v/>
      </c>
      <c r="CD154" s="180"/>
    </row>
    <row r="155" spans="1:82" ht="15.95" customHeight="1">
      <c r="A155" s="167">
        <f>IF('Result Sheet'!A158="","",'Result Sheet'!A158)</f>
        <v>151</v>
      </c>
      <c r="B155" s="168" t="str">
        <f>IF('Result Sheet'!B158="","",'Result Sheet'!B158)</f>
        <v/>
      </c>
      <c r="C155" s="169" t="str">
        <f>IF('Result Sheet'!F158="","",'Result Sheet'!F158)</f>
        <v/>
      </c>
      <c r="D155" s="170" t="str">
        <f>IF('Result Sheet'!E158="","",'Result Sheet'!E158)</f>
        <v/>
      </c>
      <c r="E155" s="171" t="str">
        <f>IF('Result Sheet'!G158="","",'Result Sheet'!G158)</f>
        <v/>
      </c>
      <c r="F155" s="171" t="str">
        <f>IF('Result Sheet'!H158="","",'Result Sheet'!H158)</f>
        <v/>
      </c>
      <c r="G155" s="171" t="str">
        <f>IF('Result Sheet'!I158="","",'Result Sheet'!I158)</f>
        <v/>
      </c>
      <c r="H155" s="172" t="str">
        <f>IF('Result Sheet'!K158="","",'Result Sheet'!K158)</f>
        <v/>
      </c>
      <c r="I155" s="172" t="str">
        <f>IF('Result Sheet'!J158="","",'Result Sheet'!J158)</f>
        <v/>
      </c>
      <c r="J155" s="273" t="str">
        <f>IF('Result Sheet'!DM158="","",'Result Sheet'!DM158)</f>
        <v/>
      </c>
      <c r="K155" s="173" t="str">
        <f>IF('Result Sheet'!DI158="","",'Result Sheet'!DI158)</f>
        <v/>
      </c>
      <c r="L155" s="174" t="str">
        <f>IF('Result Sheet'!DJ158="","",'Result Sheet'!DJ158)</f>
        <v/>
      </c>
      <c r="M155" s="173" t="str">
        <f>IF('Result Sheet'!DK158="","",'Result Sheet'!DK158)</f>
        <v/>
      </c>
      <c r="N155" s="216" t="str">
        <f>IF('Result Sheet'!DP158="","",'Result Sheet'!DP158)</f>
        <v/>
      </c>
      <c r="O155" s="175" t="str">
        <f>IF('Result Sheet'!AB158="","",IF('Result Sheet'!AB158="D","I",'Result Sheet'!AB158))</f>
        <v/>
      </c>
      <c r="P155" s="176" t="str">
        <f>IF('Result Sheet'!AC158="","",'Result Sheet'!AC158)</f>
        <v/>
      </c>
      <c r="Q155" s="175" t="str">
        <f>IF('Result Sheet'!AT158="","",IF('Result Sheet'!AT158="D","I",'Result Sheet'!AT158))</f>
        <v/>
      </c>
      <c r="R155" s="176" t="str">
        <f>IF('Result Sheet'!AU158="","",'Result Sheet'!AU158)</f>
        <v/>
      </c>
      <c r="S155" s="175" t="str">
        <f>IF('Result Sheet'!BL158="","",IF('Result Sheet'!BL158="D","I",'Result Sheet'!BL158))</f>
        <v/>
      </c>
      <c r="T155" s="176" t="str">
        <f>IF('Result Sheet'!BM158="","",'Result Sheet'!BM158)</f>
        <v/>
      </c>
      <c r="U155" s="175" t="str">
        <f>IF('Result Sheet'!CD158="","",IF('Result Sheet'!CD158="D","I",'Result Sheet'!CD158))</f>
        <v/>
      </c>
      <c r="V155" s="176" t="str">
        <f>IF('Result Sheet'!CE158="","",'Result Sheet'!CE158)</f>
        <v/>
      </c>
      <c r="W155" s="177" t="str">
        <f>IF('Result Sheet'!DO158="","",'Result Sheet'!DO158)</f>
        <v/>
      </c>
      <c r="BQ155" s="178" t="str">
        <f>'Result Sheet'!G158</f>
        <v/>
      </c>
      <c r="BR155" s="179" t="str">
        <f t="shared" si="24"/>
        <v/>
      </c>
      <c r="BS155" s="179" t="str">
        <f t="shared" si="25"/>
        <v/>
      </c>
      <c r="BT155" s="179" t="str">
        <f t="shared" si="26"/>
        <v/>
      </c>
      <c r="BU155" s="179" t="str">
        <f t="shared" si="27"/>
        <v/>
      </c>
      <c r="BV155" s="179" t="str">
        <f t="shared" si="28"/>
        <v/>
      </c>
      <c r="BW155" s="179" t="str">
        <f t="shared" si="29"/>
        <v/>
      </c>
      <c r="BX155" s="179" t="str">
        <f t="shared" si="30"/>
        <v/>
      </c>
      <c r="BY155" s="179" t="str">
        <f t="shared" si="31"/>
        <v/>
      </c>
      <c r="BZ155" s="179" t="str">
        <f t="shared" si="32"/>
        <v/>
      </c>
      <c r="CA155" s="179" t="str">
        <f t="shared" si="33"/>
        <v/>
      </c>
      <c r="CB155" s="179" t="str">
        <f t="shared" si="34"/>
        <v/>
      </c>
      <c r="CC155" s="179" t="str">
        <f t="shared" si="35"/>
        <v/>
      </c>
      <c r="CD155" s="180"/>
    </row>
    <row r="156" spans="1:82" ht="15.95" customHeight="1">
      <c r="A156" s="167">
        <f>IF('Result Sheet'!A159="","",'Result Sheet'!A159)</f>
        <v>152</v>
      </c>
      <c r="B156" s="168" t="str">
        <f>IF('Result Sheet'!B159="","",'Result Sheet'!B159)</f>
        <v/>
      </c>
      <c r="C156" s="169" t="str">
        <f>IF('Result Sheet'!F159="","",'Result Sheet'!F159)</f>
        <v/>
      </c>
      <c r="D156" s="170" t="str">
        <f>IF('Result Sheet'!E159="","",'Result Sheet'!E159)</f>
        <v/>
      </c>
      <c r="E156" s="171" t="str">
        <f>IF('Result Sheet'!G159="","",'Result Sheet'!G159)</f>
        <v/>
      </c>
      <c r="F156" s="171" t="str">
        <f>IF('Result Sheet'!H159="","",'Result Sheet'!H159)</f>
        <v/>
      </c>
      <c r="G156" s="171" t="str">
        <f>IF('Result Sheet'!I159="","",'Result Sheet'!I159)</f>
        <v/>
      </c>
      <c r="H156" s="172" t="str">
        <f>IF('Result Sheet'!K159="","",'Result Sheet'!K159)</f>
        <v/>
      </c>
      <c r="I156" s="172" t="str">
        <f>IF('Result Sheet'!J159="","",'Result Sheet'!J159)</f>
        <v/>
      </c>
      <c r="J156" s="273" t="str">
        <f>IF('Result Sheet'!DM159="","",'Result Sheet'!DM159)</f>
        <v/>
      </c>
      <c r="K156" s="173" t="str">
        <f>IF('Result Sheet'!DI159="","",'Result Sheet'!DI159)</f>
        <v/>
      </c>
      <c r="L156" s="174" t="str">
        <f>IF('Result Sheet'!DJ159="","",'Result Sheet'!DJ159)</f>
        <v/>
      </c>
      <c r="M156" s="173" t="str">
        <f>IF('Result Sheet'!DK159="","",'Result Sheet'!DK159)</f>
        <v/>
      </c>
      <c r="N156" s="216" t="str">
        <f>IF('Result Sheet'!DP159="","",'Result Sheet'!DP159)</f>
        <v/>
      </c>
      <c r="O156" s="175" t="str">
        <f>IF('Result Sheet'!AB159="","",IF('Result Sheet'!AB159="D","I",'Result Sheet'!AB159))</f>
        <v/>
      </c>
      <c r="P156" s="176" t="str">
        <f>IF('Result Sheet'!AC159="","",'Result Sheet'!AC159)</f>
        <v/>
      </c>
      <c r="Q156" s="175" t="str">
        <f>IF('Result Sheet'!AT159="","",IF('Result Sheet'!AT159="D","I",'Result Sheet'!AT159))</f>
        <v/>
      </c>
      <c r="R156" s="176" t="str">
        <f>IF('Result Sheet'!AU159="","",'Result Sheet'!AU159)</f>
        <v/>
      </c>
      <c r="S156" s="175" t="str">
        <f>IF('Result Sheet'!BL159="","",IF('Result Sheet'!BL159="D","I",'Result Sheet'!BL159))</f>
        <v/>
      </c>
      <c r="T156" s="176" t="str">
        <f>IF('Result Sheet'!BM159="","",'Result Sheet'!BM159)</f>
        <v/>
      </c>
      <c r="U156" s="175" t="str">
        <f>IF('Result Sheet'!CD159="","",IF('Result Sheet'!CD159="D","I",'Result Sheet'!CD159))</f>
        <v/>
      </c>
      <c r="V156" s="176" t="str">
        <f>IF('Result Sheet'!CE159="","",'Result Sheet'!CE159)</f>
        <v/>
      </c>
      <c r="W156" s="177" t="str">
        <f>IF('Result Sheet'!DO159="","",'Result Sheet'!DO159)</f>
        <v/>
      </c>
      <c r="BQ156" s="178" t="str">
        <f>'Result Sheet'!G159</f>
        <v/>
      </c>
      <c r="BR156" s="179" t="str">
        <f t="shared" si="24"/>
        <v/>
      </c>
      <c r="BS156" s="179" t="str">
        <f t="shared" si="25"/>
        <v/>
      </c>
      <c r="BT156" s="179" t="str">
        <f t="shared" si="26"/>
        <v/>
      </c>
      <c r="BU156" s="179" t="str">
        <f t="shared" si="27"/>
        <v/>
      </c>
      <c r="BV156" s="179" t="str">
        <f t="shared" si="28"/>
        <v/>
      </c>
      <c r="BW156" s="179" t="str">
        <f t="shared" si="29"/>
        <v/>
      </c>
      <c r="BX156" s="179" t="str">
        <f t="shared" si="30"/>
        <v/>
      </c>
      <c r="BY156" s="179" t="str">
        <f t="shared" si="31"/>
        <v/>
      </c>
      <c r="BZ156" s="179" t="str">
        <f t="shared" si="32"/>
        <v/>
      </c>
      <c r="CA156" s="179" t="str">
        <f t="shared" si="33"/>
        <v/>
      </c>
      <c r="CB156" s="179" t="str">
        <f t="shared" si="34"/>
        <v/>
      </c>
      <c r="CC156" s="179" t="str">
        <f t="shared" si="35"/>
        <v/>
      </c>
      <c r="CD156" s="180"/>
    </row>
    <row r="157" spans="1:82" ht="15.95" customHeight="1">
      <c r="A157" s="167">
        <f>IF('Result Sheet'!A160="","",'Result Sheet'!A160)</f>
        <v>153</v>
      </c>
      <c r="B157" s="168" t="str">
        <f>IF('Result Sheet'!B160="","",'Result Sheet'!B160)</f>
        <v/>
      </c>
      <c r="C157" s="169" t="str">
        <f>IF('Result Sheet'!F160="","",'Result Sheet'!F160)</f>
        <v/>
      </c>
      <c r="D157" s="170" t="str">
        <f>IF('Result Sheet'!E160="","",'Result Sheet'!E160)</f>
        <v/>
      </c>
      <c r="E157" s="171" t="str">
        <f>IF('Result Sheet'!G160="","",'Result Sheet'!G160)</f>
        <v/>
      </c>
      <c r="F157" s="171" t="str">
        <f>IF('Result Sheet'!H160="","",'Result Sheet'!H160)</f>
        <v/>
      </c>
      <c r="G157" s="171" t="str">
        <f>IF('Result Sheet'!I160="","",'Result Sheet'!I160)</f>
        <v/>
      </c>
      <c r="H157" s="172" t="str">
        <f>IF('Result Sheet'!K160="","",'Result Sheet'!K160)</f>
        <v/>
      </c>
      <c r="I157" s="172" t="str">
        <f>IF('Result Sheet'!J160="","",'Result Sheet'!J160)</f>
        <v/>
      </c>
      <c r="J157" s="273" t="str">
        <f>IF('Result Sheet'!DM160="","",'Result Sheet'!DM160)</f>
        <v/>
      </c>
      <c r="K157" s="173" t="str">
        <f>IF('Result Sheet'!DI160="","",'Result Sheet'!DI160)</f>
        <v/>
      </c>
      <c r="L157" s="174" t="str">
        <f>IF('Result Sheet'!DJ160="","",'Result Sheet'!DJ160)</f>
        <v/>
      </c>
      <c r="M157" s="173" t="str">
        <f>IF('Result Sheet'!DK160="","",'Result Sheet'!DK160)</f>
        <v/>
      </c>
      <c r="N157" s="216" t="str">
        <f>IF('Result Sheet'!DP160="","",'Result Sheet'!DP160)</f>
        <v/>
      </c>
      <c r="O157" s="175" t="str">
        <f>IF('Result Sheet'!AB160="","",IF('Result Sheet'!AB160="D","I",'Result Sheet'!AB160))</f>
        <v/>
      </c>
      <c r="P157" s="176" t="str">
        <f>IF('Result Sheet'!AC160="","",'Result Sheet'!AC160)</f>
        <v/>
      </c>
      <c r="Q157" s="175" t="str">
        <f>IF('Result Sheet'!AT160="","",IF('Result Sheet'!AT160="D","I",'Result Sheet'!AT160))</f>
        <v/>
      </c>
      <c r="R157" s="176" t="str">
        <f>IF('Result Sheet'!AU160="","",'Result Sheet'!AU160)</f>
        <v/>
      </c>
      <c r="S157" s="175" t="str">
        <f>IF('Result Sheet'!BL160="","",IF('Result Sheet'!BL160="D","I",'Result Sheet'!BL160))</f>
        <v/>
      </c>
      <c r="T157" s="176" t="str">
        <f>IF('Result Sheet'!BM160="","",'Result Sheet'!BM160)</f>
        <v/>
      </c>
      <c r="U157" s="175" t="str">
        <f>IF('Result Sheet'!CD160="","",IF('Result Sheet'!CD160="D","I",'Result Sheet'!CD160))</f>
        <v/>
      </c>
      <c r="V157" s="176" t="str">
        <f>IF('Result Sheet'!CE160="","",'Result Sheet'!CE160)</f>
        <v/>
      </c>
      <c r="W157" s="177" t="str">
        <f>IF('Result Sheet'!DO160="","",'Result Sheet'!DO160)</f>
        <v/>
      </c>
      <c r="BQ157" s="178" t="str">
        <f>'Result Sheet'!G160</f>
        <v/>
      </c>
      <c r="BR157" s="179" t="str">
        <f t="shared" si="24"/>
        <v/>
      </c>
      <c r="BS157" s="179" t="str">
        <f t="shared" si="25"/>
        <v/>
      </c>
      <c r="BT157" s="179" t="str">
        <f t="shared" si="26"/>
        <v/>
      </c>
      <c r="BU157" s="179" t="str">
        <f t="shared" si="27"/>
        <v/>
      </c>
      <c r="BV157" s="179" t="str">
        <f t="shared" si="28"/>
        <v/>
      </c>
      <c r="BW157" s="179" t="str">
        <f t="shared" si="29"/>
        <v/>
      </c>
      <c r="BX157" s="179" t="str">
        <f t="shared" si="30"/>
        <v/>
      </c>
      <c r="BY157" s="179" t="str">
        <f t="shared" si="31"/>
        <v/>
      </c>
      <c r="BZ157" s="179" t="str">
        <f t="shared" si="32"/>
        <v/>
      </c>
      <c r="CA157" s="179" t="str">
        <f t="shared" si="33"/>
        <v/>
      </c>
      <c r="CB157" s="179" t="str">
        <f t="shared" si="34"/>
        <v/>
      </c>
      <c r="CC157" s="179" t="str">
        <f t="shared" si="35"/>
        <v/>
      </c>
      <c r="CD157" s="180"/>
    </row>
    <row r="158" spans="1:82" ht="15.95" customHeight="1">
      <c r="A158" s="167">
        <f>IF('Result Sheet'!A161="","",'Result Sheet'!A161)</f>
        <v>154</v>
      </c>
      <c r="B158" s="168" t="str">
        <f>IF('Result Sheet'!B161="","",'Result Sheet'!B161)</f>
        <v/>
      </c>
      <c r="C158" s="169" t="str">
        <f>IF('Result Sheet'!F161="","",'Result Sheet'!F161)</f>
        <v/>
      </c>
      <c r="D158" s="170" t="str">
        <f>IF('Result Sheet'!E161="","",'Result Sheet'!E161)</f>
        <v/>
      </c>
      <c r="E158" s="171" t="str">
        <f>IF('Result Sheet'!G161="","",'Result Sheet'!G161)</f>
        <v/>
      </c>
      <c r="F158" s="171" t="str">
        <f>IF('Result Sheet'!H161="","",'Result Sheet'!H161)</f>
        <v/>
      </c>
      <c r="G158" s="171" t="str">
        <f>IF('Result Sheet'!I161="","",'Result Sheet'!I161)</f>
        <v/>
      </c>
      <c r="H158" s="172" t="str">
        <f>IF('Result Sheet'!K161="","",'Result Sheet'!K161)</f>
        <v/>
      </c>
      <c r="I158" s="172" t="str">
        <f>IF('Result Sheet'!J161="","",'Result Sheet'!J161)</f>
        <v/>
      </c>
      <c r="J158" s="273" t="str">
        <f>IF('Result Sheet'!DM161="","",'Result Sheet'!DM161)</f>
        <v/>
      </c>
      <c r="K158" s="173" t="str">
        <f>IF('Result Sheet'!DI161="","",'Result Sheet'!DI161)</f>
        <v/>
      </c>
      <c r="L158" s="174" t="str">
        <f>IF('Result Sheet'!DJ161="","",'Result Sheet'!DJ161)</f>
        <v/>
      </c>
      <c r="M158" s="173" t="str">
        <f>IF('Result Sheet'!DK161="","",'Result Sheet'!DK161)</f>
        <v/>
      </c>
      <c r="N158" s="216" t="str">
        <f>IF('Result Sheet'!DP161="","",'Result Sheet'!DP161)</f>
        <v/>
      </c>
      <c r="O158" s="175" t="str">
        <f>IF('Result Sheet'!AB161="","",IF('Result Sheet'!AB161="D","I",'Result Sheet'!AB161))</f>
        <v/>
      </c>
      <c r="P158" s="176" t="str">
        <f>IF('Result Sheet'!AC161="","",'Result Sheet'!AC161)</f>
        <v/>
      </c>
      <c r="Q158" s="175" t="str">
        <f>IF('Result Sheet'!AT161="","",IF('Result Sheet'!AT161="D","I",'Result Sheet'!AT161))</f>
        <v/>
      </c>
      <c r="R158" s="176" t="str">
        <f>IF('Result Sheet'!AU161="","",'Result Sheet'!AU161)</f>
        <v/>
      </c>
      <c r="S158" s="175" t="str">
        <f>IF('Result Sheet'!BL161="","",IF('Result Sheet'!BL161="D","I",'Result Sheet'!BL161))</f>
        <v/>
      </c>
      <c r="T158" s="176" t="str">
        <f>IF('Result Sheet'!BM161="","",'Result Sheet'!BM161)</f>
        <v/>
      </c>
      <c r="U158" s="175" t="str">
        <f>IF('Result Sheet'!CD161="","",IF('Result Sheet'!CD161="D","I",'Result Sheet'!CD161))</f>
        <v/>
      </c>
      <c r="V158" s="176" t="str">
        <f>IF('Result Sheet'!CE161="","",'Result Sheet'!CE161)</f>
        <v/>
      </c>
      <c r="W158" s="177" t="str">
        <f>IF('Result Sheet'!DO161="","",'Result Sheet'!DO161)</f>
        <v/>
      </c>
      <c r="BQ158" s="178" t="str">
        <f>'Result Sheet'!G161</f>
        <v/>
      </c>
      <c r="BR158" s="179" t="str">
        <f t="shared" si="24"/>
        <v/>
      </c>
      <c r="BS158" s="179" t="str">
        <f t="shared" si="25"/>
        <v/>
      </c>
      <c r="BT158" s="179" t="str">
        <f t="shared" si="26"/>
        <v/>
      </c>
      <c r="BU158" s="179" t="str">
        <f t="shared" si="27"/>
        <v/>
      </c>
      <c r="BV158" s="179" t="str">
        <f t="shared" si="28"/>
        <v/>
      </c>
      <c r="BW158" s="179" t="str">
        <f t="shared" si="29"/>
        <v/>
      </c>
      <c r="BX158" s="179" t="str">
        <f t="shared" si="30"/>
        <v/>
      </c>
      <c r="BY158" s="179" t="str">
        <f t="shared" si="31"/>
        <v/>
      </c>
      <c r="BZ158" s="179" t="str">
        <f t="shared" si="32"/>
        <v/>
      </c>
      <c r="CA158" s="179" t="str">
        <f t="shared" si="33"/>
        <v/>
      </c>
      <c r="CB158" s="179" t="str">
        <f t="shared" si="34"/>
        <v/>
      </c>
      <c r="CC158" s="179" t="str">
        <f t="shared" si="35"/>
        <v/>
      </c>
      <c r="CD158" s="180"/>
    </row>
    <row r="159" spans="1:82" ht="15.95" customHeight="1">
      <c r="A159" s="167">
        <f>IF('Result Sheet'!A162="","",'Result Sheet'!A162)</f>
        <v>155</v>
      </c>
      <c r="B159" s="168" t="str">
        <f>IF('Result Sheet'!B162="","",'Result Sheet'!B162)</f>
        <v/>
      </c>
      <c r="C159" s="169" t="str">
        <f>IF('Result Sheet'!F162="","",'Result Sheet'!F162)</f>
        <v/>
      </c>
      <c r="D159" s="170" t="str">
        <f>IF('Result Sheet'!E162="","",'Result Sheet'!E162)</f>
        <v/>
      </c>
      <c r="E159" s="171" t="str">
        <f>IF('Result Sheet'!G162="","",'Result Sheet'!G162)</f>
        <v/>
      </c>
      <c r="F159" s="171" t="str">
        <f>IF('Result Sheet'!H162="","",'Result Sheet'!H162)</f>
        <v/>
      </c>
      <c r="G159" s="171" t="str">
        <f>IF('Result Sheet'!I162="","",'Result Sheet'!I162)</f>
        <v/>
      </c>
      <c r="H159" s="172" t="str">
        <f>IF('Result Sheet'!K162="","",'Result Sheet'!K162)</f>
        <v/>
      </c>
      <c r="I159" s="172" t="str">
        <f>IF('Result Sheet'!J162="","",'Result Sheet'!J162)</f>
        <v/>
      </c>
      <c r="J159" s="273" t="str">
        <f>IF('Result Sheet'!DM162="","",'Result Sheet'!DM162)</f>
        <v/>
      </c>
      <c r="K159" s="173" t="str">
        <f>IF('Result Sheet'!DI162="","",'Result Sheet'!DI162)</f>
        <v/>
      </c>
      <c r="L159" s="174" t="str">
        <f>IF('Result Sheet'!DJ162="","",'Result Sheet'!DJ162)</f>
        <v/>
      </c>
      <c r="M159" s="173" t="str">
        <f>IF('Result Sheet'!DK162="","",'Result Sheet'!DK162)</f>
        <v/>
      </c>
      <c r="N159" s="216" t="str">
        <f>IF('Result Sheet'!DP162="","",'Result Sheet'!DP162)</f>
        <v/>
      </c>
      <c r="O159" s="175" t="str">
        <f>IF('Result Sheet'!AB162="","",IF('Result Sheet'!AB162="D","I",'Result Sheet'!AB162))</f>
        <v/>
      </c>
      <c r="P159" s="176" t="str">
        <f>IF('Result Sheet'!AC162="","",'Result Sheet'!AC162)</f>
        <v/>
      </c>
      <c r="Q159" s="175" t="str">
        <f>IF('Result Sheet'!AT162="","",IF('Result Sheet'!AT162="D","I",'Result Sheet'!AT162))</f>
        <v/>
      </c>
      <c r="R159" s="176" t="str">
        <f>IF('Result Sheet'!AU162="","",'Result Sheet'!AU162)</f>
        <v/>
      </c>
      <c r="S159" s="175" t="str">
        <f>IF('Result Sheet'!BL162="","",IF('Result Sheet'!BL162="D","I",'Result Sheet'!BL162))</f>
        <v/>
      </c>
      <c r="T159" s="176" t="str">
        <f>IF('Result Sheet'!BM162="","",'Result Sheet'!BM162)</f>
        <v/>
      </c>
      <c r="U159" s="175" t="str">
        <f>IF('Result Sheet'!CD162="","",IF('Result Sheet'!CD162="D","I",'Result Sheet'!CD162))</f>
        <v/>
      </c>
      <c r="V159" s="176" t="str">
        <f>IF('Result Sheet'!CE162="","",'Result Sheet'!CE162)</f>
        <v/>
      </c>
      <c r="W159" s="177" t="str">
        <f>IF('Result Sheet'!DO162="","",'Result Sheet'!DO162)</f>
        <v/>
      </c>
      <c r="BQ159" s="178" t="str">
        <f>'Result Sheet'!G162</f>
        <v/>
      </c>
      <c r="BR159" s="179" t="str">
        <f t="shared" si="24"/>
        <v/>
      </c>
      <c r="BS159" s="179" t="str">
        <f t="shared" si="25"/>
        <v/>
      </c>
      <c r="BT159" s="179" t="str">
        <f t="shared" si="26"/>
        <v/>
      </c>
      <c r="BU159" s="179" t="str">
        <f t="shared" si="27"/>
        <v/>
      </c>
      <c r="BV159" s="179" t="str">
        <f t="shared" si="28"/>
        <v/>
      </c>
      <c r="BW159" s="179" t="str">
        <f t="shared" si="29"/>
        <v/>
      </c>
      <c r="BX159" s="179" t="str">
        <f t="shared" si="30"/>
        <v/>
      </c>
      <c r="BY159" s="179" t="str">
        <f t="shared" si="31"/>
        <v/>
      </c>
      <c r="BZ159" s="179" t="str">
        <f t="shared" si="32"/>
        <v/>
      </c>
      <c r="CA159" s="179" t="str">
        <f t="shared" si="33"/>
        <v/>
      </c>
      <c r="CB159" s="179" t="str">
        <f t="shared" si="34"/>
        <v/>
      </c>
      <c r="CC159" s="179" t="str">
        <f t="shared" si="35"/>
        <v/>
      </c>
      <c r="CD159" s="180"/>
    </row>
    <row r="160" spans="1:82" ht="15.95" customHeight="1">
      <c r="A160" s="167">
        <f>IF('Result Sheet'!A163="","",'Result Sheet'!A163)</f>
        <v>156</v>
      </c>
      <c r="B160" s="168" t="str">
        <f>IF('Result Sheet'!B163="","",'Result Sheet'!B163)</f>
        <v/>
      </c>
      <c r="C160" s="169" t="str">
        <f>IF('Result Sheet'!F163="","",'Result Sheet'!F163)</f>
        <v/>
      </c>
      <c r="D160" s="170" t="str">
        <f>IF('Result Sheet'!E163="","",'Result Sheet'!E163)</f>
        <v/>
      </c>
      <c r="E160" s="171" t="str">
        <f>IF('Result Sheet'!G163="","",'Result Sheet'!G163)</f>
        <v/>
      </c>
      <c r="F160" s="171" t="str">
        <f>IF('Result Sheet'!H163="","",'Result Sheet'!H163)</f>
        <v/>
      </c>
      <c r="G160" s="171" t="str">
        <f>IF('Result Sheet'!I163="","",'Result Sheet'!I163)</f>
        <v/>
      </c>
      <c r="H160" s="172" t="str">
        <f>IF('Result Sheet'!K163="","",'Result Sheet'!K163)</f>
        <v/>
      </c>
      <c r="I160" s="172" t="str">
        <f>IF('Result Sheet'!J163="","",'Result Sheet'!J163)</f>
        <v/>
      </c>
      <c r="J160" s="273" t="str">
        <f>IF('Result Sheet'!DM163="","",'Result Sheet'!DM163)</f>
        <v/>
      </c>
      <c r="K160" s="173" t="str">
        <f>IF('Result Sheet'!DI163="","",'Result Sheet'!DI163)</f>
        <v/>
      </c>
      <c r="L160" s="174" t="str">
        <f>IF('Result Sheet'!DJ163="","",'Result Sheet'!DJ163)</f>
        <v/>
      </c>
      <c r="M160" s="173" t="str">
        <f>IF('Result Sheet'!DK163="","",'Result Sheet'!DK163)</f>
        <v/>
      </c>
      <c r="N160" s="216" t="str">
        <f>IF('Result Sheet'!DP163="","",'Result Sheet'!DP163)</f>
        <v/>
      </c>
      <c r="O160" s="175" t="str">
        <f>IF('Result Sheet'!AB163="","",IF('Result Sheet'!AB163="D","I",'Result Sheet'!AB163))</f>
        <v/>
      </c>
      <c r="P160" s="176" t="str">
        <f>IF('Result Sheet'!AC163="","",'Result Sheet'!AC163)</f>
        <v/>
      </c>
      <c r="Q160" s="175" t="str">
        <f>IF('Result Sheet'!AT163="","",IF('Result Sheet'!AT163="D","I",'Result Sheet'!AT163))</f>
        <v/>
      </c>
      <c r="R160" s="176" t="str">
        <f>IF('Result Sheet'!AU163="","",'Result Sheet'!AU163)</f>
        <v/>
      </c>
      <c r="S160" s="175" t="str">
        <f>IF('Result Sheet'!BL163="","",IF('Result Sheet'!BL163="D","I",'Result Sheet'!BL163))</f>
        <v/>
      </c>
      <c r="T160" s="176" t="str">
        <f>IF('Result Sheet'!BM163="","",'Result Sheet'!BM163)</f>
        <v/>
      </c>
      <c r="U160" s="175" t="str">
        <f>IF('Result Sheet'!CD163="","",IF('Result Sheet'!CD163="D","I",'Result Sheet'!CD163))</f>
        <v/>
      </c>
      <c r="V160" s="176" t="str">
        <f>IF('Result Sheet'!CE163="","",'Result Sheet'!CE163)</f>
        <v/>
      </c>
      <c r="W160" s="177" t="str">
        <f>IF('Result Sheet'!DO163="","",'Result Sheet'!DO163)</f>
        <v/>
      </c>
      <c r="BQ160" s="178" t="str">
        <f>'Result Sheet'!G163</f>
        <v/>
      </c>
      <c r="BR160" s="179" t="str">
        <f t="shared" si="24"/>
        <v/>
      </c>
      <c r="BS160" s="179" t="str">
        <f t="shared" si="25"/>
        <v/>
      </c>
      <c r="BT160" s="179" t="str">
        <f t="shared" si="26"/>
        <v/>
      </c>
      <c r="BU160" s="179" t="str">
        <f t="shared" si="27"/>
        <v/>
      </c>
      <c r="BV160" s="179" t="str">
        <f t="shared" si="28"/>
        <v/>
      </c>
      <c r="BW160" s="179" t="str">
        <f t="shared" si="29"/>
        <v/>
      </c>
      <c r="BX160" s="179" t="str">
        <f t="shared" si="30"/>
        <v/>
      </c>
      <c r="BY160" s="179" t="str">
        <f t="shared" si="31"/>
        <v/>
      </c>
      <c r="BZ160" s="179" t="str">
        <f t="shared" si="32"/>
        <v/>
      </c>
      <c r="CA160" s="179" t="str">
        <f t="shared" si="33"/>
        <v/>
      </c>
      <c r="CB160" s="179" t="str">
        <f t="shared" si="34"/>
        <v/>
      </c>
      <c r="CC160" s="179" t="str">
        <f t="shared" si="35"/>
        <v/>
      </c>
      <c r="CD160" s="180"/>
    </row>
    <row r="161" spans="1:82" ht="15.95" customHeight="1">
      <c r="A161" s="167">
        <f>IF('Result Sheet'!A164="","",'Result Sheet'!A164)</f>
        <v>157</v>
      </c>
      <c r="B161" s="168" t="str">
        <f>IF('Result Sheet'!B164="","",'Result Sheet'!B164)</f>
        <v/>
      </c>
      <c r="C161" s="169" t="str">
        <f>IF('Result Sheet'!F164="","",'Result Sheet'!F164)</f>
        <v/>
      </c>
      <c r="D161" s="170" t="str">
        <f>IF('Result Sheet'!E164="","",'Result Sheet'!E164)</f>
        <v/>
      </c>
      <c r="E161" s="171" t="str">
        <f>IF('Result Sheet'!G164="","",'Result Sheet'!G164)</f>
        <v/>
      </c>
      <c r="F161" s="171" t="str">
        <f>IF('Result Sheet'!H164="","",'Result Sheet'!H164)</f>
        <v/>
      </c>
      <c r="G161" s="171" t="str">
        <f>IF('Result Sheet'!I164="","",'Result Sheet'!I164)</f>
        <v/>
      </c>
      <c r="H161" s="172" t="str">
        <f>IF('Result Sheet'!K164="","",'Result Sheet'!K164)</f>
        <v/>
      </c>
      <c r="I161" s="172" t="str">
        <f>IF('Result Sheet'!J164="","",'Result Sheet'!J164)</f>
        <v/>
      </c>
      <c r="J161" s="273" t="str">
        <f>IF('Result Sheet'!DM164="","",'Result Sheet'!DM164)</f>
        <v/>
      </c>
      <c r="K161" s="173" t="str">
        <f>IF('Result Sheet'!DI164="","",'Result Sheet'!DI164)</f>
        <v/>
      </c>
      <c r="L161" s="174" t="str">
        <f>IF('Result Sheet'!DJ164="","",'Result Sheet'!DJ164)</f>
        <v/>
      </c>
      <c r="M161" s="173" t="str">
        <f>IF('Result Sheet'!DK164="","",'Result Sheet'!DK164)</f>
        <v/>
      </c>
      <c r="N161" s="216" t="str">
        <f>IF('Result Sheet'!DP164="","",'Result Sheet'!DP164)</f>
        <v/>
      </c>
      <c r="O161" s="175" t="str">
        <f>IF('Result Sheet'!AB164="","",IF('Result Sheet'!AB164="D","I",'Result Sheet'!AB164))</f>
        <v/>
      </c>
      <c r="P161" s="176" t="str">
        <f>IF('Result Sheet'!AC164="","",'Result Sheet'!AC164)</f>
        <v/>
      </c>
      <c r="Q161" s="175" t="str">
        <f>IF('Result Sheet'!AT164="","",IF('Result Sheet'!AT164="D","I",'Result Sheet'!AT164))</f>
        <v/>
      </c>
      <c r="R161" s="176" t="str">
        <f>IF('Result Sheet'!AU164="","",'Result Sheet'!AU164)</f>
        <v/>
      </c>
      <c r="S161" s="175" t="str">
        <f>IF('Result Sheet'!BL164="","",IF('Result Sheet'!BL164="D","I",'Result Sheet'!BL164))</f>
        <v/>
      </c>
      <c r="T161" s="176" t="str">
        <f>IF('Result Sheet'!BM164="","",'Result Sheet'!BM164)</f>
        <v/>
      </c>
      <c r="U161" s="175" t="str">
        <f>IF('Result Sheet'!CD164="","",IF('Result Sheet'!CD164="D","I",'Result Sheet'!CD164))</f>
        <v/>
      </c>
      <c r="V161" s="176" t="str">
        <f>IF('Result Sheet'!CE164="","",'Result Sheet'!CE164)</f>
        <v/>
      </c>
      <c r="W161" s="177" t="str">
        <f>IF('Result Sheet'!DO164="","",'Result Sheet'!DO164)</f>
        <v/>
      </c>
      <c r="BQ161" s="178" t="str">
        <f>'Result Sheet'!G164</f>
        <v/>
      </c>
      <c r="BR161" s="179" t="str">
        <f t="shared" si="24"/>
        <v/>
      </c>
      <c r="BS161" s="179" t="str">
        <f t="shared" si="25"/>
        <v/>
      </c>
      <c r="BT161" s="179" t="str">
        <f t="shared" si="26"/>
        <v/>
      </c>
      <c r="BU161" s="179" t="str">
        <f t="shared" si="27"/>
        <v/>
      </c>
      <c r="BV161" s="179" t="str">
        <f t="shared" si="28"/>
        <v/>
      </c>
      <c r="BW161" s="179" t="str">
        <f t="shared" si="29"/>
        <v/>
      </c>
      <c r="BX161" s="179" t="str">
        <f t="shared" si="30"/>
        <v/>
      </c>
      <c r="BY161" s="179" t="str">
        <f t="shared" si="31"/>
        <v/>
      </c>
      <c r="BZ161" s="179" t="str">
        <f t="shared" si="32"/>
        <v/>
      </c>
      <c r="CA161" s="179" t="str">
        <f t="shared" si="33"/>
        <v/>
      </c>
      <c r="CB161" s="179" t="str">
        <f t="shared" si="34"/>
        <v/>
      </c>
      <c r="CC161" s="179" t="str">
        <f t="shared" si="35"/>
        <v/>
      </c>
      <c r="CD161" s="180"/>
    </row>
    <row r="162" spans="1:82" ht="15.95" customHeight="1">
      <c r="A162" s="167">
        <f>IF('Result Sheet'!A165="","",'Result Sheet'!A165)</f>
        <v>158</v>
      </c>
      <c r="B162" s="168" t="str">
        <f>IF('Result Sheet'!B165="","",'Result Sheet'!B165)</f>
        <v/>
      </c>
      <c r="C162" s="169" t="str">
        <f>IF('Result Sheet'!F165="","",'Result Sheet'!F165)</f>
        <v/>
      </c>
      <c r="D162" s="170" t="str">
        <f>IF('Result Sheet'!E165="","",'Result Sheet'!E165)</f>
        <v/>
      </c>
      <c r="E162" s="171" t="str">
        <f>IF('Result Sheet'!G165="","",'Result Sheet'!G165)</f>
        <v/>
      </c>
      <c r="F162" s="171" t="str">
        <f>IF('Result Sheet'!H165="","",'Result Sheet'!H165)</f>
        <v/>
      </c>
      <c r="G162" s="171" t="str">
        <f>IF('Result Sheet'!I165="","",'Result Sheet'!I165)</f>
        <v/>
      </c>
      <c r="H162" s="172" t="str">
        <f>IF('Result Sheet'!K165="","",'Result Sheet'!K165)</f>
        <v/>
      </c>
      <c r="I162" s="172" t="str">
        <f>IF('Result Sheet'!J165="","",'Result Sheet'!J165)</f>
        <v/>
      </c>
      <c r="J162" s="273" t="str">
        <f>IF('Result Sheet'!DM165="","",'Result Sheet'!DM165)</f>
        <v/>
      </c>
      <c r="K162" s="173" t="str">
        <f>IF('Result Sheet'!DI165="","",'Result Sheet'!DI165)</f>
        <v/>
      </c>
      <c r="L162" s="174" t="str">
        <f>IF('Result Sheet'!DJ165="","",'Result Sheet'!DJ165)</f>
        <v/>
      </c>
      <c r="M162" s="173" t="str">
        <f>IF('Result Sheet'!DK165="","",'Result Sheet'!DK165)</f>
        <v/>
      </c>
      <c r="N162" s="216" t="str">
        <f>IF('Result Sheet'!DP165="","",'Result Sheet'!DP165)</f>
        <v/>
      </c>
      <c r="O162" s="175" t="str">
        <f>IF('Result Sheet'!AB165="","",IF('Result Sheet'!AB165="D","I",'Result Sheet'!AB165))</f>
        <v/>
      </c>
      <c r="P162" s="176" t="str">
        <f>IF('Result Sheet'!AC165="","",'Result Sheet'!AC165)</f>
        <v/>
      </c>
      <c r="Q162" s="175" t="str">
        <f>IF('Result Sheet'!AT165="","",IF('Result Sheet'!AT165="D","I",'Result Sheet'!AT165))</f>
        <v/>
      </c>
      <c r="R162" s="176" t="str">
        <f>IF('Result Sheet'!AU165="","",'Result Sheet'!AU165)</f>
        <v/>
      </c>
      <c r="S162" s="175" t="str">
        <f>IF('Result Sheet'!BL165="","",IF('Result Sheet'!BL165="D","I",'Result Sheet'!BL165))</f>
        <v/>
      </c>
      <c r="T162" s="176" t="str">
        <f>IF('Result Sheet'!BM165="","",'Result Sheet'!BM165)</f>
        <v/>
      </c>
      <c r="U162" s="175" t="str">
        <f>IF('Result Sheet'!CD165="","",IF('Result Sheet'!CD165="D","I",'Result Sheet'!CD165))</f>
        <v/>
      </c>
      <c r="V162" s="176" t="str">
        <f>IF('Result Sheet'!CE165="","",'Result Sheet'!CE165)</f>
        <v/>
      </c>
      <c r="W162" s="177" t="str">
        <f>IF('Result Sheet'!DO165="","",'Result Sheet'!DO165)</f>
        <v/>
      </c>
      <c r="BQ162" s="178" t="str">
        <f>'Result Sheet'!G165</f>
        <v/>
      </c>
      <c r="BR162" s="179" t="str">
        <f t="shared" si="24"/>
        <v/>
      </c>
      <c r="BS162" s="179" t="str">
        <f t="shared" si="25"/>
        <v/>
      </c>
      <c r="BT162" s="179" t="str">
        <f t="shared" si="26"/>
        <v/>
      </c>
      <c r="BU162" s="179" t="str">
        <f t="shared" si="27"/>
        <v/>
      </c>
      <c r="BV162" s="179" t="str">
        <f t="shared" si="28"/>
        <v/>
      </c>
      <c r="BW162" s="179" t="str">
        <f t="shared" si="29"/>
        <v/>
      </c>
      <c r="BX162" s="179" t="str">
        <f t="shared" si="30"/>
        <v/>
      </c>
      <c r="BY162" s="179" t="str">
        <f t="shared" si="31"/>
        <v/>
      </c>
      <c r="BZ162" s="179" t="str">
        <f t="shared" si="32"/>
        <v/>
      </c>
      <c r="CA162" s="179" t="str">
        <f t="shared" si="33"/>
        <v/>
      </c>
      <c r="CB162" s="179" t="str">
        <f t="shared" si="34"/>
        <v/>
      </c>
      <c r="CC162" s="179" t="str">
        <f t="shared" si="35"/>
        <v/>
      </c>
      <c r="CD162" s="180"/>
    </row>
    <row r="163" spans="1:82" ht="15.95" customHeight="1">
      <c r="A163" s="167">
        <f>IF('Result Sheet'!A166="","",'Result Sheet'!A166)</f>
        <v>159</v>
      </c>
      <c r="B163" s="168" t="str">
        <f>IF('Result Sheet'!B166="","",'Result Sheet'!B166)</f>
        <v/>
      </c>
      <c r="C163" s="169" t="str">
        <f>IF('Result Sheet'!F166="","",'Result Sheet'!F166)</f>
        <v/>
      </c>
      <c r="D163" s="170" t="str">
        <f>IF('Result Sheet'!E166="","",'Result Sheet'!E166)</f>
        <v/>
      </c>
      <c r="E163" s="171" t="str">
        <f>IF('Result Sheet'!G166="","",'Result Sheet'!G166)</f>
        <v/>
      </c>
      <c r="F163" s="171" t="str">
        <f>IF('Result Sheet'!H166="","",'Result Sheet'!H166)</f>
        <v/>
      </c>
      <c r="G163" s="171" t="str">
        <f>IF('Result Sheet'!I166="","",'Result Sheet'!I166)</f>
        <v/>
      </c>
      <c r="H163" s="172" t="str">
        <f>IF('Result Sheet'!K166="","",'Result Sheet'!K166)</f>
        <v/>
      </c>
      <c r="I163" s="172" t="str">
        <f>IF('Result Sheet'!J166="","",'Result Sheet'!J166)</f>
        <v/>
      </c>
      <c r="J163" s="273" t="str">
        <f>IF('Result Sheet'!DM166="","",'Result Sheet'!DM166)</f>
        <v/>
      </c>
      <c r="K163" s="173" t="str">
        <f>IF('Result Sheet'!DI166="","",'Result Sheet'!DI166)</f>
        <v/>
      </c>
      <c r="L163" s="174" t="str">
        <f>IF('Result Sheet'!DJ166="","",'Result Sheet'!DJ166)</f>
        <v/>
      </c>
      <c r="M163" s="173" t="str">
        <f>IF('Result Sheet'!DK166="","",'Result Sheet'!DK166)</f>
        <v/>
      </c>
      <c r="N163" s="216" t="str">
        <f>IF('Result Sheet'!DP166="","",'Result Sheet'!DP166)</f>
        <v/>
      </c>
      <c r="O163" s="175" t="str">
        <f>IF('Result Sheet'!AB166="","",IF('Result Sheet'!AB166="D","I",'Result Sheet'!AB166))</f>
        <v/>
      </c>
      <c r="P163" s="176" t="str">
        <f>IF('Result Sheet'!AC166="","",'Result Sheet'!AC166)</f>
        <v/>
      </c>
      <c r="Q163" s="175" t="str">
        <f>IF('Result Sheet'!AT166="","",IF('Result Sheet'!AT166="D","I",'Result Sheet'!AT166))</f>
        <v/>
      </c>
      <c r="R163" s="176" t="str">
        <f>IF('Result Sheet'!AU166="","",'Result Sheet'!AU166)</f>
        <v/>
      </c>
      <c r="S163" s="175" t="str">
        <f>IF('Result Sheet'!BL166="","",IF('Result Sheet'!BL166="D","I",'Result Sheet'!BL166))</f>
        <v/>
      </c>
      <c r="T163" s="176" t="str">
        <f>IF('Result Sheet'!BM166="","",'Result Sheet'!BM166)</f>
        <v/>
      </c>
      <c r="U163" s="175" t="str">
        <f>IF('Result Sheet'!CD166="","",IF('Result Sheet'!CD166="D","I",'Result Sheet'!CD166))</f>
        <v/>
      </c>
      <c r="V163" s="176" t="str">
        <f>IF('Result Sheet'!CE166="","",'Result Sheet'!CE166)</f>
        <v/>
      </c>
      <c r="W163" s="177" t="str">
        <f>IF('Result Sheet'!DO166="","",'Result Sheet'!DO166)</f>
        <v/>
      </c>
      <c r="BQ163" s="178" t="str">
        <f>'Result Sheet'!G166</f>
        <v/>
      </c>
      <c r="BR163" s="179" t="str">
        <f t="shared" si="24"/>
        <v/>
      </c>
      <c r="BS163" s="179" t="str">
        <f t="shared" si="25"/>
        <v/>
      </c>
      <c r="BT163" s="179" t="str">
        <f t="shared" si="26"/>
        <v/>
      </c>
      <c r="BU163" s="179" t="str">
        <f t="shared" si="27"/>
        <v/>
      </c>
      <c r="BV163" s="179" t="str">
        <f t="shared" si="28"/>
        <v/>
      </c>
      <c r="BW163" s="179" t="str">
        <f t="shared" si="29"/>
        <v/>
      </c>
      <c r="BX163" s="179" t="str">
        <f t="shared" si="30"/>
        <v/>
      </c>
      <c r="BY163" s="179" t="str">
        <f t="shared" si="31"/>
        <v/>
      </c>
      <c r="BZ163" s="179" t="str">
        <f t="shared" si="32"/>
        <v/>
      </c>
      <c r="CA163" s="179" t="str">
        <f t="shared" si="33"/>
        <v/>
      </c>
      <c r="CB163" s="179" t="str">
        <f t="shared" si="34"/>
        <v/>
      </c>
      <c r="CC163" s="179" t="str">
        <f t="shared" si="35"/>
        <v/>
      </c>
      <c r="CD163" s="180"/>
    </row>
    <row r="164" spans="1:82" ht="15.95" customHeight="1">
      <c r="A164" s="167">
        <f>IF('Result Sheet'!A167="","",'Result Sheet'!A167)</f>
        <v>160</v>
      </c>
      <c r="B164" s="168" t="str">
        <f>IF('Result Sheet'!B167="","",'Result Sheet'!B167)</f>
        <v/>
      </c>
      <c r="C164" s="169" t="str">
        <f>IF('Result Sheet'!F167="","",'Result Sheet'!F167)</f>
        <v/>
      </c>
      <c r="D164" s="170" t="str">
        <f>IF('Result Sheet'!E167="","",'Result Sheet'!E167)</f>
        <v/>
      </c>
      <c r="E164" s="171" t="str">
        <f>IF('Result Sheet'!G167="","",'Result Sheet'!G167)</f>
        <v/>
      </c>
      <c r="F164" s="171" t="str">
        <f>IF('Result Sheet'!H167="","",'Result Sheet'!H167)</f>
        <v/>
      </c>
      <c r="G164" s="171" t="str">
        <f>IF('Result Sheet'!I167="","",'Result Sheet'!I167)</f>
        <v/>
      </c>
      <c r="H164" s="172" t="str">
        <f>IF('Result Sheet'!K167="","",'Result Sheet'!K167)</f>
        <v/>
      </c>
      <c r="I164" s="172" t="str">
        <f>IF('Result Sheet'!J167="","",'Result Sheet'!J167)</f>
        <v/>
      </c>
      <c r="J164" s="273" t="str">
        <f>IF('Result Sheet'!DM167="","",'Result Sheet'!DM167)</f>
        <v/>
      </c>
      <c r="K164" s="173" t="str">
        <f>IF('Result Sheet'!DI167="","",'Result Sheet'!DI167)</f>
        <v/>
      </c>
      <c r="L164" s="174" t="str">
        <f>IF('Result Sheet'!DJ167="","",'Result Sheet'!DJ167)</f>
        <v/>
      </c>
      <c r="M164" s="173" t="str">
        <f>IF('Result Sheet'!DK167="","",'Result Sheet'!DK167)</f>
        <v/>
      </c>
      <c r="N164" s="216" t="str">
        <f>IF('Result Sheet'!DP167="","",'Result Sheet'!DP167)</f>
        <v/>
      </c>
      <c r="O164" s="175" t="str">
        <f>IF('Result Sheet'!AB167="","",IF('Result Sheet'!AB167="D","I",'Result Sheet'!AB167))</f>
        <v/>
      </c>
      <c r="P164" s="176" t="str">
        <f>IF('Result Sheet'!AC167="","",'Result Sheet'!AC167)</f>
        <v/>
      </c>
      <c r="Q164" s="175" t="str">
        <f>IF('Result Sheet'!AT167="","",IF('Result Sheet'!AT167="D","I",'Result Sheet'!AT167))</f>
        <v/>
      </c>
      <c r="R164" s="176" t="str">
        <f>IF('Result Sheet'!AU167="","",'Result Sheet'!AU167)</f>
        <v/>
      </c>
      <c r="S164" s="175" t="str">
        <f>IF('Result Sheet'!BL167="","",IF('Result Sheet'!BL167="D","I",'Result Sheet'!BL167))</f>
        <v/>
      </c>
      <c r="T164" s="176" t="str">
        <f>IF('Result Sheet'!BM167="","",'Result Sheet'!BM167)</f>
        <v/>
      </c>
      <c r="U164" s="175" t="str">
        <f>IF('Result Sheet'!CD167="","",IF('Result Sheet'!CD167="D","I",'Result Sheet'!CD167))</f>
        <v/>
      </c>
      <c r="V164" s="176" t="str">
        <f>IF('Result Sheet'!CE167="","",'Result Sheet'!CE167)</f>
        <v/>
      </c>
      <c r="W164" s="177" t="str">
        <f>IF('Result Sheet'!DO167="","",'Result Sheet'!DO167)</f>
        <v/>
      </c>
      <c r="BQ164" s="178" t="str">
        <f>'Result Sheet'!G167</f>
        <v/>
      </c>
      <c r="BR164" s="179" t="str">
        <f t="shared" si="24"/>
        <v/>
      </c>
      <c r="BS164" s="179" t="str">
        <f t="shared" si="25"/>
        <v/>
      </c>
      <c r="BT164" s="179" t="str">
        <f t="shared" si="26"/>
        <v/>
      </c>
      <c r="BU164" s="179" t="str">
        <f t="shared" si="27"/>
        <v/>
      </c>
      <c r="BV164" s="179" t="str">
        <f t="shared" si="28"/>
        <v/>
      </c>
      <c r="BW164" s="179" t="str">
        <f t="shared" si="29"/>
        <v/>
      </c>
      <c r="BX164" s="179" t="str">
        <f t="shared" si="30"/>
        <v/>
      </c>
      <c r="BY164" s="179" t="str">
        <f t="shared" si="31"/>
        <v/>
      </c>
      <c r="BZ164" s="179" t="str">
        <f t="shared" si="32"/>
        <v/>
      </c>
      <c r="CA164" s="179" t="str">
        <f t="shared" si="33"/>
        <v/>
      </c>
      <c r="CB164" s="179" t="str">
        <f t="shared" si="34"/>
        <v/>
      </c>
      <c r="CC164" s="179" t="str">
        <f t="shared" si="35"/>
        <v/>
      </c>
      <c r="CD164" s="180"/>
    </row>
    <row r="165" spans="1:82" ht="15.95" customHeight="1">
      <c r="A165" s="167">
        <f>IF('Result Sheet'!A168="","",'Result Sheet'!A168)</f>
        <v>161</v>
      </c>
      <c r="B165" s="168" t="str">
        <f>IF('Result Sheet'!B168="","",'Result Sheet'!B168)</f>
        <v/>
      </c>
      <c r="C165" s="169" t="str">
        <f>IF('Result Sheet'!F168="","",'Result Sheet'!F168)</f>
        <v/>
      </c>
      <c r="D165" s="170" t="str">
        <f>IF('Result Sheet'!E168="","",'Result Sheet'!E168)</f>
        <v/>
      </c>
      <c r="E165" s="171" t="str">
        <f>IF('Result Sheet'!G168="","",'Result Sheet'!G168)</f>
        <v/>
      </c>
      <c r="F165" s="171" t="str">
        <f>IF('Result Sheet'!H168="","",'Result Sheet'!H168)</f>
        <v/>
      </c>
      <c r="G165" s="171" t="str">
        <f>IF('Result Sheet'!I168="","",'Result Sheet'!I168)</f>
        <v/>
      </c>
      <c r="H165" s="172" t="str">
        <f>IF('Result Sheet'!K168="","",'Result Sheet'!K168)</f>
        <v/>
      </c>
      <c r="I165" s="172" t="str">
        <f>IF('Result Sheet'!J168="","",'Result Sheet'!J168)</f>
        <v/>
      </c>
      <c r="J165" s="273" t="str">
        <f>IF('Result Sheet'!DM168="","",'Result Sheet'!DM168)</f>
        <v/>
      </c>
      <c r="K165" s="173" t="str">
        <f>IF('Result Sheet'!DI168="","",'Result Sheet'!DI168)</f>
        <v/>
      </c>
      <c r="L165" s="174" t="str">
        <f>IF('Result Sheet'!DJ168="","",'Result Sheet'!DJ168)</f>
        <v/>
      </c>
      <c r="M165" s="173" t="str">
        <f>IF('Result Sheet'!DK168="","",'Result Sheet'!DK168)</f>
        <v/>
      </c>
      <c r="N165" s="216" t="str">
        <f>IF('Result Sheet'!DP168="","",'Result Sheet'!DP168)</f>
        <v/>
      </c>
      <c r="O165" s="175" t="str">
        <f>IF('Result Sheet'!AB168="","",IF('Result Sheet'!AB168="D","I",'Result Sheet'!AB168))</f>
        <v/>
      </c>
      <c r="P165" s="176" t="str">
        <f>IF('Result Sheet'!AC168="","",'Result Sheet'!AC168)</f>
        <v/>
      </c>
      <c r="Q165" s="175" t="str">
        <f>IF('Result Sheet'!AT168="","",IF('Result Sheet'!AT168="D","I",'Result Sheet'!AT168))</f>
        <v/>
      </c>
      <c r="R165" s="176" t="str">
        <f>IF('Result Sheet'!AU168="","",'Result Sheet'!AU168)</f>
        <v/>
      </c>
      <c r="S165" s="175" t="str">
        <f>IF('Result Sheet'!BL168="","",IF('Result Sheet'!BL168="D","I",'Result Sheet'!BL168))</f>
        <v/>
      </c>
      <c r="T165" s="176" t="str">
        <f>IF('Result Sheet'!BM168="","",'Result Sheet'!BM168)</f>
        <v/>
      </c>
      <c r="U165" s="175" t="str">
        <f>IF('Result Sheet'!CD168="","",IF('Result Sheet'!CD168="D","I",'Result Sheet'!CD168))</f>
        <v/>
      </c>
      <c r="V165" s="176" t="str">
        <f>IF('Result Sheet'!CE168="","",'Result Sheet'!CE168)</f>
        <v/>
      </c>
      <c r="W165" s="177" t="str">
        <f>IF('Result Sheet'!DO168="","",'Result Sheet'!DO168)</f>
        <v/>
      </c>
      <c r="BQ165" s="178" t="str">
        <f>'Result Sheet'!G168</f>
        <v/>
      </c>
      <c r="BR165" s="179" t="str">
        <f t="shared" si="24"/>
        <v/>
      </c>
      <c r="BS165" s="179" t="str">
        <f t="shared" si="25"/>
        <v/>
      </c>
      <c r="BT165" s="179" t="str">
        <f t="shared" si="26"/>
        <v/>
      </c>
      <c r="BU165" s="179" t="str">
        <f t="shared" si="27"/>
        <v/>
      </c>
      <c r="BV165" s="179" t="str">
        <f t="shared" si="28"/>
        <v/>
      </c>
      <c r="BW165" s="179" t="str">
        <f t="shared" si="29"/>
        <v/>
      </c>
      <c r="BX165" s="179" t="str">
        <f t="shared" si="30"/>
        <v/>
      </c>
      <c r="BY165" s="179" t="str">
        <f t="shared" si="31"/>
        <v/>
      </c>
      <c r="BZ165" s="179" t="str">
        <f t="shared" si="32"/>
        <v/>
      </c>
      <c r="CA165" s="179" t="str">
        <f t="shared" si="33"/>
        <v/>
      </c>
      <c r="CB165" s="179" t="str">
        <f t="shared" si="34"/>
        <v/>
      </c>
      <c r="CC165" s="179" t="str">
        <f t="shared" si="35"/>
        <v/>
      </c>
      <c r="CD165" s="180"/>
    </row>
    <row r="166" spans="1:82" ht="15.95" customHeight="1">
      <c r="A166" s="167">
        <f>IF('Result Sheet'!A169="","",'Result Sheet'!A169)</f>
        <v>162</v>
      </c>
      <c r="B166" s="168" t="str">
        <f>IF('Result Sheet'!B169="","",'Result Sheet'!B169)</f>
        <v/>
      </c>
      <c r="C166" s="169" t="str">
        <f>IF('Result Sheet'!F169="","",'Result Sheet'!F169)</f>
        <v/>
      </c>
      <c r="D166" s="170" t="str">
        <f>IF('Result Sheet'!E169="","",'Result Sheet'!E169)</f>
        <v/>
      </c>
      <c r="E166" s="171" t="str">
        <f>IF('Result Sheet'!G169="","",'Result Sheet'!G169)</f>
        <v/>
      </c>
      <c r="F166" s="171" t="str">
        <f>IF('Result Sheet'!H169="","",'Result Sheet'!H169)</f>
        <v/>
      </c>
      <c r="G166" s="171" t="str">
        <f>IF('Result Sheet'!I169="","",'Result Sheet'!I169)</f>
        <v/>
      </c>
      <c r="H166" s="172" t="str">
        <f>IF('Result Sheet'!K169="","",'Result Sheet'!K169)</f>
        <v/>
      </c>
      <c r="I166" s="172" t="str">
        <f>IF('Result Sheet'!J169="","",'Result Sheet'!J169)</f>
        <v/>
      </c>
      <c r="J166" s="273" t="str">
        <f>IF('Result Sheet'!DM169="","",'Result Sheet'!DM169)</f>
        <v/>
      </c>
      <c r="K166" s="173" t="str">
        <f>IF('Result Sheet'!DI169="","",'Result Sheet'!DI169)</f>
        <v/>
      </c>
      <c r="L166" s="174" t="str">
        <f>IF('Result Sheet'!DJ169="","",'Result Sheet'!DJ169)</f>
        <v/>
      </c>
      <c r="M166" s="173" t="str">
        <f>IF('Result Sheet'!DK169="","",'Result Sheet'!DK169)</f>
        <v/>
      </c>
      <c r="N166" s="216" t="str">
        <f>IF('Result Sheet'!DP169="","",'Result Sheet'!DP169)</f>
        <v/>
      </c>
      <c r="O166" s="175" t="str">
        <f>IF('Result Sheet'!AB169="","",IF('Result Sheet'!AB169="D","I",'Result Sheet'!AB169))</f>
        <v/>
      </c>
      <c r="P166" s="176" t="str">
        <f>IF('Result Sheet'!AC169="","",'Result Sheet'!AC169)</f>
        <v/>
      </c>
      <c r="Q166" s="175" t="str">
        <f>IF('Result Sheet'!AT169="","",IF('Result Sheet'!AT169="D","I",'Result Sheet'!AT169))</f>
        <v/>
      </c>
      <c r="R166" s="176" t="str">
        <f>IF('Result Sheet'!AU169="","",'Result Sheet'!AU169)</f>
        <v/>
      </c>
      <c r="S166" s="175" t="str">
        <f>IF('Result Sheet'!BL169="","",IF('Result Sheet'!BL169="D","I",'Result Sheet'!BL169))</f>
        <v/>
      </c>
      <c r="T166" s="176" t="str">
        <f>IF('Result Sheet'!BM169="","",'Result Sheet'!BM169)</f>
        <v/>
      </c>
      <c r="U166" s="175" t="str">
        <f>IF('Result Sheet'!CD169="","",IF('Result Sheet'!CD169="D","I",'Result Sheet'!CD169))</f>
        <v/>
      </c>
      <c r="V166" s="176" t="str">
        <f>IF('Result Sheet'!CE169="","",'Result Sheet'!CE169)</f>
        <v/>
      </c>
      <c r="W166" s="177" t="str">
        <f>IF('Result Sheet'!DO169="","",'Result Sheet'!DO169)</f>
        <v/>
      </c>
      <c r="BQ166" s="178" t="str">
        <f>'Result Sheet'!G169</f>
        <v/>
      </c>
      <c r="BR166" s="179" t="str">
        <f t="shared" si="24"/>
        <v/>
      </c>
      <c r="BS166" s="179" t="str">
        <f t="shared" si="25"/>
        <v/>
      </c>
      <c r="BT166" s="179" t="str">
        <f t="shared" si="26"/>
        <v/>
      </c>
      <c r="BU166" s="179" t="str">
        <f t="shared" si="27"/>
        <v/>
      </c>
      <c r="BV166" s="179" t="str">
        <f t="shared" si="28"/>
        <v/>
      </c>
      <c r="BW166" s="179" t="str">
        <f t="shared" si="29"/>
        <v/>
      </c>
      <c r="BX166" s="179" t="str">
        <f t="shared" si="30"/>
        <v/>
      </c>
      <c r="BY166" s="179" t="str">
        <f t="shared" si="31"/>
        <v/>
      </c>
      <c r="BZ166" s="179" t="str">
        <f t="shared" si="32"/>
        <v/>
      </c>
      <c r="CA166" s="179" t="str">
        <f t="shared" si="33"/>
        <v/>
      </c>
      <c r="CB166" s="179" t="str">
        <f t="shared" si="34"/>
        <v/>
      </c>
      <c r="CC166" s="179" t="str">
        <f t="shared" si="35"/>
        <v/>
      </c>
      <c r="CD166" s="180"/>
    </row>
    <row r="167" spans="1:82" ht="15.95" customHeight="1">
      <c r="A167" s="167">
        <f>IF('Result Sheet'!A170="","",'Result Sheet'!A170)</f>
        <v>163</v>
      </c>
      <c r="B167" s="168" t="str">
        <f>IF('Result Sheet'!B170="","",'Result Sheet'!B170)</f>
        <v/>
      </c>
      <c r="C167" s="169" t="str">
        <f>IF('Result Sheet'!F170="","",'Result Sheet'!F170)</f>
        <v/>
      </c>
      <c r="D167" s="170" t="str">
        <f>IF('Result Sheet'!E170="","",'Result Sheet'!E170)</f>
        <v/>
      </c>
      <c r="E167" s="171" t="str">
        <f>IF('Result Sheet'!G170="","",'Result Sheet'!G170)</f>
        <v/>
      </c>
      <c r="F167" s="171" t="str">
        <f>IF('Result Sheet'!H170="","",'Result Sheet'!H170)</f>
        <v/>
      </c>
      <c r="G167" s="171" t="str">
        <f>IF('Result Sheet'!I170="","",'Result Sheet'!I170)</f>
        <v/>
      </c>
      <c r="H167" s="172" t="str">
        <f>IF('Result Sheet'!K170="","",'Result Sheet'!K170)</f>
        <v/>
      </c>
      <c r="I167" s="172" t="str">
        <f>IF('Result Sheet'!J170="","",'Result Sheet'!J170)</f>
        <v/>
      </c>
      <c r="J167" s="273" t="str">
        <f>IF('Result Sheet'!DM170="","",'Result Sheet'!DM170)</f>
        <v/>
      </c>
      <c r="K167" s="173" t="str">
        <f>IF('Result Sheet'!DI170="","",'Result Sheet'!DI170)</f>
        <v/>
      </c>
      <c r="L167" s="174" t="str">
        <f>IF('Result Sheet'!DJ170="","",'Result Sheet'!DJ170)</f>
        <v/>
      </c>
      <c r="M167" s="173" t="str">
        <f>IF('Result Sheet'!DK170="","",'Result Sheet'!DK170)</f>
        <v/>
      </c>
      <c r="N167" s="216" t="str">
        <f>IF('Result Sheet'!DP170="","",'Result Sheet'!DP170)</f>
        <v/>
      </c>
      <c r="O167" s="175" t="str">
        <f>IF('Result Sheet'!AB170="","",IF('Result Sheet'!AB170="D","I",'Result Sheet'!AB170))</f>
        <v/>
      </c>
      <c r="P167" s="176" t="str">
        <f>IF('Result Sheet'!AC170="","",'Result Sheet'!AC170)</f>
        <v/>
      </c>
      <c r="Q167" s="175" t="str">
        <f>IF('Result Sheet'!AT170="","",IF('Result Sheet'!AT170="D","I",'Result Sheet'!AT170))</f>
        <v/>
      </c>
      <c r="R167" s="176" t="str">
        <f>IF('Result Sheet'!AU170="","",'Result Sheet'!AU170)</f>
        <v/>
      </c>
      <c r="S167" s="175" t="str">
        <f>IF('Result Sheet'!BL170="","",IF('Result Sheet'!BL170="D","I",'Result Sheet'!BL170))</f>
        <v/>
      </c>
      <c r="T167" s="176" t="str">
        <f>IF('Result Sheet'!BM170="","",'Result Sheet'!BM170)</f>
        <v/>
      </c>
      <c r="U167" s="175" t="str">
        <f>IF('Result Sheet'!CD170="","",IF('Result Sheet'!CD170="D","I",'Result Sheet'!CD170))</f>
        <v/>
      </c>
      <c r="V167" s="176" t="str">
        <f>IF('Result Sheet'!CE170="","",'Result Sheet'!CE170)</f>
        <v/>
      </c>
      <c r="W167" s="177" t="str">
        <f>IF('Result Sheet'!DO170="","",'Result Sheet'!DO170)</f>
        <v/>
      </c>
      <c r="BQ167" s="178" t="str">
        <f>'Result Sheet'!G170</f>
        <v/>
      </c>
      <c r="BR167" s="179" t="str">
        <f t="shared" si="24"/>
        <v/>
      </c>
      <c r="BS167" s="179" t="str">
        <f t="shared" si="25"/>
        <v/>
      </c>
      <c r="BT167" s="179" t="str">
        <f t="shared" si="26"/>
        <v/>
      </c>
      <c r="BU167" s="179" t="str">
        <f t="shared" si="27"/>
        <v/>
      </c>
      <c r="BV167" s="179" t="str">
        <f t="shared" si="28"/>
        <v/>
      </c>
      <c r="BW167" s="179" t="str">
        <f t="shared" si="29"/>
        <v/>
      </c>
      <c r="BX167" s="179" t="str">
        <f t="shared" si="30"/>
        <v/>
      </c>
      <c r="BY167" s="179" t="str">
        <f t="shared" si="31"/>
        <v/>
      </c>
      <c r="BZ167" s="179" t="str">
        <f t="shared" si="32"/>
        <v/>
      </c>
      <c r="CA167" s="179" t="str">
        <f t="shared" si="33"/>
        <v/>
      </c>
      <c r="CB167" s="179" t="str">
        <f t="shared" si="34"/>
        <v/>
      </c>
      <c r="CC167" s="179" t="str">
        <f t="shared" si="35"/>
        <v/>
      </c>
      <c r="CD167" s="180"/>
    </row>
    <row r="168" spans="1:82" ht="15.95" customHeight="1">
      <c r="A168" s="167">
        <f>IF('Result Sheet'!A171="","",'Result Sheet'!A171)</f>
        <v>164</v>
      </c>
      <c r="B168" s="168" t="str">
        <f>IF('Result Sheet'!B171="","",'Result Sheet'!B171)</f>
        <v/>
      </c>
      <c r="C168" s="169" t="str">
        <f>IF('Result Sheet'!F171="","",'Result Sheet'!F171)</f>
        <v/>
      </c>
      <c r="D168" s="170" t="str">
        <f>IF('Result Sheet'!E171="","",'Result Sheet'!E171)</f>
        <v/>
      </c>
      <c r="E168" s="171" t="str">
        <f>IF('Result Sheet'!G171="","",'Result Sheet'!G171)</f>
        <v/>
      </c>
      <c r="F168" s="171" t="str">
        <f>IF('Result Sheet'!H171="","",'Result Sheet'!H171)</f>
        <v/>
      </c>
      <c r="G168" s="171" t="str">
        <f>IF('Result Sheet'!I171="","",'Result Sheet'!I171)</f>
        <v/>
      </c>
      <c r="H168" s="172" t="str">
        <f>IF('Result Sheet'!K171="","",'Result Sheet'!K171)</f>
        <v/>
      </c>
      <c r="I168" s="172" t="str">
        <f>IF('Result Sheet'!J171="","",'Result Sheet'!J171)</f>
        <v/>
      </c>
      <c r="J168" s="273" t="str">
        <f>IF('Result Sheet'!DM171="","",'Result Sheet'!DM171)</f>
        <v/>
      </c>
      <c r="K168" s="173" t="str">
        <f>IF('Result Sheet'!DI171="","",'Result Sheet'!DI171)</f>
        <v/>
      </c>
      <c r="L168" s="174" t="str">
        <f>IF('Result Sheet'!DJ171="","",'Result Sheet'!DJ171)</f>
        <v/>
      </c>
      <c r="M168" s="173" t="str">
        <f>IF('Result Sheet'!DK171="","",'Result Sheet'!DK171)</f>
        <v/>
      </c>
      <c r="N168" s="216" t="str">
        <f>IF('Result Sheet'!DP171="","",'Result Sheet'!DP171)</f>
        <v/>
      </c>
      <c r="O168" s="175" t="str">
        <f>IF('Result Sheet'!AB171="","",IF('Result Sheet'!AB171="D","I",'Result Sheet'!AB171))</f>
        <v/>
      </c>
      <c r="P168" s="176" t="str">
        <f>IF('Result Sheet'!AC171="","",'Result Sheet'!AC171)</f>
        <v/>
      </c>
      <c r="Q168" s="175" t="str">
        <f>IF('Result Sheet'!AT171="","",IF('Result Sheet'!AT171="D","I",'Result Sheet'!AT171))</f>
        <v/>
      </c>
      <c r="R168" s="176" t="str">
        <f>IF('Result Sheet'!AU171="","",'Result Sheet'!AU171)</f>
        <v/>
      </c>
      <c r="S168" s="175" t="str">
        <f>IF('Result Sheet'!BL171="","",IF('Result Sheet'!BL171="D","I",'Result Sheet'!BL171))</f>
        <v/>
      </c>
      <c r="T168" s="176" t="str">
        <f>IF('Result Sheet'!BM171="","",'Result Sheet'!BM171)</f>
        <v/>
      </c>
      <c r="U168" s="175" t="str">
        <f>IF('Result Sheet'!CD171="","",IF('Result Sheet'!CD171="D","I",'Result Sheet'!CD171))</f>
        <v/>
      </c>
      <c r="V168" s="176" t="str">
        <f>IF('Result Sheet'!CE171="","",'Result Sheet'!CE171)</f>
        <v/>
      </c>
      <c r="W168" s="177" t="str">
        <f>IF('Result Sheet'!DO171="","",'Result Sheet'!DO171)</f>
        <v/>
      </c>
      <c r="BQ168" s="178" t="str">
        <f>'Result Sheet'!G171</f>
        <v/>
      </c>
      <c r="BR168" s="179" t="str">
        <f t="shared" si="24"/>
        <v/>
      </c>
      <c r="BS168" s="179" t="str">
        <f t="shared" si="25"/>
        <v/>
      </c>
      <c r="BT168" s="179" t="str">
        <f t="shared" si="26"/>
        <v/>
      </c>
      <c r="BU168" s="179" t="str">
        <f t="shared" si="27"/>
        <v/>
      </c>
      <c r="BV168" s="179" t="str">
        <f t="shared" si="28"/>
        <v/>
      </c>
      <c r="BW168" s="179" t="str">
        <f t="shared" si="29"/>
        <v/>
      </c>
      <c r="BX168" s="179" t="str">
        <f t="shared" si="30"/>
        <v/>
      </c>
      <c r="BY168" s="179" t="str">
        <f t="shared" si="31"/>
        <v/>
      </c>
      <c r="BZ168" s="179" t="str">
        <f t="shared" si="32"/>
        <v/>
      </c>
      <c r="CA168" s="179" t="str">
        <f t="shared" si="33"/>
        <v/>
      </c>
      <c r="CB168" s="179" t="str">
        <f t="shared" si="34"/>
        <v/>
      </c>
      <c r="CC168" s="179" t="str">
        <f t="shared" si="35"/>
        <v/>
      </c>
      <c r="CD168" s="180"/>
    </row>
    <row r="169" spans="1:82" ht="15.95" customHeight="1">
      <c r="A169" s="167">
        <f>IF('Result Sheet'!A172="","",'Result Sheet'!A172)</f>
        <v>165</v>
      </c>
      <c r="B169" s="168" t="str">
        <f>IF('Result Sheet'!B172="","",'Result Sheet'!B172)</f>
        <v/>
      </c>
      <c r="C169" s="169" t="str">
        <f>IF('Result Sheet'!F172="","",'Result Sheet'!F172)</f>
        <v/>
      </c>
      <c r="D169" s="170" t="str">
        <f>IF('Result Sheet'!E172="","",'Result Sheet'!E172)</f>
        <v/>
      </c>
      <c r="E169" s="171" t="str">
        <f>IF('Result Sheet'!G172="","",'Result Sheet'!G172)</f>
        <v/>
      </c>
      <c r="F169" s="171" t="str">
        <f>IF('Result Sheet'!H172="","",'Result Sheet'!H172)</f>
        <v/>
      </c>
      <c r="G169" s="171" t="str">
        <f>IF('Result Sheet'!I172="","",'Result Sheet'!I172)</f>
        <v/>
      </c>
      <c r="H169" s="172" t="str">
        <f>IF('Result Sheet'!K172="","",'Result Sheet'!K172)</f>
        <v/>
      </c>
      <c r="I169" s="172" t="str">
        <f>IF('Result Sheet'!J172="","",'Result Sheet'!J172)</f>
        <v/>
      </c>
      <c r="J169" s="273" t="str">
        <f>IF('Result Sheet'!DM172="","",'Result Sheet'!DM172)</f>
        <v/>
      </c>
      <c r="K169" s="173" t="str">
        <f>IF('Result Sheet'!DI172="","",'Result Sheet'!DI172)</f>
        <v/>
      </c>
      <c r="L169" s="174" t="str">
        <f>IF('Result Sheet'!DJ172="","",'Result Sheet'!DJ172)</f>
        <v/>
      </c>
      <c r="M169" s="173" t="str">
        <f>IF('Result Sheet'!DK172="","",'Result Sheet'!DK172)</f>
        <v/>
      </c>
      <c r="N169" s="216" t="str">
        <f>IF('Result Sheet'!DP172="","",'Result Sheet'!DP172)</f>
        <v/>
      </c>
      <c r="O169" s="175" t="str">
        <f>IF('Result Sheet'!AB172="","",IF('Result Sheet'!AB172="D","I",'Result Sheet'!AB172))</f>
        <v/>
      </c>
      <c r="P169" s="176" t="str">
        <f>IF('Result Sheet'!AC172="","",'Result Sheet'!AC172)</f>
        <v/>
      </c>
      <c r="Q169" s="175" t="str">
        <f>IF('Result Sheet'!AT172="","",IF('Result Sheet'!AT172="D","I",'Result Sheet'!AT172))</f>
        <v/>
      </c>
      <c r="R169" s="176" t="str">
        <f>IF('Result Sheet'!AU172="","",'Result Sheet'!AU172)</f>
        <v/>
      </c>
      <c r="S169" s="175" t="str">
        <f>IF('Result Sheet'!BL172="","",IF('Result Sheet'!BL172="D","I",'Result Sheet'!BL172))</f>
        <v/>
      </c>
      <c r="T169" s="176" t="str">
        <f>IF('Result Sheet'!BM172="","",'Result Sheet'!BM172)</f>
        <v/>
      </c>
      <c r="U169" s="175" t="str">
        <f>IF('Result Sheet'!CD172="","",IF('Result Sheet'!CD172="D","I",'Result Sheet'!CD172))</f>
        <v/>
      </c>
      <c r="V169" s="176" t="str">
        <f>IF('Result Sheet'!CE172="","",'Result Sheet'!CE172)</f>
        <v/>
      </c>
      <c r="W169" s="177" t="str">
        <f>IF('Result Sheet'!DO172="","",'Result Sheet'!DO172)</f>
        <v/>
      </c>
      <c r="BQ169" s="178" t="str">
        <f>'Result Sheet'!G172</f>
        <v/>
      </c>
      <c r="BR169" s="179" t="str">
        <f t="shared" si="24"/>
        <v/>
      </c>
      <c r="BS169" s="179" t="str">
        <f t="shared" si="25"/>
        <v/>
      </c>
      <c r="BT169" s="179" t="str">
        <f t="shared" si="26"/>
        <v/>
      </c>
      <c r="BU169" s="179" t="str">
        <f t="shared" si="27"/>
        <v/>
      </c>
      <c r="BV169" s="179" t="str">
        <f t="shared" si="28"/>
        <v/>
      </c>
      <c r="BW169" s="179" t="str">
        <f t="shared" si="29"/>
        <v/>
      </c>
      <c r="BX169" s="179" t="str">
        <f t="shared" si="30"/>
        <v/>
      </c>
      <c r="BY169" s="179" t="str">
        <f t="shared" si="31"/>
        <v/>
      </c>
      <c r="BZ169" s="179" t="str">
        <f t="shared" si="32"/>
        <v/>
      </c>
      <c r="CA169" s="179" t="str">
        <f t="shared" si="33"/>
        <v/>
      </c>
      <c r="CB169" s="179" t="str">
        <f t="shared" si="34"/>
        <v/>
      </c>
      <c r="CC169" s="179" t="str">
        <f t="shared" si="35"/>
        <v/>
      </c>
      <c r="CD169" s="180"/>
    </row>
    <row r="170" spans="1:82" ht="15.95" customHeight="1">
      <c r="A170" s="167">
        <f>IF('Result Sheet'!A173="","",'Result Sheet'!A173)</f>
        <v>166</v>
      </c>
      <c r="B170" s="168" t="str">
        <f>IF('Result Sheet'!B173="","",'Result Sheet'!B173)</f>
        <v/>
      </c>
      <c r="C170" s="169" t="str">
        <f>IF('Result Sheet'!F173="","",'Result Sheet'!F173)</f>
        <v/>
      </c>
      <c r="D170" s="170" t="str">
        <f>IF('Result Sheet'!E173="","",'Result Sheet'!E173)</f>
        <v/>
      </c>
      <c r="E170" s="171" t="str">
        <f>IF('Result Sheet'!G173="","",'Result Sheet'!G173)</f>
        <v/>
      </c>
      <c r="F170" s="171" t="str">
        <f>IF('Result Sheet'!H173="","",'Result Sheet'!H173)</f>
        <v/>
      </c>
      <c r="G170" s="171" t="str">
        <f>IF('Result Sheet'!I173="","",'Result Sheet'!I173)</f>
        <v/>
      </c>
      <c r="H170" s="172" t="str">
        <f>IF('Result Sheet'!K173="","",'Result Sheet'!K173)</f>
        <v/>
      </c>
      <c r="I170" s="172" t="str">
        <f>IF('Result Sheet'!J173="","",'Result Sheet'!J173)</f>
        <v/>
      </c>
      <c r="J170" s="273" t="str">
        <f>IF('Result Sheet'!DM173="","",'Result Sheet'!DM173)</f>
        <v/>
      </c>
      <c r="K170" s="173" t="str">
        <f>IF('Result Sheet'!DI173="","",'Result Sheet'!DI173)</f>
        <v/>
      </c>
      <c r="L170" s="174" t="str">
        <f>IF('Result Sheet'!DJ173="","",'Result Sheet'!DJ173)</f>
        <v/>
      </c>
      <c r="M170" s="173" t="str">
        <f>IF('Result Sheet'!DK173="","",'Result Sheet'!DK173)</f>
        <v/>
      </c>
      <c r="N170" s="216" t="str">
        <f>IF('Result Sheet'!DP173="","",'Result Sheet'!DP173)</f>
        <v/>
      </c>
      <c r="O170" s="175" t="str">
        <f>IF('Result Sheet'!AB173="","",IF('Result Sheet'!AB173="D","I",'Result Sheet'!AB173))</f>
        <v/>
      </c>
      <c r="P170" s="176" t="str">
        <f>IF('Result Sheet'!AC173="","",'Result Sheet'!AC173)</f>
        <v/>
      </c>
      <c r="Q170" s="175" t="str">
        <f>IF('Result Sheet'!AT173="","",IF('Result Sheet'!AT173="D","I",'Result Sheet'!AT173))</f>
        <v/>
      </c>
      <c r="R170" s="176" t="str">
        <f>IF('Result Sheet'!AU173="","",'Result Sheet'!AU173)</f>
        <v/>
      </c>
      <c r="S170" s="175" t="str">
        <f>IF('Result Sheet'!BL173="","",IF('Result Sheet'!BL173="D","I",'Result Sheet'!BL173))</f>
        <v/>
      </c>
      <c r="T170" s="176" t="str">
        <f>IF('Result Sheet'!BM173="","",'Result Sheet'!BM173)</f>
        <v/>
      </c>
      <c r="U170" s="175" t="str">
        <f>IF('Result Sheet'!CD173="","",IF('Result Sheet'!CD173="D","I",'Result Sheet'!CD173))</f>
        <v/>
      </c>
      <c r="V170" s="176" t="str">
        <f>IF('Result Sheet'!CE173="","",'Result Sheet'!CE173)</f>
        <v/>
      </c>
      <c r="W170" s="177" t="str">
        <f>IF('Result Sheet'!DO173="","",'Result Sheet'!DO173)</f>
        <v/>
      </c>
      <c r="BQ170" s="178" t="str">
        <f>'Result Sheet'!G173</f>
        <v/>
      </c>
      <c r="BR170" s="179" t="str">
        <f t="shared" si="24"/>
        <v/>
      </c>
      <c r="BS170" s="179" t="str">
        <f t="shared" si="25"/>
        <v/>
      </c>
      <c r="BT170" s="179" t="str">
        <f t="shared" si="26"/>
        <v/>
      </c>
      <c r="BU170" s="179" t="str">
        <f t="shared" si="27"/>
        <v/>
      </c>
      <c r="BV170" s="179" t="str">
        <f t="shared" si="28"/>
        <v/>
      </c>
      <c r="BW170" s="179" t="str">
        <f t="shared" si="29"/>
        <v/>
      </c>
      <c r="BX170" s="179" t="str">
        <f t="shared" si="30"/>
        <v/>
      </c>
      <c r="BY170" s="179" t="str">
        <f t="shared" si="31"/>
        <v/>
      </c>
      <c r="BZ170" s="179" t="str">
        <f t="shared" si="32"/>
        <v/>
      </c>
      <c r="CA170" s="179" t="str">
        <f t="shared" si="33"/>
        <v/>
      </c>
      <c r="CB170" s="179" t="str">
        <f t="shared" si="34"/>
        <v/>
      </c>
      <c r="CC170" s="179" t="str">
        <f t="shared" si="35"/>
        <v/>
      </c>
      <c r="CD170" s="180"/>
    </row>
    <row r="171" spans="1:82" ht="15.95" customHeight="1">
      <c r="A171" s="167">
        <f>IF('Result Sheet'!A174="","",'Result Sheet'!A174)</f>
        <v>167</v>
      </c>
      <c r="B171" s="168" t="str">
        <f>IF('Result Sheet'!B174="","",'Result Sheet'!B174)</f>
        <v/>
      </c>
      <c r="C171" s="169" t="str">
        <f>IF('Result Sheet'!F174="","",'Result Sheet'!F174)</f>
        <v/>
      </c>
      <c r="D171" s="170" t="str">
        <f>IF('Result Sheet'!E174="","",'Result Sheet'!E174)</f>
        <v/>
      </c>
      <c r="E171" s="171" t="str">
        <f>IF('Result Sheet'!G174="","",'Result Sheet'!G174)</f>
        <v/>
      </c>
      <c r="F171" s="171" t="str">
        <f>IF('Result Sheet'!H174="","",'Result Sheet'!H174)</f>
        <v/>
      </c>
      <c r="G171" s="171" t="str">
        <f>IF('Result Sheet'!I174="","",'Result Sheet'!I174)</f>
        <v/>
      </c>
      <c r="H171" s="172" t="str">
        <f>IF('Result Sheet'!K174="","",'Result Sheet'!K174)</f>
        <v/>
      </c>
      <c r="I171" s="172" t="str">
        <f>IF('Result Sheet'!J174="","",'Result Sheet'!J174)</f>
        <v/>
      </c>
      <c r="J171" s="273" t="str">
        <f>IF('Result Sheet'!DM174="","",'Result Sheet'!DM174)</f>
        <v/>
      </c>
      <c r="K171" s="173" t="str">
        <f>IF('Result Sheet'!DI174="","",'Result Sheet'!DI174)</f>
        <v/>
      </c>
      <c r="L171" s="174" t="str">
        <f>IF('Result Sheet'!DJ174="","",'Result Sheet'!DJ174)</f>
        <v/>
      </c>
      <c r="M171" s="173" t="str">
        <f>IF('Result Sheet'!DK174="","",'Result Sheet'!DK174)</f>
        <v/>
      </c>
      <c r="N171" s="216" t="str">
        <f>IF('Result Sheet'!DP174="","",'Result Sheet'!DP174)</f>
        <v/>
      </c>
      <c r="O171" s="175" t="str">
        <f>IF('Result Sheet'!AB174="","",IF('Result Sheet'!AB174="D","I",'Result Sheet'!AB174))</f>
        <v/>
      </c>
      <c r="P171" s="176" t="str">
        <f>IF('Result Sheet'!AC174="","",'Result Sheet'!AC174)</f>
        <v/>
      </c>
      <c r="Q171" s="175" t="str">
        <f>IF('Result Sheet'!AT174="","",IF('Result Sheet'!AT174="D","I",'Result Sheet'!AT174))</f>
        <v/>
      </c>
      <c r="R171" s="176" t="str">
        <f>IF('Result Sheet'!AU174="","",'Result Sheet'!AU174)</f>
        <v/>
      </c>
      <c r="S171" s="175" t="str">
        <f>IF('Result Sheet'!BL174="","",IF('Result Sheet'!BL174="D","I",'Result Sheet'!BL174))</f>
        <v/>
      </c>
      <c r="T171" s="176" t="str">
        <f>IF('Result Sheet'!BM174="","",'Result Sheet'!BM174)</f>
        <v/>
      </c>
      <c r="U171" s="175" t="str">
        <f>IF('Result Sheet'!CD174="","",IF('Result Sheet'!CD174="D","I",'Result Sheet'!CD174))</f>
        <v/>
      </c>
      <c r="V171" s="176" t="str">
        <f>IF('Result Sheet'!CE174="","",'Result Sheet'!CE174)</f>
        <v/>
      </c>
      <c r="W171" s="177" t="str">
        <f>IF('Result Sheet'!DO174="","",'Result Sheet'!DO174)</f>
        <v/>
      </c>
      <c r="BQ171" s="178" t="str">
        <f>'Result Sheet'!G174</f>
        <v/>
      </c>
      <c r="BR171" s="179" t="str">
        <f t="shared" si="24"/>
        <v/>
      </c>
      <c r="BS171" s="179" t="str">
        <f t="shared" si="25"/>
        <v/>
      </c>
      <c r="BT171" s="179" t="str">
        <f t="shared" si="26"/>
        <v/>
      </c>
      <c r="BU171" s="179" t="str">
        <f t="shared" si="27"/>
        <v/>
      </c>
      <c r="BV171" s="179" t="str">
        <f t="shared" si="28"/>
        <v/>
      </c>
      <c r="BW171" s="179" t="str">
        <f t="shared" si="29"/>
        <v/>
      </c>
      <c r="BX171" s="179" t="str">
        <f t="shared" si="30"/>
        <v/>
      </c>
      <c r="BY171" s="179" t="str">
        <f t="shared" si="31"/>
        <v/>
      </c>
      <c r="BZ171" s="179" t="str">
        <f t="shared" si="32"/>
        <v/>
      </c>
      <c r="CA171" s="179" t="str">
        <f t="shared" si="33"/>
        <v/>
      </c>
      <c r="CB171" s="179" t="str">
        <f t="shared" si="34"/>
        <v/>
      </c>
      <c r="CC171" s="179" t="str">
        <f t="shared" si="35"/>
        <v/>
      </c>
      <c r="CD171" s="180"/>
    </row>
    <row r="172" spans="1:82" ht="15.95" customHeight="1">
      <c r="A172" s="167">
        <f>IF('Result Sheet'!A175="","",'Result Sheet'!A175)</f>
        <v>168</v>
      </c>
      <c r="B172" s="168" t="str">
        <f>IF('Result Sheet'!B175="","",'Result Sheet'!B175)</f>
        <v/>
      </c>
      <c r="C172" s="169" t="str">
        <f>IF('Result Sheet'!F175="","",'Result Sheet'!F175)</f>
        <v/>
      </c>
      <c r="D172" s="170" t="str">
        <f>IF('Result Sheet'!E175="","",'Result Sheet'!E175)</f>
        <v/>
      </c>
      <c r="E172" s="171" t="str">
        <f>IF('Result Sheet'!G175="","",'Result Sheet'!G175)</f>
        <v/>
      </c>
      <c r="F172" s="171" t="str">
        <f>IF('Result Sheet'!H175="","",'Result Sheet'!H175)</f>
        <v/>
      </c>
      <c r="G172" s="171" t="str">
        <f>IF('Result Sheet'!I175="","",'Result Sheet'!I175)</f>
        <v/>
      </c>
      <c r="H172" s="172" t="str">
        <f>IF('Result Sheet'!K175="","",'Result Sheet'!K175)</f>
        <v/>
      </c>
      <c r="I172" s="172" t="str">
        <f>IF('Result Sheet'!J175="","",'Result Sheet'!J175)</f>
        <v/>
      </c>
      <c r="J172" s="273" t="str">
        <f>IF('Result Sheet'!DM175="","",'Result Sheet'!DM175)</f>
        <v/>
      </c>
      <c r="K172" s="173" t="str">
        <f>IF('Result Sheet'!DI175="","",'Result Sheet'!DI175)</f>
        <v/>
      </c>
      <c r="L172" s="174" t="str">
        <f>IF('Result Sheet'!DJ175="","",'Result Sheet'!DJ175)</f>
        <v/>
      </c>
      <c r="M172" s="173" t="str">
        <f>IF('Result Sheet'!DK175="","",'Result Sheet'!DK175)</f>
        <v/>
      </c>
      <c r="N172" s="216" t="str">
        <f>IF('Result Sheet'!DP175="","",'Result Sheet'!DP175)</f>
        <v/>
      </c>
      <c r="O172" s="175" t="str">
        <f>IF('Result Sheet'!AB175="","",IF('Result Sheet'!AB175="D","I",'Result Sheet'!AB175))</f>
        <v/>
      </c>
      <c r="P172" s="176" t="str">
        <f>IF('Result Sheet'!AC175="","",'Result Sheet'!AC175)</f>
        <v/>
      </c>
      <c r="Q172" s="175" t="str">
        <f>IF('Result Sheet'!AT175="","",IF('Result Sheet'!AT175="D","I",'Result Sheet'!AT175))</f>
        <v/>
      </c>
      <c r="R172" s="176" t="str">
        <f>IF('Result Sheet'!AU175="","",'Result Sheet'!AU175)</f>
        <v/>
      </c>
      <c r="S172" s="175" t="str">
        <f>IF('Result Sheet'!BL175="","",IF('Result Sheet'!BL175="D","I",'Result Sheet'!BL175))</f>
        <v/>
      </c>
      <c r="T172" s="176" t="str">
        <f>IF('Result Sheet'!BM175="","",'Result Sheet'!BM175)</f>
        <v/>
      </c>
      <c r="U172" s="175" t="str">
        <f>IF('Result Sheet'!CD175="","",IF('Result Sheet'!CD175="D","I",'Result Sheet'!CD175))</f>
        <v/>
      </c>
      <c r="V172" s="176" t="str">
        <f>IF('Result Sheet'!CE175="","",'Result Sheet'!CE175)</f>
        <v/>
      </c>
      <c r="W172" s="177" t="str">
        <f>IF('Result Sheet'!DO175="","",'Result Sheet'!DO175)</f>
        <v/>
      </c>
      <c r="BQ172" s="178" t="str">
        <f>'Result Sheet'!G175</f>
        <v/>
      </c>
      <c r="BR172" s="179" t="str">
        <f t="shared" si="24"/>
        <v/>
      </c>
      <c r="BS172" s="179" t="str">
        <f t="shared" si="25"/>
        <v/>
      </c>
      <c r="BT172" s="179" t="str">
        <f t="shared" si="26"/>
        <v/>
      </c>
      <c r="BU172" s="179" t="str">
        <f t="shared" si="27"/>
        <v/>
      </c>
      <c r="BV172" s="179" t="str">
        <f t="shared" si="28"/>
        <v/>
      </c>
      <c r="BW172" s="179" t="str">
        <f t="shared" si="29"/>
        <v/>
      </c>
      <c r="BX172" s="179" t="str">
        <f t="shared" si="30"/>
        <v/>
      </c>
      <c r="BY172" s="179" t="str">
        <f t="shared" si="31"/>
        <v/>
      </c>
      <c r="BZ172" s="179" t="str">
        <f t="shared" si="32"/>
        <v/>
      </c>
      <c r="CA172" s="179" t="str">
        <f t="shared" si="33"/>
        <v/>
      </c>
      <c r="CB172" s="179" t="str">
        <f t="shared" si="34"/>
        <v/>
      </c>
      <c r="CC172" s="179" t="str">
        <f t="shared" si="35"/>
        <v/>
      </c>
      <c r="CD172" s="180"/>
    </row>
    <row r="173" spans="1:82" ht="15.95" customHeight="1">
      <c r="A173" s="167">
        <f>IF('Result Sheet'!A176="","",'Result Sheet'!A176)</f>
        <v>169</v>
      </c>
      <c r="B173" s="168" t="str">
        <f>IF('Result Sheet'!B176="","",'Result Sheet'!B176)</f>
        <v/>
      </c>
      <c r="C173" s="169" t="str">
        <f>IF('Result Sheet'!F176="","",'Result Sheet'!F176)</f>
        <v/>
      </c>
      <c r="D173" s="170" t="str">
        <f>IF('Result Sheet'!E176="","",'Result Sheet'!E176)</f>
        <v/>
      </c>
      <c r="E173" s="171" t="str">
        <f>IF('Result Sheet'!G176="","",'Result Sheet'!G176)</f>
        <v/>
      </c>
      <c r="F173" s="171" t="str">
        <f>IF('Result Sheet'!H176="","",'Result Sheet'!H176)</f>
        <v/>
      </c>
      <c r="G173" s="171" t="str">
        <f>IF('Result Sheet'!I176="","",'Result Sheet'!I176)</f>
        <v/>
      </c>
      <c r="H173" s="172" t="str">
        <f>IF('Result Sheet'!K176="","",'Result Sheet'!K176)</f>
        <v/>
      </c>
      <c r="I173" s="172" t="str">
        <f>IF('Result Sheet'!J176="","",'Result Sheet'!J176)</f>
        <v/>
      </c>
      <c r="J173" s="273" t="str">
        <f>IF('Result Sheet'!DM176="","",'Result Sheet'!DM176)</f>
        <v/>
      </c>
      <c r="K173" s="173" t="str">
        <f>IF('Result Sheet'!DI176="","",'Result Sheet'!DI176)</f>
        <v/>
      </c>
      <c r="L173" s="174" t="str">
        <f>IF('Result Sheet'!DJ176="","",'Result Sheet'!DJ176)</f>
        <v/>
      </c>
      <c r="M173" s="173" t="str">
        <f>IF('Result Sheet'!DK176="","",'Result Sheet'!DK176)</f>
        <v/>
      </c>
      <c r="N173" s="216" t="str">
        <f>IF('Result Sheet'!DP176="","",'Result Sheet'!DP176)</f>
        <v/>
      </c>
      <c r="O173" s="175" t="str">
        <f>IF('Result Sheet'!AB176="","",IF('Result Sheet'!AB176="D","I",'Result Sheet'!AB176))</f>
        <v/>
      </c>
      <c r="P173" s="176" t="str">
        <f>IF('Result Sheet'!AC176="","",'Result Sheet'!AC176)</f>
        <v/>
      </c>
      <c r="Q173" s="175" t="str">
        <f>IF('Result Sheet'!AT176="","",IF('Result Sheet'!AT176="D","I",'Result Sheet'!AT176))</f>
        <v/>
      </c>
      <c r="R173" s="176" t="str">
        <f>IF('Result Sheet'!AU176="","",'Result Sheet'!AU176)</f>
        <v/>
      </c>
      <c r="S173" s="175" t="str">
        <f>IF('Result Sheet'!BL176="","",IF('Result Sheet'!BL176="D","I",'Result Sheet'!BL176))</f>
        <v/>
      </c>
      <c r="T173" s="176" t="str">
        <f>IF('Result Sheet'!BM176="","",'Result Sheet'!BM176)</f>
        <v/>
      </c>
      <c r="U173" s="175" t="str">
        <f>IF('Result Sheet'!CD176="","",IF('Result Sheet'!CD176="D","I",'Result Sheet'!CD176))</f>
        <v/>
      </c>
      <c r="V173" s="176" t="str">
        <f>IF('Result Sheet'!CE176="","",'Result Sheet'!CE176)</f>
        <v/>
      </c>
      <c r="W173" s="177" t="str">
        <f>IF('Result Sheet'!DO176="","",'Result Sheet'!DO176)</f>
        <v/>
      </c>
      <c r="BQ173" s="178" t="str">
        <f>'Result Sheet'!G176</f>
        <v/>
      </c>
      <c r="BR173" s="179" t="str">
        <f t="shared" si="24"/>
        <v/>
      </c>
      <c r="BS173" s="179" t="str">
        <f t="shared" si="25"/>
        <v/>
      </c>
      <c r="BT173" s="179" t="str">
        <f t="shared" si="26"/>
        <v/>
      </c>
      <c r="BU173" s="179" t="str">
        <f t="shared" si="27"/>
        <v/>
      </c>
      <c r="BV173" s="179" t="str">
        <f t="shared" si="28"/>
        <v/>
      </c>
      <c r="BW173" s="179" t="str">
        <f t="shared" si="29"/>
        <v/>
      </c>
      <c r="BX173" s="179" t="str">
        <f t="shared" si="30"/>
        <v/>
      </c>
      <c r="BY173" s="179" t="str">
        <f t="shared" si="31"/>
        <v/>
      </c>
      <c r="BZ173" s="179" t="str">
        <f t="shared" si="32"/>
        <v/>
      </c>
      <c r="CA173" s="179" t="str">
        <f t="shared" si="33"/>
        <v/>
      </c>
      <c r="CB173" s="179" t="str">
        <f t="shared" si="34"/>
        <v/>
      </c>
      <c r="CC173" s="179" t="str">
        <f t="shared" si="35"/>
        <v/>
      </c>
      <c r="CD173" s="180"/>
    </row>
    <row r="174" spans="1:82" ht="15.95" customHeight="1">
      <c r="A174" s="167">
        <f>IF('Result Sheet'!A177="","",'Result Sheet'!A177)</f>
        <v>170</v>
      </c>
      <c r="B174" s="168" t="str">
        <f>IF('Result Sheet'!B177="","",'Result Sheet'!B177)</f>
        <v/>
      </c>
      <c r="C174" s="169" t="str">
        <f>IF('Result Sheet'!F177="","",'Result Sheet'!F177)</f>
        <v/>
      </c>
      <c r="D174" s="170" t="str">
        <f>IF('Result Sheet'!E177="","",'Result Sheet'!E177)</f>
        <v/>
      </c>
      <c r="E174" s="171" t="str">
        <f>IF('Result Sheet'!G177="","",'Result Sheet'!G177)</f>
        <v/>
      </c>
      <c r="F174" s="171" t="str">
        <f>IF('Result Sheet'!H177="","",'Result Sheet'!H177)</f>
        <v/>
      </c>
      <c r="G174" s="171" t="str">
        <f>IF('Result Sheet'!I177="","",'Result Sheet'!I177)</f>
        <v/>
      </c>
      <c r="H174" s="172" t="str">
        <f>IF('Result Sheet'!K177="","",'Result Sheet'!K177)</f>
        <v/>
      </c>
      <c r="I174" s="172" t="str">
        <f>IF('Result Sheet'!J177="","",'Result Sheet'!J177)</f>
        <v/>
      </c>
      <c r="J174" s="273" t="str">
        <f>IF('Result Sheet'!DM177="","",'Result Sheet'!DM177)</f>
        <v/>
      </c>
      <c r="K174" s="173" t="str">
        <f>IF('Result Sheet'!DI177="","",'Result Sheet'!DI177)</f>
        <v/>
      </c>
      <c r="L174" s="174" t="str">
        <f>IF('Result Sheet'!DJ177="","",'Result Sheet'!DJ177)</f>
        <v/>
      </c>
      <c r="M174" s="173" t="str">
        <f>IF('Result Sheet'!DK177="","",'Result Sheet'!DK177)</f>
        <v/>
      </c>
      <c r="N174" s="216" t="str">
        <f>IF('Result Sheet'!DP177="","",'Result Sheet'!DP177)</f>
        <v/>
      </c>
      <c r="O174" s="175" t="str">
        <f>IF('Result Sheet'!AB177="","",IF('Result Sheet'!AB177="D","I",'Result Sheet'!AB177))</f>
        <v/>
      </c>
      <c r="P174" s="176" t="str">
        <f>IF('Result Sheet'!AC177="","",'Result Sheet'!AC177)</f>
        <v/>
      </c>
      <c r="Q174" s="175" t="str">
        <f>IF('Result Sheet'!AT177="","",IF('Result Sheet'!AT177="D","I",'Result Sheet'!AT177))</f>
        <v/>
      </c>
      <c r="R174" s="176" t="str">
        <f>IF('Result Sheet'!AU177="","",'Result Sheet'!AU177)</f>
        <v/>
      </c>
      <c r="S174" s="175" t="str">
        <f>IF('Result Sheet'!BL177="","",IF('Result Sheet'!BL177="D","I",'Result Sheet'!BL177))</f>
        <v/>
      </c>
      <c r="T174" s="176" t="str">
        <f>IF('Result Sheet'!BM177="","",'Result Sheet'!BM177)</f>
        <v/>
      </c>
      <c r="U174" s="175" t="str">
        <f>IF('Result Sheet'!CD177="","",IF('Result Sheet'!CD177="D","I",'Result Sheet'!CD177))</f>
        <v/>
      </c>
      <c r="V174" s="176" t="str">
        <f>IF('Result Sheet'!CE177="","",'Result Sheet'!CE177)</f>
        <v/>
      </c>
      <c r="W174" s="177" t="str">
        <f>IF('Result Sheet'!DO177="","",'Result Sheet'!DO177)</f>
        <v/>
      </c>
      <c r="BQ174" s="178" t="str">
        <f>'Result Sheet'!G177</f>
        <v/>
      </c>
      <c r="BR174" s="179" t="str">
        <f t="shared" si="24"/>
        <v/>
      </c>
      <c r="BS174" s="179" t="str">
        <f t="shared" si="25"/>
        <v/>
      </c>
      <c r="BT174" s="179" t="str">
        <f t="shared" si="26"/>
        <v/>
      </c>
      <c r="BU174" s="179" t="str">
        <f t="shared" si="27"/>
        <v/>
      </c>
      <c r="BV174" s="179" t="str">
        <f t="shared" si="28"/>
        <v/>
      </c>
      <c r="BW174" s="179" t="str">
        <f t="shared" si="29"/>
        <v/>
      </c>
      <c r="BX174" s="179" t="str">
        <f t="shared" si="30"/>
        <v/>
      </c>
      <c r="BY174" s="179" t="str">
        <f t="shared" si="31"/>
        <v/>
      </c>
      <c r="BZ174" s="179" t="str">
        <f t="shared" si="32"/>
        <v/>
      </c>
      <c r="CA174" s="179" t="str">
        <f t="shared" si="33"/>
        <v/>
      </c>
      <c r="CB174" s="179" t="str">
        <f t="shared" si="34"/>
        <v/>
      </c>
      <c r="CC174" s="179" t="str">
        <f t="shared" si="35"/>
        <v/>
      </c>
      <c r="CD174" s="180"/>
    </row>
    <row r="175" spans="1:82" ht="15.95" customHeight="1">
      <c r="A175" s="167">
        <f>IF('Result Sheet'!A178="","",'Result Sheet'!A178)</f>
        <v>171</v>
      </c>
      <c r="B175" s="168" t="str">
        <f>IF('Result Sheet'!B178="","",'Result Sheet'!B178)</f>
        <v/>
      </c>
      <c r="C175" s="169" t="str">
        <f>IF('Result Sheet'!F178="","",'Result Sheet'!F178)</f>
        <v/>
      </c>
      <c r="D175" s="170" t="str">
        <f>IF('Result Sheet'!E178="","",'Result Sheet'!E178)</f>
        <v/>
      </c>
      <c r="E175" s="171" t="str">
        <f>IF('Result Sheet'!G178="","",'Result Sheet'!G178)</f>
        <v/>
      </c>
      <c r="F175" s="171" t="str">
        <f>IF('Result Sheet'!H178="","",'Result Sheet'!H178)</f>
        <v/>
      </c>
      <c r="G175" s="171" t="str">
        <f>IF('Result Sheet'!I178="","",'Result Sheet'!I178)</f>
        <v/>
      </c>
      <c r="H175" s="172" t="str">
        <f>IF('Result Sheet'!K178="","",'Result Sheet'!K178)</f>
        <v/>
      </c>
      <c r="I175" s="172" t="str">
        <f>IF('Result Sheet'!J178="","",'Result Sheet'!J178)</f>
        <v/>
      </c>
      <c r="J175" s="273" t="str">
        <f>IF('Result Sheet'!DM178="","",'Result Sheet'!DM178)</f>
        <v/>
      </c>
      <c r="K175" s="173" t="str">
        <f>IF('Result Sheet'!DI178="","",'Result Sheet'!DI178)</f>
        <v/>
      </c>
      <c r="L175" s="174" t="str">
        <f>IF('Result Sheet'!DJ178="","",'Result Sheet'!DJ178)</f>
        <v/>
      </c>
      <c r="M175" s="173" t="str">
        <f>IF('Result Sheet'!DK178="","",'Result Sheet'!DK178)</f>
        <v/>
      </c>
      <c r="N175" s="216" t="str">
        <f>IF('Result Sheet'!DP178="","",'Result Sheet'!DP178)</f>
        <v/>
      </c>
      <c r="O175" s="175" t="str">
        <f>IF('Result Sheet'!AB178="","",IF('Result Sheet'!AB178="D","I",'Result Sheet'!AB178))</f>
        <v/>
      </c>
      <c r="P175" s="176" t="str">
        <f>IF('Result Sheet'!AC178="","",'Result Sheet'!AC178)</f>
        <v/>
      </c>
      <c r="Q175" s="175" t="str">
        <f>IF('Result Sheet'!AT178="","",IF('Result Sheet'!AT178="D","I",'Result Sheet'!AT178))</f>
        <v/>
      </c>
      <c r="R175" s="176" t="str">
        <f>IF('Result Sheet'!AU178="","",'Result Sheet'!AU178)</f>
        <v/>
      </c>
      <c r="S175" s="175" t="str">
        <f>IF('Result Sheet'!BL178="","",IF('Result Sheet'!BL178="D","I",'Result Sheet'!BL178))</f>
        <v/>
      </c>
      <c r="T175" s="176" t="str">
        <f>IF('Result Sheet'!BM178="","",'Result Sheet'!BM178)</f>
        <v/>
      </c>
      <c r="U175" s="175" t="str">
        <f>IF('Result Sheet'!CD178="","",IF('Result Sheet'!CD178="D","I",'Result Sheet'!CD178))</f>
        <v/>
      </c>
      <c r="V175" s="176" t="str">
        <f>IF('Result Sheet'!CE178="","",'Result Sheet'!CE178)</f>
        <v/>
      </c>
      <c r="W175" s="177" t="str">
        <f>IF('Result Sheet'!DO178="","",'Result Sheet'!DO178)</f>
        <v/>
      </c>
      <c r="BQ175" s="178" t="str">
        <f>'Result Sheet'!G178</f>
        <v/>
      </c>
      <c r="BR175" s="179" t="str">
        <f t="shared" si="24"/>
        <v/>
      </c>
      <c r="BS175" s="179" t="str">
        <f t="shared" si="25"/>
        <v/>
      </c>
      <c r="BT175" s="179" t="str">
        <f t="shared" si="26"/>
        <v/>
      </c>
      <c r="BU175" s="179" t="str">
        <f t="shared" si="27"/>
        <v/>
      </c>
      <c r="BV175" s="179" t="str">
        <f t="shared" si="28"/>
        <v/>
      </c>
      <c r="BW175" s="179" t="str">
        <f t="shared" si="29"/>
        <v/>
      </c>
      <c r="BX175" s="179" t="str">
        <f t="shared" si="30"/>
        <v/>
      </c>
      <c r="BY175" s="179" t="str">
        <f t="shared" si="31"/>
        <v/>
      </c>
      <c r="BZ175" s="179" t="str">
        <f t="shared" si="32"/>
        <v/>
      </c>
      <c r="CA175" s="179" t="str">
        <f t="shared" si="33"/>
        <v/>
      </c>
      <c r="CB175" s="179" t="str">
        <f t="shared" si="34"/>
        <v/>
      </c>
      <c r="CC175" s="179" t="str">
        <f t="shared" si="35"/>
        <v/>
      </c>
      <c r="CD175" s="180"/>
    </row>
    <row r="176" spans="1:82" ht="15.95" customHeight="1">
      <c r="A176" s="167">
        <f>IF('Result Sheet'!A179="","",'Result Sheet'!A179)</f>
        <v>172</v>
      </c>
      <c r="B176" s="168" t="str">
        <f>IF('Result Sheet'!B179="","",'Result Sheet'!B179)</f>
        <v/>
      </c>
      <c r="C176" s="169" t="str">
        <f>IF('Result Sheet'!F179="","",'Result Sheet'!F179)</f>
        <v/>
      </c>
      <c r="D176" s="170" t="str">
        <f>IF('Result Sheet'!E179="","",'Result Sheet'!E179)</f>
        <v/>
      </c>
      <c r="E176" s="171" t="str">
        <f>IF('Result Sheet'!G179="","",'Result Sheet'!G179)</f>
        <v/>
      </c>
      <c r="F176" s="171" t="str">
        <f>IF('Result Sheet'!H179="","",'Result Sheet'!H179)</f>
        <v/>
      </c>
      <c r="G176" s="171" t="str">
        <f>IF('Result Sheet'!I179="","",'Result Sheet'!I179)</f>
        <v/>
      </c>
      <c r="H176" s="172" t="str">
        <f>IF('Result Sheet'!K179="","",'Result Sheet'!K179)</f>
        <v/>
      </c>
      <c r="I176" s="172" t="str">
        <f>IF('Result Sheet'!J179="","",'Result Sheet'!J179)</f>
        <v/>
      </c>
      <c r="J176" s="273" t="str">
        <f>IF('Result Sheet'!DM179="","",'Result Sheet'!DM179)</f>
        <v/>
      </c>
      <c r="K176" s="173" t="str">
        <f>IF('Result Sheet'!DI179="","",'Result Sheet'!DI179)</f>
        <v/>
      </c>
      <c r="L176" s="174" t="str">
        <f>IF('Result Sheet'!DJ179="","",'Result Sheet'!DJ179)</f>
        <v/>
      </c>
      <c r="M176" s="173" t="str">
        <f>IF('Result Sheet'!DK179="","",'Result Sheet'!DK179)</f>
        <v/>
      </c>
      <c r="N176" s="216" t="str">
        <f>IF('Result Sheet'!DP179="","",'Result Sheet'!DP179)</f>
        <v/>
      </c>
      <c r="O176" s="175" t="str">
        <f>IF('Result Sheet'!AB179="","",IF('Result Sheet'!AB179="D","I",'Result Sheet'!AB179))</f>
        <v/>
      </c>
      <c r="P176" s="176" t="str">
        <f>IF('Result Sheet'!AC179="","",'Result Sheet'!AC179)</f>
        <v/>
      </c>
      <c r="Q176" s="175" t="str">
        <f>IF('Result Sheet'!AT179="","",IF('Result Sheet'!AT179="D","I",'Result Sheet'!AT179))</f>
        <v/>
      </c>
      <c r="R176" s="176" t="str">
        <f>IF('Result Sheet'!AU179="","",'Result Sheet'!AU179)</f>
        <v/>
      </c>
      <c r="S176" s="175" t="str">
        <f>IF('Result Sheet'!BL179="","",IF('Result Sheet'!BL179="D","I",'Result Sheet'!BL179))</f>
        <v/>
      </c>
      <c r="T176" s="176" t="str">
        <f>IF('Result Sheet'!BM179="","",'Result Sheet'!BM179)</f>
        <v/>
      </c>
      <c r="U176" s="175" t="str">
        <f>IF('Result Sheet'!CD179="","",IF('Result Sheet'!CD179="D","I",'Result Sheet'!CD179))</f>
        <v/>
      </c>
      <c r="V176" s="176" t="str">
        <f>IF('Result Sheet'!CE179="","",'Result Sheet'!CE179)</f>
        <v/>
      </c>
      <c r="W176" s="177" t="str">
        <f>IF('Result Sheet'!DO179="","",'Result Sheet'!DO179)</f>
        <v/>
      </c>
      <c r="BQ176" s="178" t="str">
        <f>'Result Sheet'!G179</f>
        <v/>
      </c>
      <c r="BR176" s="179" t="str">
        <f t="shared" si="24"/>
        <v/>
      </c>
      <c r="BS176" s="179" t="str">
        <f t="shared" si="25"/>
        <v/>
      </c>
      <c r="BT176" s="179" t="str">
        <f t="shared" si="26"/>
        <v/>
      </c>
      <c r="BU176" s="179" t="str">
        <f t="shared" si="27"/>
        <v/>
      </c>
      <c r="BV176" s="179" t="str">
        <f t="shared" si="28"/>
        <v/>
      </c>
      <c r="BW176" s="179" t="str">
        <f t="shared" si="29"/>
        <v/>
      </c>
      <c r="BX176" s="179" t="str">
        <f t="shared" si="30"/>
        <v/>
      </c>
      <c r="BY176" s="179" t="str">
        <f t="shared" si="31"/>
        <v/>
      </c>
      <c r="BZ176" s="179" t="str">
        <f t="shared" si="32"/>
        <v/>
      </c>
      <c r="CA176" s="179" t="str">
        <f t="shared" si="33"/>
        <v/>
      </c>
      <c r="CB176" s="179" t="str">
        <f t="shared" si="34"/>
        <v/>
      </c>
      <c r="CC176" s="179" t="str">
        <f t="shared" si="35"/>
        <v/>
      </c>
      <c r="CD176" s="180"/>
    </row>
    <row r="177" spans="1:82" ht="15.95" customHeight="1">
      <c r="A177" s="167">
        <f>IF('Result Sheet'!A180="","",'Result Sheet'!A180)</f>
        <v>173</v>
      </c>
      <c r="B177" s="168" t="str">
        <f>IF('Result Sheet'!B180="","",'Result Sheet'!B180)</f>
        <v/>
      </c>
      <c r="C177" s="169" t="str">
        <f>IF('Result Sheet'!F180="","",'Result Sheet'!F180)</f>
        <v/>
      </c>
      <c r="D177" s="170" t="str">
        <f>IF('Result Sheet'!E180="","",'Result Sheet'!E180)</f>
        <v/>
      </c>
      <c r="E177" s="171" t="str">
        <f>IF('Result Sheet'!G180="","",'Result Sheet'!G180)</f>
        <v/>
      </c>
      <c r="F177" s="171" t="str">
        <f>IF('Result Sheet'!H180="","",'Result Sheet'!H180)</f>
        <v/>
      </c>
      <c r="G177" s="171" t="str">
        <f>IF('Result Sheet'!I180="","",'Result Sheet'!I180)</f>
        <v/>
      </c>
      <c r="H177" s="172" t="str">
        <f>IF('Result Sheet'!K180="","",'Result Sheet'!K180)</f>
        <v/>
      </c>
      <c r="I177" s="172" t="str">
        <f>IF('Result Sheet'!J180="","",'Result Sheet'!J180)</f>
        <v/>
      </c>
      <c r="J177" s="273" t="str">
        <f>IF('Result Sheet'!DM180="","",'Result Sheet'!DM180)</f>
        <v/>
      </c>
      <c r="K177" s="173" t="str">
        <f>IF('Result Sheet'!DI180="","",'Result Sheet'!DI180)</f>
        <v/>
      </c>
      <c r="L177" s="174" t="str">
        <f>IF('Result Sheet'!DJ180="","",'Result Sheet'!DJ180)</f>
        <v/>
      </c>
      <c r="M177" s="173" t="str">
        <f>IF('Result Sheet'!DK180="","",'Result Sheet'!DK180)</f>
        <v/>
      </c>
      <c r="N177" s="216" t="str">
        <f>IF('Result Sheet'!DP180="","",'Result Sheet'!DP180)</f>
        <v/>
      </c>
      <c r="O177" s="175" t="str">
        <f>IF('Result Sheet'!AB180="","",IF('Result Sheet'!AB180="D","I",'Result Sheet'!AB180))</f>
        <v/>
      </c>
      <c r="P177" s="176" t="str">
        <f>IF('Result Sheet'!AC180="","",'Result Sheet'!AC180)</f>
        <v/>
      </c>
      <c r="Q177" s="175" t="str">
        <f>IF('Result Sheet'!AT180="","",IF('Result Sheet'!AT180="D","I",'Result Sheet'!AT180))</f>
        <v/>
      </c>
      <c r="R177" s="176" t="str">
        <f>IF('Result Sheet'!AU180="","",'Result Sheet'!AU180)</f>
        <v/>
      </c>
      <c r="S177" s="175" t="str">
        <f>IF('Result Sheet'!BL180="","",IF('Result Sheet'!BL180="D","I",'Result Sheet'!BL180))</f>
        <v/>
      </c>
      <c r="T177" s="176" t="str">
        <f>IF('Result Sheet'!BM180="","",'Result Sheet'!BM180)</f>
        <v/>
      </c>
      <c r="U177" s="175" t="str">
        <f>IF('Result Sheet'!CD180="","",IF('Result Sheet'!CD180="D","I",'Result Sheet'!CD180))</f>
        <v/>
      </c>
      <c r="V177" s="176" t="str">
        <f>IF('Result Sheet'!CE180="","",'Result Sheet'!CE180)</f>
        <v/>
      </c>
      <c r="W177" s="177" t="str">
        <f>IF('Result Sheet'!DO180="","",'Result Sheet'!DO180)</f>
        <v/>
      </c>
      <c r="BQ177" s="178" t="str">
        <f>'Result Sheet'!G180</f>
        <v/>
      </c>
      <c r="BR177" s="179" t="str">
        <f t="shared" si="24"/>
        <v/>
      </c>
      <c r="BS177" s="179" t="str">
        <f t="shared" si="25"/>
        <v/>
      </c>
      <c r="BT177" s="179" t="str">
        <f t="shared" si="26"/>
        <v/>
      </c>
      <c r="BU177" s="179" t="str">
        <f t="shared" si="27"/>
        <v/>
      </c>
      <c r="BV177" s="179" t="str">
        <f t="shared" si="28"/>
        <v/>
      </c>
      <c r="BW177" s="179" t="str">
        <f t="shared" si="29"/>
        <v/>
      </c>
      <c r="BX177" s="179" t="str">
        <f t="shared" si="30"/>
        <v/>
      </c>
      <c r="BY177" s="179" t="str">
        <f t="shared" si="31"/>
        <v/>
      </c>
      <c r="BZ177" s="179" t="str">
        <f t="shared" si="32"/>
        <v/>
      </c>
      <c r="CA177" s="179" t="str">
        <f t="shared" si="33"/>
        <v/>
      </c>
      <c r="CB177" s="179" t="str">
        <f t="shared" si="34"/>
        <v/>
      </c>
      <c r="CC177" s="179" t="str">
        <f t="shared" si="35"/>
        <v/>
      </c>
      <c r="CD177" s="180"/>
    </row>
    <row r="178" spans="1:82" ht="15.95" customHeight="1">
      <c r="A178" s="167">
        <f>IF('Result Sheet'!A181="","",'Result Sheet'!A181)</f>
        <v>174</v>
      </c>
      <c r="B178" s="168" t="str">
        <f>IF('Result Sheet'!B181="","",'Result Sheet'!B181)</f>
        <v/>
      </c>
      <c r="C178" s="169" t="str">
        <f>IF('Result Sheet'!F181="","",'Result Sheet'!F181)</f>
        <v/>
      </c>
      <c r="D178" s="170" t="str">
        <f>IF('Result Sheet'!E181="","",'Result Sheet'!E181)</f>
        <v/>
      </c>
      <c r="E178" s="171" t="str">
        <f>IF('Result Sheet'!G181="","",'Result Sheet'!G181)</f>
        <v/>
      </c>
      <c r="F178" s="171" t="str">
        <f>IF('Result Sheet'!H181="","",'Result Sheet'!H181)</f>
        <v/>
      </c>
      <c r="G178" s="171" t="str">
        <f>IF('Result Sheet'!I181="","",'Result Sheet'!I181)</f>
        <v/>
      </c>
      <c r="H178" s="172" t="str">
        <f>IF('Result Sheet'!K181="","",'Result Sheet'!K181)</f>
        <v/>
      </c>
      <c r="I178" s="172" t="str">
        <f>IF('Result Sheet'!J181="","",'Result Sheet'!J181)</f>
        <v/>
      </c>
      <c r="J178" s="273" t="str">
        <f>IF('Result Sheet'!DM181="","",'Result Sheet'!DM181)</f>
        <v/>
      </c>
      <c r="K178" s="173" t="str">
        <f>IF('Result Sheet'!DI181="","",'Result Sheet'!DI181)</f>
        <v/>
      </c>
      <c r="L178" s="174" t="str">
        <f>IF('Result Sheet'!DJ181="","",'Result Sheet'!DJ181)</f>
        <v/>
      </c>
      <c r="M178" s="173" t="str">
        <f>IF('Result Sheet'!DK181="","",'Result Sheet'!DK181)</f>
        <v/>
      </c>
      <c r="N178" s="216" t="str">
        <f>IF('Result Sheet'!DP181="","",'Result Sheet'!DP181)</f>
        <v/>
      </c>
      <c r="O178" s="175" t="str">
        <f>IF('Result Sheet'!AB181="","",IF('Result Sheet'!AB181="D","I",'Result Sheet'!AB181))</f>
        <v/>
      </c>
      <c r="P178" s="176" t="str">
        <f>IF('Result Sheet'!AC181="","",'Result Sheet'!AC181)</f>
        <v/>
      </c>
      <c r="Q178" s="175" t="str">
        <f>IF('Result Sheet'!AT181="","",IF('Result Sheet'!AT181="D","I",'Result Sheet'!AT181))</f>
        <v/>
      </c>
      <c r="R178" s="176" t="str">
        <f>IF('Result Sheet'!AU181="","",'Result Sheet'!AU181)</f>
        <v/>
      </c>
      <c r="S178" s="175" t="str">
        <f>IF('Result Sheet'!BL181="","",IF('Result Sheet'!BL181="D","I",'Result Sheet'!BL181))</f>
        <v/>
      </c>
      <c r="T178" s="176" t="str">
        <f>IF('Result Sheet'!BM181="","",'Result Sheet'!BM181)</f>
        <v/>
      </c>
      <c r="U178" s="175" t="str">
        <f>IF('Result Sheet'!CD181="","",IF('Result Sheet'!CD181="D","I",'Result Sheet'!CD181))</f>
        <v/>
      </c>
      <c r="V178" s="176" t="str">
        <f>IF('Result Sheet'!CE181="","",'Result Sheet'!CE181)</f>
        <v/>
      </c>
      <c r="W178" s="177" t="str">
        <f>IF('Result Sheet'!DO181="","",'Result Sheet'!DO181)</f>
        <v/>
      </c>
      <c r="BQ178" s="178" t="str">
        <f>'Result Sheet'!G181</f>
        <v/>
      </c>
      <c r="BR178" s="179" t="str">
        <f t="shared" si="24"/>
        <v/>
      </c>
      <c r="BS178" s="179" t="str">
        <f t="shared" si="25"/>
        <v/>
      </c>
      <c r="BT178" s="179" t="str">
        <f t="shared" si="26"/>
        <v/>
      </c>
      <c r="BU178" s="179" t="str">
        <f t="shared" si="27"/>
        <v/>
      </c>
      <c r="BV178" s="179" t="str">
        <f t="shared" si="28"/>
        <v/>
      </c>
      <c r="BW178" s="179" t="str">
        <f t="shared" si="29"/>
        <v/>
      </c>
      <c r="BX178" s="179" t="str">
        <f t="shared" si="30"/>
        <v/>
      </c>
      <c r="BY178" s="179" t="str">
        <f t="shared" si="31"/>
        <v/>
      </c>
      <c r="BZ178" s="179" t="str">
        <f t="shared" si="32"/>
        <v/>
      </c>
      <c r="CA178" s="179" t="str">
        <f t="shared" si="33"/>
        <v/>
      </c>
      <c r="CB178" s="179" t="str">
        <f t="shared" si="34"/>
        <v/>
      </c>
      <c r="CC178" s="179" t="str">
        <f t="shared" si="35"/>
        <v/>
      </c>
      <c r="CD178" s="180"/>
    </row>
    <row r="179" spans="1:82" ht="15.95" customHeight="1">
      <c r="A179" s="167">
        <f>IF('Result Sheet'!A182="","",'Result Sheet'!A182)</f>
        <v>175</v>
      </c>
      <c r="B179" s="168" t="str">
        <f>IF('Result Sheet'!B182="","",'Result Sheet'!B182)</f>
        <v/>
      </c>
      <c r="C179" s="169" t="str">
        <f>IF('Result Sheet'!F182="","",'Result Sheet'!F182)</f>
        <v/>
      </c>
      <c r="D179" s="170" t="str">
        <f>IF('Result Sheet'!E182="","",'Result Sheet'!E182)</f>
        <v/>
      </c>
      <c r="E179" s="171" t="str">
        <f>IF('Result Sheet'!G182="","",'Result Sheet'!G182)</f>
        <v/>
      </c>
      <c r="F179" s="171" t="str">
        <f>IF('Result Sheet'!H182="","",'Result Sheet'!H182)</f>
        <v/>
      </c>
      <c r="G179" s="171" t="str">
        <f>IF('Result Sheet'!I182="","",'Result Sheet'!I182)</f>
        <v/>
      </c>
      <c r="H179" s="172" t="str">
        <f>IF('Result Sheet'!K182="","",'Result Sheet'!K182)</f>
        <v/>
      </c>
      <c r="I179" s="172" t="str">
        <f>IF('Result Sheet'!J182="","",'Result Sheet'!J182)</f>
        <v/>
      </c>
      <c r="J179" s="273" t="str">
        <f>IF('Result Sheet'!DM182="","",'Result Sheet'!DM182)</f>
        <v/>
      </c>
      <c r="K179" s="173" t="str">
        <f>IF('Result Sheet'!DI182="","",'Result Sheet'!DI182)</f>
        <v/>
      </c>
      <c r="L179" s="174" t="str">
        <f>IF('Result Sheet'!DJ182="","",'Result Sheet'!DJ182)</f>
        <v/>
      </c>
      <c r="M179" s="173" t="str">
        <f>IF('Result Sheet'!DK182="","",'Result Sheet'!DK182)</f>
        <v/>
      </c>
      <c r="N179" s="216" t="str">
        <f>IF('Result Sheet'!DP182="","",'Result Sheet'!DP182)</f>
        <v/>
      </c>
      <c r="O179" s="175" t="str">
        <f>IF('Result Sheet'!AB182="","",IF('Result Sheet'!AB182="D","I",'Result Sheet'!AB182))</f>
        <v/>
      </c>
      <c r="P179" s="176" t="str">
        <f>IF('Result Sheet'!AC182="","",'Result Sheet'!AC182)</f>
        <v/>
      </c>
      <c r="Q179" s="175" t="str">
        <f>IF('Result Sheet'!AT182="","",IF('Result Sheet'!AT182="D","I",'Result Sheet'!AT182))</f>
        <v/>
      </c>
      <c r="R179" s="176" t="str">
        <f>IF('Result Sheet'!AU182="","",'Result Sheet'!AU182)</f>
        <v/>
      </c>
      <c r="S179" s="175" t="str">
        <f>IF('Result Sheet'!BL182="","",IF('Result Sheet'!BL182="D","I",'Result Sheet'!BL182))</f>
        <v/>
      </c>
      <c r="T179" s="176" t="str">
        <f>IF('Result Sheet'!BM182="","",'Result Sheet'!BM182)</f>
        <v/>
      </c>
      <c r="U179" s="175" t="str">
        <f>IF('Result Sheet'!CD182="","",IF('Result Sheet'!CD182="D","I",'Result Sheet'!CD182))</f>
        <v/>
      </c>
      <c r="V179" s="176" t="str">
        <f>IF('Result Sheet'!CE182="","",'Result Sheet'!CE182)</f>
        <v/>
      </c>
      <c r="W179" s="177" t="str">
        <f>IF('Result Sheet'!DO182="","",'Result Sheet'!DO182)</f>
        <v/>
      </c>
      <c r="BQ179" s="178" t="str">
        <f>'Result Sheet'!G182</f>
        <v/>
      </c>
      <c r="BR179" s="179" t="str">
        <f t="shared" si="24"/>
        <v/>
      </c>
      <c r="BS179" s="179" t="str">
        <f t="shared" si="25"/>
        <v/>
      </c>
      <c r="BT179" s="179" t="str">
        <f t="shared" si="26"/>
        <v/>
      </c>
      <c r="BU179" s="179" t="str">
        <f t="shared" si="27"/>
        <v/>
      </c>
      <c r="BV179" s="179" t="str">
        <f t="shared" si="28"/>
        <v/>
      </c>
      <c r="BW179" s="179" t="str">
        <f t="shared" si="29"/>
        <v/>
      </c>
      <c r="BX179" s="179" t="str">
        <f t="shared" si="30"/>
        <v/>
      </c>
      <c r="BY179" s="179" t="str">
        <f t="shared" si="31"/>
        <v/>
      </c>
      <c r="BZ179" s="179" t="str">
        <f t="shared" si="32"/>
        <v/>
      </c>
      <c r="CA179" s="179" t="str">
        <f t="shared" si="33"/>
        <v/>
      </c>
      <c r="CB179" s="179" t="str">
        <f t="shared" si="34"/>
        <v/>
      </c>
      <c r="CC179" s="179" t="str">
        <f t="shared" si="35"/>
        <v/>
      </c>
      <c r="CD179" s="180"/>
    </row>
    <row r="180" spans="1:82" ht="15.95" customHeight="1">
      <c r="A180" s="167">
        <f>IF('Result Sheet'!A183="","",'Result Sheet'!A183)</f>
        <v>176</v>
      </c>
      <c r="B180" s="168" t="str">
        <f>IF('Result Sheet'!B183="","",'Result Sheet'!B183)</f>
        <v/>
      </c>
      <c r="C180" s="169" t="str">
        <f>IF('Result Sheet'!F183="","",'Result Sheet'!F183)</f>
        <v/>
      </c>
      <c r="D180" s="170" t="str">
        <f>IF('Result Sheet'!E183="","",'Result Sheet'!E183)</f>
        <v/>
      </c>
      <c r="E180" s="171" t="str">
        <f>IF('Result Sheet'!G183="","",'Result Sheet'!G183)</f>
        <v/>
      </c>
      <c r="F180" s="171" t="str">
        <f>IF('Result Sheet'!H183="","",'Result Sheet'!H183)</f>
        <v/>
      </c>
      <c r="G180" s="171" t="str">
        <f>IF('Result Sheet'!I183="","",'Result Sheet'!I183)</f>
        <v/>
      </c>
      <c r="H180" s="172" t="str">
        <f>IF('Result Sheet'!K183="","",'Result Sheet'!K183)</f>
        <v/>
      </c>
      <c r="I180" s="172" t="str">
        <f>IF('Result Sheet'!J183="","",'Result Sheet'!J183)</f>
        <v/>
      </c>
      <c r="J180" s="273" t="str">
        <f>IF('Result Sheet'!DM183="","",'Result Sheet'!DM183)</f>
        <v/>
      </c>
      <c r="K180" s="173" t="str">
        <f>IF('Result Sheet'!DI183="","",'Result Sheet'!DI183)</f>
        <v/>
      </c>
      <c r="L180" s="174" t="str">
        <f>IF('Result Sheet'!DJ183="","",'Result Sheet'!DJ183)</f>
        <v/>
      </c>
      <c r="M180" s="173" t="str">
        <f>IF('Result Sheet'!DK183="","",'Result Sheet'!DK183)</f>
        <v/>
      </c>
      <c r="N180" s="216" t="str">
        <f>IF('Result Sheet'!DP183="","",'Result Sheet'!DP183)</f>
        <v/>
      </c>
      <c r="O180" s="175" t="str">
        <f>IF('Result Sheet'!AB183="","",IF('Result Sheet'!AB183="D","I",'Result Sheet'!AB183))</f>
        <v/>
      </c>
      <c r="P180" s="176" t="str">
        <f>IF('Result Sheet'!AC183="","",'Result Sheet'!AC183)</f>
        <v/>
      </c>
      <c r="Q180" s="175" t="str">
        <f>IF('Result Sheet'!AT183="","",IF('Result Sheet'!AT183="D","I",'Result Sheet'!AT183))</f>
        <v/>
      </c>
      <c r="R180" s="176" t="str">
        <f>IF('Result Sheet'!AU183="","",'Result Sheet'!AU183)</f>
        <v/>
      </c>
      <c r="S180" s="175" t="str">
        <f>IF('Result Sheet'!BL183="","",IF('Result Sheet'!BL183="D","I",'Result Sheet'!BL183))</f>
        <v/>
      </c>
      <c r="T180" s="176" t="str">
        <f>IF('Result Sheet'!BM183="","",'Result Sheet'!BM183)</f>
        <v/>
      </c>
      <c r="U180" s="175" t="str">
        <f>IF('Result Sheet'!CD183="","",IF('Result Sheet'!CD183="D","I",'Result Sheet'!CD183))</f>
        <v/>
      </c>
      <c r="V180" s="176" t="str">
        <f>IF('Result Sheet'!CE183="","",'Result Sheet'!CE183)</f>
        <v/>
      </c>
      <c r="W180" s="177" t="str">
        <f>IF('Result Sheet'!DO183="","",'Result Sheet'!DO183)</f>
        <v/>
      </c>
      <c r="BQ180" s="178" t="str">
        <f>'Result Sheet'!G183</f>
        <v/>
      </c>
      <c r="BR180" s="179" t="str">
        <f t="shared" si="24"/>
        <v/>
      </c>
      <c r="BS180" s="179" t="str">
        <f t="shared" si="25"/>
        <v/>
      </c>
      <c r="BT180" s="179" t="str">
        <f t="shared" si="26"/>
        <v/>
      </c>
      <c r="BU180" s="179" t="str">
        <f t="shared" si="27"/>
        <v/>
      </c>
      <c r="BV180" s="179" t="str">
        <f t="shared" si="28"/>
        <v/>
      </c>
      <c r="BW180" s="179" t="str">
        <f t="shared" si="29"/>
        <v/>
      </c>
      <c r="BX180" s="179" t="str">
        <f t="shared" si="30"/>
        <v/>
      </c>
      <c r="BY180" s="179" t="str">
        <f t="shared" si="31"/>
        <v/>
      </c>
      <c r="BZ180" s="179" t="str">
        <f t="shared" si="32"/>
        <v/>
      </c>
      <c r="CA180" s="179" t="str">
        <f t="shared" si="33"/>
        <v/>
      </c>
      <c r="CB180" s="179" t="str">
        <f t="shared" si="34"/>
        <v/>
      </c>
      <c r="CC180" s="179" t="str">
        <f t="shared" si="35"/>
        <v/>
      </c>
      <c r="CD180" s="180"/>
    </row>
    <row r="181" spans="1:82" ht="15.95" customHeight="1">
      <c r="A181" s="167">
        <f>IF('Result Sheet'!A184="","",'Result Sheet'!A184)</f>
        <v>177</v>
      </c>
      <c r="B181" s="168" t="str">
        <f>IF('Result Sheet'!B184="","",'Result Sheet'!B184)</f>
        <v/>
      </c>
      <c r="C181" s="169" t="str">
        <f>IF('Result Sheet'!F184="","",'Result Sheet'!F184)</f>
        <v/>
      </c>
      <c r="D181" s="170" t="str">
        <f>IF('Result Sheet'!E184="","",'Result Sheet'!E184)</f>
        <v/>
      </c>
      <c r="E181" s="171" t="str">
        <f>IF('Result Sheet'!G184="","",'Result Sheet'!G184)</f>
        <v/>
      </c>
      <c r="F181" s="171" t="str">
        <f>IF('Result Sheet'!H184="","",'Result Sheet'!H184)</f>
        <v/>
      </c>
      <c r="G181" s="171" t="str">
        <f>IF('Result Sheet'!I184="","",'Result Sheet'!I184)</f>
        <v/>
      </c>
      <c r="H181" s="172" t="str">
        <f>IF('Result Sheet'!K184="","",'Result Sheet'!K184)</f>
        <v/>
      </c>
      <c r="I181" s="172" t="str">
        <f>IF('Result Sheet'!J184="","",'Result Sheet'!J184)</f>
        <v/>
      </c>
      <c r="J181" s="273" t="str">
        <f>IF('Result Sheet'!DM184="","",'Result Sheet'!DM184)</f>
        <v/>
      </c>
      <c r="K181" s="173" t="str">
        <f>IF('Result Sheet'!DI184="","",'Result Sheet'!DI184)</f>
        <v/>
      </c>
      <c r="L181" s="174" t="str">
        <f>IF('Result Sheet'!DJ184="","",'Result Sheet'!DJ184)</f>
        <v/>
      </c>
      <c r="M181" s="173" t="str">
        <f>IF('Result Sheet'!DK184="","",'Result Sheet'!DK184)</f>
        <v/>
      </c>
      <c r="N181" s="216" t="str">
        <f>IF('Result Sheet'!DP184="","",'Result Sheet'!DP184)</f>
        <v/>
      </c>
      <c r="O181" s="175" t="str">
        <f>IF('Result Sheet'!AB184="","",IF('Result Sheet'!AB184="D","I",'Result Sheet'!AB184))</f>
        <v/>
      </c>
      <c r="P181" s="176" t="str">
        <f>IF('Result Sheet'!AC184="","",'Result Sheet'!AC184)</f>
        <v/>
      </c>
      <c r="Q181" s="175" t="str">
        <f>IF('Result Sheet'!AT184="","",IF('Result Sheet'!AT184="D","I",'Result Sheet'!AT184))</f>
        <v/>
      </c>
      <c r="R181" s="176" t="str">
        <f>IF('Result Sheet'!AU184="","",'Result Sheet'!AU184)</f>
        <v/>
      </c>
      <c r="S181" s="175" t="str">
        <f>IF('Result Sheet'!BL184="","",IF('Result Sheet'!BL184="D","I",'Result Sheet'!BL184))</f>
        <v/>
      </c>
      <c r="T181" s="176" t="str">
        <f>IF('Result Sheet'!BM184="","",'Result Sheet'!BM184)</f>
        <v/>
      </c>
      <c r="U181" s="175" t="str">
        <f>IF('Result Sheet'!CD184="","",IF('Result Sheet'!CD184="D","I",'Result Sheet'!CD184))</f>
        <v/>
      </c>
      <c r="V181" s="176" t="str">
        <f>IF('Result Sheet'!CE184="","",'Result Sheet'!CE184)</f>
        <v/>
      </c>
      <c r="W181" s="177" t="str">
        <f>IF('Result Sheet'!DO184="","",'Result Sheet'!DO184)</f>
        <v/>
      </c>
      <c r="BQ181" s="178" t="str">
        <f>'Result Sheet'!G184</f>
        <v/>
      </c>
      <c r="BR181" s="179" t="str">
        <f t="shared" si="24"/>
        <v/>
      </c>
      <c r="BS181" s="179" t="str">
        <f t="shared" si="25"/>
        <v/>
      </c>
      <c r="BT181" s="179" t="str">
        <f t="shared" si="26"/>
        <v/>
      </c>
      <c r="BU181" s="179" t="str">
        <f t="shared" si="27"/>
        <v/>
      </c>
      <c r="BV181" s="179" t="str">
        <f t="shared" si="28"/>
        <v/>
      </c>
      <c r="BW181" s="179" t="str">
        <f t="shared" si="29"/>
        <v/>
      </c>
      <c r="BX181" s="179" t="str">
        <f t="shared" si="30"/>
        <v/>
      </c>
      <c r="BY181" s="179" t="str">
        <f t="shared" si="31"/>
        <v/>
      </c>
      <c r="BZ181" s="179" t="str">
        <f t="shared" si="32"/>
        <v/>
      </c>
      <c r="CA181" s="179" t="str">
        <f t="shared" si="33"/>
        <v/>
      </c>
      <c r="CB181" s="179" t="str">
        <f t="shared" si="34"/>
        <v/>
      </c>
      <c r="CC181" s="179" t="str">
        <f t="shared" si="35"/>
        <v/>
      </c>
      <c r="CD181" s="180"/>
    </row>
    <row r="182" spans="1:82" ht="15.95" customHeight="1">
      <c r="A182" s="167">
        <f>IF('Result Sheet'!A185="","",'Result Sheet'!A185)</f>
        <v>178</v>
      </c>
      <c r="B182" s="168" t="str">
        <f>IF('Result Sheet'!B185="","",'Result Sheet'!B185)</f>
        <v/>
      </c>
      <c r="C182" s="169" t="str">
        <f>IF('Result Sheet'!F185="","",'Result Sheet'!F185)</f>
        <v/>
      </c>
      <c r="D182" s="170" t="str">
        <f>IF('Result Sheet'!E185="","",'Result Sheet'!E185)</f>
        <v/>
      </c>
      <c r="E182" s="171" t="str">
        <f>IF('Result Sheet'!G185="","",'Result Sheet'!G185)</f>
        <v/>
      </c>
      <c r="F182" s="171" t="str">
        <f>IF('Result Sheet'!H185="","",'Result Sheet'!H185)</f>
        <v/>
      </c>
      <c r="G182" s="171" t="str">
        <f>IF('Result Sheet'!I185="","",'Result Sheet'!I185)</f>
        <v/>
      </c>
      <c r="H182" s="172" t="str">
        <f>IF('Result Sheet'!K185="","",'Result Sheet'!K185)</f>
        <v/>
      </c>
      <c r="I182" s="172" t="str">
        <f>IF('Result Sheet'!J185="","",'Result Sheet'!J185)</f>
        <v/>
      </c>
      <c r="J182" s="273" t="str">
        <f>IF('Result Sheet'!DM185="","",'Result Sheet'!DM185)</f>
        <v/>
      </c>
      <c r="K182" s="173" t="str">
        <f>IF('Result Sheet'!DI185="","",'Result Sheet'!DI185)</f>
        <v/>
      </c>
      <c r="L182" s="174" t="str">
        <f>IF('Result Sheet'!DJ185="","",'Result Sheet'!DJ185)</f>
        <v/>
      </c>
      <c r="M182" s="173" t="str">
        <f>IF('Result Sheet'!DK185="","",'Result Sheet'!DK185)</f>
        <v/>
      </c>
      <c r="N182" s="216" t="str">
        <f>IF('Result Sheet'!DP185="","",'Result Sheet'!DP185)</f>
        <v/>
      </c>
      <c r="O182" s="175" t="str">
        <f>IF('Result Sheet'!AB185="","",IF('Result Sheet'!AB185="D","I",'Result Sheet'!AB185))</f>
        <v/>
      </c>
      <c r="P182" s="176" t="str">
        <f>IF('Result Sheet'!AC185="","",'Result Sheet'!AC185)</f>
        <v/>
      </c>
      <c r="Q182" s="175" t="str">
        <f>IF('Result Sheet'!AT185="","",IF('Result Sheet'!AT185="D","I",'Result Sheet'!AT185))</f>
        <v/>
      </c>
      <c r="R182" s="176" t="str">
        <f>IF('Result Sheet'!AU185="","",'Result Sheet'!AU185)</f>
        <v/>
      </c>
      <c r="S182" s="175" t="str">
        <f>IF('Result Sheet'!BL185="","",IF('Result Sheet'!BL185="D","I",'Result Sheet'!BL185))</f>
        <v/>
      </c>
      <c r="T182" s="176" t="str">
        <f>IF('Result Sheet'!BM185="","",'Result Sheet'!BM185)</f>
        <v/>
      </c>
      <c r="U182" s="175" t="str">
        <f>IF('Result Sheet'!CD185="","",IF('Result Sheet'!CD185="D","I",'Result Sheet'!CD185))</f>
        <v/>
      </c>
      <c r="V182" s="176" t="str">
        <f>IF('Result Sheet'!CE185="","",'Result Sheet'!CE185)</f>
        <v/>
      </c>
      <c r="W182" s="177" t="str">
        <f>IF('Result Sheet'!DO185="","",'Result Sheet'!DO185)</f>
        <v/>
      </c>
      <c r="BQ182" s="178" t="str">
        <f>'Result Sheet'!G185</f>
        <v/>
      </c>
      <c r="BR182" s="179" t="str">
        <f t="shared" si="24"/>
        <v/>
      </c>
      <c r="BS182" s="179" t="str">
        <f t="shared" si="25"/>
        <v/>
      </c>
      <c r="BT182" s="179" t="str">
        <f t="shared" si="26"/>
        <v/>
      </c>
      <c r="BU182" s="179" t="str">
        <f t="shared" si="27"/>
        <v/>
      </c>
      <c r="BV182" s="179" t="str">
        <f t="shared" si="28"/>
        <v/>
      </c>
      <c r="BW182" s="179" t="str">
        <f t="shared" si="29"/>
        <v/>
      </c>
      <c r="BX182" s="179" t="str">
        <f t="shared" si="30"/>
        <v/>
      </c>
      <c r="BY182" s="179" t="str">
        <f t="shared" si="31"/>
        <v/>
      </c>
      <c r="BZ182" s="179" t="str">
        <f t="shared" si="32"/>
        <v/>
      </c>
      <c r="CA182" s="179" t="str">
        <f t="shared" si="33"/>
        <v/>
      </c>
      <c r="CB182" s="179" t="str">
        <f t="shared" si="34"/>
        <v/>
      </c>
      <c r="CC182" s="179" t="str">
        <f t="shared" si="35"/>
        <v/>
      </c>
      <c r="CD182" s="180"/>
    </row>
    <row r="183" spans="1:82" ht="15.95" customHeight="1">
      <c r="A183" s="167">
        <f>IF('Result Sheet'!A186="","",'Result Sheet'!A186)</f>
        <v>179</v>
      </c>
      <c r="B183" s="168" t="str">
        <f>IF('Result Sheet'!B186="","",'Result Sheet'!B186)</f>
        <v/>
      </c>
      <c r="C183" s="169" t="str">
        <f>IF('Result Sheet'!F186="","",'Result Sheet'!F186)</f>
        <v/>
      </c>
      <c r="D183" s="170" t="str">
        <f>IF('Result Sheet'!E186="","",'Result Sheet'!E186)</f>
        <v/>
      </c>
      <c r="E183" s="171" t="str">
        <f>IF('Result Sheet'!G186="","",'Result Sheet'!G186)</f>
        <v/>
      </c>
      <c r="F183" s="171" t="str">
        <f>IF('Result Sheet'!H186="","",'Result Sheet'!H186)</f>
        <v/>
      </c>
      <c r="G183" s="171" t="str">
        <f>IF('Result Sheet'!I186="","",'Result Sheet'!I186)</f>
        <v/>
      </c>
      <c r="H183" s="172" t="str">
        <f>IF('Result Sheet'!K186="","",'Result Sheet'!K186)</f>
        <v/>
      </c>
      <c r="I183" s="172" t="str">
        <f>IF('Result Sheet'!J186="","",'Result Sheet'!J186)</f>
        <v/>
      </c>
      <c r="J183" s="273" t="str">
        <f>IF('Result Sheet'!DM186="","",'Result Sheet'!DM186)</f>
        <v/>
      </c>
      <c r="K183" s="173" t="str">
        <f>IF('Result Sheet'!DI186="","",'Result Sheet'!DI186)</f>
        <v/>
      </c>
      <c r="L183" s="174" t="str">
        <f>IF('Result Sheet'!DJ186="","",'Result Sheet'!DJ186)</f>
        <v/>
      </c>
      <c r="M183" s="173" t="str">
        <f>IF('Result Sheet'!DK186="","",'Result Sheet'!DK186)</f>
        <v/>
      </c>
      <c r="N183" s="216" t="str">
        <f>IF('Result Sheet'!DP186="","",'Result Sheet'!DP186)</f>
        <v/>
      </c>
      <c r="O183" s="175" t="str">
        <f>IF('Result Sheet'!AB186="","",IF('Result Sheet'!AB186="D","I",'Result Sheet'!AB186))</f>
        <v/>
      </c>
      <c r="P183" s="176" t="str">
        <f>IF('Result Sheet'!AC186="","",'Result Sheet'!AC186)</f>
        <v/>
      </c>
      <c r="Q183" s="175" t="str">
        <f>IF('Result Sheet'!AT186="","",IF('Result Sheet'!AT186="D","I",'Result Sheet'!AT186))</f>
        <v/>
      </c>
      <c r="R183" s="176" t="str">
        <f>IF('Result Sheet'!AU186="","",'Result Sheet'!AU186)</f>
        <v/>
      </c>
      <c r="S183" s="175" t="str">
        <f>IF('Result Sheet'!BL186="","",IF('Result Sheet'!BL186="D","I",'Result Sheet'!BL186))</f>
        <v/>
      </c>
      <c r="T183" s="176" t="str">
        <f>IF('Result Sheet'!BM186="","",'Result Sheet'!BM186)</f>
        <v/>
      </c>
      <c r="U183" s="175" t="str">
        <f>IF('Result Sheet'!CD186="","",IF('Result Sheet'!CD186="D","I",'Result Sheet'!CD186))</f>
        <v/>
      </c>
      <c r="V183" s="176" t="str">
        <f>IF('Result Sheet'!CE186="","",'Result Sheet'!CE186)</f>
        <v/>
      </c>
      <c r="W183" s="177" t="str">
        <f>IF('Result Sheet'!DO186="","",'Result Sheet'!DO186)</f>
        <v/>
      </c>
      <c r="BQ183" s="178" t="str">
        <f>'Result Sheet'!G186</f>
        <v/>
      </c>
      <c r="BR183" s="179" t="str">
        <f t="shared" si="24"/>
        <v/>
      </c>
      <c r="BS183" s="179" t="str">
        <f t="shared" si="25"/>
        <v/>
      </c>
      <c r="BT183" s="179" t="str">
        <f t="shared" si="26"/>
        <v/>
      </c>
      <c r="BU183" s="179" t="str">
        <f t="shared" si="27"/>
        <v/>
      </c>
      <c r="BV183" s="179" t="str">
        <f t="shared" si="28"/>
        <v/>
      </c>
      <c r="BW183" s="179" t="str">
        <f t="shared" si="29"/>
        <v/>
      </c>
      <c r="BX183" s="179" t="str">
        <f t="shared" si="30"/>
        <v/>
      </c>
      <c r="BY183" s="179" t="str">
        <f t="shared" si="31"/>
        <v/>
      </c>
      <c r="BZ183" s="179" t="str">
        <f t="shared" si="32"/>
        <v/>
      </c>
      <c r="CA183" s="179" t="str">
        <f t="shared" si="33"/>
        <v/>
      </c>
      <c r="CB183" s="179" t="str">
        <f t="shared" si="34"/>
        <v/>
      </c>
      <c r="CC183" s="179" t="str">
        <f t="shared" si="35"/>
        <v/>
      </c>
      <c r="CD183" s="180"/>
    </row>
    <row r="184" spans="1:82" ht="15.95" customHeight="1">
      <c r="A184" s="167">
        <f>IF('Result Sheet'!A187="","",'Result Sheet'!A187)</f>
        <v>180</v>
      </c>
      <c r="B184" s="168" t="str">
        <f>IF('Result Sheet'!B187="","",'Result Sheet'!B187)</f>
        <v/>
      </c>
      <c r="C184" s="169" t="str">
        <f>IF('Result Sheet'!F187="","",'Result Sheet'!F187)</f>
        <v/>
      </c>
      <c r="D184" s="170" t="str">
        <f>IF('Result Sheet'!E187="","",'Result Sheet'!E187)</f>
        <v/>
      </c>
      <c r="E184" s="171" t="str">
        <f>IF('Result Sheet'!G187="","",'Result Sheet'!G187)</f>
        <v/>
      </c>
      <c r="F184" s="171" t="str">
        <f>IF('Result Sheet'!H187="","",'Result Sheet'!H187)</f>
        <v/>
      </c>
      <c r="G184" s="171" t="str">
        <f>IF('Result Sheet'!I187="","",'Result Sheet'!I187)</f>
        <v/>
      </c>
      <c r="H184" s="172" t="str">
        <f>IF('Result Sheet'!K187="","",'Result Sheet'!K187)</f>
        <v/>
      </c>
      <c r="I184" s="172" t="str">
        <f>IF('Result Sheet'!J187="","",'Result Sheet'!J187)</f>
        <v/>
      </c>
      <c r="J184" s="273" t="str">
        <f>IF('Result Sheet'!DM187="","",'Result Sheet'!DM187)</f>
        <v/>
      </c>
      <c r="K184" s="173" t="str">
        <f>IF('Result Sheet'!DI187="","",'Result Sheet'!DI187)</f>
        <v/>
      </c>
      <c r="L184" s="174" t="str">
        <f>IF('Result Sheet'!DJ187="","",'Result Sheet'!DJ187)</f>
        <v/>
      </c>
      <c r="M184" s="173" t="str">
        <f>IF('Result Sheet'!DK187="","",'Result Sheet'!DK187)</f>
        <v/>
      </c>
      <c r="N184" s="216" t="str">
        <f>IF('Result Sheet'!DP187="","",'Result Sheet'!DP187)</f>
        <v/>
      </c>
      <c r="O184" s="175" t="str">
        <f>IF('Result Sheet'!AB187="","",IF('Result Sheet'!AB187="D","I",'Result Sheet'!AB187))</f>
        <v/>
      </c>
      <c r="P184" s="176" t="str">
        <f>IF('Result Sheet'!AC187="","",'Result Sheet'!AC187)</f>
        <v/>
      </c>
      <c r="Q184" s="175" t="str">
        <f>IF('Result Sheet'!AT187="","",IF('Result Sheet'!AT187="D","I",'Result Sheet'!AT187))</f>
        <v/>
      </c>
      <c r="R184" s="176" t="str">
        <f>IF('Result Sheet'!AU187="","",'Result Sheet'!AU187)</f>
        <v/>
      </c>
      <c r="S184" s="175" t="str">
        <f>IF('Result Sheet'!BL187="","",IF('Result Sheet'!BL187="D","I",'Result Sheet'!BL187))</f>
        <v/>
      </c>
      <c r="T184" s="176" t="str">
        <f>IF('Result Sheet'!BM187="","",'Result Sheet'!BM187)</f>
        <v/>
      </c>
      <c r="U184" s="175" t="str">
        <f>IF('Result Sheet'!CD187="","",IF('Result Sheet'!CD187="D","I",'Result Sheet'!CD187))</f>
        <v/>
      </c>
      <c r="V184" s="176" t="str">
        <f>IF('Result Sheet'!CE187="","",'Result Sheet'!CE187)</f>
        <v/>
      </c>
      <c r="W184" s="177" t="str">
        <f>IF('Result Sheet'!DO187="","",'Result Sheet'!DO187)</f>
        <v/>
      </c>
      <c r="BQ184" s="178" t="str">
        <f>'Result Sheet'!G187</f>
        <v/>
      </c>
      <c r="BR184" s="179" t="str">
        <f t="shared" si="24"/>
        <v/>
      </c>
      <c r="BS184" s="179" t="str">
        <f t="shared" si="25"/>
        <v/>
      </c>
      <c r="BT184" s="179" t="str">
        <f t="shared" si="26"/>
        <v/>
      </c>
      <c r="BU184" s="179" t="str">
        <f t="shared" si="27"/>
        <v/>
      </c>
      <c r="BV184" s="179" t="str">
        <f t="shared" si="28"/>
        <v/>
      </c>
      <c r="BW184" s="179" t="str">
        <f t="shared" si="29"/>
        <v/>
      </c>
      <c r="BX184" s="179" t="str">
        <f t="shared" si="30"/>
        <v/>
      </c>
      <c r="BY184" s="179" t="str">
        <f t="shared" si="31"/>
        <v/>
      </c>
      <c r="BZ184" s="179" t="str">
        <f t="shared" si="32"/>
        <v/>
      </c>
      <c r="CA184" s="179" t="str">
        <f t="shared" si="33"/>
        <v/>
      </c>
      <c r="CB184" s="179" t="str">
        <f t="shared" si="34"/>
        <v/>
      </c>
      <c r="CC184" s="179" t="str">
        <f t="shared" si="35"/>
        <v/>
      </c>
      <c r="CD184" s="180"/>
    </row>
    <row r="185" spans="1:82" ht="15.95" customHeight="1">
      <c r="A185" s="167">
        <f>IF('Result Sheet'!A188="","",'Result Sheet'!A188)</f>
        <v>181</v>
      </c>
      <c r="B185" s="168" t="str">
        <f>IF('Result Sheet'!B188="","",'Result Sheet'!B188)</f>
        <v/>
      </c>
      <c r="C185" s="169" t="str">
        <f>IF('Result Sheet'!F188="","",'Result Sheet'!F188)</f>
        <v/>
      </c>
      <c r="D185" s="170" t="str">
        <f>IF('Result Sheet'!E188="","",'Result Sheet'!E188)</f>
        <v/>
      </c>
      <c r="E185" s="171" t="str">
        <f>IF('Result Sheet'!G188="","",'Result Sheet'!G188)</f>
        <v/>
      </c>
      <c r="F185" s="171" t="str">
        <f>IF('Result Sheet'!H188="","",'Result Sheet'!H188)</f>
        <v/>
      </c>
      <c r="G185" s="171" t="str">
        <f>IF('Result Sheet'!I188="","",'Result Sheet'!I188)</f>
        <v/>
      </c>
      <c r="H185" s="172" t="str">
        <f>IF('Result Sheet'!K188="","",'Result Sheet'!K188)</f>
        <v/>
      </c>
      <c r="I185" s="172" t="str">
        <f>IF('Result Sheet'!J188="","",'Result Sheet'!J188)</f>
        <v/>
      </c>
      <c r="J185" s="273" t="str">
        <f>IF('Result Sheet'!DM188="","",'Result Sheet'!DM188)</f>
        <v/>
      </c>
      <c r="K185" s="173" t="str">
        <f>IF('Result Sheet'!DI188="","",'Result Sheet'!DI188)</f>
        <v/>
      </c>
      <c r="L185" s="174" t="str">
        <f>IF('Result Sheet'!DJ188="","",'Result Sheet'!DJ188)</f>
        <v/>
      </c>
      <c r="M185" s="173" t="str">
        <f>IF('Result Sheet'!DK188="","",'Result Sheet'!DK188)</f>
        <v/>
      </c>
      <c r="N185" s="216" t="str">
        <f>IF('Result Sheet'!DP188="","",'Result Sheet'!DP188)</f>
        <v/>
      </c>
      <c r="O185" s="175" t="str">
        <f>IF('Result Sheet'!AB188="","",IF('Result Sheet'!AB188="D","I",'Result Sheet'!AB188))</f>
        <v/>
      </c>
      <c r="P185" s="176" t="str">
        <f>IF('Result Sheet'!AC188="","",'Result Sheet'!AC188)</f>
        <v/>
      </c>
      <c r="Q185" s="175" t="str">
        <f>IF('Result Sheet'!AT188="","",IF('Result Sheet'!AT188="D","I",'Result Sheet'!AT188))</f>
        <v/>
      </c>
      <c r="R185" s="176" t="str">
        <f>IF('Result Sheet'!AU188="","",'Result Sheet'!AU188)</f>
        <v/>
      </c>
      <c r="S185" s="175" t="str">
        <f>IF('Result Sheet'!BL188="","",IF('Result Sheet'!BL188="D","I",'Result Sheet'!BL188))</f>
        <v/>
      </c>
      <c r="T185" s="176" t="str">
        <f>IF('Result Sheet'!BM188="","",'Result Sheet'!BM188)</f>
        <v/>
      </c>
      <c r="U185" s="175" t="str">
        <f>IF('Result Sheet'!CD188="","",IF('Result Sheet'!CD188="D","I",'Result Sheet'!CD188))</f>
        <v/>
      </c>
      <c r="V185" s="176" t="str">
        <f>IF('Result Sheet'!CE188="","",'Result Sheet'!CE188)</f>
        <v/>
      </c>
      <c r="W185" s="177" t="str">
        <f>IF('Result Sheet'!DO188="","",'Result Sheet'!DO188)</f>
        <v/>
      </c>
      <c r="BQ185" s="178" t="str">
        <f>'Result Sheet'!G188</f>
        <v/>
      </c>
      <c r="BR185" s="179" t="str">
        <f t="shared" si="24"/>
        <v/>
      </c>
      <c r="BS185" s="179" t="str">
        <f t="shared" si="25"/>
        <v/>
      </c>
      <c r="BT185" s="179" t="str">
        <f t="shared" si="26"/>
        <v/>
      </c>
      <c r="BU185" s="179" t="str">
        <f t="shared" si="27"/>
        <v/>
      </c>
      <c r="BV185" s="179" t="str">
        <f t="shared" si="28"/>
        <v/>
      </c>
      <c r="BW185" s="179" t="str">
        <f t="shared" si="29"/>
        <v/>
      </c>
      <c r="BX185" s="179" t="str">
        <f t="shared" si="30"/>
        <v/>
      </c>
      <c r="BY185" s="179" t="str">
        <f t="shared" si="31"/>
        <v/>
      </c>
      <c r="BZ185" s="179" t="str">
        <f t="shared" si="32"/>
        <v/>
      </c>
      <c r="CA185" s="179" t="str">
        <f t="shared" si="33"/>
        <v/>
      </c>
      <c r="CB185" s="179" t="str">
        <f t="shared" si="34"/>
        <v/>
      </c>
      <c r="CC185" s="179" t="str">
        <f t="shared" si="35"/>
        <v/>
      </c>
      <c r="CD185" s="180"/>
    </row>
    <row r="186" spans="1:82" ht="15.95" customHeight="1">
      <c r="A186" s="167">
        <f>IF('Result Sheet'!A189="","",'Result Sheet'!A189)</f>
        <v>182</v>
      </c>
      <c r="B186" s="168" t="str">
        <f>IF('Result Sheet'!B189="","",'Result Sheet'!B189)</f>
        <v/>
      </c>
      <c r="C186" s="169" t="str">
        <f>IF('Result Sheet'!F189="","",'Result Sheet'!F189)</f>
        <v/>
      </c>
      <c r="D186" s="170" t="str">
        <f>IF('Result Sheet'!E189="","",'Result Sheet'!E189)</f>
        <v/>
      </c>
      <c r="E186" s="171" t="str">
        <f>IF('Result Sheet'!G189="","",'Result Sheet'!G189)</f>
        <v/>
      </c>
      <c r="F186" s="171" t="str">
        <f>IF('Result Sheet'!H189="","",'Result Sheet'!H189)</f>
        <v/>
      </c>
      <c r="G186" s="171" t="str">
        <f>IF('Result Sheet'!I189="","",'Result Sheet'!I189)</f>
        <v/>
      </c>
      <c r="H186" s="172" t="str">
        <f>IF('Result Sheet'!K189="","",'Result Sheet'!K189)</f>
        <v/>
      </c>
      <c r="I186" s="172" t="str">
        <f>IF('Result Sheet'!J189="","",'Result Sheet'!J189)</f>
        <v/>
      </c>
      <c r="J186" s="273" t="str">
        <f>IF('Result Sheet'!DM189="","",'Result Sheet'!DM189)</f>
        <v/>
      </c>
      <c r="K186" s="173" t="str">
        <f>IF('Result Sheet'!DI189="","",'Result Sheet'!DI189)</f>
        <v/>
      </c>
      <c r="L186" s="174" t="str">
        <f>IF('Result Sheet'!DJ189="","",'Result Sheet'!DJ189)</f>
        <v/>
      </c>
      <c r="M186" s="173" t="str">
        <f>IF('Result Sheet'!DK189="","",'Result Sheet'!DK189)</f>
        <v/>
      </c>
      <c r="N186" s="216" t="str">
        <f>IF('Result Sheet'!DP189="","",'Result Sheet'!DP189)</f>
        <v/>
      </c>
      <c r="O186" s="175" t="str">
        <f>IF('Result Sheet'!AB189="","",IF('Result Sheet'!AB189="D","I",'Result Sheet'!AB189))</f>
        <v/>
      </c>
      <c r="P186" s="176" t="str">
        <f>IF('Result Sheet'!AC189="","",'Result Sheet'!AC189)</f>
        <v/>
      </c>
      <c r="Q186" s="175" t="str">
        <f>IF('Result Sheet'!AT189="","",IF('Result Sheet'!AT189="D","I",'Result Sheet'!AT189))</f>
        <v/>
      </c>
      <c r="R186" s="176" t="str">
        <f>IF('Result Sheet'!AU189="","",'Result Sheet'!AU189)</f>
        <v/>
      </c>
      <c r="S186" s="175" t="str">
        <f>IF('Result Sheet'!BL189="","",IF('Result Sheet'!BL189="D","I",'Result Sheet'!BL189))</f>
        <v/>
      </c>
      <c r="T186" s="176" t="str">
        <f>IF('Result Sheet'!BM189="","",'Result Sheet'!BM189)</f>
        <v/>
      </c>
      <c r="U186" s="175" t="str">
        <f>IF('Result Sheet'!CD189="","",IF('Result Sheet'!CD189="D","I",'Result Sheet'!CD189))</f>
        <v/>
      </c>
      <c r="V186" s="176" t="str">
        <f>IF('Result Sheet'!CE189="","",'Result Sheet'!CE189)</f>
        <v/>
      </c>
      <c r="W186" s="177" t="str">
        <f>IF('Result Sheet'!DO189="","",'Result Sheet'!DO189)</f>
        <v/>
      </c>
      <c r="BQ186" s="178" t="str">
        <f>'Result Sheet'!G189</f>
        <v/>
      </c>
      <c r="BR186" s="179" t="str">
        <f t="shared" si="24"/>
        <v/>
      </c>
      <c r="BS186" s="179" t="str">
        <f t="shared" si="25"/>
        <v/>
      </c>
      <c r="BT186" s="179" t="str">
        <f t="shared" si="26"/>
        <v/>
      </c>
      <c r="BU186" s="179" t="str">
        <f t="shared" si="27"/>
        <v/>
      </c>
      <c r="BV186" s="179" t="str">
        <f t="shared" si="28"/>
        <v/>
      </c>
      <c r="BW186" s="179" t="str">
        <f t="shared" si="29"/>
        <v/>
      </c>
      <c r="BX186" s="179" t="str">
        <f t="shared" si="30"/>
        <v/>
      </c>
      <c r="BY186" s="179" t="str">
        <f t="shared" si="31"/>
        <v/>
      </c>
      <c r="BZ186" s="179" t="str">
        <f t="shared" si="32"/>
        <v/>
      </c>
      <c r="CA186" s="179" t="str">
        <f t="shared" si="33"/>
        <v/>
      </c>
      <c r="CB186" s="179" t="str">
        <f t="shared" si="34"/>
        <v/>
      </c>
      <c r="CC186" s="179" t="str">
        <f t="shared" si="35"/>
        <v/>
      </c>
      <c r="CD186" s="180"/>
    </row>
    <row r="187" spans="1:82" ht="15.95" customHeight="1">
      <c r="A187" s="167">
        <f>IF('Result Sheet'!A190="","",'Result Sheet'!A190)</f>
        <v>183</v>
      </c>
      <c r="B187" s="168" t="str">
        <f>IF('Result Sheet'!B190="","",'Result Sheet'!B190)</f>
        <v/>
      </c>
      <c r="C187" s="169" t="str">
        <f>IF('Result Sheet'!F190="","",'Result Sheet'!F190)</f>
        <v/>
      </c>
      <c r="D187" s="170" t="str">
        <f>IF('Result Sheet'!E190="","",'Result Sheet'!E190)</f>
        <v/>
      </c>
      <c r="E187" s="171" t="str">
        <f>IF('Result Sheet'!G190="","",'Result Sheet'!G190)</f>
        <v/>
      </c>
      <c r="F187" s="171" t="str">
        <f>IF('Result Sheet'!H190="","",'Result Sheet'!H190)</f>
        <v/>
      </c>
      <c r="G187" s="171" t="str">
        <f>IF('Result Sheet'!I190="","",'Result Sheet'!I190)</f>
        <v/>
      </c>
      <c r="H187" s="172" t="str">
        <f>IF('Result Sheet'!K190="","",'Result Sheet'!K190)</f>
        <v/>
      </c>
      <c r="I187" s="172" t="str">
        <f>IF('Result Sheet'!J190="","",'Result Sheet'!J190)</f>
        <v/>
      </c>
      <c r="J187" s="273" t="str">
        <f>IF('Result Sheet'!DM190="","",'Result Sheet'!DM190)</f>
        <v/>
      </c>
      <c r="K187" s="173" t="str">
        <f>IF('Result Sheet'!DI190="","",'Result Sheet'!DI190)</f>
        <v/>
      </c>
      <c r="L187" s="174" t="str">
        <f>IF('Result Sheet'!DJ190="","",'Result Sheet'!DJ190)</f>
        <v/>
      </c>
      <c r="M187" s="173" t="str">
        <f>IF('Result Sheet'!DK190="","",'Result Sheet'!DK190)</f>
        <v/>
      </c>
      <c r="N187" s="216" t="str">
        <f>IF('Result Sheet'!DP190="","",'Result Sheet'!DP190)</f>
        <v/>
      </c>
      <c r="O187" s="175" t="str">
        <f>IF('Result Sheet'!AB190="","",IF('Result Sheet'!AB190="D","I",'Result Sheet'!AB190))</f>
        <v/>
      </c>
      <c r="P187" s="176" t="str">
        <f>IF('Result Sheet'!AC190="","",'Result Sheet'!AC190)</f>
        <v/>
      </c>
      <c r="Q187" s="175" t="str">
        <f>IF('Result Sheet'!AT190="","",IF('Result Sheet'!AT190="D","I",'Result Sheet'!AT190))</f>
        <v/>
      </c>
      <c r="R187" s="176" t="str">
        <f>IF('Result Sheet'!AU190="","",'Result Sheet'!AU190)</f>
        <v/>
      </c>
      <c r="S187" s="175" t="str">
        <f>IF('Result Sheet'!BL190="","",IF('Result Sheet'!BL190="D","I",'Result Sheet'!BL190))</f>
        <v/>
      </c>
      <c r="T187" s="176" t="str">
        <f>IF('Result Sheet'!BM190="","",'Result Sheet'!BM190)</f>
        <v/>
      </c>
      <c r="U187" s="175" t="str">
        <f>IF('Result Sheet'!CD190="","",IF('Result Sheet'!CD190="D","I",'Result Sheet'!CD190))</f>
        <v/>
      </c>
      <c r="V187" s="176" t="str">
        <f>IF('Result Sheet'!CE190="","",'Result Sheet'!CE190)</f>
        <v/>
      </c>
      <c r="W187" s="177" t="str">
        <f>IF('Result Sheet'!DO190="","",'Result Sheet'!DO190)</f>
        <v/>
      </c>
      <c r="BQ187" s="178" t="str">
        <f>'Result Sheet'!G190</f>
        <v/>
      </c>
      <c r="BR187" s="179" t="str">
        <f t="shared" si="24"/>
        <v/>
      </c>
      <c r="BS187" s="179" t="str">
        <f t="shared" si="25"/>
        <v/>
      </c>
      <c r="BT187" s="179" t="str">
        <f t="shared" si="26"/>
        <v/>
      </c>
      <c r="BU187" s="179" t="str">
        <f t="shared" si="27"/>
        <v/>
      </c>
      <c r="BV187" s="179" t="str">
        <f t="shared" si="28"/>
        <v/>
      </c>
      <c r="BW187" s="179" t="str">
        <f t="shared" si="29"/>
        <v/>
      </c>
      <c r="BX187" s="179" t="str">
        <f t="shared" si="30"/>
        <v/>
      </c>
      <c r="BY187" s="179" t="str">
        <f t="shared" si="31"/>
        <v/>
      </c>
      <c r="BZ187" s="179" t="str">
        <f t="shared" si="32"/>
        <v/>
      </c>
      <c r="CA187" s="179" t="str">
        <f t="shared" si="33"/>
        <v/>
      </c>
      <c r="CB187" s="179" t="str">
        <f t="shared" si="34"/>
        <v/>
      </c>
      <c r="CC187" s="179" t="str">
        <f t="shared" si="35"/>
        <v/>
      </c>
      <c r="CD187" s="180"/>
    </row>
    <row r="188" spans="1:82" ht="15.95" customHeight="1">
      <c r="A188" s="167">
        <f>IF('Result Sheet'!A191="","",'Result Sheet'!A191)</f>
        <v>184</v>
      </c>
      <c r="B188" s="168" t="str">
        <f>IF('Result Sheet'!B191="","",'Result Sheet'!B191)</f>
        <v/>
      </c>
      <c r="C188" s="169" t="str">
        <f>IF('Result Sheet'!F191="","",'Result Sheet'!F191)</f>
        <v/>
      </c>
      <c r="D188" s="170" t="str">
        <f>IF('Result Sheet'!E191="","",'Result Sheet'!E191)</f>
        <v/>
      </c>
      <c r="E188" s="171" t="str">
        <f>IF('Result Sheet'!G191="","",'Result Sheet'!G191)</f>
        <v/>
      </c>
      <c r="F188" s="171" t="str">
        <f>IF('Result Sheet'!H191="","",'Result Sheet'!H191)</f>
        <v/>
      </c>
      <c r="G188" s="171" t="str">
        <f>IF('Result Sheet'!I191="","",'Result Sheet'!I191)</f>
        <v/>
      </c>
      <c r="H188" s="172" t="str">
        <f>IF('Result Sheet'!K191="","",'Result Sheet'!K191)</f>
        <v/>
      </c>
      <c r="I188" s="172" t="str">
        <f>IF('Result Sheet'!J191="","",'Result Sheet'!J191)</f>
        <v/>
      </c>
      <c r="J188" s="273" t="str">
        <f>IF('Result Sheet'!DM191="","",'Result Sheet'!DM191)</f>
        <v/>
      </c>
      <c r="K188" s="173" t="str">
        <f>IF('Result Sheet'!DI191="","",'Result Sheet'!DI191)</f>
        <v/>
      </c>
      <c r="L188" s="174" t="str">
        <f>IF('Result Sheet'!DJ191="","",'Result Sheet'!DJ191)</f>
        <v/>
      </c>
      <c r="M188" s="173" t="str">
        <f>IF('Result Sheet'!DK191="","",'Result Sheet'!DK191)</f>
        <v/>
      </c>
      <c r="N188" s="216" t="str">
        <f>IF('Result Sheet'!DP191="","",'Result Sheet'!DP191)</f>
        <v/>
      </c>
      <c r="O188" s="175" t="str">
        <f>IF('Result Sheet'!AB191="","",IF('Result Sheet'!AB191="D","I",'Result Sheet'!AB191))</f>
        <v/>
      </c>
      <c r="P188" s="176" t="str">
        <f>IF('Result Sheet'!AC191="","",'Result Sheet'!AC191)</f>
        <v/>
      </c>
      <c r="Q188" s="175" t="str">
        <f>IF('Result Sheet'!AT191="","",IF('Result Sheet'!AT191="D","I",'Result Sheet'!AT191))</f>
        <v/>
      </c>
      <c r="R188" s="176" t="str">
        <f>IF('Result Sheet'!AU191="","",'Result Sheet'!AU191)</f>
        <v/>
      </c>
      <c r="S188" s="175" t="str">
        <f>IF('Result Sheet'!BL191="","",IF('Result Sheet'!BL191="D","I",'Result Sheet'!BL191))</f>
        <v/>
      </c>
      <c r="T188" s="176" t="str">
        <f>IF('Result Sheet'!BM191="","",'Result Sheet'!BM191)</f>
        <v/>
      </c>
      <c r="U188" s="175" t="str">
        <f>IF('Result Sheet'!CD191="","",IF('Result Sheet'!CD191="D","I",'Result Sheet'!CD191))</f>
        <v/>
      </c>
      <c r="V188" s="176" t="str">
        <f>IF('Result Sheet'!CE191="","",'Result Sheet'!CE191)</f>
        <v/>
      </c>
      <c r="W188" s="177" t="str">
        <f>IF('Result Sheet'!DO191="","",'Result Sheet'!DO191)</f>
        <v/>
      </c>
      <c r="BQ188" s="178" t="str">
        <f>'Result Sheet'!G191</f>
        <v/>
      </c>
      <c r="BR188" s="179" t="str">
        <f t="shared" si="24"/>
        <v/>
      </c>
      <c r="BS188" s="179" t="str">
        <f t="shared" si="25"/>
        <v/>
      </c>
      <c r="BT188" s="179" t="str">
        <f t="shared" si="26"/>
        <v/>
      </c>
      <c r="BU188" s="179" t="str">
        <f t="shared" si="27"/>
        <v/>
      </c>
      <c r="BV188" s="179" t="str">
        <f t="shared" si="28"/>
        <v/>
      </c>
      <c r="BW188" s="179" t="str">
        <f t="shared" si="29"/>
        <v/>
      </c>
      <c r="BX188" s="179" t="str">
        <f t="shared" si="30"/>
        <v/>
      </c>
      <c r="BY188" s="179" t="str">
        <f t="shared" si="31"/>
        <v/>
      </c>
      <c r="BZ188" s="179" t="str">
        <f t="shared" si="32"/>
        <v/>
      </c>
      <c r="CA188" s="179" t="str">
        <f t="shared" si="33"/>
        <v/>
      </c>
      <c r="CB188" s="179" t="str">
        <f t="shared" si="34"/>
        <v/>
      </c>
      <c r="CC188" s="179" t="str">
        <f t="shared" si="35"/>
        <v/>
      </c>
      <c r="CD188" s="180"/>
    </row>
    <row r="189" spans="1:82" ht="15.95" customHeight="1">
      <c r="A189" s="167">
        <f>IF('Result Sheet'!A192="","",'Result Sheet'!A192)</f>
        <v>185</v>
      </c>
      <c r="B189" s="168" t="str">
        <f>IF('Result Sheet'!B192="","",'Result Sheet'!B192)</f>
        <v/>
      </c>
      <c r="C189" s="169" t="str">
        <f>IF('Result Sheet'!F192="","",'Result Sheet'!F192)</f>
        <v/>
      </c>
      <c r="D189" s="170" t="str">
        <f>IF('Result Sheet'!E192="","",'Result Sheet'!E192)</f>
        <v/>
      </c>
      <c r="E189" s="171" t="str">
        <f>IF('Result Sheet'!G192="","",'Result Sheet'!G192)</f>
        <v/>
      </c>
      <c r="F189" s="171" t="str">
        <f>IF('Result Sheet'!H192="","",'Result Sheet'!H192)</f>
        <v/>
      </c>
      <c r="G189" s="171" t="str">
        <f>IF('Result Sheet'!I192="","",'Result Sheet'!I192)</f>
        <v/>
      </c>
      <c r="H189" s="172" t="str">
        <f>IF('Result Sheet'!K192="","",'Result Sheet'!K192)</f>
        <v/>
      </c>
      <c r="I189" s="172" t="str">
        <f>IF('Result Sheet'!J192="","",'Result Sheet'!J192)</f>
        <v/>
      </c>
      <c r="J189" s="273" t="str">
        <f>IF('Result Sheet'!DM192="","",'Result Sheet'!DM192)</f>
        <v/>
      </c>
      <c r="K189" s="173" t="str">
        <f>IF('Result Sheet'!DI192="","",'Result Sheet'!DI192)</f>
        <v/>
      </c>
      <c r="L189" s="174" t="str">
        <f>IF('Result Sheet'!DJ192="","",'Result Sheet'!DJ192)</f>
        <v/>
      </c>
      <c r="M189" s="173" t="str">
        <f>IF('Result Sheet'!DK192="","",'Result Sheet'!DK192)</f>
        <v/>
      </c>
      <c r="N189" s="216" t="str">
        <f>IF('Result Sheet'!DP192="","",'Result Sheet'!DP192)</f>
        <v/>
      </c>
      <c r="O189" s="175" t="str">
        <f>IF('Result Sheet'!AB192="","",IF('Result Sheet'!AB192="D","I",'Result Sheet'!AB192))</f>
        <v/>
      </c>
      <c r="P189" s="176" t="str">
        <f>IF('Result Sheet'!AC192="","",'Result Sheet'!AC192)</f>
        <v/>
      </c>
      <c r="Q189" s="175" t="str">
        <f>IF('Result Sheet'!AT192="","",IF('Result Sheet'!AT192="D","I",'Result Sheet'!AT192))</f>
        <v/>
      </c>
      <c r="R189" s="176" t="str">
        <f>IF('Result Sheet'!AU192="","",'Result Sheet'!AU192)</f>
        <v/>
      </c>
      <c r="S189" s="175" t="str">
        <f>IF('Result Sheet'!BL192="","",IF('Result Sheet'!BL192="D","I",'Result Sheet'!BL192))</f>
        <v/>
      </c>
      <c r="T189" s="176" t="str">
        <f>IF('Result Sheet'!BM192="","",'Result Sheet'!BM192)</f>
        <v/>
      </c>
      <c r="U189" s="175" t="str">
        <f>IF('Result Sheet'!CD192="","",IF('Result Sheet'!CD192="D","I",'Result Sheet'!CD192))</f>
        <v/>
      </c>
      <c r="V189" s="176" t="str">
        <f>IF('Result Sheet'!CE192="","",'Result Sheet'!CE192)</f>
        <v/>
      </c>
      <c r="W189" s="177" t="str">
        <f>IF('Result Sheet'!DO192="","",'Result Sheet'!DO192)</f>
        <v/>
      </c>
      <c r="BQ189" s="178" t="str">
        <f>'Result Sheet'!G192</f>
        <v/>
      </c>
      <c r="BR189" s="179" t="str">
        <f t="shared" si="24"/>
        <v/>
      </c>
      <c r="BS189" s="179" t="str">
        <f t="shared" si="25"/>
        <v/>
      </c>
      <c r="BT189" s="179" t="str">
        <f t="shared" si="26"/>
        <v/>
      </c>
      <c r="BU189" s="179" t="str">
        <f t="shared" si="27"/>
        <v/>
      </c>
      <c r="BV189" s="179" t="str">
        <f t="shared" si="28"/>
        <v/>
      </c>
      <c r="BW189" s="179" t="str">
        <f t="shared" si="29"/>
        <v/>
      </c>
      <c r="BX189" s="179" t="str">
        <f t="shared" si="30"/>
        <v/>
      </c>
      <c r="BY189" s="179" t="str">
        <f t="shared" si="31"/>
        <v/>
      </c>
      <c r="BZ189" s="179" t="str">
        <f t="shared" si="32"/>
        <v/>
      </c>
      <c r="CA189" s="179" t="str">
        <f t="shared" si="33"/>
        <v/>
      </c>
      <c r="CB189" s="179" t="str">
        <f t="shared" si="34"/>
        <v/>
      </c>
      <c r="CC189" s="179" t="str">
        <f t="shared" si="35"/>
        <v/>
      </c>
      <c r="CD189" s="180"/>
    </row>
    <row r="190" spans="1:82" ht="15.95" customHeight="1">
      <c r="A190" s="167">
        <f>IF('Result Sheet'!A193="","",'Result Sheet'!A193)</f>
        <v>186</v>
      </c>
      <c r="B190" s="168" t="str">
        <f>IF('Result Sheet'!B193="","",'Result Sheet'!B193)</f>
        <v/>
      </c>
      <c r="C190" s="169" t="str">
        <f>IF('Result Sheet'!F193="","",'Result Sheet'!F193)</f>
        <v/>
      </c>
      <c r="D190" s="170" t="str">
        <f>IF('Result Sheet'!E193="","",'Result Sheet'!E193)</f>
        <v/>
      </c>
      <c r="E190" s="171" t="str">
        <f>IF('Result Sheet'!G193="","",'Result Sheet'!G193)</f>
        <v/>
      </c>
      <c r="F190" s="171" t="str">
        <f>IF('Result Sheet'!H193="","",'Result Sheet'!H193)</f>
        <v/>
      </c>
      <c r="G190" s="171" t="str">
        <f>IF('Result Sheet'!I193="","",'Result Sheet'!I193)</f>
        <v/>
      </c>
      <c r="H190" s="172" t="str">
        <f>IF('Result Sheet'!K193="","",'Result Sheet'!K193)</f>
        <v/>
      </c>
      <c r="I190" s="172" t="str">
        <f>IF('Result Sheet'!J193="","",'Result Sheet'!J193)</f>
        <v/>
      </c>
      <c r="J190" s="273" t="str">
        <f>IF('Result Sheet'!DM193="","",'Result Sheet'!DM193)</f>
        <v/>
      </c>
      <c r="K190" s="173" t="str">
        <f>IF('Result Sheet'!DI193="","",'Result Sheet'!DI193)</f>
        <v/>
      </c>
      <c r="L190" s="174" t="str">
        <f>IF('Result Sheet'!DJ193="","",'Result Sheet'!DJ193)</f>
        <v/>
      </c>
      <c r="M190" s="173" t="str">
        <f>IF('Result Sheet'!DK193="","",'Result Sheet'!DK193)</f>
        <v/>
      </c>
      <c r="N190" s="216" t="str">
        <f>IF('Result Sheet'!DP193="","",'Result Sheet'!DP193)</f>
        <v/>
      </c>
      <c r="O190" s="175" t="str">
        <f>IF('Result Sheet'!AB193="","",IF('Result Sheet'!AB193="D","I",'Result Sheet'!AB193))</f>
        <v/>
      </c>
      <c r="P190" s="176" t="str">
        <f>IF('Result Sheet'!AC193="","",'Result Sheet'!AC193)</f>
        <v/>
      </c>
      <c r="Q190" s="175" t="str">
        <f>IF('Result Sheet'!AT193="","",IF('Result Sheet'!AT193="D","I",'Result Sheet'!AT193))</f>
        <v/>
      </c>
      <c r="R190" s="176" t="str">
        <f>IF('Result Sheet'!AU193="","",'Result Sheet'!AU193)</f>
        <v/>
      </c>
      <c r="S190" s="175" t="str">
        <f>IF('Result Sheet'!BL193="","",IF('Result Sheet'!BL193="D","I",'Result Sheet'!BL193))</f>
        <v/>
      </c>
      <c r="T190" s="176" t="str">
        <f>IF('Result Sheet'!BM193="","",'Result Sheet'!BM193)</f>
        <v/>
      </c>
      <c r="U190" s="175" t="str">
        <f>IF('Result Sheet'!CD193="","",IF('Result Sheet'!CD193="D","I",'Result Sheet'!CD193))</f>
        <v/>
      </c>
      <c r="V190" s="176" t="str">
        <f>IF('Result Sheet'!CE193="","",'Result Sheet'!CE193)</f>
        <v/>
      </c>
      <c r="W190" s="177" t="str">
        <f>IF('Result Sheet'!DO193="","",'Result Sheet'!DO193)</f>
        <v/>
      </c>
      <c r="BQ190" s="178" t="str">
        <f>'Result Sheet'!G193</f>
        <v/>
      </c>
      <c r="BR190" s="179" t="str">
        <f t="shared" si="24"/>
        <v/>
      </c>
      <c r="BS190" s="179" t="str">
        <f t="shared" si="25"/>
        <v/>
      </c>
      <c r="BT190" s="179" t="str">
        <f t="shared" si="26"/>
        <v/>
      </c>
      <c r="BU190" s="179" t="str">
        <f t="shared" si="27"/>
        <v/>
      </c>
      <c r="BV190" s="179" t="str">
        <f t="shared" si="28"/>
        <v/>
      </c>
      <c r="BW190" s="179" t="str">
        <f t="shared" si="29"/>
        <v/>
      </c>
      <c r="BX190" s="179" t="str">
        <f t="shared" si="30"/>
        <v/>
      </c>
      <c r="BY190" s="179" t="str">
        <f t="shared" si="31"/>
        <v/>
      </c>
      <c r="BZ190" s="179" t="str">
        <f t="shared" si="32"/>
        <v/>
      </c>
      <c r="CA190" s="179" t="str">
        <f t="shared" si="33"/>
        <v/>
      </c>
      <c r="CB190" s="179" t="str">
        <f t="shared" si="34"/>
        <v/>
      </c>
      <c r="CC190" s="179" t="str">
        <f t="shared" si="35"/>
        <v/>
      </c>
      <c r="CD190" s="180"/>
    </row>
    <row r="191" spans="1:82" ht="15.95" customHeight="1">
      <c r="A191" s="167">
        <f>IF('Result Sheet'!A194="","",'Result Sheet'!A194)</f>
        <v>187</v>
      </c>
      <c r="B191" s="168" t="str">
        <f>IF('Result Sheet'!B194="","",'Result Sheet'!B194)</f>
        <v/>
      </c>
      <c r="C191" s="169" t="str">
        <f>IF('Result Sheet'!F194="","",'Result Sheet'!F194)</f>
        <v/>
      </c>
      <c r="D191" s="170" t="str">
        <f>IF('Result Sheet'!E194="","",'Result Sheet'!E194)</f>
        <v/>
      </c>
      <c r="E191" s="171" t="str">
        <f>IF('Result Sheet'!G194="","",'Result Sheet'!G194)</f>
        <v/>
      </c>
      <c r="F191" s="171" t="str">
        <f>IF('Result Sheet'!H194="","",'Result Sheet'!H194)</f>
        <v/>
      </c>
      <c r="G191" s="171" t="str">
        <f>IF('Result Sheet'!I194="","",'Result Sheet'!I194)</f>
        <v/>
      </c>
      <c r="H191" s="172" t="str">
        <f>IF('Result Sheet'!K194="","",'Result Sheet'!K194)</f>
        <v/>
      </c>
      <c r="I191" s="172" t="str">
        <f>IF('Result Sheet'!J194="","",'Result Sheet'!J194)</f>
        <v/>
      </c>
      <c r="J191" s="273" t="str">
        <f>IF('Result Sheet'!DM194="","",'Result Sheet'!DM194)</f>
        <v/>
      </c>
      <c r="K191" s="173" t="str">
        <f>IF('Result Sheet'!DI194="","",'Result Sheet'!DI194)</f>
        <v/>
      </c>
      <c r="L191" s="174" t="str">
        <f>IF('Result Sheet'!DJ194="","",'Result Sheet'!DJ194)</f>
        <v/>
      </c>
      <c r="M191" s="173" t="str">
        <f>IF('Result Sheet'!DK194="","",'Result Sheet'!DK194)</f>
        <v/>
      </c>
      <c r="N191" s="216" t="str">
        <f>IF('Result Sheet'!DP194="","",'Result Sheet'!DP194)</f>
        <v/>
      </c>
      <c r="O191" s="175" t="str">
        <f>IF('Result Sheet'!AB194="","",IF('Result Sheet'!AB194="D","I",'Result Sheet'!AB194))</f>
        <v/>
      </c>
      <c r="P191" s="176" t="str">
        <f>IF('Result Sheet'!AC194="","",'Result Sheet'!AC194)</f>
        <v/>
      </c>
      <c r="Q191" s="175" t="str">
        <f>IF('Result Sheet'!AT194="","",IF('Result Sheet'!AT194="D","I",'Result Sheet'!AT194))</f>
        <v/>
      </c>
      <c r="R191" s="176" t="str">
        <f>IF('Result Sheet'!AU194="","",'Result Sheet'!AU194)</f>
        <v/>
      </c>
      <c r="S191" s="175" t="str">
        <f>IF('Result Sheet'!BL194="","",IF('Result Sheet'!BL194="D","I",'Result Sheet'!BL194))</f>
        <v/>
      </c>
      <c r="T191" s="176" t="str">
        <f>IF('Result Sheet'!BM194="","",'Result Sheet'!BM194)</f>
        <v/>
      </c>
      <c r="U191" s="175" t="str">
        <f>IF('Result Sheet'!CD194="","",IF('Result Sheet'!CD194="D","I",'Result Sheet'!CD194))</f>
        <v/>
      </c>
      <c r="V191" s="176" t="str">
        <f>IF('Result Sheet'!CE194="","",'Result Sheet'!CE194)</f>
        <v/>
      </c>
      <c r="W191" s="177" t="str">
        <f>IF('Result Sheet'!DO194="","",'Result Sheet'!DO194)</f>
        <v/>
      </c>
      <c r="BQ191" s="178" t="str">
        <f>'Result Sheet'!G194</f>
        <v/>
      </c>
      <c r="BR191" s="179" t="str">
        <f t="shared" si="24"/>
        <v/>
      </c>
      <c r="BS191" s="179" t="str">
        <f t="shared" si="25"/>
        <v/>
      </c>
      <c r="BT191" s="179" t="str">
        <f t="shared" si="26"/>
        <v/>
      </c>
      <c r="BU191" s="179" t="str">
        <f t="shared" si="27"/>
        <v/>
      </c>
      <c r="BV191" s="179" t="str">
        <f t="shared" si="28"/>
        <v/>
      </c>
      <c r="BW191" s="179" t="str">
        <f t="shared" si="29"/>
        <v/>
      </c>
      <c r="BX191" s="179" t="str">
        <f t="shared" si="30"/>
        <v/>
      </c>
      <c r="BY191" s="179" t="str">
        <f t="shared" si="31"/>
        <v/>
      </c>
      <c r="BZ191" s="179" t="str">
        <f t="shared" si="32"/>
        <v/>
      </c>
      <c r="CA191" s="179" t="str">
        <f t="shared" si="33"/>
        <v/>
      </c>
      <c r="CB191" s="179" t="str">
        <f t="shared" si="34"/>
        <v/>
      </c>
      <c r="CC191" s="179" t="str">
        <f t="shared" si="35"/>
        <v/>
      </c>
      <c r="CD191" s="180"/>
    </row>
    <row r="192" spans="1:82" ht="15.95" customHeight="1">
      <c r="A192" s="167">
        <f>IF('Result Sheet'!A195="","",'Result Sheet'!A195)</f>
        <v>188</v>
      </c>
      <c r="B192" s="168" t="str">
        <f>IF('Result Sheet'!B195="","",'Result Sheet'!B195)</f>
        <v/>
      </c>
      <c r="C192" s="169" t="str">
        <f>IF('Result Sheet'!F195="","",'Result Sheet'!F195)</f>
        <v/>
      </c>
      <c r="D192" s="170" t="str">
        <f>IF('Result Sheet'!E195="","",'Result Sheet'!E195)</f>
        <v/>
      </c>
      <c r="E192" s="171" t="str">
        <f>IF('Result Sheet'!G195="","",'Result Sheet'!G195)</f>
        <v/>
      </c>
      <c r="F192" s="171" t="str">
        <f>IF('Result Sheet'!H195="","",'Result Sheet'!H195)</f>
        <v/>
      </c>
      <c r="G192" s="171" t="str">
        <f>IF('Result Sheet'!I195="","",'Result Sheet'!I195)</f>
        <v/>
      </c>
      <c r="H192" s="172" t="str">
        <f>IF('Result Sheet'!K195="","",'Result Sheet'!K195)</f>
        <v/>
      </c>
      <c r="I192" s="172" t="str">
        <f>IF('Result Sheet'!J195="","",'Result Sheet'!J195)</f>
        <v/>
      </c>
      <c r="J192" s="273" t="str">
        <f>IF('Result Sheet'!DM195="","",'Result Sheet'!DM195)</f>
        <v/>
      </c>
      <c r="K192" s="173" t="str">
        <f>IF('Result Sheet'!DI195="","",'Result Sheet'!DI195)</f>
        <v/>
      </c>
      <c r="L192" s="174" t="str">
        <f>IF('Result Sheet'!DJ195="","",'Result Sheet'!DJ195)</f>
        <v/>
      </c>
      <c r="M192" s="173" t="str">
        <f>IF('Result Sheet'!DK195="","",'Result Sheet'!DK195)</f>
        <v/>
      </c>
      <c r="N192" s="216" t="str">
        <f>IF('Result Sheet'!DP195="","",'Result Sheet'!DP195)</f>
        <v/>
      </c>
      <c r="O192" s="175" t="str">
        <f>IF('Result Sheet'!AB195="","",IF('Result Sheet'!AB195="D","I",'Result Sheet'!AB195))</f>
        <v/>
      </c>
      <c r="P192" s="176" t="str">
        <f>IF('Result Sheet'!AC195="","",'Result Sheet'!AC195)</f>
        <v/>
      </c>
      <c r="Q192" s="175" t="str">
        <f>IF('Result Sheet'!AT195="","",IF('Result Sheet'!AT195="D","I",'Result Sheet'!AT195))</f>
        <v/>
      </c>
      <c r="R192" s="176" t="str">
        <f>IF('Result Sheet'!AU195="","",'Result Sheet'!AU195)</f>
        <v/>
      </c>
      <c r="S192" s="175" t="str">
        <f>IF('Result Sheet'!BL195="","",IF('Result Sheet'!BL195="D","I",'Result Sheet'!BL195))</f>
        <v/>
      </c>
      <c r="T192" s="176" t="str">
        <f>IF('Result Sheet'!BM195="","",'Result Sheet'!BM195)</f>
        <v/>
      </c>
      <c r="U192" s="175" t="str">
        <f>IF('Result Sheet'!CD195="","",IF('Result Sheet'!CD195="D","I",'Result Sheet'!CD195))</f>
        <v/>
      </c>
      <c r="V192" s="176" t="str">
        <f>IF('Result Sheet'!CE195="","",'Result Sheet'!CE195)</f>
        <v/>
      </c>
      <c r="W192" s="177" t="str">
        <f>IF('Result Sheet'!DO195="","",'Result Sheet'!DO195)</f>
        <v/>
      </c>
      <c r="BQ192" s="178" t="str">
        <f>'Result Sheet'!G195</f>
        <v/>
      </c>
      <c r="BR192" s="179" t="str">
        <f t="shared" si="24"/>
        <v/>
      </c>
      <c r="BS192" s="179" t="str">
        <f t="shared" si="25"/>
        <v/>
      </c>
      <c r="BT192" s="179" t="str">
        <f t="shared" si="26"/>
        <v/>
      </c>
      <c r="BU192" s="179" t="str">
        <f t="shared" si="27"/>
        <v/>
      </c>
      <c r="BV192" s="179" t="str">
        <f t="shared" si="28"/>
        <v/>
      </c>
      <c r="BW192" s="179" t="str">
        <f t="shared" si="29"/>
        <v/>
      </c>
      <c r="BX192" s="179" t="str">
        <f t="shared" si="30"/>
        <v/>
      </c>
      <c r="BY192" s="179" t="str">
        <f t="shared" si="31"/>
        <v/>
      </c>
      <c r="BZ192" s="179" t="str">
        <f t="shared" si="32"/>
        <v/>
      </c>
      <c r="CA192" s="179" t="str">
        <f t="shared" si="33"/>
        <v/>
      </c>
      <c r="CB192" s="179" t="str">
        <f t="shared" si="34"/>
        <v/>
      </c>
      <c r="CC192" s="179" t="str">
        <f t="shared" si="35"/>
        <v/>
      </c>
      <c r="CD192" s="180"/>
    </row>
    <row r="193" spans="1:82" ht="15.95" customHeight="1">
      <c r="A193" s="167">
        <f>IF('Result Sheet'!A196="","",'Result Sheet'!A196)</f>
        <v>189</v>
      </c>
      <c r="B193" s="168" t="str">
        <f>IF('Result Sheet'!B196="","",'Result Sheet'!B196)</f>
        <v/>
      </c>
      <c r="C193" s="169" t="str">
        <f>IF('Result Sheet'!F196="","",'Result Sheet'!F196)</f>
        <v/>
      </c>
      <c r="D193" s="170" t="str">
        <f>IF('Result Sheet'!E196="","",'Result Sheet'!E196)</f>
        <v/>
      </c>
      <c r="E193" s="171" t="str">
        <f>IF('Result Sheet'!G196="","",'Result Sheet'!G196)</f>
        <v/>
      </c>
      <c r="F193" s="171" t="str">
        <f>IF('Result Sheet'!H196="","",'Result Sheet'!H196)</f>
        <v/>
      </c>
      <c r="G193" s="171" t="str">
        <f>IF('Result Sheet'!I196="","",'Result Sheet'!I196)</f>
        <v/>
      </c>
      <c r="H193" s="172" t="str">
        <f>IF('Result Sheet'!K196="","",'Result Sheet'!K196)</f>
        <v/>
      </c>
      <c r="I193" s="172" t="str">
        <f>IF('Result Sheet'!J196="","",'Result Sheet'!J196)</f>
        <v/>
      </c>
      <c r="J193" s="273" t="str">
        <f>IF('Result Sheet'!DM196="","",'Result Sheet'!DM196)</f>
        <v/>
      </c>
      <c r="K193" s="173" t="str">
        <f>IF('Result Sheet'!DI196="","",'Result Sheet'!DI196)</f>
        <v/>
      </c>
      <c r="L193" s="174" t="str">
        <f>IF('Result Sheet'!DJ196="","",'Result Sheet'!DJ196)</f>
        <v/>
      </c>
      <c r="M193" s="173" t="str">
        <f>IF('Result Sheet'!DK196="","",'Result Sheet'!DK196)</f>
        <v/>
      </c>
      <c r="N193" s="216" t="str">
        <f>IF('Result Sheet'!DP196="","",'Result Sheet'!DP196)</f>
        <v/>
      </c>
      <c r="O193" s="175" t="str">
        <f>IF('Result Sheet'!AB196="","",IF('Result Sheet'!AB196="D","I",'Result Sheet'!AB196))</f>
        <v/>
      </c>
      <c r="P193" s="176" t="str">
        <f>IF('Result Sheet'!AC196="","",'Result Sheet'!AC196)</f>
        <v/>
      </c>
      <c r="Q193" s="175" t="str">
        <f>IF('Result Sheet'!AT196="","",IF('Result Sheet'!AT196="D","I",'Result Sheet'!AT196))</f>
        <v/>
      </c>
      <c r="R193" s="176" t="str">
        <f>IF('Result Sheet'!AU196="","",'Result Sheet'!AU196)</f>
        <v/>
      </c>
      <c r="S193" s="175" t="str">
        <f>IF('Result Sheet'!BL196="","",IF('Result Sheet'!BL196="D","I",'Result Sheet'!BL196))</f>
        <v/>
      </c>
      <c r="T193" s="176" t="str">
        <f>IF('Result Sheet'!BM196="","",'Result Sheet'!BM196)</f>
        <v/>
      </c>
      <c r="U193" s="175" t="str">
        <f>IF('Result Sheet'!CD196="","",IF('Result Sheet'!CD196="D","I",'Result Sheet'!CD196))</f>
        <v/>
      </c>
      <c r="V193" s="176" t="str">
        <f>IF('Result Sheet'!CE196="","",'Result Sheet'!CE196)</f>
        <v/>
      </c>
      <c r="W193" s="177" t="str">
        <f>IF('Result Sheet'!DO196="","",'Result Sheet'!DO196)</f>
        <v/>
      </c>
      <c r="BQ193" s="178" t="str">
        <f>'Result Sheet'!G196</f>
        <v/>
      </c>
      <c r="BR193" s="179" t="str">
        <f t="shared" si="24"/>
        <v/>
      </c>
      <c r="BS193" s="179" t="str">
        <f t="shared" si="25"/>
        <v/>
      </c>
      <c r="BT193" s="179" t="str">
        <f t="shared" si="26"/>
        <v/>
      </c>
      <c r="BU193" s="179" t="str">
        <f t="shared" si="27"/>
        <v/>
      </c>
      <c r="BV193" s="179" t="str">
        <f t="shared" si="28"/>
        <v/>
      </c>
      <c r="BW193" s="179" t="str">
        <f t="shared" si="29"/>
        <v/>
      </c>
      <c r="BX193" s="179" t="str">
        <f t="shared" si="30"/>
        <v/>
      </c>
      <c r="BY193" s="179" t="str">
        <f t="shared" si="31"/>
        <v/>
      </c>
      <c r="BZ193" s="179" t="str">
        <f t="shared" si="32"/>
        <v/>
      </c>
      <c r="CA193" s="179" t="str">
        <f t="shared" si="33"/>
        <v/>
      </c>
      <c r="CB193" s="179" t="str">
        <f t="shared" si="34"/>
        <v/>
      </c>
      <c r="CC193" s="179" t="str">
        <f t="shared" si="35"/>
        <v/>
      </c>
      <c r="CD193" s="180"/>
    </row>
    <row r="194" spans="1:82" ht="15.95" customHeight="1">
      <c r="A194" s="167">
        <f>IF('Result Sheet'!A197="","",'Result Sheet'!A197)</f>
        <v>190</v>
      </c>
      <c r="B194" s="168" t="str">
        <f>IF('Result Sheet'!B197="","",'Result Sheet'!B197)</f>
        <v/>
      </c>
      <c r="C194" s="169" t="str">
        <f>IF('Result Sheet'!F197="","",'Result Sheet'!F197)</f>
        <v/>
      </c>
      <c r="D194" s="170" t="str">
        <f>IF('Result Sheet'!E197="","",'Result Sheet'!E197)</f>
        <v/>
      </c>
      <c r="E194" s="171" t="str">
        <f>IF('Result Sheet'!G197="","",'Result Sheet'!G197)</f>
        <v/>
      </c>
      <c r="F194" s="171" t="str">
        <f>IF('Result Sheet'!H197="","",'Result Sheet'!H197)</f>
        <v/>
      </c>
      <c r="G194" s="171" t="str">
        <f>IF('Result Sheet'!I197="","",'Result Sheet'!I197)</f>
        <v/>
      </c>
      <c r="H194" s="172" t="str">
        <f>IF('Result Sheet'!K197="","",'Result Sheet'!K197)</f>
        <v/>
      </c>
      <c r="I194" s="172" t="str">
        <f>IF('Result Sheet'!J197="","",'Result Sheet'!J197)</f>
        <v/>
      </c>
      <c r="J194" s="273" t="str">
        <f>IF('Result Sheet'!DM197="","",'Result Sheet'!DM197)</f>
        <v/>
      </c>
      <c r="K194" s="173" t="str">
        <f>IF('Result Sheet'!DI197="","",'Result Sheet'!DI197)</f>
        <v/>
      </c>
      <c r="L194" s="174" t="str">
        <f>IF('Result Sheet'!DJ197="","",'Result Sheet'!DJ197)</f>
        <v/>
      </c>
      <c r="M194" s="173" t="str">
        <f>IF('Result Sheet'!DK197="","",'Result Sheet'!DK197)</f>
        <v/>
      </c>
      <c r="N194" s="216" t="str">
        <f>IF('Result Sheet'!DP197="","",'Result Sheet'!DP197)</f>
        <v/>
      </c>
      <c r="O194" s="175" t="str">
        <f>IF('Result Sheet'!AB197="","",IF('Result Sheet'!AB197="D","I",'Result Sheet'!AB197))</f>
        <v/>
      </c>
      <c r="P194" s="176" t="str">
        <f>IF('Result Sheet'!AC197="","",'Result Sheet'!AC197)</f>
        <v/>
      </c>
      <c r="Q194" s="175" t="str">
        <f>IF('Result Sheet'!AT197="","",IF('Result Sheet'!AT197="D","I",'Result Sheet'!AT197))</f>
        <v/>
      </c>
      <c r="R194" s="176" t="str">
        <f>IF('Result Sheet'!AU197="","",'Result Sheet'!AU197)</f>
        <v/>
      </c>
      <c r="S194" s="175" t="str">
        <f>IF('Result Sheet'!BL197="","",IF('Result Sheet'!BL197="D","I",'Result Sheet'!BL197))</f>
        <v/>
      </c>
      <c r="T194" s="176" t="str">
        <f>IF('Result Sheet'!BM197="","",'Result Sheet'!BM197)</f>
        <v/>
      </c>
      <c r="U194" s="175" t="str">
        <f>IF('Result Sheet'!CD197="","",IF('Result Sheet'!CD197="D","I",'Result Sheet'!CD197))</f>
        <v/>
      </c>
      <c r="V194" s="176" t="str">
        <f>IF('Result Sheet'!CE197="","",'Result Sheet'!CE197)</f>
        <v/>
      </c>
      <c r="W194" s="177" t="str">
        <f>IF('Result Sheet'!DO197="","",'Result Sheet'!DO197)</f>
        <v/>
      </c>
      <c r="BQ194" s="178" t="str">
        <f>'Result Sheet'!G197</f>
        <v/>
      </c>
      <c r="BR194" s="179" t="str">
        <f t="shared" si="24"/>
        <v/>
      </c>
      <c r="BS194" s="179" t="str">
        <f t="shared" si="25"/>
        <v/>
      </c>
      <c r="BT194" s="179" t="str">
        <f t="shared" si="26"/>
        <v/>
      </c>
      <c r="BU194" s="179" t="str">
        <f t="shared" si="27"/>
        <v/>
      </c>
      <c r="BV194" s="179" t="str">
        <f t="shared" si="28"/>
        <v/>
      </c>
      <c r="BW194" s="179" t="str">
        <f t="shared" si="29"/>
        <v/>
      </c>
      <c r="BX194" s="179" t="str">
        <f t="shared" si="30"/>
        <v/>
      </c>
      <c r="BY194" s="179" t="str">
        <f t="shared" si="31"/>
        <v/>
      </c>
      <c r="BZ194" s="179" t="str">
        <f t="shared" si="32"/>
        <v/>
      </c>
      <c r="CA194" s="179" t="str">
        <f t="shared" si="33"/>
        <v/>
      </c>
      <c r="CB194" s="179" t="str">
        <f t="shared" si="34"/>
        <v/>
      </c>
      <c r="CC194" s="179" t="str">
        <f t="shared" si="35"/>
        <v/>
      </c>
      <c r="CD194" s="180"/>
    </row>
    <row r="195" spans="1:82" ht="15.95" customHeight="1">
      <c r="A195" s="167">
        <f>IF('Result Sheet'!A198="","",'Result Sheet'!A198)</f>
        <v>191</v>
      </c>
      <c r="B195" s="168" t="str">
        <f>IF('Result Sheet'!B198="","",'Result Sheet'!B198)</f>
        <v/>
      </c>
      <c r="C195" s="169" t="str">
        <f>IF('Result Sheet'!F198="","",'Result Sheet'!F198)</f>
        <v/>
      </c>
      <c r="D195" s="170" t="str">
        <f>IF('Result Sheet'!E198="","",'Result Sheet'!E198)</f>
        <v/>
      </c>
      <c r="E195" s="171" t="str">
        <f>IF('Result Sheet'!G198="","",'Result Sheet'!G198)</f>
        <v/>
      </c>
      <c r="F195" s="171" t="str">
        <f>IF('Result Sheet'!H198="","",'Result Sheet'!H198)</f>
        <v/>
      </c>
      <c r="G195" s="171" t="str">
        <f>IF('Result Sheet'!I198="","",'Result Sheet'!I198)</f>
        <v/>
      </c>
      <c r="H195" s="172" t="str">
        <f>IF('Result Sheet'!K198="","",'Result Sheet'!K198)</f>
        <v/>
      </c>
      <c r="I195" s="172" t="str">
        <f>IF('Result Sheet'!J198="","",'Result Sheet'!J198)</f>
        <v/>
      </c>
      <c r="J195" s="273" t="str">
        <f>IF('Result Sheet'!DM198="","",'Result Sheet'!DM198)</f>
        <v/>
      </c>
      <c r="K195" s="173" t="str">
        <f>IF('Result Sheet'!DI198="","",'Result Sheet'!DI198)</f>
        <v/>
      </c>
      <c r="L195" s="174" t="str">
        <f>IF('Result Sheet'!DJ198="","",'Result Sheet'!DJ198)</f>
        <v/>
      </c>
      <c r="M195" s="173" t="str">
        <f>IF('Result Sheet'!DK198="","",'Result Sheet'!DK198)</f>
        <v/>
      </c>
      <c r="N195" s="216" t="str">
        <f>IF('Result Sheet'!DP198="","",'Result Sheet'!DP198)</f>
        <v/>
      </c>
      <c r="O195" s="175" t="str">
        <f>IF('Result Sheet'!AB198="","",IF('Result Sheet'!AB198="D","I",'Result Sheet'!AB198))</f>
        <v/>
      </c>
      <c r="P195" s="176" t="str">
        <f>IF('Result Sheet'!AC198="","",'Result Sheet'!AC198)</f>
        <v/>
      </c>
      <c r="Q195" s="175" t="str">
        <f>IF('Result Sheet'!AT198="","",IF('Result Sheet'!AT198="D","I",'Result Sheet'!AT198))</f>
        <v/>
      </c>
      <c r="R195" s="176" t="str">
        <f>IF('Result Sheet'!AU198="","",'Result Sheet'!AU198)</f>
        <v/>
      </c>
      <c r="S195" s="175" t="str">
        <f>IF('Result Sheet'!BL198="","",IF('Result Sheet'!BL198="D","I",'Result Sheet'!BL198))</f>
        <v/>
      </c>
      <c r="T195" s="176" t="str">
        <f>IF('Result Sheet'!BM198="","",'Result Sheet'!BM198)</f>
        <v/>
      </c>
      <c r="U195" s="175" t="str">
        <f>IF('Result Sheet'!CD198="","",IF('Result Sheet'!CD198="D","I",'Result Sheet'!CD198))</f>
        <v/>
      </c>
      <c r="V195" s="176" t="str">
        <f>IF('Result Sheet'!CE198="","",'Result Sheet'!CE198)</f>
        <v/>
      </c>
      <c r="W195" s="177" t="str">
        <f>IF('Result Sheet'!DO198="","",'Result Sheet'!DO198)</f>
        <v/>
      </c>
      <c r="BQ195" s="178" t="str">
        <f>'Result Sheet'!G198</f>
        <v/>
      </c>
      <c r="BR195" s="179" t="str">
        <f t="shared" si="24"/>
        <v/>
      </c>
      <c r="BS195" s="179" t="str">
        <f t="shared" si="25"/>
        <v/>
      </c>
      <c r="BT195" s="179" t="str">
        <f t="shared" si="26"/>
        <v/>
      </c>
      <c r="BU195" s="179" t="str">
        <f t="shared" si="27"/>
        <v/>
      </c>
      <c r="BV195" s="179" t="str">
        <f t="shared" si="28"/>
        <v/>
      </c>
      <c r="BW195" s="179" t="str">
        <f t="shared" si="29"/>
        <v/>
      </c>
      <c r="BX195" s="179" t="str">
        <f t="shared" si="30"/>
        <v/>
      </c>
      <c r="BY195" s="179" t="str">
        <f t="shared" si="31"/>
        <v/>
      </c>
      <c r="BZ195" s="179" t="str">
        <f t="shared" si="32"/>
        <v/>
      </c>
      <c r="CA195" s="179" t="str">
        <f t="shared" si="33"/>
        <v/>
      </c>
      <c r="CB195" s="179" t="str">
        <f t="shared" si="34"/>
        <v/>
      </c>
      <c r="CC195" s="179" t="str">
        <f t="shared" si="35"/>
        <v/>
      </c>
      <c r="CD195" s="180"/>
    </row>
    <row r="196" spans="1:82" ht="15.95" customHeight="1">
      <c r="A196" s="167">
        <f>IF('Result Sheet'!A199="","",'Result Sheet'!A199)</f>
        <v>192</v>
      </c>
      <c r="B196" s="168" t="str">
        <f>IF('Result Sheet'!B199="","",'Result Sheet'!B199)</f>
        <v/>
      </c>
      <c r="C196" s="169" t="str">
        <f>IF('Result Sheet'!F199="","",'Result Sheet'!F199)</f>
        <v/>
      </c>
      <c r="D196" s="170" t="str">
        <f>IF('Result Sheet'!E199="","",'Result Sheet'!E199)</f>
        <v/>
      </c>
      <c r="E196" s="171" t="str">
        <f>IF('Result Sheet'!G199="","",'Result Sheet'!G199)</f>
        <v/>
      </c>
      <c r="F196" s="171" t="str">
        <f>IF('Result Sheet'!H199="","",'Result Sheet'!H199)</f>
        <v/>
      </c>
      <c r="G196" s="171" t="str">
        <f>IF('Result Sheet'!I199="","",'Result Sheet'!I199)</f>
        <v/>
      </c>
      <c r="H196" s="172" t="str">
        <f>IF('Result Sheet'!K199="","",'Result Sheet'!K199)</f>
        <v/>
      </c>
      <c r="I196" s="172" t="str">
        <f>IF('Result Sheet'!J199="","",'Result Sheet'!J199)</f>
        <v/>
      </c>
      <c r="J196" s="273" t="str">
        <f>IF('Result Sheet'!DM199="","",'Result Sheet'!DM199)</f>
        <v/>
      </c>
      <c r="K196" s="173" t="str">
        <f>IF('Result Sheet'!DI199="","",'Result Sheet'!DI199)</f>
        <v/>
      </c>
      <c r="L196" s="174" t="str">
        <f>IF('Result Sheet'!DJ199="","",'Result Sheet'!DJ199)</f>
        <v/>
      </c>
      <c r="M196" s="173" t="str">
        <f>IF('Result Sheet'!DK199="","",'Result Sheet'!DK199)</f>
        <v/>
      </c>
      <c r="N196" s="216" t="str">
        <f>IF('Result Sheet'!DP199="","",'Result Sheet'!DP199)</f>
        <v/>
      </c>
      <c r="O196" s="175" t="str">
        <f>IF('Result Sheet'!AB199="","",IF('Result Sheet'!AB199="D","I",'Result Sheet'!AB199))</f>
        <v/>
      </c>
      <c r="P196" s="176" t="str">
        <f>IF('Result Sheet'!AC199="","",'Result Sheet'!AC199)</f>
        <v/>
      </c>
      <c r="Q196" s="175" t="str">
        <f>IF('Result Sheet'!AT199="","",IF('Result Sheet'!AT199="D","I",'Result Sheet'!AT199))</f>
        <v/>
      </c>
      <c r="R196" s="176" t="str">
        <f>IF('Result Sheet'!AU199="","",'Result Sheet'!AU199)</f>
        <v/>
      </c>
      <c r="S196" s="175" t="str">
        <f>IF('Result Sheet'!BL199="","",IF('Result Sheet'!BL199="D","I",'Result Sheet'!BL199))</f>
        <v/>
      </c>
      <c r="T196" s="176" t="str">
        <f>IF('Result Sheet'!BM199="","",'Result Sheet'!BM199)</f>
        <v/>
      </c>
      <c r="U196" s="175" t="str">
        <f>IF('Result Sheet'!CD199="","",IF('Result Sheet'!CD199="D","I",'Result Sheet'!CD199))</f>
        <v/>
      </c>
      <c r="V196" s="176" t="str">
        <f>IF('Result Sheet'!CE199="","",'Result Sheet'!CE199)</f>
        <v/>
      </c>
      <c r="W196" s="177" t="str">
        <f>IF('Result Sheet'!DO199="","",'Result Sheet'!DO199)</f>
        <v/>
      </c>
      <c r="BQ196" s="178" t="str">
        <f>'Result Sheet'!G199</f>
        <v/>
      </c>
      <c r="BR196" s="179" t="str">
        <f t="shared" si="24"/>
        <v/>
      </c>
      <c r="BS196" s="179" t="str">
        <f t="shared" si="25"/>
        <v/>
      </c>
      <c r="BT196" s="179" t="str">
        <f t="shared" si="26"/>
        <v/>
      </c>
      <c r="BU196" s="179" t="str">
        <f t="shared" si="27"/>
        <v/>
      </c>
      <c r="BV196" s="179" t="str">
        <f t="shared" si="28"/>
        <v/>
      </c>
      <c r="BW196" s="179" t="str">
        <f t="shared" si="29"/>
        <v/>
      </c>
      <c r="BX196" s="179" t="str">
        <f t="shared" si="30"/>
        <v/>
      </c>
      <c r="BY196" s="179" t="str">
        <f t="shared" si="31"/>
        <v/>
      </c>
      <c r="BZ196" s="179" t="str">
        <f t="shared" si="32"/>
        <v/>
      </c>
      <c r="CA196" s="179" t="str">
        <f t="shared" si="33"/>
        <v/>
      </c>
      <c r="CB196" s="179" t="str">
        <f t="shared" si="34"/>
        <v/>
      </c>
      <c r="CC196" s="179" t="str">
        <f t="shared" si="35"/>
        <v/>
      </c>
      <c r="CD196" s="180"/>
    </row>
    <row r="197" spans="1:82" ht="15.95" customHeight="1">
      <c r="A197" s="167">
        <f>IF('Result Sheet'!A200="","",'Result Sheet'!A200)</f>
        <v>193</v>
      </c>
      <c r="B197" s="168" t="str">
        <f>IF('Result Sheet'!B200="","",'Result Sheet'!B200)</f>
        <v/>
      </c>
      <c r="C197" s="169" t="str">
        <f>IF('Result Sheet'!F200="","",'Result Sheet'!F200)</f>
        <v/>
      </c>
      <c r="D197" s="170" t="str">
        <f>IF('Result Sheet'!E200="","",'Result Sheet'!E200)</f>
        <v/>
      </c>
      <c r="E197" s="171" t="str">
        <f>IF('Result Sheet'!G200="","",'Result Sheet'!G200)</f>
        <v/>
      </c>
      <c r="F197" s="171" t="str">
        <f>IF('Result Sheet'!H200="","",'Result Sheet'!H200)</f>
        <v/>
      </c>
      <c r="G197" s="171" t="str">
        <f>IF('Result Sheet'!I200="","",'Result Sheet'!I200)</f>
        <v/>
      </c>
      <c r="H197" s="172" t="str">
        <f>IF('Result Sheet'!K200="","",'Result Sheet'!K200)</f>
        <v/>
      </c>
      <c r="I197" s="172" t="str">
        <f>IF('Result Sheet'!J200="","",'Result Sheet'!J200)</f>
        <v/>
      </c>
      <c r="J197" s="273" t="str">
        <f>IF('Result Sheet'!DM200="","",'Result Sheet'!DM200)</f>
        <v/>
      </c>
      <c r="K197" s="173" t="str">
        <f>IF('Result Sheet'!DI200="","",'Result Sheet'!DI200)</f>
        <v/>
      </c>
      <c r="L197" s="174" t="str">
        <f>IF('Result Sheet'!DJ200="","",'Result Sheet'!DJ200)</f>
        <v/>
      </c>
      <c r="M197" s="173" t="str">
        <f>IF('Result Sheet'!DK200="","",'Result Sheet'!DK200)</f>
        <v/>
      </c>
      <c r="N197" s="216" t="str">
        <f>IF('Result Sheet'!DP200="","",'Result Sheet'!DP200)</f>
        <v/>
      </c>
      <c r="O197" s="175" t="str">
        <f>IF('Result Sheet'!AB200="","",IF('Result Sheet'!AB200="D","I",'Result Sheet'!AB200))</f>
        <v/>
      </c>
      <c r="P197" s="176" t="str">
        <f>IF('Result Sheet'!AC200="","",'Result Sheet'!AC200)</f>
        <v/>
      </c>
      <c r="Q197" s="175" t="str">
        <f>IF('Result Sheet'!AT200="","",IF('Result Sheet'!AT200="D","I",'Result Sheet'!AT200))</f>
        <v/>
      </c>
      <c r="R197" s="176" t="str">
        <f>IF('Result Sheet'!AU200="","",'Result Sheet'!AU200)</f>
        <v/>
      </c>
      <c r="S197" s="175" t="str">
        <f>IF('Result Sheet'!BL200="","",IF('Result Sheet'!BL200="D","I",'Result Sheet'!BL200))</f>
        <v/>
      </c>
      <c r="T197" s="176" t="str">
        <f>IF('Result Sheet'!BM200="","",'Result Sheet'!BM200)</f>
        <v/>
      </c>
      <c r="U197" s="175" t="str">
        <f>IF('Result Sheet'!CD200="","",IF('Result Sheet'!CD200="D","I",'Result Sheet'!CD200))</f>
        <v/>
      </c>
      <c r="V197" s="176" t="str">
        <f>IF('Result Sheet'!CE200="","",'Result Sheet'!CE200)</f>
        <v/>
      </c>
      <c r="W197" s="177" t="str">
        <f>IF('Result Sheet'!DO200="","",'Result Sheet'!DO200)</f>
        <v/>
      </c>
      <c r="BQ197" s="178" t="str">
        <f>'Result Sheet'!G200</f>
        <v/>
      </c>
      <c r="BR197" s="179" t="str">
        <f t="shared" si="24"/>
        <v/>
      </c>
      <c r="BS197" s="179" t="str">
        <f t="shared" si="25"/>
        <v/>
      </c>
      <c r="BT197" s="179" t="str">
        <f t="shared" si="26"/>
        <v/>
      </c>
      <c r="BU197" s="179" t="str">
        <f t="shared" si="27"/>
        <v/>
      </c>
      <c r="BV197" s="179" t="str">
        <f t="shared" si="28"/>
        <v/>
      </c>
      <c r="BW197" s="179" t="str">
        <f t="shared" si="29"/>
        <v/>
      </c>
      <c r="BX197" s="179" t="str">
        <f t="shared" si="30"/>
        <v/>
      </c>
      <c r="BY197" s="179" t="str">
        <f t="shared" si="31"/>
        <v/>
      </c>
      <c r="BZ197" s="179" t="str">
        <f t="shared" si="32"/>
        <v/>
      </c>
      <c r="CA197" s="179" t="str">
        <f t="shared" si="33"/>
        <v/>
      </c>
      <c r="CB197" s="179" t="str">
        <f t="shared" si="34"/>
        <v/>
      </c>
      <c r="CC197" s="179" t="str">
        <f t="shared" si="35"/>
        <v/>
      </c>
      <c r="CD197" s="180"/>
    </row>
    <row r="198" spans="1:82" ht="15.95" customHeight="1">
      <c r="A198" s="167">
        <f>IF('Result Sheet'!A201="","",'Result Sheet'!A201)</f>
        <v>194</v>
      </c>
      <c r="B198" s="168" t="str">
        <f>IF('Result Sheet'!B201="","",'Result Sheet'!B201)</f>
        <v/>
      </c>
      <c r="C198" s="169" t="str">
        <f>IF('Result Sheet'!F201="","",'Result Sheet'!F201)</f>
        <v/>
      </c>
      <c r="D198" s="170" t="str">
        <f>IF('Result Sheet'!E201="","",'Result Sheet'!E201)</f>
        <v/>
      </c>
      <c r="E198" s="171" t="str">
        <f>IF('Result Sheet'!G201="","",'Result Sheet'!G201)</f>
        <v/>
      </c>
      <c r="F198" s="171" t="str">
        <f>IF('Result Sheet'!H201="","",'Result Sheet'!H201)</f>
        <v/>
      </c>
      <c r="G198" s="171" t="str">
        <f>IF('Result Sheet'!I201="","",'Result Sheet'!I201)</f>
        <v/>
      </c>
      <c r="H198" s="172" t="str">
        <f>IF('Result Sheet'!K201="","",'Result Sheet'!K201)</f>
        <v/>
      </c>
      <c r="I198" s="172" t="str">
        <f>IF('Result Sheet'!J201="","",'Result Sheet'!J201)</f>
        <v/>
      </c>
      <c r="J198" s="273" t="str">
        <f>IF('Result Sheet'!DM201="","",'Result Sheet'!DM201)</f>
        <v/>
      </c>
      <c r="K198" s="173" t="str">
        <f>IF('Result Sheet'!DI201="","",'Result Sheet'!DI201)</f>
        <v/>
      </c>
      <c r="L198" s="174" t="str">
        <f>IF('Result Sheet'!DJ201="","",'Result Sheet'!DJ201)</f>
        <v/>
      </c>
      <c r="M198" s="173" t="str">
        <f>IF('Result Sheet'!DK201="","",'Result Sheet'!DK201)</f>
        <v/>
      </c>
      <c r="N198" s="216" t="str">
        <f>IF('Result Sheet'!DP201="","",'Result Sheet'!DP201)</f>
        <v/>
      </c>
      <c r="O198" s="175" t="str">
        <f>IF('Result Sheet'!AB201="","",IF('Result Sheet'!AB201="D","I",'Result Sheet'!AB201))</f>
        <v/>
      </c>
      <c r="P198" s="176" t="str">
        <f>IF('Result Sheet'!AC201="","",'Result Sheet'!AC201)</f>
        <v/>
      </c>
      <c r="Q198" s="175" t="str">
        <f>IF('Result Sheet'!AT201="","",IF('Result Sheet'!AT201="D","I",'Result Sheet'!AT201))</f>
        <v/>
      </c>
      <c r="R198" s="176" t="str">
        <f>IF('Result Sheet'!AU201="","",'Result Sheet'!AU201)</f>
        <v/>
      </c>
      <c r="S198" s="175" t="str">
        <f>IF('Result Sheet'!BL201="","",IF('Result Sheet'!BL201="D","I",'Result Sheet'!BL201))</f>
        <v/>
      </c>
      <c r="T198" s="176" t="str">
        <f>IF('Result Sheet'!BM201="","",'Result Sheet'!BM201)</f>
        <v/>
      </c>
      <c r="U198" s="175" t="str">
        <f>IF('Result Sheet'!CD201="","",IF('Result Sheet'!CD201="D","I",'Result Sheet'!CD201))</f>
        <v/>
      </c>
      <c r="V198" s="176" t="str">
        <f>IF('Result Sheet'!CE201="","",'Result Sheet'!CE201)</f>
        <v/>
      </c>
      <c r="W198" s="177" t="str">
        <f>IF('Result Sheet'!DO201="","",'Result Sheet'!DO201)</f>
        <v/>
      </c>
      <c r="BQ198" s="178" t="str">
        <f>'Result Sheet'!G201</f>
        <v/>
      </c>
      <c r="BR198" s="179" t="str">
        <f t="shared" ref="BR198:BR204" si="36">IFERROR(IF(AND(N198="",J198=""),"",IF(AND(H198="SC",I198="M"),N198,"")),"")</f>
        <v/>
      </c>
      <c r="BS198" s="179" t="str">
        <f t="shared" ref="BS198:BS204" si="37">IFERROR(IF(AND(N198="",J198=""),"",IF(AND(H198="SC",I198="F"),N198,"")),"")</f>
        <v/>
      </c>
      <c r="BT198" s="179" t="str">
        <f t="shared" ref="BT198:BT204" si="38">IFERROR(IF(AND(N198="",J198=""),"",IF(AND(H198="ST",I198="M"),N198,"")),"")</f>
        <v/>
      </c>
      <c r="BU198" s="179" t="str">
        <f t="shared" ref="BU198:BU204" si="39">IFERROR(IF(AND(N198="",J198=""),"",IF(AND(H198="ST",I198="F"),N198,"")),"")</f>
        <v/>
      </c>
      <c r="BV198" s="179" t="str">
        <f t="shared" ref="BV198:BV204" si="40">IFERROR(IF(AND(N198="",J198=""),"",IF(AND(H198="OBC",I198="M"),N198,"")),"")</f>
        <v/>
      </c>
      <c r="BW198" s="179" t="str">
        <f t="shared" ref="BW198:BW204" si="41">IFERROR(IF(AND(N198="",J198=""),"",IF(AND(H198="OBC",I198="F"),N198,"")),"")</f>
        <v/>
      </c>
      <c r="BX198" s="179" t="str">
        <f t="shared" ref="BX198:BX204" si="42">IFERROR(IF(AND(N198="",J198=""),"",IF(AND(H198="GEN",I198="M"),N198,"")),"")</f>
        <v/>
      </c>
      <c r="BY198" s="179" t="str">
        <f t="shared" ref="BY198:BY204" si="43">IFERROR(IF(AND(N198="",J198=""),"",IF(AND(H198="GEN",I198="F"),N198,"")),"")</f>
        <v/>
      </c>
      <c r="BZ198" s="179" t="str">
        <f t="shared" ref="BZ198:BZ204" si="44">IFERROR(IF(AND(N198="",J198=""),"",IF(AND(H198="MIN",I198="M"),N198,"")),"")</f>
        <v/>
      </c>
      <c r="CA198" s="179" t="str">
        <f t="shared" ref="CA198:CA204" si="45">IFERROR(IF(AND(N198="",J198=""),"",IF(AND(H198="MIN",I198="M"),N198,"")),"")</f>
        <v/>
      </c>
      <c r="CB198" s="179" t="str">
        <f t="shared" ref="CB198:CB204" si="46">IFERROR(IF(AND(N198="",J198=""),"",IF(AND(H198="SBC",I198="M"),N198,"")),"")</f>
        <v/>
      </c>
      <c r="CC198" s="179" t="str">
        <f t="shared" ref="CC198:CC204" si="47">IFERROR(IF(AND(N198="",J198=""),"",IF(AND(H198="SBC",I198="F"),N198,"")),"")</f>
        <v/>
      </c>
      <c r="CD198" s="180"/>
    </row>
    <row r="199" spans="1:82" ht="15.95" customHeight="1">
      <c r="A199" s="167">
        <f>IF('Result Sheet'!A202="","",'Result Sheet'!A202)</f>
        <v>195</v>
      </c>
      <c r="B199" s="168" t="str">
        <f>IF('Result Sheet'!B202="","",'Result Sheet'!B202)</f>
        <v/>
      </c>
      <c r="C199" s="169" t="str">
        <f>IF('Result Sheet'!F202="","",'Result Sheet'!F202)</f>
        <v/>
      </c>
      <c r="D199" s="170" t="str">
        <f>IF('Result Sheet'!E202="","",'Result Sheet'!E202)</f>
        <v/>
      </c>
      <c r="E199" s="171" t="str">
        <f>IF('Result Sheet'!G202="","",'Result Sheet'!G202)</f>
        <v/>
      </c>
      <c r="F199" s="171" t="str">
        <f>IF('Result Sheet'!H202="","",'Result Sheet'!H202)</f>
        <v/>
      </c>
      <c r="G199" s="171" t="str">
        <f>IF('Result Sheet'!I202="","",'Result Sheet'!I202)</f>
        <v/>
      </c>
      <c r="H199" s="172" t="str">
        <f>IF('Result Sheet'!K202="","",'Result Sheet'!K202)</f>
        <v/>
      </c>
      <c r="I199" s="172" t="str">
        <f>IF('Result Sheet'!J202="","",'Result Sheet'!J202)</f>
        <v/>
      </c>
      <c r="J199" s="273" t="str">
        <f>IF('Result Sheet'!DM202="","",'Result Sheet'!DM202)</f>
        <v/>
      </c>
      <c r="K199" s="173" t="str">
        <f>IF('Result Sheet'!DI202="","",'Result Sheet'!DI202)</f>
        <v/>
      </c>
      <c r="L199" s="174" t="str">
        <f>IF('Result Sheet'!DJ202="","",'Result Sheet'!DJ202)</f>
        <v/>
      </c>
      <c r="M199" s="173" t="str">
        <f>IF('Result Sheet'!DK202="","",'Result Sheet'!DK202)</f>
        <v/>
      </c>
      <c r="N199" s="216" t="str">
        <f>IF('Result Sheet'!DP202="","",'Result Sheet'!DP202)</f>
        <v/>
      </c>
      <c r="O199" s="175" t="str">
        <f>IF('Result Sheet'!AB202="","",IF('Result Sheet'!AB202="D","I",'Result Sheet'!AB202))</f>
        <v/>
      </c>
      <c r="P199" s="176" t="str">
        <f>IF('Result Sheet'!AC202="","",'Result Sheet'!AC202)</f>
        <v/>
      </c>
      <c r="Q199" s="175" t="str">
        <f>IF('Result Sheet'!AT202="","",IF('Result Sheet'!AT202="D","I",'Result Sheet'!AT202))</f>
        <v/>
      </c>
      <c r="R199" s="176" t="str">
        <f>IF('Result Sheet'!AU202="","",'Result Sheet'!AU202)</f>
        <v/>
      </c>
      <c r="S199" s="175" t="str">
        <f>IF('Result Sheet'!BL202="","",IF('Result Sheet'!BL202="D","I",'Result Sheet'!BL202))</f>
        <v/>
      </c>
      <c r="T199" s="176" t="str">
        <f>IF('Result Sheet'!BM202="","",'Result Sheet'!BM202)</f>
        <v/>
      </c>
      <c r="U199" s="175" t="str">
        <f>IF('Result Sheet'!CD202="","",IF('Result Sheet'!CD202="D","I",'Result Sheet'!CD202))</f>
        <v/>
      </c>
      <c r="V199" s="176" t="str">
        <f>IF('Result Sheet'!CE202="","",'Result Sheet'!CE202)</f>
        <v/>
      </c>
      <c r="W199" s="177" t="str">
        <f>IF('Result Sheet'!DO202="","",'Result Sheet'!DO202)</f>
        <v/>
      </c>
      <c r="BQ199" s="178" t="str">
        <f>'Result Sheet'!G202</f>
        <v/>
      </c>
      <c r="BR199" s="179" t="str">
        <f t="shared" si="36"/>
        <v/>
      </c>
      <c r="BS199" s="179" t="str">
        <f t="shared" si="37"/>
        <v/>
      </c>
      <c r="BT199" s="179" t="str">
        <f t="shared" si="38"/>
        <v/>
      </c>
      <c r="BU199" s="179" t="str">
        <f t="shared" si="39"/>
        <v/>
      </c>
      <c r="BV199" s="179" t="str">
        <f t="shared" si="40"/>
        <v/>
      </c>
      <c r="BW199" s="179" t="str">
        <f t="shared" si="41"/>
        <v/>
      </c>
      <c r="BX199" s="179" t="str">
        <f t="shared" si="42"/>
        <v/>
      </c>
      <c r="BY199" s="179" t="str">
        <f t="shared" si="43"/>
        <v/>
      </c>
      <c r="BZ199" s="179" t="str">
        <f t="shared" si="44"/>
        <v/>
      </c>
      <c r="CA199" s="179" t="str">
        <f t="shared" si="45"/>
        <v/>
      </c>
      <c r="CB199" s="179" t="str">
        <f t="shared" si="46"/>
        <v/>
      </c>
      <c r="CC199" s="179" t="str">
        <f t="shared" si="47"/>
        <v/>
      </c>
      <c r="CD199" s="180"/>
    </row>
    <row r="200" spans="1:82" ht="15.95" customHeight="1">
      <c r="A200" s="167">
        <f>IF('Result Sheet'!A203="","",'Result Sheet'!A203)</f>
        <v>196</v>
      </c>
      <c r="B200" s="168" t="str">
        <f>IF('Result Sheet'!B203="","",'Result Sheet'!B203)</f>
        <v/>
      </c>
      <c r="C200" s="169" t="str">
        <f>IF('Result Sheet'!F203="","",'Result Sheet'!F203)</f>
        <v/>
      </c>
      <c r="D200" s="170" t="str">
        <f>IF('Result Sheet'!E203="","",'Result Sheet'!E203)</f>
        <v/>
      </c>
      <c r="E200" s="171" t="str">
        <f>IF('Result Sheet'!G203="","",'Result Sheet'!G203)</f>
        <v/>
      </c>
      <c r="F200" s="171" t="str">
        <f>IF('Result Sheet'!H203="","",'Result Sheet'!H203)</f>
        <v/>
      </c>
      <c r="G200" s="171" t="str">
        <f>IF('Result Sheet'!I203="","",'Result Sheet'!I203)</f>
        <v/>
      </c>
      <c r="H200" s="172" t="str">
        <f>IF('Result Sheet'!K203="","",'Result Sheet'!K203)</f>
        <v/>
      </c>
      <c r="I200" s="172" t="str">
        <f>IF('Result Sheet'!J203="","",'Result Sheet'!J203)</f>
        <v/>
      </c>
      <c r="J200" s="273" t="str">
        <f>IF('Result Sheet'!DM203="","",'Result Sheet'!DM203)</f>
        <v/>
      </c>
      <c r="K200" s="173" t="str">
        <f>IF('Result Sheet'!DI203="","",'Result Sheet'!DI203)</f>
        <v/>
      </c>
      <c r="L200" s="174" t="str">
        <f>IF('Result Sheet'!DJ203="","",'Result Sheet'!DJ203)</f>
        <v/>
      </c>
      <c r="M200" s="173" t="str">
        <f>IF('Result Sheet'!DK203="","",'Result Sheet'!DK203)</f>
        <v/>
      </c>
      <c r="N200" s="216" t="str">
        <f>IF('Result Sheet'!DP203="","",'Result Sheet'!DP203)</f>
        <v/>
      </c>
      <c r="O200" s="175" t="str">
        <f>IF('Result Sheet'!AB203="","",IF('Result Sheet'!AB203="D","I",'Result Sheet'!AB203))</f>
        <v/>
      </c>
      <c r="P200" s="176" t="str">
        <f>IF('Result Sheet'!AC203="","",'Result Sheet'!AC203)</f>
        <v/>
      </c>
      <c r="Q200" s="175" t="str">
        <f>IF('Result Sheet'!AT203="","",IF('Result Sheet'!AT203="D","I",'Result Sheet'!AT203))</f>
        <v/>
      </c>
      <c r="R200" s="176" t="str">
        <f>IF('Result Sheet'!AU203="","",'Result Sheet'!AU203)</f>
        <v/>
      </c>
      <c r="S200" s="175" t="str">
        <f>IF('Result Sheet'!BL203="","",IF('Result Sheet'!BL203="D","I",'Result Sheet'!BL203))</f>
        <v/>
      </c>
      <c r="T200" s="176" t="str">
        <f>IF('Result Sheet'!BM203="","",'Result Sheet'!BM203)</f>
        <v/>
      </c>
      <c r="U200" s="175" t="str">
        <f>IF('Result Sheet'!CD203="","",IF('Result Sheet'!CD203="D","I",'Result Sheet'!CD203))</f>
        <v/>
      </c>
      <c r="V200" s="176" t="str">
        <f>IF('Result Sheet'!CE203="","",'Result Sheet'!CE203)</f>
        <v/>
      </c>
      <c r="W200" s="177" t="str">
        <f>IF('Result Sheet'!DO203="","",'Result Sheet'!DO203)</f>
        <v/>
      </c>
      <c r="BQ200" s="178" t="str">
        <f>'Result Sheet'!G203</f>
        <v/>
      </c>
      <c r="BR200" s="179" t="str">
        <f t="shared" si="36"/>
        <v/>
      </c>
      <c r="BS200" s="179" t="str">
        <f t="shared" si="37"/>
        <v/>
      </c>
      <c r="BT200" s="179" t="str">
        <f t="shared" si="38"/>
        <v/>
      </c>
      <c r="BU200" s="179" t="str">
        <f t="shared" si="39"/>
        <v/>
      </c>
      <c r="BV200" s="179" t="str">
        <f t="shared" si="40"/>
        <v/>
      </c>
      <c r="BW200" s="179" t="str">
        <f t="shared" si="41"/>
        <v/>
      </c>
      <c r="BX200" s="179" t="str">
        <f t="shared" si="42"/>
        <v/>
      </c>
      <c r="BY200" s="179" t="str">
        <f t="shared" si="43"/>
        <v/>
      </c>
      <c r="BZ200" s="179" t="str">
        <f t="shared" si="44"/>
        <v/>
      </c>
      <c r="CA200" s="179" t="str">
        <f t="shared" si="45"/>
        <v/>
      </c>
      <c r="CB200" s="179" t="str">
        <f t="shared" si="46"/>
        <v/>
      </c>
      <c r="CC200" s="179" t="str">
        <f t="shared" si="47"/>
        <v/>
      </c>
      <c r="CD200" s="180"/>
    </row>
    <row r="201" spans="1:82" ht="15.95" customHeight="1">
      <c r="A201" s="167">
        <f>IF('Result Sheet'!A204="","",'Result Sheet'!A204)</f>
        <v>197</v>
      </c>
      <c r="B201" s="168" t="str">
        <f>IF('Result Sheet'!B204="","",'Result Sheet'!B204)</f>
        <v/>
      </c>
      <c r="C201" s="169" t="str">
        <f>IF('Result Sheet'!F204="","",'Result Sheet'!F204)</f>
        <v/>
      </c>
      <c r="D201" s="170" t="str">
        <f>IF('Result Sheet'!E204="","",'Result Sheet'!E204)</f>
        <v/>
      </c>
      <c r="E201" s="171" t="str">
        <f>IF('Result Sheet'!G204="","",'Result Sheet'!G204)</f>
        <v/>
      </c>
      <c r="F201" s="171" t="str">
        <f>IF('Result Sheet'!H204="","",'Result Sheet'!H204)</f>
        <v/>
      </c>
      <c r="G201" s="171" t="str">
        <f>IF('Result Sheet'!I204="","",'Result Sheet'!I204)</f>
        <v/>
      </c>
      <c r="H201" s="172" t="str">
        <f>IF('Result Sheet'!K204="","",'Result Sheet'!K204)</f>
        <v/>
      </c>
      <c r="I201" s="172" t="str">
        <f>IF('Result Sheet'!J204="","",'Result Sheet'!J204)</f>
        <v/>
      </c>
      <c r="J201" s="273" t="str">
        <f>IF('Result Sheet'!DM204="","",'Result Sheet'!DM204)</f>
        <v/>
      </c>
      <c r="K201" s="173" t="str">
        <f>IF('Result Sheet'!DI204="","",'Result Sheet'!DI204)</f>
        <v/>
      </c>
      <c r="L201" s="174" t="str">
        <f>IF('Result Sheet'!DJ204="","",'Result Sheet'!DJ204)</f>
        <v/>
      </c>
      <c r="M201" s="173" t="str">
        <f>IF('Result Sheet'!DK204="","",'Result Sheet'!DK204)</f>
        <v/>
      </c>
      <c r="N201" s="216" t="str">
        <f>IF('Result Sheet'!DP204="","",'Result Sheet'!DP204)</f>
        <v/>
      </c>
      <c r="O201" s="175" t="str">
        <f>IF('Result Sheet'!AB204="","",IF('Result Sheet'!AB204="D","I",'Result Sheet'!AB204))</f>
        <v/>
      </c>
      <c r="P201" s="176" t="str">
        <f>IF('Result Sheet'!AC204="","",'Result Sheet'!AC204)</f>
        <v/>
      </c>
      <c r="Q201" s="175" t="str">
        <f>IF('Result Sheet'!AT204="","",IF('Result Sheet'!AT204="D","I",'Result Sheet'!AT204))</f>
        <v/>
      </c>
      <c r="R201" s="176" t="str">
        <f>IF('Result Sheet'!AU204="","",'Result Sheet'!AU204)</f>
        <v/>
      </c>
      <c r="S201" s="175" t="str">
        <f>IF('Result Sheet'!BL204="","",IF('Result Sheet'!BL204="D","I",'Result Sheet'!BL204))</f>
        <v/>
      </c>
      <c r="T201" s="176" t="str">
        <f>IF('Result Sheet'!BM204="","",'Result Sheet'!BM204)</f>
        <v/>
      </c>
      <c r="U201" s="175" t="str">
        <f>IF('Result Sheet'!CD204="","",IF('Result Sheet'!CD204="D","I",'Result Sheet'!CD204))</f>
        <v/>
      </c>
      <c r="V201" s="176" t="str">
        <f>IF('Result Sheet'!CE204="","",'Result Sheet'!CE204)</f>
        <v/>
      </c>
      <c r="W201" s="177" t="str">
        <f>IF('Result Sheet'!DO204="","",'Result Sheet'!DO204)</f>
        <v/>
      </c>
      <c r="BQ201" s="178" t="str">
        <f>'Result Sheet'!G204</f>
        <v/>
      </c>
      <c r="BR201" s="179" t="str">
        <f t="shared" si="36"/>
        <v/>
      </c>
      <c r="BS201" s="179" t="str">
        <f t="shared" si="37"/>
        <v/>
      </c>
      <c r="BT201" s="179" t="str">
        <f t="shared" si="38"/>
        <v/>
      </c>
      <c r="BU201" s="179" t="str">
        <f t="shared" si="39"/>
        <v/>
      </c>
      <c r="BV201" s="179" t="str">
        <f t="shared" si="40"/>
        <v/>
      </c>
      <c r="BW201" s="179" t="str">
        <f t="shared" si="41"/>
        <v/>
      </c>
      <c r="BX201" s="179" t="str">
        <f t="shared" si="42"/>
        <v/>
      </c>
      <c r="BY201" s="179" t="str">
        <f t="shared" si="43"/>
        <v/>
      </c>
      <c r="BZ201" s="179" t="str">
        <f t="shared" si="44"/>
        <v/>
      </c>
      <c r="CA201" s="179" t="str">
        <f t="shared" si="45"/>
        <v/>
      </c>
      <c r="CB201" s="179" t="str">
        <f t="shared" si="46"/>
        <v/>
      </c>
      <c r="CC201" s="179" t="str">
        <f t="shared" si="47"/>
        <v/>
      </c>
      <c r="CD201" s="180"/>
    </row>
    <row r="202" spans="1:82" ht="15.95" customHeight="1">
      <c r="A202" s="167">
        <f>IF('Result Sheet'!A205="","",'Result Sheet'!A205)</f>
        <v>198</v>
      </c>
      <c r="B202" s="168" t="str">
        <f>IF('Result Sheet'!B205="","",'Result Sheet'!B205)</f>
        <v/>
      </c>
      <c r="C202" s="169" t="str">
        <f>IF('Result Sheet'!F205="","",'Result Sheet'!F205)</f>
        <v/>
      </c>
      <c r="D202" s="170" t="str">
        <f>IF('Result Sheet'!E205="","",'Result Sheet'!E205)</f>
        <v/>
      </c>
      <c r="E202" s="171" t="str">
        <f>IF('Result Sheet'!G205="","",'Result Sheet'!G205)</f>
        <v/>
      </c>
      <c r="F202" s="171" t="str">
        <f>IF('Result Sheet'!H205="","",'Result Sheet'!H205)</f>
        <v/>
      </c>
      <c r="G202" s="171" t="str">
        <f>IF('Result Sheet'!I205="","",'Result Sheet'!I205)</f>
        <v/>
      </c>
      <c r="H202" s="172" t="str">
        <f>IF('Result Sheet'!K205="","",'Result Sheet'!K205)</f>
        <v/>
      </c>
      <c r="I202" s="172" t="str">
        <f>IF('Result Sheet'!J205="","",'Result Sheet'!J205)</f>
        <v/>
      </c>
      <c r="J202" s="273" t="str">
        <f>IF('Result Sheet'!DM205="","",'Result Sheet'!DM205)</f>
        <v/>
      </c>
      <c r="K202" s="173" t="str">
        <f>IF('Result Sheet'!DI205="","",'Result Sheet'!DI205)</f>
        <v/>
      </c>
      <c r="L202" s="174" t="str">
        <f>IF('Result Sheet'!DJ205="","",'Result Sheet'!DJ205)</f>
        <v/>
      </c>
      <c r="M202" s="173" t="str">
        <f>IF('Result Sheet'!DK205="","",'Result Sheet'!DK205)</f>
        <v/>
      </c>
      <c r="N202" s="216" t="str">
        <f>IF('Result Sheet'!DP205="","",'Result Sheet'!DP205)</f>
        <v/>
      </c>
      <c r="O202" s="175" t="str">
        <f>IF('Result Sheet'!AB205="","",IF('Result Sheet'!AB205="D","I",'Result Sheet'!AB205))</f>
        <v/>
      </c>
      <c r="P202" s="176" t="str">
        <f>IF('Result Sheet'!AC205="","",'Result Sheet'!AC205)</f>
        <v/>
      </c>
      <c r="Q202" s="175" t="str">
        <f>IF('Result Sheet'!AT205="","",IF('Result Sheet'!AT205="D","I",'Result Sheet'!AT205))</f>
        <v/>
      </c>
      <c r="R202" s="176" t="str">
        <f>IF('Result Sheet'!AU205="","",'Result Sheet'!AU205)</f>
        <v/>
      </c>
      <c r="S202" s="175" t="str">
        <f>IF('Result Sheet'!BL205="","",IF('Result Sheet'!BL205="D","I",'Result Sheet'!BL205))</f>
        <v/>
      </c>
      <c r="T202" s="176" t="str">
        <f>IF('Result Sheet'!BM205="","",'Result Sheet'!BM205)</f>
        <v/>
      </c>
      <c r="U202" s="175" t="str">
        <f>IF('Result Sheet'!CD205="","",IF('Result Sheet'!CD205="D","I",'Result Sheet'!CD205))</f>
        <v/>
      </c>
      <c r="V202" s="176" t="str">
        <f>IF('Result Sheet'!CE205="","",'Result Sheet'!CE205)</f>
        <v/>
      </c>
      <c r="W202" s="177" t="str">
        <f>IF('Result Sheet'!DO205="","",'Result Sheet'!DO205)</f>
        <v/>
      </c>
      <c r="BQ202" s="178" t="str">
        <f>'Result Sheet'!G205</f>
        <v/>
      </c>
      <c r="BR202" s="179" t="str">
        <f t="shared" si="36"/>
        <v/>
      </c>
      <c r="BS202" s="179" t="str">
        <f t="shared" si="37"/>
        <v/>
      </c>
      <c r="BT202" s="179" t="str">
        <f t="shared" si="38"/>
        <v/>
      </c>
      <c r="BU202" s="179" t="str">
        <f t="shared" si="39"/>
        <v/>
      </c>
      <c r="BV202" s="179" t="str">
        <f t="shared" si="40"/>
        <v/>
      </c>
      <c r="BW202" s="179" t="str">
        <f t="shared" si="41"/>
        <v/>
      </c>
      <c r="BX202" s="179" t="str">
        <f t="shared" si="42"/>
        <v/>
      </c>
      <c r="BY202" s="179" t="str">
        <f t="shared" si="43"/>
        <v/>
      </c>
      <c r="BZ202" s="179" t="str">
        <f t="shared" si="44"/>
        <v/>
      </c>
      <c r="CA202" s="179" t="str">
        <f t="shared" si="45"/>
        <v/>
      </c>
      <c r="CB202" s="179" t="str">
        <f t="shared" si="46"/>
        <v/>
      </c>
      <c r="CC202" s="179" t="str">
        <f t="shared" si="47"/>
        <v/>
      </c>
      <c r="CD202" s="180"/>
    </row>
    <row r="203" spans="1:82" ht="15.95" customHeight="1">
      <c r="A203" s="167">
        <f>IF('Result Sheet'!A206="","",'Result Sheet'!A206)</f>
        <v>199</v>
      </c>
      <c r="B203" s="168" t="str">
        <f>IF('Result Sheet'!B206="","",'Result Sheet'!B206)</f>
        <v/>
      </c>
      <c r="C203" s="169" t="str">
        <f>IF('Result Sheet'!F206="","",'Result Sheet'!F206)</f>
        <v/>
      </c>
      <c r="D203" s="170" t="str">
        <f>IF('Result Sheet'!E206="","",'Result Sheet'!E206)</f>
        <v/>
      </c>
      <c r="E203" s="171" t="str">
        <f>IF('Result Sheet'!G206="","",'Result Sheet'!G206)</f>
        <v/>
      </c>
      <c r="F203" s="171" t="str">
        <f>IF('Result Sheet'!H206="","",'Result Sheet'!H206)</f>
        <v/>
      </c>
      <c r="G203" s="171" t="str">
        <f>IF('Result Sheet'!I206="","",'Result Sheet'!I206)</f>
        <v/>
      </c>
      <c r="H203" s="172" t="str">
        <f>IF('Result Sheet'!K206="","",'Result Sheet'!K206)</f>
        <v/>
      </c>
      <c r="I203" s="172" t="str">
        <f>IF('Result Sheet'!J206="","",'Result Sheet'!J206)</f>
        <v/>
      </c>
      <c r="J203" s="273" t="str">
        <f>IF('Result Sheet'!DM206="","",'Result Sheet'!DM206)</f>
        <v/>
      </c>
      <c r="K203" s="173" t="str">
        <f>IF('Result Sheet'!DI206="","",'Result Sheet'!DI206)</f>
        <v/>
      </c>
      <c r="L203" s="174" t="str">
        <f>IF('Result Sheet'!DJ206="","",'Result Sheet'!DJ206)</f>
        <v/>
      </c>
      <c r="M203" s="173" t="str">
        <f>IF('Result Sheet'!DK206="","",'Result Sheet'!DK206)</f>
        <v/>
      </c>
      <c r="N203" s="216" t="str">
        <f>IF('Result Sheet'!DP206="","",'Result Sheet'!DP206)</f>
        <v/>
      </c>
      <c r="O203" s="175" t="str">
        <f>IF('Result Sheet'!AB206="","",IF('Result Sheet'!AB206="D","I",'Result Sheet'!AB206))</f>
        <v/>
      </c>
      <c r="P203" s="176" t="str">
        <f>IF('Result Sheet'!AC206="","",'Result Sheet'!AC206)</f>
        <v/>
      </c>
      <c r="Q203" s="175" t="str">
        <f>IF('Result Sheet'!AT206="","",IF('Result Sheet'!AT206="D","I",'Result Sheet'!AT206))</f>
        <v/>
      </c>
      <c r="R203" s="176" t="str">
        <f>IF('Result Sheet'!AU206="","",'Result Sheet'!AU206)</f>
        <v/>
      </c>
      <c r="S203" s="175" t="str">
        <f>IF('Result Sheet'!BL206="","",IF('Result Sheet'!BL206="D","I",'Result Sheet'!BL206))</f>
        <v/>
      </c>
      <c r="T203" s="176" t="str">
        <f>IF('Result Sheet'!BM206="","",'Result Sheet'!BM206)</f>
        <v/>
      </c>
      <c r="U203" s="175" t="str">
        <f>IF('Result Sheet'!CD206="","",IF('Result Sheet'!CD206="D","I",'Result Sheet'!CD206))</f>
        <v/>
      </c>
      <c r="V203" s="176" t="str">
        <f>IF('Result Sheet'!CE206="","",'Result Sheet'!CE206)</f>
        <v/>
      </c>
      <c r="W203" s="177" t="str">
        <f>IF('Result Sheet'!DO206="","",'Result Sheet'!DO206)</f>
        <v/>
      </c>
      <c r="BQ203" s="178" t="str">
        <f>'Result Sheet'!G206</f>
        <v/>
      </c>
      <c r="BR203" s="179" t="str">
        <f t="shared" si="36"/>
        <v/>
      </c>
      <c r="BS203" s="179" t="str">
        <f t="shared" si="37"/>
        <v/>
      </c>
      <c r="BT203" s="179" t="str">
        <f t="shared" si="38"/>
        <v/>
      </c>
      <c r="BU203" s="179" t="str">
        <f t="shared" si="39"/>
        <v/>
      </c>
      <c r="BV203" s="179" t="str">
        <f t="shared" si="40"/>
        <v/>
      </c>
      <c r="BW203" s="179" t="str">
        <f t="shared" si="41"/>
        <v/>
      </c>
      <c r="BX203" s="179" t="str">
        <f t="shared" si="42"/>
        <v/>
      </c>
      <c r="BY203" s="179" t="str">
        <f t="shared" si="43"/>
        <v/>
      </c>
      <c r="BZ203" s="179" t="str">
        <f t="shared" si="44"/>
        <v/>
      </c>
      <c r="CA203" s="179" t="str">
        <f t="shared" si="45"/>
        <v/>
      </c>
      <c r="CB203" s="179" t="str">
        <f t="shared" si="46"/>
        <v/>
      </c>
      <c r="CC203" s="179" t="str">
        <f t="shared" si="47"/>
        <v/>
      </c>
      <c r="CD203" s="180"/>
    </row>
    <row r="204" spans="1:82" ht="15.95" customHeight="1">
      <c r="A204" s="167">
        <f>IF('Result Sheet'!A207="","",'Result Sheet'!A207)</f>
        <v>200</v>
      </c>
      <c r="B204" s="168" t="str">
        <f>IF('Result Sheet'!B207="","",'Result Sheet'!B207)</f>
        <v/>
      </c>
      <c r="C204" s="169" t="str">
        <f>IF('Result Sheet'!F207="","",'Result Sheet'!F207)</f>
        <v/>
      </c>
      <c r="D204" s="170" t="str">
        <f>IF('Result Sheet'!E207="","",'Result Sheet'!E207)</f>
        <v/>
      </c>
      <c r="E204" s="171" t="str">
        <f>IF('Result Sheet'!G207="","",'Result Sheet'!G207)</f>
        <v/>
      </c>
      <c r="F204" s="171" t="str">
        <f>IF('Result Sheet'!H207="","",'Result Sheet'!H207)</f>
        <v/>
      </c>
      <c r="G204" s="171" t="str">
        <f>IF('Result Sheet'!I207="","",'Result Sheet'!I207)</f>
        <v/>
      </c>
      <c r="H204" s="172" t="str">
        <f>IF('Result Sheet'!K207="","",'Result Sheet'!K207)</f>
        <v/>
      </c>
      <c r="I204" s="172" t="str">
        <f>IF('Result Sheet'!J207="","",'Result Sheet'!J207)</f>
        <v/>
      </c>
      <c r="J204" s="273" t="str">
        <f>IF('Result Sheet'!DM207="","",'Result Sheet'!DM207)</f>
        <v/>
      </c>
      <c r="K204" s="173" t="str">
        <f>IF('Result Sheet'!DI207="","",'Result Sheet'!DI207)</f>
        <v/>
      </c>
      <c r="L204" s="174" t="str">
        <f>IF('Result Sheet'!DJ207="","",'Result Sheet'!DJ207)</f>
        <v/>
      </c>
      <c r="M204" s="173" t="str">
        <f>IF('Result Sheet'!DK207="","",'Result Sheet'!DK207)</f>
        <v/>
      </c>
      <c r="N204" s="216" t="str">
        <f>IF('Result Sheet'!DP207="","",'Result Sheet'!DP207)</f>
        <v/>
      </c>
      <c r="O204" s="175" t="str">
        <f>IF('Result Sheet'!AB207="","",IF('Result Sheet'!AB207="D","I",'Result Sheet'!AB207))</f>
        <v/>
      </c>
      <c r="P204" s="176" t="str">
        <f>IF('Result Sheet'!AC207="","",'Result Sheet'!AC207)</f>
        <v/>
      </c>
      <c r="Q204" s="175" t="str">
        <f>IF('Result Sheet'!AT207="","",IF('Result Sheet'!AT207="D","I",'Result Sheet'!AT207))</f>
        <v/>
      </c>
      <c r="R204" s="176" t="str">
        <f>IF('Result Sheet'!AU207="","",'Result Sheet'!AU207)</f>
        <v/>
      </c>
      <c r="S204" s="175" t="str">
        <f>IF('Result Sheet'!BL207="","",IF('Result Sheet'!BL207="D","I",'Result Sheet'!BL207))</f>
        <v/>
      </c>
      <c r="T204" s="176" t="str">
        <f>IF('Result Sheet'!BM207="","",'Result Sheet'!BM207)</f>
        <v/>
      </c>
      <c r="U204" s="175" t="str">
        <f>IF('Result Sheet'!CD207="","",IF('Result Sheet'!CD207="D","I",'Result Sheet'!CD207))</f>
        <v/>
      </c>
      <c r="V204" s="176" t="str">
        <f>IF('Result Sheet'!CE207="","",'Result Sheet'!CE207)</f>
        <v/>
      </c>
      <c r="W204" s="177" t="str">
        <f>IF('Result Sheet'!DO207="","",'Result Sheet'!DO207)</f>
        <v/>
      </c>
      <c r="BQ204" s="178" t="str">
        <f>'Result Sheet'!G207</f>
        <v/>
      </c>
      <c r="BR204" s="179" t="str">
        <f t="shared" si="36"/>
        <v/>
      </c>
      <c r="BS204" s="179" t="str">
        <f t="shared" si="37"/>
        <v/>
      </c>
      <c r="BT204" s="179" t="str">
        <f t="shared" si="38"/>
        <v/>
      </c>
      <c r="BU204" s="179" t="str">
        <f t="shared" si="39"/>
        <v/>
      </c>
      <c r="BV204" s="179" t="str">
        <f t="shared" si="40"/>
        <v/>
      </c>
      <c r="BW204" s="179" t="str">
        <f t="shared" si="41"/>
        <v/>
      </c>
      <c r="BX204" s="179" t="str">
        <f t="shared" si="42"/>
        <v/>
      </c>
      <c r="BY204" s="179" t="str">
        <f t="shared" si="43"/>
        <v/>
      </c>
      <c r="BZ204" s="179" t="str">
        <f t="shared" si="44"/>
        <v/>
      </c>
      <c r="CA204" s="179" t="str">
        <f t="shared" si="45"/>
        <v/>
      </c>
      <c r="CB204" s="179" t="str">
        <f t="shared" si="46"/>
        <v/>
      </c>
      <c r="CC204" s="179" t="str">
        <f t="shared" si="47"/>
        <v/>
      </c>
      <c r="CD204" s="180"/>
    </row>
    <row r="205" spans="1:82" ht="16.5" thickBot="1">
      <c r="A205" s="811"/>
      <c r="B205" s="811"/>
      <c r="C205" s="811"/>
      <c r="D205" s="811"/>
      <c r="E205" s="811"/>
      <c r="F205" s="811"/>
      <c r="G205" s="812"/>
      <c r="H205" s="812"/>
      <c r="I205" s="812"/>
      <c r="J205" s="811"/>
      <c r="K205" s="811"/>
      <c r="L205" s="811"/>
      <c r="M205" s="811"/>
      <c r="N205" s="811"/>
      <c r="O205" s="811"/>
      <c r="P205" s="811"/>
      <c r="Q205" s="811"/>
      <c r="R205" s="811"/>
      <c r="S205" s="811"/>
      <c r="T205" s="811"/>
      <c r="U205" s="811"/>
      <c r="V205" s="811"/>
      <c r="W205" s="811"/>
      <c r="BQ205" s="834"/>
      <c r="BR205" s="835"/>
      <c r="BS205" s="835"/>
      <c r="BT205" s="835"/>
      <c r="BU205" s="835"/>
      <c r="BV205" s="835"/>
      <c r="BW205" s="835"/>
      <c r="BX205" s="835"/>
      <c r="BY205" s="835"/>
      <c r="BZ205" s="835"/>
      <c r="CA205" s="835"/>
      <c r="CB205" s="835"/>
      <c r="CC205" s="835"/>
      <c r="CD205" s="836"/>
    </row>
    <row r="206" spans="1:82" ht="21" customHeight="1" thickTop="1">
      <c r="A206" s="182"/>
      <c r="B206" s="183" t="s">
        <v>124</v>
      </c>
      <c r="C206" s="183"/>
      <c r="D206" s="837" t="str">
        <f>IF('Master sheet'!$D$14="Hindi","प्रविष्ठ कुल विद्यार्थी","No. of students appeared")</f>
        <v>प्रविष्ठ कुल विद्यार्थी</v>
      </c>
      <c r="E206" s="837"/>
      <c r="F206" s="185">
        <f>COUNTA(B5:B204)-COUNTIF(B5:B204,"nso")-COUNTBLANK(B5:B204)</f>
        <v>30</v>
      </c>
      <c r="G206" s="94"/>
      <c r="H206" s="838"/>
      <c r="I206" s="839"/>
      <c r="J206" s="840" t="str">
        <f>IF('Master sheet'!$D$14="Hindi","परिणाम तैयारकर्ता","Signature of the maker")</f>
        <v>परिणाम तैयारकर्ता</v>
      </c>
      <c r="K206" s="841"/>
      <c r="L206" s="842"/>
      <c r="M206" s="833" t="str">
        <f>CONCATENATE("( ",UPPER('Master sheet'!D19)," )")</f>
        <v>( YOGESH )</v>
      </c>
      <c r="N206" s="833"/>
      <c r="O206" s="833"/>
      <c r="P206" s="833"/>
      <c r="Q206" s="833"/>
      <c r="R206" s="833"/>
      <c r="S206" s="833" t="str">
        <f>CONCATENATE("( ",UPPER('Master sheet'!D15)," )")</f>
        <v>( USHA PALIYA )</v>
      </c>
      <c r="T206" s="833"/>
      <c r="U206" s="833"/>
      <c r="V206" s="833"/>
      <c r="W206" s="833"/>
      <c r="BQ206" s="184"/>
      <c r="BR206" s="843" t="str">
        <f>BQ1</f>
        <v>tkfrokj ifj.kke</v>
      </c>
      <c r="BS206" s="843"/>
      <c r="BT206" s="843"/>
      <c r="BU206" s="843"/>
      <c r="BV206" s="843"/>
      <c r="BW206" s="843"/>
      <c r="BX206" s="843"/>
      <c r="BY206" s="843"/>
      <c r="BZ206" s="843"/>
      <c r="CA206" s="843"/>
      <c r="CB206" s="843"/>
      <c r="CC206" s="843"/>
      <c r="CD206" s="844"/>
    </row>
    <row r="207" spans="1:82" ht="21">
      <c r="A207" s="182"/>
      <c r="B207" s="183" t="s">
        <v>124</v>
      </c>
      <c r="C207" s="183"/>
      <c r="D207" s="823" t="str">
        <f>IF('Master sheet'!$D$14="Hindi","ग्रेड 'ए'","Grade 'A'")</f>
        <v>ग्रेड 'ए'</v>
      </c>
      <c r="E207" s="823"/>
      <c r="F207" s="185">
        <f>COUNTIF(N5:N204,"A")</f>
        <v>1</v>
      </c>
      <c r="G207" s="186"/>
      <c r="H207" s="826"/>
      <c r="I207" s="825"/>
      <c r="J207" s="820"/>
      <c r="K207" s="821"/>
      <c r="L207" s="822"/>
      <c r="M207" s="830"/>
      <c r="N207" s="830"/>
      <c r="O207" s="830"/>
      <c r="P207" s="830"/>
      <c r="Q207" s="830"/>
      <c r="R207" s="830"/>
      <c r="S207" s="830"/>
      <c r="T207" s="830"/>
      <c r="U207" s="830"/>
      <c r="V207" s="830"/>
      <c r="W207" s="830"/>
      <c r="BQ207" s="187"/>
      <c r="BR207" s="188" t="str">
        <f t="shared" ref="BR207:CC207" si="48">BR3</f>
        <v>SC BOYS</v>
      </c>
      <c r="BS207" s="188" t="str">
        <f t="shared" si="48"/>
        <v>SC GIRLS</v>
      </c>
      <c r="BT207" s="188" t="str">
        <f t="shared" si="48"/>
        <v>ST BOYS</v>
      </c>
      <c r="BU207" s="188" t="str">
        <f t="shared" si="48"/>
        <v>ST GIRLS</v>
      </c>
      <c r="BV207" s="188" t="str">
        <f t="shared" si="48"/>
        <v>OBC BOYS</v>
      </c>
      <c r="BW207" s="188" t="str">
        <f t="shared" si="48"/>
        <v>OBC GIRLS</v>
      </c>
      <c r="BX207" s="188" t="str">
        <f t="shared" si="48"/>
        <v>GEN BOYS</v>
      </c>
      <c r="BY207" s="188" t="str">
        <f t="shared" si="48"/>
        <v>GEN GIRLS</v>
      </c>
      <c r="BZ207" s="188" t="str">
        <f t="shared" si="48"/>
        <v>MIN BOYS</v>
      </c>
      <c r="CA207" s="188" t="str">
        <f t="shared" si="48"/>
        <v>MIN GIRLS</v>
      </c>
      <c r="CB207" s="188" t="str">
        <f t="shared" si="48"/>
        <v>SBC BOYS</v>
      </c>
      <c r="CC207" s="188" t="str">
        <f t="shared" si="48"/>
        <v>SBC GIRLS</v>
      </c>
      <c r="CD207" s="189" t="s">
        <v>110</v>
      </c>
    </row>
    <row r="208" spans="1:82" ht="18.75" customHeight="1">
      <c r="A208" s="182"/>
      <c r="B208" s="183" t="s">
        <v>124</v>
      </c>
      <c r="C208" s="183"/>
      <c r="D208" s="823" t="str">
        <f>IF('Master sheet'!$D$14="Hindi","ग्रेड 'बी'","Grade 'B'")</f>
        <v>ग्रेड 'बी'</v>
      </c>
      <c r="E208" s="823"/>
      <c r="F208" s="190">
        <f>COUNTIF(N5:N204,"B")</f>
        <v>29</v>
      </c>
      <c r="G208" s="191"/>
      <c r="H208" s="824"/>
      <c r="I208" s="825"/>
      <c r="J208" s="820" t="str">
        <f>IF('Master sheet'!$D$14="Hindi","हस्ताक्षर कक्षाध्यापक","Signature of the class teacher")</f>
        <v>हस्ताक्षर कक्षाध्यापक</v>
      </c>
      <c r="K208" s="821"/>
      <c r="L208" s="822"/>
      <c r="M208" s="830" t="str">
        <f>CONCATENATE("( ",UPPER('Result Sheet'!DO211)," )")</f>
        <v>( ( PRADIP SINGH RAJAWAT ) )</v>
      </c>
      <c r="N208" s="830"/>
      <c r="O208" s="830"/>
      <c r="P208" s="830"/>
      <c r="Q208" s="830"/>
      <c r="R208" s="830"/>
      <c r="S208" s="830"/>
      <c r="T208" s="830"/>
      <c r="U208" s="830"/>
      <c r="V208" s="830"/>
      <c r="W208" s="830"/>
      <c r="BQ208" s="192" t="str">
        <f>'Teacher &amp; Cat. Wise Result'!A26</f>
        <v>ग्रेड 'ए'</v>
      </c>
      <c r="BR208" s="193">
        <f>COUNTIF(BR5:BR204,"A")</f>
        <v>0</v>
      </c>
      <c r="BS208" s="193">
        <f t="shared" ref="BS208:CC208" si="49">COUNTIF(BS5:BS204,"A")</f>
        <v>0</v>
      </c>
      <c r="BT208" s="193">
        <f t="shared" si="49"/>
        <v>0</v>
      </c>
      <c r="BU208" s="193">
        <f t="shared" si="49"/>
        <v>0</v>
      </c>
      <c r="BV208" s="193">
        <f t="shared" si="49"/>
        <v>0</v>
      </c>
      <c r="BW208" s="193">
        <f t="shared" si="49"/>
        <v>0</v>
      </c>
      <c r="BX208" s="193">
        <f t="shared" si="49"/>
        <v>0</v>
      </c>
      <c r="BY208" s="193">
        <f t="shared" si="49"/>
        <v>1</v>
      </c>
      <c r="BZ208" s="193">
        <f t="shared" si="49"/>
        <v>0</v>
      </c>
      <c r="CA208" s="193">
        <f t="shared" si="49"/>
        <v>0</v>
      </c>
      <c r="CB208" s="193">
        <f t="shared" si="49"/>
        <v>0</v>
      </c>
      <c r="CC208" s="193">
        <f t="shared" si="49"/>
        <v>0</v>
      </c>
      <c r="CD208" s="194">
        <f>SUM(BR208:CC208)</f>
        <v>1</v>
      </c>
    </row>
    <row r="209" spans="1:82" ht="18.75">
      <c r="A209" s="182"/>
      <c r="B209" s="183" t="s">
        <v>124</v>
      </c>
      <c r="C209" s="183"/>
      <c r="D209" s="823" t="str">
        <f>IF('Master sheet'!$D$14="Hindi","ग्रेड 'सी'","Grade 'C'")</f>
        <v>ग्रेड 'सी'</v>
      </c>
      <c r="E209" s="823"/>
      <c r="F209" s="195">
        <f>COUNTIF(N5:N204,"C")</f>
        <v>0</v>
      </c>
      <c r="G209" s="196"/>
      <c r="H209" s="824"/>
      <c r="I209" s="825"/>
      <c r="J209" s="820"/>
      <c r="K209" s="821"/>
      <c r="L209" s="822"/>
      <c r="M209" s="830"/>
      <c r="N209" s="830"/>
      <c r="O209" s="830"/>
      <c r="P209" s="830"/>
      <c r="Q209" s="830"/>
      <c r="R209" s="830"/>
      <c r="S209" s="830"/>
      <c r="T209" s="830"/>
      <c r="U209" s="830"/>
      <c r="V209" s="830"/>
      <c r="W209" s="830"/>
      <c r="BQ209" s="192" t="str">
        <f>'Teacher &amp; Cat. Wise Result'!A27</f>
        <v>ग्रेड 'बी'</v>
      </c>
      <c r="BR209" s="193">
        <f>COUNTIF(BR5:BR204,"B")</f>
        <v>2</v>
      </c>
      <c r="BS209" s="193">
        <f t="shared" ref="BS209:CC209" si="50">COUNTIF(BS5:BS204,"B")</f>
        <v>1</v>
      </c>
      <c r="BT209" s="193">
        <f t="shared" si="50"/>
        <v>0</v>
      </c>
      <c r="BU209" s="193">
        <f t="shared" si="50"/>
        <v>0</v>
      </c>
      <c r="BV209" s="193">
        <f t="shared" si="50"/>
        <v>15</v>
      </c>
      <c r="BW209" s="193">
        <f t="shared" si="50"/>
        <v>8</v>
      </c>
      <c r="BX209" s="193">
        <f t="shared" si="50"/>
        <v>1</v>
      </c>
      <c r="BY209" s="193">
        <f t="shared" si="50"/>
        <v>0</v>
      </c>
      <c r="BZ209" s="193">
        <f t="shared" si="50"/>
        <v>0</v>
      </c>
      <c r="CA209" s="193">
        <f t="shared" si="50"/>
        <v>0</v>
      </c>
      <c r="CB209" s="193">
        <f t="shared" si="50"/>
        <v>2</v>
      </c>
      <c r="CC209" s="193">
        <f t="shared" si="50"/>
        <v>0</v>
      </c>
      <c r="CD209" s="194">
        <f t="shared" ref="CD209:CD215" si="51">SUM(BR209:CC209)</f>
        <v>29</v>
      </c>
    </row>
    <row r="210" spans="1:82" ht="18.75" customHeight="1">
      <c r="A210" s="182"/>
      <c r="B210" s="183" t="s">
        <v>124</v>
      </c>
      <c r="C210" s="183"/>
      <c r="D210" s="823" t="str">
        <f>IF('Master sheet'!$D$14="Hindi","ग्रेड 'डी'","Grade 'D'")</f>
        <v>ग्रेड 'डी'</v>
      </c>
      <c r="E210" s="823"/>
      <c r="F210" s="197">
        <f>COUNTIF(N5:N204,"D")</f>
        <v>0</v>
      </c>
      <c r="G210" s="191"/>
      <c r="H210" s="845"/>
      <c r="I210" s="846"/>
      <c r="J210" s="820" t="str">
        <f>IF('Master sheet'!$D$14="Hindi","हस्ताक्षर जांचकर्ता","Signature of the checker")</f>
        <v>हस्ताक्षर जांचकर्ता</v>
      </c>
      <c r="K210" s="821"/>
      <c r="L210" s="822"/>
      <c r="M210" s="830" t="str">
        <f>CONCATENATE("( ",UPPER('Master sheet'!D18)," )")</f>
        <v>( RAKESH KUMAR )</v>
      </c>
      <c r="N210" s="830"/>
      <c r="O210" s="830"/>
      <c r="P210" s="830"/>
      <c r="Q210" s="830"/>
      <c r="R210" s="830"/>
      <c r="S210" s="830"/>
      <c r="T210" s="830"/>
      <c r="U210" s="830"/>
      <c r="V210" s="830"/>
      <c r="W210" s="830"/>
      <c r="BQ210" s="192" t="str">
        <f>'Teacher &amp; Cat. Wise Result'!A28</f>
        <v>ग्रेड 'सी'</v>
      </c>
      <c r="BR210" s="193">
        <f>COUNTIF(BR5:BR204,"C")</f>
        <v>0</v>
      </c>
      <c r="BS210" s="193">
        <f t="shared" ref="BS210:CC210" si="52">COUNTIF(BS5:BS204,"C")</f>
        <v>0</v>
      </c>
      <c r="BT210" s="193">
        <f t="shared" si="52"/>
        <v>0</v>
      </c>
      <c r="BU210" s="193">
        <f t="shared" si="52"/>
        <v>0</v>
      </c>
      <c r="BV210" s="193">
        <f t="shared" si="52"/>
        <v>0</v>
      </c>
      <c r="BW210" s="193">
        <f t="shared" si="52"/>
        <v>0</v>
      </c>
      <c r="BX210" s="193">
        <f t="shared" si="52"/>
        <v>0</v>
      </c>
      <c r="BY210" s="193">
        <f t="shared" si="52"/>
        <v>0</v>
      </c>
      <c r="BZ210" s="193">
        <f t="shared" si="52"/>
        <v>0</v>
      </c>
      <c r="CA210" s="193">
        <f t="shared" si="52"/>
        <v>0</v>
      </c>
      <c r="CB210" s="193">
        <f t="shared" si="52"/>
        <v>0</v>
      </c>
      <c r="CC210" s="193">
        <f t="shared" si="52"/>
        <v>0</v>
      </c>
      <c r="CD210" s="194">
        <f t="shared" si="51"/>
        <v>0</v>
      </c>
    </row>
    <row r="211" spans="1:82" ht="18.75" customHeight="1">
      <c r="A211" s="182"/>
      <c r="B211" s="183" t="s">
        <v>124</v>
      </c>
      <c r="C211" s="183"/>
      <c r="D211" s="823" t="str">
        <f>IF('Master sheet'!$D$14="Hindi","ग्रेड 'ई'","Grade 'E'")</f>
        <v>ग्रेड 'ई'</v>
      </c>
      <c r="E211" s="823"/>
      <c r="F211" s="185">
        <f>COUNTIF(N5:N204,"E")</f>
        <v>0</v>
      </c>
      <c r="G211" s="198"/>
      <c r="H211" s="826"/>
      <c r="I211" s="825"/>
      <c r="J211" s="820"/>
      <c r="K211" s="821"/>
      <c r="L211" s="822"/>
      <c r="M211" s="830"/>
      <c r="N211" s="830"/>
      <c r="O211" s="830"/>
      <c r="P211" s="830"/>
      <c r="Q211" s="830"/>
      <c r="R211" s="830"/>
      <c r="S211" s="830"/>
      <c r="T211" s="830"/>
      <c r="U211" s="830"/>
      <c r="V211" s="830"/>
      <c r="W211" s="830"/>
      <c r="BQ211" s="192" t="str">
        <f>'Teacher &amp; Cat. Wise Result'!A29</f>
        <v>ग्रेड 'डी'</v>
      </c>
      <c r="BR211" s="193">
        <f>COUNTIF(BR5:BR204,"D")</f>
        <v>0</v>
      </c>
      <c r="BS211" s="193">
        <f t="shared" ref="BS211:CC211" si="53">COUNTIF(BS5:BS204,"D")</f>
        <v>0</v>
      </c>
      <c r="BT211" s="193">
        <f t="shared" si="53"/>
        <v>0</v>
      </c>
      <c r="BU211" s="193">
        <f t="shared" si="53"/>
        <v>0</v>
      </c>
      <c r="BV211" s="193">
        <f t="shared" si="53"/>
        <v>0</v>
      </c>
      <c r="BW211" s="193">
        <f t="shared" si="53"/>
        <v>0</v>
      </c>
      <c r="BX211" s="193">
        <f t="shared" si="53"/>
        <v>0</v>
      </c>
      <c r="BY211" s="193">
        <f t="shared" si="53"/>
        <v>0</v>
      </c>
      <c r="BZ211" s="193">
        <f t="shared" si="53"/>
        <v>0</v>
      </c>
      <c r="CA211" s="193">
        <f t="shared" si="53"/>
        <v>0</v>
      </c>
      <c r="CB211" s="193">
        <f t="shared" si="53"/>
        <v>0</v>
      </c>
      <c r="CC211" s="193">
        <f t="shared" si="53"/>
        <v>0</v>
      </c>
      <c r="CD211" s="194">
        <f t="shared" si="51"/>
        <v>0</v>
      </c>
    </row>
    <row r="212" spans="1:82" ht="18.75" customHeight="1">
      <c r="A212" s="199"/>
      <c r="B212" s="200" t="s">
        <v>124</v>
      </c>
      <c r="C212" s="200"/>
      <c r="D212" s="823" t="str">
        <f>IF('Master sheet'!$D$14="Hindi","कुल उत्तीर्ण","Total Pass")</f>
        <v>कुल उत्तीर्ण</v>
      </c>
      <c r="E212" s="823"/>
      <c r="F212" s="185">
        <f>SUM(F207:F211)</f>
        <v>30</v>
      </c>
      <c r="G212" s="201"/>
      <c r="H212" s="831"/>
      <c r="I212" s="832"/>
      <c r="J212" s="820" t="str">
        <f>IF('Master sheet'!$D$14="Hindi","हस्ताक्षर परीक्षा प्रभारी","Signature of the exam. Incharge")</f>
        <v>हस्ताक्षर परीक्षा प्रभारी</v>
      </c>
      <c r="K212" s="821"/>
      <c r="L212" s="822"/>
      <c r="M212" s="830" t="str">
        <f>CONCATENATE("( ",UPPER('Master sheet'!D17)," )")</f>
        <v>( SURESH KUMAR )</v>
      </c>
      <c r="N212" s="830"/>
      <c r="O212" s="830"/>
      <c r="P212" s="830"/>
      <c r="Q212" s="830"/>
      <c r="R212" s="830"/>
      <c r="S212" s="827" t="str">
        <f>IF('Master sheet'!$D$14="Hindi","हस्ताक्षर मय सील मोहर संस्था प्रधान","Signature &amp; Seal of the Head of the Institution")</f>
        <v>हस्ताक्षर मय सील मोहर संस्था प्रधान</v>
      </c>
      <c r="T212" s="827"/>
      <c r="U212" s="827"/>
      <c r="V212" s="827"/>
      <c r="W212" s="827"/>
      <c r="BQ212" s="192" t="str">
        <f>'Teacher &amp; Cat. Wise Result'!A30</f>
        <v>ग्रेड 'ई'</v>
      </c>
      <c r="BR212" s="193">
        <f>COUNTIF(BR5:BR204,"E")</f>
        <v>0</v>
      </c>
      <c r="BS212" s="193">
        <f t="shared" ref="BS212:CC212" si="54">COUNTIF(BS5:BS204,"E")</f>
        <v>0</v>
      </c>
      <c r="BT212" s="193">
        <f t="shared" si="54"/>
        <v>0</v>
      </c>
      <c r="BU212" s="193">
        <f t="shared" si="54"/>
        <v>0</v>
      </c>
      <c r="BV212" s="193">
        <f t="shared" si="54"/>
        <v>0</v>
      </c>
      <c r="BW212" s="193">
        <f t="shared" si="54"/>
        <v>0</v>
      </c>
      <c r="BX212" s="193">
        <f t="shared" si="54"/>
        <v>0</v>
      </c>
      <c r="BY212" s="193">
        <f t="shared" si="54"/>
        <v>0</v>
      </c>
      <c r="BZ212" s="193">
        <f t="shared" si="54"/>
        <v>0</v>
      </c>
      <c r="CA212" s="193">
        <f t="shared" si="54"/>
        <v>0</v>
      </c>
      <c r="CB212" s="193">
        <f t="shared" si="54"/>
        <v>0</v>
      </c>
      <c r="CC212" s="193">
        <f t="shared" si="54"/>
        <v>0</v>
      </c>
      <c r="CD212" s="194">
        <f>SUM(BR212:CC212)</f>
        <v>0</v>
      </c>
    </row>
    <row r="213" spans="1:82" ht="19.5" customHeight="1">
      <c r="A213" s="182"/>
      <c r="B213" s="183" t="s">
        <v>124</v>
      </c>
      <c r="C213" s="183"/>
      <c r="D213" s="823" t="str">
        <f>IF('Master sheet'!$D$14="Hindi","उत्तीर्ण प्रतिशत","Pass percentage")</f>
        <v>उत्तीर्ण प्रतिशत</v>
      </c>
      <c r="E213" s="823"/>
      <c r="F213" s="215">
        <f>IF(F206=0,"",F212/F206*100)</f>
        <v>100</v>
      </c>
      <c r="G213" s="202"/>
      <c r="H213" s="828"/>
      <c r="I213" s="829"/>
      <c r="J213" s="820"/>
      <c r="K213" s="821"/>
      <c r="L213" s="822"/>
      <c r="M213" s="830"/>
      <c r="N213" s="830"/>
      <c r="O213" s="830"/>
      <c r="P213" s="830"/>
      <c r="Q213" s="830"/>
      <c r="R213" s="830"/>
      <c r="S213" s="827"/>
      <c r="T213" s="827"/>
      <c r="U213" s="827"/>
      <c r="V213" s="827"/>
      <c r="W213" s="827"/>
      <c r="BQ213" s="192" t="str">
        <f>'Teacher &amp; Cat. Wise Result'!A31</f>
        <v>कुल उत्तीर्ण</v>
      </c>
      <c r="BR213" s="203">
        <f>SUM(BR208,BR209,BR210,BR211,BR212)</f>
        <v>2</v>
      </c>
      <c r="BS213" s="203">
        <f t="shared" ref="BS213:CC213" si="55">SUM(BS208,BS209,BS210,BS211,BS212)</f>
        <v>1</v>
      </c>
      <c r="BT213" s="203">
        <f t="shared" si="55"/>
        <v>0</v>
      </c>
      <c r="BU213" s="203">
        <f t="shared" si="55"/>
        <v>0</v>
      </c>
      <c r="BV213" s="203">
        <f t="shared" si="55"/>
        <v>15</v>
      </c>
      <c r="BW213" s="203">
        <f t="shared" si="55"/>
        <v>8</v>
      </c>
      <c r="BX213" s="203">
        <f t="shared" si="55"/>
        <v>1</v>
      </c>
      <c r="BY213" s="203">
        <f t="shared" si="55"/>
        <v>1</v>
      </c>
      <c r="BZ213" s="203">
        <f t="shared" si="55"/>
        <v>0</v>
      </c>
      <c r="CA213" s="203">
        <f t="shared" si="55"/>
        <v>0</v>
      </c>
      <c r="CB213" s="203">
        <f t="shared" si="55"/>
        <v>2</v>
      </c>
      <c r="CC213" s="203">
        <f t="shared" si="55"/>
        <v>0</v>
      </c>
      <c r="CD213" s="194">
        <f t="shared" si="51"/>
        <v>30</v>
      </c>
    </row>
    <row r="214" spans="1:82" ht="15.75">
      <c r="BQ214" s="192" t="str">
        <f>'Teacher &amp; Cat. Wise Result'!A32</f>
        <v>पुनः परीक्षा</v>
      </c>
      <c r="BR214" s="193">
        <f>COUNTIF(BR5:BR204,"RE")</f>
        <v>0</v>
      </c>
      <c r="BS214" s="193">
        <f t="shared" ref="BS214:CC214" si="56">COUNTIF(BS5:BS204,"RE")</f>
        <v>0</v>
      </c>
      <c r="BT214" s="193">
        <f t="shared" si="56"/>
        <v>0</v>
      </c>
      <c r="BU214" s="193">
        <f t="shared" si="56"/>
        <v>0</v>
      </c>
      <c r="BV214" s="193">
        <f t="shared" si="56"/>
        <v>0</v>
      </c>
      <c r="BW214" s="193">
        <f t="shared" si="56"/>
        <v>0</v>
      </c>
      <c r="BX214" s="193">
        <f t="shared" si="56"/>
        <v>0</v>
      </c>
      <c r="BY214" s="193">
        <f t="shared" si="56"/>
        <v>0</v>
      </c>
      <c r="BZ214" s="193">
        <f t="shared" si="56"/>
        <v>0</v>
      </c>
      <c r="CA214" s="193">
        <f t="shared" si="56"/>
        <v>0</v>
      </c>
      <c r="CB214" s="193">
        <f t="shared" si="56"/>
        <v>0</v>
      </c>
      <c r="CC214" s="193">
        <f t="shared" si="56"/>
        <v>0</v>
      </c>
      <c r="CD214" s="194">
        <f>SUM(BR214:CC214)</f>
        <v>0</v>
      </c>
    </row>
    <row r="215" spans="1:82" ht="15.75">
      <c r="BQ215" s="192" t="str">
        <f>'Teacher &amp; Cat. Wise Result'!A33</f>
        <v>प्रविष्ठ कुल विद्यार्थी</v>
      </c>
      <c r="BR215" s="193">
        <f>SUM(BR213:BR214)</f>
        <v>2</v>
      </c>
      <c r="BS215" s="193">
        <f t="shared" ref="BS215:CC215" si="57">SUM(BS213:BS214)</f>
        <v>1</v>
      </c>
      <c r="BT215" s="193">
        <f t="shared" si="57"/>
        <v>0</v>
      </c>
      <c r="BU215" s="193">
        <f t="shared" si="57"/>
        <v>0</v>
      </c>
      <c r="BV215" s="193">
        <f t="shared" si="57"/>
        <v>15</v>
      </c>
      <c r="BW215" s="193">
        <f t="shared" si="57"/>
        <v>8</v>
      </c>
      <c r="BX215" s="193">
        <f t="shared" si="57"/>
        <v>1</v>
      </c>
      <c r="BY215" s="193">
        <f t="shared" si="57"/>
        <v>1</v>
      </c>
      <c r="BZ215" s="193">
        <f t="shared" si="57"/>
        <v>0</v>
      </c>
      <c r="CA215" s="193">
        <f t="shared" si="57"/>
        <v>0</v>
      </c>
      <c r="CB215" s="193">
        <f t="shared" si="57"/>
        <v>2</v>
      </c>
      <c r="CC215" s="193">
        <f t="shared" si="57"/>
        <v>0</v>
      </c>
      <c r="CD215" s="194">
        <f t="shared" si="51"/>
        <v>30</v>
      </c>
    </row>
    <row r="216" spans="1:82" ht="15.75">
      <c r="BQ216" s="192" t="str">
        <f>'Teacher &amp; Cat. Wise Result'!A34</f>
        <v>उत्तीर्ण प्रतिशत</v>
      </c>
      <c r="BR216" s="205">
        <f>IF(BR215=0,"",BR213/BR215*100)</f>
        <v>100</v>
      </c>
      <c r="BS216" s="205">
        <f t="shared" ref="BS216:CD216" si="58">IF(BS215=0,"",BS213/BS215*100)</f>
        <v>100</v>
      </c>
      <c r="BT216" s="205" t="str">
        <f t="shared" si="58"/>
        <v/>
      </c>
      <c r="BU216" s="205" t="str">
        <f t="shared" si="58"/>
        <v/>
      </c>
      <c r="BV216" s="205">
        <f t="shared" si="58"/>
        <v>100</v>
      </c>
      <c r="BW216" s="205">
        <f t="shared" si="58"/>
        <v>100</v>
      </c>
      <c r="BX216" s="205">
        <f t="shared" si="58"/>
        <v>100</v>
      </c>
      <c r="BY216" s="205">
        <f t="shared" si="58"/>
        <v>100</v>
      </c>
      <c r="BZ216" s="205" t="str">
        <f t="shared" si="58"/>
        <v/>
      </c>
      <c r="CA216" s="205" t="str">
        <f t="shared" si="58"/>
        <v/>
      </c>
      <c r="CB216" s="205">
        <f t="shared" si="58"/>
        <v>100</v>
      </c>
      <c r="CC216" s="205" t="str">
        <f t="shared" si="58"/>
        <v/>
      </c>
      <c r="CD216" s="205">
        <f t="shared" si="58"/>
        <v>100</v>
      </c>
    </row>
    <row r="217" spans="1:82" ht="16.5" thickBot="1">
      <c r="BQ217" s="192" t="e">
        <f>'Teacher &amp; Cat. Wise Result'!#REF!</f>
        <v>#REF!</v>
      </c>
      <c r="BR217" s="206">
        <f>COUNTIF(BR5:BR204,"NSO")</f>
        <v>0</v>
      </c>
      <c r="BS217" s="206">
        <f t="shared" ref="BS217:CC217" si="59">COUNTIF(BS5:BS204,"NSO")</f>
        <v>0</v>
      </c>
      <c r="BT217" s="206">
        <f t="shared" si="59"/>
        <v>0</v>
      </c>
      <c r="BU217" s="206">
        <f t="shared" si="59"/>
        <v>0</v>
      </c>
      <c r="BV217" s="206">
        <f t="shared" si="59"/>
        <v>0</v>
      </c>
      <c r="BW217" s="206">
        <f t="shared" si="59"/>
        <v>0</v>
      </c>
      <c r="BX217" s="206">
        <f t="shared" si="59"/>
        <v>0</v>
      </c>
      <c r="BY217" s="206">
        <f t="shared" si="59"/>
        <v>0</v>
      </c>
      <c r="BZ217" s="206">
        <f t="shared" si="59"/>
        <v>0</v>
      </c>
      <c r="CA217" s="206">
        <f t="shared" si="59"/>
        <v>0</v>
      </c>
      <c r="CB217" s="206">
        <f t="shared" si="59"/>
        <v>0</v>
      </c>
      <c r="CC217" s="206">
        <f t="shared" si="59"/>
        <v>0</v>
      </c>
      <c r="CD217" s="207">
        <f>SUM(BR217:CC217)</f>
        <v>0</v>
      </c>
    </row>
    <row r="218" spans="1:82" ht="15.75" thickTop="1"/>
    <row r="219" spans="1:82"/>
    <row r="220" spans="1:82"/>
    <row r="221" spans="1:82"/>
    <row r="222" spans="1:82"/>
    <row r="223" spans="1:82"/>
    <row r="224" spans="1:82"/>
    <row r="225"/>
    <row r="226"/>
    <row r="227"/>
    <row r="228"/>
    <row r="229"/>
    <row r="230"/>
    <row r="231"/>
    <row r="232"/>
    <row r="233"/>
    <row r="234"/>
    <row r="235"/>
    <row r="236"/>
    <row r="237"/>
    <row r="238"/>
    <row r="239"/>
    <row r="240"/>
    <row r="241"/>
    <row r="242"/>
    <row r="243"/>
    <row r="244"/>
  </sheetData>
  <sheetProtection password="D49F" sheet="1" objects="1" scenarios="1" formatCells="0" formatColumns="0" formatRows="0"/>
  <mergeCells count="55">
    <mergeCell ref="BQ1:CD2"/>
    <mergeCell ref="H2:I2"/>
    <mergeCell ref="W2:W3"/>
    <mergeCell ref="F2:F4"/>
    <mergeCell ref="G2:G4"/>
    <mergeCell ref="H3:H4"/>
    <mergeCell ref="I3:I4"/>
    <mergeCell ref="J3:J4"/>
    <mergeCell ref="S2:T3"/>
    <mergeCell ref="U2:V3"/>
    <mergeCell ref="M2:M4"/>
    <mergeCell ref="O2:P3"/>
    <mergeCell ref="Q2:R3"/>
    <mergeCell ref="K2:K3"/>
    <mergeCell ref="N1:W1"/>
    <mergeCell ref="N2:N4"/>
    <mergeCell ref="BQ205:CD205"/>
    <mergeCell ref="D206:E206"/>
    <mergeCell ref="H206:I206"/>
    <mergeCell ref="J206:L207"/>
    <mergeCell ref="S206:W211"/>
    <mergeCell ref="BR206:CD206"/>
    <mergeCell ref="D207:E207"/>
    <mergeCell ref="D210:E210"/>
    <mergeCell ref="H210:I210"/>
    <mergeCell ref="J210:L211"/>
    <mergeCell ref="D211:E211"/>
    <mergeCell ref="H211:I211"/>
    <mergeCell ref="M208:R209"/>
    <mergeCell ref="M210:R211"/>
    <mergeCell ref="D208:E208"/>
    <mergeCell ref="H208:I208"/>
    <mergeCell ref="J208:L209"/>
    <mergeCell ref="D209:E209"/>
    <mergeCell ref="H209:I209"/>
    <mergeCell ref="H207:I207"/>
    <mergeCell ref="S212:W213"/>
    <mergeCell ref="D213:E213"/>
    <mergeCell ref="H213:I213"/>
    <mergeCell ref="M212:R213"/>
    <mergeCell ref="D212:E212"/>
    <mergeCell ref="H212:I212"/>
    <mergeCell ref="J212:L213"/>
    <mergeCell ref="M206:R207"/>
    <mergeCell ref="AH15:AQ16"/>
    <mergeCell ref="AI17:AR17"/>
    <mergeCell ref="A1:M1"/>
    <mergeCell ref="A3:A4"/>
    <mergeCell ref="A205:W205"/>
    <mergeCell ref="B3:B4"/>
    <mergeCell ref="C3:C4"/>
    <mergeCell ref="D2:D4"/>
    <mergeCell ref="E2:E4"/>
    <mergeCell ref="L2:L4"/>
    <mergeCell ref="B2:C2"/>
  </mergeCells>
  <conditionalFormatting sqref="H208:I209 H211:I213 I3 J2 S212:T212 BR1:CD4 H207:J207 J209:J212 D2:H2 BR206:CD207 CD217 CD208:CD215 G206:I206 BQ1:BQ217 D5:I204 B3:C204 A2:A205 O5:W204">
    <cfRule type="cellIs" dxfId="30" priority="94" stopIfTrue="1" operator="equal">
      <formula>0</formula>
    </cfRule>
  </conditionalFormatting>
  <conditionalFormatting sqref="J214:J218 J2 S212:T212 J207:J212 G206:I206">
    <cfRule type="containsText" dxfId="29" priority="93" stopIfTrue="1" operator="containsText" text="iwjd">
      <formula>NOT(ISERROR(SEARCH("iwjd",G2)))</formula>
    </cfRule>
  </conditionalFormatting>
  <conditionalFormatting sqref="J5:J204">
    <cfRule type="containsText" dxfId="28" priority="92" stopIfTrue="1" operator="containsText" text="Re-Exam">
      <formula>NOT(ISERROR(SEARCH("Re-Exam",J5)))</formula>
    </cfRule>
  </conditionalFormatting>
  <conditionalFormatting sqref="H2:H3 I3">
    <cfRule type="containsText" dxfId="27" priority="90" stopIfTrue="1" operator="containsText" text="ST">
      <formula>NOT(ISERROR(SEARCH("ST",H2)))</formula>
    </cfRule>
    <cfRule type="containsText" dxfId="26" priority="91" stopIfTrue="1" operator="containsText" text="SC">
      <formula>NOT(ISERROR(SEARCH("SC",H2)))</formula>
    </cfRule>
  </conditionalFormatting>
  <conditionalFormatting sqref="H5:I204">
    <cfRule type="containsText" dxfId="25" priority="87" stopIfTrue="1" operator="containsText" text="OBC">
      <formula>NOT(ISERROR(SEARCH("OBC",H5)))</formula>
    </cfRule>
    <cfRule type="containsText" dxfId="24" priority="88" stopIfTrue="1" operator="containsText" text="ST">
      <formula>NOT(ISERROR(SEARCH("ST",H5)))</formula>
    </cfRule>
    <cfRule type="containsText" dxfId="23" priority="89" stopIfTrue="1" operator="containsText" text="SC">
      <formula>NOT(ISERROR(SEARCH("SC",H5)))</formula>
    </cfRule>
  </conditionalFormatting>
  <conditionalFormatting sqref="BR5:CD204 S5:V204">
    <cfRule type="containsText" dxfId="22" priority="85" stopIfTrue="1" operator="containsText" text="mRrh.kZ">
      <formula>NOT(ISERROR(SEARCH("mRrh.kZ",S5)))</formula>
    </cfRule>
    <cfRule type="containsText" dxfId="21" priority="86" stopIfTrue="1" operator="containsText" text="vuqRrh.kZ">
      <formula>NOT(ISERROR(SEARCH("vuqRrh.kZ",S5)))</formula>
    </cfRule>
  </conditionalFormatting>
  <conditionalFormatting sqref="BR208:CD217">
    <cfRule type="cellIs" dxfId="20" priority="84" operator="equal">
      <formula>0</formula>
    </cfRule>
  </conditionalFormatting>
  <conditionalFormatting sqref="BR5:CD204">
    <cfRule type="containsText" dxfId="19" priority="80" operator="containsText" text="iwjd">
      <formula>NOT(ISERROR(SEARCH("iwjd",BR5)))</formula>
    </cfRule>
    <cfRule type="containsText" dxfId="18" priority="81" operator="containsText" text="uke i`Fkd">
      <formula>NOT(ISERROR(SEARCH("uke i`Fkd",BR5)))</formula>
    </cfRule>
    <cfRule type="containsText" dxfId="17" priority="82" operator="containsText" text="iqu% ijh{k">
      <formula>NOT(ISERROR(SEARCH("iqu% ijh{k",BR5)))</formula>
    </cfRule>
    <cfRule type="containsText" dxfId="16" priority="83" operator="containsText" text="vuqRrh.kZ">
      <formula>NOT(ISERROR(SEARCH("vuqRrh.kZ",BR5)))</formula>
    </cfRule>
  </conditionalFormatting>
  <conditionalFormatting sqref="H2:H3 I3">
    <cfRule type="containsText" dxfId="15" priority="76" stopIfTrue="1" operator="containsText" text="ST">
      <formula>NOT(ISERROR(SEARCH("ST",H2)))</formula>
    </cfRule>
    <cfRule type="containsText" dxfId="14" priority="77" stopIfTrue="1" operator="containsText" text="SC">
      <formula>NOT(ISERROR(SEARCH("SC",H2)))</formula>
    </cfRule>
  </conditionalFormatting>
  <conditionalFormatting sqref="I5:I204">
    <cfRule type="expression" dxfId="13" priority="53">
      <formula>I5="F"</formula>
    </cfRule>
    <cfRule type="expression" dxfId="12" priority="54">
      <formula>I5="M"</formula>
    </cfRule>
  </conditionalFormatting>
  <conditionalFormatting sqref="L5:L204">
    <cfRule type="expression" dxfId="11" priority="50">
      <formula>L5=""</formula>
    </cfRule>
    <cfRule type="top10" dxfId="10" priority="51" rank="3"/>
    <cfRule type="top10" dxfId="9" priority="52" percent="1" rank="3"/>
  </conditionalFormatting>
  <conditionalFormatting sqref="J5:J204">
    <cfRule type="containsText" dxfId="8" priority="47" stopIfTrue="1" operator="containsText" text="कक्षा क्रमोन्नत">
      <formula>NOT(ISERROR(SEARCH("कक्षा क्रमोन्नत",J5)))</formula>
    </cfRule>
  </conditionalFormatting>
  <pageMargins left="0.7" right="0.2" top="0.25" bottom="0.25" header="0.3" footer="0.3"/>
  <pageSetup paperSize="9" scale="82" fitToHeight="5" orientation="landscape" r:id="rId1"/>
</worksheet>
</file>

<file path=xl/worksheets/sheet10.xml><?xml version="1.0" encoding="utf-8"?>
<worksheet xmlns="http://schemas.openxmlformats.org/spreadsheetml/2006/main" xmlns:r="http://schemas.openxmlformats.org/officeDocument/2006/relationships">
  <dimension ref="A1:AI339"/>
  <sheetViews>
    <sheetView showGridLines="0" view="pageBreakPreview" zoomScaleSheetLayoutView="100" workbookViewId="0">
      <selection activeCell="S21" sqref="S21"/>
    </sheetView>
  </sheetViews>
  <sheetFormatPr defaultRowHeight="15"/>
  <cols>
    <col min="1" max="1" width="2.875" style="98" customWidth="1"/>
    <col min="2" max="2" width="16.625" style="44" customWidth="1"/>
    <col min="3" max="8" width="4.375" style="44" customWidth="1"/>
    <col min="9" max="9" width="4.875" style="44" customWidth="1"/>
    <col min="10" max="10" width="4.375" style="44" customWidth="1"/>
    <col min="11" max="12" width="6.625" style="44" customWidth="1"/>
    <col min="13" max="14" width="4.375" style="44" customWidth="1"/>
    <col min="15" max="15" width="4.625" style="44" customWidth="1"/>
    <col min="16" max="16" width="6.25" style="44" customWidth="1"/>
    <col min="17" max="18" width="9" style="44"/>
    <col min="19" max="19" width="7.5" style="44" customWidth="1"/>
    <col min="20" max="20" width="11.375" style="44" customWidth="1"/>
    <col min="21" max="21" width="9" style="44"/>
    <col min="22" max="22" width="10.875" style="44" customWidth="1"/>
    <col min="23" max="23" width="6.125" style="44" customWidth="1"/>
    <col min="24" max="24" width="9" style="44"/>
    <col min="25" max="25" width="9" style="44" hidden="1" customWidth="1"/>
    <col min="26" max="26" width="0" style="44" hidden="1" customWidth="1"/>
    <col min="27" max="16384" width="9" style="44"/>
  </cols>
  <sheetData>
    <row r="1" spans="1:35" ht="24" customHeight="1">
      <c r="B1" s="940" t="str">
        <f>IF('Master sheet'!$D$14="Hindi","वार्षिक रिपोर्ट कार्ड ","Report Card")</f>
        <v xml:space="preserve">वार्षिक रिपोर्ट कार्ड </v>
      </c>
      <c r="C1" s="940"/>
      <c r="D1" s="940"/>
      <c r="E1" s="940"/>
      <c r="F1" s="940"/>
      <c r="G1" s="940"/>
      <c r="H1" s="940"/>
      <c r="I1" s="940"/>
      <c r="J1" s="940"/>
      <c r="K1" s="940"/>
      <c r="L1" s="940"/>
      <c r="M1" s="940"/>
      <c r="N1" s="940"/>
      <c r="O1" s="940"/>
      <c r="P1" s="940"/>
      <c r="S1" s="76"/>
      <c r="T1" s="76"/>
      <c r="U1" s="76"/>
      <c r="V1" s="76"/>
      <c r="W1" s="76"/>
    </row>
    <row r="2" spans="1:35" ht="21.75" customHeight="1" thickBot="1">
      <c r="B2" s="941" t="str">
        <f>IF('Master sheet'!$D$14="Hindi","शिक्षा विभाग, राजस्थान सरकार","Education Department, Rajasthan Government")</f>
        <v>शिक्षा विभाग, राजस्थान सरकार</v>
      </c>
      <c r="C2" s="941"/>
      <c r="D2" s="941"/>
      <c r="E2" s="941"/>
      <c r="F2" s="941"/>
      <c r="G2" s="941"/>
      <c r="H2" s="941"/>
      <c r="I2" s="941"/>
      <c r="J2" s="941"/>
      <c r="K2" s="941"/>
      <c r="L2" s="941"/>
      <c r="M2" s="941"/>
      <c r="N2" s="941"/>
      <c r="O2" s="941"/>
      <c r="P2" s="941"/>
      <c r="S2" s="76"/>
      <c r="T2" s="76"/>
      <c r="U2" s="77" t="s">
        <v>85</v>
      </c>
      <c r="V2" s="76"/>
      <c r="W2" s="76"/>
    </row>
    <row r="3" spans="1:35" s="99" customFormat="1" ht="24" customHeight="1" thickBot="1">
      <c r="A3" s="321"/>
      <c r="B3" s="942" t="str">
        <f>IF('Master sheet'!$D$14="Hindi","विद्यालय का नाम :-","School Name :- ")</f>
        <v>विद्यालय का नाम :-</v>
      </c>
      <c r="C3" s="942"/>
      <c r="D3" s="942"/>
      <c r="E3" s="943" t="str">
        <f>IF(AND(N8=""),"",IF('Master sheet'!$D$14="Hindi",'Master sheet'!$D$8,'Master sheet'!$D$7))</f>
        <v xml:space="preserve">महात्मा गाँधी राजकीय विद्यालय (अंग्रेजी माध्यम) बर, पाली </v>
      </c>
      <c r="F3" s="943"/>
      <c r="G3" s="943"/>
      <c r="H3" s="943"/>
      <c r="I3" s="943"/>
      <c r="J3" s="943"/>
      <c r="K3" s="943"/>
      <c r="L3" s="943"/>
      <c r="M3" s="943"/>
      <c r="N3" s="943"/>
      <c r="O3" s="943"/>
      <c r="P3" s="943"/>
      <c r="S3" s="311"/>
      <c r="T3" s="78"/>
      <c r="U3" s="77" t="s">
        <v>230</v>
      </c>
      <c r="V3" s="78"/>
      <c r="W3" s="311"/>
    </row>
    <row r="4" spans="1:35" ht="18.95" customHeight="1" thickBot="1">
      <c r="B4" s="319"/>
      <c r="C4" s="319"/>
      <c r="D4" s="319"/>
      <c r="E4" s="944" t="str">
        <f>IF(AND(N8=""),"",IF('Master sheet'!$D$14="Hindi",CONCATENATE("(विद्यालय मान्यता क्रमांक व वर्ष : ","  ",'Master sheet'!$D$6),CONCATENATE("(School Recognition Number &amp; Years : ","  ",'Master sheet'!$D$6)))</f>
        <v>(विद्यालय मान्यता क्रमांक व वर्ष :   शिक्षा/पाली/1995/2001</v>
      </c>
      <c r="F4" s="944"/>
      <c r="G4" s="944"/>
      <c r="H4" s="944"/>
      <c r="I4" s="944"/>
      <c r="J4" s="944"/>
      <c r="K4" s="944"/>
      <c r="L4" s="944"/>
      <c r="M4" s="944"/>
      <c r="N4" s="944"/>
      <c r="O4" s="944"/>
      <c r="P4" s="944"/>
      <c r="S4" s="76"/>
      <c r="T4" s="76"/>
      <c r="U4" s="76"/>
      <c r="V4" s="76"/>
      <c r="W4" s="76"/>
    </row>
    <row r="5" spans="1:35" ht="18.95" customHeight="1">
      <c r="B5" s="317" t="str">
        <f>IF('Master sheet'!$D$14="Hindi","कक्षा  :-","CLASS :- ")</f>
        <v>कक्षा  :-</v>
      </c>
      <c r="C5" s="945" t="str">
        <f>IFERROR(IF(AND(N8=""),"",VLOOKUP(N8,Marks,2,0)),"")</f>
        <v>PP3+</v>
      </c>
      <c r="D5" s="945"/>
      <c r="E5" s="946" t="str">
        <f>IF('Master sheet'!$D$14="Hindi","सेक्शन :-","Section :- ")</f>
        <v>सेक्शन :-</v>
      </c>
      <c r="F5" s="946"/>
      <c r="G5" s="946"/>
      <c r="H5" s="945" t="str">
        <f>IFERROR(IF(AND(N8=""),"",VLOOKUP(N8,Marks,3,0)),"")</f>
        <v>A</v>
      </c>
      <c r="I5" s="945"/>
      <c r="J5" s="947" t="str">
        <f>IF('Master sheet'!$D$14="Hindi","सत्र :- ","Session :- ")</f>
        <v xml:space="preserve">सत्र :- </v>
      </c>
      <c r="K5" s="947"/>
      <c r="L5" s="947"/>
      <c r="M5" s="947"/>
      <c r="N5" s="917" t="str">
        <f>IF(AND(N8=""),"",'Marks Entry Nursery'!$I$2)</f>
        <v>2024-2025</v>
      </c>
      <c r="O5" s="917"/>
      <c r="P5" s="917"/>
      <c r="S5" s="76"/>
      <c r="T5" s="877" t="str">
        <f>IF('Master sheet'!$D$14="Hindi",Y9,Y8)</f>
        <v>आप एक साथ 10 मार्कशीट प्रिंट कर सकते है I उपर दो कॉलम दिए है , उसमे आप जो दस मार्कशीट प्रिंट करना चाहते है उनके प्रथम व उसका दसवां नामांक लिखकर प्रिंट ले सकते है I जैसेः 101 से 110 , 111 से 120 , 121 से 130 ...........</v>
      </c>
      <c r="U5" s="878"/>
      <c r="V5" s="879"/>
      <c r="W5" s="76"/>
      <c r="Y5" s="44">
        <f>IF(T3="",MIN('Result Sheet'!B8:B207),T3)</f>
        <v>101</v>
      </c>
      <c r="AH5" s="322" t="str">
        <f>N7</f>
        <v>28-10-2014</v>
      </c>
    </row>
    <row r="6" spans="1:35" ht="18.95" customHeight="1">
      <c r="B6" s="898" t="str">
        <f>IF('Master sheet'!$D$14="Hindi","विद्यार्थी का नाम :-","Student's Name :-")</f>
        <v>विद्यार्थी का नाम :-</v>
      </c>
      <c r="C6" s="898"/>
      <c r="D6" s="898"/>
      <c r="E6" s="899" t="str">
        <f>IFERROR(IF(AND(N8=""),"",VLOOKUP(N8,Marks,6,0)),"")</f>
        <v>AAKIFA BANO</v>
      </c>
      <c r="F6" s="899"/>
      <c r="G6" s="899"/>
      <c r="H6" s="899"/>
      <c r="I6" s="899"/>
      <c r="J6" s="900" t="str">
        <f>IF('Master sheet'!$D$14="Hindi","प्रवेशांक :","SR. NO. :")</f>
        <v>प्रवेशांक :</v>
      </c>
      <c r="K6" s="900"/>
      <c r="L6" s="900"/>
      <c r="M6" s="900"/>
      <c r="N6" s="918">
        <f>IFERROR(IF(AND(N8=""),"",VLOOKUP(N8,Marks,5,0)),"")</f>
        <v>936</v>
      </c>
      <c r="O6" s="918"/>
      <c r="P6" s="918"/>
      <c r="S6" s="76"/>
      <c r="T6" s="880"/>
      <c r="U6" s="881"/>
      <c r="V6" s="882"/>
      <c r="W6" s="76"/>
      <c r="Y6" s="44">
        <f>IF(V3="",MAX('Result Sheet'!B8:B207),V3)</f>
        <v>132</v>
      </c>
      <c r="AG6" s="44">
        <f>YEAR(AH5)</f>
        <v>2014</v>
      </c>
      <c r="AH6" s="44">
        <f>MONTH(AH5)</f>
        <v>10</v>
      </c>
      <c r="AI6" s="44">
        <f>DAY(AH5)</f>
        <v>28</v>
      </c>
    </row>
    <row r="7" spans="1:35" ht="18.95" customHeight="1">
      <c r="B7" s="898" t="str">
        <f>IF('Master sheet'!$D$14="Hindi","पिता का नाम :-","Father's Name :-")</f>
        <v>पिता का नाम :-</v>
      </c>
      <c r="C7" s="898"/>
      <c r="D7" s="898"/>
      <c r="E7" s="899" t="str">
        <f>IFERROR(IF(AND(N8=""),"",VLOOKUP(N8,Marks,7,0)),"")</f>
        <v>SHABBIR MOHAMMAD</v>
      </c>
      <c r="F7" s="899"/>
      <c r="G7" s="899"/>
      <c r="H7" s="899"/>
      <c r="I7" s="899"/>
      <c r="J7" s="900" t="str">
        <f>IF('Master sheet'!$D$14="Hindi","जन्म तिथि :","Date of Birth :")</f>
        <v>जन्म तिथि :</v>
      </c>
      <c r="K7" s="900"/>
      <c r="L7" s="900"/>
      <c r="M7" s="900"/>
      <c r="N7" s="901" t="str">
        <f>IFERROR(IF(AND(N8=""),"",VLOOKUP(N8,Marks,4,0)),"")</f>
        <v>28-10-2014</v>
      </c>
      <c r="O7" s="901"/>
      <c r="P7" s="901"/>
      <c r="S7" s="76"/>
      <c r="T7" s="880"/>
      <c r="U7" s="881"/>
      <c r="V7" s="882"/>
      <c r="W7" s="76"/>
      <c r="AG7" s="44" t="str">
        <f>IF(AG6=2000,"दो हजार",IF(AG6=2001,"दो हजार एक",IF(AG6=2002,"दो हजार दो",IF(AG6=2003,"दो हजार तीन",IF(AG6=2004,"दो हजार चार",IF(AG6=2005,"दो हजार पांच",IF(AG6=2006,"दो हजार छः",IF(AG6=2007,"दो हजार सात",IF(AG6=2008,"दो हजार आठ",IF(AG6=2009,"दो हजार नौ",IF(AG6=2010,"दो हजार दस",IF(AG6=2011,"दो हजार इग्यारह",IF(AG6=2012,"दो हजार बारह",IF(AG6=2013,"दो हजार तेरह",IF(AG6=2014,"दो हजार चौदह",IF(AG6=2015,"दो हजार पंद्रह",IF(AG6=2016,"दो हजार सोलह",IF(AG6=2017,"दो हजार सत्रह",IF(AG6=2018,"दो हजार अठारह",IF(AG6=2019,"दो हजार उन्नीस",IF(AG6=2020,"दो हजार बीस",IF(AG6=2021,"दो हजार इक्कीस",IF(AG6=2022,"दो हजार बाइस","")))))))))))))))))))))))</f>
        <v>दो हजार चौदह</v>
      </c>
      <c r="AH7" s="44" t="str">
        <f>IF(AH6=1,"जनवरी",IF(AH6=2,"फरवरी",IF(AH6=3,"मार्च",IF(AH6=4,"अप्रैल",IF(AH6=5,"मई",IF(AH6=6,"जून",IF(AH6=7,"जुलाई",IF(AH6=8,"अगस्त",IF(AH6=9,"सितम्बर",IF(AH6=10,"अक्टूबर",IF(AH6=11,"नवम्बर",IF(AH6=12,"दिसम्बर",""))))))))))))</f>
        <v>अक्टूबर</v>
      </c>
      <c r="AI7" s="44" t="str">
        <f>IF(AI6=1,"एक",IF(AI6=2,"दो",IF(AI6=3,"तीन",IF(AI6=4,"चार",IF(AI6=5,"पांच",IF(AI6=6,"छः",IF(AI6=7,"सात",IF(AI6=8,"आठ",IF(AI6=9,"नौ",IF(AI6=10,"दस",IF(AI6=11,"इग्यारह",IF(AI6=12,"बारह",IF(AI6=13,"तेरह",IF(AI6=14,"चौदह",IF(AI6=15,"पंद्रह",IF(AI6=16,"सोलह",IF(AI6=17,"सत्रह",IF(AI6=18,"अठारह",IF(AI6=19,"उन्नीस",IF(AI6=20,"बीस",IF(AI6=21,"इक्कीस",IF(AI6=22,"बाइस",IF(AI6=23,"तेईस",IF(AI6=24,"चौबीस",IF(AI6=25,"पचीस",IF(AI6=26,"छबीस",IF(AI6=27,"सताईस",IF(AI6=28,"अठाइस",IF(AI6=29,"उन्नतीस",IF(AI6=30,"तीस",IF(AI6=31,"इकतीस","")))))))))))))))))))))))))))))))</f>
        <v>अठाइस</v>
      </c>
    </row>
    <row r="8" spans="1:35" ht="18.95" customHeight="1">
      <c r="B8" s="898" t="str">
        <f>IF('Master sheet'!$D$14="Hindi","माता का नाम :-","Mother's Name :-")</f>
        <v>माता का नाम :-</v>
      </c>
      <c r="C8" s="898"/>
      <c r="D8" s="898"/>
      <c r="E8" s="899" t="str">
        <f>IFERROR(IF(AND(N8=""),"",VLOOKUP(N8,Marks,8,0)),"")</f>
        <v>HEENA KOUSER</v>
      </c>
      <c r="F8" s="899"/>
      <c r="G8" s="899"/>
      <c r="H8" s="899"/>
      <c r="I8" s="899"/>
      <c r="J8" s="900" t="str">
        <f>IF('Master sheet'!$D$14="Hindi","रोल नंबर :-","Roll No. :")</f>
        <v>रोल नंबर :-</v>
      </c>
      <c r="K8" s="900"/>
      <c r="L8" s="900"/>
      <c r="M8" s="900"/>
      <c r="N8" s="902">
        <f>IF(Y5="","",Y5)</f>
        <v>101</v>
      </c>
      <c r="O8" s="902"/>
      <c r="P8" s="902"/>
      <c r="S8" s="76"/>
      <c r="T8" s="880"/>
      <c r="U8" s="881"/>
      <c r="V8" s="882"/>
      <c r="W8" s="76"/>
      <c r="Y8" s="44" t="s">
        <v>249</v>
      </c>
      <c r="AH8" s="44" t="str">
        <f>CONCATENATE(AI7," ",AH7," ",AG7)</f>
        <v>अठाइस अक्टूबर दो हजार चौदह</v>
      </c>
    </row>
    <row r="9" spans="1:35" ht="18.95" customHeight="1" thickBot="1">
      <c r="B9" s="898" t="str">
        <f>IF('Master sheet'!$D$14="Hindi","जन्मतिथि शब्दों में :-","Date of Birth in Words :-")</f>
        <v>जन्मतिथि शब्दों में :-</v>
      </c>
      <c r="C9" s="898"/>
      <c r="D9" s="898"/>
      <c r="E9" s="899" t="str">
        <f>IFERROR(IF('Master sheet'!$D$14="Hindi",AH8,AH10),"")</f>
        <v>अठाइस अक्टूबर दो हजार चौदह</v>
      </c>
      <c r="F9" s="899"/>
      <c r="G9" s="899"/>
      <c r="H9" s="899"/>
      <c r="I9" s="899"/>
      <c r="J9" s="899"/>
      <c r="K9" s="899"/>
      <c r="L9" s="899"/>
      <c r="M9" s="899"/>
      <c r="N9" s="899"/>
      <c r="O9" s="899"/>
      <c r="P9" s="318"/>
      <c r="S9" s="76"/>
      <c r="T9" s="883"/>
      <c r="U9" s="884"/>
      <c r="V9" s="885"/>
      <c r="W9" s="76"/>
      <c r="Y9" s="44" t="s">
        <v>250</v>
      </c>
      <c r="AG9" s="44" t="str">
        <f>IF(AG6=1961,"NINETEEN SIXTY ONE",IF(AG6=1962,"NINETEEN SIXTY TWO",IF(AG6=1963,"NINETEEN SIXTY THREE",IF(AG6=1964,"NINETEEN SIXTY FOUR",IF(AG6=1965,"NINETEEN SIXTY FIVE",IF(AG6=1966,"NINETEEN SIXTY SIX",IF(AG6=1967,"NINETEEN SIXTY SEVEN",IF(AG6=1968,"NINETEEN SIXTY EIGHT",IF(AG6=1969,"NINETEEN SIXTY NINE",IF(AG6=1970,"NINETEEN SEVENTY",IF(AG6=1971,"NINETEEN SEVENTY ONE",IF(AG6=1972,"NINETEEN SEVENTY TWO",IF(AG6=1973,"NINETEEN SEVENTY THREE",IF(AG6=1974,"NINETEEN SEVENTY FOUR",IF(AG6=1975,"NINETEEN SEVENTY FIVE",IF(AG6=1976,"NINETEEN SEVENTY SIX",IF(AG6=1977,"NINETEEN SEVENTY SEVEN",IF(AG6=1978,"NINETEEN SEVENTY EIGHT",IF(AG6=1979,"NINETEEN SEVENTY NINE",IF(AG6=1980,"NINETEEN EIGHTY",IF(AG6=1981,"NINETEEN EIGHTY ONE",IF(AG6=1982,"NINETEEN EIGHTY TWO",IF(AG6=1983,"NINETEEN EIGHTY THREE",IF(AG6=1984,"NINETEEN EIGHTY FOUR",IF(AG6=1985,"NINETEEN EIGHTY FIVE",IF(AG6=1986,"NINETEEN EIGHTY SIX",IF(AG6=1987,"NINETEEN EIGHTY SEVEN",IF(AG6=1988,"NINETEEN EIGHTY EIGHT",IF(AG6=1989,"NINETEEN EIGHTY NINE",IF(AG6=1990,"NINETEEN NINETY",IF(AG6=1991,"NINETEEN NINETY ONE",IF(AG6=1992,"NINETEEN NINETY TWO",IF(AG6=1993,"NINETEEN NINETY THREE",IF(AG6=1994,"NINETEEN NINETY FOUR",IF(AG6=1995,"NINETEEN NINETY FIVE",IF(AG6=1996,"NINETEEN NINETY SIX",IF(AG6=1997,"NINETEEN NINETY SEVEN",IF(AG6=1998,"NINETEEN NINETY EIGHT",IF(AG6=1999,"NINETEEN NINETY NINE",IF(AG6=2000,"TWO THOUSAND",IF(AG6=2001,"TWO THOUSAND ONE",IF(AG6=2002,"TWO THOUSAND TWO",IF(AG6=2003,"TWO THOUSAND THREE",IF(AG6=2004,"TWO THOUSAND FOUR",IF(AG6=2005,"TWO THOUSAND FIVE",IF(AG6=2006,"TWO THOUSAND SIX",IF(AG6=2007,"TWO THOUSAND SEVEN",IF(AG6=2008,"TWO THOUSAND EIGHT",IF(AG6=2009,"TWO THOUSAND NINE",IF(AG6=2010,"TWO THOUSAND TEN",IF(AG6=2011,"TWO THOUSAND ELEVEN",IF(AG6=2012,"TWO THOUSAND TWELVE",IF(AG6=2013,"TWO THOUSAND THIRTEEN",IF(AG6=2014,"TWO THOUSAND FOURTEEN",IF(AG6=2015,"TWO THOUSAND FIFTEEN",IF(AG6=2016,"TWO THOUSAND SIXTEEN",IF(AG6=2017,"TWO THOUSAND SEVENTEEN",IF(AG6=2018,"TWO THOUSAND EIGHTEEN",IF(AG6=2019,"TWO THOUSAND NINETEEN",IF(AG6=2020,"TWO THOUSAND TWENTY",IF(AG6=2021,"TWO THOUSAND TWENTY ONE",IF(AG6=2022,"TWO THOUSAND TWENTY TWO",IF(AG6=2023,"TWO THOUSAND TWENTY THREE",IF(AG6=2024,"TWO THOUSAND TWENTY FOUR",IF(AG6=2025,"TWO THOUSAND TWENTY FIVE","")))))))))))))))))))))))))))))))))))))))))))))))))))))))))))))))))</f>
        <v>TWO THOUSAND FOURTEEN</v>
      </c>
      <c r="AH9" s="44" t="str">
        <f>IF(AH6=1,"JANUARY",IF(AH6=2,"FEBUARY", IF(AH6=3,"MARCH",IF(AH6=4,"APRIL",IF(AH6=5,"MAY",IF(AH6=6,"JUNE",IF(AH6=7,"JULY",IF(AH6=8,"AUGUST",IF(AH6=9,"SEPTEMBER",IF(AH6=10,"OCTOBER",IF(AH6=11,"NOVEMBER",IF(AH6=12,"DECEMBER",""))))))))))))</f>
        <v>OCTOBER</v>
      </c>
      <c r="AI9" s="44" t="str">
        <f>IF(AI6=1,"1ST",IF(AI6=2,"2ND", IF(AI6=3,"3RD",IF(AI6=4,"FOURTH",IF(AI6=5,"FIFTH",IF(AI6=6,"SIXTH",IF(AI6=7,"7TH",IF(AI6=8,"8TH",IF(AI6=9,"9TH",IF(AI6=10,"10TH",IF(AI6=11,"11TH",IF(AI6=12,"12TH",IF(AI6=13,"13TH",IF(AI6=14,"14TH",IF(AI6=15,"FIFTEEN",IF(AI6=16,"SIXTEEN",IF(AI6=17,"SEVENTEEN",IF(AI6=18,"EIGHTEEN",IF(AI6=19,"NINETEEN",IF(AI6=20,"TWENTY",IF(AI6=21,"TWENTY FIRST",IF(AI6=22,"TWENTY SECOND",IF(AI6=23,"TWENTY THIRD",IF(AI6=24,"TWENTY FOURTH",IF(AI6=25,"TWENTY FIFTH",IF(AI6=26,"TWENTY SIX",IF(AI6=27,"TWENTY SEVEN",IF(AI6=28,"TWENTY EIGHT",IF(AI6=29,"TWENTY NINE",IF(AI6=30,"THIRTY",IF(AI6=31,"THIRTY FIRST","")))))))))))))))))))))))))))))))</f>
        <v>TWENTY EIGHT</v>
      </c>
    </row>
    <row r="10" spans="1:35" ht="12.75" customHeight="1">
      <c r="B10" s="72"/>
      <c r="C10" s="72"/>
      <c r="D10" s="72"/>
      <c r="E10" s="73"/>
      <c r="F10" s="73"/>
      <c r="G10" s="73"/>
      <c r="H10" s="72"/>
      <c r="I10" s="72"/>
      <c r="J10" s="74"/>
      <c r="K10" s="74"/>
      <c r="L10" s="74"/>
      <c r="M10" s="45"/>
      <c r="N10" s="45"/>
      <c r="O10" s="45"/>
      <c r="P10" s="45"/>
      <c r="S10" s="76"/>
      <c r="T10" s="76"/>
      <c r="U10" s="76"/>
      <c r="V10" s="76"/>
      <c r="W10" s="76"/>
      <c r="AH10" s="44" t="str">
        <f>CONCATENATE(AH9," ",AI9,", ",AG9)</f>
        <v>OCTOBER TWENTY EIGHT, TWO THOUSAND FOURTEEN</v>
      </c>
    </row>
    <row r="11" spans="1:35" ht="25.5" customHeight="1">
      <c r="B11" s="626" t="str">
        <f>IF('Master sheet'!$D$14="Hindi","विषय","Subject")</f>
        <v>विषय</v>
      </c>
      <c r="C11" s="642" t="str">
        <f>IF('Master sheet'!$D$14="Hindi","अर्द्धवार्षिक","Half Yearly")</f>
        <v>अर्द्धवार्षिक</v>
      </c>
      <c r="D11" s="643"/>
      <c r="E11" s="643"/>
      <c r="F11" s="643"/>
      <c r="G11" s="931" t="str">
        <f>IF('Master sheet'!$D$14="Hindi","वार्षिक","Yearly")</f>
        <v>वार्षिक</v>
      </c>
      <c r="H11" s="932"/>
      <c r="I11" s="932"/>
      <c r="J11" s="933"/>
      <c r="K11" s="642" t="str">
        <f>IF('Master sheet'!$D$14="Hindi","सर्व योग","Grand Total")</f>
        <v>सर्व योग</v>
      </c>
      <c r="L11" s="643"/>
      <c r="M11" s="643"/>
      <c r="N11" s="644"/>
      <c r="O11" s="928" t="str">
        <f>IF('Master sheet'!$D$14="Hindi","ग्रेड","Grade")</f>
        <v>ग्रेड</v>
      </c>
      <c r="P11" s="893" t="str">
        <f>IF('Master sheet'!$D$14="Hindi","परिणाम","Results")</f>
        <v>परिणाम</v>
      </c>
    </row>
    <row r="12" spans="1:35" ht="102.75" customHeight="1">
      <c r="B12" s="626"/>
      <c r="C12" s="934" t="str">
        <f>IF('Master sheet'!$D$14="Hindi","लिखित","Written")</f>
        <v>लिखित</v>
      </c>
      <c r="D12" s="935"/>
      <c r="E12" s="934" t="str">
        <f>IF('Master sheet'!$D$14="Hindi","मौखिक","Oral")</f>
        <v>मौखिक</v>
      </c>
      <c r="F12" s="935"/>
      <c r="G12" s="934" t="str">
        <f>IF('Master sheet'!$D$14="Hindi","लिखित","Written")</f>
        <v>लिखित</v>
      </c>
      <c r="H12" s="935"/>
      <c r="I12" s="936" t="str">
        <f>IF('Master sheet'!$D$14="Hindi","मौखिक","Oral")</f>
        <v>मौखिक</v>
      </c>
      <c r="J12" s="936"/>
      <c r="K12" s="367" t="str">
        <f>IF('Master sheet'!$D$14="Hindi","लिखित","Written")</f>
        <v>लिखित</v>
      </c>
      <c r="L12" s="367" t="str">
        <f>IF('Master sheet'!$D$14="Hindi","मौखिक","Oral")</f>
        <v>मौखिक</v>
      </c>
      <c r="M12" s="937" t="str">
        <f>IF('Master sheet'!$D$14="Hindi","कुल विषय योग ","Subject Total")</f>
        <v xml:space="preserve">कुल विषय योग </v>
      </c>
      <c r="N12" s="938"/>
      <c r="O12" s="929"/>
      <c r="P12" s="894"/>
    </row>
    <row r="13" spans="1:35" ht="21" customHeight="1">
      <c r="B13" s="626"/>
      <c r="C13" s="905">
        <v>30</v>
      </c>
      <c r="D13" s="906"/>
      <c r="E13" s="905">
        <v>70</v>
      </c>
      <c r="F13" s="906"/>
      <c r="G13" s="905">
        <v>30</v>
      </c>
      <c r="H13" s="906"/>
      <c r="I13" s="905">
        <v>70</v>
      </c>
      <c r="J13" s="906"/>
      <c r="K13" s="388">
        <v>60</v>
      </c>
      <c r="L13" s="388">
        <v>140</v>
      </c>
      <c r="M13" s="905">
        <v>200</v>
      </c>
      <c r="N13" s="906"/>
      <c r="O13" s="930"/>
      <c r="P13" s="895"/>
    </row>
    <row r="14" spans="1:35" ht="21" customHeight="1">
      <c r="B14" s="303" t="str">
        <f>IF('Master sheet'!D$14="Hindi","हिंदी","Hindi")</f>
        <v>हिंदी</v>
      </c>
      <c r="C14" s="701">
        <f>IFERROR(IF(AND(N8=""),"",VLOOKUP(N8,Marks,15,0)),"")</f>
        <v>25</v>
      </c>
      <c r="D14" s="703"/>
      <c r="E14" s="701">
        <f>IFERROR(IF(AND(N8=""),"",VLOOKUP(N8,Marks,16,0)),"")</f>
        <v>62</v>
      </c>
      <c r="F14" s="703"/>
      <c r="G14" s="701">
        <f>IFERROR(IF(AND(N8=""),"",VLOOKUP(N8,Marks,19,0)),"")</f>
        <v>29</v>
      </c>
      <c r="H14" s="703"/>
      <c r="I14" s="701">
        <f>IFERROR(IF(AND(N8=""),"",VLOOKUP(N8,Marks,20,0)),"")</f>
        <v>25</v>
      </c>
      <c r="J14" s="703"/>
      <c r="K14" s="361">
        <f>IFERROR(IF(AND(N8=""),"",SUM(C14,G14)),"")</f>
        <v>54</v>
      </c>
      <c r="L14" s="361">
        <f>IFERROR(IF(AND(N8=""),"",SUM(E14,I14)),"")</f>
        <v>87</v>
      </c>
      <c r="M14" s="903">
        <f>IFERROR(IF(AND(N8=""),"",SUM(K14,L14)),"")</f>
        <v>141</v>
      </c>
      <c r="N14" s="904"/>
      <c r="O14" s="79" t="str">
        <f>IFERROR(IF(AND(N8=""),"",VLOOKUP(N8,Marks,28,0)),"")</f>
        <v>B</v>
      </c>
      <c r="P14" s="209" t="str">
        <f>IFERROR(IF(AND(N8=""),"",VLOOKUP(N8,Marks,26,0)),"")</f>
        <v>P</v>
      </c>
      <c r="T14" s="979" t="s">
        <v>283</v>
      </c>
    </row>
    <row r="15" spans="1:35" ht="21" customHeight="1">
      <c r="B15" s="303" t="str">
        <f>IF('Master sheet'!$D$14="Hindi","गणित","Maths")</f>
        <v>गणित</v>
      </c>
      <c r="C15" s="701">
        <f>IFERROR(IF(AND(N8=""),"",VLOOKUP(N8,Marks,51,0)),"")</f>
        <v>22</v>
      </c>
      <c r="D15" s="703"/>
      <c r="E15" s="701">
        <f>IFERROR(IF(AND(N8=""),"",VLOOKUP(N8,Marks,52,0)),"")</f>
        <v>64</v>
      </c>
      <c r="F15" s="703"/>
      <c r="G15" s="701">
        <f>IFERROR(IF(AND(N8=""),"",VLOOKUP(N8,Marks,55,0)),"")</f>
        <v>21</v>
      </c>
      <c r="H15" s="703"/>
      <c r="I15" s="701">
        <f>IFERROR(IF(AND(N8=""),"",VLOOKUP(N8,Marks,56,0)),"")</f>
        <v>56</v>
      </c>
      <c r="J15" s="703"/>
      <c r="K15" s="378">
        <f>IFERROR(IF(AND(N8=""),"",SUM(C15,G15)),"")</f>
        <v>43</v>
      </c>
      <c r="L15" s="378">
        <f>IFERROR(IF(AND(N8=""),"",SUM(E15,I15)),"")</f>
        <v>120</v>
      </c>
      <c r="M15" s="903">
        <f>IFERROR(IF(AND(N8=""),"",SUM(K15,L15)),"")</f>
        <v>163</v>
      </c>
      <c r="N15" s="904"/>
      <c r="O15" s="79" t="str">
        <f>IFERROR(IF(AND(N8=""),"",VLOOKUP(N8,Marks,64,0)),"")</f>
        <v>B</v>
      </c>
      <c r="P15" s="209" t="str">
        <f>IFERROR(IF(AND(N8=""),"",VLOOKUP(N8,Marks,62,0)),"")</f>
        <v>P</v>
      </c>
      <c r="T15" s="323" t="s">
        <v>235</v>
      </c>
    </row>
    <row r="16" spans="1:35" ht="21" customHeight="1">
      <c r="B16" s="390"/>
      <c r="C16" s="905">
        <v>15</v>
      </c>
      <c r="D16" s="906"/>
      <c r="E16" s="905">
        <v>35</v>
      </c>
      <c r="F16" s="906"/>
      <c r="G16" s="905">
        <v>15</v>
      </c>
      <c r="H16" s="906"/>
      <c r="I16" s="905">
        <v>35</v>
      </c>
      <c r="J16" s="906"/>
      <c r="K16" s="388">
        <v>30</v>
      </c>
      <c r="L16" s="388">
        <v>70</v>
      </c>
      <c r="M16" s="905">
        <v>100</v>
      </c>
      <c r="N16" s="906"/>
      <c r="O16" s="921"/>
      <c r="P16" s="922"/>
      <c r="T16" s="323"/>
    </row>
    <row r="17" spans="2:16" ht="21" customHeight="1">
      <c r="B17" s="303" t="str">
        <f>IF('Master sheet'!$D$14="Hindi","अंग्रेजी","English")</f>
        <v>अंग्रेजी</v>
      </c>
      <c r="C17" s="701">
        <f>IFERROR(IF(AND(N8=""),"",VLOOKUP(N8,Marks,33,0)),"")</f>
        <v>15</v>
      </c>
      <c r="D17" s="703"/>
      <c r="E17" s="701">
        <f>IFERROR(IF(AND(N8=""),"",VLOOKUP(N8,Marks,34,0)),"")</f>
        <v>30</v>
      </c>
      <c r="F17" s="703"/>
      <c r="G17" s="701">
        <f>IFERROR(IF(AND(N8=""),"",VLOOKUP(N8,Marks,37,0)),"")</f>
        <v>10</v>
      </c>
      <c r="H17" s="703"/>
      <c r="I17" s="701">
        <f>IFERROR(IF(AND(N8=""),"",VLOOKUP(N8,Marks,38,0)),"")</f>
        <v>30</v>
      </c>
      <c r="J17" s="703"/>
      <c r="K17" s="378">
        <f>IFERROR(IF(AND(N8=""),"",SUM(C17,G17)),"")</f>
        <v>25</v>
      </c>
      <c r="L17" s="378">
        <f>IFERROR(IF(AND(N8=""),"",SUM(E17,I17)),"")</f>
        <v>60</v>
      </c>
      <c r="M17" s="903">
        <f>IFERROR(IF(AND(N8=""),"",SUM(K17,L17)),"")</f>
        <v>85</v>
      </c>
      <c r="N17" s="904"/>
      <c r="O17" s="79" t="str">
        <f>IFERROR(IF(AND(N8=""),"",VLOOKUP(N8,Marks,46,0)),"")</f>
        <v>B</v>
      </c>
      <c r="P17" s="209" t="str">
        <f>IFERROR(IF(AND(N8=""),"",VLOOKUP(N8,Marks,44,0)),"")</f>
        <v>P</v>
      </c>
    </row>
    <row r="18" spans="2:16" ht="23.25" customHeight="1">
      <c r="B18" s="304" t="str">
        <f>IF('Master sheet'!$D$14="Hindi","कुल योग","Total")</f>
        <v>कुल योग</v>
      </c>
      <c r="C18" s="926">
        <f>IF(AND(N8=""),"",IF(AND(C14="",C15="",C17=""),"",SUM(C14,C15,C17)))</f>
        <v>62</v>
      </c>
      <c r="D18" s="927"/>
      <c r="E18" s="926">
        <f>IF(AND(N8=""),"",IF(AND(E14="",E15="",E17=""),"",SUM(E14,E15,E17)))</f>
        <v>156</v>
      </c>
      <c r="F18" s="927"/>
      <c r="G18" s="926">
        <f>IF(AND(N8=""),"",IF(AND(G14="",G15="",G17=""),"",SUM(G14,G15,G17)))</f>
        <v>60</v>
      </c>
      <c r="H18" s="927"/>
      <c r="I18" s="926">
        <f>IF(AND(N8=""),"",IF(AND(I14="",I15="",I17=""),"",SUM(I14,I15,I17)))</f>
        <v>111</v>
      </c>
      <c r="J18" s="927"/>
      <c r="K18" s="366">
        <f>IF(AND(N8=""),"",IF(AND(K14="",K15="",K17=""),"",SUM(K14,K15,K17)))</f>
        <v>122</v>
      </c>
      <c r="L18" s="366">
        <f>IF(AND(N8=""),"",IF(AND(L14="",L15="",L17=""),"",SUM(L14,L15,L17)))</f>
        <v>267</v>
      </c>
      <c r="M18" s="903">
        <f>IF(AND(N8=""),"",IF(AND(M14="",M15="",M17=""),"",SUM(M14,M15,M17)))</f>
        <v>389</v>
      </c>
      <c r="N18" s="904"/>
      <c r="O18" s="389" t="str">
        <f>IFERROR(IF(AND(N8=""),"",VLOOKUP(N8,Marks,119,0)),"")</f>
        <v>B</v>
      </c>
      <c r="P18" s="212"/>
    </row>
    <row r="19" spans="2:16" ht="23.25" customHeight="1">
      <c r="B19" s="391"/>
      <c r="C19" s="905">
        <v>50</v>
      </c>
      <c r="D19" s="923"/>
      <c r="E19" s="923"/>
      <c r="F19" s="906"/>
      <c r="G19" s="905">
        <v>50</v>
      </c>
      <c r="H19" s="923"/>
      <c r="I19" s="923"/>
      <c r="J19" s="906"/>
      <c r="K19" s="905">
        <v>100</v>
      </c>
      <c r="L19" s="923"/>
      <c r="M19" s="923"/>
      <c r="N19" s="906"/>
      <c r="O19" s="924"/>
      <c r="P19" s="925"/>
    </row>
    <row r="20" spans="2:16" ht="21" customHeight="1">
      <c r="B20" s="308" t="str">
        <f>IF('Master sheet'!$D$14="Hindi","पर्यावरण अध्ययन","EVS")</f>
        <v>पर्यावरण अध्ययन</v>
      </c>
      <c r="C20" s="701">
        <f>IFERROR(IF(AND(N8=""),"",VLOOKUP(N8,Marks,69,0)),"")</f>
        <v>45</v>
      </c>
      <c r="D20" s="702"/>
      <c r="E20" s="702"/>
      <c r="F20" s="703"/>
      <c r="G20" s="701">
        <f>IFERROR(IF(AND(N8=""),"",VLOOKUP(N8,Marks,73,0)),"")</f>
        <v>45</v>
      </c>
      <c r="H20" s="702"/>
      <c r="I20" s="702"/>
      <c r="J20" s="703"/>
      <c r="K20" s="926">
        <f>IFERROR(IF(AND(N8=""),"",SUM(C20,G20)),"")</f>
        <v>90</v>
      </c>
      <c r="L20" s="948"/>
      <c r="M20" s="948"/>
      <c r="N20" s="927"/>
      <c r="O20" s="79" t="str">
        <f>IFERROR(IF(AND(N8=""),"",VLOOKUP(N8,Marks,82,0)),"")</f>
        <v>A</v>
      </c>
      <c r="P20" s="209" t="str">
        <f>IFERROR(IF(AND(N8=""),"",VLOOKUP(N8,Marks,80,0)),"")</f>
        <v>P</v>
      </c>
    </row>
    <row r="21" spans="2:16" ht="12" customHeight="1">
      <c r="B21" s="896"/>
      <c r="C21" s="896"/>
      <c r="D21" s="896"/>
      <c r="E21" s="896"/>
      <c r="F21" s="896"/>
      <c r="G21" s="896"/>
      <c r="H21" s="896"/>
      <c r="I21" s="896"/>
      <c r="J21" s="896"/>
      <c r="K21" s="896"/>
      <c r="L21" s="896"/>
      <c r="M21" s="896"/>
      <c r="N21" s="896"/>
      <c r="O21" s="896"/>
      <c r="P21" s="896"/>
    </row>
    <row r="22" spans="2:16" ht="21" customHeight="1">
      <c r="B22" s="939" t="str">
        <f>IF('Master sheet'!$D$14="Hindi","अतिरिक्त विषय ","Extra Subject")</f>
        <v xml:space="preserve">अतिरिक्त विषय </v>
      </c>
      <c r="C22" s="939"/>
      <c r="D22" s="939"/>
      <c r="E22" s="939"/>
      <c r="F22" s="939"/>
      <c r="G22" s="939"/>
      <c r="H22" s="939"/>
      <c r="I22" s="939"/>
      <c r="J22" s="939"/>
      <c r="K22" s="939"/>
      <c r="L22" s="939"/>
      <c r="M22" s="939"/>
      <c r="N22" s="939"/>
      <c r="O22" s="939"/>
      <c r="P22" s="939"/>
    </row>
    <row r="23" spans="2:16" ht="21" customHeight="1">
      <c r="B23" s="358" t="str">
        <f>IF('Master sheet'!$D$14="Hindi","विषय","Subject")</f>
        <v>विषय</v>
      </c>
      <c r="C23" s="911" t="str">
        <f>IF('Master sheet'!$D$14="Hindi","पूर्णांक","M.M.")</f>
        <v>पूर्णांक</v>
      </c>
      <c r="D23" s="912"/>
      <c r="E23" s="911" t="str">
        <f>IF('Master sheet'!$D$14="Hindi","प्राप्तांक","Ob.M.")</f>
        <v>प्राप्तांक</v>
      </c>
      <c r="F23" s="912"/>
      <c r="G23" s="911" t="str">
        <f>IF('Master sheet'!$D$14="Hindi","ग्रेड","Grade")</f>
        <v>ग्रेड</v>
      </c>
      <c r="H23" s="912"/>
      <c r="I23" s="911" t="str">
        <f>IF('Master sheet'!$D$14="Hindi","विषय","Subject")</f>
        <v>विषय</v>
      </c>
      <c r="J23" s="912"/>
      <c r="K23" s="911" t="str">
        <f>IF('Master sheet'!$D$14="Hindi","पूर्णांक","M.M.")</f>
        <v>पूर्णांक</v>
      </c>
      <c r="L23" s="912"/>
      <c r="M23" s="911" t="str">
        <f>IF('Master sheet'!$D$14="Hindi","प्राप्तांक","Ob.M.")</f>
        <v>प्राप्तांक</v>
      </c>
      <c r="N23" s="912"/>
      <c r="O23" s="911" t="str">
        <f>IF('Master sheet'!$D$14="Hindi","ग्रेड","Grade")</f>
        <v>ग्रेड</v>
      </c>
      <c r="P23" s="912"/>
    </row>
    <row r="24" spans="2:16" ht="21" customHeight="1">
      <c r="B24" s="303" t="str">
        <f>IF(AND(N8=""),"",'Result Sheet'!$DA$4)</f>
        <v>COMPUTER</v>
      </c>
      <c r="C24" s="913">
        <f>IF(AND(N8=""),"",'Result Sheet'!$DC$7)</f>
        <v>100</v>
      </c>
      <c r="D24" s="913"/>
      <c r="E24" s="914">
        <f>IFERROR(IF(AND(N8=""),"",VLOOKUP(N8,Marks,106,0)),"")</f>
        <v>91</v>
      </c>
      <c r="F24" s="914"/>
      <c r="G24" s="915" t="str">
        <f>IFERROR(IF(AND(N8=""),"",VLOOKUP(N8,Marks,107,0)),"")</f>
        <v>A</v>
      </c>
      <c r="H24" s="915"/>
      <c r="I24" s="916" t="str">
        <f>IF(AND(N8=""),"",'Result Sheet'!$DE$4)</f>
        <v>G.K.</v>
      </c>
      <c r="J24" s="916"/>
      <c r="K24" s="913">
        <f>IF(AND(N8=""),"",'Result Sheet'!$DG$7)</f>
        <v>100</v>
      </c>
      <c r="L24" s="913"/>
      <c r="M24" s="914">
        <f>IFERROR(IF(AND(N8=""),"",VLOOKUP(N8,Marks,110,0)),"")</f>
        <v>95</v>
      </c>
      <c r="N24" s="914"/>
      <c r="O24" s="915" t="str">
        <f>IFERROR(IF(AND(N8=""),"",VLOOKUP(N8,Marks,111,0)),"")</f>
        <v>A</v>
      </c>
      <c r="P24" s="915"/>
    </row>
    <row r="25" spans="2:16" ht="21" customHeight="1">
      <c r="B25" s="897" t="str">
        <f>IF('Master sheet'!$D$14="Hindi","विषय","Subject")</f>
        <v>विषय</v>
      </c>
      <c r="C25" s="897"/>
      <c r="D25" s="919" t="str">
        <f>IF('Master sheet'!$D$14="Hindi","प्राप्तांक","Marks ")</f>
        <v>प्राप्तांक</v>
      </c>
      <c r="E25" s="920"/>
      <c r="F25" s="306" t="str">
        <f>IF('Master sheet'!$D$14="Hindi","ग्रेड","Grade")</f>
        <v>ग्रेड</v>
      </c>
      <c r="G25" s="897" t="str">
        <f>IF('Master sheet'!$D$14="Hindi","विषय","Subject")</f>
        <v>विषय</v>
      </c>
      <c r="H25" s="897"/>
      <c r="I25" s="919" t="str">
        <f>IF('Master sheet'!$D$14="Hindi","प्राप्तांक","Marks")</f>
        <v>प्राप्तांक</v>
      </c>
      <c r="J25" s="920"/>
      <c r="K25" s="306" t="str">
        <f>IF('Master sheet'!$D$14="Hindi","ग्रेड","Grade")</f>
        <v>ग्रेड</v>
      </c>
      <c r="L25" s="897" t="str">
        <f>IF('Master sheet'!$D$14="Hindi","विषय","Subject")</f>
        <v>विषय</v>
      </c>
      <c r="M25" s="897"/>
      <c r="N25" s="919" t="str">
        <f>IF('Master sheet'!$D$14="Hindi","प्राप्तांक","Marks")</f>
        <v>प्राप्तांक</v>
      </c>
      <c r="O25" s="920"/>
      <c r="P25" s="365" t="str">
        <f>IF('Master sheet'!$D$14="Hindi","ग्रेड","Grade")</f>
        <v>ग्रेड</v>
      </c>
    </row>
    <row r="26" spans="2:16" ht="21" customHeight="1">
      <c r="B26" s="907" t="str">
        <f>IF('Master sheet'!$D$14="Hindi","कार्यानुभव","WORK EXP.")</f>
        <v>कार्यानुभव</v>
      </c>
      <c r="C26" s="908"/>
      <c r="D26" s="908"/>
      <c r="E26" s="70">
        <f>IFERROR(IF(AND(N8=""),"",VLOOKUP(N8,Marks,85,0)),"")</f>
        <v>45</v>
      </c>
      <c r="F26" s="79" t="str">
        <f>IFERROR(IF(AND(N8=""),"",VLOOKUP(N8,Marks,89,0)),"")</f>
        <v>A</v>
      </c>
      <c r="G26" s="907" t="str">
        <f>IF('Master sheet'!$D$14="Hindi","कला शिक्षा","ART EDU.")</f>
        <v>कला शिक्षा</v>
      </c>
      <c r="H26" s="908"/>
      <c r="I26" s="908"/>
      <c r="J26" s="70">
        <f>IFERROR(IF(AND(N8=""),"",VLOOKUP(N8,Marks,92,0)),"")</f>
        <v>31</v>
      </c>
      <c r="K26" s="79" t="str">
        <f>IFERROR(IF(AND(N8=""),"",VLOOKUP(N8,Marks,96,0)),"")</f>
        <v>B</v>
      </c>
      <c r="L26" s="909" t="str">
        <f>IF('Master sheet'!$D$14="Hindi","स्वा. एवं शा. शिक्षा","HE.&amp;PH. EDU.")</f>
        <v>स्वा. एवं शा. शिक्षा</v>
      </c>
      <c r="M26" s="910"/>
      <c r="N26" s="910"/>
      <c r="O26" s="70">
        <f>IFERROR(IF(AND(N8=""),"",VLOOKUP(N8,Marks,99,0)),"")</f>
        <v>76</v>
      </c>
      <c r="P26" s="79" t="str">
        <f>IFERROR(IF(AND(N8=""),"",VLOOKUP(N8,Marks,103,0)),"")</f>
        <v>A</v>
      </c>
    </row>
    <row r="27" spans="2:16" ht="11.25" customHeight="1">
      <c r="B27" s="309"/>
      <c r="C27" s="309"/>
      <c r="D27" s="309"/>
      <c r="E27" s="315"/>
      <c r="F27" s="316"/>
      <c r="G27" s="309"/>
      <c r="H27" s="309"/>
      <c r="I27" s="309"/>
      <c r="J27" s="315"/>
      <c r="K27" s="316"/>
      <c r="L27" s="310"/>
      <c r="M27" s="310"/>
      <c r="N27" s="310"/>
      <c r="O27" s="315"/>
      <c r="P27" s="316"/>
    </row>
    <row r="28" spans="2:16" ht="21" customHeight="1">
      <c r="B28" s="886" t="str">
        <f>IF('Master sheet'!$D$14="Hindi","कुल कार्य दिवस :-","Total Meeting :-")</f>
        <v>कुल कार्य दिवस :-</v>
      </c>
      <c r="C28" s="886"/>
      <c r="D28" s="886"/>
      <c r="E28" s="887">
        <f>IFERROR(IF(AND(N8=""),"",VLOOKUP(N8,Marks,117,0)),"")</f>
        <v>220</v>
      </c>
      <c r="F28" s="887"/>
      <c r="G28" s="887"/>
      <c r="H28" s="887"/>
      <c r="I28" s="886" t="str">
        <f>IF('Master sheet'!$D$14="Hindi","कुल उपस्थिति :-","Total Attendance :-")</f>
        <v>कुल उपस्थिति :-</v>
      </c>
      <c r="J28" s="886"/>
      <c r="K28" s="886"/>
      <c r="L28" s="886"/>
      <c r="M28" s="888">
        <f>IFERROR(IF(AND(N8=""),"",VLOOKUP(N8,Marks,118,0)),"")</f>
        <v>170</v>
      </c>
      <c r="N28" s="888"/>
      <c r="O28" s="888"/>
      <c r="P28" s="888"/>
    </row>
    <row r="29" spans="2:16" ht="21" customHeight="1">
      <c r="B29" s="886" t="str">
        <f>IF('Master sheet'!$D$14="Hindi","परिणाम :-","Result :-")</f>
        <v>परिणाम :-</v>
      </c>
      <c r="C29" s="886"/>
      <c r="D29" s="886"/>
      <c r="E29" s="889" t="str">
        <f>IFERROR(IF(AND(N8=""),"",VLOOKUP(N8,Marks,116,0)),"")</f>
        <v>कक्षोंन्नति</v>
      </c>
      <c r="F29" s="889"/>
      <c r="G29" s="889"/>
      <c r="H29" s="889"/>
      <c r="I29" s="886" t="str">
        <f>IF('Master sheet'!$D$14="Hindi","परिणाम प्रतिशत में :-","Result in Percentage :-")</f>
        <v>परिणाम प्रतिशत में :-</v>
      </c>
      <c r="J29" s="886"/>
      <c r="K29" s="886"/>
      <c r="L29" s="886"/>
      <c r="M29" s="890">
        <f>IFERROR(IF(AND(N8=""),"",VLOOKUP(N8,Marks,113,0)),"")</f>
        <v>77.8</v>
      </c>
      <c r="N29" s="890"/>
      <c r="O29" s="890"/>
      <c r="P29" s="890"/>
    </row>
    <row r="30" spans="2:16" ht="21" customHeight="1">
      <c r="B30" s="886" t="str">
        <f>IF('Master sheet'!$D$14="Hindi","श्रेणी / ग्रेड :-","Division / Grade :-")</f>
        <v>श्रेणी / ग्रेड :-</v>
      </c>
      <c r="C30" s="886"/>
      <c r="D30" s="886"/>
      <c r="E30" s="210" t="str">
        <f>IFERROR(IF(AND(N8=""),"",VLOOKUP(N8,Marks,114,0)),"")</f>
        <v>I</v>
      </c>
      <c r="F30" s="211" t="s">
        <v>129</v>
      </c>
      <c r="G30" s="891" t="str">
        <f>IFERROR(IF(AND(N8=""),"",VLOOKUP(N8,Marks,119,0)),"")</f>
        <v>B</v>
      </c>
      <c r="H30" s="891"/>
      <c r="I30" s="886" t="str">
        <f>IF('Master sheet'!$D$14="Hindi","कक्षा में स्थान :-","Position in the Class :-")</f>
        <v>कक्षा में स्थान :-</v>
      </c>
      <c r="J30" s="886"/>
      <c r="K30" s="886"/>
      <c r="L30" s="886"/>
      <c r="M30" s="892">
        <f>IFERROR(IF(AND(N8=""),"",VLOOKUP(N8,Marks,115,0)),"")</f>
        <v>19.000000000000298</v>
      </c>
      <c r="N30" s="892"/>
      <c r="O30" s="892"/>
      <c r="P30" s="892"/>
    </row>
    <row r="31" spans="2:16" ht="21" customHeight="1">
      <c r="B31" s="872" t="str">
        <f>IF('Master sheet'!$D$14="Hindi","परीक्षा परिणाम घोषणा दिनांक :-","Result Declaration Date :-")</f>
        <v>परीक्षा परिणाम घोषणा दिनांक :-</v>
      </c>
      <c r="C31" s="872"/>
      <c r="D31" s="872"/>
      <c r="E31" s="873">
        <f>IFERROR(IF(AND(N8=""),"",'Master sheet'!$D$13),"")</f>
        <v>45793</v>
      </c>
      <c r="F31" s="873"/>
      <c r="G31" s="873"/>
      <c r="H31" s="362"/>
      <c r="I31" s="71"/>
      <c r="J31" s="71"/>
      <c r="K31" s="45"/>
      <c r="L31" s="71"/>
      <c r="M31" s="71"/>
      <c r="N31" s="71"/>
      <c r="O31" s="71"/>
      <c r="P31" s="71"/>
    </row>
    <row r="32" spans="2:16" ht="54" customHeight="1">
      <c r="B32" s="874" t="str">
        <f>IFERROR(IF(AND(N8=""),"",'Result Sheet'!$DO$211),"")</f>
        <v>( PRADIP SINGH RAJAWAT )</v>
      </c>
      <c r="C32" s="874"/>
      <c r="D32" s="874"/>
      <c r="E32" s="874"/>
      <c r="F32" s="875" t="str">
        <f>IF(AND(N8=""),"",CONCATENATE("(",'Master sheet'!$D$17," )"))</f>
        <v>(Suresh Kumar )</v>
      </c>
      <c r="G32" s="875"/>
      <c r="H32" s="875"/>
      <c r="I32" s="875"/>
      <c r="J32" s="875"/>
      <c r="K32" s="875" t="str">
        <f>IF(AND(N8=""),"",CONCATENATE("(",'Master sheet'!$D$15," )"))</f>
        <v>(USHA PALIYA )</v>
      </c>
      <c r="L32" s="875"/>
      <c r="M32" s="875"/>
      <c r="N32" s="875"/>
      <c r="O32" s="875"/>
      <c r="P32" s="875"/>
    </row>
    <row r="33" spans="1:35" ht="24.75" customHeight="1">
      <c r="B33" s="876" t="str">
        <f>IF('Master sheet'!$D$14="Hindi","हस्ताक्षर कक्षाध्यापक","Signature of the class teacher")</f>
        <v>हस्ताक्षर कक्षाध्यापक</v>
      </c>
      <c r="C33" s="876"/>
      <c r="D33" s="876"/>
      <c r="E33" s="876"/>
      <c r="F33" s="876" t="str">
        <f>IF('Master sheet'!$D$14="Hindi","हस्ताक्षर परीक्षा प्रभारी","Signature of the exam. Incharge")</f>
        <v>हस्ताक्षर परीक्षा प्रभारी</v>
      </c>
      <c r="G33" s="876"/>
      <c r="H33" s="876"/>
      <c r="I33" s="876"/>
      <c r="J33" s="876"/>
      <c r="K33" s="876" t="str">
        <f>IF('Master sheet'!$D$14="Hindi","हस्ताक्षर संस्था प्रधान","Head of Institute's Signature")</f>
        <v>हस्ताक्षर संस्था प्रधान</v>
      </c>
      <c r="L33" s="876"/>
      <c r="M33" s="876"/>
      <c r="N33" s="876"/>
      <c r="O33" s="876"/>
      <c r="P33" s="876"/>
    </row>
    <row r="34" spans="1:35">
      <c r="S34" s="45"/>
      <c r="T34" s="45"/>
      <c r="U34" s="45"/>
      <c r="V34" s="45"/>
      <c r="W34" s="45"/>
      <c r="X34" s="45"/>
    </row>
    <row r="35" spans="1:35" ht="22.5" customHeight="1">
      <c r="A35" s="98">
        <f>IF(N42="","",1)</f>
        <v>1</v>
      </c>
      <c r="B35" s="940" t="str">
        <f>IF('Master sheet'!$D$14="Hindi","वार्षिक रिपोर्ट कार्ड ","Report Card")</f>
        <v xml:space="preserve">वार्षिक रिपोर्ट कार्ड </v>
      </c>
      <c r="C35" s="940"/>
      <c r="D35" s="940"/>
      <c r="E35" s="940"/>
      <c r="F35" s="940"/>
      <c r="G35" s="940"/>
      <c r="H35" s="940"/>
      <c r="I35" s="940"/>
      <c r="J35" s="940"/>
      <c r="K35" s="940"/>
      <c r="L35" s="940"/>
      <c r="M35" s="940"/>
      <c r="N35" s="940"/>
      <c r="O35" s="940"/>
      <c r="P35" s="940"/>
      <c r="S35" s="312"/>
      <c r="T35" s="312"/>
      <c r="U35" s="312"/>
      <c r="V35" s="312"/>
      <c r="W35" s="312"/>
      <c r="X35" s="45"/>
    </row>
    <row r="36" spans="1:35" ht="21.75" customHeight="1">
      <c r="A36" s="98">
        <f>IF(N42="","",A35+1)</f>
        <v>2</v>
      </c>
      <c r="B36" s="941" t="str">
        <f>IF('Master sheet'!$D$14="Hindi","शिक्षा विभाग, राजस्थान सरकार","Education Department, Rajasthan Government")</f>
        <v>शिक्षा विभाग, राजस्थान सरकार</v>
      </c>
      <c r="C36" s="941"/>
      <c r="D36" s="941"/>
      <c r="E36" s="941"/>
      <c r="F36" s="941"/>
      <c r="G36" s="941"/>
      <c r="H36" s="941"/>
      <c r="I36" s="941"/>
      <c r="J36" s="941"/>
      <c r="K36" s="941"/>
      <c r="L36" s="941"/>
      <c r="M36" s="941"/>
      <c r="N36" s="941"/>
      <c r="O36" s="941"/>
      <c r="P36" s="941"/>
      <c r="S36" s="312"/>
      <c r="T36" s="312"/>
      <c r="U36" s="313"/>
      <c r="V36" s="312"/>
      <c r="W36" s="312"/>
      <c r="X36" s="45"/>
    </row>
    <row r="37" spans="1:35" s="99" customFormat="1" ht="24" customHeight="1">
      <c r="A37" s="98">
        <f>IF(N42="","",A36+1)</f>
        <v>3</v>
      </c>
      <c r="B37" s="942" t="str">
        <f>IF('Master sheet'!$D$14="Hindi","विद्यालय का नाम :-","School Name :- ")</f>
        <v>विद्यालय का नाम :-</v>
      </c>
      <c r="C37" s="942"/>
      <c r="D37" s="942"/>
      <c r="E37" s="943" t="str">
        <f>IF(AND(N42=""),"",IF('Master sheet'!$D$14="Hindi",'Master sheet'!$D$8,'Master sheet'!$D$7))</f>
        <v xml:space="preserve">महात्मा गाँधी राजकीय विद्यालय (अंग्रेजी माध्यम) बर, पाली </v>
      </c>
      <c r="F37" s="943"/>
      <c r="G37" s="943"/>
      <c r="H37" s="943"/>
      <c r="I37" s="943"/>
      <c r="J37" s="943"/>
      <c r="K37" s="943"/>
      <c r="L37" s="943"/>
      <c r="M37" s="943"/>
      <c r="N37" s="943"/>
      <c r="O37" s="943"/>
      <c r="P37" s="943"/>
      <c r="S37" s="314"/>
      <c r="T37" s="324"/>
      <c r="U37" s="313"/>
      <c r="V37" s="324"/>
      <c r="W37" s="314"/>
      <c r="X37" s="325"/>
    </row>
    <row r="38" spans="1:35" ht="18.95" customHeight="1">
      <c r="A38" s="98">
        <f>IF(N42="","",A37+1)</f>
        <v>4</v>
      </c>
      <c r="B38" s="319"/>
      <c r="C38" s="319"/>
      <c r="D38" s="319"/>
      <c r="E38" s="944" t="str">
        <f>IF(AND(N42=""),"",IF('Master sheet'!$D$14="Hindi",CONCATENATE("(विद्यालय मान्यता क्रमांक व वर्ष : ","  ",'Master sheet'!$D$6),CONCATENATE("(School Recognition Number &amp; Years : ","  ",'Master sheet'!$D$6)))</f>
        <v>(विद्यालय मान्यता क्रमांक व वर्ष :   शिक्षा/पाली/1995/2001</v>
      </c>
      <c r="F38" s="944"/>
      <c r="G38" s="944"/>
      <c r="H38" s="944"/>
      <c r="I38" s="944"/>
      <c r="J38" s="944"/>
      <c r="K38" s="944"/>
      <c r="L38" s="944"/>
      <c r="M38" s="944"/>
      <c r="N38" s="944"/>
      <c r="O38" s="944"/>
      <c r="P38" s="944"/>
      <c r="S38" s="312"/>
      <c r="T38" s="312"/>
      <c r="U38" s="312"/>
      <c r="V38" s="312"/>
      <c r="W38" s="312"/>
      <c r="X38" s="45"/>
    </row>
    <row r="39" spans="1:35" ht="18.95" customHeight="1">
      <c r="A39" s="98">
        <f>IF(N42="","",A38+1)</f>
        <v>5</v>
      </c>
      <c r="B39" s="317" t="str">
        <f>IF('Master sheet'!$D$14="Hindi","कक्षा  :-","CLASS :- ")</f>
        <v>कक्षा  :-</v>
      </c>
      <c r="C39" s="945" t="str">
        <f>IFERROR(IF(AND(N42=""),"",VLOOKUP(N42,Marks,2,0)),"")</f>
        <v>PP3+</v>
      </c>
      <c r="D39" s="945"/>
      <c r="E39" s="946" t="str">
        <f>IF('Master sheet'!$D$14="Hindi","सेक्शन :-","Section :- ")</f>
        <v>सेक्शन :-</v>
      </c>
      <c r="F39" s="946"/>
      <c r="G39" s="946"/>
      <c r="H39" s="945" t="str">
        <f>IFERROR(IF(AND(N42=""),"",VLOOKUP(N42,Marks,3,0)),"")</f>
        <v>A</v>
      </c>
      <c r="I39" s="945"/>
      <c r="J39" s="947" t="str">
        <f>IF('Master sheet'!$D$14="Hindi","सत्र :- ","Session :- ")</f>
        <v xml:space="preserve">सत्र :- </v>
      </c>
      <c r="K39" s="947"/>
      <c r="L39" s="947"/>
      <c r="M39" s="947"/>
      <c r="N39" s="917" t="str">
        <f>IF(AND(N42=""),"",'Marks Entry Nursery'!$I$2)</f>
        <v>2024-2025</v>
      </c>
      <c r="O39" s="917"/>
      <c r="P39" s="917"/>
      <c r="S39" s="312"/>
      <c r="T39" s="312"/>
      <c r="U39" s="312"/>
      <c r="V39" s="312"/>
      <c r="W39" s="312"/>
      <c r="X39" s="45"/>
      <c r="AH39" s="322">
        <f>N41</f>
        <v>42005</v>
      </c>
    </row>
    <row r="40" spans="1:35" ht="18.95" customHeight="1">
      <c r="A40" s="98">
        <f>IF(N42="","",A39+1)</f>
        <v>6</v>
      </c>
      <c r="B40" s="898" t="str">
        <f>IF('Master sheet'!$D$14="Hindi","विद्यार्थी का नाम :-","Student's Name :-")</f>
        <v>विद्यार्थी का नाम :-</v>
      </c>
      <c r="C40" s="898"/>
      <c r="D40" s="898"/>
      <c r="E40" s="899" t="str">
        <f>IFERROR(IF(AND(N42=""),"",VLOOKUP(N42,Marks,6,0)),"")</f>
        <v>ANUJ GIRI</v>
      </c>
      <c r="F40" s="899"/>
      <c r="G40" s="899"/>
      <c r="H40" s="899"/>
      <c r="I40" s="899"/>
      <c r="J40" s="900" t="str">
        <f>IF('Master sheet'!$D$14="Hindi","प्रवेशांक :","SR. NO. :")</f>
        <v>प्रवेशांक :</v>
      </c>
      <c r="K40" s="900"/>
      <c r="L40" s="900"/>
      <c r="M40" s="900"/>
      <c r="N40" s="918">
        <f>IFERROR(IF(AND(N42=""),"",VLOOKUP(N42,Marks,5,0)),"")</f>
        <v>944</v>
      </c>
      <c r="O40" s="918"/>
      <c r="P40" s="918"/>
      <c r="S40" s="312"/>
      <c r="T40" s="312"/>
      <c r="U40" s="312"/>
      <c r="V40" s="312"/>
      <c r="W40" s="312"/>
      <c r="X40" s="45"/>
      <c r="AG40" s="44">
        <f>YEAR(AH39)</f>
        <v>2015</v>
      </c>
      <c r="AH40" s="44">
        <f>MONTH(AH39)</f>
        <v>1</v>
      </c>
      <c r="AI40" s="44">
        <f>DAY(AH39)</f>
        <v>1</v>
      </c>
    </row>
    <row r="41" spans="1:35" ht="18.95" customHeight="1">
      <c r="A41" s="98">
        <f>IF(N42="","",A40+1)</f>
        <v>7</v>
      </c>
      <c r="B41" s="898" t="str">
        <f>IF('Master sheet'!$D$14="Hindi","पिता का नाम :-","Father's Name :-")</f>
        <v>पिता का नाम :-</v>
      </c>
      <c r="C41" s="898"/>
      <c r="D41" s="898"/>
      <c r="E41" s="899" t="str">
        <f>IFERROR(IF(AND(N42=""),"",VLOOKUP(N42,Marks,7,0)),"")</f>
        <v>BHAGWAT GIRI</v>
      </c>
      <c r="F41" s="899"/>
      <c r="G41" s="899"/>
      <c r="H41" s="899"/>
      <c r="I41" s="899"/>
      <c r="J41" s="900" t="str">
        <f>IF('Master sheet'!$D$14="Hindi","जन्म तिथि :","Date of Birth :")</f>
        <v>जन्म तिथि :</v>
      </c>
      <c r="K41" s="900"/>
      <c r="L41" s="900"/>
      <c r="M41" s="900"/>
      <c r="N41" s="901">
        <f>IFERROR(IF(AND(N42=""),"",VLOOKUP(N42,Marks,4,0)),"")</f>
        <v>42005</v>
      </c>
      <c r="O41" s="901"/>
      <c r="P41" s="901"/>
      <c r="S41" s="45"/>
      <c r="T41" s="45"/>
      <c r="U41" s="45"/>
      <c r="V41" s="45"/>
      <c r="W41" s="45"/>
      <c r="X41" s="45"/>
      <c r="AG41" s="44" t="str">
        <f>IF(AG40=2000,"दो हजार",IF(AG40=2001,"दो हजार एक",IF(AG40=2002,"दो हजार दो",IF(AG40=2003,"दो हजार तीन",IF(AG40=2004,"दो हजार चार",IF(AG40=2005,"दो हजार पांच",IF(AG40=2006,"दो हजार छः",IF(AG40=2007,"दो हजार सात",IF(AG40=2008,"दो हजार आठ",IF(AG40=2009,"दो हजार नौ",IF(AG40=2010,"दो हजार दस",IF(AG40=2011,"दो हजार इग्यारह",IF(AG40=2012,"दो हजार बारह",IF(AG40=2013,"दो हजार तेरह",IF(AG40=2014,"दो हजार चौदह",IF(AG40=2015,"दो हजार पंद्रह",IF(AG40=2016,"दो हजार सोलह",IF(AG40=2017,"दो हजार सत्रह",IF(AG40=2018,"दो हजार अठारह",IF(AG40=2019,"दो हजार उन्नीस",IF(AG40=2020,"दो हजार बीस",IF(AG40=2021,"दो हजार इक्कीस",IF(AG40=2022,"दो हजार बाइस","")))))))))))))))))))))))</f>
        <v>दो हजार पंद्रह</v>
      </c>
      <c r="AH41" s="44" t="str">
        <f>IF(AH40=1,"जनवरी",IF(AH40=2,"फरवरी",IF(AH40=3,"मार्च",IF(AH40=4,"अप्रैल",IF(AH40=5,"मई",IF(AH40=6,"जून",IF(AH40=7,"जुलाई",IF(AH40=8,"अगस्त",IF(AH40=9,"सितम्बर",IF(AH40=10,"अक्टूबर",IF(AH40=11,"नवम्बर",IF(AH40=12,"दिसम्बर",""))))))))))))</f>
        <v>जनवरी</v>
      </c>
      <c r="AI41" s="44" t="str">
        <f>IF(AI40=1,"एक",IF(AI40=2,"दो",IF(AI40=3,"तीन",IF(AI40=4,"चार",IF(AI40=5,"पांच",IF(AI40=6,"छः",IF(AI40=7,"सात",IF(AI40=8,"आठ",IF(AI40=9,"नौ",IF(AI40=10,"दस",IF(AI40=11,"इग्यारह",IF(AI40=12,"बारह",IF(AI40=13,"तेरह",IF(AI40=14,"चौदह",IF(AI40=15,"पंद्रह",IF(AI40=16,"सोलह",IF(AI40=17,"सत्रह",IF(AI40=18,"अठारह",IF(AI40=19,"उन्नीस",IF(AI40=20,"बीस",IF(AI40=21,"इक्कीस",IF(AI40=22,"बाइस",IF(AI40=23,"तेईस",IF(AI40=24,"चौबीस",IF(AI40=25,"पचीस",IF(AI40=26,"छबीस",IF(AI40=27,"सताईस",IF(AI40=28,"अठाइस",IF(AI40=29,"उन्नतीस",IF(AI40=30,"तीस",IF(AI40=31,"इकतीस","")))))))))))))))))))))))))))))))</f>
        <v>एक</v>
      </c>
    </row>
    <row r="42" spans="1:35" ht="18.95" customHeight="1">
      <c r="A42" s="98">
        <f>IF(N42="","",A41+1)</f>
        <v>8</v>
      </c>
      <c r="B42" s="898" t="str">
        <f>IF('Master sheet'!$D$14="Hindi","माता का नाम :-","Mother's Name :-")</f>
        <v>माता का नाम :-</v>
      </c>
      <c r="C42" s="898"/>
      <c r="D42" s="898"/>
      <c r="E42" s="899" t="str">
        <f>IFERROR(IF(AND(N42=""),"",VLOOKUP(N42,Marks,8,0)),"")</f>
        <v>KANTA DEVI</v>
      </c>
      <c r="F42" s="899"/>
      <c r="G42" s="899"/>
      <c r="H42" s="899"/>
      <c r="I42" s="899"/>
      <c r="J42" s="900" t="str">
        <f>IF('Master sheet'!$D$14="Hindi","रोल नंबर :-","Roll No. :")</f>
        <v>रोल नंबर :-</v>
      </c>
      <c r="K42" s="900"/>
      <c r="L42" s="900"/>
      <c r="M42" s="900"/>
      <c r="N42" s="902">
        <f>IF(N8="","",IF(AND(N8+1&gt;$Y$6),"",N8+1))</f>
        <v>102</v>
      </c>
      <c r="O42" s="902"/>
      <c r="P42" s="902"/>
      <c r="AH42" s="44" t="str">
        <f>CONCATENATE(AI41," ",AH41," ",AG41)</f>
        <v>एक जनवरी दो हजार पंद्रह</v>
      </c>
    </row>
    <row r="43" spans="1:35" ht="18.95" customHeight="1">
      <c r="A43" s="98">
        <f>IF(N42="","",A42+1)</f>
        <v>9</v>
      </c>
      <c r="B43" s="898" t="str">
        <f>IF('Master sheet'!$D$14="Hindi","जन्मतिथि शब्दों में :-","Date of Birth in Words :-")</f>
        <v>जन्मतिथि शब्दों में :-</v>
      </c>
      <c r="C43" s="898"/>
      <c r="D43" s="898"/>
      <c r="E43" s="899" t="str">
        <f>IFERROR(IF('Master sheet'!$D$14="Hindi",AH42,AH44),"")</f>
        <v>एक जनवरी दो हजार पंद्रह</v>
      </c>
      <c r="F43" s="899"/>
      <c r="G43" s="899"/>
      <c r="H43" s="899"/>
      <c r="I43" s="899"/>
      <c r="J43" s="899"/>
      <c r="K43" s="899"/>
      <c r="L43" s="899"/>
      <c r="M43" s="899"/>
      <c r="N43" s="899"/>
      <c r="O43" s="899"/>
      <c r="P43" s="318"/>
      <c r="AG43" s="44" t="str">
        <f>IF(AG40=1961,"NINETEEN SIXTY ONE",IF(AG40=1962,"NINETEEN SIXTY TWO",IF(AG40=1963,"NINETEEN SIXTY THREE",IF(AG40=1964,"NINETEEN SIXTY FOUR",IF(AG40=1965,"NINETEEN SIXTY FIVE",IF(AG40=1966,"NINETEEN SIXTY SIX",IF(AG40=1967,"NINETEEN SIXTY SEVEN",IF(AG40=1968,"NINETEEN SIXTY EIGHT",IF(AG40=1969,"NINETEEN SIXTY NINE",IF(AG40=1970,"NINETEEN SEVENTY",IF(AG40=1971,"NINETEEN SEVENTY ONE",IF(AG40=1972,"NINETEEN SEVENTY TWO",IF(AG40=1973,"NINETEEN SEVENTY THREE",IF(AG40=1974,"NINETEEN SEVENTY FOUR",IF(AG40=1975,"NINETEEN SEVENTY FIVE",IF(AG40=1976,"NINETEEN SEVENTY SIX",IF(AG40=1977,"NINETEEN SEVENTY SEVEN",IF(AG40=1978,"NINETEEN SEVENTY EIGHT",IF(AG40=1979,"NINETEEN SEVENTY NINE",IF(AG40=1980,"NINETEEN EIGHTY",IF(AG40=1981,"NINETEEN EIGHTY ONE",IF(AG40=1982,"NINETEEN EIGHTY TWO",IF(AG40=1983,"NINETEEN EIGHTY THREE",IF(AG40=1984,"NINETEEN EIGHTY FOUR",IF(AG40=1985,"NINETEEN EIGHTY FIVE",IF(AG40=1986,"NINETEEN EIGHTY SIX",IF(AG40=1987,"NINETEEN EIGHTY SEVEN",IF(AG40=1988,"NINETEEN EIGHTY EIGHT",IF(AG40=1989,"NINETEEN EIGHTY NINE",IF(AG40=1990,"NINETEEN NINETY",IF(AG40=1991,"NINETEEN NINETY ONE",IF(AG40=1992,"NINETEEN NINETY TWO",IF(AG40=1993,"NINETEEN NINETY THREE",IF(AG40=1994,"NINETEEN NINETY FOUR",IF(AG40=1995,"NINETEEN NINETY FIVE",IF(AG40=1996,"NINETEEN NINETY SIX",IF(AG40=1997,"NINETEEN NINETY SEVEN",IF(AG40=1998,"NINETEEN NINETY EIGHT",IF(AG40=1999,"NINETEEN NINETY NINE",IF(AG40=2000,"TWO THOUSAND",IF(AG40=2001,"TWO THOUSAND ONE",IF(AG40=2002,"TWO THOUSAND TWO",IF(AG40=2003,"TWO THOUSAND THREE",IF(AG40=2004,"TWO THOUSAND FOUR",IF(AG40=2005,"TWO THOUSAND FIVE",IF(AG40=2006,"TWO THOUSAND SIX",IF(AG40=2007,"TWO THOUSAND SEVEN",IF(AG40=2008,"TWO THOUSAND EIGHT",IF(AG40=2009,"TWO THOUSAND NINE",IF(AG40=2010,"TWO THOUSAND TEN",IF(AG40=2011,"TWO THOUSAND ELEVEN",IF(AG40=2012,"TWO THOUSAND TWELVE",IF(AG40=2013,"TWO THOUSAND THIRTEEN",IF(AG40=2014,"TWO THOUSAND FOURTEEN",IF(AG40=2015,"TWO THOUSAND FIFTEEN",IF(AG40=2016,"TWO THOUSAND SIXTEEN",IF(AG40=2017,"TWO THOUSAND SEVENTEEN",IF(AG40=2018,"TWO THOUSAND EIGHTEEN",IF(AG40=2019,"TWO THOUSAND NINETEEN",IF(AG40=2020,"TWO THOUSAND TWENTY",IF(AG40=2021,"TWO THOUSAND TWENTY ONE",IF(AG40=2022,"TWO THOUSAND TWENTY TWO",IF(AG40=2023,"TWO THOUSAND TWENTY THREE",IF(AG40=2024,"TWO THOUSAND TWENTY FOUR",IF(AG40=2025,"TWO THOUSAND TWENTY FIVE","")))))))))))))))))))))))))))))))))))))))))))))))))))))))))))))))))</f>
        <v>TWO THOUSAND FIFTEEN</v>
      </c>
      <c r="AH43" s="44" t="str">
        <f>IF(AH40=1,"JANUARY",IF(AH40=2,"FEBUARY", IF(AH40=3,"MARCH",IF(AH40=4,"APRIL",IF(AH40=5,"MAY",IF(AH40=6,"JUNE",IF(AH40=7,"JULY",IF(AH40=8,"AUGUST",IF(AH40=9,"SEPTEMBER",IF(AH40=10,"OCTOBER",IF(AH40=11,"NOVEMBER",IF(AH40=12,"DECEMBER",""))))))))))))</f>
        <v>JANUARY</v>
      </c>
      <c r="AI43" s="44" t="str">
        <f>IF(AI40=1,"1ST",IF(AI40=2,"2ND", IF(AI40=3,"3RD",IF(AI40=4,"FOURTH",IF(AI40=5,"FIFTH",IF(AI40=6,"SIXTH",IF(AI40=7,"7TH",IF(AI40=8,"8TH",IF(AI40=9,"9TH",IF(AI40=10,"10TH",IF(AI40=11,"11TH",IF(AI40=12,"12TH",IF(AI40=13,"13TH",IF(AI40=14,"14TH",IF(AI40=15,"FIFTEEN",IF(AI40=16,"SIXTEEN",IF(AI40=17,"SEVENTEEN",IF(AI40=18,"EIGHTEEN",IF(AI40=19,"NINETEEN",IF(AI40=20,"TWENTY",IF(AI40=21,"TWENTY FIRST",IF(AI40=22,"TWENTY SECOND",IF(AI40=23,"TWENTY THIRD",IF(AI40=24,"TWENTY FOURTH",IF(AI40=25,"TWENTY FIFTH",IF(AI40=26,"TWENTY SIX",IF(AI40=27,"TWENTY SEVEN",IF(AI40=28,"TWENTY EIGHT",IF(AI40=29,"TWENTY NINE",IF(AI40=30,"THIRTY",IF(AI40=31,"THIRTY FIRST","")))))))))))))))))))))))))))))))</f>
        <v>1ST</v>
      </c>
    </row>
    <row r="44" spans="1:35" ht="10.5" customHeight="1">
      <c r="A44" s="98">
        <f>IF(N42="","",A43+1)</f>
        <v>10</v>
      </c>
      <c r="B44" s="72"/>
      <c r="C44" s="72"/>
      <c r="D44" s="72"/>
      <c r="E44" s="73"/>
      <c r="F44" s="73"/>
      <c r="G44" s="73"/>
      <c r="H44" s="72"/>
      <c r="I44" s="72"/>
      <c r="J44" s="74"/>
      <c r="K44" s="74"/>
      <c r="L44" s="74"/>
      <c r="M44" s="45"/>
      <c r="N44" s="45"/>
      <c r="O44" s="45"/>
      <c r="P44" s="45"/>
      <c r="AH44" s="44" t="str">
        <f>CONCATENATE(AH43," ",AI43,", ",AG43)</f>
        <v>JANUARY 1ST, TWO THOUSAND FIFTEEN</v>
      </c>
    </row>
    <row r="45" spans="1:35" ht="25.5" customHeight="1">
      <c r="A45" s="98">
        <f>IF(N42="","",A44+1)</f>
        <v>11</v>
      </c>
      <c r="B45" s="626" t="str">
        <f>IF('Master sheet'!$D$14="Hindi","विषय","Subject")</f>
        <v>विषय</v>
      </c>
      <c r="C45" s="642" t="str">
        <f>IF('Master sheet'!$D$14="Hindi","अर्द्धवार्षिक","Half Yearly")</f>
        <v>अर्द्धवार्षिक</v>
      </c>
      <c r="D45" s="643"/>
      <c r="E45" s="643"/>
      <c r="F45" s="643"/>
      <c r="G45" s="931" t="str">
        <f>IF('Master sheet'!$D$14="Hindi","वार्षिक","Yearly")</f>
        <v>वार्षिक</v>
      </c>
      <c r="H45" s="932"/>
      <c r="I45" s="932"/>
      <c r="J45" s="933"/>
      <c r="K45" s="642" t="str">
        <f>IF('Master sheet'!$D$14="Hindi","सर्व योग","Grand Total")</f>
        <v>सर्व योग</v>
      </c>
      <c r="L45" s="643"/>
      <c r="M45" s="643"/>
      <c r="N45" s="644"/>
      <c r="O45" s="928" t="str">
        <f>IF('Master sheet'!$D$14="Hindi","ग्रेड","Grade")</f>
        <v>ग्रेड</v>
      </c>
      <c r="P45" s="893" t="str">
        <f>IF('Master sheet'!$D$14="Hindi","परिणाम","Results")</f>
        <v>परिणाम</v>
      </c>
    </row>
    <row r="46" spans="1:35" ht="102.75" customHeight="1">
      <c r="A46" s="98">
        <f>IF(N42="","",A45+1)</f>
        <v>12</v>
      </c>
      <c r="B46" s="626"/>
      <c r="C46" s="934" t="str">
        <f>IF('Master sheet'!$D$14="Hindi","लिखित","Written")</f>
        <v>लिखित</v>
      </c>
      <c r="D46" s="935"/>
      <c r="E46" s="934" t="str">
        <f>IF('Master sheet'!$D$14="Hindi","मौखिक","Oral")</f>
        <v>मौखिक</v>
      </c>
      <c r="F46" s="935"/>
      <c r="G46" s="934" t="str">
        <f>IF('Master sheet'!$D$14="Hindi","लिखित","Written")</f>
        <v>लिखित</v>
      </c>
      <c r="H46" s="935"/>
      <c r="I46" s="936" t="str">
        <f>IF('Master sheet'!$D$14="Hindi","मौखिक","Oral")</f>
        <v>मौखिक</v>
      </c>
      <c r="J46" s="936"/>
      <c r="K46" s="367" t="str">
        <f>IF('Master sheet'!$D$14="Hindi","लिखित","Written")</f>
        <v>लिखित</v>
      </c>
      <c r="L46" s="367" t="str">
        <f>IF('Master sheet'!$D$14="Hindi","मौखिक","Oral")</f>
        <v>मौखिक</v>
      </c>
      <c r="M46" s="937" t="str">
        <f>IF('Master sheet'!$D$14="Hindi","कुल विषय योग ","Subject Total")</f>
        <v xml:space="preserve">कुल विषय योग </v>
      </c>
      <c r="N46" s="938"/>
      <c r="O46" s="929"/>
      <c r="P46" s="894"/>
    </row>
    <row r="47" spans="1:35" ht="21" customHeight="1">
      <c r="A47" s="98">
        <f>IF(N42="","",A46+1)</f>
        <v>13</v>
      </c>
      <c r="B47" s="626"/>
      <c r="C47" s="905">
        <v>30</v>
      </c>
      <c r="D47" s="906"/>
      <c r="E47" s="905">
        <v>70</v>
      </c>
      <c r="F47" s="906"/>
      <c r="G47" s="905">
        <v>30</v>
      </c>
      <c r="H47" s="906"/>
      <c r="I47" s="905">
        <v>70</v>
      </c>
      <c r="J47" s="906"/>
      <c r="K47" s="388">
        <v>60</v>
      </c>
      <c r="L47" s="388">
        <v>140</v>
      </c>
      <c r="M47" s="905">
        <v>200</v>
      </c>
      <c r="N47" s="906"/>
      <c r="O47" s="930"/>
      <c r="P47" s="895"/>
    </row>
    <row r="48" spans="1:35" ht="21" customHeight="1">
      <c r="A48" s="98">
        <f>IF(N42="","",A47+1)</f>
        <v>14</v>
      </c>
      <c r="B48" s="303" t="str">
        <f>IF('Master sheet'!D$14="Hindi","हिंदी","Hindi")</f>
        <v>हिंदी</v>
      </c>
      <c r="C48" s="701">
        <f>IFERROR(IF(AND(N42=""),"",VLOOKUP(N42,Marks,15,0)),"")</f>
        <v>20</v>
      </c>
      <c r="D48" s="703"/>
      <c r="E48" s="701">
        <f>IFERROR(IF(AND(N42=""),"",VLOOKUP(N42,Marks,16,0)),"")</f>
        <v>63</v>
      </c>
      <c r="F48" s="703"/>
      <c r="G48" s="701">
        <f>IFERROR(IF(AND(N42=""),"",VLOOKUP(N42,Marks,19,0)),"")</f>
        <v>21</v>
      </c>
      <c r="H48" s="703"/>
      <c r="I48" s="701">
        <f>IFERROR(IF(AND(N42=""),"",VLOOKUP(N42,Marks,20,0)),"")</f>
        <v>20</v>
      </c>
      <c r="J48" s="703"/>
      <c r="K48" s="378">
        <f>IFERROR(IF(AND(N42=""),"",SUM(C48,G48)),"")</f>
        <v>41</v>
      </c>
      <c r="L48" s="378">
        <f>IFERROR(IF(AND(N42=""),"",SUM(E48,I48)),"")</f>
        <v>83</v>
      </c>
      <c r="M48" s="903">
        <f>IFERROR(IF(AND(N42=""),"",SUM(K48,L48)),"")</f>
        <v>124</v>
      </c>
      <c r="N48" s="904"/>
      <c r="O48" s="79" t="str">
        <f>IFERROR(IF(AND(N42=""),"",VLOOKUP(N42,Marks,28,0)),"")</f>
        <v>C</v>
      </c>
      <c r="P48" s="209" t="str">
        <f>IFERROR(IF(AND(N42=""),"",VLOOKUP(N42,Marks,26,0)),"")</f>
        <v>P</v>
      </c>
    </row>
    <row r="49" spans="1:20" ht="21" customHeight="1">
      <c r="A49" s="98">
        <f>IF(N42="","",A48+1)</f>
        <v>15</v>
      </c>
      <c r="B49" s="303" t="str">
        <f>IF('Master sheet'!$D$14="Hindi","गणित","Maths")</f>
        <v>गणित</v>
      </c>
      <c r="C49" s="701">
        <f>IFERROR(IF(AND(N42=""),"",VLOOKUP(N42,Marks,51,0)),"")</f>
        <v>23</v>
      </c>
      <c r="D49" s="703"/>
      <c r="E49" s="701">
        <f>IFERROR(IF(AND(N42=""),"",VLOOKUP(N42,Marks,52,0)),"")</f>
        <v>65</v>
      </c>
      <c r="F49" s="703"/>
      <c r="G49" s="701">
        <f>IFERROR(IF(AND(N42=""),"",VLOOKUP(N42,Marks,55,0)),"")</f>
        <v>22</v>
      </c>
      <c r="H49" s="703"/>
      <c r="I49" s="701">
        <f>IFERROR(IF(AND(N42=""),"",VLOOKUP(N42,Marks,56,0)),"")</f>
        <v>60</v>
      </c>
      <c r="J49" s="703"/>
      <c r="K49" s="378">
        <f>IFERROR(IF(AND(N42=""),"",SUM(C49,G49)),"")</f>
        <v>45</v>
      </c>
      <c r="L49" s="378">
        <f>IFERROR(IF(AND(N42=""),"",SUM(E49,I49)),"")</f>
        <v>125</v>
      </c>
      <c r="M49" s="903">
        <f>IFERROR(IF(AND(N42=""),"",SUM(K49,L49)),"")</f>
        <v>170</v>
      </c>
      <c r="N49" s="904"/>
      <c r="O49" s="79" t="str">
        <f>IFERROR(IF(AND(N42=""),"",VLOOKUP(N42,Marks,64,0)),"")</f>
        <v>B</v>
      </c>
      <c r="P49" s="209" t="str">
        <f>IFERROR(IF(AND(N42=""),"",VLOOKUP(N42,Marks,62,0)),"")</f>
        <v>P</v>
      </c>
      <c r="T49" s="323"/>
    </row>
    <row r="50" spans="1:20" ht="21" customHeight="1">
      <c r="A50" s="98">
        <f>IF(N42="","",A49+1)</f>
        <v>16</v>
      </c>
      <c r="B50" s="390"/>
      <c r="C50" s="905">
        <v>15</v>
      </c>
      <c r="D50" s="906"/>
      <c r="E50" s="905">
        <v>35</v>
      </c>
      <c r="F50" s="906"/>
      <c r="G50" s="905">
        <v>15</v>
      </c>
      <c r="H50" s="906"/>
      <c r="I50" s="905">
        <v>35</v>
      </c>
      <c r="J50" s="906"/>
      <c r="K50" s="388">
        <v>30</v>
      </c>
      <c r="L50" s="388">
        <v>70</v>
      </c>
      <c r="M50" s="905">
        <v>100</v>
      </c>
      <c r="N50" s="906"/>
      <c r="O50" s="921"/>
      <c r="P50" s="922"/>
      <c r="T50" s="323"/>
    </row>
    <row r="51" spans="1:20" ht="21" customHeight="1">
      <c r="A51" s="98">
        <f>IF(N42="","",A50+1)</f>
        <v>17</v>
      </c>
      <c r="B51" s="303" t="str">
        <f>IF('Master sheet'!$D$14="Hindi","अंग्रेजी","English")</f>
        <v>अंग्रेजी</v>
      </c>
      <c r="C51" s="701">
        <f>IFERROR(IF(AND(N42=""),"",VLOOKUP(N42,Marks,33,0)),"")</f>
        <v>12</v>
      </c>
      <c r="D51" s="703"/>
      <c r="E51" s="701">
        <f>IFERROR(IF(AND(N42=""),"",VLOOKUP(N42,Marks,34,0)),"")</f>
        <v>31</v>
      </c>
      <c r="F51" s="703"/>
      <c r="G51" s="701">
        <f>IFERROR(IF(AND(N42=""),"",VLOOKUP(N42,Marks,37,0)),"")</f>
        <v>10</v>
      </c>
      <c r="H51" s="703"/>
      <c r="I51" s="701">
        <f>IFERROR(IF(AND(N42=""),"",VLOOKUP(N42,Marks,38,0)),"")</f>
        <v>31</v>
      </c>
      <c r="J51" s="703"/>
      <c r="K51" s="378">
        <f>IFERROR(IF(AND(N42=""),"",SUM(C51,G51)),"")</f>
        <v>22</v>
      </c>
      <c r="L51" s="378">
        <f>IFERROR(IF(AND(N42=""),"",SUM(E51,I51)),"")</f>
        <v>62</v>
      </c>
      <c r="M51" s="903">
        <f>IFERROR(IF(AND(N42=""),"",SUM(K51,L51)),"")</f>
        <v>84</v>
      </c>
      <c r="N51" s="904"/>
      <c r="O51" s="79" t="str">
        <f>IFERROR(IF(AND(N42=""),"",VLOOKUP(N42,Marks,46,0)),"")</f>
        <v>B</v>
      </c>
      <c r="P51" s="209" t="str">
        <f>IFERROR(IF(AND(N42=""),"",VLOOKUP(N42,Marks,44,0)),"")</f>
        <v>P</v>
      </c>
    </row>
    <row r="52" spans="1:20" ht="23.25" customHeight="1">
      <c r="A52" s="98">
        <f>IF(N42="","",A51+1)</f>
        <v>18</v>
      </c>
      <c r="B52" s="304" t="str">
        <f>IF('Master sheet'!$D$14="Hindi","कुल योग","Total")</f>
        <v>कुल योग</v>
      </c>
      <c r="C52" s="926">
        <f>IF(AND(N42=""),"",IF(AND(C48="",C49="",C51=""),"",SUM(C48,C49,C51)))</f>
        <v>55</v>
      </c>
      <c r="D52" s="927"/>
      <c r="E52" s="926">
        <f>IF(AND(N42=""),"",IF(AND(E48="",E49="",E51=""),"",SUM(E48,E49,E51)))</f>
        <v>159</v>
      </c>
      <c r="F52" s="927"/>
      <c r="G52" s="926">
        <f>IF(AND(N42=""),"",IF(AND(G48="",G49="",G51=""),"",SUM(G48,G49,G51)))</f>
        <v>53</v>
      </c>
      <c r="H52" s="927"/>
      <c r="I52" s="926">
        <f>IF(AND(N42=""),"",IF(AND(I48="",I49="",I51=""),"",SUM(I48,I49,I51)))</f>
        <v>111</v>
      </c>
      <c r="J52" s="927"/>
      <c r="K52" s="379">
        <f>IF(AND(N42=""),"",IF(AND(K48="",K49="",K51=""),"",SUM(K48,K49,K51)))</f>
        <v>108</v>
      </c>
      <c r="L52" s="379">
        <f>IF(AND(N42=""),"",IF(AND(L48="",L49="",L51=""),"",SUM(L48,L49,L51)))</f>
        <v>270</v>
      </c>
      <c r="M52" s="903">
        <f>IF(AND(N42=""),"",IF(AND(M48="",M49="",M51=""),"",SUM(M48,M49,M51)))</f>
        <v>378</v>
      </c>
      <c r="N52" s="904"/>
      <c r="O52" s="389" t="str">
        <f>IFERROR(IF(AND(N42=""),"",VLOOKUP(N42,Marks,119,0)),"")</f>
        <v>B</v>
      </c>
      <c r="P52" s="212"/>
    </row>
    <row r="53" spans="1:20" ht="23.25" customHeight="1">
      <c r="A53" s="98">
        <f>IF(N42="","",A52+1)</f>
        <v>19</v>
      </c>
      <c r="B53" s="391"/>
      <c r="C53" s="905">
        <v>50</v>
      </c>
      <c r="D53" s="923"/>
      <c r="E53" s="923"/>
      <c r="F53" s="906"/>
      <c r="G53" s="905">
        <v>50</v>
      </c>
      <c r="H53" s="923"/>
      <c r="I53" s="923"/>
      <c r="J53" s="906"/>
      <c r="K53" s="905">
        <v>100</v>
      </c>
      <c r="L53" s="923"/>
      <c r="M53" s="923"/>
      <c r="N53" s="906"/>
      <c r="O53" s="924"/>
      <c r="P53" s="925"/>
    </row>
    <row r="54" spans="1:20" ht="21" customHeight="1">
      <c r="A54" s="98">
        <f>IF(N42="","",A53+1)</f>
        <v>20</v>
      </c>
      <c r="B54" s="308" t="str">
        <f>IF('Master sheet'!$D$14="Hindi","पर्यावरण अध्ययन","EVS")</f>
        <v>पर्यावरण अध्ययन</v>
      </c>
      <c r="C54" s="701">
        <f>IFERROR(IF(AND(N42=""),"",VLOOKUP(N42,Marks,69,0)),"")</f>
        <v>45</v>
      </c>
      <c r="D54" s="702"/>
      <c r="E54" s="702"/>
      <c r="F54" s="703"/>
      <c r="G54" s="701">
        <f>IFERROR(IF(AND(N42=""),"",VLOOKUP(N42,Marks,73,0)),"")</f>
        <v>14</v>
      </c>
      <c r="H54" s="702"/>
      <c r="I54" s="702"/>
      <c r="J54" s="703"/>
      <c r="K54" s="926">
        <f>IFERROR(IF(AND(N42=""),"",SUM(C54,G54)),"")</f>
        <v>59</v>
      </c>
      <c r="L54" s="948"/>
      <c r="M54" s="948"/>
      <c r="N54" s="927"/>
      <c r="O54" s="79" t="str">
        <f>IFERROR(IF(AND(N42=""),"",VLOOKUP(N42,Marks,82,0)),"")</f>
        <v>C</v>
      </c>
      <c r="P54" s="209" t="str">
        <f>IFERROR(IF(AND(N42=""),"",VLOOKUP(N42,Marks,80,0)),"")</f>
        <v>P</v>
      </c>
    </row>
    <row r="55" spans="1:20" ht="12" customHeight="1">
      <c r="A55" s="98">
        <f>IF(N42="","",A54+1)</f>
        <v>21</v>
      </c>
      <c r="B55" s="896"/>
      <c r="C55" s="896"/>
      <c r="D55" s="896"/>
      <c r="E55" s="896"/>
      <c r="F55" s="896"/>
      <c r="G55" s="896"/>
      <c r="H55" s="896"/>
      <c r="I55" s="896"/>
      <c r="J55" s="896"/>
      <c r="K55" s="896"/>
      <c r="L55" s="896"/>
      <c r="M55" s="896"/>
      <c r="N55" s="896"/>
      <c r="O55" s="896"/>
      <c r="P55" s="896"/>
    </row>
    <row r="56" spans="1:20" ht="21" customHeight="1">
      <c r="A56" s="98">
        <f>IF(N42="","",A55+1)</f>
        <v>22</v>
      </c>
      <c r="B56" s="939" t="str">
        <f>IF('Master sheet'!$D$14="Hindi","अतिरिक्त विषय ","Extra Subject")</f>
        <v xml:space="preserve">अतिरिक्त विषय </v>
      </c>
      <c r="C56" s="939"/>
      <c r="D56" s="939"/>
      <c r="E56" s="939"/>
      <c r="F56" s="939"/>
      <c r="G56" s="939"/>
      <c r="H56" s="939"/>
      <c r="I56" s="939"/>
      <c r="J56" s="939"/>
      <c r="K56" s="939"/>
      <c r="L56" s="939"/>
      <c r="M56" s="939"/>
      <c r="N56" s="939"/>
      <c r="O56" s="939"/>
      <c r="P56" s="939"/>
    </row>
    <row r="57" spans="1:20" ht="21" customHeight="1">
      <c r="A57" s="98">
        <f>IF(N42="","",A56+1)</f>
        <v>23</v>
      </c>
      <c r="B57" s="358" t="str">
        <f>IF('Master sheet'!$D$14="Hindi","विषय","Subject")</f>
        <v>विषय</v>
      </c>
      <c r="C57" s="911" t="str">
        <f>IF('Master sheet'!$D$14="Hindi","पूर्णांक","M.M.")</f>
        <v>पूर्णांक</v>
      </c>
      <c r="D57" s="912"/>
      <c r="E57" s="911" t="str">
        <f>IF('Master sheet'!$D$14="Hindi","प्राप्तांक","Ob.M.")</f>
        <v>प्राप्तांक</v>
      </c>
      <c r="F57" s="912"/>
      <c r="G57" s="911" t="str">
        <f>IF('Master sheet'!$D$14="Hindi","ग्रेड","Grade")</f>
        <v>ग्रेड</v>
      </c>
      <c r="H57" s="912"/>
      <c r="I57" s="911" t="str">
        <f>IF('Master sheet'!$D$14="Hindi","विषय","Subject")</f>
        <v>विषय</v>
      </c>
      <c r="J57" s="912"/>
      <c r="K57" s="911" t="str">
        <f>IF('Master sheet'!$D$14="Hindi","पूर्णांक","M.M.")</f>
        <v>पूर्णांक</v>
      </c>
      <c r="L57" s="912"/>
      <c r="M57" s="911" t="str">
        <f>IF('Master sheet'!$D$14="Hindi","प्राप्तांक","Ob.M.")</f>
        <v>प्राप्तांक</v>
      </c>
      <c r="N57" s="912"/>
      <c r="O57" s="911" t="str">
        <f>IF('Master sheet'!$D$14="Hindi","ग्रेड","Grade")</f>
        <v>ग्रेड</v>
      </c>
      <c r="P57" s="912"/>
    </row>
    <row r="58" spans="1:20" ht="21" customHeight="1">
      <c r="A58" s="98">
        <f>IF(N42="","",A57+1)</f>
        <v>24</v>
      </c>
      <c r="B58" s="303" t="str">
        <f>IF(AND(N42=""),"",'Result Sheet'!$DA$4)</f>
        <v>COMPUTER</v>
      </c>
      <c r="C58" s="913">
        <f>IF(AND(N42=""),"",'Result Sheet'!$DC$7)</f>
        <v>100</v>
      </c>
      <c r="D58" s="913"/>
      <c r="E58" s="914">
        <f>IFERROR(IF(AND(N42=""),"",VLOOKUP(N42,Marks,106,0)),"")</f>
        <v>78</v>
      </c>
      <c r="F58" s="914"/>
      <c r="G58" s="915" t="str">
        <f>IFERROR(IF(AND(N42=""),"",VLOOKUP(N42,Marks,107,0)),"")</f>
        <v>B</v>
      </c>
      <c r="H58" s="915"/>
      <c r="I58" s="916" t="str">
        <f>IF(AND(N42=""),"",'Result Sheet'!$DE$4)</f>
        <v>G.K.</v>
      </c>
      <c r="J58" s="916"/>
      <c r="K58" s="913">
        <f>IF(AND(N42=""),"",'Result Sheet'!$DG$7)</f>
        <v>100</v>
      </c>
      <c r="L58" s="913"/>
      <c r="M58" s="914">
        <f>IFERROR(IF(AND(N42=""),"",VLOOKUP(N42,Marks,110,0)),"")</f>
        <v>83</v>
      </c>
      <c r="N58" s="914"/>
      <c r="O58" s="915" t="str">
        <f>IFERROR(IF(AND(N42=""),"",VLOOKUP(N42,Marks,111,0)),"")</f>
        <v>B</v>
      </c>
      <c r="P58" s="915"/>
    </row>
    <row r="59" spans="1:20" ht="21" customHeight="1">
      <c r="A59" s="98">
        <f>IF(N42="","",A58+1)</f>
        <v>25</v>
      </c>
      <c r="B59" s="897" t="str">
        <f>IF('Master sheet'!$D$14="Hindi","विषय","Subject")</f>
        <v>विषय</v>
      </c>
      <c r="C59" s="897"/>
      <c r="D59" s="919" t="str">
        <f>IF('Master sheet'!$D$14="Hindi","प्राप्तांक","Marks ")</f>
        <v>प्राप्तांक</v>
      </c>
      <c r="E59" s="920"/>
      <c r="F59" s="306" t="str">
        <f>IF('Master sheet'!$D$14="Hindi","ग्रेड","Grade")</f>
        <v>ग्रेड</v>
      </c>
      <c r="G59" s="897" t="str">
        <f>IF('Master sheet'!$D$14="Hindi","विषय","Subject")</f>
        <v>विषय</v>
      </c>
      <c r="H59" s="897"/>
      <c r="I59" s="919" t="str">
        <f>IF('Master sheet'!$D$14="Hindi","प्राप्तांक","Marks")</f>
        <v>प्राप्तांक</v>
      </c>
      <c r="J59" s="920"/>
      <c r="K59" s="306" t="str">
        <f>IF('Master sheet'!$D$14="Hindi","ग्रेड","Grade")</f>
        <v>ग्रेड</v>
      </c>
      <c r="L59" s="897" t="str">
        <f>IF('Master sheet'!$D$14="Hindi","विषय","Subject")</f>
        <v>विषय</v>
      </c>
      <c r="M59" s="897"/>
      <c r="N59" s="919" t="str">
        <f>IF('Master sheet'!$D$14="Hindi","प्राप्तांक","Marks")</f>
        <v>प्राप्तांक</v>
      </c>
      <c r="O59" s="920"/>
      <c r="P59" s="365" t="str">
        <f>IF('Master sheet'!$D$14="Hindi","ग्रेड","Grade")</f>
        <v>ग्रेड</v>
      </c>
    </row>
    <row r="60" spans="1:20" ht="21" customHeight="1">
      <c r="A60" s="98">
        <f>IF(N42="","",A59+1)</f>
        <v>26</v>
      </c>
      <c r="B60" s="907" t="str">
        <f>IF('Master sheet'!$D$14="Hindi","कार्यानुभव","WORK EXP.")</f>
        <v>कार्यानुभव</v>
      </c>
      <c r="C60" s="908"/>
      <c r="D60" s="908"/>
      <c r="E60" s="70">
        <f>IFERROR(IF(AND(N42=""),"",VLOOKUP(N42,Marks,85,0)),"")</f>
        <v>44</v>
      </c>
      <c r="F60" s="79" t="str">
        <f>IFERROR(IF(AND(N42=""),"",VLOOKUP(N42,Marks,89,0)),"")</f>
        <v>A</v>
      </c>
      <c r="G60" s="907" t="str">
        <f>IF('Master sheet'!$D$14="Hindi","कला शिक्षा","ART EDU.")</f>
        <v>कला शिक्षा</v>
      </c>
      <c r="H60" s="908"/>
      <c r="I60" s="908"/>
      <c r="J60" s="70">
        <f>IFERROR(IF(AND(N42=""),"",VLOOKUP(N42,Marks,92,0)),"")</f>
        <v>32</v>
      </c>
      <c r="K60" s="79" t="str">
        <f>IFERROR(IF(AND(N42=""),"",VLOOKUP(N42,Marks,96,0)),"")</f>
        <v>B</v>
      </c>
      <c r="L60" s="909" t="str">
        <f>IF('Master sheet'!$D$14="Hindi","स्वा. एवं शा. शिक्षा","HE.&amp;PH. EDU.")</f>
        <v>स्वा. एवं शा. शिक्षा</v>
      </c>
      <c r="M60" s="910"/>
      <c r="N60" s="910"/>
      <c r="O60" s="70">
        <f>IFERROR(IF(AND(N42=""),"",VLOOKUP(N42,Marks,99,0)),"")</f>
        <v>67</v>
      </c>
      <c r="P60" s="79" t="str">
        <f>IFERROR(IF(AND(N42=""),"",VLOOKUP(N42,Marks,103,0)),"")</f>
        <v>B</v>
      </c>
    </row>
    <row r="61" spans="1:20" ht="9" customHeight="1">
      <c r="A61" s="98">
        <f>IF(N42="","",A60+1)</f>
        <v>27</v>
      </c>
      <c r="B61" s="309"/>
      <c r="C61" s="309"/>
      <c r="D61" s="309"/>
      <c r="E61" s="315"/>
      <c r="F61" s="316"/>
      <c r="G61" s="309"/>
      <c r="H61" s="309"/>
      <c r="I61" s="309"/>
      <c r="J61" s="315"/>
      <c r="K61" s="316"/>
      <c r="L61" s="310"/>
      <c r="M61" s="310"/>
      <c r="N61" s="310"/>
      <c r="O61" s="315"/>
      <c r="P61" s="316"/>
    </row>
    <row r="62" spans="1:20" ht="21" customHeight="1">
      <c r="A62" s="98">
        <f>IF(N42="","",A61+1)</f>
        <v>28</v>
      </c>
      <c r="B62" s="886" t="str">
        <f>IF('Master sheet'!$D$14="Hindi","कुल कार्य दिवस :-","Total Meeting :-")</f>
        <v>कुल कार्य दिवस :-</v>
      </c>
      <c r="C62" s="886"/>
      <c r="D62" s="886"/>
      <c r="E62" s="887">
        <f>IFERROR(IF(AND(N42=""),"",VLOOKUP(N42,Marks,117,0)),"")</f>
        <v>220</v>
      </c>
      <c r="F62" s="887"/>
      <c r="G62" s="887"/>
      <c r="H62" s="887"/>
      <c r="I62" s="886" t="str">
        <f>IF('Master sheet'!$D$14="Hindi","कुल उपस्थिति :-","Total Attendance :-")</f>
        <v>कुल उपस्थिति :-</v>
      </c>
      <c r="J62" s="886"/>
      <c r="K62" s="886"/>
      <c r="L62" s="886"/>
      <c r="M62" s="888">
        <f>IFERROR(IF(AND(N42=""),"",VLOOKUP(N42,Marks,118,0)),"")</f>
        <v>168</v>
      </c>
      <c r="N62" s="888"/>
      <c r="O62" s="888"/>
      <c r="P62" s="888"/>
    </row>
    <row r="63" spans="1:20" ht="21" customHeight="1">
      <c r="A63" s="98">
        <f>IF(N42="","",A62+1)</f>
        <v>29</v>
      </c>
      <c r="B63" s="886" t="str">
        <f>IF('Master sheet'!$D$14="Hindi","परिणाम :-","Result :-")</f>
        <v>परिणाम :-</v>
      </c>
      <c r="C63" s="886"/>
      <c r="D63" s="886"/>
      <c r="E63" s="889" t="str">
        <f>IFERROR(IF(AND(N42=""),"",VLOOKUP(N42,Marks,116,0)),"")</f>
        <v>कक्षोंन्नति</v>
      </c>
      <c r="F63" s="889"/>
      <c r="G63" s="889"/>
      <c r="H63" s="889"/>
      <c r="I63" s="886" t="str">
        <f>IF('Master sheet'!$D$14="Hindi","परिणाम प्रतिशत में :-","Result in Percentage :-")</f>
        <v>परिणाम प्रतिशत में :-</v>
      </c>
      <c r="J63" s="886"/>
      <c r="K63" s="886"/>
      <c r="L63" s="886"/>
      <c r="M63" s="890">
        <f>IFERROR(IF(AND(N42=""),"",VLOOKUP(N42,Marks,113,0)),"")</f>
        <v>75.599999999999994</v>
      </c>
      <c r="N63" s="890"/>
      <c r="O63" s="890"/>
      <c r="P63" s="890"/>
    </row>
    <row r="64" spans="1:20" ht="21" customHeight="1">
      <c r="A64" s="98">
        <f>IF(N42="","",A63+1)</f>
        <v>30</v>
      </c>
      <c r="B64" s="886" t="str">
        <f>IF('Master sheet'!$D$14="Hindi","श्रेणी / ग्रेड :-","Division / Grade :-")</f>
        <v>श्रेणी / ग्रेड :-</v>
      </c>
      <c r="C64" s="886"/>
      <c r="D64" s="886"/>
      <c r="E64" s="210" t="str">
        <f>IFERROR(IF(AND(N42=""),"",VLOOKUP(N42,Marks,114,0)),"")</f>
        <v>I</v>
      </c>
      <c r="F64" s="211" t="s">
        <v>129</v>
      </c>
      <c r="G64" s="891" t="str">
        <f>IFERROR(IF(AND(N42=""),"",VLOOKUP(N42,Marks,119,0)),"")</f>
        <v>B</v>
      </c>
      <c r="H64" s="891"/>
      <c r="I64" s="886" t="str">
        <f>IF('Master sheet'!$D$14="Hindi","कक्षा में स्थान :-","Position in the Class :-")</f>
        <v>कक्षा में स्थान :-</v>
      </c>
      <c r="J64" s="886"/>
      <c r="K64" s="886"/>
      <c r="L64" s="886"/>
      <c r="M64" s="892">
        <f>IFERROR(IF(AND(N42=""),"",VLOOKUP(N42,Marks,115,0)),"")</f>
        <v>21.000000000000298</v>
      </c>
      <c r="N64" s="892"/>
      <c r="O64" s="892"/>
      <c r="P64" s="892"/>
    </row>
    <row r="65" spans="1:35" ht="21" customHeight="1">
      <c r="A65" s="98">
        <f>IF(N42="","",A64+1)</f>
        <v>31</v>
      </c>
      <c r="B65" s="872" t="str">
        <f>IF('Master sheet'!$D$14="Hindi","परीक्षा परिणाम घोषणा दिनांक :-","Result Declaration Date :-")</f>
        <v>परीक्षा परिणाम घोषणा दिनांक :-</v>
      </c>
      <c r="C65" s="872"/>
      <c r="D65" s="872"/>
      <c r="E65" s="873">
        <f>IFERROR(IF(AND(N42=""),"",'Master sheet'!$D$13),"")</f>
        <v>45793</v>
      </c>
      <c r="F65" s="873"/>
      <c r="G65" s="873"/>
      <c r="H65" s="362"/>
      <c r="I65" s="71"/>
      <c r="J65" s="71"/>
      <c r="K65" s="45"/>
      <c r="L65" s="71"/>
      <c r="M65" s="71"/>
      <c r="N65" s="71"/>
      <c r="O65" s="71"/>
      <c r="P65" s="71"/>
    </row>
    <row r="66" spans="1:35" ht="54" customHeight="1">
      <c r="A66" s="98">
        <f>IF(N42="","",A65+1)</f>
        <v>32</v>
      </c>
      <c r="B66" s="874" t="str">
        <f>IFERROR(IF(AND(N42=""),"",'Result Sheet'!$DO$211),"")</f>
        <v>( PRADIP SINGH RAJAWAT )</v>
      </c>
      <c r="C66" s="874"/>
      <c r="D66" s="874"/>
      <c r="E66" s="874"/>
      <c r="F66" s="875" t="str">
        <f>IF(AND(N42=""),"",CONCATENATE("(",'Master sheet'!$D$17," )"))</f>
        <v>(Suresh Kumar )</v>
      </c>
      <c r="G66" s="875"/>
      <c r="H66" s="875"/>
      <c r="I66" s="875"/>
      <c r="J66" s="875"/>
      <c r="K66" s="875" t="str">
        <f>IF(AND(N42=""),"",CONCATENATE("(",'Master sheet'!$D$15," )"))</f>
        <v>(USHA PALIYA )</v>
      </c>
      <c r="L66" s="875"/>
      <c r="M66" s="875"/>
      <c r="N66" s="875"/>
      <c r="O66" s="875"/>
      <c r="P66" s="875"/>
    </row>
    <row r="67" spans="1:35" ht="24.75" customHeight="1">
      <c r="A67" s="98">
        <f>IF(N42="","",A66+1)</f>
        <v>33</v>
      </c>
      <c r="B67" s="876" t="str">
        <f>IF('Master sheet'!$D$14="Hindi","हस्ताक्षर कक्षाध्यापक","Signature of the class teacher")</f>
        <v>हस्ताक्षर कक्षाध्यापक</v>
      </c>
      <c r="C67" s="876"/>
      <c r="D67" s="876"/>
      <c r="E67" s="876"/>
      <c r="F67" s="876" t="str">
        <f>IF('Master sheet'!$D$14="Hindi","हस्ताक्षर परीक्षा प्रभारी","Signature of the exam. Incharge")</f>
        <v>हस्ताक्षर परीक्षा प्रभारी</v>
      </c>
      <c r="G67" s="876"/>
      <c r="H67" s="876"/>
      <c r="I67" s="876"/>
      <c r="J67" s="876"/>
      <c r="K67" s="876" t="str">
        <f>IF('Master sheet'!$D$14="Hindi","हस्ताक्षर संस्था प्रधान","Head of Institute's Signature")</f>
        <v>हस्ताक्षर संस्था प्रधान</v>
      </c>
      <c r="L67" s="876"/>
      <c r="M67" s="876"/>
      <c r="N67" s="876"/>
      <c r="O67" s="876"/>
      <c r="P67" s="876"/>
    </row>
    <row r="69" spans="1:35" ht="23.25" customHeight="1">
      <c r="A69" s="98">
        <f>IF(N76="","",1)</f>
        <v>1</v>
      </c>
      <c r="B69" s="940" t="str">
        <f>IF('Master sheet'!$D$14="Hindi","वार्षिक रिपोर्ट कार्ड ","Report Card")</f>
        <v xml:space="preserve">वार्षिक रिपोर्ट कार्ड </v>
      </c>
      <c r="C69" s="940"/>
      <c r="D69" s="940"/>
      <c r="E69" s="940"/>
      <c r="F69" s="940"/>
      <c r="G69" s="940"/>
      <c r="H69" s="940"/>
      <c r="I69" s="940"/>
      <c r="J69" s="940"/>
      <c r="K69" s="940"/>
      <c r="L69" s="940"/>
      <c r="M69" s="940"/>
      <c r="N69" s="940"/>
      <c r="O69" s="940"/>
      <c r="P69" s="940"/>
      <c r="S69" s="312"/>
      <c r="T69" s="312"/>
      <c r="U69" s="312"/>
      <c r="V69" s="312"/>
      <c r="W69" s="312"/>
      <c r="X69" s="45"/>
    </row>
    <row r="70" spans="1:35" ht="18.95" customHeight="1">
      <c r="A70" s="98">
        <f>IF(N76="","",A69+1)</f>
        <v>2</v>
      </c>
      <c r="B70" s="941" t="str">
        <f>IF('Master sheet'!$D$14="Hindi","शिक्षा विभाग, राजस्थान सरकार","Education Department, Rajasthan Government")</f>
        <v>शिक्षा विभाग, राजस्थान सरकार</v>
      </c>
      <c r="C70" s="941"/>
      <c r="D70" s="941"/>
      <c r="E70" s="941"/>
      <c r="F70" s="941"/>
      <c r="G70" s="941"/>
      <c r="H70" s="941"/>
      <c r="I70" s="941"/>
      <c r="J70" s="941"/>
      <c r="K70" s="941"/>
      <c r="L70" s="941"/>
      <c r="M70" s="941"/>
      <c r="N70" s="941"/>
      <c r="O70" s="941"/>
      <c r="P70" s="941"/>
      <c r="S70" s="312"/>
      <c r="T70" s="312"/>
      <c r="U70" s="313"/>
      <c r="V70" s="312"/>
      <c r="W70" s="312"/>
      <c r="X70" s="45"/>
    </row>
    <row r="71" spans="1:35" s="99" customFormat="1" ht="24" customHeight="1">
      <c r="A71" s="98">
        <f>IF(N76="","",A70+1)</f>
        <v>3</v>
      </c>
      <c r="B71" s="942" t="str">
        <f>IF('Master sheet'!$D$14="Hindi","विद्यालय का नाम :-","School Name :- ")</f>
        <v>विद्यालय का नाम :-</v>
      </c>
      <c r="C71" s="942"/>
      <c r="D71" s="942"/>
      <c r="E71" s="943" t="str">
        <f>IF(AND(N76=""),"",IF('Master sheet'!$D$14="Hindi",'Master sheet'!$D$8,'Master sheet'!$D$7))</f>
        <v xml:space="preserve">महात्मा गाँधी राजकीय विद्यालय (अंग्रेजी माध्यम) बर, पाली </v>
      </c>
      <c r="F71" s="943"/>
      <c r="G71" s="943"/>
      <c r="H71" s="943"/>
      <c r="I71" s="943"/>
      <c r="J71" s="943"/>
      <c r="K71" s="943"/>
      <c r="L71" s="943"/>
      <c r="M71" s="943"/>
      <c r="N71" s="943"/>
      <c r="O71" s="943"/>
      <c r="P71" s="943"/>
      <c r="S71" s="314"/>
      <c r="T71" s="324"/>
      <c r="U71" s="313"/>
      <c r="V71" s="324"/>
      <c r="W71" s="314"/>
      <c r="X71" s="325"/>
    </row>
    <row r="72" spans="1:35" ht="18.95" customHeight="1">
      <c r="A72" s="98">
        <f>IF(N76="","",A71+1)</f>
        <v>4</v>
      </c>
      <c r="B72" s="319"/>
      <c r="C72" s="319"/>
      <c r="D72" s="319"/>
      <c r="E72" s="944" t="str">
        <f>IF(AND(N76=""),"",IF('Master sheet'!$D$14="Hindi",CONCATENATE("(विद्यालय मान्यता क्रमांक व वर्ष : ","  ",'Master sheet'!$D$6),CONCATENATE("(School Recognition Number &amp; Years : ","  ",'Master sheet'!$D$6)))</f>
        <v>(विद्यालय मान्यता क्रमांक व वर्ष :   शिक्षा/पाली/1995/2001</v>
      </c>
      <c r="F72" s="944"/>
      <c r="G72" s="944"/>
      <c r="H72" s="944"/>
      <c r="I72" s="944"/>
      <c r="J72" s="944"/>
      <c r="K72" s="944"/>
      <c r="L72" s="944"/>
      <c r="M72" s="944"/>
      <c r="N72" s="944"/>
      <c r="O72" s="944"/>
      <c r="P72" s="944"/>
      <c r="S72" s="312"/>
      <c r="T72" s="312"/>
      <c r="U72" s="312"/>
      <c r="V72" s="312"/>
      <c r="W72" s="312"/>
      <c r="X72" s="45"/>
    </row>
    <row r="73" spans="1:35" ht="18.95" customHeight="1">
      <c r="A73" s="98">
        <f>IF(N76="","",A72+1)</f>
        <v>5</v>
      </c>
      <c r="B73" s="317" t="str">
        <f>IF('Master sheet'!$D$14="Hindi","कक्षा  :-","CLASS :- ")</f>
        <v>कक्षा  :-</v>
      </c>
      <c r="C73" s="945" t="str">
        <f>IFERROR(IF(AND(N76=""),"",VLOOKUP(N76,Marks,2,0)),"")</f>
        <v>PP3+</v>
      </c>
      <c r="D73" s="945"/>
      <c r="E73" s="946" t="str">
        <f>IF('Master sheet'!$D$14="Hindi","सेक्शन :-","Section :- ")</f>
        <v>सेक्शन :-</v>
      </c>
      <c r="F73" s="946"/>
      <c r="G73" s="946"/>
      <c r="H73" s="945" t="str">
        <f>IFERROR(IF(AND(N76=""),"",VLOOKUP(N76,Marks,3,0)),"")</f>
        <v>A</v>
      </c>
      <c r="I73" s="945"/>
      <c r="J73" s="947" t="str">
        <f>IF('Master sheet'!$D$14="Hindi","सत्र :- ","Session :- ")</f>
        <v xml:space="preserve">सत्र :- </v>
      </c>
      <c r="K73" s="947"/>
      <c r="L73" s="947"/>
      <c r="M73" s="947"/>
      <c r="N73" s="917" t="str">
        <f>IF(AND(N76=""),"",'Marks Entry Nursery'!$I$2)</f>
        <v>2024-2025</v>
      </c>
      <c r="O73" s="917"/>
      <c r="P73" s="917"/>
      <c r="S73" s="312"/>
      <c r="T73" s="312"/>
      <c r="U73" s="312"/>
      <c r="V73" s="312"/>
      <c r="W73" s="312"/>
      <c r="X73" s="45"/>
      <c r="AH73" s="322">
        <f>N75</f>
        <v>42348</v>
      </c>
    </row>
    <row r="74" spans="1:35" ht="18.95" customHeight="1">
      <c r="A74" s="98">
        <f>IF(N76="","",A73+1)</f>
        <v>6</v>
      </c>
      <c r="B74" s="898" t="str">
        <f>IF('Master sheet'!$D$14="Hindi","विद्यार्थी का नाम :-","Student's Name :-")</f>
        <v>विद्यार्थी का नाम :-</v>
      </c>
      <c r="C74" s="898"/>
      <c r="D74" s="898"/>
      <c r="E74" s="899" t="str">
        <f>IFERROR(IF(AND(N76=""),"",VLOOKUP(N76,Marks,6,0)),"")</f>
        <v>ARMAN HUSSAIN</v>
      </c>
      <c r="F74" s="899"/>
      <c r="G74" s="899"/>
      <c r="H74" s="899"/>
      <c r="I74" s="899"/>
      <c r="J74" s="900" t="str">
        <f>IF('Master sheet'!$D$14="Hindi","प्रवेशांक :","SR. NO. :")</f>
        <v>प्रवेशांक :</v>
      </c>
      <c r="K74" s="900"/>
      <c r="L74" s="900"/>
      <c r="M74" s="900"/>
      <c r="N74" s="918">
        <f>IFERROR(IF(AND(N76=""),"",VLOOKUP(N76,Marks,5,0)),"")</f>
        <v>934</v>
      </c>
      <c r="O74" s="918"/>
      <c r="P74" s="918"/>
      <c r="S74" s="312"/>
      <c r="T74" s="312"/>
      <c r="U74" s="312"/>
      <c r="V74" s="312"/>
      <c r="W74" s="312"/>
      <c r="X74" s="45"/>
      <c r="AG74" s="44">
        <f>YEAR(AH73)</f>
        <v>2015</v>
      </c>
      <c r="AH74" s="44">
        <f>MONTH(AH73)</f>
        <v>12</v>
      </c>
      <c r="AI74" s="44">
        <f>DAY(AH73)</f>
        <v>10</v>
      </c>
    </row>
    <row r="75" spans="1:35" ht="18.95" customHeight="1">
      <c r="A75" s="98">
        <f>IF(N76="","",A74+1)</f>
        <v>7</v>
      </c>
      <c r="B75" s="898" t="str">
        <f>IF('Master sheet'!$D$14="Hindi","पिता का नाम :-","Father's Name :-")</f>
        <v>पिता का नाम :-</v>
      </c>
      <c r="C75" s="898"/>
      <c r="D75" s="898"/>
      <c r="E75" s="899" t="str">
        <f>IFERROR(IF(AND(N76=""),"",VLOOKUP(N76,Marks,7,0)),"")</f>
        <v>AARIF HUSSAIN</v>
      </c>
      <c r="F75" s="899"/>
      <c r="G75" s="899"/>
      <c r="H75" s="899"/>
      <c r="I75" s="899"/>
      <c r="J75" s="900" t="str">
        <f>IF('Master sheet'!$D$14="Hindi","जन्म तिथि :","Date of Birth :")</f>
        <v>जन्म तिथि :</v>
      </c>
      <c r="K75" s="900"/>
      <c r="L75" s="900"/>
      <c r="M75" s="900"/>
      <c r="N75" s="901">
        <f>IFERROR(IF(AND(N76=""),"",VLOOKUP(N76,Marks,4,0)),"")</f>
        <v>42348</v>
      </c>
      <c r="O75" s="901"/>
      <c r="P75" s="901"/>
      <c r="S75" s="45"/>
      <c r="T75" s="45"/>
      <c r="U75" s="45"/>
      <c r="V75" s="45"/>
      <c r="W75" s="45"/>
      <c r="X75" s="45"/>
      <c r="AG75" s="44" t="str">
        <f>IF(AG74=2000,"दो हजार",IF(AG74=2001,"दो हजार एक",IF(AG74=2002,"दो हजार दो",IF(AG74=2003,"दो हजार तीन",IF(AG74=2004,"दो हजार चार",IF(AG74=2005,"दो हजार पांच",IF(AG74=2006,"दो हजार छः",IF(AG74=2007,"दो हजार सात",IF(AG74=2008,"दो हजार आठ",IF(AG74=2009,"दो हजार नौ",IF(AG74=2010,"दो हजार दस",IF(AG74=2011,"दो हजार इग्यारह",IF(AG74=2012,"दो हजार बारह",IF(AG74=2013,"दो हजार तेरह",IF(AG74=2014,"दो हजार चौदह",IF(AG74=2015,"दो हजार पंद्रह",IF(AG74=2016,"दो हजार सोलह",IF(AG74=2017,"दो हजार सत्रह",IF(AG74=2018,"दो हजार अठारह",IF(AG74=2019,"दो हजार उन्नीस",IF(AG74=2020,"दो हजार बीस",IF(AG74=2021,"दो हजार इक्कीस",IF(AG74=2022,"दो हजार बाइस","")))))))))))))))))))))))</f>
        <v>दो हजार पंद्रह</v>
      </c>
      <c r="AH75" s="44" t="str">
        <f>IF(AH74=1,"जनवरी",IF(AH74=2,"फरवरी",IF(AH74=3,"मार्च",IF(AH74=4,"अप्रैल",IF(AH74=5,"मई",IF(AH74=6,"जून",IF(AH74=7,"जुलाई",IF(AH74=8,"अगस्त",IF(AH74=9,"सितम्बर",IF(AH74=10,"अक्टूबर",IF(AH74=11,"नवम्बर",IF(AH74=12,"दिसम्बर",""))))))))))))</f>
        <v>दिसम्बर</v>
      </c>
      <c r="AI75" s="44" t="str">
        <f>IF(AI74=1,"एक",IF(AI74=2,"दो",IF(AI74=3,"तीन",IF(AI74=4,"चार",IF(AI74=5,"पांच",IF(AI74=6,"छः",IF(AI74=7,"सात",IF(AI74=8,"आठ",IF(AI74=9,"नौ",IF(AI74=10,"दस",IF(AI74=11,"इग्यारह",IF(AI74=12,"बारह",IF(AI74=13,"तेरह",IF(AI74=14,"चौदह",IF(AI74=15,"पंद्रह",IF(AI74=16,"सोलह",IF(AI74=17,"सत्रह",IF(AI74=18,"अठारह",IF(AI74=19,"उन्नीस",IF(AI74=20,"बीस",IF(AI74=21,"इक्कीस",IF(AI74=22,"बाइस",IF(AI74=23,"तेईस",IF(AI74=24,"चौबीस",IF(AI74=25,"पचीस",IF(AI74=26,"छबीस",IF(AI74=27,"सताईस",IF(AI74=28,"अठाइस",IF(AI74=29,"उन्नतीस",IF(AI74=30,"तीस",IF(AI74=31,"इकतीस","")))))))))))))))))))))))))))))))</f>
        <v>दस</v>
      </c>
    </row>
    <row r="76" spans="1:35" ht="18.95" customHeight="1">
      <c r="A76" s="98">
        <f>IF(N76="","",A75+1)</f>
        <v>8</v>
      </c>
      <c r="B76" s="898" t="str">
        <f>IF('Master sheet'!$D$14="Hindi","माता का नाम :-","Mother's Name :-")</f>
        <v>माता का नाम :-</v>
      </c>
      <c r="C76" s="898"/>
      <c r="D76" s="898"/>
      <c r="E76" s="899" t="str">
        <f>IFERROR(IF(AND(N76=""),"",VLOOKUP(N76,Marks,8,0)),"")</f>
        <v>SALMA BANO</v>
      </c>
      <c r="F76" s="899"/>
      <c r="G76" s="899"/>
      <c r="H76" s="899"/>
      <c r="I76" s="899"/>
      <c r="J76" s="900" t="str">
        <f>IF('Master sheet'!$D$14="Hindi","रोल नंबर :-","Roll No. :")</f>
        <v>रोल नंबर :-</v>
      </c>
      <c r="K76" s="900"/>
      <c r="L76" s="900"/>
      <c r="M76" s="900"/>
      <c r="N76" s="902">
        <f>IF(N42="","",IF(AND(N42+1&gt;$Y$6),"",N42+1))</f>
        <v>103</v>
      </c>
      <c r="O76" s="902"/>
      <c r="P76" s="902"/>
      <c r="AH76" s="44" t="str">
        <f>CONCATENATE(AI75," ",AH75," ",AG75)</f>
        <v>दस दिसम्बर दो हजार पंद्रह</v>
      </c>
    </row>
    <row r="77" spans="1:35" ht="18.95" customHeight="1">
      <c r="A77" s="98">
        <f>IF(N76="","",A76+1)</f>
        <v>9</v>
      </c>
      <c r="B77" s="898" t="str">
        <f>IF('Master sheet'!$D$14="Hindi","जन्मतिथि शब्दों में :-","Date of Birth in Words :-")</f>
        <v>जन्मतिथि शब्दों में :-</v>
      </c>
      <c r="C77" s="898"/>
      <c r="D77" s="898"/>
      <c r="E77" s="899" t="str">
        <f>IFERROR(IF('Master sheet'!$D$14="Hindi",AH76,AH78),"")</f>
        <v>दस दिसम्बर दो हजार पंद्रह</v>
      </c>
      <c r="F77" s="899"/>
      <c r="G77" s="899"/>
      <c r="H77" s="899"/>
      <c r="I77" s="899"/>
      <c r="J77" s="899"/>
      <c r="K77" s="899"/>
      <c r="L77" s="899"/>
      <c r="M77" s="899"/>
      <c r="N77" s="899"/>
      <c r="O77" s="899"/>
      <c r="P77" s="318"/>
      <c r="AG77" s="44" t="str">
        <f>IF(AG74=1961,"NINETEEN SIXTY ONE",IF(AG74=1962,"NINETEEN SIXTY TWO",IF(AG74=1963,"NINETEEN SIXTY THREE",IF(AG74=1964,"NINETEEN SIXTY FOUR",IF(AG74=1965,"NINETEEN SIXTY FIVE",IF(AG74=1966,"NINETEEN SIXTY SIX",IF(AG74=1967,"NINETEEN SIXTY SEVEN",IF(AG74=1968,"NINETEEN SIXTY EIGHT",IF(AG74=1969,"NINETEEN SIXTY NINE",IF(AG74=1970,"NINETEEN SEVENTY",IF(AG74=1971,"NINETEEN SEVENTY ONE",IF(AG74=1972,"NINETEEN SEVENTY TWO",IF(AG74=1973,"NINETEEN SEVENTY THREE",IF(AG74=1974,"NINETEEN SEVENTY FOUR",IF(AG74=1975,"NINETEEN SEVENTY FIVE",IF(AG74=1976,"NINETEEN SEVENTY SIX",IF(AG74=1977,"NINETEEN SEVENTY SEVEN",IF(AG74=1978,"NINETEEN SEVENTY EIGHT",IF(AG74=1979,"NINETEEN SEVENTY NINE",IF(AG74=1980,"NINETEEN EIGHTY",IF(AG74=1981,"NINETEEN EIGHTY ONE",IF(AG74=1982,"NINETEEN EIGHTY TWO",IF(AG74=1983,"NINETEEN EIGHTY THREE",IF(AG74=1984,"NINETEEN EIGHTY FOUR",IF(AG74=1985,"NINETEEN EIGHTY FIVE",IF(AG74=1986,"NINETEEN EIGHTY SIX",IF(AG74=1987,"NINETEEN EIGHTY SEVEN",IF(AG74=1988,"NINETEEN EIGHTY EIGHT",IF(AG74=1989,"NINETEEN EIGHTY NINE",IF(AG74=1990,"NINETEEN NINETY",IF(AG74=1991,"NINETEEN NINETY ONE",IF(AG74=1992,"NINETEEN NINETY TWO",IF(AG74=1993,"NINETEEN NINETY THREE",IF(AG74=1994,"NINETEEN NINETY FOUR",IF(AG74=1995,"NINETEEN NINETY FIVE",IF(AG74=1996,"NINETEEN NINETY SIX",IF(AG74=1997,"NINETEEN NINETY SEVEN",IF(AG74=1998,"NINETEEN NINETY EIGHT",IF(AG74=1999,"NINETEEN NINETY NINE",IF(AG74=2000,"TWO THOUSAND",IF(AG74=2001,"TWO THOUSAND ONE",IF(AG74=2002,"TWO THOUSAND TWO",IF(AG74=2003,"TWO THOUSAND THREE",IF(AG74=2004,"TWO THOUSAND FOUR",IF(AG74=2005,"TWO THOUSAND FIVE",IF(AG74=2006,"TWO THOUSAND SIX",IF(AG74=2007,"TWO THOUSAND SEVEN",IF(AG74=2008,"TWO THOUSAND EIGHT",IF(AG74=2009,"TWO THOUSAND NINE",IF(AG74=2010,"TWO THOUSAND TEN",IF(AG74=2011,"TWO THOUSAND ELEVEN",IF(AG74=2012,"TWO THOUSAND TWELVE",IF(AG74=2013,"TWO THOUSAND THIRTEEN",IF(AG74=2014,"TWO THOUSAND FOURTEEN",IF(AG74=2015,"TWO THOUSAND FIFTEEN",IF(AG74=2016,"TWO THOUSAND SIXTEEN",IF(AG74=2017,"TWO THOUSAND SEVENTEEN",IF(AG74=2018,"TWO THOUSAND EIGHTEEN",IF(AG74=2019,"TWO THOUSAND NINETEEN",IF(AG74=2020,"TWO THOUSAND TWENTY",IF(AG74=2021,"TWO THOUSAND TWENTY ONE",IF(AG74=2022,"TWO THOUSAND TWENTY TWO",IF(AG74=2023,"TWO THOUSAND TWENTY THREE",IF(AG74=2024,"TWO THOUSAND TWENTY FOUR",IF(AG74=2025,"TWO THOUSAND TWENTY FIVE","")))))))))))))))))))))))))))))))))))))))))))))))))))))))))))))))))</f>
        <v>TWO THOUSAND FIFTEEN</v>
      </c>
      <c r="AH77" s="44" t="str">
        <f>IF(AH74=1,"JANUARY",IF(AH74=2,"FEBUARY", IF(AH74=3,"MARCH",IF(AH74=4,"APRIL",IF(AH74=5,"MAY",IF(AH74=6,"JUNE",IF(AH74=7,"JULY",IF(AH74=8,"AUGUST",IF(AH74=9,"SEPTEMBER",IF(AH74=10,"OCTOBER",IF(AH74=11,"NOVEMBER",IF(AH74=12,"DECEMBER",""))))))))))))</f>
        <v>DECEMBER</v>
      </c>
      <c r="AI77" s="44" t="str">
        <f>IF(AI74=1,"1ST",IF(AI74=2,"2ND", IF(AI74=3,"3RD",IF(AI74=4,"FOURTH",IF(AI74=5,"FIFTH",IF(AI74=6,"SIXTH",IF(AI74=7,"7TH",IF(AI74=8,"8TH",IF(AI74=9,"9TH",IF(AI74=10,"10TH",IF(AI74=11,"11TH",IF(AI74=12,"12TH",IF(AI74=13,"13TH",IF(AI74=14,"14TH",IF(AI74=15,"FIFTEEN",IF(AI74=16,"SIXTEEN",IF(AI74=17,"SEVENTEEN",IF(AI74=18,"EIGHTEEN",IF(AI74=19,"NINETEEN",IF(AI74=20,"TWENTY",IF(AI74=21,"TWENTY FIRST",IF(AI74=22,"TWENTY SECOND",IF(AI74=23,"TWENTY THIRD",IF(AI74=24,"TWENTY FOURTH",IF(AI74=25,"TWENTY FIFTH",IF(AI74=26,"TWENTY SIX",IF(AI74=27,"TWENTY SEVEN",IF(AI74=28,"TWENTY EIGHT",IF(AI74=29,"TWENTY NINE",IF(AI74=30,"THIRTY",IF(AI74=31,"THIRTY FIRST","")))))))))))))))))))))))))))))))</f>
        <v>10TH</v>
      </c>
    </row>
    <row r="78" spans="1:35" ht="12" customHeight="1">
      <c r="A78" s="98">
        <f>IF(N76="","",A77+1)</f>
        <v>10</v>
      </c>
      <c r="B78" s="72"/>
      <c r="C78" s="72"/>
      <c r="D78" s="72"/>
      <c r="E78" s="73"/>
      <c r="F78" s="73"/>
      <c r="G78" s="73"/>
      <c r="H78" s="72"/>
      <c r="I78" s="72"/>
      <c r="J78" s="74"/>
      <c r="K78" s="74"/>
      <c r="L78" s="74"/>
      <c r="M78" s="45"/>
      <c r="N78" s="45"/>
      <c r="O78" s="45"/>
      <c r="P78" s="45"/>
      <c r="AH78" s="44" t="str">
        <f>CONCATENATE(AH77," ",AI77,", ",AG77)</f>
        <v>DECEMBER 10TH, TWO THOUSAND FIFTEEN</v>
      </c>
    </row>
    <row r="79" spans="1:35" ht="25.5" customHeight="1">
      <c r="A79" s="98">
        <f>IF(N76="","",A78+1)</f>
        <v>11</v>
      </c>
      <c r="B79" s="626" t="str">
        <f>IF('Master sheet'!$D$14="Hindi","विषय","Subject")</f>
        <v>विषय</v>
      </c>
      <c r="C79" s="642" t="str">
        <f>IF('Master sheet'!$D$14="Hindi","अर्द्धवार्षिक","Half Yearly")</f>
        <v>अर्द्धवार्षिक</v>
      </c>
      <c r="D79" s="643"/>
      <c r="E79" s="643"/>
      <c r="F79" s="643"/>
      <c r="G79" s="931" t="str">
        <f>IF('Master sheet'!$D$14="Hindi","वार्षिक","Yearly")</f>
        <v>वार्षिक</v>
      </c>
      <c r="H79" s="932"/>
      <c r="I79" s="932"/>
      <c r="J79" s="933"/>
      <c r="K79" s="642" t="str">
        <f>IF('Master sheet'!$D$14="Hindi","सर्व योग","Grand Total")</f>
        <v>सर्व योग</v>
      </c>
      <c r="L79" s="643"/>
      <c r="M79" s="643"/>
      <c r="N79" s="644"/>
      <c r="O79" s="928" t="str">
        <f>IF('Master sheet'!$D$14="Hindi","ग्रेड","Grade")</f>
        <v>ग्रेड</v>
      </c>
      <c r="P79" s="893" t="str">
        <f>IF('Master sheet'!$D$14="Hindi","परिणाम","Results")</f>
        <v>परिणाम</v>
      </c>
    </row>
    <row r="80" spans="1:35" ht="102.75" customHeight="1">
      <c r="A80" s="98">
        <f>IF(N76="","",A79+1)</f>
        <v>12</v>
      </c>
      <c r="B80" s="626"/>
      <c r="C80" s="934" t="str">
        <f>IF('Master sheet'!$D$14="Hindi","लिखित","Written")</f>
        <v>लिखित</v>
      </c>
      <c r="D80" s="935"/>
      <c r="E80" s="934" t="str">
        <f>IF('Master sheet'!$D$14="Hindi","मौखिक","Oral")</f>
        <v>मौखिक</v>
      </c>
      <c r="F80" s="935"/>
      <c r="G80" s="934" t="str">
        <f>IF('Master sheet'!$D$14="Hindi","लिखित","Written")</f>
        <v>लिखित</v>
      </c>
      <c r="H80" s="935"/>
      <c r="I80" s="936" t="str">
        <f>IF('Master sheet'!$D$14="Hindi","मौखिक","Oral")</f>
        <v>मौखिक</v>
      </c>
      <c r="J80" s="936"/>
      <c r="K80" s="367" t="str">
        <f>IF('Master sheet'!$D$14="Hindi","लिखित","Written")</f>
        <v>लिखित</v>
      </c>
      <c r="L80" s="367" t="str">
        <f>IF('Master sheet'!$D$14="Hindi","मौखिक","Oral")</f>
        <v>मौखिक</v>
      </c>
      <c r="M80" s="937" t="str">
        <f>IF('Master sheet'!$D$14="Hindi","कुल विषय योग ","Subject Total")</f>
        <v xml:space="preserve">कुल विषय योग </v>
      </c>
      <c r="N80" s="938"/>
      <c r="O80" s="929"/>
      <c r="P80" s="894"/>
    </row>
    <row r="81" spans="1:20" ht="21" customHeight="1">
      <c r="A81" s="98">
        <f>IF(N76="","",A80+1)</f>
        <v>13</v>
      </c>
      <c r="B81" s="626"/>
      <c r="C81" s="905">
        <v>30</v>
      </c>
      <c r="D81" s="906"/>
      <c r="E81" s="905">
        <v>70</v>
      </c>
      <c r="F81" s="906"/>
      <c r="G81" s="905">
        <v>30</v>
      </c>
      <c r="H81" s="906"/>
      <c r="I81" s="905">
        <v>70</v>
      </c>
      <c r="J81" s="906"/>
      <c r="K81" s="388">
        <v>60</v>
      </c>
      <c r="L81" s="388">
        <v>140</v>
      </c>
      <c r="M81" s="905">
        <v>200</v>
      </c>
      <c r="N81" s="906"/>
      <c r="O81" s="930"/>
      <c r="P81" s="895"/>
    </row>
    <row r="82" spans="1:20" ht="21" customHeight="1">
      <c r="A82" s="98">
        <f>IF(N76="","",A81+1)</f>
        <v>14</v>
      </c>
      <c r="B82" s="303" t="str">
        <f>IF('Master sheet'!D$14="Hindi","हिंदी","Hindi")</f>
        <v>हिंदी</v>
      </c>
      <c r="C82" s="701">
        <f>IFERROR(IF(AND(N76=""),"",VLOOKUP(N76,Marks,15,0)),"")</f>
        <v>21</v>
      </c>
      <c r="D82" s="703"/>
      <c r="E82" s="701">
        <f>IFERROR(IF(AND(N76=""),"",VLOOKUP(N76,Marks,16,0)),"")</f>
        <v>69</v>
      </c>
      <c r="F82" s="703"/>
      <c r="G82" s="701">
        <f>IFERROR(IF(AND(N76=""),"",VLOOKUP(N76,Marks,19,0)),"")</f>
        <v>27</v>
      </c>
      <c r="H82" s="703"/>
      <c r="I82" s="701">
        <f>IFERROR(IF(AND(N76=""),"",VLOOKUP(N76,Marks,20,0)),"")</f>
        <v>21</v>
      </c>
      <c r="J82" s="703"/>
      <c r="K82" s="378">
        <f>IFERROR(IF(AND(N76=""),"",SUM(C82,G82)),"")</f>
        <v>48</v>
      </c>
      <c r="L82" s="378">
        <f>IFERROR(IF(AND(N76=""),"",SUM(E82,I82)),"")</f>
        <v>90</v>
      </c>
      <c r="M82" s="903">
        <f>IFERROR(IF(AND(N76=""),"",SUM(K82,L82)),"")</f>
        <v>138</v>
      </c>
      <c r="N82" s="904"/>
      <c r="O82" s="79" t="str">
        <f>IFERROR(IF(AND(N76=""),"",VLOOKUP(N76,Marks,28,0)),"")</f>
        <v>C</v>
      </c>
      <c r="P82" s="209" t="str">
        <f>IFERROR(IF(AND(N76=""),"",VLOOKUP(N76,Marks,26,0)),"")</f>
        <v>P</v>
      </c>
    </row>
    <row r="83" spans="1:20" ht="21" customHeight="1">
      <c r="A83" s="98">
        <f>IF(N76="","",A82+1)</f>
        <v>15</v>
      </c>
      <c r="B83" s="303" t="str">
        <f>IF('Master sheet'!$D$14="Hindi","गणित","Maths")</f>
        <v>गणित</v>
      </c>
      <c r="C83" s="701">
        <f>IFERROR(IF(AND(N76=""),"",VLOOKUP(N76,Marks,51,0)),"")</f>
        <v>24</v>
      </c>
      <c r="D83" s="703"/>
      <c r="E83" s="701">
        <f>IFERROR(IF(AND(N76=""),"",VLOOKUP(N76,Marks,52,0)),"")</f>
        <v>62</v>
      </c>
      <c r="F83" s="703"/>
      <c r="G83" s="701">
        <f>IFERROR(IF(AND(N76=""),"",VLOOKUP(N76,Marks,55,0)),"")</f>
        <v>23</v>
      </c>
      <c r="H83" s="703"/>
      <c r="I83" s="701">
        <f>IFERROR(IF(AND(N76=""),"",VLOOKUP(N76,Marks,56,0)),"")</f>
        <v>62</v>
      </c>
      <c r="J83" s="703"/>
      <c r="K83" s="378">
        <f>IFERROR(IF(AND(N76=""),"",SUM(C83,G83)),"")</f>
        <v>47</v>
      </c>
      <c r="L83" s="378">
        <f>IFERROR(IF(AND(N76=""),"",SUM(E83,I83)),"")</f>
        <v>124</v>
      </c>
      <c r="M83" s="903">
        <f>IFERROR(IF(AND(N76=""),"",SUM(K83,L83)),"")</f>
        <v>171</v>
      </c>
      <c r="N83" s="904"/>
      <c r="O83" s="79" t="str">
        <f>IFERROR(IF(AND(N76=""),"",VLOOKUP(N76,Marks,64,0)),"")</f>
        <v>A</v>
      </c>
      <c r="P83" s="209" t="str">
        <f>IFERROR(IF(AND(N76=""),"",VLOOKUP(N76,Marks,62,0)),"")</f>
        <v>P</v>
      </c>
      <c r="T83" s="323"/>
    </row>
    <row r="84" spans="1:20" ht="21" customHeight="1">
      <c r="A84" s="98">
        <f>IF(N76="","",A83+1)</f>
        <v>16</v>
      </c>
      <c r="B84" s="390"/>
      <c r="C84" s="905">
        <v>15</v>
      </c>
      <c r="D84" s="906"/>
      <c r="E84" s="905">
        <v>35</v>
      </c>
      <c r="F84" s="906"/>
      <c r="G84" s="905">
        <v>15</v>
      </c>
      <c r="H84" s="906"/>
      <c r="I84" s="905">
        <v>35</v>
      </c>
      <c r="J84" s="906"/>
      <c r="K84" s="388">
        <v>30</v>
      </c>
      <c r="L84" s="388">
        <v>70</v>
      </c>
      <c r="M84" s="905">
        <v>100</v>
      </c>
      <c r="N84" s="906"/>
      <c r="O84" s="921"/>
      <c r="P84" s="922"/>
      <c r="T84" s="323"/>
    </row>
    <row r="85" spans="1:20" ht="21" customHeight="1">
      <c r="A85" s="98">
        <f>IF(N76="","",A84+1)</f>
        <v>17</v>
      </c>
      <c r="B85" s="303" t="str">
        <f>IF('Master sheet'!$D$14="Hindi","अंग्रेजी","English")</f>
        <v>अंग्रेजी</v>
      </c>
      <c r="C85" s="701">
        <f>IFERROR(IF(AND(N76=""),"",VLOOKUP(N76,Marks,33,0)),"")</f>
        <v>13</v>
      </c>
      <c r="D85" s="703"/>
      <c r="E85" s="701">
        <f>IFERROR(IF(AND(N76=""),"",VLOOKUP(N76,Marks,34,0)),"")</f>
        <v>30</v>
      </c>
      <c r="F85" s="703"/>
      <c r="G85" s="701">
        <f>IFERROR(IF(AND(N76=""),"",VLOOKUP(N76,Marks,37,0)),"")</f>
        <v>11</v>
      </c>
      <c r="H85" s="703"/>
      <c r="I85" s="701">
        <f>IFERROR(IF(AND(N76=""),"",VLOOKUP(N76,Marks,38,0)),"")</f>
        <v>32</v>
      </c>
      <c r="J85" s="703"/>
      <c r="K85" s="378">
        <f>IFERROR(IF(AND(N76=""),"",SUM(C85,G85)),"")</f>
        <v>24</v>
      </c>
      <c r="L85" s="378">
        <f>IFERROR(IF(AND(N76=""),"",SUM(E85,I85)),"")</f>
        <v>62</v>
      </c>
      <c r="M85" s="903">
        <f>IFERROR(IF(AND(N76=""),"",SUM(K85,L85)),"")</f>
        <v>86</v>
      </c>
      <c r="N85" s="904"/>
      <c r="O85" s="79" t="str">
        <f>IFERROR(IF(AND(N76=""),"",VLOOKUP(N76,Marks,46,0)),"")</f>
        <v>A</v>
      </c>
      <c r="P85" s="209" t="str">
        <f>IFERROR(IF(AND(N76=""),"",VLOOKUP(N76,Marks,44,0)),"")</f>
        <v>P</v>
      </c>
    </row>
    <row r="86" spans="1:20" ht="23.25" customHeight="1">
      <c r="A86" s="98">
        <f>IF(N76="","",A85+1)</f>
        <v>18</v>
      </c>
      <c r="B86" s="304" t="str">
        <f>IF('Master sheet'!$D$14="Hindi","कुल योग","Total")</f>
        <v>कुल योग</v>
      </c>
      <c r="C86" s="926">
        <f>IF(AND(N76=""),"",IF(AND(C82="",C83="",C85=""),"",SUM(C82,C83,C85)))</f>
        <v>58</v>
      </c>
      <c r="D86" s="927"/>
      <c r="E86" s="926">
        <f>IF(AND(N76=""),"",IF(AND(E82="",E83="",E85=""),"",SUM(E82,E83,E85)))</f>
        <v>161</v>
      </c>
      <c r="F86" s="927"/>
      <c r="G86" s="926">
        <f>IF(AND(N76=""),"",IF(AND(G82="",G83="",G85=""),"",SUM(G82,G83,G85)))</f>
        <v>61</v>
      </c>
      <c r="H86" s="927"/>
      <c r="I86" s="926">
        <f>IF(AND(N76=""),"",IF(AND(I82="",I83="",I85=""),"",SUM(I82,I83,I85)))</f>
        <v>115</v>
      </c>
      <c r="J86" s="927"/>
      <c r="K86" s="379">
        <f>IF(AND(N76=""),"",IF(AND(K82="",K83="",K85=""),"",SUM(K82,K83,K85)))</f>
        <v>119</v>
      </c>
      <c r="L86" s="379">
        <f>IF(AND(N76=""),"",IF(AND(L82="",L83="",L85=""),"",SUM(L82,L83,L85)))</f>
        <v>276</v>
      </c>
      <c r="M86" s="903">
        <f>IF(AND(N76=""),"",IF(AND(M82="",M83="",M85=""),"",SUM(M82,M83,M85)))</f>
        <v>395</v>
      </c>
      <c r="N86" s="904"/>
      <c r="O86" s="389" t="str">
        <f>IFERROR(IF(AND(N76=""),"",VLOOKUP(N76,Marks,119,0)),"")</f>
        <v>B</v>
      </c>
      <c r="P86" s="212"/>
    </row>
    <row r="87" spans="1:20" ht="23.25" customHeight="1">
      <c r="A87" s="98">
        <f>IF(N76="","",A86+1)</f>
        <v>19</v>
      </c>
      <c r="B87" s="391"/>
      <c r="C87" s="905">
        <v>50</v>
      </c>
      <c r="D87" s="923"/>
      <c r="E87" s="923"/>
      <c r="F87" s="906"/>
      <c r="G87" s="905">
        <v>50</v>
      </c>
      <c r="H87" s="923"/>
      <c r="I87" s="923"/>
      <c r="J87" s="906"/>
      <c r="K87" s="905">
        <v>100</v>
      </c>
      <c r="L87" s="923"/>
      <c r="M87" s="923"/>
      <c r="N87" s="906"/>
      <c r="O87" s="924"/>
      <c r="P87" s="925"/>
    </row>
    <row r="88" spans="1:20" ht="21" customHeight="1">
      <c r="A88" s="98">
        <f>IF(N76="","",A87+1)</f>
        <v>20</v>
      </c>
      <c r="B88" s="308" t="str">
        <f>IF('Master sheet'!$D$14="Hindi","पर्यावरण अध्ययन","EVS")</f>
        <v>पर्यावरण अध्ययन</v>
      </c>
      <c r="C88" s="701">
        <f>IFERROR(IF(AND(N76=""),"",VLOOKUP(N76,Marks,69,0)),"")</f>
        <v>45</v>
      </c>
      <c r="D88" s="702"/>
      <c r="E88" s="702"/>
      <c r="F88" s="703"/>
      <c r="G88" s="701">
        <f>IFERROR(IF(AND(N76=""),"",VLOOKUP(N76,Marks,73,0)),"")</f>
        <v>45</v>
      </c>
      <c r="H88" s="702"/>
      <c r="I88" s="702"/>
      <c r="J88" s="703"/>
      <c r="K88" s="926">
        <f>IFERROR(IF(AND(N76=""),"",SUM(C88,G88)),"")</f>
        <v>90</v>
      </c>
      <c r="L88" s="948"/>
      <c r="M88" s="948"/>
      <c r="N88" s="927"/>
      <c r="O88" s="79" t="str">
        <f>IFERROR(IF(AND(N76=""),"",VLOOKUP(N76,Marks,82,0)),"")</f>
        <v>A</v>
      </c>
      <c r="P88" s="209" t="str">
        <f>IFERROR(IF(AND(N76=""),"",VLOOKUP(N76,Marks,80,0)),"")</f>
        <v>P</v>
      </c>
    </row>
    <row r="89" spans="1:20" ht="12" customHeight="1">
      <c r="A89" s="98">
        <f>IF(N76="","",A88+1)</f>
        <v>21</v>
      </c>
      <c r="B89" s="896"/>
      <c r="C89" s="896"/>
      <c r="D89" s="896"/>
      <c r="E89" s="896"/>
      <c r="F89" s="896"/>
      <c r="G89" s="896"/>
      <c r="H89" s="896"/>
      <c r="I89" s="896"/>
      <c r="J89" s="896"/>
      <c r="K89" s="896"/>
      <c r="L89" s="896"/>
      <c r="M89" s="896"/>
      <c r="N89" s="896"/>
      <c r="O89" s="896"/>
      <c r="P89" s="896"/>
    </row>
    <row r="90" spans="1:20" ht="21" customHeight="1">
      <c r="A90" s="98">
        <f>IF(N76="","",A89+1)</f>
        <v>22</v>
      </c>
      <c r="B90" s="939" t="str">
        <f>IF('Master sheet'!$D$14="Hindi","अतिरिक्त विषय ","Extra Subject")</f>
        <v xml:space="preserve">अतिरिक्त विषय </v>
      </c>
      <c r="C90" s="939"/>
      <c r="D90" s="939"/>
      <c r="E90" s="939"/>
      <c r="F90" s="939"/>
      <c r="G90" s="939"/>
      <c r="H90" s="939"/>
      <c r="I90" s="939"/>
      <c r="J90" s="939"/>
      <c r="K90" s="939"/>
      <c r="L90" s="939"/>
      <c r="M90" s="939"/>
      <c r="N90" s="939"/>
      <c r="O90" s="939"/>
      <c r="P90" s="939"/>
    </row>
    <row r="91" spans="1:20" ht="21" customHeight="1">
      <c r="A91" s="98">
        <f>IF(N76="","",A90+1)</f>
        <v>23</v>
      </c>
      <c r="B91" s="358" t="str">
        <f>IF('Master sheet'!$D$14="Hindi","विषय","Subject")</f>
        <v>विषय</v>
      </c>
      <c r="C91" s="911" t="str">
        <f>IF('Master sheet'!$D$14="Hindi","पूर्णांक","M.M.")</f>
        <v>पूर्णांक</v>
      </c>
      <c r="D91" s="912"/>
      <c r="E91" s="911" t="str">
        <f>IF('Master sheet'!$D$14="Hindi","प्राप्तांक","Ob.M.")</f>
        <v>प्राप्तांक</v>
      </c>
      <c r="F91" s="912"/>
      <c r="G91" s="911" t="str">
        <f>IF('Master sheet'!$D$14="Hindi","ग्रेड","Grade")</f>
        <v>ग्रेड</v>
      </c>
      <c r="H91" s="912"/>
      <c r="I91" s="911" t="str">
        <f>IF('Master sheet'!$D$14="Hindi","विषय","Subject")</f>
        <v>विषय</v>
      </c>
      <c r="J91" s="912"/>
      <c r="K91" s="911" t="str">
        <f>IF('Master sheet'!$D$14="Hindi","पूर्णांक","M.M.")</f>
        <v>पूर्णांक</v>
      </c>
      <c r="L91" s="912"/>
      <c r="M91" s="911" t="str">
        <f>IF('Master sheet'!$D$14="Hindi","प्राप्तांक","Ob.M.")</f>
        <v>प्राप्तांक</v>
      </c>
      <c r="N91" s="912"/>
      <c r="O91" s="911" t="str">
        <f>IF('Master sheet'!$D$14="Hindi","ग्रेड","Grade")</f>
        <v>ग्रेड</v>
      </c>
      <c r="P91" s="912"/>
    </row>
    <row r="92" spans="1:20" ht="21" customHeight="1">
      <c r="A92" s="98">
        <f>IF(N76="","",A91+1)</f>
        <v>24</v>
      </c>
      <c r="B92" s="303" t="str">
        <f>IF(AND(N76=""),"",'Result Sheet'!$DA$4)</f>
        <v>COMPUTER</v>
      </c>
      <c r="C92" s="913">
        <f>IF(AND(N76=""),"",'Result Sheet'!$DC$7)</f>
        <v>100</v>
      </c>
      <c r="D92" s="913"/>
      <c r="E92" s="914">
        <f>IFERROR(IF(AND(N76=""),"",VLOOKUP(N76,Marks,106,0)),"")</f>
        <v>78</v>
      </c>
      <c r="F92" s="914"/>
      <c r="G92" s="915" t="str">
        <f>IFERROR(IF(AND(N76=""),"",VLOOKUP(N76,Marks,107,0)),"")</f>
        <v>B</v>
      </c>
      <c r="H92" s="915"/>
      <c r="I92" s="916" t="str">
        <f>IF(AND(N76=""),"",'Result Sheet'!$DE$4)</f>
        <v>G.K.</v>
      </c>
      <c r="J92" s="916"/>
      <c r="K92" s="913">
        <f>IF(AND(N76=""),"",'Result Sheet'!$DG$7)</f>
        <v>100</v>
      </c>
      <c r="L92" s="913"/>
      <c r="M92" s="914">
        <f>IFERROR(IF(AND(N76=""),"",VLOOKUP(N76,Marks,110,0)),"")</f>
        <v>83</v>
      </c>
      <c r="N92" s="914"/>
      <c r="O92" s="915" t="str">
        <f>IFERROR(IF(AND(N76=""),"",VLOOKUP(N76,Marks,111,0)),"")</f>
        <v>B</v>
      </c>
      <c r="P92" s="915"/>
    </row>
    <row r="93" spans="1:20" ht="21" customHeight="1">
      <c r="A93" s="98">
        <f>IF(N76="","",A92+1)</f>
        <v>25</v>
      </c>
      <c r="B93" s="897" t="str">
        <f>IF('Master sheet'!$D$14="Hindi","विषय","Subject")</f>
        <v>विषय</v>
      </c>
      <c r="C93" s="897"/>
      <c r="D93" s="919" t="str">
        <f>IF('Master sheet'!$D$14="Hindi","प्राप्तांक","Marks ")</f>
        <v>प्राप्तांक</v>
      </c>
      <c r="E93" s="920"/>
      <c r="F93" s="306" t="str">
        <f>IF('Master sheet'!$D$14="Hindi","ग्रेड","Grade")</f>
        <v>ग्रेड</v>
      </c>
      <c r="G93" s="897" t="str">
        <f>IF('Master sheet'!$D$14="Hindi","विषय","Subject")</f>
        <v>विषय</v>
      </c>
      <c r="H93" s="897"/>
      <c r="I93" s="919" t="str">
        <f>IF('Master sheet'!$D$14="Hindi","प्राप्तांक","Marks")</f>
        <v>प्राप्तांक</v>
      </c>
      <c r="J93" s="920"/>
      <c r="K93" s="306" t="str">
        <f>IF('Master sheet'!$D$14="Hindi","ग्रेड","Grade")</f>
        <v>ग्रेड</v>
      </c>
      <c r="L93" s="897" t="str">
        <f>IF('Master sheet'!$D$14="Hindi","विषय","Subject")</f>
        <v>विषय</v>
      </c>
      <c r="M93" s="897"/>
      <c r="N93" s="919" t="str">
        <f>IF('Master sheet'!$D$14="Hindi","प्राप्तांक","Marks")</f>
        <v>प्राप्तांक</v>
      </c>
      <c r="O93" s="920"/>
      <c r="P93" s="365" t="str">
        <f>IF('Master sheet'!$D$14="Hindi","ग्रेड","Grade")</f>
        <v>ग्रेड</v>
      </c>
    </row>
    <row r="94" spans="1:20" ht="21" customHeight="1">
      <c r="A94" s="98">
        <f>IF(N76="","",A93+1)</f>
        <v>26</v>
      </c>
      <c r="B94" s="907" t="str">
        <f>IF('Master sheet'!$D$14="Hindi","कार्यानुभव","WORK EXP.")</f>
        <v>कार्यानुभव</v>
      </c>
      <c r="C94" s="908"/>
      <c r="D94" s="908"/>
      <c r="E94" s="70">
        <f>IFERROR(IF(AND(N76=""),"",VLOOKUP(N76,Marks,85,0)),"")</f>
        <v>18</v>
      </c>
      <c r="F94" s="79" t="str">
        <f>IFERROR(IF(AND(N76=""),"",VLOOKUP(N76,Marks,89,0)),"")</f>
        <v/>
      </c>
      <c r="G94" s="907" t="str">
        <f>IF('Master sheet'!$D$14="Hindi","कला शिक्षा","ART EDU.")</f>
        <v>कला शिक्षा</v>
      </c>
      <c r="H94" s="908"/>
      <c r="I94" s="908"/>
      <c r="J94" s="70">
        <f>IFERROR(IF(AND(N76=""),"",VLOOKUP(N76,Marks,92,0)),"")</f>
        <v>32</v>
      </c>
      <c r="K94" s="79" t="str">
        <f>IFERROR(IF(AND(N76=""),"",VLOOKUP(N76,Marks,96,0)),"")</f>
        <v>B</v>
      </c>
      <c r="L94" s="909" t="str">
        <f>IF('Master sheet'!$D$14="Hindi","स्वा. एवं शा. शिक्षा","HE.&amp;PH. EDU.")</f>
        <v>स्वा. एवं शा. शिक्षा</v>
      </c>
      <c r="M94" s="910"/>
      <c r="N94" s="910"/>
      <c r="O94" s="70">
        <f>IFERROR(IF(AND(N76=""),"",VLOOKUP(N76,Marks,99,0)),"")</f>
        <v>81</v>
      </c>
      <c r="P94" s="79" t="str">
        <f>IFERROR(IF(AND(N76=""),"",VLOOKUP(N76,Marks,103,0)),"")</f>
        <v>A</v>
      </c>
    </row>
    <row r="95" spans="1:20" ht="9" customHeight="1">
      <c r="A95" s="98">
        <f>IF(N76="","",A94+1)</f>
        <v>27</v>
      </c>
      <c r="B95" s="309"/>
      <c r="C95" s="309"/>
      <c r="D95" s="309"/>
      <c r="E95" s="363"/>
      <c r="F95" s="364"/>
      <c r="G95" s="309"/>
      <c r="H95" s="309"/>
      <c r="I95" s="309"/>
      <c r="J95" s="363"/>
      <c r="K95" s="364"/>
      <c r="L95" s="310"/>
      <c r="M95" s="310"/>
      <c r="N95" s="310"/>
      <c r="O95" s="363"/>
      <c r="P95" s="364"/>
    </row>
    <row r="96" spans="1:20" ht="21" customHeight="1">
      <c r="A96" s="98">
        <f>IF(N76="","",A95+1)</f>
        <v>28</v>
      </c>
      <c r="B96" s="886" t="str">
        <f>IF('Master sheet'!$D$14="Hindi","कुल कार्य दिवस :-","Total Meeting :-")</f>
        <v>कुल कार्य दिवस :-</v>
      </c>
      <c r="C96" s="886"/>
      <c r="D96" s="886"/>
      <c r="E96" s="887">
        <f>IFERROR(IF(AND(N76=""),"",VLOOKUP(N76,Marks,117,0)),"")</f>
        <v>220</v>
      </c>
      <c r="F96" s="887"/>
      <c r="G96" s="887"/>
      <c r="H96" s="887"/>
      <c r="I96" s="886" t="str">
        <f>IF('Master sheet'!$D$14="Hindi","कुल उपस्थिति :-","Total Attendance :-")</f>
        <v>कुल उपस्थिति :-</v>
      </c>
      <c r="J96" s="886"/>
      <c r="K96" s="886"/>
      <c r="L96" s="886"/>
      <c r="M96" s="888">
        <f>IFERROR(IF(AND(N76=""),"",VLOOKUP(N76,Marks,118,0)),"")</f>
        <v>160</v>
      </c>
      <c r="N96" s="888"/>
      <c r="O96" s="888"/>
      <c r="P96" s="888"/>
    </row>
    <row r="97" spans="1:35" ht="21" customHeight="1">
      <c r="A97" s="98">
        <f>IF(N76="","",A96+1)</f>
        <v>29</v>
      </c>
      <c r="B97" s="886" t="str">
        <f>IF('Master sheet'!$D$14="Hindi","परिणाम :-","Result :-")</f>
        <v>परिणाम :-</v>
      </c>
      <c r="C97" s="886"/>
      <c r="D97" s="886"/>
      <c r="E97" s="889" t="str">
        <f>IFERROR(IF(AND(N76=""),"",VLOOKUP(N76,Marks,116,0)),"")</f>
        <v>कक्षोंन्नति</v>
      </c>
      <c r="F97" s="889"/>
      <c r="G97" s="889"/>
      <c r="H97" s="889"/>
      <c r="I97" s="886" t="str">
        <f>IF('Master sheet'!$D$14="Hindi","परिणाम प्रतिशत में :-","Result in Percentage :-")</f>
        <v>परिणाम प्रतिशत में :-</v>
      </c>
      <c r="J97" s="886"/>
      <c r="K97" s="886"/>
      <c r="L97" s="886"/>
      <c r="M97" s="890">
        <f>IFERROR(IF(AND(N76=""),"",VLOOKUP(N76,Marks,113,0)),"")</f>
        <v>79</v>
      </c>
      <c r="N97" s="890"/>
      <c r="O97" s="890"/>
      <c r="P97" s="890"/>
    </row>
    <row r="98" spans="1:35" ht="21" customHeight="1">
      <c r="A98" s="98">
        <f>IF(N76="","",A97+1)</f>
        <v>30</v>
      </c>
      <c r="B98" s="886" t="str">
        <f>IF('Master sheet'!$D$14="Hindi","श्रेणी / ग्रेड :-","Division / Grade :-")</f>
        <v>श्रेणी / ग्रेड :-</v>
      </c>
      <c r="C98" s="886"/>
      <c r="D98" s="886"/>
      <c r="E98" s="210" t="str">
        <f>IFERROR(IF(AND(N76=""),"",VLOOKUP(N76,Marks,114,0)),"")</f>
        <v>I</v>
      </c>
      <c r="F98" s="211" t="s">
        <v>129</v>
      </c>
      <c r="G98" s="891" t="str">
        <f>IFERROR(IF(AND(N76=""),"",VLOOKUP(N76,Marks,119,0)),"")</f>
        <v>B</v>
      </c>
      <c r="H98" s="891"/>
      <c r="I98" s="886" t="str">
        <f>IF('Master sheet'!$D$14="Hindi","कक्षा में स्थान :-","Position in the Class :-")</f>
        <v>कक्षा में स्थान :-</v>
      </c>
      <c r="J98" s="886"/>
      <c r="K98" s="886"/>
      <c r="L98" s="886"/>
      <c r="M98" s="892">
        <f>IFERROR(IF(AND(N76=""),"",VLOOKUP(N76,Marks,115,0)),"")</f>
        <v>17.000000000000298</v>
      </c>
      <c r="N98" s="892"/>
      <c r="O98" s="892"/>
      <c r="P98" s="892"/>
    </row>
    <row r="99" spans="1:35" ht="21" customHeight="1">
      <c r="A99" s="98">
        <f>IF(N76="","",A98+1)</f>
        <v>31</v>
      </c>
      <c r="B99" s="872" t="str">
        <f>IF('Master sheet'!$D$14="Hindi","परीक्षा परिणाम घोषणा दिनांक :-","Result Declaration Date :-")</f>
        <v>परीक्षा परिणाम घोषणा दिनांक :-</v>
      </c>
      <c r="C99" s="872"/>
      <c r="D99" s="872"/>
      <c r="E99" s="873">
        <f>IFERROR(IF(AND(N76=""),"",'Master sheet'!$D$13),"")</f>
        <v>45793</v>
      </c>
      <c r="F99" s="873"/>
      <c r="G99" s="873"/>
      <c r="H99" s="362"/>
      <c r="I99" s="71"/>
      <c r="J99" s="71"/>
      <c r="K99" s="45"/>
      <c r="L99" s="71"/>
      <c r="M99" s="71"/>
      <c r="N99" s="71"/>
      <c r="O99" s="71"/>
      <c r="P99" s="71"/>
    </row>
    <row r="100" spans="1:35" ht="54" customHeight="1">
      <c r="A100" s="98">
        <f>IF(N76="","",A99+1)</f>
        <v>32</v>
      </c>
      <c r="B100" s="874" t="str">
        <f>IFERROR(IF(AND(N76=""),"",'Result Sheet'!$DO$211),"")</f>
        <v>( PRADIP SINGH RAJAWAT )</v>
      </c>
      <c r="C100" s="874"/>
      <c r="D100" s="874"/>
      <c r="E100" s="874"/>
      <c r="F100" s="875" t="str">
        <f>IF(AND(N76=""),"",CONCATENATE("(",'Master sheet'!$D$17," )"))</f>
        <v>(Suresh Kumar )</v>
      </c>
      <c r="G100" s="875"/>
      <c r="H100" s="875"/>
      <c r="I100" s="875"/>
      <c r="J100" s="875"/>
      <c r="K100" s="875" t="str">
        <f>IF(AND(N76=""),"",CONCATENATE("(",'Master sheet'!$D$15," )"))</f>
        <v>(USHA PALIYA )</v>
      </c>
      <c r="L100" s="875"/>
      <c r="M100" s="875"/>
      <c r="N100" s="875"/>
      <c r="O100" s="875"/>
      <c r="P100" s="875"/>
    </row>
    <row r="101" spans="1:35" ht="24.75" customHeight="1">
      <c r="A101" s="98">
        <f>IF(N76="","",A100+1)</f>
        <v>33</v>
      </c>
      <c r="B101" s="876" t="str">
        <f>IF('Master sheet'!$D$14="Hindi","हस्ताक्षर कक्षाध्यापक","Signature of the class teacher")</f>
        <v>हस्ताक्षर कक्षाध्यापक</v>
      </c>
      <c r="C101" s="876"/>
      <c r="D101" s="876"/>
      <c r="E101" s="876"/>
      <c r="F101" s="876" t="str">
        <f>IF('Master sheet'!$D$14="Hindi","हस्ताक्षर परीक्षा प्रभारी","Signature of the exam. Incharge")</f>
        <v>हस्ताक्षर परीक्षा प्रभारी</v>
      </c>
      <c r="G101" s="876"/>
      <c r="H101" s="876"/>
      <c r="I101" s="876"/>
      <c r="J101" s="876"/>
      <c r="K101" s="876" t="str">
        <f>IF('Master sheet'!$D$14="Hindi","हस्ताक्षर संस्था प्रधान","Head of Institute's Signature")</f>
        <v>हस्ताक्षर संस्था प्रधान</v>
      </c>
      <c r="L101" s="876"/>
      <c r="M101" s="876"/>
      <c r="N101" s="876"/>
      <c r="O101" s="876"/>
      <c r="P101" s="876"/>
    </row>
    <row r="103" spans="1:35" ht="21" customHeight="1">
      <c r="A103" s="98">
        <f>IF(N110="","",1)</f>
        <v>1</v>
      </c>
      <c r="B103" s="940" t="str">
        <f>IF('Master sheet'!$D$14="Hindi","वार्षिक रिपोर्ट कार्ड ","Report Card")</f>
        <v xml:space="preserve">वार्षिक रिपोर्ट कार्ड </v>
      </c>
      <c r="C103" s="940"/>
      <c r="D103" s="940"/>
      <c r="E103" s="940"/>
      <c r="F103" s="940"/>
      <c r="G103" s="940"/>
      <c r="H103" s="940"/>
      <c r="I103" s="940"/>
      <c r="J103" s="940"/>
      <c r="K103" s="940"/>
      <c r="L103" s="940"/>
      <c r="M103" s="940"/>
      <c r="N103" s="940"/>
      <c r="O103" s="940"/>
      <c r="P103" s="940"/>
      <c r="S103" s="312"/>
      <c r="T103" s="312"/>
      <c r="U103" s="312"/>
      <c r="V103" s="312"/>
      <c r="W103" s="312"/>
      <c r="X103" s="45"/>
    </row>
    <row r="104" spans="1:35" ht="18.95" customHeight="1">
      <c r="A104" s="98">
        <f>IF(N110="","",A103+1)</f>
        <v>2</v>
      </c>
      <c r="B104" s="941" t="str">
        <f>IF('Master sheet'!$D$14="Hindi","शिक्षा विभाग, राजस्थान सरकार","Education Department, Rajasthan Government")</f>
        <v>शिक्षा विभाग, राजस्थान सरकार</v>
      </c>
      <c r="C104" s="941"/>
      <c r="D104" s="941"/>
      <c r="E104" s="941"/>
      <c r="F104" s="941"/>
      <c r="G104" s="941"/>
      <c r="H104" s="941"/>
      <c r="I104" s="941"/>
      <c r="J104" s="941"/>
      <c r="K104" s="941"/>
      <c r="L104" s="941"/>
      <c r="M104" s="941"/>
      <c r="N104" s="941"/>
      <c r="O104" s="941"/>
      <c r="P104" s="941"/>
      <c r="S104" s="312"/>
      <c r="T104" s="312"/>
      <c r="U104" s="313"/>
      <c r="V104" s="312"/>
      <c r="W104" s="312"/>
      <c r="X104" s="45"/>
    </row>
    <row r="105" spans="1:35" s="99" customFormat="1" ht="24" customHeight="1">
      <c r="A105" s="98">
        <f>IF(N110="","",A104+1)</f>
        <v>3</v>
      </c>
      <c r="B105" s="942" t="str">
        <f>IF('Master sheet'!$D$14="Hindi","विद्यालय का नाम :-","School Name :- ")</f>
        <v>विद्यालय का नाम :-</v>
      </c>
      <c r="C105" s="942"/>
      <c r="D105" s="942"/>
      <c r="E105" s="943" t="str">
        <f>IF(AND(N110=""),"",IF('Master sheet'!$D$14="Hindi",'Master sheet'!$D$8,'Master sheet'!$D$7))</f>
        <v xml:space="preserve">महात्मा गाँधी राजकीय विद्यालय (अंग्रेजी माध्यम) बर, पाली </v>
      </c>
      <c r="F105" s="943"/>
      <c r="G105" s="943"/>
      <c r="H105" s="943"/>
      <c r="I105" s="943"/>
      <c r="J105" s="943"/>
      <c r="K105" s="943"/>
      <c r="L105" s="943"/>
      <c r="M105" s="943"/>
      <c r="N105" s="943"/>
      <c r="O105" s="943"/>
      <c r="P105" s="943"/>
      <c r="S105" s="314"/>
      <c r="T105" s="324"/>
      <c r="U105" s="313"/>
      <c r="V105" s="324"/>
      <c r="W105" s="314"/>
      <c r="X105" s="325"/>
    </row>
    <row r="106" spans="1:35" ht="18.95" customHeight="1">
      <c r="A106" s="98">
        <f>IF(N110="","",A105+1)</f>
        <v>4</v>
      </c>
      <c r="B106" s="319"/>
      <c r="C106" s="319"/>
      <c r="D106" s="319"/>
      <c r="E106" s="944" t="str">
        <f>IF(AND(N110=""),"",IF('Master sheet'!$D$14="Hindi",CONCATENATE("(विद्यालय मान्यता क्रमांक व वर्ष : ","  ",'Master sheet'!$D$6),CONCATENATE("(School Recognition Number &amp; Years : ","  ",'Master sheet'!$D$6)))</f>
        <v>(विद्यालय मान्यता क्रमांक व वर्ष :   शिक्षा/पाली/1995/2001</v>
      </c>
      <c r="F106" s="944"/>
      <c r="G106" s="944"/>
      <c r="H106" s="944"/>
      <c r="I106" s="944"/>
      <c r="J106" s="944"/>
      <c r="K106" s="944"/>
      <c r="L106" s="944"/>
      <c r="M106" s="944"/>
      <c r="N106" s="944"/>
      <c r="O106" s="944"/>
      <c r="P106" s="944"/>
      <c r="S106" s="312"/>
      <c r="T106" s="312"/>
      <c r="U106" s="312"/>
      <c r="V106" s="312"/>
      <c r="W106" s="312"/>
      <c r="X106" s="45"/>
    </row>
    <row r="107" spans="1:35" ht="18.95" customHeight="1">
      <c r="A107" s="98">
        <f>IF(N110="","",A106+1)</f>
        <v>5</v>
      </c>
      <c r="B107" s="317" t="str">
        <f>IF('Master sheet'!$D$14="Hindi","कक्षा  :-","CLASS :- ")</f>
        <v>कक्षा  :-</v>
      </c>
      <c r="C107" s="945" t="str">
        <f>IFERROR(IF(AND(N110=""),"",VLOOKUP(N110,Marks,2,0)),"")</f>
        <v>PP3+</v>
      </c>
      <c r="D107" s="945"/>
      <c r="E107" s="946" t="str">
        <f>IF('Master sheet'!$D$14="Hindi","सेक्शन :-","Section :- ")</f>
        <v>सेक्शन :-</v>
      </c>
      <c r="F107" s="946"/>
      <c r="G107" s="946"/>
      <c r="H107" s="945" t="str">
        <f>IFERROR(IF(AND(N110=""),"",VLOOKUP(N110,Marks,3,0)),"")</f>
        <v>A</v>
      </c>
      <c r="I107" s="945"/>
      <c r="J107" s="947" t="str">
        <f>IF('Master sheet'!$D$14="Hindi","सत्र :- ","Session :- ")</f>
        <v xml:space="preserve">सत्र :- </v>
      </c>
      <c r="K107" s="947"/>
      <c r="L107" s="947"/>
      <c r="M107" s="947"/>
      <c r="N107" s="917" t="str">
        <f>IF(AND(N110=""),"",'Marks Entry Nursery'!$I$2)</f>
        <v>2024-2025</v>
      </c>
      <c r="O107" s="917"/>
      <c r="P107" s="917"/>
      <c r="S107" s="312"/>
      <c r="T107" s="312"/>
      <c r="U107" s="312"/>
      <c r="V107" s="312"/>
      <c r="W107" s="312"/>
      <c r="X107" s="45"/>
      <c r="AH107" s="322">
        <f>N109</f>
        <v>42491</v>
      </c>
    </row>
    <row r="108" spans="1:35" ht="18.95" customHeight="1">
      <c r="A108" s="98">
        <f>IF(N110="","",A107+1)</f>
        <v>6</v>
      </c>
      <c r="B108" s="898" t="str">
        <f>IF('Master sheet'!$D$14="Hindi","विद्यार्थी का नाम :-","Student's Name :-")</f>
        <v>विद्यार्थी का नाम :-</v>
      </c>
      <c r="C108" s="898"/>
      <c r="D108" s="898"/>
      <c r="E108" s="899" t="str">
        <f>IFERROR(IF(AND(N110=""),"",VLOOKUP(N110,Marks,6,0)),"")</f>
        <v>ARMAN SHAH</v>
      </c>
      <c r="F108" s="899"/>
      <c r="G108" s="899"/>
      <c r="H108" s="899"/>
      <c r="I108" s="899"/>
      <c r="J108" s="900" t="str">
        <f>IF('Master sheet'!$D$14="Hindi","प्रवेशांक :","SR. NO. :")</f>
        <v>प्रवेशांक :</v>
      </c>
      <c r="K108" s="900"/>
      <c r="L108" s="900"/>
      <c r="M108" s="900"/>
      <c r="N108" s="918">
        <f>IFERROR(IF(AND(N110=""),"",VLOOKUP(N110,Marks,5,0)),"")</f>
        <v>926</v>
      </c>
      <c r="O108" s="918"/>
      <c r="P108" s="918"/>
      <c r="S108" s="312"/>
      <c r="T108" s="312"/>
      <c r="U108" s="312"/>
      <c r="V108" s="312"/>
      <c r="W108" s="312"/>
      <c r="X108" s="45"/>
      <c r="AG108" s="44">
        <f>YEAR(AH107)</f>
        <v>2016</v>
      </c>
      <c r="AH108" s="44">
        <f>MONTH(AH107)</f>
        <v>5</v>
      </c>
      <c r="AI108" s="44">
        <f>DAY(AH107)</f>
        <v>1</v>
      </c>
    </row>
    <row r="109" spans="1:35" ht="18.95" customHeight="1">
      <c r="A109" s="98">
        <f>IF(N110="","",A108+1)</f>
        <v>7</v>
      </c>
      <c r="B109" s="898" t="str">
        <f>IF('Master sheet'!$D$14="Hindi","पिता का नाम :-","Father's Name :-")</f>
        <v>पिता का नाम :-</v>
      </c>
      <c r="C109" s="898"/>
      <c r="D109" s="898"/>
      <c r="E109" s="899" t="str">
        <f>IFERROR(IF(AND(N110=""),"",VLOOKUP(N110,Marks,7,0)),"")</f>
        <v>JAKIR SHAH</v>
      </c>
      <c r="F109" s="899"/>
      <c r="G109" s="899"/>
      <c r="H109" s="899"/>
      <c r="I109" s="899"/>
      <c r="J109" s="900" t="str">
        <f>IF('Master sheet'!$D$14="Hindi","जन्म तिथि :","Date of Birth :")</f>
        <v>जन्म तिथि :</v>
      </c>
      <c r="K109" s="900"/>
      <c r="L109" s="900"/>
      <c r="M109" s="900"/>
      <c r="N109" s="901">
        <f>IFERROR(IF(AND(N110=""),"",VLOOKUP(N110,Marks,4,0)),"")</f>
        <v>42491</v>
      </c>
      <c r="O109" s="901"/>
      <c r="P109" s="901"/>
      <c r="S109" s="45"/>
      <c r="T109" s="45"/>
      <c r="U109" s="45"/>
      <c r="V109" s="45"/>
      <c r="W109" s="45"/>
      <c r="X109" s="45"/>
      <c r="AG109" s="44" t="str">
        <f>IF(AG108=2000,"दो हजार",IF(AG108=2001,"दो हजार एक",IF(AG108=2002,"दो हजार दो",IF(AG108=2003,"दो हजार तीन",IF(AG108=2004,"दो हजार चार",IF(AG108=2005,"दो हजार पांच",IF(AG108=2006,"दो हजार छः",IF(AG108=2007,"दो हजार सात",IF(AG108=2008,"दो हजार आठ",IF(AG108=2009,"दो हजार नौ",IF(AG108=2010,"दो हजार दस",IF(AG108=2011,"दो हजार इग्यारह",IF(AG108=2012,"दो हजार बारह",IF(AG108=2013,"दो हजार तेरह",IF(AG108=2014,"दो हजार चौदह",IF(AG108=2015,"दो हजार पंद्रह",IF(AG108=2016,"दो हजार सोलह",IF(AG108=2017,"दो हजार सत्रह",IF(AG108=2018,"दो हजार अठारह",IF(AG108=2019,"दो हजार उन्नीस",IF(AG108=2020,"दो हजार बीस",IF(AG108=2021,"दो हजार इक्कीस",IF(AG108=2022,"दो हजार बाइस","")))))))))))))))))))))))</f>
        <v>दो हजार सोलह</v>
      </c>
      <c r="AH109" s="44" t="str">
        <f>IF(AH108=1,"जनवरी",IF(AH108=2,"फरवरी",IF(AH108=3,"मार्च",IF(AH108=4,"अप्रैल",IF(AH108=5,"मई",IF(AH108=6,"जून",IF(AH108=7,"जुलाई",IF(AH108=8,"अगस्त",IF(AH108=9,"सितम्बर",IF(AH108=10,"अक्टूबर",IF(AH108=11,"नवम्बर",IF(AH108=12,"दिसम्बर",""))))))))))))</f>
        <v>मई</v>
      </c>
      <c r="AI109" s="44" t="str">
        <f>IF(AI108=1,"एक",IF(AI108=2,"दो",IF(AI108=3,"तीन",IF(AI108=4,"चार",IF(AI108=5,"पांच",IF(AI108=6,"छः",IF(AI108=7,"सात",IF(AI108=8,"आठ",IF(AI108=9,"नौ",IF(AI108=10,"दस",IF(AI108=11,"इग्यारह",IF(AI108=12,"बारह",IF(AI108=13,"तेरह",IF(AI108=14,"चौदह",IF(AI108=15,"पंद्रह",IF(AI108=16,"सोलह",IF(AI108=17,"सत्रह",IF(AI108=18,"अठारह",IF(AI108=19,"उन्नीस",IF(AI108=20,"बीस",IF(AI108=21,"इक्कीस",IF(AI108=22,"बाइस",IF(AI108=23,"तेईस",IF(AI108=24,"चौबीस",IF(AI108=25,"पचीस",IF(AI108=26,"छबीस",IF(AI108=27,"सताईस",IF(AI108=28,"अठाइस",IF(AI108=29,"उन्नतीस",IF(AI108=30,"तीस",IF(AI108=31,"इकतीस","")))))))))))))))))))))))))))))))</f>
        <v>एक</v>
      </c>
    </row>
    <row r="110" spans="1:35" ht="18.95" customHeight="1">
      <c r="A110" s="98">
        <f>IF(N110="","",A109+1)</f>
        <v>8</v>
      </c>
      <c r="B110" s="898" t="str">
        <f>IF('Master sheet'!$D$14="Hindi","माता का नाम :-","Mother's Name :-")</f>
        <v>माता का नाम :-</v>
      </c>
      <c r="C110" s="898"/>
      <c r="D110" s="898"/>
      <c r="E110" s="899" t="str">
        <f>IFERROR(IF(AND(N110=""),"",VLOOKUP(N110,Marks,8,0)),"")</f>
        <v>HEENA BANU</v>
      </c>
      <c r="F110" s="899"/>
      <c r="G110" s="899"/>
      <c r="H110" s="899"/>
      <c r="I110" s="899"/>
      <c r="J110" s="900" t="str">
        <f>IF('Master sheet'!$D$14="Hindi","रोल नंबर :-","Roll No. :")</f>
        <v>रोल नंबर :-</v>
      </c>
      <c r="K110" s="900"/>
      <c r="L110" s="900"/>
      <c r="M110" s="900"/>
      <c r="N110" s="902">
        <f>IF(N76="","",IF(AND(N76+1&gt;$Y$6),"",N76+1))</f>
        <v>104</v>
      </c>
      <c r="O110" s="902"/>
      <c r="P110" s="902"/>
      <c r="AH110" s="44" t="str">
        <f>CONCATENATE(AI109," ",AH109," ",AG109)</f>
        <v>एक मई दो हजार सोलह</v>
      </c>
    </row>
    <row r="111" spans="1:35" ht="18.95" customHeight="1">
      <c r="A111" s="98">
        <f>IF(N110="","",A110+1)</f>
        <v>9</v>
      </c>
      <c r="B111" s="898" t="str">
        <f>IF('Master sheet'!$D$14="Hindi","जन्मतिथि शब्दों में :-","Date of Birth in Words :-")</f>
        <v>जन्मतिथि शब्दों में :-</v>
      </c>
      <c r="C111" s="898"/>
      <c r="D111" s="898"/>
      <c r="E111" s="899" t="str">
        <f>IFERROR(IF('Master sheet'!$D$14="Hindi",AH110,AH112),"")</f>
        <v>एक मई दो हजार सोलह</v>
      </c>
      <c r="F111" s="899"/>
      <c r="G111" s="899"/>
      <c r="H111" s="899"/>
      <c r="I111" s="899"/>
      <c r="J111" s="899"/>
      <c r="K111" s="899"/>
      <c r="L111" s="899"/>
      <c r="M111" s="899"/>
      <c r="N111" s="899"/>
      <c r="O111" s="899"/>
      <c r="P111" s="318"/>
      <c r="AG111" s="44" t="str">
        <f>IF(AG108=1961,"NINETEEN SIXTY ONE",IF(AG108=1962,"NINETEEN SIXTY TWO",IF(AG108=1963,"NINETEEN SIXTY THREE",IF(AG108=1964,"NINETEEN SIXTY FOUR",IF(AG108=1965,"NINETEEN SIXTY FIVE",IF(AG108=1966,"NINETEEN SIXTY SIX",IF(AG108=1967,"NINETEEN SIXTY SEVEN",IF(AG108=1968,"NINETEEN SIXTY EIGHT",IF(AG108=1969,"NINETEEN SIXTY NINE",IF(AG108=1970,"NINETEEN SEVENTY",IF(AG108=1971,"NINETEEN SEVENTY ONE",IF(AG108=1972,"NINETEEN SEVENTY TWO",IF(AG108=1973,"NINETEEN SEVENTY THREE",IF(AG108=1974,"NINETEEN SEVENTY FOUR",IF(AG108=1975,"NINETEEN SEVENTY FIVE",IF(AG108=1976,"NINETEEN SEVENTY SIX",IF(AG108=1977,"NINETEEN SEVENTY SEVEN",IF(AG108=1978,"NINETEEN SEVENTY EIGHT",IF(AG108=1979,"NINETEEN SEVENTY NINE",IF(AG108=1980,"NINETEEN EIGHTY",IF(AG108=1981,"NINETEEN EIGHTY ONE",IF(AG108=1982,"NINETEEN EIGHTY TWO",IF(AG108=1983,"NINETEEN EIGHTY THREE",IF(AG108=1984,"NINETEEN EIGHTY FOUR",IF(AG108=1985,"NINETEEN EIGHTY FIVE",IF(AG108=1986,"NINETEEN EIGHTY SIX",IF(AG108=1987,"NINETEEN EIGHTY SEVEN",IF(AG108=1988,"NINETEEN EIGHTY EIGHT",IF(AG108=1989,"NINETEEN EIGHTY NINE",IF(AG108=1990,"NINETEEN NINETY",IF(AG108=1991,"NINETEEN NINETY ONE",IF(AG108=1992,"NINETEEN NINETY TWO",IF(AG108=1993,"NINETEEN NINETY THREE",IF(AG108=1994,"NINETEEN NINETY FOUR",IF(AG108=1995,"NINETEEN NINETY FIVE",IF(AG108=1996,"NINETEEN NINETY SIX",IF(AG108=1997,"NINETEEN NINETY SEVEN",IF(AG108=1998,"NINETEEN NINETY EIGHT",IF(AG108=1999,"NINETEEN NINETY NINE",IF(AG108=2000,"TWO THOUSAND",IF(AG108=2001,"TWO THOUSAND ONE",IF(AG108=2002,"TWO THOUSAND TWO",IF(AG108=2003,"TWO THOUSAND THREE",IF(AG108=2004,"TWO THOUSAND FOUR",IF(AG108=2005,"TWO THOUSAND FIVE",IF(AG108=2006,"TWO THOUSAND SIX",IF(AG108=2007,"TWO THOUSAND SEVEN",IF(AG108=2008,"TWO THOUSAND EIGHT",IF(AG108=2009,"TWO THOUSAND NINE",IF(AG108=2010,"TWO THOUSAND TEN",IF(AG108=2011,"TWO THOUSAND ELEVEN",IF(AG108=2012,"TWO THOUSAND TWELVE",IF(AG108=2013,"TWO THOUSAND THIRTEEN",IF(AG108=2014,"TWO THOUSAND FOURTEEN",IF(AG108=2015,"TWO THOUSAND FIFTEEN",IF(AG108=2016,"TWO THOUSAND SIXTEEN",IF(AG108=2017,"TWO THOUSAND SEVENTEEN",IF(AG108=2018,"TWO THOUSAND EIGHTEEN",IF(AG108=2019,"TWO THOUSAND NINETEEN",IF(AG108=2020,"TWO THOUSAND TWENTY",IF(AG108=2021,"TWO THOUSAND TWENTY ONE",IF(AG108=2022,"TWO THOUSAND TWENTY TWO",IF(AG108=2023,"TWO THOUSAND TWENTY THREE",IF(AG108=2024,"TWO THOUSAND TWENTY FOUR",IF(AG108=2025,"TWO THOUSAND TWENTY FIVE","")))))))))))))))))))))))))))))))))))))))))))))))))))))))))))))))))</f>
        <v>TWO THOUSAND SIXTEEN</v>
      </c>
      <c r="AH111" s="44" t="str">
        <f>IF(AH108=1,"JANUARY",IF(AH108=2,"FEBUARY", IF(AH108=3,"MARCH",IF(AH108=4,"APRIL",IF(AH108=5,"MAY",IF(AH108=6,"JUNE",IF(AH108=7,"JULY",IF(AH108=8,"AUGUST",IF(AH108=9,"SEPTEMBER",IF(AH108=10,"OCTOBER",IF(AH108=11,"NOVEMBER",IF(AH108=12,"DECEMBER",""))))))))))))</f>
        <v>MAY</v>
      </c>
      <c r="AI111" s="44" t="str">
        <f>IF(AI108=1,"1ST",IF(AI108=2,"2ND", IF(AI108=3,"3RD",IF(AI108=4,"FOURTH",IF(AI108=5,"FIFTH",IF(AI108=6,"SIXTH",IF(AI108=7,"7TH",IF(AI108=8,"8TH",IF(AI108=9,"9TH",IF(AI108=10,"10TH",IF(AI108=11,"11TH",IF(AI108=12,"12TH",IF(AI108=13,"13TH",IF(AI108=14,"14TH",IF(AI108=15,"FIFTEEN",IF(AI108=16,"SIXTEEN",IF(AI108=17,"SEVENTEEN",IF(AI108=18,"EIGHTEEN",IF(AI108=19,"NINETEEN",IF(AI108=20,"TWENTY",IF(AI108=21,"TWENTY FIRST",IF(AI108=22,"TWENTY SECOND",IF(AI108=23,"TWENTY THIRD",IF(AI108=24,"TWENTY FOURTH",IF(AI108=25,"TWENTY FIFTH",IF(AI108=26,"TWENTY SIX",IF(AI108=27,"TWENTY SEVEN",IF(AI108=28,"TWENTY EIGHT",IF(AI108=29,"TWENTY NINE",IF(AI108=30,"THIRTY",IF(AI108=31,"THIRTY FIRST","")))))))))))))))))))))))))))))))</f>
        <v>1ST</v>
      </c>
    </row>
    <row r="112" spans="1:35" ht="18.75">
      <c r="A112" s="98">
        <f>IF(N110="","",A111+1)</f>
        <v>10</v>
      </c>
      <c r="B112" s="72"/>
      <c r="C112" s="72"/>
      <c r="D112" s="72"/>
      <c r="E112" s="73"/>
      <c r="F112" s="73"/>
      <c r="G112" s="73"/>
      <c r="H112" s="72"/>
      <c r="I112" s="72"/>
      <c r="J112" s="74"/>
      <c r="K112" s="74"/>
      <c r="L112" s="74"/>
      <c r="M112" s="45"/>
      <c r="N112" s="45"/>
      <c r="O112" s="45"/>
      <c r="P112" s="45"/>
      <c r="AH112" s="44" t="str">
        <f>CONCATENATE(AH111," ",AI111,", ",AG111)</f>
        <v>MAY 1ST, TWO THOUSAND SIXTEEN</v>
      </c>
    </row>
    <row r="113" spans="1:20" ht="25.5" customHeight="1">
      <c r="A113" s="98">
        <f>IF(N110="","",A112+1)</f>
        <v>11</v>
      </c>
      <c r="B113" s="626" t="str">
        <f>IF('Master sheet'!$D$14="Hindi","विषय","Subject")</f>
        <v>विषय</v>
      </c>
      <c r="C113" s="642" t="str">
        <f>IF('Master sheet'!$D$14="Hindi","अर्द्धवार्षिक","Half Yearly")</f>
        <v>अर्द्धवार्षिक</v>
      </c>
      <c r="D113" s="643"/>
      <c r="E113" s="643"/>
      <c r="F113" s="643"/>
      <c r="G113" s="931" t="str">
        <f>IF('Master sheet'!$D$14="Hindi","वार्षिक","Yearly")</f>
        <v>वार्षिक</v>
      </c>
      <c r="H113" s="932"/>
      <c r="I113" s="932"/>
      <c r="J113" s="933"/>
      <c r="K113" s="642" t="str">
        <f>IF('Master sheet'!$D$14="Hindi","सर्व योग","Grand Total")</f>
        <v>सर्व योग</v>
      </c>
      <c r="L113" s="643"/>
      <c r="M113" s="643"/>
      <c r="N113" s="644"/>
      <c r="O113" s="928" t="str">
        <f>IF('Master sheet'!$D$14="Hindi","ग्रेड","Grade")</f>
        <v>ग्रेड</v>
      </c>
      <c r="P113" s="893" t="str">
        <f>IF('Master sheet'!$D$14="Hindi","परिणाम","Results")</f>
        <v>परिणाम</v>
      </c>
    </row>
    <row r="114" spans="1:20" ht="102.75" customHeight="1">
      <c r="A114" s="98">
        <f>IF(N110="","",A113+1)</f>
        <v>12</v>
      </c>
      <c r="B114" s="626"/>
      <c r="C114" s="934" t="str">
        <f>IF('Master sheet'!$D$14="Hindi","लिखित","Written")</f>
        <v>लिखित</v>
      </c>
      <c r="D114" s="935"/>
      <c r="E114" s="934" t="str">
        <f>IF('Master sheet'!$D$14="Hindi","मौखिक","Oral")</f>
        <v>मौखिक</v>
      </c>
      <c r="F114" s="935"/>
      <c r="G114" s="934" t="str">
        <f>IF('Master sheet'!$D$14="Hindi","लिखित","Written")</f>
        <v>लिखित</v>
      </c>
      <c r="H114" s="935"/>
      <c r="I114" s="936" t="str">
        <f>IF('Master sheet'!$D$14="Hindi","मौखिक","Oral")</f>
        <v>मौखिक</v>
      </c>
      <c r="J114" s="936"/>
      <c r="K114" s="367" t="str">
        <f>IF('Master sheet'!$D$14="Hindi","लिखित","Written")</f>
        <v>लिखित</v>
      </c>
      <c r="L114" s="367" t="str">
        <f>IF('Master sheet'!$D$14="Hindi","मौखिक","Oral")</f>
        <v>मौखिक</v>
      </c>
      <c r="M114" s="937" t="str">
        <f>IF('Master sheet'!$D$14="Hindi","कुल विषय योग ","Subject Total")</f>
        <v xml:space="preserve">कुल विषय योग </v>
      </c>
      <c r="N114" s="938"/>
      <c r="O114" s="929"/>
      <c r="P114" s="894"/>
    </row>
    <row r="115" spans="1:20" ht="21" customHeight="1">
      <c r="A115" s="98">
        <f>IF(N110="","",A114+1)</f>
        <v>13</v>
      </c>
      <c r="B115" s="626"/>
      <c r="C115" s="905">
        <v>30</v>
      </c>
      <c r="D115" s="906"/>
      <c r="E115" s="905">
        <v>70</v>
      </c>
      <c r="F115" s="906"/>
      <c r="G115" s="905">
        <v>30</v>
      </c>
      <c r="H115" s="906"/>
      <c r="I115" s="905">
        <v>70</v>
      </c>
      <c r="J115" s="906"/>
      <c r="K115" s="388">
        <v>60</v>
      </c>
      <c r="L115" s="388">
        <v>140</v>
      </c>
      <c r="M115" s="905">
        <v>200</v>
      </c>
      <c r="N115" s="906"/>
      <c r="O115" s="930"/>
      <c r="P115" s="895"/>
    </row>
    <row r="116" spans="1:20" ht="21" customHeight="1">
      <c r="A116" s="98">
        <f>IF(N110="","",A115+1)</f>
        <v>14</v>
      </c>
      <c r="B116" s="303" t="str">
        <f>IF('Master sheet'!D$14="Hindi","हिंदी","Hindi")</f>
        <v>हिंदी</v>
      </c>
      <c r="C116" s="701">
        <f>IFERROR(IF(AND(N110=""),"",VLOOKUP(N110,Marks,15,0)),"")</f>
        <v>23</v>
      </c>
      <c r="D116" s="703"/>
      <c r="E116" s="701">
        <f>IFERROR(IF(AND(N110=""),"",VLOOKUP(N110,Marks,16,0)),"")</f>
        <v>68</v>
      </c>
      <c r="F116" s="703"/>
      <c r="G116" s="701">
        <f>IFERROR(IF(AND(N110=""),"",VLOOKUP(N110,Marks,19,0)),"")</f>
        <v>25</v>
      </c>
      <c r="H116" s="703"/>
      <c r="I116" s="701">
        <f>IFERROR(IF(AND(N110=""),"",VLOOKUP(N110,Marks,20,0)),"")</f>
        <v>24</v>
      </c>
      <c r="J116" s="703"/>
      <c r="K116" s="378">
        <f>IFERROR(IF(AND(N110=""),"",SUM(C116,G116)),"")</f>
        <v>48</v>
      </c>
      <c r="L116" s="378">
        <f>IFERROR(IF(AND(N110=""),"",SUM(E116,I116)),"")</f>
        <v>92</v>
      </c>
      <c r="M116" s="903">
        <f>IFERROR(IF(AND(N110=""),"",SUM(K116,L116)),"")</f>
        <v>140</v>
      </c>
      <c r="N116" s="904"/>
      <c r="O116" s="79" t="str">
        <f>IFERROR(IF(AND(N110=""),"",VLOOKUP(N110,Marks,28,0)),"")</f>
        <v>C</v>
      </c>
      <c r="P116" s="209" t="str">
        <f>IFERROR(IF(AND(N110=""),"",VLOOKUP(N110,Marks,26,0)),"")</f>
        <v>P</v>
      </c>
    </row>
    <row r="117" spans="1:20" ht="21" customHeight="1">
      <c r="A117" s="98">
        <f>IF(N110="","",A116+1)</f>
        <v>15</v>
      </c>
      <c r="B117" s="303" t="str">
        <f>IF('Master sheet'!$D$14="Hindi","गणित","Maths")</f>
        <v>गणित</v>
      </c>
      <c r="C117" s="701">
        <f>IFERROR(IF(AND(N110=""),"",VLOOKUP(N110,Marks,51,0)),"")</f>
        <v>25</v>
      </c>
      <c r="D117" s="703"/>
      <c r="E117" s="701">
        <f>IFERROR(IF(AND(N110=""),"",VLOOKUP(N110,Marks,52,0)),"")</f>
        <v>61</v>
      </c>
      <c r="F117" s="703"/>
      <c r="G117" s="701">
        <f>IFERROR(IF(AND(N110=""),"",VLOOKUP(N110,Marks,55,0)),"")</f>
        <v>25</v>
      </c>
      <c r="H117" s="703"/>
      <c r="I117" s="701">
        <f>IFERROR(IF(AND(N110=""),"",VLOOKUP(N110,Marks,56,0)),"")</f>
        <v>63</v>
      </c>
      <c r="J117" s="703"/>
      <c r="K117" s="378">
        <f>IFERROR(IF(AND(N110=""),"",SUM(C117,G117)),"")</f>
        <v>50</v>
      </c>
      <c r="L117" s="378">
        <f>IFERROR(IF(AND(N110=""),"",SUM(E117,I117)),"")</f>
        <v>124</v>
      </c>
      <c r="M117" s="903">
        <f>IFERROR(IF(AND(N110=""),"",SUM(K117,L117)),"")</f>
        <v>174</v>
      </c>
      <c r="N117" s="904"/>
      <c r="O117" s="79" t="str">
        <f>IFERROR(IF(AND(N110=""),"",VLOOKUP(N110,Marks,64,0)),"")</f>
        <v>A</v>
      </c>
      <c r="P117" s="209" t="str">
        <f>IFERROR(IF(AND(N110=""),"",VLOOKUP(N110,Marks,62,0)),"")</f>
        <v>P</v>
      </c>
      <c r="T117" s="323"/>
    </row>
    <row r="118" spans="1:20" ht="21" customHeight="1">
      <c r="A118" s="98">
        <f>IF(N110="","",A117+1)</f>
        <v>16</v>
      </c>
      <c r="B118" s="390"/>
      <c r="C118" s="905">
        <v>15</v>
      </c>
      <c r="D118" s="906"/>
      <c r="E118" s="905">
        <v>35</v>
      </c>
      <c r="F118" s="906"/>
      <c r="G118" s="905">
        <v>15</v>
      </c>
      <c r="H118" s="906"/>
      <c r="I118" s="905">
        <v>35</v>
      </c>
      <c r="J118" s="906"/>
      <c r="K118" s="388">
        <v>30</v>
      </c>
      <c r="L118" s="388">
        <v>70</v>
      </c>
      <c r="M118" s="905">
        <v>100</v>
      </c>
      <c r="N118" s="906"/>
      <c r="O118" s="921"/>
      <c r="P118" s="922"/>
      <c r="T118" s="323"/>
    </row>
    <row r="119" spans="1:20" ht="21" customHeight="1">
      <c r="A119" s="98">
        <f>IF(N110="","",A118+1)</f>
        <v>17</v>
      </c>
      <c r="B119" s="303" t="str">
        <f>IF('Master sheet'!$D$14="Hindi","अंग्रेजी","English")</f>
        <v>अंग्रेजी</v>
      </c>
      <c r="C119" s="701">
        <f>IFERROR(IF(AND(N110=""),"",VLOOKUP(N110,Marks,33,0)),"")</f>
        <v>14</v>
      </c>
      <c r="D119" s="703"/>
      <c r="E119" s="701">
        <f>IFERROR(IF(AND(N110=""),"",VLOOKUP(N110,Marks,34,0)),"")</f>
        <v>32</v>
      </c>
      <c r="F119" s="703"/>
      <c r="G119" s="701">
        <f>IFERROR(IF(AND(N110=""),"",VLOOKUP(N110,Marks,37,0)),"")</f>
        <v>12</v>
      </c>
      <c r="H119" s="703"/>
      <c r="I119" s="701">
        <f>IFERROR(IF(AND(N110=""),"",VLOOKUP(N110,Marks,38,0)),"")</f>
        <v>30</v>
      </c>
      <c r="J119" s="703"/>
      <c r="K119" s="378">
        <f>IFERROR(IF(AND(N110=""),"",SUM(C119,G119)),"")</f>
        <v>26</v>
      </c>
      <c r="L119" s="378">
        <f>IFERROR(IF(AND(N110=""),"",SUM(E119,I119)),"")</f>
        <v>62</v>
      </c>
      <c r="M119" s="903">
        <f>IFERROR(IF(AND(N110=""),"",SUM(K119,L119)),"")</f>
        <v>88</v>
      </c>
      <c r="N119" s="904"/>
      <c r="O119" s="79" t="str">
        <f>IFERROR(IF(AND(N110=""),"",VLOOKUP(N110,Marks,46,0)),"")</f>
        <v>A</v>
      </c>
      <c r="P119" s="209" t="str">
        <f>IFERROR(IF(AND(N110=""),"",VLOOKUP(N110,Marks,44,0)),"")</f>
        <v>P</v>
      </c>
    </row>
    <row r="120" spans="1:20" ht="23.25" customHeight="1">
      <c r="A120" s="98">
        <f>IF(N110="","",A119+1)</f>
        <v>18</v>
      </c>
      <c r="B120" s="304" t="str">
        <f>IF('Master sheet'!$D$14="Hindi","कुल योग","Total")</f>
        <v>कुल योग</v>
      </c>
      <c r="C120" s="926">
        <f>IF(AND(N110=""),"",IF(AND(C116="",C117="",C119=""),"",SUM(C116,C117,C119)))</f>
        <v>62</v>
      </c>
      <c r="D120" s="927"/>
      <c r="E120" s="926">
        <f>IF(AND(N110=""),"",IF(AND(E116="",E117="",E119=""),"",SUM(E116,E117,E119)))</f>
        <v>161</v>
      </c>
      <c r="F120" s="927"/>
      <c r="G120" s="926">
        <f>IF(AND(N110=""),"",IF(AND(G116="",G117="",G119=""),"",SUM(G116,G117,G119)))</f>
        <v>62</v>
      </c>
      <c r="H120" s="927"/>
      <c r="I120" s="926">
        <f>IF(AND(N110=""),"",IF(AND(I116="",I117="",I119=""),"",SUM(I116,I117,I119)))</f>
        <v>117</v>
      </c>
      <c r="J120" s="927"/>
      <c r="K120" s="379">
        <f>IF(AND(N110=""),"",IF(AND(K116="",K117="",K119=""),"",SUM(K116,K117,K119)))</f>
        <v>124</v>
      </c>
      <c r="L120" s="379">
        <f>IF(AND(N110=""),"",IF(AND(L116="",L117="",L119=""),"",SUM(L116,L117,L119)))</f>
        <v>278</v>
      </c>
      <c r="M120" s="903">
        <f>IF(AND(N110=""),"",IF(AND(M116="",M117="",M119=""),"",SUM(M116,M117,M119)))</f>
        <v>402</v>
      </c>
      <c r="N120" s="904"/>
      <c r="O120" s="389" t="str">
        <f>IFERROR(IF(AND(N110=""),"",VLOOKUP(N110,Marks,119,0)),"")</f>
        <v>B</v>
      </c>
      <c r="P120" s="212"/>
    </row>
    <row r="121" spans="1:20" ht="23.25" customHeight="1">
      <c r="A121" s="98">
        <f>IF(N110="","",A120+1)</f>
        <v>19</v>
      </c>
      <c r="B121" s="391"/>
      <c r="C121" s="905">
        <v>50</v>
      </c>
      <c r="D121" s="923"/>
      <c r="E121" s="923"/>
      <c r="F121" s="906"/>
      <c r="G121" s="905">
        <v>50</v>
      </c>
      <c r="H121" s="923"/>
      <c r="I121" s="923"/>
      <c r="J121" s="906"/>
      <c r="K121" s="905">
        <v>100</v>
      </c>
      <c r="L121" s="923"/>
      <c r="M121" s="923"/>
      <c r="N121" s="906"/>
      <c r="O121" s="924"/>
      <c r="P121" s="925"/>
    </row>
    <row r="122" spans="1:20" ht="21" customHeight="1">
      <c r="A122" s="98">
        <f>IF(N110="","",A121+1)</f>
        <v>20</v>
      </c>
      <c r="B122" s="308" t="str">
        <f>IF('Master sheet'!$D$14="Hindi","पर्यावरण अध्ययन","EVS")</f>
        <v>पर्यावरण अध्ययन</v>
      </c>
      <c r="C122" s="701">
        <f>IFERROR(IF(AND(N110=""),"",VLOOKUP(N110,Marks,69,0)),"")</f>
        <v>35</v>
      </c>
      <c r="D122" s="702"/>
      <c r="E122" s="702"/>
      <c r="F122" s="703"/>
      <c r="G122" s="701">
        <f>IFERROR(IF(AND(N110=""),"",VLOOKUP(N110,Marks,73,0)),"")</f>
        <v>48</v>
      </c>
      <c r="H122" s="702"/>
      <c r="I122" s="702"/>
      <c r="J122" s="703"/>
      <c r="K122" s="926">
        <f>IFERROR(IF(AND(N110=""),"",SUM(C122,G122)),"")</f>
        <v>83</v>
      </c>
      <c r="L122" s="948"/>
      <c r="M122" s="948"/>
      <c r="N122" s="927"/>
      <c r="O122" s="79" t="str">
        <f>IFERROR(IF(AND(N110=""),"",VLOOKUP(N110,Marks,82,0)),"")</f>
        <v>B</v>
      </c>
      <c r="P122" s="209" t="str">
        <f>IFERROR(IF(AND(N110=""),"",VLOOKUP(N110,Marks,80,0)),"")</f>
        <v>P</v>
      </c>
    </row>
    <row r="123" spans="1:20" ht="12" customHeight="1">
      <c r="A123" s="98">
        <f>IF(N110="","",A122+1)</f>
        <v>21</v>
      </c>
      <c r="B123" s="896"/>
      <c r="C123" s="896"/>
      <c r="D123" s="896"/>
      <c r="E123" s="896"/>
      <c r="F123" s="896"/>
      <c r="G123" s="896"/>
      <c r="H123" s="896"/>
      <c r="I123" s="896"/>
      <c r="J123" s="896"/>
      <c r="K123" s="896"/>
      <c r="L123" s="896"/>
      <c r="M123" s="896"/>
      <c r="N123" s="896"/>
      <c r="O123" s="896"/>
      <c r="P123" s="896"/>
    </row>
    <row r="124" spans="1:20" ht="21" customHeight="1">
      <c r="A124" s="98">
        <f>IF(N110="","",A123+1)</f>
        <v>22</v>
      </c>
      <c r="B124" s="939" t="str">
        <f>IF('Master sheet'!$D$14="Hindi","अतिरिक्त विषय ","Extra Subject")</f>
        <v xml:space="preserve">अतिरिक्त विषय </v>
      </c>
      <c r="C124" s="939"/>
      <c r="D124" s="939"/>
      <c r="E124" s="939"/>
      <c r="F124" s="939"/>
      <c r="G124" s="939"/>
      <c r="H124" s="939"/>
      <c r="I124" s="939"/>
      <c r="J124" s="939"/>
      <c r="K124" s="939"/>
      <c r="L124" s="939"/>
      <c r="M124" s="939"/>
      <c r="N124" s="939"/>
      <c r="O124" s="939"/>
      <c r="P124" s="939"/>
    </row>
    <row r="125" spans="1:20" ht="21" customHeight="1">
      <c r="A125" s="98">
        <f>IF(N110="","",A124+1)</f>
        <v>23</v>
      </c>
      <c r="B125" s="358" t="str">
        <f>IF('Master sheet'!$D$14="Hindi","विषय","Subject")</f>
        <v>विषय</v>
      </c>
      <c r="C125" s="911" t="str">
        <f>IF('Master sheet'!$D$14="Hindi","पूर्णांक","M.M.")</f>
        <v>पूर्णांक</v>
      </c>
      <c r="D125" s="912"/>
      <c r="E125" s="911" t="str">
        <f>IF('Master sheet'!$D$14="Hindi","प्राप्तांक","Ob.M.")</f>
        <v>प्राप्तांक</v>
      </c>
      <c r="F125" s="912"/>
      <c r="G125" s="911" t="str">
        <f>IF('Master sheet'!$D$14="Hindi","ग्रेड","Grade")</f>
        <v>ग्रेड</v>
      </c>
      <c r="H125" s="912"/>
      <c r="I125" s="911" t="str">
        <f>IF('Master sheet'!$D$14="Hindi","विषय","Subject")</f>
        <v>विषय</v>
      </c>
      <c r="J125" s="912"/>
      <c r="K125" s="911" t="str">
        <f>IF('Master sheet'!$D$14="Hindi","पूर्णांक","M.M.")</f>
        <v>पूर्णांक</v>
      </c>
      <c r="L125" s="912"/>
      <c r="M125" s="911" t="str">
        <f>IF('Master sheet'!$D$14="Hindi","प्राप्तांक","Ob.M.")</f>
        <v>प्राप्तांक</v>
      </c>
      <c r="N125" s="912"/>
      <c r="O125" s="911" t="str">
        <f>IF('Master sheet'!$D$14="Hindi","ग्रेड","Grade")</f>
        <v>ग्रेड</v>
      </c>
      <c r="P125" s="912"/>
    </row>
    <row r="126" spans="1:20" ht="21" customHeight="1">
      <c r="A126" s="98">
        <f>IF(N110="","",A125+1)</f>
        <v>24</v>
      </c>
      <c r="B126" s="303" t="str">
        <f>IF(AND(N110=""),"",'Result Sheet'!$DA$4)</f>
        <v>COMPUTER</v>
      </c>
      <c r="C126" s="913">
        <f>IF(AND(N110=""),"",'Result Sheet'!$DC$7)</f>
        <v>100</v>
      </c>
      <c r="D126" s="913"/>
      <c r="E126" s="914">
        <f>IFERROR(IF(AND(N110=""),"",VLOOKUP(N110,Marks,106,0)),"")</f>
        <v>78</v>
      </c>
      <c r="F126" s="914"/>
      <c r="G126" s="915" t="str">
        <f>IFERROR(IF(AND(N110=""),"",VLOOKUP(N110,Marks,107,0)),"")</f>
        <v>B</v>
      </c>
      <c r="H126" s="915"/>
      <c r="I126" s="916" t="str">
        <f>IF(AND(N110=""),"",'Result Sheet'!$DE$4)</f>
        <v>G.K.</v>
      </c>
      <c r="J126" s="916"/>
      <c r="K126" s="913">
        <f>IF(AND(N110=""),"",'Result Sheet'!$DG$7)</f>
        <v>100</v>
      </c>
      <c r="L126" s="913"/>
      <c r="M126" s="914">
        <f>IFERROR(IF(AND(N110=""),"",VLOOKUP(N110,Marks,110,0)),"")</f>
        <v>83</v>
      </c>
      <c r="N126" s="914"/>
      <c r="O126" s="915" t="str">
        <f>IFERROR(IF(AND(N110=""),"",VLOOKUP(N110,Marks,111,0)),"")</f>
        <v>B</v>
      </c>
      <c r="P126" s="915"/>
    </row>
    <row r="127" spans="1:20" ht="21" customHeight="1">
      <c r="A127" s="98">
        <f>IF(N110="","",A126+1)</f>
        <v>25</v>
      </c>
      <c r="B127" s="897" t="str">
        <f>IF('Master sheet'!$D$14="Hindi","विषय","Subject")</f>
        <v>विषय</v>
      </c>
      <c r="C127" s="897"/>
      <c r="D127" s="919" t="str">
        <f>IF('Master sheet'!$D$14="Hindi","प्राप्तांक","Marks ")</f>
        <v>प्राप्तांक</v>
      </c>
      <c r="E127" s="920"/>
      <c r="F127" s="306" t="str">
        <f>IF('Master sheet'!$D$14="Hindi","ग्रेड","Grade")</f>
        <v>ग्रेड</v>
      </c>
      <c r="G127" s="897" t="str">
        <f>IF('Master sheet'!$D$14="Hindi","विषय","Subject")</f>
        <v>विषय</v>
      </c>
      <c r="H127" s="897"/>
      <c r="I127" s="919" t="str">
        <f>IF('Master sheet'!$D$14="Hindi","प्राप्तांक","Marks")</f>
        <v>प्राप्तांक</v>
      </c>
      <c r="J127" s="920"/>
      <c r="K127" s="306" t="str">
        <f>IF('Master sheet'!$D$14="Hindi","ग्रेड","Grade")</f>
        <v>ग्रेड</v>
      </c>
      <c r="L127" s="897" t="str">
        <f>IF('Master sheet'!$D$14="Hindi","विषय","Subject")</f>
        <v>विषय</v>
      </c>
      <c r="M127" s="897"/>
      <c r="N127" s="919" t="str">
        <f>IF('Master sheet'!$D$14="Hindi","प्राप्तांक","Marks")</f>
        <v>प्राप्तांक</v>
      </c>
      <c r="O127" s="920"/>
      <c r="P127" s="365" t="str">
        <f>IF('Master sheet'!$D$14="Hindi","ग्रेड","Grade")</f>
        <v>ग्रेड</v>
      </c>
    </row>
    <row r="128" spans="1:20" ht="21" customHeight="1">
      <c r="A128" s="98">
        <f>IF(N110="","",A127+1)</f>
        <v>26</v>
      </c>
      <c r="B128" s="907" t="str">
        <f>IF('Master sheet'!$D$14="Hindi","कार्यानुभव","WORK EXP.")</f>
        <v>कार्यानुभव</v>
      </c>
      <c r="C128" s="908"/>
      <c r="D128" s="908"/>
      <c r="E128" s="70">
        <f>IFERROR(IF(AND(N110=""),"",VLOOKUP(N110,Marks,85,0)),"")</f>
        <v>20</v>
      </c>
      <c r="F128" s="79" t="str">
        <f>IFERROR(IF(AND(N110=""),"",VLOOKUP(N110,Marks,89,0)),"")</f>
        <v/>
      </c>
      <c r="G128" s="907" t="str">
        <f>IF('Master sheet'!$D$14="Hindi","कला शिक्षा","ART EDU.")</f>
        <v>कला शिक्षा</v>
      </c>
      <c r="H128" s="908"/>
      <c r="I128" s="908"/>
      <c r="J128" s="70">
        <f>IFERROR(IF(AND(N110=""),"",VLOOKUP(N110,Marks,92,0)),"")</f>
        <v>36</v>
      </c>
      <c r="K128" s="79" t="str">
        <f>IFERROR(IF(AND(N110=""),"",VLOOKUP(N110,Marks,96,0)),"")</f>
        <v>B</v>
      </c>
      <c r="L128" s="909" t="str">
        <f>IF('Master sheet'!$D$14="Hindi","स्वा. एवं शा. शिक्षा","HE.&amp;PH. EDU.")</f>
        <v>स्वा. एवं शा. शिक्षा</v>
      </c>
      <c r="M128" s="910"/>
      <c r="N128" s="910"/>
      <c r="O128" s="70">
        <f>IFERROR(IF(AND(N110=""),"",VLOOKUP(N110,Marks,99,0)),"")</f>
        <v>82</v>
      </c>
      <c r="P128" s="79" t="str">
        <f>IFERROR(IF(AND(N110=""),"",VLOOKUP(N110,Marks,103,0)),"")</f>
        <v>A</v>
      </c>
    </row>
    <row r="129" spans="1:35" ht="9" customHeight="1">
      <c r="A129" s="98">
        <f>IF(N110="","",A128+1)</f>
        <v>27</v>
      </c>
      <c r="B129" s="309"/>
      <c r="C129" s="309"/>
      <c r="D129" s="309"/>
      <c r="E129" s="363"/>
      <c r="F129" s="364"/>
      <c r="G129" s="309"/>
      <c r="H129" s="309"/>
      <c r="I129" s="309"/>
      <c r="J129" s="363"/>
      <c r="K129" s="364"/>
      <c r="L129" s="310"/>
      <c r="M129" s="310"/>
      <c r="N129" s="310"/>
      <c r="O129" s="363"/>
      <c r="P129" s="364"/>
    </row>
    <row r="130" spans="1:35" ht="21" customHeight="1">
      <c r="A130" s="98">
        <f>IF(N110="","",A129+1)</f>
        <v>28</v>
      </c>
      <c r="B130" s="886" t="str">
        <f>IF('Master sheet'!$D$14="Hindi","कुल कार्य दिवस :-","Total Meeting :-")</f>
        <v>कुल कार्य दिवस :-</v>
      </c>
      <c r="C130" s="886"/>
      <c r="D130" s="886"/>
      <c r="E130" s="887">
        <f>IFERROR(IF(AND(N110=""),"",VLOOKUP(N110,Marks,117,0)),"")</f>
        <v>220</v>
      </c>
      <c r="F130" s="887"/>
      <c r="G130" s="887"/>
      <c r="H130" s="887"/>
      <c r="I130" s="886" t="str">
        <f>IF('Master sheet'!$D$14="Hindi","कुल उपस्थिति :-","Total Attendance :-")</f>
        <v>कुल उपस्थिति :-</v>
      </c>
      <c r="J130" s="886"/>
      <c r="K130" s="886"/>
      <c r="L130" s="886"/>
      <c r="M130" s="888">
        <f>IFERROR(IF(AND(N110=""),"",VLOOKUP(N110,Marks,118,0)),"")</f>
        <v>188</v>
      </c>
      <c r="N130" s="888"/>
      <c r="O130" s="888"/>
      <c r="P130" s="888"/>
    </row>
    <row r="131" spans="1:35" ht="21" customHeight="1">
      <c r="A131" s="98">
        <f>IF(N110="","",A130+1)</f>
        <v>29</v>
      </c>
      <c r="B131" s="886" t="str">
        <f>IF('Master sheet'!$D$14="Hindi","परिणाम :-","Result :-")</f>
        <v>परिणाम :-</v>
      </c>
      <c r="C131" s="886"/>
      <c r="D131" s="886"/>
      <c r="E131" s="889" t="str">
        <f>IFERROR(IF(AND(N110=""),"",VLOOKUP(N110,Marks,116,0)),"")</f>
        <v>कक्षोंन्नति</v>
      </c>
      <c r="F131" s="889"/>
      <c r="G131" s="889"/>
      <c r="H131" s="889"/>
      <c r="I131" s="886" t="str">
        <f>IF('Master sheet'!$D$14="Hindi","परिणाम प्रतिशत में :-","Result in Percentage :-")</f>
        <v>परिणाम प्रतिशत में :-</v>
      </c>
      <c r="J131" s="886"/>
      <c r="K131" s="886"/>
      <c r="L131" s="886"/>
      <c r="M131" s="890">
        <f>IFERROR(IF(AND(N110=""),"",VLOOKUP(N110,Marks,113,0)),"")</f>
        <v>80.400000000000006</v>
      </c>
      <c r="N131" s="890"/>
      <c r="O131" s="890"/>
      <c r="P131" s="890"/>
    </row>
    <row r="132" spans="1:35" ht="21" customHeight="1">
      <c r="A132" s="98">
        <f>IF(N110="","",A131+1)</f>
        <v>30</v>
      </c>
      <c r="B132" s="886" t="str">
        <f>IF('Master sheet'!$D$14="Hindi","श्रेणी / ग्रेड :-","Division / Grade :-")</f>
        <v>श्रेणी / ग्रेड :-</v>
      </c>
      <c r="C132" s="886"/>
      <c r="D132" s="886"/>
      <c r="E132" s="210" t="str">
        <f>IFERROR(IF(AND(N110=""),"",VLOOKUP(N110,Marks,114,0)),"")</f>
        <v>I</v>
      </c>
      <c r="F132" s="211" t="s">
        <v>129</v>
      </c>
      <c r="G132" s="891" t="str">
        <f>IFERROR(IF(AND(N110=""),"",VLOOKUP(N110,Marks,119,0)),"")</f>
        <v>B</v>
      </c>
      <c r="H132" s="891"/>
      <c r="I132" s="886" t="str">
        <f>IF('Master sheet'!$D$14="Hindi","कक्षा में स्थान :-","Position in the Class :-")</f>
        <v>कक्षा में स्थान :-</v>
      </c>
      <c r="J132" s="886"/>
      <c r="K132" s="886"/>
      <c r="L132" s="886"/>
      <c r="M132" s="892">
        <f>IFERROR(IF(AND(N110=""),"",VLOOKUP(N110,Marks,115,0)),"")</f>
        <v>12.999999999999996</v>
      </c>
      <c r="N132" s="892"/>
      <c r="O132" s="892"/>
      <c r="P132" s="892"/>
    </row>
    <row r="133" spans="1:35" ht="21" customHeight="1">
      <c r="A133" s="98">
        <f>IF(N110="","",A132+1)</f>
        <v>31</v>
      </c>
      <c r="B133" s="872" t="str">
        <f>IF('Master sheet'!$D$14="Hindi","परीक्षा परिणाम घोषणा दिनांक :-","Result Declaration Date :-")</f>
        <v>परीक्षा परिणाम घोषणा दिनांक :-</v>
      </c>
      <c r="C133" s="872"/>
      <c r="D133" s="872"/>
      <c r="E133" s="873">
        <f>IFERROR(IF(AND(N110=""),"",'Master sheet'!$D$13),"")</f>
        <v>45793</v>
      </c>
      <c r="F133" s="873"/>
      <c r="G133" s="873"/>
      <c r="H133" s="409"/>
      <c r="I133" s="71"/>
      <c r="J133" s="71"/>
      <c r="K133" s="45"/>
      <c r="L133" s="71"/>
      <c r="M133" s="71"/>
      <c r="N133" s="71"/>
      <c r="O133" s="71"/>
      <c r="P133" s="71"/>
    </row>
    <row r="134" spans="1:35" ht="54" customHeight="1">
      <c r="A134" s="98">
        <f>IF(N110="","",A133+1)</f>
        <v>32</v>
      </c>
      <c r="B134" s="874" t="str">
        <f>IFERROR(IF(AND(N110=""),"",'Result Sheet'!$DO$211),"")</f>
        <v>( PRADIP SINGH RAJAWAT )</v>
      </c>
      <c r="C134" s="874"/>
      <c r="D134" s="874"/>
      <c r="E134" s="874"/>
      <c r="F134" s="875" t="str">
        <f>IF(AND(N110=""),"",CONCATENATE("(",'Master sheet'!$D$17," )"))</f>
        <v>(Suresh Kumar )</v>
      </c>
      <c r="G134" s="875"/>
      <c r="H134" s="875"/>
      <c r="I134" s="875"/>
      <c r="J134" s="875"/>
      <c r="K134" s="875" t="str">
        <f>IF(AND(N110=""),"",CONCATENATE("(",'Master sheet'!$D$15," )"))</f>
        <v>(USHA PALIYA )</v>
      </c>
      <c r="L134" s="875"/>
      <c r="M134" s="875"/>
      <c r="N134" s="875"/>
      <c r="O134" s="875"/>
      <c r="P134" s="875"/>
    </row>
    <row r="135" spans="1:35" ht="24.75" customHeight="1">
      <c r="A135" s="98">
        <f>IF(N110="","",A134+1)</f>
        <v>33</v>
      </c>
      <c r="B135" s="876" t="str">
        <f>IF('Master sheet'!$D$14="Hindi","हस्ताक्षर कक्षाध्यापक","Signature of the class teacher")</f>
        <v>हस्ताक्षर कक्षाध्यापक</v>
      </c>
      <c r="C135" s="876"/>
      <c r="D135" s="876"/>
      <c r="E135" s="876"/>
      <c r="F135" s="876" t="str">
        <f>IF('Master sheet'!$D$14="Hindi","हस्ताक्षर परीक्षा प्रभारी","Signature of the exam. Incharge")</f>
        <v>हस्ताक्षर परीक्षा प्रभारी</v>
      </c>
      <c r="G135" s="876"/>
      <c r="H135" s="876"/>
      <c r="I135" s="876"/>
      <c r="J135" s="876"/>
      <c r="K135" s="876" t="str">
        <f>IF('Master sheet'!$D$14="Hindi","हस्ताक्षर संस्था प्रधान","Head of Institute's Signature")</f>
        <v>हस्ताक्षर संस्था प्रधान</v>
      </c>
      <c r="L135" s="876"/>
      <c r="M135" s="876"/>
      <c r="N135" s="876"/>
      <c r="O135" s="876"/>
      <c r="P135" s="876"/>
    </row>
    <row r="137" spans="1:35" ht="23.25" customHeight="1">
      <c r="A137" s="98">
        <f>IF(N144="","",1)</f>
        <v>1</v>
      </c>
      <c r="B137" s="940" t="str">
        <f>IF('Master sheet'!$D$14="Hindi","वार्षिक रिपोर्ट कार्ड ","Report Card")</f>
        <v xml:space="preserve">वार्षिक रिपोर्ट कार्ड </v>
      </c>
      <c r="C137" s="940"/>
      <c r="D137" s="940"/>
      <c r="E137" s="940"/>
      <c r="F137" s="940"/>
      <c r="G137" s="940"/>
      <c r="H137" s="940"/>
      <c r="I137" s="940"/>
      <c r="J137" s="940"/>
      <c r="K137" s="940"/>
      <c r="L137" s="940"/>
      <c r="M137" s="940"/>
      <c r="N137" s="940"/>
      <c r="O137" s="940"/>
      <c r="P137" s="940"/>
      <c r="S137" s="312"/>
      <c r="T137" s="312"/>
      <c r="U137" s="312"/>
      <c r="V137" s="312"/>
      <c r="W137" s="312"/>
      <c r="X137" s="45"/>
    </row>
    <row r="138" spans="1:35" ht="18.95" customHeight="1">
      <c r="A138" s="98">
        <f>IF(N144="","",A137+1)</f>
        <v>2</v>
      </c>
      <c r="B138" s="941" t="str">
        <f>IF('Master sheet'!$D$14="Hindi","शिक्षा विभाग, राजस्थान सरकार","Education Department, Rajasthan Government")</f>
        <v>शिक्षा विभाग, राजस्थान सरकार</v>
      </c>
      <c r="C138" s="941"/>
      <c r="D138" s="941"/>
      <c r="E138" s="941"/>
      <c r="F138" s="941"/>
      <c r="G138" s="941"/>
      <c r="H138" s="941"/>
      <c r="I138" s="941"/>
      <c r="J138" s="941"/>
      <c r="K138" s="941"/>
      <c r="L138" s="941"/>
      <c r="M138" s="941"/>
      <c r="N138" s="941"/>
      <c r="O138" s="941"/>
      <c r="P138" s="941"/>
      <c r="S138" s="312"/>
      <c r="T138" s="312"/>
      <c r="U138" s="313"/>
      <c r="V138" s="312"/>
      <c r="W138" s="312"/>
      <c r="X138" s="45"/>
    </row>
    <row r="139" spans="1:35" s="99" customFormat="1" ht="24" customHeight="1">
      <c r="A139" s="98">
        <f>IF(N144="","",A138+1)</f>
        <v>3</v>
      </c>
      <c r="B139" s="942" t="str">
        <f>IF('Master sheet'!$D$14="Hindi","विद्यालय का नाम :-","School Name :- ")</f>
        <v>विद्यालय का नाम :-</v>
      </c>
      <c r="C139" s="942"/>
      <c r="D139" s="942"/>
      <c r="E139" s="943" t="str">
        <f>IF(AND(N144=""),"",IF('Master sheet'!$D$14="Hindi",'Master sheet'!$D$8,'Master sheet'!$D$7))</f>
        <v xml:space="preserve">महात्मा गाँधी राजकीय विद्यालय (अंग्रेजी माध्यम) बर, पाली </v>
      </c>
      <c r="F139" s="943"/>
      <c r="G139" s="943"/>
      <c r="H139" s="943"/>
      <c r="I139" s="943"/>
      <c r="J139" s="943"/>
      <c r="K139" s="943"/>
      <c r="L139" s="943"/>
      <c r="M139" s="943"/>
      <c r="N139" s="943"/>
      <c r="O139" s="943"/>
      <c r="P139" s="943"/>
      <c r="S139" s="314"/>
      <c r="T139" s="324"/>
      <c r="U139" s="313"/>
      <c r="V139" s="324"/>
      <c r="W139" s="314"/>
      <c r="X139" s="325"/>
    </row>
    <row r="140" spans="1:35" ht="18.95" customHeight="1">
      <c r="A140" s="98">
        <f>IF(N144="","",A139+1)</f>
        <v>4</v>
      </c>
      <c r="B140" s="319"/>
      <c r="C140" s="319"/>
      <c r="D140" s="319"/>
      <c r="E140" s="944" t="str">
        <f>IF(AND(N144=""),"",IF('Master sheet'!$D$14="Hindi",CONCATENATE("(विद्यालय मान्यता क्रमांक व वर्ष : ","  ",'Master sheet'!$D$6),CONCATENATE("(School Recognition Number &amp; Years : ","  ",'Master sheet'!$D$6)))</f>
        <v>(विद्यालय मान्यता क्रमांक व वर्ष :   शिक्षा/पाली/1995/2001</v>
      </c>
      <c r="F140" s="944"/>
      <c r="G140" s="944"/>
      <c r="H140" s="944"/>
      <c r="I140" s="944"/>
      <c r="J140" s="944"/>
      <c r="K140" s="944"/>
      <c r="L140" s="944"/>
      <c r="M140" s="944"/>
      <c r="N140" s="944"/>
      <c r="O140" s="944"/>
      <c r="P140" s="944"/>
      <c r="S140" s="312"/>
      <c r="T140" s="312"/>
      <c r="U140" s="312"/>
      <c r="V140" s="312"/>
      <c r="W140" s="312"/>
      <c r="X140" s="45"/>
    </row>
    <row r="141" spans="1:35" ht="18.95" customHeight="1">
      <c r="A141" s="98">
        <f>IF(N144="","",A140+1)</f>
        <v>5</v>
      </c>
      <c r="B141" s="317" t="str">
        <f>IF('Master sheet'!$D$14="Hindi","कक्षा  :-","CLASS :- ")</f>
        <v>कक्षा  :-</v>
      </c>
      <c r="C141" s="945" t="str">
        <f>IFERROR(IF(AND(N144=""),"",VLOOKUP(N144,Marks,2,0)),"")</f>
        <v>PP3+</v>
      </c>
      <c r="D141" s="945"/>
      <c r="E141" s="946" t="str">
        <f>IF('Master sheet'!$D$14="Hindi","सेक्शन :-","Section :- ")</f>
        <v>सेक्शन :-</v>
      </c>
      <c r="F141" s="946"/>
      <c r="G141" s="946"/>
      <c r="H141" s="945" t="str">
        <f>IFERROR(IF(AND(N144=""),"",VLOOKUP(N144,Marks,3,0)),"")</f>
        <v>A</v>
      </c>
      <c r="I141" s="945"/>
      <c r="J141" s="947" t="str">
        <f>IF('Master sheet'!$D$14="Hindi","सत्र :- ","Session :- ")</f>
        <v xml:space="preserve">सत्र :- </v>
      </c>
      <c r="K141" s="947"/>
      <c r="L141" s="947"/>
      <c r="M141" s="947"/>
      <c r="N141" s="917" t="str">
        <f>IF(AND(N144=""),"",'Marks Entry Nursery'!$I$2)</f>
        <v>2024-2025</v>
      </c>
      <c r="O141" s="917"/>
      <c r="P141" s="917"/>
      <c r="S141" s="312"/>
      <c r="T141" s="312"/>
      <c r="U141" s="312"/>
      <c r="V141" s="312"/>
      <c r="W141" s="312"/>
      <c r="X141" s="45"/>
      <c r="AH141" s="322" t="str">
        <f>N143</f>
        <v>25-08-2015</v>
      </c>
    </row>
    <row r="142" spans="1:35" ht="18.95" customHeight="1">
      <c r="A142" s="98">
        <f>IF(N144="","",A141+1)</f>
        <v>6</v>
      </c>
      <c r="B142" s="898" t="str">
        <f>IF('Master sheet'!$D$14="Hindi","विद्यार्थी का नाम :-","Student's Name :-")</f>
        <v>विद्यार्थी का नाम :-</v>
      </c>
      <c r="C142" s="898"/>
      <c r="D142" s="898"/>
      <c r="E142" s="899" t="str">
        <f>IFERROR(IF(AND(N144=""),"",VLOOKUP(N144,Marks,6,0)),"")</f>
        <v>BHAVYANSH SINGH CHOUHAN</v>
      </c>
      <c r="F142" s="899"/>
      <c r="G142" s="899"/>
      <c r="H142" s="899"/>
      <c r="I142" s="899"/>
      <c r="J142" s="900" t="str">
        <f>IF('Master sheet'!$D$14="Hindi","प्रवेशांक :","SR. NO. :")</f>
        <v>प्रवेशांक :</v>
      </c>
      <c r="K142" s="900"/>
      <c r="L142" s="900"/>
      <c r="M142" s="900"/>
      <c r="N142" s="918">
        <f>IFERROR(IF(AND(N144=""),"",VLOOKUP(N144,Marks,5,0)),"")</f>
        <v>951</v>
      </c>
      <c r="O142" s="918"/>
      <c r="P142" s="918"/>
      <c r="S142" s="312"/>
      <c r="T142" s="312"/>
      <c r="U142" s="312"/>
      <c r="V142" s="312"/>
      <c r="W142" s="312"/>
      <c r="X142" s="45"/>
      <c r="AG142" s="44">
        <f>YEAR(AH141)</f>
        <v>2015</v>
      </c>
      <c r="AH142" s="44">
        <f>MONTH(AH141)</f>
        <v>8</v>
      </c>
      <c r="AI142" s="44">
        <f>DAY(AH141)</f>
        <v>25</v>
      </c>
    </row>
    <row r="143" spans="1:35" ht="18.95" customHeight="1">
      <c r="A143" s="98">
        <f>IF(N144="","",A142+1)</f>
        <v>7</v>
      </c>
      <c r="B143" s="898" t="str">
        <f>IF('Master sheet'!$D$14="Hindi","पिता का नाम :-","Father's Name :-")</f>
        <v>पिता का नाम :-</v>
      </c>
      <c r="C143" s="898"/>
      <c r="D143" s="898"/>
      <c r="E143" s="899" t="str">
        <f>IFERROR(IF(AND(N144=""),"",VLOOKUP(N144,Marks,7,0)),"")</f>
        <v>AJIT SINGH</v>
      </c>
      <c r="F143" s="899"/>
      <c r="G143" s="899"/>
      <c r="H143" s="899"/>
      <c r="I143" s="899"/>
      <c r="J143" s="900" t="str">
        <f>IF('Master sheet'!$D$14="Hindi","जन्म तिथि :","Date of Birth :")</f>
        <v>जन्म तिथि :</v>
      </c>
      <c r="K143" s="900"/>
      <c r="L143" s="900"/>
      <c r="M143" s="900"/>
      <c r="N143" s="901" t="str">
        <f>IFERROR(IF(AND(N144=""),"",VLOOKUP(N144,Marks,4,0)),"")</f>
        <v>25-08-2015</v>
      </c>
      <c r="O143" s="901"/>
      <c r="P143" s="901"/>
      <c r="S143" s="45"/>
      <c r="T143" s="45"/>
      <c r="U143" s="45"/>
      <c r="V143" s="45"/>
      <c r="W143" s="45"/>
      <c r="X143" s="45"/>
      <c r="AG143" s="44" t="str">
        <f>IF(AG142=2000,"दो हजार",IF(AG142=2001,"दो हजार एक",IF(AG142=2002,"दो हजार दो",IF(AG142=2003,"दो हजार तीन",IF(AG142=2004,"दो हजार चार",IF(AG142=2005,"दो हजार पांच",IF(AG142=2006,"दो हजार छः",IF(AG142=2007,"दो हजार सात",IF(AG142=2008,"दो हजार आठ",IF(AG142=2009,"दो हजार नौ",IF(AG142=2010,"दो हजार दस",IF(AG142=2011,"दो हजार इग्यारह",IF(AG142=2012,"दो हजार बारह",IF(AG142=2013,"दो हजार तेरह",IF(AG142=2014,"दो हजार चौदह",IF(AG142=2015,"दो हजार पंद्रह",IF(AG142=2016,"दो हजार सोलह",IF(AG142=2017,"दो हजार सत्रह",IF(AG142=2018,"दो हजार अठारह",IF(AG142=2019,"दो हजार उन्नीस",IF(AG142=2020,"दो हजार बीस",IF(AG142=2021,"दो हजार इक्कीस",IF(AG142=2022,"दो हजार बाइस","")))))))))))))))))))))))</f>
        <v>दो हजार पंद्रह</v>
      </c>
      <c r="AH143" s="44" t="str">
        <f>IF(AH142=1,"जनवरी",IF(AH142=2,"फरवरी",IF(AH142=3,"मार्च",IF(AH142=4,"अप्रैल",IF(AH142=5,"मई",IF(AH142=6,"जून",IF(AH142=7,"जुलाई",IF(AH142=8,"अगस्त",IF(AH142=9,"सितम्बर",IF(AH142=10,"अक्टूबर",IF(AH142=11,"नवम्बर",IF(AH142=12,"दिसम्बर",""))))))))))))</f>
        <v>अगस्त</v>
      </c>
      <c r="AI143" s="44" t="str">
        <f>IF(AI142=1,"एक",IF(AI142=2,"दो",IF(AI142=3,"तीन",IF(AI142=4,"चार",IF(AI142=5,"पांच",IF(AI142=6,"छः",IF(AI142=7,"सात",IF(AI142=8,"आठ",IF(AI142=9,"नौ",IF(AI142=10,"दस",IF(AI142=11,"इग्यारह",IF(AI142=12,"बारह",IF(AI142=13,"तेरह",IF(AI142=14,"चौदह",IF(AI142=15,"पंद्रह",IF(AI142=16,"सोलह",IF(AI142=17,"सत्रह",IF(AI142=18,"अठारह",IF(AI142=19,"उन्नीस",IF(AI142=20,"बीस",IF(AI142=21,"इक्कीस",IF(AI142=22,"बाइस",IF(AI142=23,"तेईस",IF(AI142=24,"चौबीस",IF(AI142=25,"पचीस",IF(AI142=26,"छबीस",IF(AI142=27,"सताईस",IF(AI142=28,"अठाइस",IF(AI142=29,"उन्नतीस",IF(AI142=30,"तीस",IF(AI142=31,"इकतीस","")))))))))))))))))))))))))))))))</f>
        <v>पचीस</v>
      </c>
    </row>
    <row r="144" spans="1:35" ht="18.95" customHeight="1">
      <c r="A144" s="98">
        <f>IF(N144="","",A143+1)</f>
        <v>8</v>
      </c>
      <c r="B144" s="898" t="str">
        <f>IF('Master sheet'!$D$14="Hindi","माता का नाम :-","Mother's Name :-")</f>
        <v>माता का नाम :-</v>
      </c>
      <c r="C144" s="898"/>
      <c r="D144" s="898"/>
      <c r="E144" s="899" t="str">
        <f>IFERROR(IF(AND(N144=""),"",VLOOKUP(N144,Marks,8,0)),"")</f>
        <v>MEENA</v>
      </c>
      <c r="F144" s="899"/>
      <c r="G144" s="899"/>
      <c r="H144" s="899"/>
      <c r="I144" s="899"/>
      <c r="J144" s="900" t="str">
        <f>IF('Master sheet'!$D$14="Hindi","रोल नंबर :-","Roll No. :")</f>
        <v>रोल नंबर :-</v>
      </c>
      <c r="K144" s="900"/>
      <c r="L144" s="900"/>
      <c r="M144" s="900"/>
      <c r="N144" s="902">
        <f>IF(N110="","",IF(AND(N110+1&gt;$Y$6),"",N110+1))</f>
        <v>105</v>
      </c>
      <c r="O144" s="902"/>
      <c r="P144" s="902"/>
      <c r="AH144" s="44" t="str">
        <f>CONCATENATE(AI143," ",AH143," ",AG143)</f>
        <v>पचीस अगस्त दो हजार पंद्रह</v>
      </c>
    </row>
    <row r="145" spans="1:35" ht="18.95" customHeight="1">
      <c r="A145" s="98">
        <f>IF(N144="","",A144+1)</f>
        <v>9</v>
      </c>
      <c r="B145" s="898" t="str">
        <f>IF('Master sheet'!$D$14="Hindi","जन्मतिथि शब्दों में :-","Date of Birth in Words :-")</f>
        <v>जन्मतिथि शब्दों में :-</v>
      </c>
      <c r="C145" s="898"/>
      <c r="D145" s="898"/>
      <c r="E145" s="899" t="str">
        <f>IFERROR(IF('Master sheet'!$D$14="Hindi",AH144,AH146),"")</f>
        <v>पचीस अगस्त दो हजार पंद्रह</v>
      </c>
      <c r="F145" s="899"/>
      <c r="G145" s="899"/>
      <c r="H145" s="899"/>
      <c r="I145" s="899"/>
      <c r="J145" s="899"/>
      <c r="K145" s="899"/>
      <c r="L145" s="899"/>
      <c r="M145" s="899"/>
      <c r="N145" s="899"/>
      <c r="O145" s="899"/>
      <c r="P145" s="318"/>
      <c r="AG145" s="44" t="str">
        <f>IF(AG142=1961,"NINETEEN SIXTY ONE",IF(AG142=1962,"NINETEEN SIXTY TWO",IF(AG142=1963,"NINETEEN SIXTY THREE",IF(AG142=1964,"NINETEEN SIXTY FOUR",IF(AG142=1965,"NINETEEN SIXTY FIVE",IF(AG142=1966,"NINETEEN SIXTY SIX",IF(AG142=1967,"NINETEEN SIXTY SEVEN",IF(AG142=1968,"NINETEEN SIXTY EIGHT",IF(AG142=1969,"NINETEEN SIXTY NINE",IF(AG142=1970,"NINETEEN SEVENTY",IF(AG142=1971,"NINETEEN SEVENTY ONE",IF(AG142=1972,"NINETEEN SEVENTY TWO",IF(AG142=1973,"NINETEEN SEVENTY THREE",IF(AG142=1974,"NINETEEN SEVENTY FOUR",IF(AG142=1975,"NINETEEN SEVENTY FIVE",IF(AG142=1976,"NINETEEN SEVENTY SIX",IF(AG142=1977,"NINETEEN SEVENTY SEVEN",IF(AG142=1978,"NINETEEN SEVENTY EIGHT",IF(AG142=1979,"NINETEEN SEVENTY NINE",IF(AG142=1980,"NINETEEN EIGHTY",IF(AG142=1981,"NINETEEN EIGHTY ONE",IF(AG142=1982,"NINETEEN EIGHTY TWO",IF(AG142=1983,"NINETEEN EIGHTY THREE",IF(AG142=1984,"NINETEEN EIGHTY FOUR",IF(AG142=1985,"NINETEEN EIGHTY FIVE",IF(AG142=1986,"NINETEEN EIGHTY SIX",IF(AG142=1987,"NINETEEN EIGHTY SEVEN",IF(AG142=1988,"NINETEEN EIGHTY EIGHT",IF(AG142=1989,"NINETEEN EIGHTY NINE",IF(AG142=1990,"NINETEEN NINETY",IF(AG142=1991,"NINETEEN NINETY ONE",IF(AG142=1992,"NINETEEN NINETY TWO",IF(AG142=1993,"NINETEEN NINETY THREE",IF(AG142=1994,"NINETEEN NINETY FOUR",IF(AG142=1995,"NINETEEN NINETY FIVE",IF(AG142=1996,"NINETEEN NINETY SIX",IF(AG142=1997,"NINETEEN NINETY SEVEN",IF(AG142=1998,"NINETEEN NINETY EIGHT",IF(AG142=1999,"NINETEEN NINETY NINE",IF(AG142=2000,"TWO THOUSAND",IF(AG142=2001,"TWO THOUSAND ONE",IF(AG142=2002,"TWO THOUSAND TWO",IF(AG142=2003,"TWO THOUSAND THREE",IF(AG142=2004,"TWO THOUSAND FOUR",IF(AG142=2005,"TWO THOUSAND FIVE",IF(AG142=2006,"TWO THOUSAND SIX",IF(AG142=2007,"TWO THOUSAND SEVEN",IF(AG142=2008,"TWO THOUSAND EIGHT",IF(AG142=2009,"TWO THOUSAND NINE",IF(AG142=2010,"TWO THOUSAND TEN",IF(AG142=2011,"TWO THOUSAND ELEVEN",IF(AG142=2012,"TWO THOUSAND TWELVE",IF(AG142=2013,"TWO THOUSAND THIRTEEN",IF(AG142=2014,"TWO THOUSAND FOURTEEN",IF(AG142=2015,"TWO THOUSAND FIFTEEN",IF(AG142=2016,"TWO THOUSAND SIXTEEN",IF(AG142=2017,"TWO THOUSAND SEVENTEEN",IF(AG142=2018,"TWO THOUSAND EIGHTEEN",IF(AG142=2019,"TWO THOUSAND NINETEEN",IF(AG142=2020,"TWO THOUSAND TWENTY",IF(AG142=2021,"TWO THOUSAND TWENTY ONE",IF(AG142=2022,"TWO THOUSAND TWENTY TWO",IF(AG142=2023,"TWO THOUSAND TWENTY THREE",IF(AG142=2024,"TWO THOUSAND TWENTY FOUR",IF(AG142=2025,"TWO THOUSAND TWENTY FIVE","")))))))))))))))))))))))))))))))))))))))))))))))))))))))))))))))))</f>
        <v>TWO THOUSAND FIFTEEN</v>
      </c>
      <c r="AH145" s="44" t="str">
        <f>IF(AH142=1,"JANUARY",IF(AH142=2,"FEBUARY", IF(AH142=3,"MARCH",IF(AH142=4,"APRIL",IF(AH142=5,"MAY",IF(AH142=6,"JUNE",IF(AH142=7,"JULY",IF(AH142=8,"AUGUST",IF(AH142=9,"SEPTEMBER",IF(AH142=10,"OCTOBER",IF(AH142=11,"NOVEMBER",IF(AH142=12,"DECEMBER",""))))))))))))</f>
        <v>AUGUST</v>
      </c>
      <c r="AI145" s="44" t="str">
        <f>IF(AI142=1,"1ST",IF(AI142=2,"2ND", IF(AI142=3,"3RD",IF(AI142=4,"FOURTH",IF(AI142=5,"FIFTH",IF(AI142=6,"SIXTH",IF(AI142=7,"7TH",IF(AI142=8,"8TH",IF(AI142=9,"9TH",IF(AI142=10,"10TH",IF(AI142=11,"11TH",IF(AI142=12,"12TH",IF(AI142=13,"13TH",IF(AI142=14,"14TH",IF(AI142=15,"FIFTEEN",IF(AI142=16,"SIXTEEN",IF(AI142=17,"SEVENTEEN",IF(AI142=18,"EIGHTEEN",IF(AI142=19,"NINETEEN",IF(AI142=20,"TWENTY",IF(AI142=21,"TWENTY FIRST",IF(AI142=22,"TWENTY SECOND",IF(AI142=23,"TWENTY THIRD",IF(AI142=24,"TWENTY FOURTH",IF(AI142=25,"TWENTY FIFTH",IF(AI142=26,"TWENTY SIX",IF(AI142=27,"TWENTY SEVEN",IF(AI142=28,"TWENTY EIGHT",IF(AI142=29,"TWENTY NINE",IF(AI142=30,"THIRTY",IF(AI142=31,"THIRTY FIRST","")))))))))))))))))))))))))))))))</f>
        <v>TWENTY FIFTH</v>
      </c>
    </row>
    <row r="146" spans="1:35" ht="12" customHeight="1">
      <c r="A146" s="98">
        <f>IF(N144="","",A145+1)</f>
        <v>10</v>
      </c>
      <c r="B146" s="72"/>
      <c r="C146" s="72"/>
      <c r="D146" s="72"/>
      <c r="E146" s="73"/>
      <c r="F146" s="73"/>
      <c r="G146" s="73"/>
      <c r="H146" s="72"/>
      <c r="I146" s="72"/>
      <c r="J146" s="74"/>
      <c r="K146" s="74"/>
      <c r="L146" s="74"/>
      <c r="M146" s="45"/>
      <c r="N146" s="45"/>
      <c r="O146" s="45"/>
      <c r="P146" s="45"/>
      <c r="AH146" s="44" t="str">
        <f>CONCATENATE(AH145," ",AI145,", ",AG145)</f>
        <v>AUGUST TWENTY FIFTH, TWO THOUSAND FIFTEEN</v>
      </c>
    </row>
    <row r="147" spans="1:35" ht="25.5" customHeight="1">
      <c r="A147" s="98">
        <f>IF(N144="","",A146+1)</f>
        <v>11</v>
      </c>
      <c r="B147" s="626" t="str">
        <f>IF('Master sheet'!$D$14="Hindi","विषय","Subject")</f>
        <v>विषय</v>
      </c>
      <c r="C147" s="642" t="str">
        <f>IF('Master sheet'!$D$14="Hindi","अर्द्धवार्षिक","Half Yearly")</f>
        <v>अर्द्धवार्षिक</v>
      </c>
      <c r="D147" s="643"/>
      <c r="E147" s="643"/>
      <c r="F147" s="643"/>
      <c r="G147" s="931" t="str">
        <f>IF('Master sheet'!$D$14="Hindi","वार्षिक","Yearly")</f>
        <v>वार्षिक</v>
      </c>
      <c r="H147" s="932"/>
      <c r="I147" s="932"/>
      <c r="J147" s="933"/>
      <c r="K147" s="642" t="str">
        <f>IF('Master sheet'!$D$14="Hindi","सर्व योग","Grand Total")</f>
        <v>सर्व योग</v>
      </c>
      <c r="L147" s="643"/>
      <c r="M147" s="643"/>
      <c r="N147" s="644"/>
      <c r="O147" s="928" t="str">
        <f>IF('Master sheet'!$D$14="Hindi","ग्रेड","Grade")</f>
        <v>ग्रेड</v>
      </c>
      <c r="P147" s="893" t="str">
        <f>IF('Master sheet'!$D$14="Hindi","परिणाम","Results")</f>
        <v>परिणाम</v>
      </c>
    </row>
    <row r="148" spans="1:35" ht="102.75" customHeight="1">
      <c r="A148" s="98">
        <f>IF(N144="","",A147+1)</f>
        <v>12</v>
      </c>
      <c r="B148" s="626"/>
      <c r="C148" s="934" t="str">
        <f>IF('Master sheet'!$D$14="Hindi","लिखित","Written")</f>
        <v>लिखित</v>
      </c>
      <c r="D148" s="935"/>
      <c r="E148" s="934" t="str">
        <f>IF('Master sheet'!$D$14="Hindi","मौखिक","Oral")</f>
        <v>मौखिक</v>
      </c>
      <c r="F148" s="935"/>
      <c r="G148" s="934" t="str">
        <f>IF('Master sheet'!$D$14="Hindi","लिखित","Written")</f>
        <v>लिखित</v>
      </c>
      <c r="H148" s="935"/>
      <c r="I148" s="936" t="str">
        <f>IF('Master sheet'!$D$14="Hindi","मौखिक","Oral")</f>
        <v>मौखिक</v>
      </c>
      <c r="J148" s="936"/>
      <c r="K148" s="367" t="str">
        <f>IF('Master sheet'!$D$14="Hindi","लिखित","Written")</f>
        <v>लिखित</v>
      </c>
      <c r="L148" s="367" t="str">
        <f>IF('Master sheet'!$D$14="Hindi","मौखिक","Oral")</f>
        <v>मौखिक</v>
      </c>
      <c r="M148" s="937" t="str">
        <f>IF('Master sheet'!$D$14="Hindi","कुल विषय योग ","Subject Total")</f>
        <v xml:space="preserve">कुल विषय योग </v>
      </c>
      <c r="N148" s="938"/>
      <c r="O148" s="929"/>
      <c r="P148" s="894"/>
    </row>
    <row r="149" spans="1:35" ht="21" customHeight="1">
      <c r="A149" s="98">
        <f>IF(N144="","",A148+1)</f>
        <v>13</v>
      </c>
      <c r="B149" s="626"/>
      <c r="C149" s="905">
        <v>30</v>
      </c>
      <c r="D149" s="906"/>
      <c r="E149" s="905">
        <v>70</v>
      </c>
      <c r="F149" s="906"/>
      <c r="G149" s="905">
        <v>30</v>
      </c>
      <c r="H149" s="906"/>
      <c r="I149" s="905">
        <v>70</v>
      </c>
      <c r="J149" s="906"/>
      <c r="K149" s="388">
        <v>60</v>
      </c>
      <c r="L149" s="388">
        <v>140</v>
      </c>
      <c r="M149" s="905">
        <v>200</v>
      </c>
      <c r="N149" s="906"/>
      <c r="O149" s="930"/>
      <c r="P149" s="895"/>
    </row>
    <row r="150" spans="1:35" ht="21" customHeight="1">
      <c r="A150" s="98">
        <f>IF(N144="","",A149+1)</f>
        <v>14</v>
      </c>
      <c r="B150" s="303" t="str">
        <f>IF('Master sheet'!D$14="Hindi","हिंदी","Hindi")</f>
        <v>हिंदी</v>
      </c>
      <c r="C150" s="701">
        <f>IFERROR(IF(AND(N144=""),"",VLOOKUP(N144,Marks,15,0)),"")</f>
        <v>25</v>
      </c>
      <c r="D150" s="703"/>
      <c r="E150" s="701">
        <f>IFERROR(IF(AND(N144=""),"",VLOOKUP(N144,Marks,16,0)),"")</f>
        <v>67</v>
      </c>
      <c r="F150" s="703"/>
      <c r="G150" s="701">
        <f>IFERROR(IF(AND(N144=""),"",VLOOKUP(N144,Marks,19,0)),"")</f>
        <v>26</v>
      </c>
      <c r="H150" s="703"/>
      <c r="I150" s="701">
        <f>IFERROR(IF(AND(N144=""),"",VLOOKUP(N144,Marks,20,0)),"")</f>
        <v>21</v>
      </c>
      <c r="J150" s="703"/>
      <c r="K150" s="378">
        <f>IFERROR(IF(AND(N144=""),"",SUM(C150,G150)),"")</f>
        <v>51</v>
      </c>
      <c r="L150" s="378">
        <f>IFERROR(IF(AND(N144=""),"",SUM(E150,I150)),"")</f>
        <v>88</v>
      </c>
      <c r="M150" s="903">
        <f>IFERROR(IF(AND(N144=""),"",SUM(K150,L150)),"")</f>
        <v>139</v>
      </c>
      <c r="N150" s="904"/>
      <c r="O150" s="79" t="str">
        <f>IFERROR(IF(AND(N144=""),"",VLOOKUP(N144,Marks,28,0)),"")</f>
        <v>C</v>
      </c>
      <c r="P150" s="209" t="str">
        <f>IFERROR(IF(AND(N144=""),"",VLOOKUP(N144,Marks,26,0)),"")</f>
        <v>P</v>
      </c>
    </row>
    <row r="151" spans="1:35" ht="21" customHeight="1">
      <c r="A151" s="98">
        <f>IF(N144="","",A150+1)</f>
        <v>15</v>
      </c>
      <c r="B151" s="303" t="str">
        <f>IF('Master sheet'!$D$14="Hindi","गणित","Maths")</f>
        <v>गणित</v>
      </c>
      <c r="C151" s="701">
        <f>IFERROR(IF(AND(N144=""),"",VLOOKUP(N144,Marks,51,0)),"")</f>
        <v>26</v>
      </c>
      <c r="D151" s="703"/>
      <c r="E151" s="701">
        <f>IFERROR(IF(AND(N144=""),"",VLOOKUP(N144,Marks,52,0)),"")</f>
        <v>64</v>
      </c>
      <c r="F151" s="703"/>
      <c r="G151" s="701">
        <f>IFERROR(IF(AND(N144=""),"",VLOOKUP(N144,Marks,55,0)),"")</f>
        <v>24</v>
      </c>
      <c r="H151" s="703"/>
      <c r="I151" s="701">
        <f>IFERROR(IF(AND(N144=""),"",VLOOKUP(N144,Marks,56,0)),"")</f>
        <v>65</v>
      </c>
      <c r="J151" s="703"/>
      <c r="K151" s="378">
        <f>IFERROR(IF(AND(N144=""),"",SUM(C151,G151)),"")</f>
        <v>50</v>
      </c>
      <c r="L151" s="378">
        <f>IFERROR(IF(AND(N144=""),"",SUM(E151,I151)),"")</f>
        <v>129</v>
      </c>
      <c r="M151" s="903">
        <f>IFERROR(IF(AND(N144=""),"",SUM(K151,L151)),"")</f>
        <v>179</v>
      </c>
      <c r="N151" s="904"/>
      <c r="O151" s="79" t="str">
        <f>IFERROR(IF(AND(N144=""),"",VLOOKUP(N144,Marks,64,0)),"")</f>
        <v>A</v>
      </c>
      <c r="P151" s="209" t="str">
        <f>IFERROR(IF(AND(N144=""),"",VLOOKUP(N144,Marks,62,0)),"")</f>
        <v>P</v>
      </c>
      <c r="T151" s="323"/>
    </row>
    <row r="152" spans="1:35" ht="21" customHeight="1">
      <c r="A152" s="98">
        <f>IF(N144="","",A151+1)</f>
        <v>16</v>
      </c>
      <c r="B152" s="390"/>
      <c r="C152" s="905">
        <v>15</v>
      </c>
      <c r="D152" s="906"/>
      <c r="E152" s="905">
        <v>35</v>
      </c>
      <c r="F152" s="906"/>
      <c r="G152" s="905">
        <v>15</v>
      </c>
      <c r="H152" s="906"/>
      <c r="I152" s="905">
        <v>35</v>
      </c>
      <c r="J152" s="906"/>
      <c r="K152" s="388">
        <v>30</v>
      </c>
      <c r="L152" s="388">
        <v>70</v>
      </c>
      <c r="M152" s="905">
        <v>100</v>
      </c>
      <c r="N152" s="906"/>
      <c r="O152" s="921"/>
      <c r="P152" s="922"/>
      <c r="T152" s="323"/>
    </row>
    <row r="153" spans="1:35" ht="21" customHeight="1">
      <c r="A153" s="98">
        <f>IF(N144="","",A152+1)</f>
        <v>17</v>
      </c>
      <c r="B153" s="303" t="str">
        <f>IF('Master sheet'!$D$14="Hindi","अंग्रेजी","English")</f>
        <v>अंग्रेजी</v>
      </c>
      <c r="C153" s="701">
        <f>IFERROR(IF(AND(N144=""),"",VLOOKUP(N144,Marks,33,0)),"")</f>
        <v>15</v>
      </c>
      <c r="D153" s="703"/>
      <c r="E153" s="701">
        <f>IFERROR(IF(AND(N144=""),"",VLOOKUP(N144,Marks,34,0)),"")</f>
        <v>31</v>
      </c>
      <c r="F153" s="703"/>
      <c r="G153" s="701">
        <f>IFERROR(IF(AND(N144=""),"",VLOOKUP(N144,Marks,37,0)),"")</f>
        <v>12</v>
      </c>
      <c r="H153" s="703"/>
      <c r="I153" s="701">
        <f>IFERROR(IF(AND(N144=""),"",VLOOKUP(N144,Marks,38,0)),"")</f>
        <v>32</v>
      </c>
      <c r="J153" s="703"/>
      <c r="K153" s="378">
        <f>IFERROR(IF(AND(N144=""),"",SUM(C153,G153)),"")</f>
        <v>27</v>
      </c>
      <c r="L153" s="378">
        <f>IFERROR(IF(AND(N144=""),"",SUM(E153,I153)),"")</f>
        <v>63</v>
      </c>
      <c r="M153" s="903">
        <f>IFERROR(IF(AND(N144=""),"",SUM(K153,L153)),"")</f>
        <v>90</v>
      </c>
      <c r="N153" s="904"/>
      <c r="O153" s="79" t="str">
        <f>IFERROR(IF(AND(N144=""),"",VLOOKUP(N144,Marks,46,0)),"")</f>
        <v>A</v>
      </c>
      <c r="P153" s="209" t="str">
        <f>IFERROR(IF(AND(N144=""),"",VLOOKUP(N144,Marks,44,0)),"")</f>
        <v>P</v>
      </c>
    </row>
    <row r="154" spans="1:35" ht="23.25" customHeight="1">
      <c r="A154" s="98">
        <f>IF(N144="","",A153+1)</f>
        <v>18</v>
      </c>
      <c r="B154" s="304" t="str">
        <f>IF('Master sheet'!$D$14="Hindi","कुल योग","Total")</f>
        <v>कुल योग</v>
      </c>
      <c r="C154" s="926">
        <f>IF(AND(N144=""),"",IF(AND(C150="",C151="",C153=""),"",SUM(C150,C151,C153)))</f>
        <v>66</v>
      </c>
      <c r="D154" s="927"/>
      <c r="E154" s="926">
        <f>IF(AND(N144=""),"",IF(AND(E150="",E151="",E153=""),"",SUM(E150,E151,E153)))</f>
        <v>162</v>
      </c>
      <c r="F154" s="927"/>
      <c r="G154" s="926">
        <f>IF(AND(N144=""),"",IF(AND(G150="",G151="",G153=""),"",SUM(G150,G151,G153)))</f>
        <v>62</v>
      </c>
      <c r="H154" s="927"/>
      <c r="I154" s="926">
        <f>IF(AND(N144=""),"",IF(AND(I150="",I151="",I153=""),"",SUM(I150,I151,I153)))</f>
        <v>118</v>
      </c>
      <c r="J154" s="927"/>
      <c r="K154" s="379">
        <f>IF(AND(N144=""),"",IF(AND(K150="",K151="",K153=""),"",SUM(K150,K151,K153)))</f>
        <v>128</v>
      </c>
      <c r="L154" s="379">
        <f>IF(AND(N144=""),"",IF(AND(L150="",L151="",L153=""),"",SUM(L150,L151,L153)))</f>
        <v>280</v>
      </c>
      <c r="M154" s="903">
        <f>IF(AND(N144=""),"",IF(AND(M150="",M151="",M153=""),"",SUM(M150,M151,M153)))</f>
        <v>408</v>
      </c>
      <c r="N154" s="904"/>
      <c r="O154" s="389" t="str">
        <f>IFERROR(IF(AND(N144=""),"",VLOOKUP(N144,Marks,119,0)),"")</f>
        <v>B</v>
      </c>
      <c r="P154" s="212"/>
    </row>
    <row r="155" spans="1:35" ht="23.25" customHeight="1">
      <c r="A155" s="98">
        <f>IF(N144="","",A154+1)</f>
        <v>19</v>
      </c>
      <c r="B155" s="391"/>
      <c r="C155" s="905">
        <v>50</v>
      </c>
      <c r="D155" s="923"/>
      <c r="E155" s="923"/>
      <c r="F155" s="906"/>
      <c r="G155" s="905">
        <v>50</v>
      </c>
      <c r="H155" s="923"/>
      <c r="I155" s="923"/>
      <c r="J155" s="906"/>
      <c r="K155" s="905">
        <v>100</v>
      </c>
      <c r="L155" s="923"/>
      <c r="M155" s="923"/>
      <c r="N155" s="906"/>
      <c r="O155" s="924"/>
      <c r="P155" s="925"/>
    </row>
    <row r="156" spans="1:35" ht="21" customHeight="1">
      <c r="A156" s="98">
        <f>IF(N144="","",A155+1)</f>
        <v>20</v>
      </c>
      <c r="B156" s="308" t="str">
        <f>IF('Master sheet'!$D$14="Hindi","पर्यावरण अध्ययन","EVS")</f>
        <v>पर्यावरण अध्ययन</v>
      </c>
      <c r="C156" s="701">
        <f>IFERROR(IF(AND(N144=""),"",VLOOKUP(N144,Marks,69,0)),"")</f>
        <v>42</v>
      </c>
      <c r="D156" s="702"/>
      <c r="E156" s="702"/>
      <c r="F156" s="703"/>
      <c r="G156" s="701">
        <f>IFERROR(IF(AND(N144=""),"",VLOOKUP(N144,Marks,73,0)),"")</f>
        <v>48</v>
      </c>
      <c r="H156" s="702"/>
      <c r="I156" s="702"/>
      <c r="J156" s="703"/>
      <c r="K156" s="926">
        <f>IFERROR(IF(AND(N144=""),"",SUM(C156,G156)),"")</f>
        <v>90</v>
      </c>
      <c r="L156" s="948"/>
      <c r="M156" s="948"/>
      <c r="N156" s="927"/>
      <c r="O156" s="79" t="str">
        <f>IFERROR(IF(AND(N144=""),"",VLOOKUP(N144,Marks,82,0)),"")</f>
        <v>A</v>
      </c>
      <c r="P156" s="209" t="str">
        <f>IFERROR(IF(AND(N144=""),"",VLOOKUP(N144,Marks,80,0)),"")</f>
        <v>P</v>
      </c>
    </row>
    <row r="157" spans="1:35" ht="12" customHeight="1">
      <c r="A157" s="98">
        <f>IF(N144="","",A156+1)</f>
        <v>21</v>
      </c>
      <c r="B157" s="896"/>
      <c r="C157" s="896"/>
      <c r="D157" s="896"/>
      <c r="E157" s="896"/>
      <c r="F157" s="896"/>
      <c r="G157" s="896"/>
      <c r="H157" s="896"/>
      <c r="I157" s="896"/>
      <c r="J157" s="896"/>
      <c r="K157" s="896"/>
      <c r="L157" s="896"/>
      <c r="M157" s="896"/>
      <c r="N157" s="896"/>
      <c r="O157" s="896"/>
      <c r="P157" s="896"/>
    </row>
    <row r="158" spans="1:35" ht="21" customHeight="1">
      <c r="A158" s="98">
        <f>IF(N144="","",A157+1)</f>
        <v>22</v>
      </c>
      <c r="B158" s="939" t="str">
        <f>IF('Master sheet'!$D$14="Hindi","अतिरिक्त विषय ","Extra Subject")</f>
        <v xml:space="preserve">अतिरिक्त विषय </v>
      </c>
      <c r="C158" s="939"/>
      <c r="D158" s="939"/>
      <c r="E158" s="939"/>
      <c r="F158" s="939"/>
      <c r="G158" s="939"/>
      <c r="H158" s="939"/>
      <c r="I158" s="939"/>
      <c r="J158" s="939"/>
      <c r="K158" s="939"/>
      <c r="L158" s="939"/>
      <c r="M158" s="939"/>
      <c r="N158" s="939"/>
      <c r="O158" s="939"/>
      <c r="P158" s="939"/>
    </row>
    <row r="159" spans="1:35" ht="21" customHeight="1">
      <c r="A159" s="98">
        <f>IF(N144="","",A158+1)</f>
        <v>23</v>
      </c>
      <c r="B159" s="358" t="str">
        <f>IF('Master sheet'!$D$14="Hindi","विषय","Subject")</f>
        <v>विषय</v>
      </c>
      <c r="C159" s="911" t="str">
        <f>IF('Master sheet'!$D$14="Hindi","पूर्णांक","M.M.")</f>
        <v>पूर्णांक</v>
      </c>
      <c r="D159" s="912"/>
      <c r="E159" s="911" t="str">
        <f>IF('Master sheet'!$D$14="Hindi","प्राप्तांक","Ob.M.")</f>
        <v>प्राप्तांक</v>
      </c>
      <c r="F159" s="912"/>
      <c r="G159" s="911" t="str">
        <f>IF('Master sheet'!$D$14="Hindi","ग्रेड","Grade")</f>
        <v>ग्रेड</v>
      </c>
      <c r="H159" s="912"/>
      <c r="I159" s="911" t="str">
        <f>IF('Master sheet'!$D$14="Hindi","विषय","Subject")</f>
        <v>विषय</v>
      </c>
      <c r="J159" s="912"/>
      <c r="K159" s="911" t="str">
        <f>IF('Master sheet'!$D$14="Hindi","पूर्णांक","M.M.")</f>
        <v>पूर्णांक</v>
      </c>
      <c r="L159" s="912"/>
      <c r="M159" s="911" t="str">
        <f>IF('Master sheet'!$D$14="Hindi","प्राप्तांक","Ob.M.")</f>
        <v>प्राप्तांक</v>
      </c>
      <c r="N159" s="912"/>
      <c r="O159" s="911" t="str">
        <f>IF('Master sheet'!$D$14="Hindi","ग्रेड","Grade")</f>
        <v>ग्रेड</v>
      </c>
      <c r="P159" s="912"/>
    </row>
    <row r="160" spans="1:35" ht="21" customHeight="1">
      <c r="A160" s="98">
        <f>IF(N144="","",A159+1)</f>
        <v>24</v>
      </c>
      <c r="B160" s="303" t="str">
        <f>IF(AND(N144=""),"",'Result Sheet'!$DA$4)</f>
        <v>COMPUTER</v>
      </c>
      <c r="C160" s="913">
        <f>IF(AND(N144=""),"",'Result Sheet'!$DC$7)</f>
        <v>100</v>
      </c>
      <c r="D160" s="913"/>
      <c r="E160" s="914">
        <f>IFERROR(IF(AND(N144=""),"",VLOOKUP(N144,Marks,106,0)),"")</f>
        <v>78</v>
      </c>
      <c r="F160" s="914"/>
      <c r="G160" s="915" t="str">
        <f>IFERROR(IF(AND(N144=""),"",VLOOKUP(N144,Marks,107,0)),"")</f>
        <v>B</v>
      </c>
      <c r="H160" s="915"/>
      <c r="I160" s="916" t="str">
        <f>IF(AND(N144=""),"",'Result Sheet'!$DE$4)</f>
        <v>G.K.</v>
      </c>
      <c r="J160" s="916"/>
      <c r="K160" s="913">
        <f>IF(AND(N144=""),"",'Result Sheet'!$DG$7)</f>
        <v>100</v>
      </c>
      <c r="L160" s="913"/>
      <c r="M160" s="914">
        <f>IFERROR(IF(AND(N144=""),"",VLOOKUP(N144,Marks,110,0)),"")</f>
        <v>83</v>
      </c>
      <c r="N160" s="914"/>
      <c r="O160" s="915" t="str">
        <f>IFERROR(IF(AND(N144=""),"",VLOOKUP(N144,Marks,111,0)),"")</f>
        <v>B</v>
      </c>
      <c r="P160" s="915"/>
    </row>
    <row r="161" spans="1:35" ht="21" customHeight="1">
      <c r="A161" s="98">
        <f>IF(N144="","",A160+1)</f>
        <v>25</v>
      </c>
      <c r="B161" s="897" t="str">
        <f>IF('Master sheet'!$D$14="Hindi","विषय","Subject")</f>
        <v>विषय</v>
      </c>
      <c r="C161" s="897"/>
      <c r="D161" s="919" t="str">
        <f>IF('Master sheet'!$D$14="Hindi","प्राप्तांक","Marks ")</f>
        <v>प्राप्तांक</v>
      </c>
      <c r="E161" s="920"/>
      <c r="F161" s="306" t="str">
        <f>IF('Master sheet'!$D$14="Hindi","ग्रेड","Grade")</f>
        <v>ग्रेड</v>
      </c>
      <c r="G161" s="897" t="str">
        <f>IF('Master sheet'!$D$14="Hindi","विषय","Subject")</f>
        <v>विषय</v>
      </c>
      <c r="H161" s="897"/>
      <c r="I161" s="919" t="str">
        <f>IF('Master sheet'!$D$14="Hindi","प्राप्तांक","Marks")</f>
        <v>प्राप्तांक</v>
      </c>
      <c r="J161" s="920"/>
      <c r="K161" s="306" t="str">
        <f>IF('Master sheet'!$D$14="Hindi","ग्रेड","Grade")</f>
        <v>ग्रेड</v>
      </c>
      <c r="L161" s="897" t="str">
        <f>IF('Master sheet'!$D$14="Hindi","विषय","Subject")</f>
        <v>विषय</v>
      </c>
      <c r="M161" s="897"/>
      <c r="N161" s="919" t="str">
        <f>IF('Master sheet'!$D$14="Hindi","प्राप्तांक","Marks")</f>
        <v>प्राप्तांक</v>
      </c>
      <c r="O161" s="920"/>
      <c r="P161" s="365" t="str">
        <f>IF('Master sheet'!$D$14="Hindi","ग्रेड","Grade")</f>
        <v>ग्रेड</v>
      </c>
    </row>
    <row r="162" spans="1:35" ht="21" customHeight="1">
      <c r="A162" s="98">
        <f>IF(N144="","",A161+1)</f>
        <v>26</v>
      </c>
      <c r="B162" s="907" t="str">
        <f>IF('Master sheet'!$D$14="Hindi","कार्यानुभव","WORK EXP.")</f>
        <v>कार्यानुभव</v>
      </c>
      <c r="C162" s="908"/>
      <c r="D162" s="908"/>
      <c r="E162" s="70">
        <f>IFERROR(IF(AND(N144=""),"",VLOOKUP(N144,Marks,85,0)),"")</f>
        <v>46</v>
      </c>
      <c r="F162" s="79" t="str">
        <f>IFERROR(IF(AND(N144=""),"",VLOOKUP(N144,Marks,89,0)),"")</f>
        <v>A+</v>
      </c>
      <c r="G162" s="907" t="str">
        <f>IF('Master sheet'!$D$14="Hindi","कला शिक्षा","ART EDU.")</f>
        <v>कला शिक्षा</v>
      </c>
      <c r="H162" s="908"/>
      <c r="I162" s="908"/>
      <c r="J162" s="70">
        <f>IFERROR(IF(AND(N144=""),"",VLOOKUP(N144,Marks,92,0)),"")</f>
        <v>35</v>
      </c>
      <c r="K162" s="79" t="str">
        <f>IFERROR(IF(AND(N144=""),"",VLOOKUP(N144,Marks,96,0)),"")</f>
        <v>B</v>
      </c>
      <c r="L162" s="909" t="str">
        <f>IF('Master sheet'!$D$14="Hindi","स्वा. एवं शा. शिक्षा","HE.&amp;PH. EDU.")</f>
        <v>स्वा. एवं शा. शिक्षा</v>
      </c>
      <c r="M162" s="910"/>
      <c r="N162" s="910"/>
      <c r="O162" s="70">
        <f>IFERROR(IF(AND(N144=""),"",VLOOKUP(N144,Marks,99,0)),"")</f>
        <v>83</v>
      </c>
      <c r="P162" s="79" t="str">
        <f>IFERROR(IF(AND(N144=""),"",VLOOKUP(N144,Marks,103,0)),"")</f>
        <v>A</v>
      </c>
    </row>
    <row r="163" spans="1:35" ht="9" customHeight="1">
      <c r="A163" s="98">
        <f>IF(N144="","",A162+1)</f>
        <v>27</v>
      </c>
      <c r="B163" s="309"/>
      <c r="C163" s="309"/>
      <c r="D163" s="309"/>
      <c r="E163" s="363"/>
      <c r="F163" s="364"/>
      <c r="G163" s="309"/>
      <c r="H163" s="309"/>
      <c r="I163" s="309"/>
      <c r="J163" s="363"/>
      <c r="K163" s="364"/>
      <c r="L163" s="310"/>
      <c r="M163" s="310"/>
      <c r="N163" s="310"/>
      <c r="O163" s="363"/>
      <c r="P163" s="364"/>
    </row>
    <row r="164" spans="1:35" ht="21" customHeight="1">
      <c r="A164" s="98">
        <f>IF(N144="","",A163+1)</f>
        <v>28</v>
      </c>
      <c r="B164" s="886" t="str">
        <f>IF('Master sheet'!$D$14="Hindi","कुल कार्य दिवस :-","Total Meeting :-")</f>
        <v>कुल कार्य दिवस :-</v>
      </c>
      <c r="C164" s="886"/>
      <c r="D164" s="886"/>
      <c r="E164" s="887">
        <f>IFERROR(IF(AND(N144=""),"",VLOOKUP(N144,Marks,117,0)),"")</f>
        <v>220</v>
      </c>
      <c r="F164" s="887"/>
      <c r="G164" s="887"/>
      <c r="H164" s="887"/>
      <c r="I164" s="886" t="str">
        <f>IF('Master sheet'!$D$14="Hindi","कुल उपस्थिति :-","Total Attendance :-")</f>
        <v>कुल उपस्थिति :-</v>
      </c>
      <c r="J164" s="886"/>
      <c r="K164" s="886"/>
      <c r="L164" s="886"/>
      <c r="M164" s="888">
        <f>IFERROR(IF(AND(N144=""),"",VLOOKUP(N144,Marks,118,0)),"")</f>
        <v>188</v>
      </c>
      <c r="N164" s="888"/>
      <c r="O164" s="888"/>
      <c r="P164" s="888"/>
    </row>
    <row r="165" spans="1:35" ht="21" customHeight="1">
      <c r="A165" s="98">
        <f>IF(N144="","",A164+1)</f>
        <v>29</v>
      </c>
      <c r="B165" s="886" t="str">
        <f>IF('Master sheet'!$D$14="Hindi","परिणाम :-","Result :-")</f>
        <v>परिणाम :-</v>
      </c>
      <c r="C165" s="886"/>
      <c r="D165" s="886"/>
      <c r="E165" s="889" t="str">
        <f>IFERROR(IF(AND(N144=""),"",VLOOKUP(N144,Marks,116,0)),"")</f>
        <v>कक्षोंन्नति</v>
      </c>
      <c r="F165" s="889"/>
      <c r="G165" s="889"/>
      <c r="H165" s="889"/>
      <c r="I165" s="886" t="str">
        <f>IF('Master sheet'!$D$14="Hindi","परिणाम प्रतिशत में :-","Result in Percentage :-")</f>
        <v>परिणाम प्रतिशत में :-</v>
      </c>
      <c r="J165" s="886"/>
      <c r="K165" s="886"/>
      <c r="L165" s="886"/>
      <c r="M165" s="890">
        <f>IFERROR(IF(AND(N144=""),"",VLOOKUP(N144,Marks,113,0)),"")</f>
        <v>81.599999999999994</v>
      </c>
      <c r="N165" s="890"/>
      <c r="O165" s="890"/>
      <c r="P165" s="890"/>
    </row>
    <row r="166" spans="1:35" ht="21" customHeight="1">
      <c r="A166" s="98">
        <f>IF(N144="","",A165+1)</f>
        <v>30</v>
      </c>
      <c r="B166" s="886" t="str">
        <f>IF('Master sheet'!$D$14="Hindi","श्रेणी / ग्रेड :-","Division / Grade :-")</f>
        <v>श्रेणी / ग्रेड :-</v>
      </c>
      <c r="C166" s="886"/>
      <c r="D166" s="886"/>
      <c r="E166" s="210" t="str">
        <f>IFERROR(IF(AND(N144=""),"",VLOOKUP(N144,Marks,114,0)),"")</f>
        <v>I</v>
      </c>
      <c r="F166" s="211" t="s">
        <v>129</v>
      </c>
      <c r="G166" s="891" t="str">
        <f>IFERROR(IF(AND(N144=""),"",VLOOKUP(N144,Marks,119,0)),"")</f>
        <v>B</v>
      </c>
      <c r="H166" s="891"/>
      <c r="I166" s="886" t="str">
        <f>IF('Master sheet'!$D$14="Hindi","कक्षा में स्थान :-","Position in the Class :-")</f>
        <v>कक्षा में स्थान :-</v>
      </c>
      <c r="J166" s="886"/>
      <c r="K166" s="886"/>
      <c r="L166" s="886"/>
      <c r="M166" s="892">
        <f>IFERROR(IF(AND(N144=""),"",VLOOKUP(N144,Marks,115,0)),"")</f>
        <v>7.9999999999999964</v>
      </c>
      <c r="N166" s="892"/>
      <c r="O166" s="892"/>
      <c r="P166" s="892"/>
    </row>
    <row r="167" spans="1:35" ht="21" customHeight="1">
      <c r="A167" s="98">
        <f>IF(N144="","",A166+1)</f>
        <v>31</v>
      </c>
      <c r="B167" s="872" t="str">
        <f>IF('Master sheet'!$D$14="Hindi","परीक्षा परिणाम घोषणा दिनांक :-","Result Declaration Date :-")</f>
        <v>परीक्षा परिणाम घोषणा दिनांक :-</v>
      </c>
      <c r="C167" s="872"/>
      <c r="D167" s="872"/>
      <c r="E167" s="873">
        <f>IFERROR(IF(AND(N144=""),"",'Master sheet'!$D$13),"")</f>
        <v>45793</v>
      </c>
      <c r="F167" s="873"/>
      <c r="G167" s="873"/>
      <c r="H167" s="409"/>
      <c r="I167" s="71"/>
      <c r="J167" s="71"/>
      <c r="K167" s="45"/>
      <c r="L167" s="71"/>
      <c r="M167" s="71"/>
      <c r="N167" s="71"/>
      <c r="O167" s="71"/>
      <c r="P167" s="71"/>
    </row>
    <row r="168" spans="1:35" ht="54" customHeight="1">
      <c r="A168" s="98">
        <f>IF(N144="","",A167+1)</f>
        <v>32</v>
      </c>
      <c r="B168" s="874" t="str">
        <f>IFERROR(IF(AND(N144=""),"",'Result Sheet'!$DO$211),"")</f>
        <v>( PRADIP SINGH RAJAWAT )</v>
      </c>
      <c r="C168" s="874"/>
      <c r="D168" s="874"/>
      <c r="E168" s="874"/>
      <c r="F168" s="875" t="str">
        <f>IF(AND(N144=""),"",CONCATENATE("(",'Master sheet'!$D$17," )"))</f>
        <v>(Suresh Kumar )</v>
      </c>
      <c r="G168" s="875"/>
      <c r="H168" s="875"/>
      <c r="I168" s="875"/>
      <c r="J168" s="875"/>
      <c r="K168" s="875" t="str">
        <f>IF(AND(N144=""),"",CONCATENATE("(",'Master sheet'!$D$15," )"))</f>
        <v>(USHA PALIYA )</v>
      </c>
      <c r="L168" s="875"/>
      <c r="M168" s="875"/>
      <c r="N168" s="875"/>
      <c r="O168" s="875"/>
      <c r="P168" s="875"/>
    </row>
    <row r="169" spans="1:35" ht="24.75" customHeight="1">
      <c r="A169" s="98">
        <f>IF(N144="","",A168+1)</f>
        <v>33</v>
      </c>
      <c r="B169" s="876" t="str">
        <f>IF('Master sheet'!$D$14="Hindi","हस्ताक्षर कक्षाध्यापक","Signature of the class teacher")</f>
        <v>हस्ताक्षर कक्षाध्यापक</v>
      </c>
      <c r="C169" s="876"/>
      <c r="D169" s="876"/>
      <c r="E169" s="876"/>
      <c r="F169" s="876" t="str">
        <f>IF('Master sheet'!$D$14="Hindi","हस्ताक्षर परीक्षा प्रभारी","Signature of the exam. Incharge")</f>
        <v>हस्ताक्षर परीक्षा प्रभारी</v>
      </c>
      <c r="G169" s="876"/>
      <c r="H169" s="876"/>
      <c r="I169" s="876"/>
      <c r="J169" s="876"/>
      <c r="K169" s="876" t="str">
        <f>IF('Master sheet'!$D$14="Hindi","हस्ताक्षर संस्था प्रधान","Head of Institute's Signature")</f>
        <v>हस्ताक्षर संस्था प्रधान</v>
      </c>
      <c r="L169" s="876"/>
      <c r="M169" s="876"/>
      <c r="N169" s="876"/>
      <c r="O169" s="876"/>
      <c r="P169" s="876"/>
    </row>
    <row r="171" spans="1:35" ht="21.75" customHeight="1">
      <c r="A171" s="98">
        <f>IF(N178="","",1)</f>
        <v>1</v>
      </c>
      <c r="B171" s="940" t="str">
        <f>IF('Master sheet'!$D$14="Hindi","वार्षिक रिपोर्ट कार्ड ","Report Card")</f>
        <v xml:space="preserve">वार्षिक रिपोर्ट कार्ड </v>
      </c>
      <c r="C171" s="940"/>
      <c r="D171" s="940"/>
      <c r="E171" s="940"/>
      <c r="F171" s="940"/>
      <c r="G171" s="940"/>
      <c r="H171" s="940"/>
      <c r="I171" s="940"/>
      <c r="J171" s="940"/>
      <c r="K171" s="940"/>
      <c r="L171" s="940"/>
      <c r="M171" s="940"/>
      <c r="N171" s="940"/>
      <c r="O171" s="940"/>
      <c r="P171" s="940"/>
      <c r="S171" s="312"/>
      <c r="T171" s="312"/>
      <c r="U171" s="312"/>
      <c r="V171" s="312"/>
      <c r="W171" s="312"/>
      <c r="X171" s="45"/>
    </row>
    <row r="172" spans="1:35" ht="18.95" customHeight="1">
      <c r="A172" s="98">
        <f>IF(N178="","",A171+1)</f>
        <v>2</v>
      </c>
      <c r="B172" s="941" t="str">
        <f>IF('Master sheet'!$D$14="Hindi","शिक्षा विभाग, राजस्थान सरकार","Education Department, Rajasthan Government")</f>
        <v>शिक्षा विभाग, राजस्थान सरकार</v>
      </c>
      <c r="C172" s="941"/>
      <c r="D172" s="941"/>
      <c r="E172" s="941"/>
      <c r="F172" s="941"/>
      <c r="G172" s="941"/>
      <c r="H172" s="941"/>
      <c r="I172" s="941"/>
      <c r="J172" s="941"/>
      <c r="K172" s="941"/>
      <c r="L172" s="941"/>
      <c r="M172" s="941"/>
      <c r="N172" s="941"/>
      <c r="O172" s="941"/>
      <c r="P172" s="941"/>
      <c r="S172" s="312"/>
      <c r="T172" s="312"/>
      <c r="U172" s="313"/>
      <c r="V172" s="312"/>
      <c r="W172" s="312"/>
      <c r="X172" s="45"/>
    </row>
    <row r="173" spans="1:35" s="99" customFormat="1" ht="24" customHeight="1">
      <c r="A173" s="98">
        <f>IF(N178="","",A172+1)</f>
        <v>3</v>
      </c>
      <c r="B173" s="942" t="str">
        <f>IF('Master sheet'!$D$14="Hindi","विद्यालय का नाम :-","School Name :- ")</f>
        <v>विद्यालय का नाम :-</v>
      </c>
      <c r="C173" s="942"/>
      <c r="D173" s="942"/>
      <c r="E173" s="943" t="str">
        <f>IF(AND(N178=""),"",IF('Master sheet'!$D$14="Hindi",'Master sheet'!$D$8,'Master sheet'!$D$7))</f>
        <v xml:space="preserve">महात्मा गाँधी राजकीय विद्यालय (अंग्रेजी माध्यम) बर, पाली </v>
      </c>
      <c r="F173" s="943"/>
      <c r="G173" s="943"/>
      <c r="H173" s="943"/>
      <c r="I173" s="943"/>
      <c r="J173" s="943"/>
      <c r="K173" s="943"/>
      <c r="L173" s="943"/>
      <c r="M173" s="943"/>
      <c r="N173" s="943"/>
      <c r="O173" s="943"/>
      <c r="P173" s="943"/>
      <c r="S173" s="314"/>
      <c r="T173" s="324"/>
      <c r="U173" s="313"/>
      <c r="V173" s="324"/>
      <c r="W173" s="314"/>
      <c r="X173" s="325"/>
    </row>
    <row r="174" spans="1:35" ht="18.95" customHeight="1">
      <c r="A174" s="98">
        <f>IF(N178="","",A173+1)</f>
        <v>4</v>
      </c>
      <c r="B174" s="319"/>
      <c r="C174" s="319"/>
      <c r="D174" s="319"/>
      <c r="E174" s="944" t="str">
        <f>IF(AND(N178=""),"",IF('Master sheet'!$D$14="Hindi",CONCATENATE("(विद्यालय मान्यता क्रमांक व वर्ष : ","  ",'Master sheet'!$D$6),CONCATENATE("(School Recognition Number &amp; Years : ","  ",'Master sheet'!$D$6)))</f>
        <v>(विद्यालय मान्यता क्रमांक व वर्ष :   शिक्षा/पाली/1995/2001</v>
      </c>
      <c r="F174" s="944"/>
      <c r="G174" s="944"/>
      <c r="H174" s="944"/>
      <c r="I174" s="944"/>
      <c r="J174" s="944"/>
      <c r="K174" s="944"/>
      <c r="L174" s="944"/>
      <c r="M174" s="944"/>
      <c r="N174" s="944"/>
      <c r="O174" s="944"/>
      <c r="P174" s="944"/>
      <c r="S174" s="312"/>
      <c r="T174" s="312"/>
      <c r="U174" s="312"/>
      <c r="V174" s="312"/>
      <c r="W174" s="312"/>
      <c r="X174" s="45"/>
    </row>
    <row r="175" spans="1:35" ht="18.95" customHeight="1">
      <c r="A175" s="98">
        <f>IF(N178="","",A174+1)</f>
        <v>5</v>
      </c>
      <c r="B175" s="317" t="str">
        <f>IF('Master sheet'!$D$14="Hindi","कक्षा  :-","CLASS :- ")</f>
        <v>कक्षा  :-</v>
      </c>
      <c r="C175" s="945" t="str">
        <f>IFERROR(IF(AND(N178=""),"",VLOOKUP(N178,Marks,2,0)),"")</f>
        <v>PP3+</v>
      </c>
      <c r="D175" s="945"/>
      <c r="E175" s="946" t="str">
        <f>IF('Master sheet'!$D$14="Hindi","सेक्शन :-","Section :- ")</f>
        <v>सेक्शन :-</v>
      </c>
      <c r="F175" s="946"/>
      <c r="G175" s="946"/>
      <c r="H175" s="945" t="str">
        <f>IFERROR(IF(AND(N178=""),"",VLOOKUP(N178,Marks,3,0)),"")</f>
        <v>A</v>
      </c>
      <c r="I175" s="945"/>
      <c r="J175" s="947" t="str">
        <f>IF('Master sheet'!$D$14="Hindi","सत्र :- ","Session :- ")</f>
        <v xml:space="preserve">सत्र :- </v>
      </c>
      <c r="K175" s="947"/>
      <c r="L175" s="947"/>
      <c r="M175" s="947"/>
      <c r="N175" s="917" t="str">
        <f>IF(AND(N178=""),"",'Marks Entry Nursery'!$I$2)</f>
        <v>2024-2025</v>
      </c>
      <c r="O175" s="917"/>
      <c r="P175" s="917"/>
      <c r="S175" s="312"/>
      <c r="T175" s="312"/>
      <c r="U175" s="312"/>
      <c r="V175" s="312"/>
      <c r="W175" s="312"/>
      <c r="X175" s="45"/>
      <c r="AH175" s="322" t="str">
        <f>N177</f>
        <v>16-06-2014</v>
      </c>
    </row>
    <row r="176" spans="1:35" ht="18.95" customHeight="1">
      <c r="A176" s="98">
        <f>IF(N178="","",A175+1)</f>
        <v>6</v>
      </c>
      <c r="B176" s="898" t="str">
        <f>IF('Master sheet'!$D$14="Hindi","विद्यार्थी का नाम :-","Student's Name :-")</f>
        <v>विद्यार्थी का नाम :-</v>
      </c>
      <c r="C176" s="898"/>
      <c r="D176" s="898"/>
      <c r="E176" s="899" t="str">
        <f>IFERROR(IF(AND(N178=""),"",VLOOKUP(N178,Marks,6,0)),"")</f>
        <v>BHUMIKA BAGRI</v>
      </c>
      <c r="F176" s="899"/>
      <c r="G176" s="899"/>
      <c r="H176" s="899"/>
      <c r="I176" s="899"/>
      <c r="J176" s="900" t="str">
        <f>IF('Master sheet'!$D$14="Hindi","प्रवेशांक :","SR. NO. :")</f>
        <v>प्रवेशांक :</v>
      </c>
      <c r="K176" s="900"/>
      <c r="L176" s="900"/>
      <c r="M176" s="900"/>
      <c r="N176" s="918">
        <f>IFERROR(IF(AND(N178=""),"",VLOOKUP(N178,Marks,5,0)),"")</f>
        <v>939</v>
      </c>
      <c r="O176" s="918"/>
      <c r="P176" s="918"/>
      <c r="S176" s="312"/>
      <c r="T176" s="312"/>
      <c r="U176" s="312"/>
      <c r="V176" s="312"/>
      <c r="W176" s="312"/>
      <c r="X176" s="45"/>
      <c r="AG176" s="44">
        <f>YEAR(AH175)</f>
        <v>2014</v>
      </c>
      <c r="AH176" s="44">
        <f>MONTH(AH175)</f>
        <v>6</v>
      </c>
      <c r="AI176" s="44">
        <f>DAY(AH175)</f>
        <v>16</v>
      </c>
    </row>
    <row r="177" spans="1:35" ht="18.95" customHeight="1">
      <c r="A177" s="98">
        <f>IF(N178="","",A176+1)</f>
        <v>7</v>
      </c>
      <c r="B177" s="898" t="str">
        <f>IF('Master sheet'!$D$14="Hindi","पिता का नाम :-","Father's Name :-")</f>
        <v>पिता का नाम :-</v>
      </c>
      <c r="C177" s="898"/>
      <c r="D177" s="898"/>
      <c r="E177" s="899" t="str">
        <f>IFERROR(IF(AND(N178=""),"",VLOOKUP(N178,Marks,7,0)),"")</f>
        <v>MUKESH BAGRI</v>
      </c>
      <c r="F177" s="899"/>
      <c r="G177" s="899"/>
      <c r="H177" s="899"/>
      <c r="I177" s="899"/>
      <c r="J177" s="900" t="str">
        <f>IF('Master sheet'!$D$14="Hindi","जन्म तिथि :","Date of Birth :")</f>
        <v>जन्म तिथि :</v>
      </c>
      <c r="K177" s="900"/>
      <c r="L177" s="900"/>
      <c r="M177" s="900"/>
      <c r="N177" s="901" t="str">
        <f>IFERROR(IF(AND(N178=""),"",VLOOKUP(N178,Marks,4,0)),"")</f>
        <v>16-06-2014</v>
      </c>
      <c r="O177" s="901"/>
      <c r="P177" s="901"/>
      <c r="S177" s="45"/>
      <c r="T177" s="45"/>
      <c r="U177" s="45"/>
      <c r="V177" s="45"/>
      <c r="W177" s="45"/>
      <c r="X177" s="45"/>
      <c r="AG177" s="44" t="str">
        <f>IF(AG176=2000,"दो हजार",IF(AG176=2001,"दो हजार एक",IF(AG176=2002,"दो हजार दो",IF(AG176=2003,"दो हजार तीन",IF(AG176=2004,"दो हजार चार",IF(AG176=2005,"दो हजार पांच",IF(AG176=2006,"दो हजार छः",IF(AG176=2007,"दो हजार सात",IF(AG176=2008,"दो हजार आठ",IF(AG176=2009,"दो हजार नौ",IF(AG176=2010,"दो हजार दस",IF(AG176=2011,"दो हजार इग्यारह",IF(AG176=2012,"दो हजार बारह",IF(AG176=2013,"दो हजार तेरह",IF(AG176=2014,"दो हजार चौदह",IF(AG176=2015,"दो हजार पंद्रह",IF(AG176=2016,"दो हजार सोलह",IF(AG176=2017,"दो हजार सत्रह",IF(AG176=2018,"दो हजार अठारह",IF(AG176=2019,"दो हजार उन्नीस",IF(AG176=2020,"दो हजार बीस",IF(AG176=2021,"दो हजार इक्कीस",IF(AG176=2022,"दो हजार बाइस","")))))))))))))))))))))))</f>
        <v>दो हजार चौदह</v>
      </c>
      <c r="AH177" s="44" t="str">
        <f>IF(AH176=1,"जनवरी",IF(AH176=2,"फरवरी",IF(AH176=3,"मार्च",IF(AH176=4,"अप्रैल",IF(AH176=5,"मई",IF(AH176=6,"जून",IF(AH176=7,"जुलाई",IF(AH176=8,"अगस्त",IF(AH176=9,"सितम्बर",IF(AH176=10,"अक्टूबर",IF(AH176=11,"नवम्बर",IF(AH176=12,"दिसम्बर",""))))))))))))</f>
        <v>जून</v>
      </c>
      <c r="AI177" s="44" t="str">
        <f>IF(AI176=1,"एक",IF(AI176=2,"दो",IF(AI176=3,"तीन",IF(AI176=4,"चार",IF(AI176=5,"पांच",IF(AI176=6,"छः",IF(AI176=7,"सात",IF(AI176=8,"आठ",IF(AI176=9,"नौ",IF(AI176=10,"दस",IF(AI176=11,"इग्यारह",IF(AI176=12,"बारह",IF(AI176=13,"तेरह",IF(AI176=14,"चौदह",IF(AI176=15,"पंद्रह",IF(AI176=16,"सोलह",IF(AI176=17,"सत्रह",IF(AI176=18,"अठारह",IF(AI176=19,"उन्नीस",IF(AI176=20,"बीस",IF(AI176=21,"इक्कीस",IF(AI176=22,"बाइस",IF(AI176=23,"तेईस",IF(AI176=24,"चौबीस",IF(AI176=25,"पचीस",IF(AI176=26,"छबीस",IF(AI176=27,"सताईस",IF(AI176=28,"अठाइस",IF(AI176=29,"उन्नतीस",IF(AI176=30,"तीस",IF(AI176=31,"इकतीस","")))))))))))))))))))))))))))))))</f>
        <v>सोलह</v>
      </c>
    </row>
    <row r="178" spans="1:35" ht="18.95" customHeight="1">
      <c r="A178" s="98">
        <f>IF(N178="","",A177+1)</f>
        <v>8</v>
      </c>
      <c r="B178" s="898" t="str">
        <f>IF('Master sheet'!$D$14="Hindi","माता का नाम :-","Mother's Name :-")</f>
        <v>माता का नाम :-</v>
      </c>
      <c r="C178" s="898"/>
      <c r="D178" s="898"/>
      <c r="E178" s="899" t="str">
        <f>IFERROR(IF(AND(N178=""),"",VLOOKUP(N178,Marks,8,0)),"")</f>
        <v>SEEMA BAGRI</v>
      </c>
      <c r="F178" s="899"/>
      <c r="G178" s="899"/>
      <c r="H178" s="899"/>
      <c r="I178" s="899"/>
      <c r="J178" s="900" t="str">
        <f>IF('Master sheet'!$D$14="Hindi","रोल नंबर :-","Roll No. :")</f>
        <v>रोल नंबर :-</v>
      </c>
      <c r="K178" s="900"/>
      <c r="L178" s="900"/>
      <c r="M178" s="900"/>
      <c r="N178" s="902">
        <f>IF(N144="","",IF(AND(N144+1&gt;$Y$6),"",N144+1))</f>
        <v>106</v>
      </c>
      <c r="O178" s="902"/>
      <c r="P178" s="902"/>
      <c r="AH178" s="44" t="str">
        <f>CONCATENATE(AI177," ",AH177," ",AG177)</f>
        <v>सोलह जून दो हजार चौदह</v>
      </c>
    </row>
    <row r="179" spans="1:35" ht="18.95" customHeight="1">
      <c r="A179" s="98">
        <f>IF(N178="","",A178+1)</f>
        <v>9</v>
      </c>
      <c r="B179" s="898" t="str">
        <f>IF('Master sheet'!$D$14="Hindi","जन्मतिथि शब्दों में :-","Date of Birth in Words :-")</f>
        <v>जन्मतिथि शब्दों में :-</v>
      </c>
      <c r="C179" s="898"/>
      <c r="D179" s="898"/>
      <c r="E179" s="899" t="str">
        <f>IFERROR(IF('Master sheet'!$D$14="Hindi",AH178,AH180),"")</f>
        <v>सोलह जून दो हजार चौदह</v>
      </c>
      <c r="F179" s="899"/>
      <c r="G179" s="899"/>
      <c r="H179" s="899"/>
      <c r="I179" s="899"/>
      <c r="J179" s="899"/>
      <c r="K179" s="899"/>
      <c r="L179" s="899"/>
      <c r="M179" s="899"/>
      <c r="N179" s="899"/>
      <c r="O179" s="899"/>
      <c r="P179" s="318"/>
      <c r="AG179" s="44" t="str">
        <f>IF(AG176=1961,"NINETEEN SIXTY ONE",IF(AG176=1962,"NINETEEN SIXTY TWO",IF(AG176=1963,"NINETEEN SIXTY THREE",IF(AG176=1964,"NINETEEN SIXTY FOUR",IF(AG176=1965,"NINETEEN SIXTY FIVE",IF(AG176=1966,"NINETEEN SIXTY SIX",IF(AG176=1967,"NINETEEN SIXTY SEVEN",IF(AG176=1968,"NINETEEN SIXTY EIGHT",IF(AG176=1969,"NINETEEN SIXTY NINE",IF(AG176=1970,"NINETEEN SEVENTY",IF(AG176=1971,"NINETEEN SEVENTY ONE",IF(AG176=1972,"NINETEEN SEVENTY TWO",IF(AG176=1973,"NINETEEN SEVENTY THREE",IF(AG176=1974,"NINETEEN SEVENTY FOUR",IF(AG176=1975,"NINETEEN SEVENTY FIVE",IF(AG176=1976,"NINETEEN SEVENTY SIX",IF(AG176=1977,"NINETEEN SEVENTY SEVEN",IF(AG176=1978,"NINETEEN SEVENTY EIGHT",IF(AG176=1979,"NINETEEN SEVENTY NINE",IF(AG176=1980,"NINETEEN EIGHTY",IF(AG176=1981,"NINETEEN EIGHTY ONE",IF(AG176=1982,"NINETEEN EIGHTY TWO",IF(AG176=1983,"NINETEEN EIGHTY THREE",IF(AG176=1984,"NINETEEN EIGHTY FOUR",IF(AG176=1985,"NINETEEN EIGHTY FIVE",IF(AG176=1986,"NINETEEN EIGHTY SIX",IF(AG176=1987,"NINETEEN EIGHTY SEVEN",IF(AG176=1988,"NINETEEN EIGHTY EIGHT",IF(AG176=1989,"NINETEEN EIGHTY NINE",IF(AG176=1990,"NINETEEN NINETY",IF(AG176=1991,"NINETEEN NINETY ONE",IF(AG176=1992,"NINETEEN NINETY TWO",IF(AG176=1993,"NINETEEN NINETY THREE",IF(AG176=1994,"NINETEEN NINETY FOUR",IF(AG176=1995,"NINETEEN NINETY FIVE",IF(AG176=1996,"NINETEEN NINETY SIX",IF(AG176=1997,"NINETEEN NINETY SEVEN",IF(AG176=1998,"NINETEEN NINETY EIGHT",IF(AG176=1999,"NINETEEN NINETY NINE",IF(AG176=2000,"TWO THOUSAND",IF(AG176=2001,"TWO THOUSAND ONE",IF(AG176=2002,"TWO THOUSAND TWO",IF(AG176=2003,"TWO THOUSAND THREE",IF(AG176=2004,"TWO THOUSAND FOUR",IF(AG176=2005,"TWO THOUSAND FIVE",IF(AG176=2006,"TWO THOUSAND SIX",IF(AG176=2007,"TWO THOUSAND SEVEN",IF(AG176=2008,"TWO THOUSAND EIGHT",IF(AG176=2009,"TWO THOUSAND NINE",IF(AG176=2010,"TWO THOUSAND TEN",IF(AG176=2011,"TWO THOUSAND ELEVEN",IF(AG176=2012,"TWO THOUSAND TWELVE",IF(AG176=2013,"TWO THOUSAND THIRTEEN",IF(AG176=2014,"TWO THOUSAND FOURTEEN",IF(AG176=2015,"TWO THOUSAND FIFTEEN",IF(AG176=2016,"TWO THOUSAND SIXTEEN",IF(AG176=2017,"TWO THOUSAND SEVENTEEN",IF(AG176=2018,"TWO THOUSAND EIGHTEEN",IF(AG176=2019,"TWO THOUSAND NINETEEN",IF(AG176=2020,"TWO THOUSAND TWENTY",IF(AG176=2021,"TWO THOUSAND TWENTY ONE",IF(AG176=2022,"TWO THOUSAND TWENTY TWO",IF(AG176=2023,"TWO THOUSAND TWENTY THREE",IF(AG176=2024,"TWO THOUSAND TWENTY FOUR",IF(AG176=2025,"TWO THOUSAND TWENTY FIVE","")))))))))))))))))))))))))))))))))))))))))))))))))))))))))))))))))</f>
        <v>TWO THOUSAND FOURTEEN</v>
      </c>
      <c r="AH179" s="44" t="str">
        <f>IF(AH176=1,"JANUARY",IF(AH176=2,"FEBUARY", IF(AH176=3,"MARCH",IF(AH176=4,"APRIL",IF(AH176=5,"MAY",IF(AH176=6,"JUNE",IF(AH176=7,"JULY",IF(AH176=8,"AUGUST",IF(AH176=9,"SEPTEMBER",IF(AH176=10,"OCTOBER",IF(AH176=11,"NOVEMBER",IF(AH176=12,"DECEMBER",""))))))))))))</f>
        <v>JUNE</v>
      </c>
      <c r="AI179" s="44" t="str">
        <f>IF(AI176=1,"1ST",IF(AI176=2,"2ND", IF(AI176=3,"3RD",IF(AI176=4,"FOURTH",IF(AI176=5,"FIFTH",IF(AI176=6,"SIXTH",IF(AI176=7,"7TH",IF(AI176=8,"8TH",IF(AI176=9,"9TH",IF(AI176=10,"10TH",IF(AI176=11,"11TH",IF(AI176=12,"12TH",IF(AI176=13,"13TH",IF(AI176=14,"14TH",IF(AI176=15,"FIFTEEN",IF(AI176=16,"SIXTEEN",IF(AI176=17,"SEVENTEEN",IF(AI176=18,"EIGHTEEN",IF(AI176=19,"NINETEEN",IF(AI176=20,"TWENTY",IF(AI176=21,"TWENTY FIRST",IF(AI176=22,"TWENTY SECOND",IF(AI176=23,"TWENTY THIRD",IF(AI176=24,"TWENTY FOURTH",IF(AI176=25,"TWENTY FIFTH",IF(AI176=26,"TWENTY SIX",IF(AI176=27,"TWENTY SEVEN",IF(AI176=28,"TWENTY EIGHT",IF(AI176=29,"TWENTY NINE",IF(AI176=30,"THIRTY",IF(AI176=31,"THIRTY FIRST","")))))))))))))))))))))))))))))))</f>
        <v>SIXTEEN</v>
      </c>
    </row>
    <row r="180" spans="1:35" ht="13.5" customHeight="1">
      <c r="A180" s="98">
        <f>IF(N178="","",A179+1)</f>
        <v>10</v>
      </c>
      <c r="B180" s="72"/>
      <c r="C180" s="72"/>
      <c r="D180" s="72"/>
      <c r="E180" s="73"/>
      <c r="F180" s="73"/>
      <c r="G180" s="73"/>
      <c r="H180" s="72"/>
      <c r="I180" s="72"/>
      <c r="J180" s="74"/>
      <c r="K180" s="74"/>
      <c r="L180" s="74"/>
      <c r="M180" s="45"/>
      <c r="N180" s="45"/>
      <c r="O180" s="45"/>
      <c r="P180" s="45"/>
      <c r="AH180" s="44" t="str">
        <f>CONCATENATE(AH179," ",AI179,", ",AG179)</f>
        <v>JUNE SIXTEEN, TWO THOUSAND FOURTEEN</v>
      </c>
    </row>
    <row r="181" spans="1:35" ht="25.5" customHeight="1">
      <c r="A181" s="98">
        <f>IF(N178="","",A180+1)</f>
        <v>11</v>
      </c>
      <c r="B181" s="626" t="str">
        <f>IF('Master sheet'!$D$14="Hindi","विषय","Subject")</f>
        <v>विषय</v>
      </c>
      <c r="C181" s="642" t="str">
        <f>IF('Master sheet'!$D$14="Hindi","अर्द्धवार्षिक","Half Yearly")</f>
        <v>अर्द्धवार्षिक</v>
      </c>
      <c r="D181" s="643"/>
      <c r="E181" s="643"/>
      <c r="F181" s="643"/>
      <c r="G181" s="931" t="str">
        <f>IF('Master sheet'!$D$14="Hindi","वार्षिक","Yearly")</f>
        <v>वार्षिक</v>
      </c>
      <c r="H181" s="932"/>
      <c r="I181" s="932"/>
      <c r="J181" s="933"/>
      <c r="K181" s="642" t="str">
        <f>IF('Master sheet'!$D$14="Hindi","सर्व योग","Grand Total")</f>
        <v>सर्व योग</v>
      </c>
      <c r="L181" s="643"/>
      <c r="M181" s="643"/>
      <c r="N181" s="644"/>
      <c r="O181" s="928" t="str">
        <f>IF('Master sheet'!$D$14="Hindi","ग्रेड","Grade")</f>
        <v>ग्रेड</v>
      </c>
      <c r="P181" s="893" t="str">
        <f>IF('Master sheet'!$D$14="Hindi","परिणाम","Results")</f>
        <v>परिणाम</v>
      </c>
    </row>
    <row r="182" spans="1:35" ht="102.75" customHeight="1">
      <c r="A182" s="98">
        <f>IF(N178="","",A181+1)</f>
        <v>12</v>
      </c>
      <c r="B182" s="626"/>
      <c r="C182" s="934" t="str">
        <f>IF('Master sheet'!$D$14="Hindi","लिखित","Written")</f>
        <v>लिखित</v>
      </c>
      <c r="D182" s="935"/>
      <c r="E182" s="934" t="str">
        <f>IF('Master sheet'!$D$14="Hindi","मौखिक","Oral")</f>
        <v>मौखिक</v>
      </c>
      <c r="F182" s="935"/>
      <c r="G182" s="934" t="str">
        <f>IF('Master sheet'!$D$14="Hindi","लिखित","Written")</f>
        <v>लिखित</v>
      </c>
      <c r="H182" s="935"/>
      <c r="I182" s="936" t="str">
        <f>IF('Master sheet'!$D$14="Hindi","मौखिक","Oral")</f>
        <v>मौखिक</v>
      </c>
      <c r="J182" s="936"/>
      <c r="K182" s="367" t="str">
        <f>IF('Master sheet'!$D$14="Hindi","लिखित","Written")</f>
        <v>लिखित</v>
      </c>
      <c r="L182" s="367" t="str">
        <f>IF('Master sheet'!$D$14="Hindi","मौखिक","Oral")</f>
        <v>मौखिक</v>
      </c>
      <c r="M182" s="937" t="str">
        <f>IF('Master sheet'!$D$14="Hindi","कुल विषय योग ","Subject Total")</f>
        <v xml:space="preserve">कुल विषय योग </v>
      </c>
      <c r="N182" s="938"/>
      <c r="O182" s="929"/>
      <c r="P182" s="894"/>
    </row>
    <row r="183" spans="1:35" ht="21" customHeight="1">
      <c r="A183" s="98">
        <f>IF(N178="","",A182+1)</f>
        <v>13</v>
      </c>
      <c r="B183" s="626"/>
      <c r="C183" s="905">
        <v>30</v>
      </c>
      <c r="D183" s="906"/>
      <c r="E183" s="905">
        <v>70</v>
      </c>
      <c r="F183" s="906"/>
      <c r="G183" s="905">
        <v>30</v>
      </c>
      <c r="H183" s="906"/>
      <c r="I183" s="905">
        <v>70</v>
      </c>
      <c r="J183" s="906"/>
      <c r="K183" s="388">
        <v>60</v>
      </c>
      <c r="L183" s="388">
        <v>140</v>
      </c>
      <c r="M183" s="905">
        <v>200</v>
      </c>
      <c r="N183" s="906"/>
      <c r="O183" s="930"/>
      <c r="P183" s="895"/>
    </row>
    <row r="184" spans="1:35" ht="21" customHeight="1">
      <c r="A184" s="98">
        <f>IF(N178="","",A183+1)</f>
        <v>14</v>
      </c>
      <c r="B184" s="303" t="str">
        <f>IF('Master sheet'!D$14="Hindi","हिंदी","Hindi")</f>
        <v>हिंदी</v>
      </c>
      <c r="C184" s="701">
        <f>IFERROR(IF(AND(N178=""),"",VLOOKUP(N178,Marks,15,0)),"")</f>
        <v>26</v>
      </c>
      <c r="D184" s="703"/>
      <c r="E184" s="701">
        <f>IFERROR(IF(AND(N178=""),"",VLOOKUP(N178,Marks,16,0)),"")</f>
        <v>64</v>
      </c>
      <c r="F184" s="703"/>
      <c r="G184" s="701">
        <f>IFERROR(IF(AND(N178=""),"",VLOOKUP(N178,Marks,19,0)),"")</f>
        <v>28</v>
      </c>
      <c r="H184" s="703"/>
      <c r="I184" s="701">
        <f>IFERROR(IF(AND(N178=""),"",VLOOKUP(N178,Marks,20,0)),"")</f>
        <v>20</v>
      </c>
      <c r="J184" s="703"/>
      <c r="K184" s="378">
        <f>IFERROR(IF(AND(N178=""),"",SUM(C184,G184)),"")</f>
        <v>54</v>
      </c>
      <c r="L184" s="378">
        <f>IFERROR(IF(AND(N178=""),"",SUM(E184,I184)),"")</f>
        <v>84</v>
      </c>
      <c r="M184" s="903">
        <f>IFERROR(IF(AND(N178=""),"",SUM(K184,L184)),"")</f>
        <v>138</v>
      </c>
      <c r="N184" s="904"/>
      <c r="O184" s="79" t="str">
        <f>IFERROR(IF(AND(N178=""),"",VLOOKUP(N178,Marks,28,0)),"")</f>
        <v>C</v>
      </c>
      <c r="P184" s="209" t="str">
        <f>IFERROR(IF(AND(N178=""),"",VLOOKUP(N178,Marks,26,0)),"")</f>
        <v>P</v>
      </c>
    </row>
    <row r="185" spans="1:35" ht="21" customHeight="1">
      <c r="A185" s="98">
        <f>IF(N178="","",A184+1)</f>
        <v>15</v>
      </c>
      <c r="B185" s="303" t="str">
        <f>IF('Master sheet'!$D$14="Hindi","गणित","Maths")</f>
        <v>गणित</v>
      </c>
      <c r="C185" s="701">
        <f>IFERROR(IF(AND(N178=""),"",VLOOKUP(N178,Marks,51,0)),"")</f>
        <v>25</v>
      </c>
      <c r="D185" s="703"/>
      <c r="E185" s="701">
        <f>IFERROR(IF(AND(N178=""),"",VLOOKUP(N178,Marks,52,0)),"")</f>
        <v>64</v>
      </c>
      <c r="F185" s="703"/>
      <c r="G185" s="701">
        <f>IFERROR(IF(AND(N178=""),"",VLOOKUP(N178,Marks,55,0)),"")</f>
        <v>21</v>
      </c>
      <c r="H185" s="703"/>
      <c r="I185" s="701">
        <f>IFERROR(IF(AND(N178=""),"",VLOOKUP(N178,Marks,56,0)),"")</f>
        <v>64</v>
      </c>
      <c r="J185" s="703"/>
      <c r="K185" s="378">
        <f>IFERROR(IF(AND(N178=""),"",SUM(C185,G185)),"")</f>
        <v>46</v>
      </c>
      <c r="L185" s="378">
        <f>IFERROR(IF(AND(N178=""),"",SUM(E185,I185)),"")</f>
        <v>128</v>
      </c>
      <c r="M185" s="903">
        <f>IFERROR(IF(AND(N178=""),"",SUM(K185,L185)),"")</f>
        <v>174</v>
      </c>
      <c r="N185" s="904"/>
      <c r="O185" s="79" t="str">
        <f>IFERROR(IF(AND(N178=""),"",VLOOKUP(N178,Marks,64,0)),"")</f>
        <v>A</v>
      </c>
      <c r="P185" s="209" t="str">
        <f>IFERROR(IF(AND(N178=""),"",VLOOKUP(N178,Marks,62,0)),"")</f>
        <v>P</v>
      </c>
      <c r="T185" s="323"/>
    </row>
    <row r="186" spans="1:35" ht="21" customHeight="1">
      <c r="A186" s="98">
        <f>IF(N178="","",A185+1)</f>
        <v>16</v>
      </c>
      <c r="B186" s="390"/>
      <c r="C186" s="905">
        <v>15</v>
      </c>
      <c r="D186" s="906"/>
      <c r="E186" s="905">
        <v>35</v>
      </c>
      <c r="F186" s="906"/>
      <c r="G186" s="905">
        <v>15</v>
      </c>
      <c r="H186" s="906"/>
      <c r="I186" s="905">
        <v>35</v>
      </c>
      <c r="J186" s="906"/>
      <c r="K186" s="388">
        <v>30</v>
      </c>
      <c r="L186" s="388">
        <v>70</v>
      </c>
      <c r="M186" s="905">
        <v>100</v>
      </c>
      <c r="N186" s="906"/>
      <c r="O186" s="921"/>
      <c r="P186" s="922"/>
      <c r="T186" s="323"/>
    </row>
    <row r="187" spans="1:35" ht="21" customHeight="1">
      <c r="A187" s="98">
        <f>IF(N178="","",A186+1)</f>
        <v>17</v>
      </c>
      <c r="B187" s="303" t="str">
        <f>IF('Master sheet'!$D$14="Hindi","अंग्रेजी","English")</f>
        <v>अंग्रेजी</v>
      </c>
      <c r="C187" s="701">
        <f>IFERROR(IF(AND(N178=""),"",VLOOKUP(N178,Marks,33,0)),"")</f>
        <v>12</v>
      </c>
      <c r="D187" s="703"/>
      <c r="E187" s="701">
        <f>IFERROR(IF(AND(N178=""),"",VLOOKUP(N178,Marks,34,0)),"")</f>
        <v>30</v>
      </c>
      <c r="F187" s="703"/>
      <c r="G187" s="701">
        <f>IFERROR(IF(AND(N178=""),"",VLOOKUP(N178,Marks,37,0)),"")</f>
        <v>10</v>
      </c>
      <c r="H187" s="703"/>
      <c r="I187" s="701">
        <f>IFERROR(IF(AND(N178=""),"",VLOOKUP(N178,Marks,38,0)),"")</f>
        <v>31</v>
      </c>
      <c r="J187" s="703"/>
      <c r="K187" s="378">
        <f>IFERROR(IF(AND(N178=""),"",SUM(C187,G187)),"")</f>
        <v>22</v>
      </c>
      <c r="L187" s="378">
        <f>IFERROR(IF(AND(N178=""),"",SUM(E187,I187)),"")</f>
        <v>61</v>
      </c>
      <c r="M187" s="903">
        <f>IFERROR(IF(AND(N178=""),"",SUM(K187,L187)),"")</f>
        <v>83</v>
      </c>
      <c r="N187" s="904"/>
      <c r="O187" s="79" t="str">
        <f>IFERROR(IF(AND(N178=""),"",VLOOKUP(N178,Marks,46,0)),"")</f>
        <v>B</v>
      </c>
      <c r="P187" s="209" t="str">
        <f>IFERROR(IF(AND(N178=""),"",VLOOKUP(N178,Marks,44,0)),"")</f>
        <v>P</v>
      </c>
    </row>
    <row r="188" spans="1:35" ht="23.25" customHeight="1">
      <c r="A188" s="98">
        <f>IF(N178="","",A187+1)</f>
        <v>18</v>
      </c>
      <c r="B188" s="304" t="str">
        <f>IF('Master sheet'!$D$14="Hindi","कुल योग","Total")</f>
        <v>कुल योग</v>
      </c>
      <c r="C188" s="926">
        <f>IF(AND(N178=""),"",IF(AND(C184="",C185="",C187=""),"",SUM(C184,C185,C187)))</f>
        <v>63</v>
      </c>
      <c r="D188" s="927"/>
      <c r="E188" s="926">
        <f>IF(AND(N178=""),"",IF(AND(E184="",E185="",E187=""),"",SUM(E184,E185,E187)))</f>
        <v>158</v>
      </c>
      <c r="F188" s="927"/>
      <c r="G188" s="926">
        <f>IF(AND(N178=""),"",IF(AND(G184="",G185="",G187=""),"",SUM(G184,G185,G187)))</f>
        <v>59</v>
      </c>
      <c r="H188" s="927"/>
      <c r="I188" s="926">
        <f>IF(AND(N178=""),"",IF(AND(I184="",I185="",I187=""),"",SUM(I184,I185,I187)))</f>
        <v>115</v>
      </c>
      <c r="J188" s="927"/>
      <c r="K188" s="379">
        <f>IF(AND(N178=""),"",IF(AND(K184="",K185="",K187=""),"",SUM(K184,K185,K187)))</f>
        <v>122</v>
      </c>
      <c r="L188" s="379">
        <f>IF(AND(N178=""),"",IF(AND(L184="",L185="",L187=""),"",SUM(L184,L185,L187)))</f>
        <v>273</v>
      </c>
      <c r="M188" s="903">
        <f>IF(AND(N178=""),"",IF(AND(M184="",M185="",M187=""),"",SUM(M184,M185,M187)))</f>
        <v>395</v>
      </c>
      <c r="N188" s="904"/>
      <c r="O188" s="389" t="str">
        <f>IFERROR(IF(AND(N178=""),"",VLOOKUP(N178,Marks,119,0)),"")</f>
        <v>B</v>
      </c>
      <c r="P188" s="212"/>
    </row>
    <row r="189" spans="1:35" ht="23.25" customHeight="1">
      <c r="A189" s="98">
        <f>IF(N178="","",A188+1)</f>
        <v>19</v>
      </c>
      <c r="B189" s="391"/>
      <c r="C189" s="905">
        <v>50</v>
      </c>
      <c r="D189" s="923"/>
      <c r="E189" s="923"/>
      <c r="F189" s="906"/>
      <c r="G189" s="905">
        <v>50</v>
      </c>
      <c r="H189" s="923"/>
      <c r="I189" s="923"/>
      <c r="J189" s="906"/>
      <c r="K189" s="905">
        <v>100</v>
      </c>
      <c r="L189" s="923"/>
      <c r="M189" s="923"/>
      <c r="N189" s="906"/>
      <c r="O189" s="924"/>
      <c r="P189" s="925"/>
    </row>
    <row r="190" spans="1:35" ht="21" customHeight="1">
      <c r="A190" s="98">
        <f>IF(N178="","",A189+1)</f>
        <v>20</v>
      </c>
      <c r="B190" s="308" t="str">
        <f>IF('Master sheet'!$D$14="Hindi","पर्यावरण अध्ययन","EVS")</f>
        <v>पर्यावरण अध्ययन</v>
      </c>
      <c r="C190" s="701">
        <f>IFERROR(IF(AND(N178=""),"",VLOOKUP(N178,Marks,69,0)),"")</f>
        <v>36</v>
      </c>
      <c r="D190" s="702"/>
      <c r="E190" s="702"/>
      <c r="F190" s="703"/>
      <c r="G190" s="701">
        <f>IFERROR(IF(AND(N178=""),"",VLOOKUP(N178,Marks,73,0)),"")</f>
        <v>47</v>
      </c>
      <c r="H190" s="702"/>
      <c r="I190" s="702"/>
      <c r="J190" s="703"/>
      <c r="K190" s="926">
        <f>IFERROR(IF(AND(N178=""),"",SUM(C190,G190)),"")</f>
        <v>83</v>
      </c>
      <c r="L190" s="948"/>
      <c r="M190" s="948"/>
      <c r="N190" s="927"/>
      <c r="O190" s="79" t="str">
        <f>IFERROR(IF(AND(N178=""),"",VLOOKUP(N178,Marks,82,0)),"")</f>
        <v>B</v>
      </c>
      <c r="P190" s="209" t="str">
        <f>IFERROR(IF(AND(N178=""),"",VLOOKUP(N178,Marks,80,0)),"")</f>
        <v>P</v>
      </c>
    </row>
    <row r="191" spans="1:35" ht="12" customHeight="1">
      <c r="A191" s="98">
        <f>IF(N178="","",A190+1)</f>
        <v>21</v>
      </c>
      <c r="B191" s="896"/>
      <c r="C191" s="896"/>
      <c r="D191" s="896"/>
      <c r="E191" s="896"/>
      <c r="F191" s="896"/>
      <c r="G191" s="896"/>
      <c r="H191" s="896"/>
      <c r="I191" s="896"/>
      <c r="J191" s="896"/>
      <c r="K191" s="896"/>
      <c r="L191" s="896"/>
      <c r="M191" s="896"/>
      <c r="N191" s="896"/>
      <c r="O191" s="896"/>
      <c r="P191" s="896"/>
    </row>
    <row r="192" spans="1:35" ht="21" customHeight="1">
      <c r="A192" s="98">
        <f>IF(N178="","",A191+1)</f>
        <v>22</v>
      </c>
      <c r="B192" s="939" t="str">
        <f>IF('Master sheet'!$D$14="Hindi","अतिरिक्त विषय ","Extra Subject")</f>
        <v xml:space="preserve">अतिरिक्त विषय </v>
      </c>
      <c r="C192" s="939"/>
      <c r="D192" s="939"/>
      <c r="E192" s="939"/>
      <c r="F192" s="939"/>
      <c r="G192" s="939"/>
      <c r="H192" s="939"/>
      <c r="I192" s="939"/>
      <c r="J192" s="939"/>
      <c r="K192" s="939"/>
      <c r="L192" s="939"/>
      <c r="M192" s="939"/>
      <c r="N192" s="939"/>
      <c r="O192" s="939"/>
      <c r="P192" s="939"/>
    </row>
    <row r="193" spans="1:24" ht="21" customHeight="1">
      <c r="A193" s="98">
        <f>IF(N178="","",A192+1)</f>
        <v>23</v>
      </c>
      <c r="B193" s="358" t="str">
        <f>IF('Master sheet'!$D$14="Hindi","विषय","Subject")</f>
        <v>विषय</v>
      </c>
      <c r="C193" s="911" t="str">
        <f>IF('Master sheet'!$D$14="Hindi","पूर्णांक","M.M.")</f>
        <v>पूर्णांक</v>
      </c>
      <c r="D193" s="912"/>
      <c r="E193" s="911" t="str">
        <f>IF('Master sheet'!$D$14="Hindi","प्राप्तांक","Ob.M.")</f>
        <v>प्राप्तांक</v>
      </c>
      <c r="F193" s="912"/>
      <c r="G193" s="911" t="str">
        <f>IF('Master sheet'!$D$14="Hindi","ग्रेड","Grade")</f>
        <v>ग्रेड</v>
      </c>
      <c r="H193" s="912"/>
      <c r="I193" s="911" t="str">
        <f>IF('Master sheet'!$D$14="Hindi","विषय","Subject")</f>
        <v>विषय</v>
      </c>
      <c r="J193" s="912"/>
      <c r="K193" s="911" t="str">
        <f>IF('Master sheet'!$D$14="Hindi","पूर्णांक","M.M.")</f>
        <v>पूर्णांक</v>
      </c>
      <c r="L193" s="912"/>
      <c r="M193" s="911" t="str">
        <f>IF('Master sheet'!$D$14="Hindi","प्राप्तांक","Ob.M.")</f>
        <v>प्राप्तांक</v>
      </c>
      <c r="N193" s="912"/>
      <c r="O193" s="911" t="str">
        <f>IF('Master sheet'!$D$14="Hindi","ग्रेड","Grade")</f>
        <v>ग्रेड</v>
      </c>
      <c r="P193" s="912"/>
    </row>
    <row r="194" spans="1:24" ht="21" customHeight="1">
      <c r="A194" s="98">
        <f>IF(N178="","",A193+1)</f>
        <v>24</v>
      </c>
      <c r="B194" s="303" t="str">
        <f>IF(AND(N178=""),"",'Result Sheet'!$DA$4)</f>
        <v>COMPUTER</v>
      </c>
      <c r="C194" s="913">
        <f>IF(AND(N178=""),"",'Result Sheet'!$DC$7)</f>
        <v>100</v>
      </c>
      <c r="D194" s="913"/>
      <c r="E194" s="914">
        <f>IFERROR(IF(AND(N178=""),"",VLOOKUP(N178,Marks,106,0)),"")</f>
        <v>78</v>
      </c>
      <c r="F194" s="914"/>
      <c r="G194" s="915" t="str">
        <f>IFERROR(IF(AND(N178=""),"",VLOOKUP(N178,Marks,107,0)),"")</f>
        <v>B</v>
      </c>
      <c r="H194" s="915"/>
      <c r="I194" s="916" t="str">
        <f>IF(AND(N178=""),"",'Result Sheet'!$DE$4)</f>
        <v>G.K.</v>
      </c>
      <c r="J194" s="916"/>
      <c r="K194" s="913">
        <f>IF(AND(N178=""),"",'Result Sheet'!$DG$7)</f>
        <v>100</v>
      </c>
      <c r="L194" s="913"/>
      <c r="M194" s="914">
        <f>IFERROR(IF(AND(N178=""),"",VLOOKUP(N178,Marks,110,0)),"")</f>
        <v>83</v>
      </c>
      <c r="N194" s="914"/>
      <c r="O194" s="915" t="str">
        <f>IFERROR(IF(AND(N178=""),"",VLOOKUP(N178,Marks,111,0)),"")</f>
        <v>B</v>
      </c>
      <c r="P194" s="915"/>
    </row>
    <row r="195" spans="1:24" ht="21" customHeight="1">
      <c r="A195" s="98">
        <f>IF(N178="","",A194+1)</f>
        <v>25</v>
      </c>
      <c r="B195" s="897" t="str">
        <f>IF('Master sheet'!$D$14="Hindi","विषय","Subject")</f>
        <v>विषय</v>
      </c>
      <c r="C195" s="897"/>
      <c r="D195" s="919" t="str">
        <f>IF('Master sheet'!$D$14="Hindi","प्राप्तांक","Marks ")</f>
        <v>प्राप्तांक</v>
      </c>
      <c r="E195" s="920"/>
      <c r="F195" s="306" t="str">
        <f>IF('Master sheet'!$D$14="Hindi","ग्रेड","Grade")</f>
        <v>ग्रेड</v>
      </c>
      <c r="G195" s="897" t="str">
        <f>IF('Master sheet'!$D$14="Hindi","विषय","Subject")</f>
        <v>विषय</v>
      </c>
      <c r="H195" s="897"/>
      <c r="I195" s="919" t="str">
        <f>IF('Master sheet'!$D$14="Hindi","प्राप्तांक","Marks")</f>
        <v>प्राप्तांक</v>
      </c>
      <c r="J195" s="920"/>
      <c r="K195" s="306" t="str">
        <f>IF('Master sheet'!$D$14="Hindi","ग्रेड","Grade")</f>
        <v>ग्रेड</v>
      </c>
      <c r="L195" s="897" t="str">
        <f>IF('Master sheet'!$D$14="Hindi","विषय","Subject")</f>
        <v>विषय</v>
      </c>
      <c r="M195" s="897"/>
      <c r="N195" s="919" t="str">
        <f>IF('Master sheet'!$D$14="Hindi","प्राप्तांक","Marks")</f>
        <v>प्राप्तांक</v>
      </c>
      <c r="O195" s="920"/>
      <c r="P195" s="365" t="str">
        <f>IF('Master sheet'!$D$14="Hindi","ग्रेड","Grade")</f>
        <v>ग्रेड</v>
      </c>
    </row>
    <row r="196" spans="1:24" ht="21" customHeight="1">
      <c r="A196" s="98">
        <f>IF(N178="","",A195+1)</f>
        <v>26</v>
      </c>
      <c r="B196" s="907" t="str">
        <f>IF('Master sheet'!$D$14="Hindi","कार्यानुभव","WORK EXP.")</f>
        <v>कार्यानुभव</v>
      </c>
      <c r="C196" s="908"/>
      <c r="D196" s="908"/>
      <c r="E196" s="70">
        <f>IFERROR(IF(AND(N178=""),"",VLOOKUP(N178,Marks,85,0)),"")</f>
        <v>43</v>
      </c>
      <c r="F196" s="79" t="str">
        <f>IFERROR(IF(AND(N178=""),"",VLOOKUP(N178,Marks,89,0)),"")</f>
        <v>A</v>
      </c>
      <c r="G196" s="907" t="str">
        <f>IF('Master sheet'!$D$14="Hindi","कला शिक्षा","ART EDU.")</f>
        <v>कला शिक्षा</v>
      </c>
      <c r="H196" s="908"/>
      <c r="I196" s="908"/>
      <c r="J196" s="70">
        <f>IFERROR(IF(AND(N178=""),"",VLOOKUP(N178,Marks,92,0)),"")</f>
        <v>33</v>
      </c>
      <c r="K196" s="79" t="str">
        <f>IFERROR(IF(AND(N178=""),"",VLOOKUP(N178,Marks,96,0)),"")</f>
        <v>B</v>
      </c>
      <c r="L196" s="909" t="str">
        <f>IF('Master sheet'!$D$14="Hindi","स्वा. एवं शा. शिक्षा","HE.&amp;PH. EDU.")</f>
        <v>स्वा. एवं शा. शिक्षा</v>
      </c>
      <c r="M196" s="910"/>
      <c r="N196" s="910"/>
      <c r="O196" s="70">
        <f>IFERROR(IF(AND(N178=""),"",VLOOKUP(N178,Marks,99,0)),"")</f>
        <v>84</v>
      </c>
      <c r="P196" s="79" t="str">
        <f>IFERROR(IF(AND(N178=""),"",VLOOKUP(N178,Marks,103,0)),"")</f>
        <v>A</v>
      </c>
    </row>
    <row r="197" spans="1:24" ht="9" customHeight="1">
      <c r="A197" s="98">
        <f>IF(N178="","",A196+1)</f>
        <v>27</v>
      </c>
      <c r="B197" s="309"/>
      <c r="C197" s="309"/>
      <c r="D197" s="309"/>
      <c r="E197" s="363"/>
      <c r="F197" s="364"/>
      <c r="G197" s="309"/>
      <c r="H197" s="309"/>
      <c r="I197" s="309"/>
      <c r="J197" s="363"/>
      <c r="K197" s="364"/>
      <c r="L197" s="310"/>
      <c r="M197" s="310"/>
      <c r="N197" s="310"/>
      <c r="O197" s="363"/>
      <c r="P197" s="364"/>
    </row>
    <row r="198" spans="1:24" ht="21" customHeight="1">
      <c r="A198" s="98">
        <f>IF(N178="","",A197+1)</f>
        <v>28</v>
      </c>
      <c r="B198" s="886" t="str">
        <f>IF('Master sheet'!$D$14="Hindi","कुल कार्य दिवस :-","Total Meeting :-")</f>
        <v>कुल कार्य दिवस :-</v>
      </c>
      <c r="C198" s="886"/>
      <c r="D198" s="886"/>
      <c r="E198" s="887">
        <f>IFERROR(IF(AND(N178=""),"",VLOOKUP(N178,Marks,117,0)),"")</f>
        <v>220</v>
      </c>
      <c r="F198" s="887"/>
      <c r="G198" s="887"/>
      <c r="H198" s="887"/>
      <c r="I198" s="886" t="str">
        <f>IF('Master sheet'!$D$14="Hindi","कुल उपस्थिति :-","Total Attendance :-")</f>
        <v>कुल उपस्थिति :-</v>
      </c>
      <c r="J198" s="886"/>
      <c r="K198" s="886"/>
      <c r="L198" s="886"/>
      <c r="M198" s="888">
        <f>IFERROR(IF(AND(N178=""),"",VLOOKUP(N178,Marks,118,0)),"")</f>
        <v>180</v>
      </c>
      <c r="N198" s="888"/>
      <c r="O198" s="888"/>
      <c r="P198" s="888"/>
    </row>
    <row r="199" spans="1:24" ht="21" customHeight="1">
      <c r="A199" s="98">
        <f>IF(N178="","",A198+1)</f>
        <v>29</v>
      </c>
      <c r="B199" s="886" t="str">
        <f>IF('Master sheet'!$D$14="Hindi","परिणाम :-","Result :-")</f>
        <v>परिणाम :-</v>
      </c>
      <c r="C199" s="886"/>
      <c r="D199" s="886"/>
      <c r="E199" s="889" t="str">
        <f>IFERROR(IF(AND(N178=""),"",VLOOKUP(N178,Marks,116,0)),"")</f>
        <v>कक्षोंन्नति</v>
      </c>
      <c r="F199" s="889"/>
      <c r="G199" s="889"/>
      <c r="H199" s="889"/>
      <c r="I199" s="886" t="str">
        <f>IF('Master sheet'!$D$14="Hindi","परिणाम प्रतिशत में :-","Result in Percentage :-")</f>
        <v>परिणाम प्रतिशत में :-</v>
      </c>
      <c r="J199" s="886"/>
      <c r="K199" s="886"/>
      <c r="L199" s="886"/>
      <c r="M199" s="890">
        <f>IFERROR(IF(AND(N178=""),"",VLOOKUP(N178,Marks,113,0)),"")</f>
        <v>79</v>
      </c>
      <c r="N199" s="890"/>
      <c r="O199" s="890"/>
      <c r="P199" s="890"/>
    </row>
    <row r="200" spans="1:24" ht="21" customHeight="1">
      <c r="A200" s="98">
        <f>IF(N178="","",A199+1)</f>
        <v>30</v>
      </c>
      <c r="B200" s="886" t="str">
        <f>IF('Master sheet'!$D$14="Hindi","श्रेणी / ग्रेड :-","Division / Grade :-")</f>
        <v>श्रेणी / ग्रेड :-</v>
      </c>
      <c r="C200" s="886"/>
      <c r="D200" s="886"/>
      <c r="E200" s="210" t="str">
        <f>IFERROR(IF(AND(N178=""),"",VLOOKUP(N178,Marks,114,0)),"")</f>
        <v>I</v>
      </c>
      <c r="F200" s="211" t="s">
        <v>129</v>
      </c>
      <c r="G200" s="891" t="str">
        <f>IFERROR(IF(AND(N178=""),"",VLOOKUP(N178,Marks,119,0)),"")</f>
        <v>B</v>
      </c>
      <c r="H200" s="891"/>
      <c r="I200" s="886" t="str">
        <f>IF('Master sheet'!$D$14="Hindi","कक्षा में स्थान :-","Position in the Class :-")</f>
        <v>कक्षा में स्थान :-</v>
      </c>
      <c r="J200" s="886"/>
      <c r="K200" s="886"/>
      <c r="L200" s="886"/>
      <c r="M200" s="892">
        <f>IFERROR(IF(AND(N178=""),"",VLOOKUP(N178,Marks,115,0)),"")</f>
        <v>17.000000000000298</v>
      </c>
      <c r="N200" s="892"/>
      <c r="O200" s="892"/>
      <c r="P200" s="892"/>
    </row>
    <row r="201" spans="1:24" ht="21" customHeight="1">
      <c r="A201" s="98">
        <f>IF(N178="","",A200+1)</f>
        <v>31</v>
      </c>
      <c r="B201" s="872" t="str">
        <f>IF('Master sheet'!$D$14="Hindi","परीक्षा परिणाम घोषणा दिनांक :-","Result Declaration Date :-")</f>
        <v>परीक्षा परिणाम घोषणा दिनांक :-</v>
      </c>
      <c r="C201" s="872"/>
      <c r="D201" s="872"/>
      <c r="E201" s="873">
        <f>IFERROR(IF(AND(N178=""),"",'Master sheet'!$D$13),"")</f>
        <v>45793</v>
      </c>
      <c r="F201" s="873"/>
      <c r="G201" s="873"/>
      <c r="H201" s="409"/>
      <c r="I201" s="71"/>
      <c r="J201" s="71"/>
      <c r="K201" s="45"/>
      <c r="L201" s="71"/>
      <c r="M201" s="71"/>
      <c r="N201" s="71"/>
      <c r="O201" s="71"/>
      <c r="P201" s="71"/>
    </row>
    <row r="202" spans="1:24" ht="54" customHeight="1">
      <c r="A202" s="98">
        <f>IF(N178="","",A201+1)</f>
        <v>32</v>
      </c>
      <c r="B202" s="874" t="str">
        <f>IFERROR(IF(AND(N178=""),"",'Result Sheet'!$DO$211),"")</f>
        <v>( PRADIP SINGH RAJAWAT )</v>
      </c>
      <c r="C202" s="874"/>
      <c r="D202" s="874"/>
      <c r="E202" s="874"/>
      <c r="F202" s="875" t="str">
        <f>IF(AND(N178=""),"",CONCATENATE("(",'Master sheet'!$D$17," )"))</f>
        <v>(Suresh Kumar )</v>
      </c>
      <c r="G202" s="875"/>
      <c r="H202" s="875"/>
      <c r="I202" s="875"/>
      <c r="J202" s="875"/>
      <c r="K202" s="875" t="str">
        <f>IF(AND(N178=""),"",CONCATENATE("(",'Master sheet'!$D$15," )"))</f>
        <v>(USHA PALIYA )</v>
      </c>
      <c r="L202" s="875"/>
      <c r="M202" s="875"/>
      <c r="N202" s="875"/>
      <c r="O202" s="875"/>
      <c r="P202" s="875"/>
    </row>
    <row r="203" spans="1:24" ht="24.75" customHeight="1">
      <c r="A203" s="98">
        <f>IF(N178="","",A202+1)</f>
        <v>33</v>
      </c>
      <c r="B203" s="876" t="str">
        <f>IF('Master sheet'!$D$14="Hindi","हस्ताक्षर कक्षाध्यापक","Signature of the class teacher")</f>
        <v>हस्ताक्षर कक्षाध्यापक</v>
      </c>
      <c r="C203" s="876"/>
      <c r="D203" s="876"/>
      <c r="E203" s="876"/>
      <c r="F203" s="876" t="str">
        <f>IF('Master sheet'!$D$14="Hindi","हस्ताक्षर परीक्षा प्रभारी","Signature of the exam. Incharge")</f>
        <v>हस्ताक्षर परीक्षा प्रभारी</v>
      </c>
      <c r="G203" s="876"/>
      <c r="H203" s="876"/>
      <c r="I203" s="876"/>
      <c r="J203" s="876"/>
      <c r="K203" s="876" t="str">
        <f>IF('Master sheet'!$D$14="Hindi","हस्ताक्षर संस्था प्रधान","Head of Institute's Signature")</f>
        <v>हस्ताक्षर संस्था प्रधान</v>
      </c>
      <c r="L203" s="876"/>
      <c r="M203" s="876"/>
      <c r="N203" s="876"/>
      <c r="O203" s="876"/>
      <c r="P203" s="876"/>
    </row>
    <row r="205" spans="1:24" ht="24" customHeight="1">
      <c r="A205" s="98">
        <f>IF(N212="","",1)</f>
        <v>1</v>
      </c>
      <c r="B205" s="940" t="str">
        <f>IF('Master sheet'!$D$14="Hindi","वार्षिक रिपोर्ट कार्ड ","Report Card")</f>
        <v xml:space="preserve">वार्षिक रिपोर्ट कार्ड </v>
      </c>
      <c r="C205" s="940"/>
      <c r="D205" s="940"/>
      <c r="E205" s="940"/>
      <c r="F205" s="940"/>
      <c r="G205" s="940"/>
      <c r="H205" s="940"/>
      <c r="I205" s="940"/>
      <c r="J205" s="940"/>
      <c r="K205" s="940"/>
      <c r="L205" s="940"/>
      <c r="M205" s="940"/>
      <c r="N205" s="940"/>
      <c r="O205" s="940"/>
      <c r="P205" s="940"/>
      <c r="S205" s="312"/>
      <c r="T205" s="312"/>
      <c r="U205" s="312"/>
      <c r="V205" s="312"/>
      <c r="W205" s="312"/>
      <c r="X205" s="45"/>
    </row>
    <row r="206" spans="1:24" ht="18.95" customHeight="1">
      <c r="A206" s="98">
        <f>IF(N212="","",A205+1)</f>
        <v>2</v>
      </c>
      <c r="B206" s="941" t="str">
        <f>IF('Master sheet'!$D$14="Hindi","शिक्षा विभाग, राजस्थान सरकार","Education Department, Rajasthan Government")</f>
        <v>शिक्षा विभाग, राजस्थान सरकार</v>
      </c>
      <c r="C206" s="941"/>
      <c r="D206" s="941"/>
      <c r="E206" s="941"/>
      <c r="F206" s="941"/>
      <c r="G206" s="941"/>
      <c r="H206" s="941"/>
      <c r="I206" s="941"/>
      <c r="J206" s="941"/>
      <c r="K206" s="941"/>
      <c r="L206" s="941"/>
      <c r="M206" s="941"/>
      <c r="N206" s="941"/>
      <c r="O206" s="941"/>
      <c r="P206" s="941"/>
      <c r="S206" s="312"/>
      <c r="T206" s="312"/>
      <c r="U206" s="313"/>
      <c r="V206" s="312"/>
      <c r="W206" s="312"/>
      <c r="X206" s="45"/>
    </row>
    <row r="207" spans="1:24" s="99" customFormat="1" ht="24" customHeight="1">
      <c r="A207" s="98">
        <f>IF(N212="","",A206+1)</f>
        <v>3</v>
      </c>
      <c r="B207" s="942" t="str">
        <f>IF('Master sheet'!$D$14="Hindi","विद्यालय का नाम :-","School Name :- ")</f>
        <v>विद्यालय का नाम :-</v>
      </c>
      <c r="C207" s="942"/>
      <c r="D207" s="942"/>
      <c r="E207" s="943" t="str">
        <f>IF(AND(N212=""),"",IF('Master sheet'!$D$14="Hindi",'Master sheet'!$D$8,'Master sheet'!$D$7))</f>
        <v xml:space="preserve">महात्मा गाँधी राजकीय विद्यालय (अंग्रेजी माध्यम) बर, पाली </v>
      </c>
      <c r="F207" s="943"/>
      <c r="G207" s="943"/>
      <c r="H207" s="943"/>
      <c r="I207" s="943"/>
      <c r="J207" s="943"/>
      <c r="K207" s="943"/>
      <c r="L207" s="943"/>
      <c r="M207" s="943"/>
      <c r="N207" s="943"/>
      <c r="O207" s="943"/>
      <c r="P207" s="943"/>
      <c r="S207" s="314"/>
      <c r="T207" s="324"/>
      <c r="U207" s="313"/>
      <c r="V207" s="324"/>
      <c r="W207" s="314"/>
      <c r="X207" s="325"/>
    </row>
    <row r="208" spans="1:24" ht="18.95" customHeight="1">
      <c r="A208" s="98">
        <f>IF(N212="","",A207+1)</f>
        <v>4</v>
      </c>
      <c r="B208" s="319"/>
      <c r="C208" s="319"/>
      <c r="D208" s="319"/>
      <c r="E208" s="944" t="str">
        <f>IF(AND(N212=""),"",IF('Master sheet'!$D$14="Hindi",CONCATENATE("(विद्यालय मान्यता क्रमांक व वर्ष : ","  ",'Master sheet'!$D$6),CONCATENATE("(School Recognition Number &amp; Years : ","  ",'Master sheet'!$D$6)))</f>
        <v>(विद्यालय मान्यता क्रमांक व वर्ष :   शिक्षा/पाली/1995/2001</v>
      </c>
      <c r="F208" s="944"/>
      <c r="G208" s="944"/>
      <c r="H208" s="944"/>
      <c r="I208" s="944"/>
      <c r="J208" s="944"/>
      <c r="K208" s="944"/>
      <c r="L208" s="944"/>
      <c r="M208" s="944"/>
      <c r="N208" s="944"/>
      <c r="O208" s="944"/>
      <c r="P208" s="944"/>
      <c r="S208" s="312"/>
      <c r="T208" s="312"/>
      <c r="U208" s="312"/>
      <c r="V208" s="312"/>
      <c r="W208" s="312"/>
      <c r="X208" s="45"/>
    </row>
    <row r="209" spans="1:35" ht="18.95" customHeight="1">
      <c r="A209" s="98">
        <f>IF(N212="","",A208+1)</f>
        <v>5</v>
      </c>
      <c r="B209" s="317" t="str">
        <f>IF('Master sheet'!$D$14="Hindi","कक्षा  :-","CLASS :- ")</f>
        <v>कक्षा  :-</v>
      </c>
      <c r="C209" s="945" t="str">
        <f>IFERROR(IF(AND(N212=""),"",VLOOKUP(N212,Marks,2,0)),"")</f>
        <v/>
      </c>
      <c r="D209" s="945"/>
      <c r="E209" s="946" t="str">
        <f>IF('Master sheet'!$D$14="Hindi","सेक्शन :-","Section :- ")</f>
        <v>सेक्शन :-</v>
      </c>
      <c r="F209" s="946"/>
      <c r="G209" s="946"/>
      <c r="H209" s="945" t="str">
        <f>IFERROR(IF(AND(N212=""),"",VLOOKUP(N212,Marks,3,0)),"")</f>
        <v/>
      </c>
      <c r="I209" s="945"/>
      <c r="J209" s="947" t="str">
        <f>IF('Master sheet'!$D$14="Hindi","सत्र :- ","Session :- ")</f>
        <v xml:space="preserve">सत्र :- </v>
      </c>
      <c r="K209" s="947"/>
      <c r="L209" s="947"/>
      <c r="M209" s="947"/>
      <c r="N209" s="917" t="str">
        <f>IF(AND(N212=""),"",'Marks Entry Nursery'!$I$2)</f>
        <v>2024-2025</v>
      </c>
      <c r="O209" s="917"/>
      <c r="P209" s="917"/>
      <c r="S209" s="312"/>
      <c r="T209" s="312"/>
      <c r="U209" s="312"/>
      <c r="V209" s="312"/>
      <c r="W209" s="312"/>
      <c r="X209" s="45"/>
      <c r="AH209" s="322" t="str">
        <f>N211</f>
        <v/>
      </c>
    </row>
    <row r="210" spans="1:35" ht="18.95" customHeight="1">
      <c r="A210" s="98">
        <f>IF(N212="","",A209+1)</f>
        <v>6</v>
      </c>
      <c r="B210" s="898" t="str">
        <f>IF('Master sheet'!$D$14="Hindi","विद्यार्थी का नाम :-","Student's Name :-")</f>
        <v>विद्यार्थी का नाम :-</v>
      </c>
      <c r="C210" s="898"/>
      <c r="D210" s="898"/>
      <c r="E210" s="899" t="str">
        <f>IFERROR(IF(AND(N212=""),"",VLOOKUP(N212,Marks,6,0)),"")</f>
        <v/>
      </c>
      <c r="F210" s="899"/>
      <c r="G210" s="899"/>
      <c r="H210" s="899"/>
      <c r="I210" s="899"/>
      <c r="J210" s="900" t="str">
        <f>IF('Master sheet'!$D$14="Hindi","प्रवेशांक :","SR. NO. :")</f>
        <v>प्रवेशांक :</v>
      </c>
      <c r="K210" s="900"/>
      <c r="L210" s="900"/>
      <c r="M210" s="900"/>
      <c r="N210" s="918" t="str">
        <f>IFERROR(IF(AND(N212=""),"",VLOOKUP(N212,Marks,5,0)),"")</f>
        <v/>
      </c>
      <c r="O210" s="918"/>
      <c r="P210" s="918"/>
      <c r="S210" s="312"/>
      <c r="T210" s="312"/>
      <c r="U210" s="312"/>
      <c r="V210" s="312"/>
      <c r="W210" s="312"/>
      <c r="X210" s="45"/>
      <c r="AG210" s="44" t="e">
        <f>YEAR(AH209)</f>
        <v>#VALUE!</v>
      </c>
      <c r="AH210" s="44" t="e">
        <f>MONTH(AH209)</f>
        <v>#VALUE!</v>
      </c>
      <c r="AI210" s="44" t="e">
        <f>DAY(AH209)</f>
        <v>#VALUE!</v>
      </c>
    </row>
    <row r="211" spans="1:35" ht="18.95" customHeight="1">
      <c r="A211" s="98">
        <f>IF(N212="","",A210+1)</f>
        <v>7</v>
      </c>
      <c r="B211" s="898" t="str">
        <f>IF('Master sheet'!$D$14="Hindi","पिता का नाम :-","Father's Name :-")</f>
        <v>पिता का नाम :-</v>
      </c>
      <c r="C211" s="898"/>
      <c r="D211" s="898"/>
      <c r="E211" s="899" t="str">
        <f>IFERROR(IF(AND(N212=""),"",VLOOKUP(N212,Marks,7,0)),"")</f>
        <v/>
      </c>
      <c r="F211" s="899"/>
      <c r="G211" s="899"/>
      <c r="H211" s="899"/>
      <c r="I211" s="899"/>
      <c r="J211" s="900" t="str">
        <f>IF('Master sheet'!$D$14="Hindi","जन्म तिथि :","Date of Birth :")</f>
        <v>जन्म तिथि :</v>
      </c>
      <c r="K211" s="900"/>
      <c r="L211" s="900"/>
      <c r="M211" s="900"/>
      <c r="N211" s="901" t="str">
        <f>IFERROR(IF(AND(N212=""),"",VLOOKUP(N212,Marks,4,0)),"")</f>
        <v/>
      </c>
      <c r="O211" s="901"/>
      <c r="P211" s="901"/>
      <c r="S211" s="45"/>
      <c r="T211" s="45"/>
      <c r="U211" s="45"/>
      <c r="V211" s="45"/>
      <c r="W211" s="45"/>
      <c r="X211" s="45"/>
      <c r="AG211" s="44" t="e">
        <f>IF(AG210=2000,"दो हजार",IF(AG210=2001,"दो हजार एक",IF(AG210=2002,"दो हजार दो",IF(AG210=2003,"दो हजार तीन",IF(AG210=2004,"दो हजार चार",IF(AG210=2005,"दो हजार पांच",IF(AG210=2006,"दो हजार छः",IF(AG210=2007,"दो हजार सात",IF(AG210=2008,"दो हजार आठ",IF(AG210=2009,"दो हजार नौ",IF(AG210=2010,"दो हजार दस",IF(AG210=2011,"दो हजार इग्यारह",IF(AG210=2012,"दो हजार बारह",IF(AG210=2013,"दो हजार तेरह",IF(AG210=2014,"दो हजार चौदह",IF(AG210=2015,"दो हजार पंद्रह",IF(AG210=2016,"दो हजार सोलह",IF(AG210=2017,"दो हजार सत्रह",IF(AG210=2018,"दो हजार अठारह",IF(AG210=2019,"दो हजार उन्नीस",IF(AG210=2020,"दो हजार बीस",IF(AG210=2021,"दो हजार इक्कीस",IF(AG210=2022,"दो हजार बाइस","")))))))))))))))))))))))</f>
        <v>#VALUE!</v>
      </c>
      <c r="AH211" s="44" t="e">
        <f>IF(AH210=1,"जनवरी",IF(AH210=2,"फरवरी",IF(AH210=3,"मार्च",IF(AH210=4,"अप्रैल",IF(AH210=5,"मई",IF(AH210=6,"जून",IF(AH210=7,"जुलाई",IF(AH210=8,"अगस्त",IF(AH210=9,"सितम्बर",IF(AH210=10,"अक्टूबर",IF(AH210=11,"नवम्बर",IF(AH210=12,"दिसम्बर",""))))))))))))</f>
        <v>#VALUE!</v>
      </c>
      <c r="AI211" s="44" t="e">
        <f>IF(AI210=1,"एक",IF(AI210=2,"दो",IF(AI210=3,"तीन",IF(AI210=4,"चार",IF(AI210=5,"पांच",IF(AI210=6,"छः",IF(AI210=7,"सात",IF(AI210=8,"आठ",IF(AI210=9,"नौ",IF(AI210=10,"दस",IF(AI210=11,"इग्यारह",IF(AI210=12,"बारह",IF(AI210=13,"तेरह",IF(AI210=14,"चौदह",IF(AI210=15,"पंद्रह",IF(AI210=16,"सोलह",IF(AI210=17,"सत्रह",IF(AI210=18,"अठारह",IF(AI210=19,"उन्नीस",IF(AI210=20,"बीस",IF(AI210=21,"इक्कीस",IF(AI210=22,"बाइस",IF(AI210=23,"तेईस",IF(AI210=24,"चौबीस",IF(AI210=25,"पचीस",IF(AI210=26,"छबीस",IF(AI210=27,"सताईस",IF(AI210=28,"अठाइस",IF(AI210=29,"उन्नतीस",IF(AI210=30,"तीस",IF(AI210=31,"इकतीस","")))))))))))))))))))))))))))))))</f>
        <v>#VALUE!</v>
      </c>
    </row>
    <row r="212" spans="1:35" ht="18.95" customHeight="1">
      <c r="A212" s="98">
        <f>IF(N212="","",A211+1)</f>
        <v>8</v>
      </c>
      <c r="B212" s="898" t="str">
        <f>IF('Master sheet'!$D$14="Hindi","माता का नाम :-","Mother's Name :-")</f>
        <v>माता का नाम :-</v>
      </c>
      <c r="C212" s="898"/>
      <c r="D212" s="898"/>
      <c r="E212" s="899" t="str">
        <f>IFERROR(IF(AND(N212=""),"",VLOOKUP(N212,Marks,8,0)),"")</f>
        <v/>
      </c>
      <c r="F212" s="899"/>
      <c r="G212" s="899"/>
      <c r="H212" s="899"/>
      <c r="I212" s="899"/>
      <c r="J212" s="900" t="str">
        <f>IF('Master sheet'!$D$14="Hindi","रोल नंबर :-","Roll No. :")</f>
        <v>रोल नंबर :-</v>
      </c>
      <c r="K212" s="900"/>
      <c r="L212" s="900"/>
      <c r="M212" s="900"/>
      <c r="N212" s="902">
        <f>IF(N178="","",IF(AND(N178+1&gt;$Y$6),"",N178+1))</f>
        <v>107</v>
      </c>
      <c r="O212" s="902"/>
      <c r="P212" s="902"/>
      <c r="AH212" s="44" t="e">
        <f>CONCATENATE(AI211," ",AH211," ",AG211)</f>
        <v>#VALUE!</v>
      </c>
    </row>
    <row r="213" spans="1:35" ht="18.95" customHeight="1">
      <c r="A213" s="98">
        <f>IF(N212="","",A212+1)</f>
        <v>9</v>
      </c>
      <c r="B213" s="898" t="str">
        <f>IF('Master sheet'!$D$14="Hindi","जन्मतिथि शब्दों में :-","Date of Birth in Words :-")</f>
        <v>जन्मतिथि शब्दों में :-</v>
      </c>
      <c r="C213" s="898"/>
      <c r="D213" s="898"/>
      <c r="E213" s="899" t="str">
        <f>IFERROR(IF('Master sheet'!$D$14="Hindi",AH212,AH214),"")</f>
        <v/>
      </c>
      <c r="F213" s="899"/>
      <c r="G213" s="899"/>
      <c r="H213" s="899"/>
      <c r="I213" s="899"/>
      <c r="J213" s="899"/>
      <c r="K213" s="899"/>
      <c r="L213" s="899"/>
      <c r="M213" s="899"/>
      <c r="N213" s="899"/>
      <c r="O213" s="899"/>
      <c r="P213" s="318"/>
      <c r="AG213" s="44" t="e">
        <f>IF(AG210=1961,"NINETEEN SIXTY ONE",IF(AG210=1962,"NINETEEN SIXTY TWO",IF(AG210=1963,"NINETEEN SIXTY THREE",IF(AG210=1964,"NINETEEN SIXTY FOUR",IF(AG210=1965,"NINETEEN SIXTY FIVE",IF(AG210=1966,"NINETEEN SIXTY SIX",IF(AG210=1967,"NINETEEN SIXTY SEVEN",IF(AG210=1968,"NINETEEN SIXTY EIGHT",IF(AG210=1969,"NINETEEN SIXTY NINE",IF(AG210=1970,"NINETEEN SEVENTY",IF(AG210=1971,"NINETEEN SEVENTY ONE",IF(AG210=1972,"NINETEEN SEVENTY TWO",IF(AG210=1973,"NINETEEN SEVENTY THREE",IF(AG210=1974,"NINETEEN SEVENTY FOUR",IF(AG210=1975,"NINETEEN SEVENTY FIVE",IF(AG210=1976,"NINETEEN SEVENTY SIX",IF(AG210=1977,"NINETEEN SEVENTY SEVEN",IF(AG210=1978,"NINETEEN SEVENTY EIGHT",IF(AG210=1979,"NINETEEN SEVENTY NINE",IF(AG210=1980,"NINETEEN EIGHTY",IF(AG210=1981,"NINETEEN EIGHTY ONE",IF(AG210=1982,"NINETEEN EIGHTY TWO",IF(AG210=1983,"NINETEEN EIGHTY THREE",IF(AG210=1984,"NINETEEN EIGHTY FOUR",IF(AG210=1985,"NINETEEN EIGHTY FIVE",IF(AG210=1986,"NINETEEN EIGHTY SIX",IF(AG210=1987,"NINETEEN EIGHTY SEVEN",IF(AG210=1988,"NINETEEN EIGHTY EIGHT",IF(AG210=1989,"NINETEEN EIGHTY NINE",IF(AG210=1990,"NINETEEN NINETY",IF(AG210=1991,"NINETEEN NINETY ONE",IF(AG210=1992,"NINETEEN NINETY TWO",IF(AG210=1993,"NINETEEN NINETY THREE",IF(AG210=1994,"NINETEEN NINETY FOUR",IF(AG210=1995,"NINETEEN NINETY FIVE",IF(AG210=1996,"NINETEEN NINETY SIX",IF(AG210=1997,"NINETEEN NINETY SEVEN",IF(AG210=1998,"NINETEEN NINETY EIGHT",IF(AG210=1999,"NINETEEN NINETY NINE",IF(AG210=2000,"TWO THOUSAND",IF(AG210=2001,"TWO THOUSAND ONE",IF(AG210=2002,"TWO THOUSAND TWO",IF(AG210=2003,"TWO THOUSAND THREE",IF(AG210=2004,"TWO THOUSAND FOUR",IF(AG210=2005,"TWO THOUSAND FIVE",IF(AG210=2006,"TWO THOUSAND SIX",IF(AG210=2007,"TWO THOUSAND SEVEN",IF(AG210=2008,"TWO THOUSAND EIGHT",IF(AG210=2009,"TWO THOUSAND NINE",IF(AG210=2010,"TWO THOUSAND TEN",IF(AG210=2011,"TWO THOUSAND ELEVEN",IF(AG210=2012,"TWO THOUSAND TWELVE",IF(AG210=2013,"TWO THOUSAND THIRTEEN",IF(AG210=2014,"TWO THOUSAND FOURTEEN",IF(AG210=2015,"TWO THOUSAND FIFTEEN",IF(AG210=2016,"TWO THOUSAND SIXTEEN",IF(AG210=2017,"TWO THOUSAND SEVENTEEN",IF(AG210=2018,"TWO THOUSAND EIGHTEEN",IF(AG210=2019,"TWO THOUSAND NINETEEN",IF(AG210=2020,"TWO THOUSAND TWENTY",IF(AG210=2021,"TWO THOUSAND TWENTY ONE",IF(AG210=2022,"TWO THOUSAND TWENTY TWO",IF(AG210=2023,"TWO THOUSAND TWENTY THREE",IF(AG210=2024,"TWO THOUSAND TWENTY FOUR",IF(AG210=2025,"TWO THOUSAND TWENTY FIVE","")))))))))))))))))))))))))))))))))))))))))))))))))))))))))))))))))</f>
        <v>#VALUE!</v>
      </c>
      <c r="AH213" s="44" t="e">
        <f>IF(AH210=1,"JANUARY",IF(AH210=2,"FEBUARY", IF(AH210=3,"MARCH",IF(AH210=4,"APRIL",IF(AH210=5,"MAY",IF(AH210=6,"JUNE",IF(AH210=7,"JULY",IF(AH210=8,"AUGUST",IF(AH210=9,"SEPTEMBER",IF(AH210=10,"OCTOBER",IF(AH210=11,"NOVEMBER",IF(AH210=12,"DECEMBER",""))))))))))))</f>
        <v>#VALUE!</v>
      </c>
      <c r="AI213" s="44" t="e">
        <f>IF(AI210=1,"1ST",IF(AI210=2,"2ND", IF(AI210=3,"3RD",IF(AI210=4,"FOURTH",IF(AI210=5,"FIFTH",IF(AI210=6,"SIXTH",IF(AI210=7,"7TH",IF(AI210=8,"8TH",IF(AI210=9,"9TH",IF(AI210=10,"10TH",IF(AI210=11,"11TH",IF(AI210=12,"12TH",IF(AI210=13,"13TH",IF(AI210=14,"14TH",IF(AI210=15,"FIFTEEN",IF(AI210=16,"SIXTEEN",IF(AI210=17,"SEVENTEEN",IF(AI210=18,"EIGHTEEN",IF(AI210=19,"NINETEEN",IF(AI210=20,"TWENTY",IF(AI210=21,"TWENTY FIRST",IF(AI210=22,"TWENTY SECOND",IF(AI210=23,"TWENTY THIRD",IF(AI210=24,"TWENTY FOURTH",IF(AI210=25,"TWENTY FIFTH",IF(AI210=26,"TWENTY SIX",IF(AI210=27,"TWENTY SEVEN",IF(AI210=28,"TWENTY EIGHT",IF(AI210=29,"TWENTY NINE",IF(AI210=30,"THIRTY",IF(AI210=31,"THIRTY FIRST","")))))))))))))))))))))))))))))))</f>
        <v>#VALUE!</v>
      </c>
    </row>
    <row r="214" spans="1:35" ht="9.75" customHeight="1">
      <c r="A214" s="98">
        <f>IF(N212="","",A213+1)</f>
        <v>10</v>
      </c>
      <c r="B214" s="72"/>
      <c r="C214" s="72"/>
      <c r="D214" s="72"/>
      <c r="E214" s="73"/>
      <c r="F214" s="73"/>
      <c r="G214" s="73"/>
      <c r="H214" s="72"/>
      <c r="I214" s="72"/>
      <c r="J214" s="74"/>
      <c r="K214" s="74"/>
      <c r="L214" s="74"/>
      <c r="M214" s="45"/>
      <c r="N214" s="45"/>
      <c r="O214" s="45"/>
      <c r="P214" s="45"/>
      <c r="AH214" s="44" t="e">
        <f>CONCATENATE(AH213," ",AI213,", ",AG213)</f>
        <v>#VALUE!</v>
      </c>
    </row>
    <row r="215" spans="1:35" ht="25.5" customHeight="1">
      <c r="A215" s="98">
        <f>IF(N212="","",A214+1)</f>
        <v>11</v>
      </c>
      <c r="B215" s="626" t="str">
        <f>IF('Master sheet'!$D$14="Hindi","विषय","Subject")</f>
        <v>विषय</v>
      </c>
      <c r="C215" s="642" t="str">
        <f>IF('Master sheet'!$D$14="Hindi","अर्द्धवार्षिक","Half Yearly")</f>
        <v>अर्द्धवार्षिक</v>
      </c>
      <c r="D215" s="643"/>
      <c r="E215" s="643"/>
      <c r="F215" s="643"/>
      <c r="G215" s="931" t="str">
        <f>IF('Master sheet'!$D$14="Hindi","वार्षिक","Yearly")</f>
        <v>वार्षिक</v>
      </c>
      <c r="H215" s="932"/>
      <c r="I215" s="932"/>
      <c r="J215" s="933"/>
      <c r="K215" s="642" t="str">
        <f>IF('Master sheet'!$D$14="Hindi","सर्व योग","Grand Total")</f>
        <v>सर्व योग</v>
      </c>
      <c r="L215" s="643"/>
      <c r="M215" s="643"/>
      <c r="N215" s="644"/>
      <c r="O215" s="928" t="str">
        <f>IF('Master sheet'!$D$14="Hindi","ग्रेड","Grade")</f>
        <v>ग्रेड</v>
      </c>
      <c r="P215" s="893" t="str">
        <f>IF('Master sheet'!$D$14="Hindi","परिणाम","Results")</f>
        <v>परिणाम</v>
      </c>
    </row>
    <row r="216" spans="1:35" ht="102.75" customHeight="1">
      <c r="A216" s="98">
        <f>IF(N212="","",A215+1)</f>
        <v>12</v>
      </c>
      <c r="B216" s="626"/>
      <c r="C216" s="934" t="str">
        <f>IF('Master sheet'!$D$14="Hindi","लिखित","Written")</f>
        <v>लिखित</v>
      </c>
      <c r="D216" s="935"/>
      <c r="E216" s="934" t="str">
        <f>IF('Master sheet'!$D$14="Hindi","मौखिक","Oral")</f>
        <v>मौखिक</v>
      </c>
      <c r="F216" s="935"/>
      <c r="G216" s="934" t="str">
        <f>IF('Master sheet'!$D$14="Hindi","लिखित","Written")</f>
        <v>लिखित</v>
      </c>
      <c r="H216" s="935"/>
      <c r="I216" s="936" t="str">
        <f>IF('Master sheet'!$D$14="Hindi","मौखिक","Oral")</f>
        <v>मौखिक</v>
      </c>
      <c r="J216" s="936"/>
      <c r="K216" s="367" t="str">
        <f>IF('Master sheet'!$D$14="Hindi","लिखित","Written")</f>
        <v>लिखित</v>
      </c>
      <c r="L216" s="367" t="str">
        <f>IF('Master sheet'!$D$14="Hindi","मौखिक","Oral")</f>
        <v>मौखिक</v>
      </c>
      <c r="M216" s="937" t="str">
        <f>IF('Master sheet'!$D$14="Hindi","कुल विषय योग ","Subject Total")</f>
        <v xml:space="preserve">कुल विषय योग </v>
      </c>
      <c r="N216" s="938"/>
      <c r="O216" s="929"/>
      <c r="P216" s="894"/>
    </row>
    <row r="217" spans="1:35" ht="21" customHeight="1">
      <c r="A217" s="98">
        <f>IF(N212="","",A216+1)</f>
        <v>13</v>
      </c>
      <c r="B217" s="626"/>
      <c r="C217" s="905">
        <v>30</v>
      </c>
      <c r="D217" s="906"/>
      <c r="E217" s="905">
        <v>70</v>
      </c>
      <c r="F217" s="906"/>
      <c r="G217" s="905">
        <v>30</v>
      </c>
      <c r="H217" s="906"/>
      <c r="I217" s="905">
        <v>70</v>
      </c>
      <c r="J217" s="906"/>
      <c r="K217" s="388">
        <v>60</v>
      </c>
      <c r="L217" s="388">
        <v>140</v>
      </c>
      <c r="M217" s="905">
        <v>200</v>
      </c>
      <c r="N217" s="906"/>
      <c r="O217" s="930"/>
      <c r="P217" s="895"/>
    </row>
    <row r="218" spans="1:35" ht="21" customHeight="1">
      <c r="A218" s="98">
        <f>IF(N212="","",A217+1)</f>
        <v>14</v>
      </c>
      <c r="B218" s="303" t="str">
        <f>IF('Master sheet'!D$14="Hindi","हिंदी","Hindi")</f>
        <v>हिंदी</v>
      </c>
      <c r="C218" s="701" t="str">
        <f>IFERROR(IF(AND(N212=""),"",VLOOKUP(N212,Marks,15,0)),"")</f>
        <v/>
      </c>
      <c r="D218" s="703"/>
      <c r="E218" s="701" t="str">
        <f>IFERROR(IF(AND(N212=""),"",VLOOKUP(N212,Marks,16,0)),"")</f>
        <v/>
      </c>
      <c r="F218" s="703"/>
      <c r="G218" s="701" t="str">
        <f>IFERROR(IF(AND(N212=""),"",VLOOKUP(N212,Marks,19,0)),"")</f>
        <v/>
      </c>
      <c r="H218" s="703"/>
      <c r="I218" s="701" t="str">
        <f>IFERROR(IF(AND(N212=""),"",VLOOKUP(N212,Marks,20,0)),"")</f>
        <v/>
      </c>
      <c r="J218" s="703"/>
      <c r="K218" s="378">
        <f>IFERROR(IF(AND(N212=""),"",SUM(C218,G218)),"")</f>
        <v>0</v>
      </c>
      <c r="L218" s="378">
        <f>IFERROR(IF(AND(N212=""),"",SUM(E218,I218)),"")</f>
        <v>0</v>
      </c>
      <c r="M218" s="903">
        <f>IFERROR(IF(AND(N212=""),"",SUM(K218,L218)),"")</f>
        <v>0</v>
      </c>
      <c r="N218" s="904"/>
      <c r="O218" s="79" t="str">
        <f>IFERROR(IF(AND(N212=""),"",VLOOKUP(N212,Marks,28,0)),"")</f>
        <v/>
      </c>
      <c r="P218" s="209" t="str">
        <f>IFERROR(IF(AND(N212=""),"",VLOOKUP(N212,Marks,26,0)),"")</f>
        <v/>
      </c>
    </row>
    <row r="219" spans="1:35" ht="21" customHeight="1">
      <c r="A219" s="98">
        <f>IF(N212="","",A218+1)</f>
        <v>15</v>
      </c>
      <c r="B219" s="303" t="str">
        <f>IF('Master sheet'!$D$14="Hindi","गणित","Maths")</f>
        <v>गणित</v>
      </c>
      <c r="C219" s="701" t="str">
        <f>IFERROR(IF(AND(N212=""),"",VLOOKUP(N212,Marks,51,0)),"")</f>
        <v/>
      </c>
      <c r="D219" s="703"/>
      <c r="E219" s="701" t="str">
        <f>IFERROR(IF(AND(N212=""),"",VLOOKUP(N212,Marks,52,0)),"")</f>
        <v/>
      </c>
      <c r="F219" s="703"/>
      <c r="G219" s="701" t="str">
        <f>IFERROR(IF(AND(N212=""),"",VLOOKUP(N212,Marks,55,0)),"")</f>
        <v/>
      </c>
      <c r="H219" s="703"/>
      <c r="I219" s="701" t="str">
        <f>IFERROR(IF(AND(N212=""),"",VLOOKUP(N212,Marks,56,0)),"")</f>
        <v/>
      </c>
      <c r="J219" s="703"/>
      <c r="K219" s="378">
        <f>IFERROR(IF(AND(N212=""),"",SUM(C219,G219)),"")</f>
        <v>0</v>
      </c>
      <c r="L219" s="378">
        <f>IFERROR(IF(AND(N212=""),"",SUM(E219,I219)),"")</f>
        <v>0</v>
      </c>
      <c r="M219" s="903">
        <f>IFERROR(IF(AND(N212=""),"",SUM(K219,L219)),"")</f>
        <v>0</v>
      </c>
      <c r="N219" s="904"/>
      <c r="O219" s="79" t="str">
        <f>IFERROR(IF(AND(N212=""),"",VLOOKUP(N212,Marks,64,0)),"")</f>
        <v/>
      </c>
      <c r="P219" s="209" t="str">
        <f>IFERROR(IF(AND(N212=""),"",VLOOKUP(N212,Marks,62,0)),"")</f>
        <v/>
      </c>
      <c r="T219" s="323"/>
    </row>
    <row r="220" spans="1:35" ht="21" customHeight="1">
      <c r="A220" s="98">
        <f>IF(N212="","",A219+1)</f>
        <v>16</v>
      </c>
      <c r="B220" s="390"/>
      <c r="C220" s="905">
        <v>15</v>
      </c>
      <c r="D220" s="906"/>
      <c r="E220" s="905">
        <v>35</v>
      </c>
      <c r="F220" s="906"/>
      <c r="G220" s="905">
        <v>15</v>
      </c>
      <c r="H220" s="906"/>
      <c r="I220" s="905">
        <v>35</v>
      </c>
      <c r="J220" s="906"/>
      <c r="K220" s="388">
        <v>30</v>
      </c>
      <c r="L220" s="388">
        <v>70</v>
      </c>
      <c r="M220" s="905">
        <v>100</v>
      </c>
      <c r="N220" s="906"/>
      <c r="O220" s="921"/>
      <c r="P220" s="922"/>
      <c r="T220" s="323"/>
    </row>
    <row r="221" spans="1:35" ht="21" customHeight="1">
      <c r="A221" s="98">
        <f>IF(N212="","",A220+1)</f>
        <v>17</v>
      </c>
      <c r="B221" s="303" t="str">
        <f>IF('Master sheet'!$D$14="Hindi","अंग्रेजी","English")</f>
        <v>अंग्रेजी</v>
      </c>
      <c r="C221" s="701" t="str">
        <f>IFERROR(IF(AND(N212=""),"",VLOOKUP(N212,Marks,33,0)),"")</f>
        <v/>
      </c>
      <c r="D221" s="703"/>
      <c r="E221" s="701" t="str">
        <f>IFERROR(IF(AND(N212=""),"",VLOOKUP(N212,Marks,34,0)),"")</f>
        <v/>
      </c>
      <c r="F221" s="703"/>
      <c r="G221" s="701" t="str">
        <f>IFERROR(IF(AND(N212=""),"",VLOOKUP(N212,Marks,37,0)),"")</f>
        <v/>
      </c>
      <c r="H221" s="703"/>
      <c r="I221" s="701" t="str">
        <f>IFERROR(IF(AND(N212=""),"",VLOOKUP(N212,Marks,38,0)),"")</f>
        <v/>
      </c>
      <c r="J221" s="703"/>
      <c r="K221" s="378">
        <f>IFERROR(IF(AND(N212=""),"",SUM(C221,G221)),"")</f>
        <v>0</v>
      </c>
      <c r="L221" s="378">
        <f>IFERROR(IF(AND(N212=""),"",SUM(E221,I221)),"")</f>
        <v>0</v>
      </c>
      <c r="M221" s="903">
        <f>IFERROR(IF(AND(N212=""),"",SUM(K221,L221)),"")</f>
        <v>0</v>
      </c>
      <c r="N221" s="904"/>
      <c r="O221" s="79" t="str">
        <f>IFERROR(IF(AND(N212=""),"",VLOOKUP(N212,Marks,46,0)),"")</f>
        <v/>
      </c>
      <c r="P221" s="209" t="str">
        <f>IFERROR(IF(AND(N212=""),"",VLOOKUP(N212,Marks,44,0)),"")</f>
        <v/>
      </c>
    </row>
    <row r="222" spans="1:35" ht="23.25" customHeight="1">
      <c r="A222" s="98">
        <f>IF(N212="","",A221+1)</f>
        <v>18</v>
      </c>
      <c r="B222" s="304" t="str">
        <f>IF('Master sheet'!$D$14="Hindi","कुल योग","Total")</f>
        <v>कुल योग</v>
      </c>
      <c r="C222" s="926" t="str">
        <f>IF(AND(N212=""),"",IF(AND(C218="",C219="",C221=""),"",SUM(C218,C219,C221)))</f>
        <v/>
      </c>
      <c r="D222" s="927"/>
      <c r="E222" s="926" t="str">
        <f>IF(AND(N212=""),"",IF(AND(E218="",E219="",E221=""),"",SUM(E218,E219,E221)))</f>
        <v/>
      </c>
      <c r="F222" s="927"/>
      <c r="G222" s="926" t="str">
        <f>IF(AND(N212=""),"",IF(AND(G218="",G219="",G221=""),"",SUM(G218,G219,G221)))</f>
        <v/>
      </c>
      <c r="H222" s="927"/>
      <c r="I222" s="926" t="str">
        <f>IF(AND(N212=""),"",IF(AND(I218="",I219="",I221=""),"",SUM(I218,I219,I221)))</f>
        <v/>
      </c>
      <c r="J222" s="927"/>
      <c r="K222" s="379">
        <f>IF(AND(N212=""),"",IF(AND(K218="",K219="",K221=""),"",SUM(K218,K219,K221)))</f>
        <v>0</v>
      </c>
      <c r="L222" s="379">
        <f>IF(AND(N212=""),"",IF(AND(L218="",L219="",L221=""),"",SUM(L218,L219,L221)))</f>
        <v>0</v>
      </c>
      <c r="M222" s="903">
        <f>IF(AND(N212=""),"",IF(AND(M218="",M219="",M221=""),"",SUM(M218,M219,M221)))</f>
        <v>0</v>
      </c>
      <c r="N222" s="904"/>
      <c r="O222" s="389" t="str">
        <f>IFERROR(IF(AND(N212=""),"",VLOOKUP(N212,Marks,119,0)),"")</f>
        <v/>
      </c>
      <c r="P222" s="212"/>
    </row>
    <row r="223" spans="1:35" ht="23.25" customHeight="1">
      <c r="A223" s="98">
        <f>IF(N212="","",A222+1)</f>
        <v>19</v>
      </c>
      <c r="B223" s="391"/>
      <c r="C223" s="905">
        <v>50</v>
      </c>
      <c r="D223" s="923"/>
      <c r="E223" s="923"/>
      <c r="F223" s="906"/>
      <c r="G223" s="905">
        <v>50</v>
      </c>
      <c r="H223" s="923"/>
      <c r="I223" s="923"/>
      <c r="J223" s="906"/>
      <c r="K223" s="905">
        <v>100</v>
      </c>
      <c r="L223" s="923"/>
      <c r="M223" s="923"/>
      <c r="N223" s="906"/>
      <c r="O223" s="924"/>
      <c r="P223" s="925"/>
    </row>
    <row r="224" spans="1:35" ht="21" customHeight="1">
      <c r="A224" s="98">
        <f>IF(N212="","",A223+1)</f>
        <v>20</v>
      </c>
      <c r="B224" s="308" t="str">
        <f>IF('Master sheet'!$D$14="Hindi","पर्यावरण अध्ययन","EVS")</f>
        <v>पर्यावरण अध्ययन</v>
      </c>
      <c r="C224" s="701" t="str">
        <f>IFERROR(IF(AND(N212=""),"",VLOOKUP(N212,Marks,69,0)),"")</f>
        <v/>
      </c>
      <c r="D224" s="702"/>
      <c r="E224" s="702"/>
      <c r="F224" s="703"/>
      <c r="G224" s="701" t="str">
        <f>IFERROR(IF(AND(N212=""),"",VLOOKUP(N212,Marks,73,0)),"")</f>
        <v/>
      </c>
      <c r="H224" s="702"/>
      <c r="I224" s="702"/>
      <c r="J224" s="703"/>
      <c r="K224" s="926">
        <f>IFERROR(IF(AND(N212=""),"",SUM(C224,G224)),"")</f>
        <v>0</v>
      </c>
      <c r="L224" s="948"/>
      <c r="M224" s="948"/>
      <c r="N224" s="927"/>
      <c r="O224" s="79" t="str">
        <f>IFERROR(IF(AND(N212=""),"",VLOOKUP(N212,Marks,82,0)),"")</f>
        <v/>
      </c>
      <c r="P224" s="209" t="str">
        <f>IFERROR(IF(AND(N212=""),"",VLOOKUP(N212,Marks,80,0)),"")</f>
        <v/>
      </c>
    </row>
    <row r="225" spans="1:24" ht="12" customHeight="1">
      <c r="A225" s="98">
        <f>IF(N212="","",A224+1)</f>
        <v>21</v>
      </c>
      <c r="B225" s="896"/>
      <c r="C225" s="896"/>
      <c r="D225" s="896"/>
      <c r="E225" s="896"/>
      <c r="F225" s="896"/>
      <c r="G225" s="896"/>
      <c r="H225" s="896"/>
      <c r="I225" s="896"/>
      <c r="J225" s="896"/>
      <c r="K225" s="896"/>
      <c r="L225" s="896"/>
      <c r="M225" s="896"/>
      <c r="N225" s="896"/>
      <c r="O225" s="896"/>
      <c r="P225" s="896"/>
    </row>
    <row r="226" spans="1:24" ht="21" customHeight="1">
      <c r="A226" s="98">
        <f>IF(N212="","",A225+1)</f>
        <v>22</v>
      </c>
      <c r="B226" s="939" t="str">
        <f>IF('Master sheet'!$D$14="Hindi","अतिरिक्त विषय ","Extra Subject")</f>
        <v xml:space="preserve">अतिरिक्त विषय </v>
      </c>
      <c r="C226" s="939"/>
      <c r="D226" s="939"/>
      <c r="E226" s="939"/>
      <c r="F226" s="939"/>
      <c r="G226" s="939"/>
      <c r="H226" s="939"/>
      <c r="I226" s="939"/>
      <c r="J226" s="939"/>
      <c r="K226" s="939"/>
      <c r="L226" s="939"/>
      <c r="M226" s="939"/>
      <c r="N226" s="939"/>
      <c r="O226" s="939"/>
      <c r="P226" s="939"/>
    </row>
    <row r="227" spans="1:24" ht="21" customHeight="1">
      <c r="A227" s="98">
        <f>IF(N212="","",A226+1)</f>
        <v>23</v>
      </c>
      <c r="B227" s="358" t="str">
        <f>IF('Master sheet'!$D$14="Hindi","विषय","Subject")</f>
        <v>विषय</v>
      </c>
      <c r="C227" s="911" t="str">
        <f>IF('Master sheet'!$D$14="Hindi","पूर्णांक","M.M.")</f>
        <v>पूर्णांक</v>
      </c>
      <c r="D227" s="912"/>
      <c r="E227" s="911" t="str">
        <f>IF('Master sheet'!$D$14="Hindi","प्राप्तांक","Ob.M.")</f>
        <v>प्राप्तांक</v>
      </c>
      <c r="F227" s="912"/>
      <c r="G227" s="911" t="str">
        <f>IF('Master sheet'!$D$14="Hindi","ग्रेड","Grade")</f>
        <v>ग्रेड</v>
      </c>
      <c r="H227" s="912"/>
      <c r="I227" s="911" t="str">
        <f>IF('Master sheet'!$D$14="Hindi","विषय","Subject")</f>
        <v>विषय</v>
      </c>
      <c r="J227" s="912"/>
      <c r="K227" s="911" t="str">
        <f>IF('Master sheet'!$D$14="Hindi","पूर्णांक","M.M.")</f>
        <v>पूर्णांक</v>
      </c>
      <c r="L227" s="912"/>
      <c r="M227" s="911" t="str">
        <f>IF('Master sheet'!$D$14="Hindi","प्राप्तांक","Ob.M.")</f>
        <v>प्राप्तांक</v>
      </c>
      <c r="N227" s="912"/>
      <c r="O227" s="911" t="str">
        <f>IF('Master sheet'!$D$14="Hindi","ग्रेड","Grade")</f>
        <v>ग्रेड</v>
      </c>
      <c r="P227" s="912"/>
    </row>
    <row r="228" spans="1:24" ht="21" customHeight="1">
      <c r="A228" s="98">
        <f>IF(N212="","",A227+1)</f>
        <v>24</v>
      </c>
      <c r="B228" s="303" t="str">
        <f>IF(AND(N212=""),"",'Result Sheet'!$DA$4)</f>
        <v>COMPUTER</v>
      </c>
      <c r="C228" s="913">
        <f>IF(AND(N212=""),"",'Result Sheet'!$DC$7)</f>
        <v>100</v>
      </c>
      <c r="D228" s="913"/>
      <c r="E228" s="914" t="str">
        <f>IFERROR(IF(AND(N212=""),"",VLOOKUP(N212,Marks,106,0)),"")</f>
        <v/>
      </c>
      <c r="F228" s="914"/>
      <c r="G228" s="915" t="str">
        <f>IFERROR(IF(AND(N212=""),"",VLOOKUP(N212,Marks,107,0)),"")</f>
        <v/>
      </c>
      <c r="H228" s="915"/>
      <c r="I228" s="916" t="str">
        <f>IF(AND(N212=""),"",'Result Sheet'!$DE$4)</f>
        <v>G.K.</v>
      </c>
      <c r="J228" s="916"/>
      <c r="K228" s="913">
        <f>IF(AND(N212=""),"",'Result Sheet'!$DG$7)</f>
        <v>100</v>
      </c>
      <c r="L228" s="913"/>
      <c r="M228" s="914" t="str">
        <f>IFERROR(IF(AND(N212=""),"",VLOOKUP(N212,Marks,110,0)),"")</f>
        <v/>
      </c>
      <c r="N228" s="914"/>
      <c r="O228" s="915" t="str">
        <f>IFERROR(IF(AND(N212=""),"",VLOOKUP(N212,Marks,111,0)),"")</f>
        <v/>
      </c>
      <c r="P228" s="915"/>
    </row>
    <row r="229" spans="1:24" ht="21" customHeight="1">
      <c r="A229" s="98">
        <f>IF(N212="","",A228+1)</f>
        <v>25</v>
      </c>
      <c r="B229" s="897" t="str">
        <f>IF('Master sheet'!$D$14="Hindi","विषय","Subject")</f>
        <v>विषय</v>
      </c>
      <c r="C229" s="897"/>
      <c r="D229" s="919" t="str">
        <f>IF('Master sheet'!$D$14="Hindi","प्राप्तांक","Marks ")</f>
        <v>प्राप्तांक</v>
      </c>
      <c r="E229" s="920"/>
      <c r="F229" s="306" t="str">
        <f>IF('Master sheet'!$D$14="Hindi","ग्रेड","Grade")</f>
        <v>ग्रेड</v>
      </c>
      <c r="G229" s="897" t="str">
        <f>IF('Master sheet'!$D$14="Hindi","विषय","Subject")</f>
        <v>विषय</v>
      </c>
      <c r="H229" s="897"/>
      <c r="I229" s="919" t="str">
        <f>IF('Master sheet'!$D$14="Hindi","प्राप्तांक","Marks")</f>
        <v>प्राप्तांक</v>
      </c>
      <c r="J229" s="920"/>
      <c r="K229" s="306" t="str">
        <f>IF('Master sheet'!$D$14="Hindi","ग्रेड","Grade")</f>
        <v>ग्रेड</v>
      </c>
      <c r="L229" s="897" t="str">
        <f>IF('Master sheet'!$D$14="Hindi","विषय","Subject")</f>
        <v>विषय</v>
      </c>
      <c r="M229" s="897"/>
      <c r="N229" s="919" t="str">
        <f>IF('Master sheet'!$D$14="Hindi","प्राप्तांक","Marks")</f>
        <v>प्राप्तांक</v>
      </c>
      <c r="O229" s="920"/>
      <c r="P229" s="365" t="str">
        <f>IF('Master sheet'!$D$14="Hindi","ग्रेड","Grade")</f>
        <v>ग्रेड</v>
      </c>
    </row>
    <row r="230" spans="1:24" ht="21" customHeight="1">
      <c r="A230" s="98">
        <f>IF(N212="","",A229+1)</f>
        <v>26</v>
      </c>
      <c r="B230" s="907" t="str">
        <f>IF('Master sheet'!$D$14="Hindi","कार्यानुभव","WORK EXP.")</f>
        <v>कार्यानुभव</v>
      </c>
      <c r="C230" s="908"/>
      <c r="D230" s="908"/>
      <c r="E230" s="70" t="str">
        <f>IFERROR(IF(AND(N212=""),"",VLOOKUP(N212,Marks,85,0)),"")</f>
        <v/>
      </c>
      <c r="F230" s="79" t="str">
        <f>IFERROR(IF(AND(N212=""),"",VLOOKUP(N212,Marks,89,0)),"")</f>
        <v/>
      </c>
      <c r="G230" s="907" t="str">
        <f>IF('Master sheet'!$D$14="Hindi","कला शिक्षा","ART EDU.")</f>
        <v>कला शिक्षा</v>
      </c>
      <c r="H230" s="908"/>
      <c r="I230" s="908"/>
      <c r="J230" s="70" t="str">
        <f>IFERROR(IF(AND(N212=""),"",VLOOKUP(N212,Marks,92,0)),"")</f>
        <v/>
      </c>
      <c r="K230" s="79" t="str">
        <f>IFERROR(IF(AND(N212=""),"",VLOOKUP(N212,Marks,96,0)),"")</f>
        <v/>
      </c>
      <c r="L230" s="909" t="str">
        <f>IF('Master sheet'!$D$14="Hindi","स्वा. एवं शा. शिक्षा","HE.&amp;PH. EDU.")</f>
        <v>स्वा. एवं शा. शिक्षा</v>
      </c>
      <c r="M230" s="910"/>
      <c r="N230" s="910"/>
      <c r="O230" s="70" t="str">
        <f>IFERROR(IF(AND(N212=""),"",VLOOKUP(N212,Marks,99,0)),"")</f>
        <v/>
      </c>
      <c r="P230" s="79" t="str">
        <f>IFERROR(IF(AND(N212=""),"",VLOOKUP(N212,Marks,103,0)),"")</f>
        <v/>
      </c>
    </row>
    <row r="231" spans="1:24" ht="9" customHeight="1">
      <c r="A231" s="98">
        <f>IF(N212="","",A230+1)</f>
        <v>27</v>
      </c>
      <c r="B231" s="309"/>
      <c r="C231" s="309"/>
      <c r="D231" s="309"/>
      <c r="E231" s="363"/>
      <c r="F231" s="364"/>
      <c r="G231" s="309"/>
      <c r="H231" s="309"/>
      <c r="I231" s="309"/>
      <c r="J231" s="363"/>
      <c r="K231" s="364"/>
      <c r="L231" s="310"/>
      <c r="M231" s="310"/>
      <c r="N231" s="310"/>
      <c r="O231" s="363"/>
      <c r="P231" s="364"/>
    </row>
    <row r="232" spans="1:24" ht="21" customHeight="1">
      <c r="A232" s="98">
        <f>IF(N212="","",A231+1)</f>
        <v>28</v>
      </c>
      <c r="B232" s="886" t="str">
        <f>IF('Master sheet'!$D$14="Hindi","कुल कार्य दिवस :-","Total Meeting :-")</f>
        <v>कुल कार्य दिवस :-</v>
      </c>
      <c r="C232" s="886"/>
      <c r="D232" s="886"/>
      <c r="E232" s="887" t="str">
        <f>IFERROR(IF(AND(N212=""),"",VLOOKUP(N212,Marks,117,0)),"")</f>
        <v/>
      </c>
      <c r="F232" s="887"/>
      <c r="G232" s="887"/>
      <c r="H232" s="887"/>
      <c r="I232" s="886" t="str">
        <f>IF('Master sheet'!$D$14="Hindi","कुल उपस्थिति :-","Total Attendance :-")</f>
        <v>कुल उपस्थिति :-</v>
      </c>
      <c r="J232" s="886"/>
      <c r="K232" s="886"/>
      <c r="L232" s="886"/>
      <c r="M232" s="888" t="str">
        <f>IFERROR(IF(AND(N212=""),"",VLOOKUP(N212,Marks,118,0)),"")</f>
        <v/>
      </c>
      <c r="N232" s="888"/>
      <c r="O232" s="888"/>
      <c r="P232" s="888"/>
    </row>
    <row r="233" spans="1:24" ht="21" customHeight="1">
      <c r="A233" s="98">
        <f>IF(N212="","",A232+1)</f>
        <v>29</v>
      </c>
      <c r="B233" s="886" t="str">
        <f>IF('Master sheet'!$D$14="Hindi","परिणाम :-","Result :-")</f>
        <v>परिणाम :-</v>
      </c>
      <c r="C233" s="886"/>
      <c r="D233" s="886"/>
      <c r="E233" s="889" t="str">
        <f>IFERROR(IF(AND(N212=""),"",VLOOKUP(N212,Marks,116,0)),"")</f>
        <v/>
      </c>
      <c r="F233" s="889"/>
      <c r="G233" s="889"/>
      <c r="H233" s="889"/>
      <c r="I233" s="886" t="str">
        <f>IF('Master sheet'!$D$14="Hindi","परिणाम प्रतिशत में :-","Result in Percentage :-")</f>
        <v>परिणाम प्रतिशत में :-</v>
      </c>
      <c r="J233" s="886"/>
      <c r="K233" s="886"/>
      <c r="L233" s="886"/>
      <c r="M233" s="890" t="str">
        <f>IFERROR(IF(AND(N212=""),"",VLOOKUP(N212,Marks,113,0)),"")</f>
        <v/>
      </c>
      <c r="N233" s="890"/>
      <c r="O233" s="890"/>
      <c r="P233" s="890"/>
    </row>
    <row r="234" spans="1:24" ht="21" customHeight="1">
      <c r="A234" s="98">
        <f>IF(N212="","",A233+1)</f>
        <v>30</v>
      </c>
      <c r="B234" s="886" t="str">
        <f>IF('Master sheet'!$D$14="Hindi","श्रेणी / ग्रेड :-","Division / Grade :-")</f>
        <v>श्रेणी / ग्रेड :-</v>
      </c>
      <c r="C234" s="886"/>
      <c r="D234" s="886"/>
      <c r="E234" s="210" t="str">
        <f>IFERROR(IF(AND(N212=""),"",VLOOKUP(N212,Marks,114,0)),"")</f>
        <v/>
      </c>
      <c r="F234" s="211" t="s">
        <v>129</v>
      </c>
      <c r="G234" s="891" t="str">
        <f>IFERROR(IF(AND(N212=""),"",VLOOKUP(N212,Marks,119,0)),"")</f>
        <v/>
      </c>
      <c r="H234" s="891"/>
      <c r="I234" s="886" t="str">
        <f>IF('Master sheet'!$D$14="Hindi","कक्षा में स्थान :-","Position in the Class :-")</f>
        <v>कक्षा में स्थान :-</v>
      </c>
      <c r="J234" s="886"/>
      <c r="K234" s="886"/>
      <c r="L234" s="886"/>
      <c r="M234" s="892" t="str">
        <f>IFERROR(IF(AND(N212=""),"",VLOOKUP(N212,Marks,115,0)),"")</f>
        <v/>
      </c>
      <c r="N234" s="892"/>
      <c r="O234" s="892"/>
      <c r="P234" s="892"/>
    </row>
    <row r="235" spans="1:24" ht="21" customHeight="1">
      <c r="A235" s="98">
        <f>IF(N212="","",A234+1)</f>
        <v>31</v>
      </c>
      <c r="B235" s="872" t="str">
        <f>IF('Master sheet'!$D$14="Hindi","परीक्षा परिणाम घोषणा दिनांक :-","Result Declaration Date :-")</f>
        <v>परीक्षा परिणाम घोषणा दिनांक :-</v>
      </c>
      <c r="C235" s="872"/>
      <c r="D235" s="872"/>
      <c r="E235" s="873">
        <f>IFERROR(IF(AND(N212=""),"",'Master sheet'!$D$13),"")</f>
        <v>45793</v>
      </c>
      <c r="F235" s="873"/>
      <c r="G235" s="873"/>
      <c r="H235" s="409"/>
      <c r="I235" s="71"/>
      <c r="J235" s="71"/>
      <c r="K235" s="45"/>
      <c r="L235" s="71"/>
      <c r="M235" s="71"/>
      <c r="N235" s="71"/>
      <c r="O235" s="71"/>
      <c r="P235" s="71"/>
    </row>
    <row r="236" spans="1:24" ht="54" customHeight="1">
      <c r="A236" s="98">
        <f>IF(N212="","",A235+1)</f>
        <v>32</v>
      </c>
      <c r="B236" s="874" t="str">
        <f>IFERROR(IF(AND(N212=""),"",'Result Sheet'!$DO$211),"")</f>
        <v>( PRADIP SINGH RAJAWAT )</v>
      </c>
      <c r="C236" s="874"/>
      <c r="D236" s="874"/>
      <c r="E236" s="874"/>
      <c r="F236" s="875" t="str">
        <f>IF(AND(N212=""),"",CONCATENATE("(",'Master sheet'!$D$17," )"))</f>
        <v>(Suresh Kumar )</v>
      </c>
      <c r="G236" s="875"/>
      <c r="H236" s="875"/>
      <c r="I236" s="875"/>
      <c r="J236" s="875"/>
      <c r="K236" s="875" t="str">
        <f>IF(AND(N212=""),"",CONCATENATE("(",'Master sheet'!$D$15," )"))</f>
        <v>(USHA PALIYA )</v>
      </c>
      <c r="L236" s="875"/>
      <c r="M236" s="875"/>
      <c r="N236" s="875"/>
      <c r="O236" s="875"/>
      <c r="P236" s="875"/>
    </row>
    <row r="237" spans="1:24" ht="24.75" customHeight="1">
      <c r="A237" s="98">
        <f>IF(N212="","",A236+1)</f>
        <v>33</v>
      </c>
      <c r="B237" s="876" t="str">
        <f>IF('Master sheet'!$D$14="Hindi","हस्ताक्षर कक्षाध्यापक","Signature of the class teacher")</f>
        <v>हस्ताक्षर कक्षाध्यापक</v>
      </c>
      <c r="C237" s="876"/>
      <c r="D237" s="876"/>
      <c r="E237" s="876"/>
      <c r="F237" s="876" t="str">
        <f>IF('Master sheet'!$D$14="Hindi","हस्ताक्षर परीक्षा प्रभारी","Signature of the exam. Incharge")</f>
        <v>हस्ताक्षर परीक्षा प्रभारी</v>
      </c>
      <c r="G237" s="876"/>
      <c r="H237" s="876"/>
      <c r="I237" s="876"/>
      <c r="J237" s="876"/>
      <c r="K237" s="876" t="str">
        <f>IF('Master sheet'!$D$14="Hindi","हस्ताक्षर संस्था प्रधान","Head of Institute's Signature")</f>
        <v>हस्ताक्षर संस्था प्रधान</v>
      </c>
      <c r="L237" s="876"/>
      <c r="M237" s="876"/>
      <c r="N237" s="876"/>
      <c r="O237" s="876"/>
      <c r="P237" s="876"/>
    </row>
    <row r="239" spans="1:24" ht="22.5" customHeight="1">
      <c r="A239" s="98">
        <f>IF(N246="","",1)</f>
        <v>1</v>
      </c>
      <c r="B239" s="940" t="str">
        <f>IF('Master sheet'!$D$14="Hindi","वार्षिक रिपोर्ट कार्ड ","Report Card")</f>
        <v xml:space="preserve">वार्षिक रिपोर्ट कार्ड </v>
      </c>
      <c r="C239" s="940"/>
      <c r="D239" s="940"/>
      <c r="E239" s="940"/>
      <c r="F239" s="940"/>
      <c r="G239" s="940"/>
      <c r="H239" s="940"/>
      <c r="I239" s="940"/>
      <c r="J239" s="940"/>
      <c r="K239" s="940"/>
      <c r="L239" s="940"/>
      <c r="M239" s="940"/>
      <c r="N239" s="940"/>
      <c r="O239" s="940"/>
      <c r="P239" s="940"/>
      <c r="S239" s="312"/>
      <c r="T239" s="312"/>
      <c r="U239" s="312"/>
      <c r="V239" s="312"/>
      <c r="W239" s="312"/>
      <c r="X239" s="45"/>
    </row>
    <row r="240" spans="1:24" ht="18.95" customHeight="1">
      <c r="A240" s="98">
        <f>IF(N246="","",A239+1)</f>
        <v>2</v>
      </c>
      <c r="B240" s="941" t="str">
        <f>IF('Master sheet'!$D$14="Hindi","शिक्षा विभाग, राजस्थान सरकार","Education Department, Rajasthan Government")</f>
        <v>शिक्षा विभाग, राजस्थान सरकार</v>
      </c>
      <c r="C240" s="941"/>
      <c r="D240" s="941"/>
      <c r="E240" s="941"/>
      <c r="F240" s="941"/>
      <c r="G240" s="941"/>
      <c r="H240" s="941"/>
      <c r="I240" s="941"/>
      <c r="J240" s="941"/>
      <c r="K240" s="941"/>
      <c r="L240" s="941"/>
      <c r="M240" s="941"/>
      <c r="N240" s="941"/>
      <c r="O240" s="941"/>
      <c r="P240" s="941"/>
      <c r="S240" s="312"/>
      <c r="T240" s="312"/>
      <c r="U240" s="313"/>
      <c r="V240" s="312"/>
      <c r="W240" s="312"/>
      <c r="X240" s="45"/>
    </row>
    <row r="241" spans="1:35" s="99" customFormat="1" ht="24" customHeight="1">
      <c r="A241" s="98">
        <f>IF(N246="","",A240+1)</f>
        <v>3</v>
      </c>
      <c r="B241" s="942" t="str">
        <f>IF('Master sheet'!$D$14="Hindi","विद्यालय का नाम :-","School Name :- ")</f>
        <v>विद्यालय का नाम :-</v>
      </c>
      <c r="C241" s="942"/>
      <c r="D241" s="942"/>
      <c r="E241" s="943" t="str">
        <f>IF(AND(N246=""),"",IF('Master sheet'!$D$14="Hindi",'Master sheet'!$D$8,'Master sheet'!$D$7))</f>
        <v xml:space="preserve">महात्मा गाँधी राजकीय विद्यालय (अंग्रेजी माध्यम) बर, पाली </v>
      </c>
      <c r="F241" s="943"/>
      <c r="G241" s="943"/>
      <c r="H241" s="943"/>
      <c r="I241" s="943"/>
      <c r="J241" s="943"/>
      <c r="K241" s="943"/>
      <c r="L241" s="943"/>
      <c r="M241" s="943"/>
      <c r="N241" s="943"/>
      <c r="O241" s="943"/>
      <c r="P241" s="943"/>
      <c r="S241" s="314"/>
      <c r="T241" s="324"/>
      <c r="U241" s="313"/>
      <c r="V241" s="324"/>
      <c r="W241" s="314"/>
      <c r="X241" s="325"/>
    </row>
    <row r="242" spans="1:35" ht="18.95" customHeight="1">
      <c r="A242" s="98">
        <f>IF(N246="","",A241+1)</f>
        <v>4</v>
      </c>
      <c r="B242" s="319"/>
      <c r="C242" s="319"/>
      <c r="D242" s="319"/>
      <c r="E242" s="944" t="str">
        <f>IF(AND(N246=""),"",IF('Master sheet'!$D$14="Hindi",CONCATENATE("(विद्यालय मान्यता क्रमांक व वर्ष : ","  ",'Master sheet'!$D$6),CONCATENATE("(School Recognition Number &amp; Years : ","  ",'Master sheet'!$D$6)))</f>
        <v>(विद्यालय मान्यता क्रमांक व वर्ष :   शिक्षा/पाली/1995/2001</v>
      </c>
      <c r="F242" s="944"/>
      <c r="G242" s="944"/>
      <c r="H242" s="944"/>
      <c r="I242" s="944"/>
      <c r="J242" s="944"/>
      <c r="K242" s="944"/>
      <c r="L242" s="944"/>
      <c r="M242" s="944"/>
      <c r="N242" s="944"/>
      <c r="O242" s="944"/>
      <c r="P242" s="944"/>
      <c r="S242" s="312"/>
      <c r="T242" s="312"/>
      <c r="U242" s="312"/>
      <c r="V242" s="312"/>
      <c r="W242" s="312"/>
      <c r="X242" s="45"/>
    </row>
    <row r="243" spans="1:35" ht="18.95" customHeight="1">
      <c r="A243" s="98">
        <f>IF(N246="","",A242+1)</f>
        <v>5</v>
      </c>
      <c r="B243" s="317" t="str">
        <f>IF('Master sheet'!$D$14="Hindi","कक्षा  :-","CLASS :- ")</f>
        <v>कक्षा  :-</v>
      </c>
      <c r="C243" s="945" t="str">
        <f>IFERROR(IF(AND(N246=""),"",VLOOKUP(N246,Marks,2,0)),"")</f>
        <v>PP3+</v>
      </c>
      <c r="D243" s="945"/>
      <c r="E243" s="946" t="str">
        <f>IF('Master sheet'!$D$14="Hindi","सेक्शन :-","Section :- ")</f>
        <v>सेक्शन :-</v>
      </c>
      <c r="F243" s="946"/>
      <c r="G243" s="946"/>
      <c r="H243" s="945" t="str">
        <f>IFERROR(IF(AND(N246=""),"",VLOOKUP(N246,Marks,3,0)),"")</f>
        <v>A</v>
      </c>
      <c r="I243" s="945"/>
      <c r="J243" s="947" t="str">
        <f>IF('Master sheet'!$D$14="Hindi","सत्र :- ","Session :- ")</f>
        <v xml:space="preserve">सत्र :- </v>
      </c>
      <c r="K243" s="947"/>
      <c r="L243" s="947"/>
      <c r="M243" s="947"/>
      <c r="N243" s="917" t="str">
        <f>IF(AND(N246=""),"",'Marks Entry Nursery'!$I$2)</f>
        <v>2024-2025</v>
      </c>
      <c r="O243" s="917"/>
      <c r="P243" s="917"/>
      <c r="S243" s="312"/>
      <c r="T243" s="312"/>
      <c r="U243" s="312"/>
      <c r="V243" s="312"/>
      <c r="W243" s="312"/>
      <c r="X243" s="45"/>
      <c r="AH243" s="322" t="str">
        <f>N245</f>
        <v>28-09-2015</v>
      </c>
    </row>
    <row r="244" spans="1:35" ht="18.95" customHeight="1">
      <c r="A244" s="98">
        <f>IF(N246="","",A243+1)</f>
        <v>6</v>
      </c>
      <c r="B244" s="898" t="str">
        <f>IF('Master sheet'!$D$14="Hindi","विद्यार्थी का नाम :-","Student's Name :-")</f>
        <v>विद्यार्थी का नाम :-</v>
      </c>
      <c r="C244" s="898"/>
      <c r="D244" s="898"/>
      <c r="E244" s="899" t="str">
        <f>IFERROR(IF(AND(N246=""),"",VLOOKUP(N246,Marks,6,0)),"")</f>
        <v>DAKSH PRAJAPAT</v>
      </c>
      <c r="F244" s="899"/>
      <c r="G244" s="899"/>
      <c r="H244" s="899"/>
      <c r="I244" s="899"/>
      <c r="J244" s="900" t="str">
        <f>IF('Master sheet'!$D$14="Hindi","प्रवेशांक :","SR. NO. :")</f>
        <v>प्रवेशांक :</v>
      </c>
      <c r="K244" s="900"/>
      <c r="L244" s="900"/>
      <c r="M244" s="900"/>
      <c r="N244" s="918">
        <f>IFERROR(IF(AND(N246=""),"",VLOOKUP(N246,Marks,5,0)),"")</f>
        <v>942</v>
      </c>
      <c r="O244" s="918"/>
      <c r="P244" s="918"/>
      <c r="S244" s="312"/>
      <c r="T244" s="312"/>
      <c r="U244" s="312"/>
      <c r="V244" s="312"/>
      <c r="W244" s="312"/>
      <c r="X244" s="45"/>
      <c r="AG244" s="44">
        <f>YEAR(AH243)</f>
        <v>2015</v>
      </c>
      <c r="AH244" s="44">
        <f>MONTH(AH243)</f>
        <v>9</v>
      </c>
      <c r="AI244" s="44">
        <f>DAY(AH243)</f>
        <v>28</v>
      </c>
    </row>
    <row r="245" spans="1:35" ht="18.95" customHeight="1">
      <c r="A245" s="98">
        <f>IF(N246="","",A244+1)</f>
        <v>7</v>
      </c>
      <c r="B245" s="898" t="str">
        <f>IF('Master sheet'!$D$14="Hindi","पिता का नाम :-","Father's Name :-")</f>
        <v>पिता का नाम :-</v>
      </c>
      <c r="C245" s="898"/>
      <c r="D245" s="898"/>
      <c r="E245" s="899" t="str">
        <f>IFERROR(IF(AND(N246=""),"",VLOOKUP(N246,Marks,7,0)),"")</f>
        <v>PRAKASH PRAJAPAT</v>
      </c>
      <c r="F245" s="899"/>
      <c r="G245" s="899"/>
      <c r="H245" s="899"/>
      <c r="I245" s="899"/>
      <c r="J245" s="900" t="str">
        <f>IF('Master sheet'!$D$14="Hindi","जन्म तिथि :","Date of Birth :")</f>
        <v>जन्म तिथि :</v>
      </c>
      <c r="K245" s="900"/>
      <c r="L245" s="900"/>
      <c r="M245" s="900"/>
      <c r="N245" s="901" t="str">
        <f>IFERROR(IF(AND(N246=""),"",VLOOKUP(N246,Marks,4,0)),"")</f>
        <v>28-09-2015</v>
      </c>
      <c r="O245" s="901"/>
      <c r="P245" s="901"/>
      <c r="S245" s="45"/>
      <c r="T245" s="45"/>
      <c r="U245" s="45"/>
      <c r="V245" s="45"/>
      <c r="W245" s="45"/>
      <c r="X245" s="45"/>
      <c r="AG245" s="44" t="str">
        <f>IF(AG244=2000,"दो हजार",IF(AG244=2001,"दो हजार एक",IF(AG244=2002,"दो हजार दो",IF(AG244=2003,"दो हजार तीन",IF(AG244=2004,"दो हजार चार",IF(AG244=2005,"दो हजार पांच",IF(AG244=2006,"दो हजार छः",IF(AG244=2007,"दो हजार सात",IF(AG244=2008,"दो हजार आठ",IF(AG244=2009,"दो हजार नौ",IF(AG244=2010,"दो हजार दस",IF(AG244=2011,"दो हजार इग्यारह",IF(AG244=2012,"दो हजार बारह",IF(AG244=2013,"दो हजार तेरह",IF(AG244=2014,"दो हजार चौदह",IF(AG244=2015,"दो हजार पंद्रह",IF(AG244=2016,"दो हजार सोलह",IF(AG244=2017,"दो हजार सत्रह",IF(AG244=2018,"दो हजार अठारह",IF(AG244=2019,"दो हजार उन्नीस",IF(AG244=2020,"दो हजार बीस",IF(AG244=2021,"दो हजार इक्कीस",IF(AG244=2022,"दो हजार बाइस","")))))))))))))))))))))))</f>
        <v>दो हजार पंद्रह</v>
      </c>
      <c r="AH245" s="44" t="str">
        <f>IF(AH244=1,"जनवरी",IF(AH244=2,"फरवरी",IF(AH244=3,"मार्च",IF(AH244=4,"अप्रैल",IF(AH244=5,"मई",IF(AH244=6,"जून",IF(AH244=7,"जुलाई",IF(AH244=8,"अगस्त",IF(AH244=9,"सितम्बर",IF(AH244=10,"अक्टूबर",IF(AH244=11,"नवम्बर",IF(AH244=12,"दिसम्बर",""))))))))))))</f>
        <v>सितम्बर</v>
      </c>
      <c r="AI245" s="44" t="str">
        <f>IF(AI244=1,"एक",IF(AI244=2,"दो",IF(AI244=3,"तीन",IF(AI244=4,"चार",IF(AI244=5,"पांच",IF(AI244=6,"छः",IF(AI244=7,"सात",IF(AI244=8,"आठ",IF(AI244=9,"नौ",IF(AI244=10,"दस",IF(AI244=11,"इग्यारह",IF(AI244=12,"बारह",IF(AI244=13,"तेरह",IF(AI244=14,"चौदह",IF(AI244=15,"पंद्रह",IF(AI244=16,"सोलह",IF(AI244=17,"सत्रह",IF(AI244=18,"अठारह",IF(AI244=19,"उन्नीस",IF(AI244=20,"बीस",IF(AI244=21,"इक्कीस",IF(AI244=22,"बाइस",IF(AI244=23,"तेईस",IF(AI244=24,"चौबीस",IF(AI244=25,"पचीस",IF(AI244=26,"छबीस",IF(AI244=27,"सताईस",IF(AI244=28,"अठाइस",IF(AI244=29,"उन्नतीस",IF(AI244=30,"तीस",IF(AI244=31,"इकतीस","")))))))))))))))))))))))))))))))</f>
        <v>अठाइस</v>
      </c>
    </row>
    <row r="246" spans="1:35" ht="18.95" customHeight="1">
      <c r="A246" s="98">
        <f>IF(N246="","",A245+1)</f>
        <v>8</v>
      </c>
      <c r="B246" s="898" t="str">
        <f>IF('Master sheet'!$D$14="Hindi","माता का नाम :-","Mother's Name :-")</f>
        <v>माता का नाम :-</v>
      </c>
      <c r="C246" s="898"/>
      <c r="D246" s="898"/>
      <c r="E246" s="899" t="str">
        <f>IFERROR(IF(AND(N246=""),"",VLOOKUP(N246,Marks,8,0)),"")</f>
        <v>REKHA PRAJAPATI</v>
      </c>
      <c r="F246" s="899"/>
      <c r="G246" s="899"/>
      <c r="H246" s="899"/>
      <c r="I246" s="899"/>
      <c r="J246" s="900" t="str">
        <f>IF('Master sheet'!$D$14="Hindi","रोल नंबर :-","Roll No. :")</f>
        <v>रोल नंबर :-</v>
      </c>
      <c r="K246" s="900"/>
      <c r="L246" s="900"/>
      <c r="M246" s="900"/>
      <c r="N246" s="902">
        <f>IF(N212="","",IF(AND(N212+1&gt;$Y$6),"",N212+1))</f>
        <v>108</v>
      </c>
      <c r="O246" s="902"/>
      <c r="P246" s="902"/>
      <c r="AH246" s="44" t="str">
        <f>CONCATENATE(AI245," ",AH245," ",AG245)</f>
        <v>अठाइस सितम्बर दो हजार पंद्रह</v>
      </c>
    </row>
    <row r="247" spans="1:35" ht="18.95" customHeight="1">
      <c r="A247" s="98">
        <f>IF(N246="","",A246+1)</f>
        <v>9</v>
      </c>
      <c r="B247" s="898" t="str">
        <f>IF('Master sheet'!$D$14="Hindi","जन्मतिथि शब्दों में :-","Date of Birth in Words :-")</f>
        <v>जन्मतिथि शब्दों में :-</v>
      </c>
      <c r="C247" s="898"/>
      <c r="D247" s="898"/>
      <c r="E247" s="899" t="str">
        <f>IFERROR(IF('Master sheet'!$D$14="Hindi",AH246,AH248),"")</f>
        <v>अठाइस सितम्बर दो हजार पंद्रह</v>
      </c>
      <c r="F247" s="899"/>
      <c r="G247" s="899"/>
      <c r="H247" s="899"/>
      <c r="I247" s="899"/>
      <c r="J247" s="899"/>
      <c r="K247" s="899"/>
      <c r="L247" s="899"/>
      <c r="M247" s="899"/>
      <c r="N247" s="899"/>
      <c r="O247" s="899"/>
      <c r="P247" s="318"/>
      <c r="AG247" s="44" t="str">
        <f>IF(AG244=1961,"NINETEEN SIXTY ONE",IF(AG244=1962,"NINETEEN SIXTY TWO",IF(AG244=1963,"NINETEEN SIXTY THREE",IF(AG244=1964,"NINETEEN SIXTY FOUR",IF(AG244=1965,"NINETEEN SIXTY FIVE",IF(AG244=1966,"NINETEEN SIXTY SIX",IF(AG244=1967,"NINETEEN SIXTY SEVEN",IF(AG244=1968,"NINETEEN SIXTY EIGHT",IF(AG244=1969,"NINETEEN SIXTY NINE",IF(AG244=1970,"NINETEEN SEVENTY",IF(AG244=1971,"NINETEEN SEVENTY ONE",IF(AG244=1972,"NINETEEN SEVENTY TWO",IF(AG244=1973,"NINETEEN SEVENTY THREE",IF(AG244=1974,"NINETEEN SEVENTY FOUR",IF(AG244=1975,"NINETEEN SEVENTY FIVE",IF(AG244=1976,"NINETEEN SEVENTY SIX",IF(AG244=1977,"NINETEEN SEVENTY SEVEN",IF(AG244=1978,"NINETEEN SEVENTY EIGHT",IF(AG244=1979,"NINETEEN SEVENTY NINE",IF(AG244=1980,"NINETEEN EIGHTY",IF(AG244=1981,"NINETEEN EIGHTY ONE",IF(AG244=1982,"NINETEEN EIGHTY TWO",IF(AG244=1983,"NINETEEN EIGHTY THREE",IF(AG244=1984,"NINETEEN EIGHTY FOUR",IF(AG244=1985,"NINETEEN EIGHTY FIVE",IF(AG244=1986,"NINETEEN EIGHTY SIX",IF(AG244=1987,"NINETEEN EIGHTY SEVEN",IF(AG244=1988,"NINETEEN EIGHTY EIGHT",IF(AG244=1989,"NINETEEN EIGHTY NINE",IF(AG244=1990,"NINETEEN NINETY",IF(AG244=1991,"NINETEEN NINETY ONE",IF(AG244=1992,"NINETEEN NINETY TWO",IF(AG244=1993,"NINETEEN NINETY THREE",IF(AG244=1994,"NINETEEN NINETY FOUR",IF(AG244=1995,"NINETEEN NINETY FIVE",IF(AG244=1996,"NINETEEN NINETY SIX",IF(AG244=1997,"NINETEEN NINETY SEVEN",IF(AG244=1998,"NINETEEN NINETY EIGHT",IF(AG244=1999,"NINETEEN NINETY NINE",IF(AG244=2000,"TWO THOUSAND",IF(AG244=2001,"TWO THOUSAND ONE",IF(AG244=2002,"TWO THOUSAND TWO",IF(AG244=2003,"TWO THOUSAND THREE",IF(AG244=2004,"TWO THOUSAND FOUR",IF(AG244=2005,"TWO THOUSAND FIVE",IF(AG244=2006,"TWO THOUSAND SIX",IF(AG244=2007,"TWO THOUSAND SEVEN",IF(AG244=2008,"TWO THOUSAND EIGHT",IF(AG244=2009,"TWO THOUSAND NINE",IF(AG244=2010,"TWO THOUSAND TEN",IF(AG244=2011,"TWO THOUSAND ELEVEN",IF(AG244=2012,"TWO THOUSAND TWELVE",IF(AG244=2013,"TWO THOUSAND THIRTEEN",IF(AG244=2014,"TWO THOUSAND FOURTEEN",IF(AG244=2015,"TWO THOUSAND FIFTEEN",IF(AG244=2016,"TWO THOUSAND SIXTEEN",IF(AG244=2017,"TWO THOUSAND SEVENTEEN",IF(AG244=2018,"TWO THOUSAND EIGHTEEN",IF(AG244=2019,"TWO THOUSAND NINETEEN",IF(AG244=2020,"TWO THOUSAND TWENTY",IF(AG244=2021,"TWO THOUSAND TWENTY ONE",IF(AG244=2022,"TWO THOUSAND TWENTY TWO",IF(AG244=2023,"TWO THOUSAND TWENTY THREE",IF(AG244=2024,"TWO THOUSAND TWENTY FOUR",IF(AG244=2025,"TWO THOUSAND TWENTY FIVE","")))))))))))))))))))))))))))))))))))))))))))))))))))))))))))))))))</f>
        <v>TWO THOUSAND FIFTEEN</v>
      </c>
      <c r="AH247" s="44" t="str">
        <f>IF(AH244=1,"JANUARY",IF(AH244=2,"FEBUARY", IF(AH244=3,"MARCH",IF(AH244=4,"APRIL",IF(AH244=5,"MAY",IF(AH244=6,"JUNE",IF(AH244=7,"JULY",IF(AH244=8,"AUGUST",IF(AH244=9,"SEPTEMBER",IF(AH244=10,"OCTOBER",IF(AH244=11,"NOVEMBER",IF(AH244=12,"DECEMBER",""))))))))))))</f>
        <v>SEPTEMBER</v>
      </c>
      <c r="AI247" s="44" t="str">
        <f>IF(AI244=1,"1ST",IF(AI244=2,"2ND", IF(AI244=3,"3RD",IF(AI244=4,"FOURTH",IF(AI244=5,"FIFTH",IF(AI244=6,"SIXTH",IF(AI244=7,"7TH",IF(AI244=8,"8TH",IF(AI244=9,"9TH",IF(AI244=10,"10TH",IF(AI244=11,"11TH",IF(AI244=12,"12TH",IF(AI244=13,"13TH",IF(AI244=14,"14TH",IF(AI244=15,"FIFTEEN",IF(AI244=16,"SIXTEEN",IF(AI244=17,"SEVENTEEN",IF(AI244=18,"EIGHTEEN",IF(AI244=19,"NINETEEN",IF(AI244=20,"TWENTY",IF(AI244=21,"TWENTY FIRST",IF(AI244=22,"TWENTY SECOND",IF(AI244=23,"TWENTY THIRD",IF(AI244=24,"TWENTY FOURTH",IF(AI244=25,"TWENTY FIFTH",IF(AI244=26,"TWENTY SIX",IF(AI244=27,"TWENTY SEVEN",IF(AI244=28,"TWENTY EIGHT",IF(AI244=29,"TWENTY NINE",IF(AI244=30,"THIRTY",IF(AI244=31,"THIRTY FIRST","")))))))))))))))))))))))))))))))</f>
        <v>TWENTY EIGHT</v>
      </c>
    </row>
    <row r="248" spans="1:35" ht="12.75" customHeight="1">
      <c r="A248" s="98">
        <f>IF(N246="","",A247+1)</f>
        <v>10</v>
      </c>
      <c r="B248" s="72"/>
      <c r="C248" s="72"/>
      <c r="D248" s="72"/>
      <c r="E248" s="73"/>
      <c r="F248" s="73"/>
      <c r="G248" s="73"/>
      <c r="H248" s="72"/>
      <c r="I248" s="72"/>
      <c r="J248" s="74"/>
      <c r="K248" s="74"/>
      <c r="L248" s="74"/>
      <c r="M248" s="45"/>
      <c r="N248" s="45"/>
      <c r="O248" s="45"/>
      <c r="P248" s="45"/>
      <c r="AH248" s="44" t="str">
        <f>CONCATENATE(AH247," ",AI247,", ",AG247)</f>
        <v>SEPTEMBER TWENTY EIGHT, TWO THOUSAND FIFTEEN</v>
      </c>
    </row>
    <row r="249" spans="1:35" ht="25.5" customHeight="1">
      <c r="A249" s="98">
        <f>IF(N246="","",A248+1)</f>
        <v>11</v>
      </c>
      <c r="B249" s="626" t="str">
        <f>IF('Master sheet'!$D$14="Hindi","विषय","Subject")</f>
        <v>विषय</v>
      </c>
      <c r="C249" s="642" t="str">
        <f>IF('Master sheet'!$D$14="Hindi","अर्द्धवार्षिक","Half Yearly")</f>
        <v>अर्द्धवार्षिक</v>
      </c>
      <c r="D249" s="643"/>
      <c r="E249" s="643"/>
      <c r="F249" s="643"/>
      <c r="G249" s="931" t="str">
        <f>IF('Master sheet'!$D$14="Hindi","वार्षिक","Yearly")</f>
        <v>वार्षिक</v>
      </c>
      <c r="H249" s="932"/>
      <c r="I249" s="932"/>
      <c r="J249" s="933"/>
      <c r="K249" s="642" t="str">
        <f>IF('Master sheet'!$D$14="Hindi","सर्व योग","Grand Total")</f>
        <v>सर्व योग</v>
      </c>
      <c r="L249" s="643"/>
      <c r="M249" s="643"/>
      <c r="N249" s="644"/>
      <c r="O249" s="928" t="str">
        <f>IF('Master sheet'!$D$14="Hindi","ग्रेड","Grade")</f>
        <v>ग्रेड</v>
      </c>
      <c r="P249" s="893" t="str">
        <f>IF('Master sheet'!$D$14="Hindi","परिणाम","Results")</f>
        <v>परिणाम</v>
      </c>
    </row>
    <row r="250" spans="1:35" ht="102.75" customHeight="1">
      <c r="A250" s="98">
        <f>IF(N246="","",A249+1)</f>
        <v>12</v>
      </c>
      <c r="B250" s="626"/>
      <c r="C250" s="934" t="str">
        <f>IF('Master sheet'!$D$14="Hindi","लिखित","Written")</f>
        <v>लिखित</v>
      </c>
      <c r="D250" s="935"/>
      <c r="E250" s="934" t="str">
        <f>IF('Master sheet'!$D$14="Hindi","मौखिक","Oral")</f>
        <v>मौखिक</v>
      </c>
      <c r="F250" s="935"/>
      <c r="G250" s="934" t="str">
        <f>IF('Master sheet'!$D$14="Hindi","लिखित","Written")</f>
        <v>लिखित</v>
      </c>
      <c r="H250" s="935"/>
      <c r="I250" s="936" t="str">
        <f>IF('Master sheet'!$D$14="Hindi","मौखिक","Oral")</f>
        <v>मौखिक</v>
      </c>
      <c r="J250" s="936"/>
      <c r="K250" s="367" t="str">
        <f>IF('Master sheet'!$D$14="Hindi","लिखित","Written")</f>
        <v>लिखित</v>
      </c>
      <c r="L250" s="367" t="str">
        <f>IF('Master sheet'!$D$14="Hindi","मौखिक","Oral")</f>
        <v>मौखिक</v>
      </c>
      <c r="M250" s="937" t="str">
        <f>IF('Master sheet'!$D$14="Hindi","कुल विषय योग ","Subject Total")</f>
        <v xml:space="preserve">कुल विषय योग </v>
      </c>
      <c r="N250" s="938"/>
      <c r="O250" s="929"/>
      <c r="P250" s="894"/>
    </row>
    <row r="251" spans="1:35" ht="21" customHeight="1">
      <c r="A251" s="98">
        <f>IF(N246="","",A250+1)</f>
        <v>13</v>
      </c>
      <c r="B251" s="626"/>
      <c r="C251" s="905">
        <v>30</v>
      </c>
      <c r="D251" s="906"/>
      <c r="E251" s="905">
        <v>70</v>
      </c>
      <c r="F251" s="906"/>
      <c r="G251" s="905">
        <v>30</v>
      </c>
      <c r="H251" s="906"/>
      <c r="I251" s="905">
        <v>70</v>
      </c>
      <c r="J251" s="906"/>
      <c r="K251" s="388">
        <v>60</v>
      </c>
      <c r="L251" s="388">
        <v>140</v>
      </c>
      <c r="M251" s="905">
        <v>200</v>
      </c>
      <c r="N251" s="906"/>
      <c r="O251" s="930"/>
      <c r="P251" s="895"/>
    </row>
    <row r="252" spans="1:35" ht="21" customHeight="1">
      <c r="A252" s="98">
        <f>IF(N246="","",A251+1)</f>
        <v>14</v>
      </c>
      <c r="B252" s="303" t="str">
        <f>IF('Master sheet'!D$14="Hindi","हिंदी","Hindi")</f>
        <v>हिंदी</v>
      </c>
      <c r="C252" s="701">
        <f>IFERROR(IF(AND(N246=""),"",VLOOKUP(N246,Marks,15,0)),"")</f>
        <v>24</v>
      </c>
      <c r="D252" s="703"/>
      <c r="E252" s="701">
        <f>IFERROR(IF(AND(N246=""),"",VLOOKUP(N246,Marks,16,0)),"")</f>
        <v>65</v>
      </c>
      <c r="F252" s="703"/>
      <c r="G252" s="701">
        <f>IFERROR(IF(AND(N246=""),"",VLOOKUP(N246,Marks,19,0)),"")</f>
        <v>29</v>
      </c>
      <c r="H252" s="703"/>
      <c r="I252" s="701">
        <f>IFERROR(IF(AND(N246=""),"",VLOOKUP(N246,Marks,20,0)),"")</f>
        <v>25</v>
      </c>
      <c r="J252" s="703"/>
      <c r="K252" s="378">
        <f>IFERROR(IF(AND(N246=""),"",SUM(C252,G252)),"")</f>
        <v>53</v>
      </c>
      <c r="L252" s="378">
        <f>IFERROR(IF(AND(N246=""),"",SUM(E252,I252)),"")</f>
        <v>90</v>
      </c>
      <c r="M252" s="903">
        <f>IFERROR(IF(AND(N246=""),"",SUM(K252,L252)),"")</f>
        <v>143</v>
      </c>
      <c r="N252" s="904"/>
      <c r="O252" s="79" t="str">
        <f>IFERROR(IF(AND(N246=""),"",VLOOKUP(N246,Marks,28,0)),"")</f>
        <v>B</v>
      </c>
      <c r="P252" s="209" t="str">
        <f>IFERROR(IF(AND(N246=""),"",VLOOKUP(N246,Marks,26,0)),"")</f>
        <v>P</v>
      </c>
    </row>
    <row r="253" spans="1:35" ht="21" customHeight="1">
      <c r="A253" s="98">
        <f>IF(N246="","",A252+1)</f>
        <v>15</v>
      </c>
      <c r="B253" s="303" t="str">
        <f>IF('Master sheet'!$D$14="Hindi","गणित","Maths")</f>
        <v>गणित</v>
      </c>
      <c r="C253" s="701">
        <f>IFERROR(IF(AND(N246=""),"",VLOOKUP(N246,Marks,51,0)),"")</f>
        <v>24</v>
      </c>
      <c r="D253" s="703"/>
      <c r="E253" s="701">
        <f>IFERROR(IF(AND(N246=""),"",VLOOKUP(N246,Marks,52,0)),"")</f>
        <v>64</v>
      </c>
      <c r="F253" s="703"/>
      <c r="G253" s="701">
        <f>IFERROR(IF(AND(N246=""),"",VLOOKUP(N246,Marks,55,0)),"")</f>
        <v>20</v>
      </c>
      <c r="H253" s="703"/>
      <c r="I253" s="701">
        <f>IFERROR(IF(AND(N246=""),"",VLOOKUP(N246,Marks,56,0)),"")</f>
        <v>69</v>
      </c>
      <c r="J253" s="703"/>
      <c r="K253" s="378">
        <f>IFERROR(IF(AND(N246=""),"",SUM(C253,G253)),"")</f>
        <v>44</v>
      </c>
      <c r="L253" s="378">
        <f>IFERROR(IF(AND(N246=""),"",SUM(E253,I253)),"")</f>
        <v>133</v>
      </c>
      <c r="M253" s="903">
        <f>IFERROR(IF(AND(N246=""),"",SUM(K253,L253)),"")</f>
        <v>177</v>
      </c>
      <c r="N253" s="904"/>
      <c r="O253" s="79" t="str">
        <f>IFERROR(IF(AND(N246=""),"",VLOOKUP(N246,Marks,64,0)),"")</f>
        <v>A</v>
      </c>
      <c r="P253" s="209" t="str">
        <f>IFERROR(IF(AND(N246=""),"",VLOOKUP(N246,Marks,62,0)),"")</f>
        <v>P</v>
      </c>
      <c r="T253" s="323"/>
    </row>
    <row r="254" spans="1:35" ht="21" customHeight="1">
      <c r="A254" s="98">
        <f>IF(N246="","",A253+1)</f>
        <v>16</v>
      </c>
      <c r="B254" s="390"/>
      <c r="C254" s="905">
        <v>15</v>
      </c>
      <c r="D254" s="906"/>
      <c r="E254" s="905">
        <v>35</v>
      </c>
      <c r="F254" s="906"/>
      <c r="G254" s="905">
        <v>15</v>
      </c>
      <c r="H254" s="906"/>
      <c r="I254" s="905">
        <v>35</v>
      </c>
      <c r="J254" s="906"/>
      <c r="K254" s="388">
        <v>30</v>
      </c>
      <c r="L254" s="388">
        <v>70</v>
      </c>
      <c r="M254" s="905">
        <v>100</v>
      </c>
      <c r="N254" s="906"/>
      <c r="O254" s="921"/>
      <c r="P254" s="922"/>
      <c r="T254" s="323"/>
    </row>
    <row r="255" spans="1:35" ht="21" customHeight="1">
      <c r="A255" s="98">
        <f>IF(N246="","",A254+1)</f>
        <v>17</v>
      </c>
      <c r="B255" s="303" t="str">
        <f>IF('Master sheet'!$D$14="Hindi","अंग्रेजी","English")</f>
        <v>अंग्रेजी</v>
      </c>
      <c r="C255" s="701">
        <f>IFERROR(IF(AND(N246=""),"",VLOOKUP(N246,Marks,33,0)),"")</f>
        <v>13</v>
      </c>
      <c r="D255" s="703"/>
      <c r="E255" s="701">
        <f>IFERROR(IF(AND(N246=""),"",VLOOKUP(N246,Marks,34,0)),"")</f>
        <v>32</v>
      </c>
      <c r="F255" s="703"/>
      <c r="G255" s="701">
        <f>IFERROR(IF(AND(N246=""),"",VLOOKUP(N246,Marks,37,0)),"")</f>
        <v>12</v>
      </c>
      <c r="H255" s="703"/>
      <c r="I255" s="701">
        <f>IFERROR(IF(AND(N246=""),"",VLOOKUP(N246,Marks,38,0)),"")</f>
        <v>34</v>
      </c>
      <c r="J255" s="703"/>
      <c r="K255" s="378">
        <f>IFERROR(IF(AND(N246=""),"",SUM(C255,G255)),"")</f>
        <v>25</v>
      </c>
      <c r="L255" s="378">
        <f>IFERROR(IF(AND(N246=""),"",SUM(E255,I255)),"")</f>
        <v>66</v>
      </c>
      <c r="M255" s="903">
        <f>IFERROR(IF(AND(N246=""),"",SUM(K255,L255)),"")</f>
        <v>91</v>
      </c>
      <c r="N255" s="904"/>
      <c r="O255" s="79" t="str">
        <f>IFERROR(IF(AND(N246=""),"",VLOOKUP(N246,Marks,46,0)),"")</f>
        <v>A</v>
      </c>
      <c r="P255" s="209" t="str">
        <f>IFERROR(IF(AND(N246=""),"",VLOOKUP(N246,Marks,44,0)),"")</f>
        <v>P</v>
      </c>
    </row>
    <row r="256" spans="1:35" ht="23.25" customHeight="1">
      <c r="A256" s="98">
        <f>IF(N246="","",A255+1)</f>
        <v>18</v>
      </c>
      <c r="B256" s="304" t="str">
        <f>IF('Master sheet'!$D$14="Hindi","कुल योग","Total")</f>
        <v>कुल योग</v>
      </c>
      <c r="C256" s="926">
        <f>IF(AND(N246=""),"",IF(AND(C252="",C253="",C255=""),"",SUM(C252,C253,C255)))</f>
        <v>61</v>
      </c>
      <c r="D256" s="927"/>
      <c r="E256" s="926">
        <f>IF(AND(N246=""),"",IF(AND(E252="",E253="",E255=""),"",SUM(E252,E253,E255)))</f>
        <v>161</v>
      </c>
      <c r="F256" s="927"/>
      <c r="G256" s="926">
        <f>IF(AND(N246=""),"",IF(AND(G252="",G253="",G255=""),"",SUM(G252,G253,G255)))</f>
        <v>61</v>
      </c>
      <c r="H256" s="927"/>
      <c r="I256" s="926">
        <f>IF(AND(N246=""),"",IF(AND(I252="",I253="",I255=""),"",SUM(I252,I253,I255)))</f>
        <v>128</v>
      </c>
      <c r="J256" s="927"/>
      <c r="K256" s="379">
        <f>IF(AND(N246=""),"",IF(AND(K252="",K253="",K255=""),"",SUM(K252,K253,K255)))</f>
        <v>122</v>
      </c>
      <c r="L256" s="379">
        <f>IF(AND(N246=""),"",IF(AND(L252="",L253="",L255=""),"",SUM(L252,L253,L255)))</f>
        <v>289</v>
      </c>
      <c r="M256" s="903">
        <f>IF(AND(N246=""),"",IF(AND(M252="",M253="",M255=""),"",SUM(M252,M253,M255)))</f>
        <v>411</v>
      </c>
      <c r="N256" s="904"/>
      <c r="O256" s="389" t="str">
        <f>IFERROR(IF(AND(N246=""),"",VLOOKUP(N246,Marks,119,0)),"")</f>
        <v>B</v>
      </c>
      <c r="P256" s="212"/>
    </row>
    <row r="257" spans="1:16" ht="23.25" customHeight="1">
      <c r="A257" s="98">
        <f>IF(N246="","",A256+1)</f>
        <v>19</v>
      </c>
      <c r="B257" s="391"/>
      <c r="C257" s="905">
        <v>50</v>
      </c>
      <c r="D257" s="923"/>
      <c r="E257" s="923"/>
      <c r="F257" s="906"/>
      <c r="G257" s="905">
        <v>50</v>
      </c>
      <c r="H257" s="923"/>
      <c r="I257" s="923"/>
      <c r="J257" s="906"/>
      <c r="K257" s="905">
        <v>100</v>
      </c>
      <c r="L257" s="923"/>
      <c r="M257" s="923"/>
      <c r="N257" s="906"/>
      <c r="O257" s="924"/>
      <c r="P257" s="925"/>
    </row>
    <row r="258" spans="1:16" ht="21" customHeight="1">
      <c r="A258" s="98">
        <f>IF(N246="","",A257+1)</f>
        <v>20</v>
      </c>
      <c r="B258" s="308" t="str">
        <f>IF('Master sheet'!$D$14="Hindi","पर्यावरण अध्ययन","EVS")</f>
        <v>पर्यावरण अध्ययन</v>
      </c>
      <c r="C258" s="701">
        <f>IFERROR(IF(AND(N246=""),"",VLOOKUP(N246,Marks,69,0)),"")</f>
        <v>32</v>
      </c>
      <c r="D258" s="702"/>
      <c r="E258" s="702"/>
      <c r="F258" s="703"/>
      <c r="G258" s="701">
        <f>IFERROR(IF(AND(N246=""),"",VLOOKUP(N246,Marks,73,0)),"")</f>
        <v>48</v>
      </c>
      <c r="H258" s="702"/>
      <c r="I258" s="702"/>
      <c r="J258" s="703"/>
      <c r="K258" s="926">
        <f>IFERROR(IF(AND(N246=""),"",SUM(C258,G258)),"")</f>
        <v>80</v>
      </c>
      <c r="L258" s="948"/>
      <c r="M258" s="948"/>
      <c r="N258" s="927"/>
      <c r="O258" s="79" t="str">
        <f>IFERROR(IF(AND(N246=""),"",VLOOKUP(N246,Marks,82,0)),"")</f>
        <v>B</v>
      </c>
      <c r="P258" s="209" t="str">
        <f>IFERROR(IF(AND(N246=""),"",VLOOKUP(N246,Marks,80,0)),"")</f>
        <v>P</v>
      </c>
    </row>
    <row r="259" spans="1:16" ht="12" customHeight="1">
      <c r="A259" s="98">
        <f>IF(N246="","",A258+1)</f>
        <v>21</v>
      </c>
      <c r="B259" s="896"/>
      <c r="C259" s="896"/>
      <c r="D259" s="896"/>
      <c r="E259" s="896"/>
      <c r="F259" s="896"/>
      <c r="G259" s="896"/>
      <c r="H259" s="896"/>
      <c r="I259" s="896"/>
      <c r="J259" s="896"/>
      <c r="K259" s="896"/>
      <c r="L259" s="896"/>
      <c r="M259" s="896"/>
      <c r="N259" s="896"/>
      <c r="O259" s="896"/>
      <c r="P259" s="896"/>
    </row>
    <row r="260" spans="1:16" ht="21" customHeight="1">
      <c r="A260" s="98">
        <f>IF(N246="","",A259+1)</f>
        <v>22</v>
      </c>
      <c r="B260" s="939" t="str">
        <f>IF('Master sheet'!$D$14="Hindi","अतिरिक्त विषय ","Extra Subject")</f>
        <v xml:space="preserve">अतिरिक्त विषय </v>
      </c>
      <c r="C260" s="939"/>
      <c r="D260" s="939"/>
      <c r="E260" s="939"/>
      <c r="F260" s="939"/>
      <c r="G260" s="939"/>
      <c r="H260" s="939"/>
      <c r="I260" s="939"/>
      <c r="J260" s="939"/>
      <c r="K260" s="939"/>
      <c r="L260" s="939"/>
      <c r="M260" s="939"/>
      <c r="N260" s="939"/>
      <c r="O260" s="939"/>
      <c r="P260" s="939"/>
    </row>
    <row r="261" spans="1:16" ht="21" customHeight="1">
      <c r="A261" s="98">
        <f>IF(N246="","",A260+1)</f>
        <v>23</v>
      </c>
      <c r="B261" s="358" t="str">
        <f>IF('Master sheet'!$D$14="Hindi","विषय","Subject")</f>
        <v>विषय</v>
      </c>
      <c r="C261" s="911" t="str">
        <f>IF('Master sheet'!$D$14="Hindi","पूर्णांक","M.M.")</f>
        <v>पूर्णांक</v>
      </c>
      <c r="D261" s="912"/>
      <c r="E261" s="911" t="str">
        <f>IF('Master sheet'!$D$14="Hindi","प्राप्तांक","Ob.M.")</f>
        <v>प्राप्तांक</v>
      </c>
      <c r="F261" s="912"/>
      <c r="G261" s="911" t="str">
        <f>IF('Master sheet'!$D$14="Hindi","ग्रेड","Grade")</f>
        <v>ग्रेड</v>
      </c>
      <c r="H261" s="912"/>
      <c r="I261" s="911" t="str">
        <f>IF('Master sheet'!$D$14="Hindi","विषय","Subject")</f>
        <v>विषय</v>
      </c>
      <c r="J261" s="912"/>
      <c r="K261" s="911" t="str">
        <f>IF('Master sheet'!$D$14="Hindi","पूर्णांक","M.M.")</f>
        <v>पूर्णांक</v>
      </c>
      <c r="L261" s="912"/>
      <c r="M261" s="911" t="str">
        <f>IF('Master sheet'!$D$14="Hindi","प्राप्तांक","Ob.M.")</f>
        <v>प्राप्तांक</v>
      </c>
      <c r="N261" s="912"/>
      <c r="O261" s="911" t="str">
        <f>IF('Master sheet'!$D$14="Hindi","ग्रेड","Grade")</f>
        <v>ग्रेड</v>
      </c>
      <c r="P261" s="912"/>
    </row>
    <row r="262" spans="1:16" ht="21" customHeight="1">
      <c r="A262" s="98">
        <f>IF(N246="","",A261+1)</f>
        <v>24</v>
      </c>
      <c r="B262" s="303" t="str">
        <f>IF(AND(N246=""),"",'Result Sheet'!$DA$4)</f>
        <v>COMPUTER</v>
      </c>
      <c r="C262" s="913">
        <f>IF(AND(N246=""),"",'Result Sheet'!$DC$7)</f>
        <v>100</v>
      </c>
      <c r="D262" s="913"/>
      <c r="E262" s="914">
        <f>IFERROR(IF(AND(N246=""),"",VLOOKUP(N246,Marks,106,0)),"")</f>
        <v>78</v>
      </c>
      <c r="F262" s="914"/>
      <c r="G262" s="915" t="str">
        <f>IFERROR(IF(AND(N246=""),"",VLOOKUP(N246,Marks,107,0)),"")</f>
        <v>B</v>
      </c>
      <c r="H262" s="915"/>
      <c r="I262" s="916" t="str">
        <f>IF(AND(N246=""),"",'Result Sheet'!$DE$4)</f>
        <v>G.K.</v>
      </c>
      <c r="J262" s="916"/>
      <c r="K262" s="913">
        <f>IF(AND(N246=""),"",'Result Sheet'!$DG$7)</f>
        <v>100</v>
      </c>
      <c r="L262" s="913"/>
      <c r="M262" s="914">
        <f>IFERROR(IF(AND(N246=""),"",VLOOKUP(N246,Marks,110,0)),"")</f>
        <v>83</v>
      </c>
      <c r="N262" s="914"/>
      <c r="O262" s="915" t="str">
        <f>IFERROR(IF(AND(N246=""),"",VLOOKUP(N246,Marks,111,0)),"")</f>
        <v>B</v>
      </c>
      <c r="P262" s="915"/>
    </row>
    <row r="263" spans="1:16" ht="21" customHeight="1">
      <c r="A263" s="98">
        <f>IF(N246="","",A262+1)</f>
        <v>25</v>
      </c>
      <c r="B263" s="897" t="str">
        <f>IF('Master sheet'!$D$14="Hindi","विषय","Subject")</f>
        <v>विषय</v>
      </c>
      <c r="C263" s="897"/>
      <c r="D263" s="919" t="str">
        <f>IF('Master sheet'!$D$14="Hindi","प्राप्तांक","Marks ")</f>
        <v>प्राप्तांक</v>
      </c>
      <c r="E263" s="920"/>
      <c r="F263" s="306" t="str">
        <f>IF('Master sheet'!$D$14="Hindi","ग्रेड","Grade")</f>
        <v>ग्रेड</v>
      </c>
      <c r="G263" s="897" t="str">
        <f>IF('Master sheet'!$D$14="Hindi","विषय","Subject")</f>
        <v>विषय</v>
      </c>
      <c r="H263" s="897"/>
      <c r="I263" s="919" t="str">
        <f>IF('Master sheet'!$D$14="Hindi","प्राप्तांक","Marks")</f>
        <v>प्राप्तांक</v>
      </c>
      <c r="J263" s="920"/>
      <c r="K263" s="306" t="str">
        <f>IF('Master sheet'!$D$14="Hindi","ग्रेड","Grade")</f>
        <v>ग्रेड</v>
      </c>
      <c r="L263" s="897" t="str">
        <f>IF('Master sheet'!$D$14="Hindi","विषय","Subject")</f>
        <v>विषय</v>
      </c>
      <c r="M263" s="897"/>
      <c r="N263" s="919" t="str">
        <f>IF('Master sheet'!$D$14="Hindi","प्राप्तांक","Marks")</f>
        <v>प्राप्तांक</v>
      </c>
      <c r="O263" s="920"/>
      <c r="P263" s="365" t="str">
        <f>IF('Master sheet'!$D$14="Hindi","ग्रेड","Grade")</f>
        <v>ग्रेड</v>
      </c>
    </row>
    <row r="264" spans="1:16" ht="21" customHeight="1">
      <c r="A264" s="98">
        <f>IF(N246="","",A263+1)</f>
        <v>26</v>
      </c>
      <c r="B264" s="907" t="str">
        <f>IF('Master sheet'!$D$14="Hindi","कार्यानुभव","WORK EXP.")</f>
        <v>कार्यानुभव</v>
      </c>
      <c r="C264" s="908"/>
      <c r="D264" s="908"/>
      <c r="E264" s="70">
        <f>IFERROR(IF(AND(N246=""),"",VLOOKUP(N246,Marks,85,0)),"")</f>
        <v>25</v>
      </c>
      <c r="F264" s="79" t="str">
        <f>IFERROR(IF(AND(N246=""),"",VLOOKUP(N246,Marks,89,0)),"")</f>
        <v>C</v>
      </c>
      <c r="G264" s="907" t="str">
        <f>IF('Master sheet'!$D$14="Hindi","कला शिक्षा","ART EDU.")</f>
        <v>कला शिक्षा</v>
      </c>
      <c r="H264" s="908"/>
      <c r="I264" s="908"/>
      <c r="J264" s="70">
        <f>IFERROR(IF(AND(N246=""),"",VLOOKUP(N246,Marks,92,0)),"")</f>
        <v>33</v>
      </c>
      <c r="K264" s="79" t="str">
        <f>IFERROR(IF(AND(N246=""),"",VLOOKUP(N246,Marks,96,0)),"")</f>
        <v>B</v>
      </c>
      <c r="L264" s="909" t="str">
        <f>IF('Master sheet'!$D$14="Hindi","स्वा. एवं शा. शिक्षा","HE.&amp;PH. EDU.")</f>
        <v>स्वा. एवं शा. शिक्षा</v>
      </c>
      <c r="M264" s="910"/>
      <c r="N264" s="910"/>
      <c r="O264" s="70">
        <f>IFERROR(IF(AND(N246=""),"",VLOOKUP(N246,Marks,99,0)),"")</f>
        <v>59</v>
      </c>
      <c r="P264" s="79" t="str">
        <f>IFERROR(IF(AND(N246=""),"",VLOOKUP(N246,Marks,103,0)),"")</f>
        <v>C</v>
      </c>
    </row>
    <row r="265" spans="1:16" ht="9" customHeight="1">
      <c r="A265" s="98">
        <f>IF(N246="","",A264+1)</f>
        <v>27</v>
      </c>
      <c r="B265" s="309"/>
      <c r="C265" s="309"/>
      <c r="D265" s="309"/>
      <c r="E265" s="363"/>
      <c r="F265" s="364"/>
      <c r="G265" s="309"/>
      <c r="H265" s="309"/>
      <c r="I265" s="309"/>
      <c r="J265" s="363"/>
      <c r="K265" s="364"/>
      <c r="L265" s="310"/>
      <c r="M265" s="310"/>
      <c r="N265" s="310"/>
      <c r="O265" s="363"/>
      <c r="P265" s="364"/>
    </row>
    <row r="266" spans="1:16" ht="21" customHeight="1">
      <c r="A266" s="98">
        <f>IF(N246="","",A265+1)</f>
        <v>28</v>
      </c>
      <c r="B266" s="886" t="str">
        <f>IF('Master sheet'!$D$14="Hindi","कुल कार्य दिवस :-","Total Meeting :-")</f>
        <v>कुल कार्य दिवस :-</v>
      </c>
      <c r="C266" s="886"/>
      <c r="D266" s="886"/>
      <c r="E266" s="887">
        <f>IFERROR(IF(AND(N246=""),"",VLOOKUP(N246,Marks,117,0)),"")</f>
        <v>220</v>
      </c>
      <c r="F266" s="887"/>
      <c r="G266" s="887"/>
      <c r="H266" s="887"/>
      <c r="I266" s="886" t="str">
        <f>IF('Master sheet'!$D$14="Hindi","कुल उपस्थिति :-","Total Attendance :-")</f>
        <v>कुल उपस्थिति :-</v>
      </c>
      <c r="J266" s="886"/>
      <c r="K266" s="886"/>
      <c r="L266" s="886"/>
      <c r="M266" s="888">
        <f>IFERROR(IF(AND(N246=""),"",VLOOKUP(N246,Marks,118,0)),"")</f>
        <v>180</v>
      </c>
      <c r="N266" s="888"/>
      <c r="O266" s="888"/>
      <c r="P266" s="888"/>
    </row>
    <row r="267" spans="1:16" ht="21" customHeight="1">
      <c r="A267" s="98">
        <f>IF(N246="","",A266+1)</f>
        <v>29</v>
      </c>
      <c r="B267" s="886" t="str">
        <f>IF('Master sheet'!$D$14="Hindi","परिणाम :-","Result :-")</f>
        <v>परिणाम :-</v>
      </c>
      <c r="C267" s="886"/>
      <c r="D267" s="886"/>
      <c r="E267" s="889" t="str">
        <f>IFERROR(IF(AND(N246=""),"",VLOOKUP(N246,Marks,116,0)),"")</f>
        <v>कक्षोंन्नति</v>
      </c>
      <c r="F267" s="889"/>
      <c r="G267" s="889"/>
      <c r="H267" s="889"/>
      <c r="I267" s="886" t="str">
        <f>IF('Master sheet'!$D$14="Hindi","परिणाम प्रतिशत में :-","Result in Percentage :-")</f>
        <v>परिणाम प्रतिशत में :-</v>
      </c>
      <c r="J267" s="886"/>
      <c r="K267" s="886"/>
      <c r="L267" s="886"/>
      <c r="M267" s="890">
        <f>IFERROR(IF(AND(N246=""),"",VLOOKUP(N246,Marks,113,0)),"")</f>
        <v>82.2</v>
      </c>
      <c r="N267" s="890"/>
      <c r="O267" s="890"/>
      <c r="P267" s="890"/>
    </row>
    <row r="268" spans="1:16" ht="21" customHeight="1">
      <c r="A268" s="98">
        <f>IF(N246="","",A267+1)</f>
        <v>30</v>
      </c>
      <c r="B268" s="886" t="str">
        <f>IF('Master sheet'!$D$14="Hindi","श्रेणी / ग्रेड :-","Division / Grade :-")</f>
        <v>श्रेणी / ग्रेड :-</v>
      </c>
      <c r="C268" s="886"/>
      <c r="D268" s="886"/>
      <c r="E268" s="210" t="str">
        <f>IFERROR(IF(AND(N246=""),"",VLOOKUP(N246,Marks,114,0)),"")</f>
        <v>I</v>
      </c>
      <c r="F268" s="211" t="s">
        <v>129</v>
      </c>
      <c r="G268" s="891" t="str">
        <f>IFERROR(IF(AND(N246=""),"",VLOOKUP(N246,Marks,119,0)),"")</f>
        <v>B</v>
      </c>
      <c r="H268" s="891"/>
      <c r="I268" s="886" t="str">
        <f>IF('Master sheet'!$D$14="Hindi","कक्षा में स्थान :-","Position in the Class :-")</f>
        <v>कक्षा में स्थान :-</v>
      </c>
      <c r="J268" s="886"/>
      <c r="K268" s="886"/>
      <c r="L268" s="886"/>
      <c r="M268" s="892">
        <f>IFERROR(IF(AND(N246=""),"",VLOOKUP(N246,Marks,115,0)),"")</f>
        <v>6.9999999999999964</v>
      </c>
      <c r="N268" s="892"/>
      <c r="O268" s="892"/>
      <c r="P268" s="892"/>
    </row>
    <row r="269" spans="1:16" ht="21" customHeight="1">
      <c r="A269" s="98">
        <f>IF(N246="","",A268+1)</f>
        <v>31</v>
      </c>
      <c r="B269" s="872" t="str">
        <f>IF('Master sheet'!$D$14="Hindi","परीक्षा परिणाम घोषणा दिनांक :-","Result Declaration Date :-")</f>
        <v>परीक्षा परिणाम घोषणा दिनांक :-</v>
      </c>
      <c r="C269" s="872"/>
      <c r="D269" s="872"/>
      <c r="E269" s="873">
        <f>IFERROR(IF(AND(N246=""),"",'Master sheet'!$D$13),"")</f>
        <v>45793</v>
      </c>
      <c r="F269" s="873"/>
      <c r="G269" s="873"/>
      <c r="H269" s="409"/>
      <c r="I269" s="71"/>
      <c r="J269" s="71"/>
      <c r="K269" s="45"/>
      <c r="L269" s="71"/>
      <c r="M269" s="71"/>
      <c r="N269" s="71"/>
      <c r="O269" s="71"/>
      <c r="P269" s="71"/>
    </row>
    <row r="270" spans="1:16" ht="54" customHeight="1">
      <c r="A270" s="98">
        <f>IF(N246="","",A269+1)</f>
        <v>32</v>
      </c>
      <c r="B270" s="874" t="str">
        <f>IFERROR(IF(AND(N246=""),"",'Result Sheet'!$DO$211),"")</f>
        <v>( PRADIP SINGH RAJAWAT )</v>
      </c>
      <c r="C270" s="874"/>
      <c r="D270" s="874"/>
      <c r="E270" s="874"/>
      <c r="F270" s="875" t="str">
        <f>IF(AND(N246=""),"",CONCATENATE("(",'Master sheet'!$D$17," )"))</f>
        <v>(Suresh Kumar )</v>
      </c>
      <c r="G270" s="875"/>
      <c r="H270" s="875"/>
      <c r="I270" s="875"/>
      <c r="J270" s="875"/>
      <c r="K270" s="875" t="str">
        <f>IF(AND(N246=""),"",CONCATENATE("(",'Master sheet'!$D$15," )"))</f>
        <v>(USHA PALIYA )</v>
      </c>
      <c r="L270" s="875"/>
      <c r="M270" s="875"/>
      <c r="N270" s="875"/>
      <c r="O270" s="875"/>
      <c r="P270" s="875"/>
    </row>
    <row r="271" spans="1:16" ht="24.75" customHeight="1">
      <c r="A271" s="98">
        <f>IF(N246="","",A270+1)</f>
        <v>33</v>
      </c>
      <c r="B271" s="876" t="str">
        <f>IF('Master sheet'!$D$14="Hindi","हस्ताक्षर कक्षाध्यापक","Signature of the class teacher")</f>
        <v>हस्ताक्षर कक्षाध्यापक</v>
      </c>
      <c r="C271" s="876"/>
      <c r="D271" s="876"/>
      <c r="E271" s="876"/>
      <c r="F271" s="876" t="str">
        <f>IF('Master sheet'!$D$14="Hindi","हस्ताक्षर परीक्षा प्रभारी","Signature of the exam. Incharge")</f>
        <v>हस्ताक्षर परीक्षा प्रभारी</v>
      </c>
      <c r="G271" s="876"/>
      <c r="H271" s="876"/>
      <c r="I271" s="876"/>
      <c r="J271" s="876"/>
      <c r="K271" s="876" t="str">
        <f>IF('Master sheet'!$D$14="Hindi","हस्ताक्षर संस्था प्रधान","Head of Institute's Signature")</f>
        <v>हस्ताक्षर संस्था प्रधान</v>
      </c>
      <c r="L271" s="876"/>
      <c r="M271" s="876"/>
      <c r="N271" s="876"/>
      <c r="O271" s="876"/>
      <c r="P271" s="876"/>
    </row>
    <row r="273" spans="1:35" ht="23.25" customHeight="1">
      <c r="A273" s="98">
        <f>IF(N280="","",1)</f>
        <v>1</v>
      </c>
      <c r="B273" s="940" t="str">
        <f>IF('Master sheet'!$D$14="Hindi","वार्षिक रिपोर्ट कार्ड ","Report Card")</f>
        <v xml:space="preserve">वार्षिक रिपोर्ट कार्ड </v>
      </c>
      <c r="C273" s="940"/>
      <c r="D273" s="940"/>
      <c r="E273" s="940"/>
      <c r="F273" s="940"/>
      <c r="G273" s="940"/>
      <c r="H273" s="940"/>
      <c r="I273" s="940"/>
      <c r="J273" s="940"/>
      <c r="K273" s="940"/>
      <c r="L273" s="940"/>
      <c r="M273" s="940"/>
      <c r="N273" s="940"/>
      <c r="O273" s="940"/>
      <c r="P273" s="940"/>
      <c r="S273" s="312"/>
      <c r="T273" s="312"/>
      <c r="U273" s="312"/>
      <c r="V273" s="312"/>
      <c r="W273" s="312"/>
      <c r="X273" s="45"/>
    </row>
    <row r="274" spans="1:35" ht="18.95" customHeight="1">
      <c r="A274" s="98">
        <f>IF(N280="","",A273+1)</f>
        <v>2</v>
      </c>
      <c r="B274" s="941" t="str">
        <f>IF('Master sheet'!$D$14="Hindi","शिक्षा विभाग, राजस्थान सरकार","Education Department, Rajasthan Government")</f>
        <v>शिक्षा विभाग, राजस्थान सरकार</v>
      </c>
      <c r="C274" s="941"/>
      <c r="D274" s="941"/>
      <c r="E274" s="941"/>
      <c r="F274" s="941"/>
      <c r="G274" s="941"/>
      <c r="H274" s="941"/>
      <c r="I274" s="941"/>
      <c r="J274" s="941"/>
      <c r="K274" s="941"/>
      <c r="L274" s="941"/>
      <c r="M274" s="941"/>
      <c r="N274" s="941"/>
      <c r="O274" s="941"/>
      <c r="P274" s="941"/>
      <c r="S274" s="312"/>
      <c r="T274" s="312"/>
      <c r="U274" s="313"/>
      <c r="V274" s="312"/>
      <c r="W274" s="312"/>
      <c r="X274" s="45"/>
    </row>
    <row r="275" spans="1:35" s="99" customFormat="1" ht="24" customHeight="1">
      <c r="A275" s="98">
        <f>IF(N280="","",A274+1)</f>
        <v>3</v>
      </c>
      <c r="B275" s="942" t="str">
        <f>IF('Master sheet'!$D$14="Hindi","विद्यालय का नाम :-","School Name :- ")</f>
        <v>विद्यालय का नाम :-</v>
      </c>
      <c r="C275" s="942"/>
      <c r="D275" s="942"/>
      <c r="E275" s="943" t="str">
        <f>IF(AND(N280=""),"",IF('Master sheet'!$D$14="Hindi",'Master sheet'!$D$8,'Master sheet'!$D$7))</f>
        <v xml:space="preserve">महात्मा गाँधी राजकीय विद्यालय (अंग्रेजी माध्यम) बर, पाली </v>
      </c>
      <c r="F275" s="943"/>
      <c r="G275" s="943"/>
      <c r="H275" s="943"/>
      <c r="I275" s="943"/>
      <c r="J275" s="943"/>
      <c r="K275" s="943"/>
      <c r="L275" s="943"/>
      <c r="M275" s="943"/>
      <c r="N275" s="943"/>
      <c r="O275" s="943"/>
      <c r="P275" s="943"/>
      <c r="S275" s="314"/>
      <c r="T275" s="324"/>
      <c r="U275" s="313"/>
      <c r="V275" s="324"/>
      <c r="W275" s="314"/>
      <c r="X275" s="325"/>
    </row>
    <row r="276" spans="1:35" ht="18.95" customHeight="1">
      <c r="A276" s="98">
        <f>IF(N280="","",A275+1)</f>
        <v>4</v>
      </c>
      <c r="B276" s="319"/>
      <c r="C276" s="319"/>
      <c r="D276" s="319"/>
      <c r="E276" s="944" t="str">
        <f>IF(AND(N280=""),"",IF('Master sheet'!$D$14="Hindi",CONCATENATE("(विद्यालय मान्यता क्रमांक व वर्ष : ","  ",'Master sheet'!$D$6),CONCATENATE("(School Recognition Number &amp; Years : ","  ",'Master sheet'!$D$6)))</f>
        <v>(विद्यालय मान्यता क्रमांक व वर्ष :   शिक्षा/पाली/1995/2001</v>
      </c>
      <c r="F276" s="944"/>
      <c r="G276" s="944"/>
      <c r="H276" s="944"/>
      <c r="I276" s="944"/>
      <c r="J276" s="944"/>
      <c r="K276" s="944"/>
      <c r="L276" s="944"/>
      <c r="M276" s="944"/>
      <c r="N276" s="944"/>
      <c r="O276" s="944"/>
      <c r="P276" s="944"/>
      <c r="S276" s="312"/>
      <c r="T276" s="312"/>
      <c r="U276" s="312"/>
      <c r="V276" s="312"/>
      <c r="W276" s="312"/>
      <c r="X276" s="45"/>
    </row>
    <row r="277" spans="1:35" ht="18.95" customHeight="1">
      <c r="A277" s="98">
        <f>IF(N280="","",A276+1)</f>
        <v>5</v>
      </c>
      <c r="B277" s="317" t="str">
        <f>IF('Master sheet'!$D$14="Hindi","कक्षा  :-","CLASS :- ")</f>
        <v>कक्षा  :-</v>
      </c>
      <c r="C277" s="945" t="str">
        <f>IFERROR(IF(AND(N280=""),"",VLOOKUP(N280,Marks,2,0)),"")</f>
        <v>PP3+</v>
      </c>
      <c r="D277" s="945"/>
      <c r="E277" s="946" t="str">
        <f>IF('Master sheet'!$D$14="Hindi","सेक्शन :-","Section :- ")</f>
        <v>सेक्शन :-</v>
      </c>
      <c r="F277" s="946"/>
      <c r="G277" s="946"/>
      <c r="H277" s="945" t="str">
        <f>IFERROR(IF(AND(N280=""),"",VLOOKUP(N280,Marks,3,0)),"")</f>
        <v>A</v>
      </c>
      <c r="I277" s="945"/>
      <c r="J277" s="947" t="str">
        <f>IF('Master sheet'!$D$14="Hindi","सत्र :- ","Session :- ")</f>
        <v xml:space="preserve">सत्र :- </v>
      </c>
      <c r="K277" s="947"/>
      <c r="L277" s="947"/>
      <c r="M277" s="947"/>
      <c r="N277" s="917" t="str">
        <f>IF(AND(N280=""),"",'Marks Entry Nursery'!$I$2)</f>
        <v>2024-2025</v>
      </c>
      <c r="O277" s="917"/>
      <c r="P277" s="917"/>
      <c r="S277" s="312"/>
      <c r="T277" s="312"/>
      <c r="U277" s="312"/>
      <c r="V277" s="312"/>
      <c r="W277" s="312"/>
      <c r="X277" s="45"/>
      <c r="AH277" s="322" t="str">
        <f>N279</f>
        <v>26-10-2015</v>
      </c>
    </row>
    <row r="278" spans="1:35" ht="18.95" customHeight="1">
      <c r="A278" s="98">
        <f>IF(N280="","",A277+1)</f>
        <v>6</v>
      </c>
      <c r="B278" s="898" t="str">
        <f>IF('Master sheet'!$D$14="Hindi","विद्यार्थी का नाम :-","Student's Name :-")</f>
        <v>विद्यार्थी का नाम :-</v>
      </c>
      <c r="C278" s="898"/>
      <c r="D278" s="898"/>
      <c r="E278" s="899" t="str">
        <f>IFERROR(IF(AND(N280=""),"",VLOOKUP(N280,Marks,6,0)),"")</f>
        <v>DIVYA BAGRI</v>
      </c>
      <c r="F278" s="899"/>
      <c r="G278" s="899"/>
      <c r="H278" s="899"/>
      <c r="I278" s="899"/>
      <c r="J278" s="900" t="str">
        <f>IF('Master sheet'!$D$14="Hindi","प्रवेशांक :","SR. NO. :")</f>
        <v>प्रवेशांक :</v>
      </c>
      <c r="K278" s="900"/>
      <c r="L278" s="900"/>
      <c r="M278" s="900"/>
      <c r="N278" s="918">
        <f>IFERROR(IF(AND(N280=""),"",VLOOKUP(N280,Marks,5,0)),"")</f>
        <v>925</v>
      </c>
      <c r="O278" s="918"/>
      <c r="P278" s="918"/>
      <c r="S278" s="312"/>
      <c r="T278" s="312"/>
      <c r="U278" s="312"/>
      <c r="V278" s="312"/>
      <c r="W278" s="312"/>
      <c r="X278" s="45"/>
      <c r="AG278" s="44">
        <f>YEAR(AH277)</f>
        <v>2015</v>
      </c>
      <c r="AH278" s="44">
        <f>MONTH(AH277)</f>
        <v>10</v>
      </c>
      <c r="AI278" s="44">
        <f>DAY(AH277)</f>
        <v>26</v>
      </c>
    </row>
    <row r="279" spans="1:35" ht="18.95" customHeight="1">
      <c r="A279" s="98">
        <f>IF(N280="","",A278+1)</f>
        <v>7</v>
      </c>
      <c r="B279" s="898" t="str">
        <f>IF('Master sheet'!$D$14="Hindi","पिता का नाम :-","Father's Name :-")</f>
        <v>पिता का नाम :-</v>
      </c>
      <c r="C279" s="898"/>
      <c r="D279" s="898"/>
      <c r="E279" s="899" t="str">
        <f>IFERROR(IF(AND(N280=""),"",VLOOKUP(N280,Marks,7,0)),"")</f>
        <v>MUKESH</v>
      </c>
      <c r="F279" s="899"/>
      <c r="G279" s="899"/>
      <c r="H279" s="899"/>
      <c r="I279" s="899"/>
      <c r="J279" s="900" t="str">
        <f>IF('Master sheet'!$D$14="Hindi","जन्म तिथि :","Date of Birth :")</f>
        <v>जन्म तिथि :</v>
      </c>
      <c r="K279" s="900"/>
      <c r="L279" s="900"/>
      <c r="M279" s="900"/>
      <c r="N279" s="901" t="str">
        <f>IFERROR(IF(AND(N280=""),"",VLOOKUP(N280,Marks,4,0)),"")</f>
        <v>26-10-2015</v>
      </c>
      <c r="O279" s="901"/>
      <c r="P279" s="901"/>
      <c r="S279" s="45"/>
      <c r="T279" s="45"/>
      <c r="U279" s="45"/>
      <c r="V279" s="45"/>
      <c r="W279" s="45"/>
      <c r="X279" s="45"/>
      <c r="AG279" s="44" t="str">
        <f>IF(AG278=2000,"दो हजार",IF(AG278=2001,"दो हजार एक",IF(AG278=2002,"दो हजार दो",IF(AG278=2003,"दो हजार तीन",IF(AG278=2004,"दो हजार चार",IF(AG278=2005,"दो हजार पांच",IF(AG278=2006,"दो हजार छः",IF(AG278=2007,"दो हजार सात",IF(AG278=2008,"दो हजार आठ",IF(AG278=2009,"दो हजार नौ",IF(AG278=2010,"दो हजार दस",IF(AG278=2011,"दो हजार इग्यारह",IF(AG278=2012,"दो हजार बारह",IF(AG278=2013,"दो हजार तेरह",IF(AG278=2014,"दो हजार चौदह",IF(AG278=2015,"दो हजार पंद्रह",IF(AG278=2016,"दो हजार सोलह",IF(AG278=2017,"दो हजार सत्रह",IF(AG278=2018,"दो हजार अठारह",IF(AG278=2019,"दो हजार उन्नीस",IF(AG278=2020,"दो हजार बीस",IF(AG278=2021,"दो हजार इक्कीस",IF(AG278=2022,"दो हजार बाइस","")))))))))))))))))))))))</f>
        <v>दो हजार पंद्रह</v>
      </c>
      <c r="AH279" s="44" t="str">
        <f>IF(AH278=1,"जनवरी",IF(AH278=2,"फरवरी",IF(AH278=3,"मार्च",IF(AH278=4,"अप्रैल",IF(AH278=5,"मई",IF(AH278=6,"जून",IF(AH278=7,"जुलाई",IF(AH278=8,"अगस्त",IF(AH278=9,"सितम्बर",IF(AH278=10,"अक्टूबर",IF(AH278=11,"नवम्बर",IF(AH278=12,"दिसम्बर",""))))))))))))</f>
        <v>अक्टूबर</v>
      </c>
      <c r="AI279" s="44" t="str">
        <f>IF(AI278=1,"एक",IF(AI278=2,"दो",IF(AI278=3,"तीन",IF(AI278=4,"चार",IF(AI278=5,"पांच",IF(AI278=6,"छः",IF(AI278=7,"सात",IF(AI278=8,"आठ",IF(AI278=9,"नौ",IF(AI278=10,"दस",IF(AI278=11,"इग्यारह",IF(AI278=12,"बारह",IF(AI278=13,"तेरह",IF(AI278=14,"चौदह",IF(AI278=15,"पंद्रह",IF(AI278=16,"सोलह",IF(AI278=17,"सत्रह",IF(AI278=18,"अठारह",IF(AI278=19,"उन्नीस",IF(AI278=20,"बीस",IF(AI278=21,"इक्कीस",IF(AI278=22,"बाइस",IF(AI278=23,"तेईस",IF(AI278=24,"चौबीस",IF(AI278=25,"पचीस",IF(AI278=26,"छबीस",IF(AI278=27,"सताईस",IF(AI278=28,"अठाइस",IF(AI278=29,"उन्नतीस",IF(AI278=30,"तीस",IF(AI278=31,"इकतीस","")))))))))))))))))))))))))))))))</f>
        <v>छबीस</v>
      </c>
    </row>
    <row r="280" spans="1:35" ht="18.95" customHeight="1">
      <c r="A280" s="98">
        <f>IF(N280="","",A279+1)</f>
        <v>8</v>
      </c>
      <c r="B280" s="898" t="str">
        <f>IF('Master sheet'!$D$14="Hindi","माता का नाम :-","Mother's Name :-")</f>
        <v>माता का नाम :-</v>
      </c>
      <c r="C280" s="898"/>
      <c r="D280" s="898"/>
      <c r="E280" s="899" t="str">
        <f>IFERROR(IF(AND(N280=""),"",VLOOKUP(N280,Marks,8,0)),"")</f>
        <v>SEEMA</v>
      </c>
      <c r="F280" s="899"/>
      <c r="G280" s="899"/>
      <c r="H280" s="899"/>
      <c r="I280" s="899"/>
      <c r="J280" s="900" t="str">
        <f>IF('Master sheet'!$D$14="Hindi","रोल नंबर :-","Roll No. :")</f>
        <v>रोल नंबर :-</v>
      </c>
      <c r="K280" s="900"/>
      <c r="L280" s="900"/>
      <c r="M280" s="900"/>
      <c r="N280" s="902">
        <f>IF(N246="","",IF(AND(N246+1&gt;$Y$6),"",N246+1))</f>
        <v>109</v>
      </c>
      <c r="O280" s="902"/>
      <c r="P280" s="902"/>
      <c r="AH280" s="44" t="str">
        <f>CONCATENATE(AI279," ",AH279," ",AG279)</f>
        <v>छबीस अक्टूबर दो हजार पंद्रह</v>
      </c>
    </row>
    <row r="281" spans="1:35" ht="18.95" customHeight="1">
      <c r="A281" s="98">
        <f>IF(N280="","",A280+1)</f>
        <v>9</v>
      </c>
      <c r="B281" s="898" t="str">
        <f>IF('Master sheet'!$D$14="Hindi","जन्मतिथि शब्दों में :-","Date of Birth in Words :-")</f>
        <v>जन्मतिथि शब्दों में :-</v>
      </c>
      <c r="C281" s="898"/>
      <c r="D281" s="898"/>
      <c r="E281" s="899" t="str">
        <f>IFERROR(IF('Master sheet'!$D$14="Hindi",AH280,AH282),"")</f>
        <v>छबीस अक्टूबर दो हजार पंद्रह</v>
      </c>
      <c r="F281" s="899"/>
      <c r="G281" s="899"/>
      <c r="H281" s="899"/>
      <c r="I281" s="899"/>
      <c r="J281" s="899"/>
      <c r="K281" s="899"/>
      <c r="L281" s="899"/>
      <c r="M281" s="899"/>
      <c r="N281" s="899"/>
      <c r="O281" s="899"/>
      <c r="P281" s="318"/>
      <c r="AG281" s="44" t="str">
        <f>IF(AG278=1961,"NINETEEN SIXTY ONE",IF(AG278=1962,"NINETEEN SIXTY TWO",IF(AG278=1963,"NINETEEN SIXTY THREE",IF(AG278=1964,"NINETEEN SIXTY FOUR",IF(AG278=1965,"NINETEEN SIXTY FIVE",IF(AG278=1966,"NINETEEN SIXTY SIX",IF(AG278=1967,"NINETEEN SIXTY SEVEN",IF(AG278=1968,"NINETEEN SIXTY EIGHT",IF(AG278=1969,"NINETEEN SIXTY NINE",IF(AG278=1970,"NINETEEN SEVENTY",IF(AG278=1971,"NINETEEN SEVENTY ONE",IF(AG278=1972,"NINETEEN SEVENTY TWO",IF(AG278=1973,"NINETEEN SEVENTY THREE",IF(AG278=1974,"NINETEEN SEVENTY FOUR",IF(AG278=1975,"NINETEEN SEVENTY FIVE",IF(AG278=1976,"NINETEEN SEVENTY SIX",IF(AG278=1977,"NINETEEN SEVENTY SEVEN",IF(AG278=1978,"NINETEEN SEVENTY EIGHT",IF(AG278=1979,"NINETEEN SEVENTY NINE",IF(AG278=1980,"NINETEEN EIGHTY",IF(AG278=1981,"NINETEEN EIGHTY ONE",IF(AG278=1982,"NINETEEN EIGHTY TWO",IF(AG278=1983,"NINETEEN EIGHTY THREE",IF(AG278=1984,"NINETEEN EIGHTY FOUR",IF(AG278=1985,"NINETEEN EIGHTY FIVE",IF(AG278=1986,"NINETEEN EIGHTY SIX",IF(AG278=1987,"NINETEEN EIGHTY SEVEN",IF(AG278=1988,"NINETEEN EIGHTY EIGHT",IF(AG278=1989,"NINETEEN EIGHTY NINE",IF(AG278=1990,"NINETEEN NINETY",IF(AG278=1991,"NINETEEN NINETY ONE",IF(AG278=1992,"NINETEEN NINETY TWO",IF(AG278=1993,"NINETEEN NINETY THREE",IF(AG278=1994,"NINETEEN NINETY FOUR",IF(AG278=1995,"NINETEEN NINETY FIVE",IF(AG278=1996,"NINETEEN NINETY SIX",IF(AG278=1997,"NINETEEN NINETY SEVEN",IF(AG278=1998,"NINETEEN NINETY EIGHT",IF(AG278=1999,"NINETEEN NINETY NINE",IF(AG278=2000,"TWO THOUSAND",IF(AG278=2001,"TWO THOUSAND ONE",IF(AG278=2002,"TWO THOUSAND TWO",IF(AG278=2003,"TWO THOUSAND THREE",IF(AG278=2004,"TWO THOUSAND FOUR",IF(AG278=2005,"TWO THOUSAND FIVE",IF(AG278=2006,"TWO THOUSAND SIX",IF(AG278=2007,"TWO THOUSAND SEVEN",IF(AG278=2008,"TWO THOUSAND EIGHT",IF(AG278=2009,"TWO THOUSAND NINE",IF(AG278=2010,"TWO THOUSAND TEN",IF(AG278=2011,"TWO THOUSAND ELEVEN",IF(AG278=2012,"TWO THOUSAND TWELVE",IF(AG278=2013,"TWO THOUSAND THIRTEEN",IF(AG278=2014,"TWO THOUSAND FOURTEEN",IF(AG278=2015,"TWO THOUSAND FIFTEEN",IF(AG278=2016,"TWO THOUSAND SIXTEEN",IF(AG278=2017,"TWO THOUSAND SEVENTEEN",IF(AG278=2018,"TWO THOUSAND EIGHTEEN",IF(AG278=2019,"TWO THOUSAND NINETEEN",IF(AG278=2020,"TWO THOUSAND TWENTY",IF(AG278=2021,"TWO THOUSAND TWENTY ONE",IF(AG278=2022,"TWO THOUSAND TWENTY TWO",IF(AG278=2023,"TWO THOUSAND TWENTY THREE",IF(AG278=2024,"TWO THOUSAND TWENTY FOUR",IF(AG278=2025,"TWO THOUSAND TWENTY FIVE","")))))))))))))))))))))))))))))))))))))))))))))))))))))))))))))))))</f>
        <v>TWO THOUSAND FIFTEEN</v>
      </c>
      <c r="AH281" s="44" t="str">
        <f>IF(AH278=1,"JANUARY",IF(AH278=2,"FEBUARY", IF(AH278=3,"MARCH",IF(AH278=4,"APRIL",IF(AH278=5,"MAY",IF(AH278=6,"JUNE",IF(AH278=7,"JULY",IF(AH278=8,"AUGUST",IF(AH278=9,"SEPTEMBER",IF(AH278=10,"OCTOBER",IF(AH278=11,"NOVEMBER",IF(AH278=12,"DECEMBER",""))))))))))))</f>
        <v>OCTOBER</v>
      </c>
      <c r="AI281" s="44" t="str">
        <f>IF(AI278=1,"1ST",IF(AI278=2,"2ND", IF(AI278=3,"3RD",IF(AI278=4,"FOURTH",IF(AI278=5,"FIFTH",IF(AI278=6,"SIXTH",IF(AI278=7,"7TH",IF(AI278=8,"8TH",IF(AI278=9,"9TH",IF(AI278=10,"10TH",IF(AI278=11,"11TH",IF(AI278=12,"12TH",IF(AI278=13,"13TH",IF(AI278=14,"14TH",IF(AI278=15,"FIFTEEN",IF(AI278=16,"SIXTEEN",IF(AI278=17,"SEVENTEEN",IF(AI278=18,"EIGHTEEN",IF(AI278=19,"NINETEEN",IF(AI278=20,"TWENTY",IF(AI278=21,"TWENTY FIRST",IF(AI278=22,"TWENTY SECOND",IF(AI278=23,"TWENTY THIRD",IF(AI278=24,"TWENTY FOURTH",IF(AI278=25,"TWENTY FIFTH",IF(AI278=26,"TWENTY SIX",IF(AI278=27,"TWENTY SEVEN",IF(AI278=28,"TWENTY EIGHT",IF(AI278=29,"TWENTY NINE",IF(AI278=30,"THIRTY",IF(AI278=31,"THIRTY FIRST","")))))))))))))))))))))))))))))))</f>
        <v>TWENTY SIX</v>
      </c>
    </row>
    <row r="282" spans="1:35" ht="14.25" customHeight="1">
      <c r="A282" s="98">
        <f>IF(N280="","",A281+1)</f>
        <v>10</v>
      </c>
      <c r="B282" s="72"/>
      <c r="C282" s="72"/>
      <c r="D282" s="72"/>
      <c r="E282" s="73"/>
      <c r="F282" s="73"/>
      <c r="G282" s="73"/>
      <c r="H282" s="72"/>
      <c r="I282" s="72"/>
      <c r="J282" s="74"/>
      <c r="K282" s="74"/>
      <c r="L282" s="74"/>
      <c r="M282" s="45"/>
      <c r="N282" s="45"/>
      <c r="O282" s="45"/>
      <c r="P282" s="45"/>
      <c r="AH282" s="44" t="str">
        <f>CONCATENATE(AH281," ",AI281,", ",AG281)</f>
        <v>OCTOBER TWENTY SIX, TWO THOUSAND FIFTEEN</v>
      </c>
    </row>
    <row r="283" spans="1:35" ht="25.5" customHeight="1">
      <c r="A283" s="98">
        <f>IF(N280="","",A282+1)</f>
        <v>11</v>
      </c>
      <c r="B283" s="626" t="str">
        <f>IF('Master sheet'!$D$14="Hindi","विषय","Subject")</f>
        <v>विषय</v>
      </c>
      <c r="C283" s="642" t="str">
        <f>IF('Master sheet'!$D$14="Hindi","अर्द्धवार्षिक","Half Yearly")</f>
        <v>अर्द्धवार्षिक</v>
      </c>
      <c r="D283" s="643"/>
      <c r="E283" s="643"/>
      <c r="F283" s="643"/>
      <c r="G283" s="931" t="str">
        <f>IF('Master sheet'!$D$14="Hindi","वार्षिक","Yearly")</f>
        <v>वार्षिक</v>
      </c>
      <c r="H283" s="932"/>
      <c r="I283" s="932"/>
      <c r="J283" s="933"/>
      <c r="K283" s="642" t="str">
        <f>IF('Master sheet'!$D$14="Hindi","सर्व योग","Grand Total")</f>
        <v>सर्व योग</v>
      </c>
      <c r="L283" s="643"/>
      <c r="M283" s="643"/>
      <c r="N283" s="644"/>
      <c r="O283" s="928" t="str">
        <f>IF('Master sheet'!$D$14="Hindi","ग्रेड","Grade")</f>
        <v>ग्रेड</v>
      </c>
      <c r="P283" s="893" t="str">
        <f>IF('Master sheet'!$D$14="Hindi","परिणाम","Results")</f>
        <v>परिणाम</v>
      </c>
    </row>
    <row r="284" spans="1:35" ht="102.75" customHeight="1">
      <c r="A284" s="98">
        <f>IF(N280="","",A283+1)</f>
        <v>12</v>
      </c>
      <c r="B284" s="626"/>
      <c r="C284" s="934" t="str">
        <f>IF('Master sheet'!$D$14="Hindi","लिखित","Written")</f>
        <v>लिखित</v>
      </c>
      <c r="D284" s="935"/>
      <c r="E284" s="934" t="str">
        <f>IF('Master sheet'!$D$14="Hindi","मौखिक","Oral")</f>
        <v>मौखिक</v>
      </c>
      <c r="F284" s="935"/>
      <c r="G284" s="934" t="str">
        <f>IF('Master sheet'!$D$14="Hindi","लिखित","Written")</f>
        <v>लिखित</v>
      </c>
      <c r="H284" s="935"/>
      <c r="I284" s="936" t="str">
        <f>IF('Master sheet'!$D$14="Hindi","मौखिक","Oral")</f>
        <v>मौखिक</v>
      </c>
      <c r="J284" s="936"/>
      <c r="K284" s="367" t="str">
        <f>IF('Master sheet'!$D$14="Hindi","लिखित","Written")</f>
        <v>लिखित</v>
      </c>
      <c r="L284" s="367" t="str">
        <f>IF('Master sheet'!$D$14="Hindi","मौखिक","Oral")</f>
        <v>मौखिक</v>
      </c>
      <c r="M284" s="937" t="str">
        <f>IF('Master sheet'!$D$14="Hindi","कुल विषय योग ","Subject Total")</f>
        <v xml:space="preserve">कुल विषय योग </v>
      </c>
      <c r="N284" s="938"/>
      <c r="O284" s="929"/>
      <c r="P284" s="894"/>
    </row>
    <row r="285" spans="1:35" ht="21" customHeight="1">
      <c r="A285" s="98">
        <f>IF(N280="","",A284+1)</f>
        <v>13</v>
      </c>
      <c r="B285" s="626"/>
      <c r="C285" s="905">
        <v>30</v>
      </c>
      <c r="D285" s="906"/>
      <c r="E285" s="905">
        <v>70</v>
      </c>
      <c r="F285" s="906"/>
      <c r="G285" s="905">
        <v>30</v>
      </c>
      <c r="H285" s="906"/>
      <c r="I285" s="905">
        <v>70</v>
      </c>
      <c r="J285" s="906"/>
      <c r="K285" s="388">
        <v>60</v>
      </c>
      <c r="L285" s="388">
        <v>140</v>
      </c>
      <c r="M285" s="905">
        <v>200</v>
      </c>
      <c r="N285" s="906"/>
      <c r="O285" s="930"/>
      <c r="P285" s="895"/>
    </row>
    <row r="286" spans="1:35" ht="21" customHeight="1">
      <c r="A286" s="98">
        <f>IF(N280="","",A285+1)</f>
        <v>14</v>
      </c>
      <c r="B286" s="303" t="str">
        <f>IF('Master sheet'!D$14="Hindi","हिंदी","Hindi")</f>
        <v>हिंदी</v>
      </c>
      <c r="C286" s="701">
        <f>IFERROR(IF(AND(N280=""),"",VLOOKUP(N280,Marks,15,0)),"")</f>
        <v>28</v>
      </c>
      <c r="D286" s="703"/>
      <c r="E286" s="701">
        <f>IFERROR(IF(AND(N280=""),"",VLOOKUP(N280,Marks,16,0)),"")</f>
        <v>61</v>
      </c>
      <c r="F286" s="703"/>
      <c r="G286" s="701">
        <f>IFERROR(IF(AND(N280=""),"",VLOOKUP(N280,Marks,19,0)),"")</f>
        <v>24</v>
      </c>
      <c r="H286" s="703"/>
      <c r="I286" s="701">
        <f>IFERROR(IF(AND(N280=""),"",VLOOKUP(N280,Marks,20,0)),"")</f>
        <v>24</v>
      </c>
      <c r="J286" s="703"/>
      <c r="K286" s="378">
        <f>IFERROR(IF(AND(N280=""),"",SUM(C286,G286)),"")</f>
        <v>52</v>
      </c>
      <c r="L286" s="378">
        <f>IFERROR(IF(AND(N280=""),"",SUM(E286,I286)),"")</f>
        <v>85</v>
      </c>
      <c r="M286" s="903">
        <f>IFERROR(IF(AND(N280=""),"",SUM(K286,L286)),"")</f>
        <v>137</v>
      </c>
      <c r="N286" s="904"/>
      <c r="O286" s="79" t="str">
        <f>IFERROR(IF(AND(N280=""),"",VLOOKUP(N280,Marks,28,0)),"")</f>
        <v>C</v>
      </c>
      <c r="P286" s="209" t="str">
        <f>IFERROR(IF(AND(N280=""),"",VLOOKUP(N280,Marks,26,0)),"")</f>
        <v>P</v>
      </c>
    </row>
    <row r="287" spans="1:35" ht="21" customHeight="1">
      <c r="A287" s="98">
        <f>IF(N280="","",A286+1)</f>
        <v>15</v>
      </c>
      <c r="B287" s="303" t="str">
        <f>IF('Master sheet'!$D$14="Hindi","गणित","Maths")</f>
        <v>गणित</v>
      </c>
      <c r="C287" s="701">
        <f>IFERROR(IF(AND(N280=""),"",VLOOKUP(N280,Marks,51,0)),"")</f>
        <v>21</v>
      </c>
      <c r="D287" s="703"/>
      <c r="E287" s="701">
        <f>IFERROR(IF(AND(N280=""),"",VLOOKUP(N280,Marks,52,0)),"")</f>
        <v>64</v>
      </c>
      <c r="F287" s="703"/>
      <c r="G287" s="701">
        <f>IFERROR(IF(AND(N280=""),"",VLOOKUP(N280,Marks,55,0)),"")</f>
        <v>23</v>
      </c>
      <c r="H287" s="703"/>
      <c r="I287" s="701">
        <f>IFERROR(IF(AND(N280=""),"",VLOOKUP(N280,Marks,56,0)),"")</f>
        <v>68</v>
      </c>
      <c r="J287" s="703"/>
      <c r="K287" s="378">
        <f>IFERROR(IF(AND(N280=""),"",SUM(C287,G287)),"")</f>
        <v>44</v>
      </c>
      <c r="L287" s="378">
        <f>IFERROR(IF(AND(N280=""),"",SUM(E287,I287)),"")</f>
        <v>132</v>
      </c>
      <c r="M287" s="903">
        <f>IFERROR(IF(AND(N280=""),"",SUM(K287,L287)),"")</f>
        <v>176</v>
      </c>
      <c r="N287" s="904"/>
      <c r="O287" s="79" t="str">
        <f>IFERROR(IF(AND(N280=""),"",VLOOKUP(N280,Marks,64,0)),"")</f>
        <v>A</v>
      </c>
      <c r="P287" s="209" t="str">
        <f>IFERROR(IF(AND(N280=""),"",VLOOKUP(N280,Marks,62,0)),"")</f>
        <v>P</v>
      </c>
      <c r="T287" s="323"/>
    </row>
    <row r="288" spans="1:35" ht="21" customHeight="1">
      <c r="A288" s="98">
        <f>IF(N280="","",A287+1)</f>
        <v>16</v>
      </c>
      <c r="B288" s="390"/>
      <c r="C288" s="905">
        <v>15</v>
      </c>
      <c r="D288" s="906"/>
      <c r="E288" s="905">
        <v>35</v>
      </c>
      <c r="F288" s="906"/>
      <c r="G288" s="905">
        <v>15</v>
      </c>
      <c r="H288" s="906"/>
      <c r="I288" s="905">
        <v>35</v>
      </c>
      <c r="J288" s="906"/>
      <c r="K288" s="388">
        <v>30</v>
      </c>
      <c r="L288" s="388">
        <v>70</v>
      </c>
      <c r="M288" s="905">
        <v>100</v>
      </c>
      <c r="N288" s="906"/>
      <c r="O288" s="921"/>
      <c r="P288" s="922"/>
      <c r="T288" s="323"/>
    </row>
    <row r="289" spans="1:16" ht="21" customHeight="1">
      <c r="A289" s="98">
        <f>IF(N280="","",A288+1)</f>
        <v>17</v>
      </c>
      <c r="B289" s="303" t="str">
        <f>IF('Master sheet'!$D$14="Hindi","अंग्रेजी","English")</f>
        <v>अंग्रेजी</v>
      </c>
      <c r="C289" s="701">
        <f>IFERROR(IF(AND(N280=""),"",VLOOKUP(N280,Marks,33,0)),"")</f>
        <v>10</v>
      </c>
      <c r="D289" s="703"/>
      <c r="E289" s="701">
        <f>IFERROR(IF(AND(N280=""),"",VLOOKUP(N280,Marks,34,0)),"")</f>
        <v>31</v>
      </c>
      <c r="F289" s="703"/>
      <c r="G289" s="701">
        <f>IFERROR(IF(AND(N280=""),"",VLOOKUP(N280,Marks,37,0)),"")</f>
        <v>14</v>
      </c>
      <c r="H289" s="703"/>
      <c r="I289" s="701">
        <f>IFERROR(IF(AND(N280=""),"",VLOOKUP(N280,Marks,38,0)),"")</f>
        <v>32</v>
      </c>
      <c r="J289" s="703"/>
      <c r="K289" s="378">
        <f>IFERROR(IF(AND(N280=""),"",SUM(C289,G289)),"")</f>
        <v>24</v>
      </c>
      <c r="L289" s="378">
        <f>IFERROR(IF(AND(N280=""),"",SUM(E289,I289)),"")</f>
        <v>63</v>
      </c>
      <c r="M289" s="903">
        <f>IFERROR(IF(AND(N280=""),"",SUM(K289,L289)),"")</f>
        <v>87</v>
      </c>
      <c r="N289" s="904"/>
      <c r="O289" s="79" t="str">
        <f>IFERROR(IF(AND(N280=""),"",VLOOKUP(N280,Marks,46,0)),"")</f>
        <v>A</v>
      </c>
      <c r="P289" s="209" t="str">
        <f>IFERROR(IF(AND(N280=""),"",VLOOKUP(N280,Marks,44,0)),"")</f>
        <v>P</v>
      </c>
    </row>
    <row r="290" spans="1:16" ht="23.25" customHeight="1">
      <c r="A290" s="98">
        <f>IF(N280="","",A289+1)</f>
        <v>18</v>
      </c>
      <c r="B290" s="304" t="str">
        <f>IF('Master sheet'!$D$14="Hindi","कुल योग","Total")</f>
        <v>कुल योग</v>
      </c>
      <c r="C290" s="926">
        <f>IF(AND(N280=""),"",IF(AND(C286="",C287="",C289=""),"",SUM(C286,C287,C289)))</f>
        <v>59</v>
      </c>
      <c r="D290" s="927"/>
      <c r="E290" s="926">
        <f>IF(AND(N280=""),"",IF(AND(E286="",E287="",E289=""),"",SUM(E286,E287,E289)))</f>
        <v>156</v>
      </c>
      <c r="F290" s="927"/>
      <c r="G290" s="926">
        <f>IF(AND(N280=""),"",IF(AND(G286="",G287="",G289=""),"",SUM(G286,G287,G289)))</f>
        <v>61</v>
      </c>
      <c r="H290" s="927"/>
      <c r="I290" s="926">
        <f>IF(AND(N280=""),"",IF(AND(I286="",I287="",I289=""),"",SUM(I286,I287,I289)))</f>
        <v>124</v>
      </c>
      <c r="J290" s="927"/>
      <c r="K290" s="379">
        <f>IF(AND(N280=""),"",IF(AND(K286="",K287="",K289=""),"",SUM(K286,K287,K289)))</f>
        <v>120</v>
      </c>
      <c r="L290" s="379">
        <f>IF(AND(N280=""),"",IF(AND(L286="",L287="",L289=""),"",SUM(L286,L287,L289)))</f>
        <v>280</v>
      </c>
      <c r="M290" s="903">
        <f>IF(AND(N280=""),"",IF(AND(M286="",M287="",M289=""),"",SUM(M286,M287,M289)))</f>
        <v>400</v>
      </c>
      <c r="N290" s="904"/>
      <c r="O290" s="389" t="str">
        <f>IFERROR(IF(AND(N280=""),"",VLOOKUP(N280,Marks,119,0)),"")</f>
        <v>B</v>
      </c>
      <c r="P290" s="212"/>
    </row>
    <row r="291" spans="1:16" ht="23.25" customHeight="1">
      <c r="A291" s="98">
        <f>IF(N280="","",A290+1)</f>
        <v>19</v>
      </c>
      <c r="B291" s="391"/>
      <c r="C291" s="905">
        <v>50</v>
      </c>
      <c r="D291" s="923"/>
      <c r="E291" s="923"/>
      <c r="F291" s="906"/>
      <c r="G291" s="905">
        <v>50</v>
      </c>
      <c r="H291" s="923"/>
      <c r="I291" s="923"/>
      <c r="J291" s="906"/>
      <c r="K291" s="905">
        <v>100</v>
      </c>
      <c r="L291" s="923"/>
      <c r="M291" s="923"/>
      <c r="N291" s="906"/>
      <c r="O291" s="924"/>
      <c r="P291" s="925"/>
    </row>
    <row r="292" spans="1:16" ht="21" customHeight="1">
      <c r="A292" s="98">
        <f>IF(N280="","",A291+1)</f>
        <v>20</v>
      </c>
      <c r="B292" s="308" t="str">
        <f>IF('Master sheet'!$D$14="Hindi","पर्यावरण अध्ययन","EVS")</f>
        <v>पर्यावरण अध्ययन</v>
      </c>
      <c r="C292" s="701">
        <f>IFERROR(IF(AND(N280=""),"",VLOOKUP(N280,Marks,69,0)),"")</f>
        <v>30</v>
      </c>
      <c r="D292" s="702"/>
      <c r="E292" s="702"/>
      <c r="F292" s="703"/>
      <c r="G292" s="701">
        <f>IFERROR(IF(AND(N280=""),"",VLOOKUP(N280,Marks,73,0)),"")</f>
        <v>49</v>
      </c>
      <c r="H292" s="702"/>
      <c r="I292" s="702"/>
      <c r="J292" s="703"/>
      <c r="K292" s="926">
        <f>IFERROR(IF(AND(N280=""),"",SUM(C292,G292)),"")</f>
        <v>79</v>
      </c>
      <c r="L292" s="948"/>
      <c r="M292" s="948"/>
      <c r="N292" s="927"/>
      <c r="O292" s="79" t="str">
        <f>IFERROR(IF(AND(N280=""),"",VLOOKUP(N280,Marks,82,0)),"")</f>
        <v>B</v>
      </c>
      <c r="P292" s="209" t="str">
        <f>IFERROR(IF(AND(N280=""),"",VLOOKUP(N280,Marks,80,0)),"")</f>
        <v>P</v>
      </c>
    </row>
    <row r="293" spans="1:16" ht="12" customHeight="1">
      <c r="A293" s="98">
        <f>IF(N280="","",A292+1)</f>
        <v>21</v>
      </c>
      <c r="B293" s="896"/>
      <c r="C293" s="896"/>
      <c r="D293" s="896"/>
      <c r="E293" s="896"/>
      <c r="F293" s="896"/>
      <c r="G293" s="896"/>
      <c r="H293" s="896"/>
      <c r="I293" s="896"/>
      <c r="J293" s="896"/>
      <c r="K293" s="896"/>
      <c r="L293" s="896"/>
      <c r="M293" s="896"/>
      <c r="N293" s="896"/>
      <c r="O293" s="896"/>
      <c r="P293" s="896"/>
    </row>
    <row r="294" spans="1:16" ht="21" customHeight="1">
      <c r="A294" s="98">
        <f>IF(N280="","",A293+1)</f>
        <v>22</v>
      </c>
      <c r="B294" s="939" t="str">
        <f>IF('Master sheet'!$D$14="Hindi","अतिरिक्त विषय ","Extra Subject")</f>
        <v xml:space="preserve">अतिरिक्त विषय </v>
      </c>
      <c r="C294" s="939"/>
      <c r="D294" s="939"/>
      <c r="E294" s="939"/>
      <c r="F294" s="939"/>
      <c r="G294" s="939"/>
      <c r="H294" s="939"/>
      <c r="I294" s="939"/>
      <c r="J294" s="939"/>
      <c r="K294" s="939"/>
      <c r="L294" s="939"/>
      <c r="M294" s="939"/>
      <c r="N294" s="939"/>
      <c r="O294" s="939"/>
      <c r="P294" s="939"/>
    </row>
    <row r="295" spans="1:16" ht="21" customHeight="1">
      <c r="A295" s="98">
        <f>IF(N280="","",A294+1)</f>
        <v>23</v>
      </c>
      <c r="B295" s="358" t="str">
        <f>IF('Master sheet'!$D$14="Hindi","विषय","Subject")</f>
        <v>विषय</v>
      </c>
      <c r="C295" s="911" t="str">
        <f>IF('Master sheet'!$D$14="Hindi","पूर्णांक","M.M.")</f>
        <v>पूर्णांक</v>
      </c>
      <c r="D295" s="912"/>
      <c r="E295" s="911" t="str">
        <f>IF('Master sheet'!$D$14="Hindi","प्राप्तांक","Ob.M.")</f>
        <v>प्राप्तांक</v>
      </c>
      <c r="F295" s="912"/>
      <c r="G295" s="911" t="str">
        <f>IF('Master sheet'!$D$14="Hindi","ग्रेड","Grade")</f>
        <v>ग्रेड</v>
      </c>
      <c r="H295" s="912"/>
      <c r="I295" s="911" t="str">
        <f>IF('Master sheet'!$D$14="Hindi","विषय","Subject")</f>
        <v>विषय</v>
      </c>
      <c r="J295" s="912"/>
      <c r="K295" s="911" t="str">
        <f>IF('Master sheet'!$D$14="Hindi","पूर्णांक","M.M.")</f>
        <v>पूर्णांक</v>
      </c>
      <c r="L295" s="912"/>
      <c r="M295" s="911" t="str">
        <f>IF('Master sheet'!$D$14="Hindi","प्राप्तांक","Ob.M.")</f>
        <v>प्राप्तांक</v>
      </c>
      <c r="N295" s="912"/>
      <c r="O295" s="911" t="str">
        <f>IF('Master sheet'!$D$14="Hindi","ग्रेड","Grade")</f>
        <v>ग्रेड</v>
      </c>
      <c r="P295" s="912"/>
    </row>
    <row r="296" spans="1:16" ht="21" customHeight="1">
      <c r="A296" s="98">
        <f>IF(N280="","",A295+1)</f>
        <v>24</v>
      </c>
      <c r="B296" s="303" t="str">
        <f>IF(AND(N280=""),"",'Result Sheet'!$DA$4)</f>
        <v>COMPUTER</v>
      </c>
      <c r="C296" s="913">
        <f>IF(AND(N280=""),"",'Result Sheet'!$DC$7)</f>
        <v>100</v>
      </c>
      <c r="D296" s="913"/>
      <c r="E296" s="914">
        <f>IFERROR(IF(AND(N280=""),"",VLOOKUP(N280,Marks,106,0)),"")</f>
        <v>78</v>
      </c>
      <c r="F296" s="914"/>
      <c r="G296" s="915" t="str">
        <f>IFERROR(IF(AND(N280=""),"",VLOOKUP(N280,Marks,107,0)),"")</f>
        <v>B</v>
      </c>
      <c r="H296" s="915"/>
      <c r="I296" s="916" t="str">
        <f>IF(AND(N280=""),"",'Result Sheet'!$DE$4)</f>
        <v>G.K.</v>
      </c>
      <c r="J296" s="916"/>
      <c r="K296" s="913">
        <f>IF(AND(N280=""),"",'Result Sheet'!$DG$7)</f>
        <v>100</v>
      </c>
      <c r="L296" s="913"/>
      <c r="M296" s="914">
        <f>IFERROR(IF(AND(N280=""),"",VLOOKUP(N280,Marks,110,0)),"")</f>
        <v>83</v>
      </c>
      <c r="N296" s="914"/>
      <c r="O296" s="915" t="str">
        <f>IFERROR(IF(AND(N280=""),"",VLOOKUP(N280,Marks,111,0)),"")</f>
        <v>B</v>
      </c>
      <c r="P296" s="915"/>
    </row>
    <row r="297" spans="1:16" ht="21" customHeight="1">
      <c r="A297" s="98">
        <f>IF(N280="","",A296+1)</f>
        <v>25</v>
      </c>
      <c r="B297" s="897" t="str">
        <f>IF('Master sheet'!$D$14="Hindi","विषय","Subject")</f>
        <v>विषय</v>
      </c>
      <c r="C297" s="897"/>
      <c r="D297" s="919" t="str">
        <f>IF('Master sheet'!$D$14="Hindi","प्राप्तांक","Marks ")</f>
        <v>प्राप्तांक</v>
      </c>
      <c r="E297" s="920"/>
      <c r="F297" s="306" t="str">
        <f>IF('Master sheet'!$D$14="Hindi","ग्रेड","Grade")</f>
        <v>ग्रेड</v>
      </c>
      <c r="G297" s="897" t="str">
        <f>IF('Master sheet'!$D$14="Hindi","विषय","Subject")</f>
        <v>विषय</v>
      </c>
      <c r="H297" s="897"/>
      <c r="I297" s="919" t="str">
        <f>IF('Master sheet'!$D$14="Hindi","प्राप्तांक","Marks")</f>
        <v>प्राप्तांक</v>
      </c>
      <c r="J297" s="920"/>
      <c r="K297" s="306" t="str">
        <f>IF('Master sheet'!$D$14="Hindi","ग्रेड","Grade")</f>
        <v>ग्रेड</v>
      </c>
      <c r="L297" s="897" t="str">
        <f>IF('Master sheet'!$D$14="Hindi","विषय","Subject")</f>
        <v>विषय</v>
      </c>
      <c r="M297" s="897"/>
      <c r="N297" s="919" t="str">
        <f>IF('Master sheet'!$D$14="Hindi","प्राप्तांक","Marks")</f>
        <v>प्राप्तांक</v>
      </c>
      <c r="O297" s="920"/>
      <c r="P297" s="365" t="str">
        <f>IF('Master sheet'!$D$14="Hindi","ग्रेड","Grade")</f>
        <v>ग्रेड</v>
      </c>
    </row>
    <row r="298" spans="1:16" ht="21" customHeight="1">
      <c r="A298" s="98">
        <f>IF(N280="","",A297+1)</f>
        <v>26</v>
      </c>
      <c r="B298" s="907" t="str">
        <f>IF('Master sheet'!$D$14="Hindi","कार्यानुभव","WORK EXP.")</f>
        <v>कार्यानुभव</v>
      </c>
      <c r="C298" s="908"/>
      <c r="D298" s="908"/>
      <c r="E298" s="70">
        <f>IFERROR(IF(AND(N280=""),"",VLOOKUP(N280,Marks,85,0)),"")</f>
        <v>47</v>
      </c>
      <c r="F298" s="79" t="str">
        <f>IFERROR(IF(AND(N280=""),"",VLOOKUP(N280,Marks,89,0)),"")</f>
        <v>A+</v>
      </c>
      <c r="G298" s="907" t="str">
        <f>IF('Master sheet'!$D$14="Hindi","कला शिक्षा","ART EDU.")</f>
        <v>कला शिक्षा</v>
      </c>
      <c r="H298" s="908"/>
      <c r="I298" s="908"/>
      <c r="J298" s="70">
        <f>IFERROR(IF(AND(N280=""),"",VLOOKUP(N280,Marks,92,0)),"")</f>
        <v>36</v>
      </c>
      <c r="K298" s="79" t="str">
        <f>IFERROR(IF(AND(N280=""),"",VLOOKUP(N280,Marks,96,0)),"")</f>
        <v>B</v>
      </c>
      <c r="L298" s="909" t="str">
        <f>IF('Master sheet'!$D$14="Hindi","स्वा. एवं शा. शिक्षा","HE.&amp;PH. EDU.")</f>
        <v>स्वा. एवं शा. शिक्षा</v>
      </c>
      <c r="M298" s="910"/>
      <c r="N298" s="910"/>
      <c r="O298" s="70">
        <f>IFERROR(IF(AND(N280=""),"",VLOOKUP(N280,Marks,99,0)),"")</f>
        <v>81</v>
      </c>
      <c r="P298" s="79" t="str">
        <f>IFERROR(IF(AND(N280=""),"",VLOOKUP(N280,Marks,103,0)),"")</f>
        <v>A</v>
      </c>
    </row>
    <row r="299" spans="1:16" ht="9" customHeight="1">
      <c r="A299" s="98">
        <f>IF(N280="","",A298+1)</f>
        <v>27</v>
      </c>
      <c r="B299" s="309"/>
      <c r="C299" s="309"/>
      <c r="D299" s="309"/>
      <c r="E299" s="363"/>
      <c r="F299" s="364"/>
      <c r="G299" s="309"/>
      <c r="H299" s="309"/>
      <c r="I299" s="309"/>
      <c r="J299" s="363"/>
      <c r="K299" s="364"/>
      <c r="L299" s="310"/>
      <c r="M299" s="310"/>
      <c r="N299" s="310"/>
      <c r="O299" s="363"/>
      <c r="P299" s="364"/>
    </row>
    <row r="300" spans="1:16" ht="21" customHeight="1">
      <c r="A300" s="98">
        <f>IF(N280="","",A299+1)</f>
        <v>28</v>
      </c>
      <c r="B300" s="886" t="str">
        <f>IF('Master sheet'!$D$14="Hindi","कुल कार्य दिवस :-","Total Meeting :-")</f>
        <v>कुल कार्य दिवस :-</v>
      </c>
      <c r="C300" s="886"/>
      <c r="D300" s="886"/>
      <c r="E300" s="887">
        <f>IFERROR(IF(AND(N280=""),"",VLOOKUP(N280,Marks,117,0)),"")</f>
        <v>220</v>
      </c>
      <c r="F300" s="887"/>
      <c r="G300" s="887"/>
      <c r="H300" s="887"/>
      <c r="I300" s="886" t="str">
        <f>IF('Master sheet'!$D$14="Hindi","कुल उपस्थिति :-","Total Attendance :-")</f>
        <v>कुल उपस्थिति :-</v>
      </c>
      <c r="J300" s="886"/>
      <c r="K300" s="886"/>
      <c r="L300" s="886"/>
      <c r="M300" s="888">
        <f>IFERROR(IF(AND(N280=""),"",VLOOKUP(N280,Marks,118,0)),"")</f>
        <v>160</v>
      </c>
      <c r="N300" s="888"/>
      <c r="O300" s="888"/>
      <c r="P300" s="888"/>
    </row>
    <row r="301" spans="1:16" ht="21" customHeight="1">
      <c r="A301" s="98">
        <f>IF(N280="","",A300+1)</f>
        <v>29</v>
      </c>
      <c r="B301" s="886" t="str">
        <f>IF('Master sheet'!$D$14="Hindi","परिणाम :-","Result :-")</f>
        <v>परिणाम :-</v>
      </c>
      <c r="C301" s="886"/>
      <c r="D301" s="886"/>
      <c r="E301" s="889" t="str">
        <f>IFERROR(IF(AND(N280=""),"",VLOOKUP(N280,Marks,116,0)),"")</f>
        <v>कक्षोंन्नति</v>
      </c>
      <c r="F301" s="889"/>
      <c r="G301" s="889"/>
      <c r="H301" s="889"/>
      <c r="I301" s="886" t="str">
        <f>IF('Master sheet'!$D$14="Hindi","परिणाम प्रतिशत में :-","Result in Percentage :-")</f>
        <v>परिणाम प्रतिशत में :-</v>
      </c>
      <c r="J301" s="886"/>
      <c r="K301" s="886"/>
      <c r="L301" s="886"/>
      <c r="M301" s="890">
        <f>IFERROR(IF(AND(N280=""),"",VLOOKUP(N280,Marks,113,0)),"")</f>
        <v>80</v>
      </c>
      <c r="N301" s="890"/>
      <c r="O301" s="890"/>
      <c r="P301" s="890"/>
    </row>
    <row r="302" spans="1:16" ht="21" customHeight="1">
      <c r="A302" s="98">
        <f>IF(N280="","",A301+1)</f>
        <v>30</v>
      </c>
      <c r="B302" s="886" t="str">
        <f>IF('Master sheet'!$D$14="Hindi","श्रेणी / ग्रेड :-","Division / Grade :-")</f>
        <v>श्रेणी / ग्रेड :-</v>
      </c>
      <c r="C302" s="886"/>
      <c r="D302" s="886"/>
      <c r="E302" s="210" t="str">
        <f>IFERROR(IF(AND(N280=""),"",VLOOKUP(N280,Marks,114,0)),"")</f>
        <v>I</v>
      </c>
      <c r="F302" s="211" t="s">
        <v>129</v>
      </c>
      <c r="G302" s="891" t="str">
        <f>IFERROR(IF(AND(N280=""),"",VLOOKUP(N280,Marks,119,0)),"")</f>
        <v>B</v>
      </c>
      <c r="H302" s="891"/>
      <c r="I302" s="886" t="str">
        <f>IF('Master sheet'!$D$14="Hindi","कक्षा में स्थान :-","Position in the Class :-")</f>
        <v>कक्षा में स्थान :-</v>
      </c>
      <c r="J302" s="886"/>
      <c r="K302" s="886"/>
      <c r="L302" s="886"/>
      <c r="M302" s="892">
        <f>IFERROR(IF(AND(N280=""),"",VLOOKUP(N280,Marks,115,0)),"")</f>
        <v>14.999999999999998</v>
      </c>
      <c r="N302" s="892"/>
      <c r="O302" s="892"/>
      <c r="P302" s="892"/>
    </row>
    <row r="303" spans="1:16" ht="21" customHeight="1">
      <c r="A303" s="98">
        <f>IF(N280="","",A302+1)</f>
        <v>31</v>
      </c>
      <c r="B303" s="872" t="str">
        <f>IF('Master sheet'!$D$14="Hindi","परीक्षा परिणाम घोषणा दिनांक :-","Result Declaration Date :-")</f>
        <v>परीक्षा परिणाम घोषणा दिनांक :-</v>
      </c>
      <c r="C303" s="872"/>
      <c r="D303" s="872"/>
      <c r="E303" s="873">
        <f>IFERROR(IF(AND(N280=""),"",'Master sheet'!$D$13),"")</f>
        <v>45793</v>
      </c>
      <c r="F303" s="873"/>
      <c r="G303" s="873"/>
      <c r="H303" s="409"/>
      <c r="I303" s="71"/>
      <c r="J303" s="71"/>
      <c r="K303" s="45"/>
      <c r="L303" s="71"/>
      <c r="M303" s="71"/>
      <c r="N303" s="71"/>
      <c r="O303" s="71"/>
      <c r="P303" s="71"/>
    </row>
    <row r="304" spans="1:16" ht="54" customHeight="1">
      <c r="A304" s="98">
        <f>IF(N280="","",A303+1)</f>
        <v>32</v>
      </c>
      <c r="B304" s="874" t="str">
        <f>IFERROR(IF(AND(N280=""),"",'Result Sheet'!$DO$211),"")</f>
        <v>( PRADIP SINGH RAJAWAT )</v>
      </c>
      <c r="C304" s="874"/>
      <c r="D304" s="874"/>
      <c r="E304" s="874"/>
      <c r="F304" s="875" t="str">
        <f>IF(AND(N280=""),"",CONCATENATE("(",'Master sheet'!$D$17," )"))</f>
        <v>(Suresh Kumar )</v>
      </c>
      <c r="G304" s="875"/>
      <c r="H304" s="875"/>
      <c r="I304" s="875"/>
      <c r="J304" s="875"/>
      <c r="K304" s="875" t="str">
        <f>IF(AND(N280=""),"",CONCATENATE("(",'Master sheet'!$D$15," )"))</f>
        <v>(USHA PALIYA )</v>
      </c>
      <c r="L304" s="875"/>
      <c r="M304" s="875"/>
      <c r="N304" s="875"/>
      <c r="O304" s="875"/>
      <c r="P304" s="875"/>
    </row>
    <row r="305" spans="1:35" ht="24.75" customHeight="1">
      <c r="A305" s="98">
        <f>IF(N280="","",A304+1)</f>
        <v>33</v>
      </c>
      <c r="B305" s="876" t="str">
        <f>IF('Master sheet'!$D$14="Hindi","हस्ताक्षर कक्षाध्यापक","Signature of the class teacher")</f>
        <v>हस्ताक्षर कक्षाध्यापक</v>
      </c>
      <c r="C305" s="876"/>
      <c r="D305" s="876"/>
      <c r="E305" s="876"/>
      <c r="F305" s="876" t="str">
        <f>IF('Master sheet'!$D$14="Hindi","हस्ताक्षर परीक्षा प्रभारी","Signature of the exam. Incharge")</f>
        <v>हस्ताक्षर परीक्षा प्रभारी</v>
      </c>
      <c r="G305" s="876"/>
      <c r="H305" s="876"/>
      <c r="I305" s="876"/>
      <c r="J305" s="876"/>
      <c r="K305" s="876" t="str">
        <f>IF('Master sheet'!$D$14="Hindi","हस्ताक्षर संस्था प्रधान","Head of Institute's Signature")</f>
        <v>हस्ताक्षर संस्था प्रधान</v>
      </c>
      <c r="L305" s="876"/>
      <c r="M305" s="876"/>
      <c r="N305" s="876"/>
      <c r="O305" s="876"/>
      <c r="P305" s="876"/>
    </row>
    <row r="307" spans="1:35" ht="24.75" customHeight="1">
      <c r="A307" s="98">
        <f>IF(N314="","",1)</f>
        <v>1</v>
      </c>
      <c r="B307" s="940" t="str">
        <f>IF('Master sheet'!$D$14="Hindi","वार्षिक रिपोर्ट कार्ड ","Report Card")</f>
        <v xml:space="preserve">वार्षिक रिपोर्ट कार्ड </v>
      </c>
      <c r="C307" s="940"/>
      <c r="D307" s="940"/>
      <c r="E307" s="940"/>
      <c r="F307" s="940"/>
      <c r="G307" s="940"/>
      <c r="H307" s="940"/>
      <c r="I307" s="940"/>
      <c r="J307" s="940"/>
      <c r="K307" s="940"/>
      <c r="L307" s="940"/>
      <c r="M307" s="940"/>
      <c r="N307" s="940"/>
      <c r="O307" s="940"/>
      <c r="P307" s="940"/>
      <c r="S307" s="312"/>
      <c r="T307" s="312"/>
      <c r="U307" s="312"/>
      <c r="V307" s="312"/>
      <c r="W307" s="312"/>
      <c r="X307" s="45"/>
    </row>
    <row r="308" spans="1:35" ht="18.95" customHeight="1">
      <c r="A308" s="98">
        <f>IF(N314="","",A307+1)</f>
        <v>2</v>
      </c>
      <c r="B308" s="941" t="str">
        <f>IF('Master sheet'!$D$14="Hindi","शिक्षा विभाग, राजस्थान सरकार","Education Department, Rajasthan Government")</f>
        <v>शिक्षा विभाग, राजस्थान सरकार</v>
      </c>
      <c r="C308" s="941"/>
      <c r="D308" s="941"/>
      <c r="E308" s="941"/>
      <c r="F308" s="941"/>
      <c r="G308" s="941"/>
      <c r="H308" s="941"/>
      <c r="I308" s="941"/>
      <c r="J308" s="941"/>
      <c r="K308" s="941"/>
      <c r="L308" s="941"/>
      <c r="M308" s="941"/>
      <c r="N308" s="941"/>
      <c r="O308" s="941"/>
      <c r="P308" s="941"/>
      <c r="S308" s="312"/>
      <c r="T308" s="312"/>
      <c r="U308" s="313"/>
      <c r="V308" s="312"/>
      <c r="W308" s="312"/>
      <c r="X308" s="45"/>
    </row>
    <row r="309" spans="1:35" s="99" customFormat="1" ht="24" customHeight="1">
      <c r="A309" s="98">
        <f>IF(N314="","",A308+1)</f>
        <v>3</v>
      </c>
      <c r="B309" s="942" t="str">
        <f>IF('Master sheet'!$D$14="Hindi","विद्यालय का नाम :-","School Name :- ")</f>
        <v>विद्यालय का नाम :-</v>
      </c>
      <c r="C309" s="942"/>
      <c r="D309" s="942"/>
      <c r="E309" s="943" t="str">
        <f>IF(AND(N314=""),"",IF('Master sheet'!$D$14="Hindi",'Master sheet'!$D$8,'Master sheet'!$D$7))</f>
        <v xml:space="preserve">महात्मा गाँधी राजकीय विद्यालय (अंग्रेजी माध्यम) बर, पाली </v>
      </c>
      <c r="F309" s="943"/>
      <c r="G309" s="943"/>
      <c r="H309" s="943"/>
      <c r="I309" s="943"/>
      <c r="J309" s="943"/>
      <c r="K309" s="943"/>
      <c r="L309" s="943"/>
      <c r="M309" s="943"/>
      <c r="N309" s="943"/>
      <c r="O309" s="943"/>
      <c r="P309" s="943"/>
      <c r="S309" s="314"/>
      <c r="T309" s="324"/>
      <c r="U309" s="313"/>
      <c r="V309" s="324"/>
      <c r="W309" s="314"/>
      <c r="X309" s="325"/>
    </row>
    <row r="310" spans="1:35" ht="18.95" customHeight="1">
      <c r="A310" s="98">
        <f>IF(N314="","",A309+1)</f>
        <v>4</v>
      </c>
      <c r="B310" s="319"/>
      <c r="C310" s="319"/>
      <c r="D310" s="319"/>
      <c r="E310" s="944" t="str">
        <f>IF(AND(N314=""),"",IF('Master sheet'!$D$14="Hindi",CONCATENATE("(विद्यालय मान्यता क्रमांक व वर्ष : ","  ",'Master sheet'!$D$6),CONCATENATE("(School Recognition Number &amp; Years : ","  ",'Master sheet'!$D$6)))</f>
        <v>(विद्यालय मान्यता क्रमांक व वर्ष :   शिक्षा/पाली/1995/2001</v>
      </c>
      <c r="F310" s="944"/>
      <c r="G310" s="944"/>
      <c r="H310" s="944"/>
      <c r="I310" s="944"/>
      <c r="J310" s="944"/>
      <c r="K310" s="944"/>
      <c r="L310" s="944"/>
      <c r="M310" s="944"/>
      <c r="N310" s="944"/>
      <c r="O310" s="944"/>
      <c r="P310" s="944"/>
      <c r="S310" s="312"/>
      <c r="T310" s="312"/>
      <c r="U310" s="312"/>
      <c r="V310" s="312"/>
      <c r="W310" s="312"/>
      <c r="X310" s="45"/>
    </row>
    <row r="311" spans="1:35" ht="18.95" customHeight="1">
      <c r="A311" s="98">
        <f>IF(N314="","",A310+1)</f>
        <v>5</v>
      </c>
      <c r="B311" s="317" t="str">
        <f>IF('Master sheet'!$D$14="Hindi","कक्षा  :-","CLASS :- ")</f>
        <v>कक्षा  :-</v>
      </c>
      <c r="C311" s="945" t="str">
        <f>IFERROR(IF(AND(N314=""),"",VLOOKUP(N314,Marks,2,0)),"")</f>
        <v>PP3+</v>
      </c>
      <c r="D311" s="945"/>
      <c r="E311" s="946" t="str">
        <f>IF('Master sheet'!$D$14="Hindi","सेक्शन :-","Section :- ")</f>
        <v>सेक्शन :-</v>
      </c>
      <c r="F311" s="946"/>
      <c r="G311" s="946"/>
      <c r="H311" s="945" t="str">
        <f>IFERROR(IF(AND(N314=""),"",VLOOKUP(N314,Marks,3,0)),"")</f>
        <v>A</v>
      </c>
      <c r="I311" s="945"/>
      <c r="J311" s="947" t="str">
        <f>IF('Master sheet'!$D$14="Hindi","सत्र :- ","Session :- ")</f>
        <v xml:space="preserve">सत्र :- </v>
      </c>
      <c r="K311" s="947"/>
      <c r="L311" s="947"/>
      <c r="M311" s="947"/>
      <c r="N311" s="917" t="str">
        <f>IF(AND(N314=""),"",'Marks Entry Nursery'!$I$2)</f>
        <v>2024-2025</v>
      </c>
      <c r="O311" s="917"/>
      <c r="P311" s="917"/>
      <c r="S311" s="312"/>
      <c r="T311" s="312"/>
      <c r="U311" s="312"/>
      <c r="V311" s="312"/>
      <c r="W311" s="312"/>
      <c r="X311" s="45"/>
      <c r="AH311" s="322">
        <f>N313</f>
        <v>42047</v>
      </c>
    </row>
    <row r="312" spans="1:35" ht="18.95" customHeight="1">
      <c r="A312" s="98">
        <f>IF(N314="","",A311+1)</f>
        <v>6</v>
      </c>
      <c r="B312" s="898" t="str">
        <f>IF('Master sheet'!$D$14="Hindi","विद्यार्थी का नाम :-","Student's Name :-")</f>
        <v>विद्यार्थी का नाम :-</v>
      </c>
      <c r="C312" s="898"/>
      <c r="D312" s="898"/>
      <c r="E312" s="899" t="str">
        <f>IFERROR(IF(AND(N314=""),"",VLOOKUP(N314,Marks,6,0)),"")</f>
        <v>DUSHYANT DAYAMA</v>
      </c>
      <c r="F312" s="899"/>
      <c r="G312" s="899"/>
      <c r="H312" s="899"/>
      <c r="I312" s="899"/>
      <c r="J312" s="900" t="str">
        <f>IF('Master sheet'!$D$14="Hindi","प्रवेशांक :","SR. NO. :")</f>
        <v>प्रवेशांक :</v>
      </c>
      <c r="K312" s="900"/>
      <c r="L312" s="900"/>
      <c r="M312" s="900"/>
      <c r="N312" s="918">
        <f>IFERROR(IF(AND(N314=""),"",VLOOKUP(N314,Marks,5,0)),"")</f>
        <v>952</v>
      </c>
      <c r="O312" s="918"/>
      <c r="P312" s="918"/>
      <c r="S312" s="312"/>
      <c r="T312" s="312"/>
      <c r="U312" s="312"/>
      <c r="V312" s="312"/>
      <c r="W312" s="312"/>
      <c r="X312" s="45"/>
      <c r="AG312" s="44">
        <f>YEAR(AH311)</f>
        <v>2015</v>
      </c>
      <c r="AH312" s="44">
        <f>MONTH(AH311)</f>
        <v>2</v>
      </c>
      <c r="AI312" s="44">
        <f>DAY(AH311)</f>
        <v>12</v>
      </c>
    </row>
    <row r="313" spans="1:35" ht="18.95" customHeight="1">
      <c r="A313" s="98">
        <f>IF(N314="","",A312+1)</f>
        <v>7</v>
      </c>
      <c r="B313" s="898" t="str">
        <f>IF('Master sheet'!$D$14="Hindi","पिता का नाम :-","Father's Name :-")</f>
        <v>पिता का नाम :-</v>
      </c>
      <c r="C313" s="898"/>
      <c r="D313" s="898"/>
      <c r="E313" s="899" t="str">
        <f>IFERROR(IF(AND(N314=""),"",VLOOKUP(N314,Marks,7,0)),"")</f>
        <v>BASANT KUMAR DAYAMA</v>
      </c>
      <c r="F313" s="899"/>
      <c r="G313" s="899"/>
      <c r="H313" s="899"/>
      <c r="I313" s="899"/>
      <c r="J313" s="900" t="str">
        <f>IF('Master sheet'!$D$14="Hindi","जन्म तिथि :","Date of Birth :")</f>
        <v>जन्म तिथि :</v>
      </c>
      <c r="K313" s="900"/>
      <c r="L313" s="900"/>
      <c r="M313" s="900"/>
      <c r="N313" s="901">
        <f>IFERROR(IF(AND(N314=""),"",VLOOKUP(N314,Marks,4,0)),"")</f>
        <v>42047</v>
      </c>
      <c r="O313" s="901"/>
      <c r="P313" s="901"/>
      <c r="S313" s="45"/>
      <c r="T313" s="45"/>
      <c r="U313" s="45"/>
      <c r="V313" s="45"/>
      <c r="W313" s="45"/>
      <c r="X313" s="45"/>
      <c r="AG313" s="44" t="str">
        <f>IF(AG312=2000,"दो हजार",IF(AG312=2001,"दो हजार एक",IF(AG312=2002,"दो हजार दो",IF(AG312=2003,"दो हजार तीन",IF(AG312=2004,"दो हजार चार",IF(AG312=2005,"दो हजार पांच",IF(AG312=2006,"दो हजार छः",IF(AG312=2007,"दो हजार सात",IF(AG312=2008,"दो हजार आठ",IF(AG312=2009,"दो हजार नौ",IF(AG312=2010,"दो हजार दस",IF(AG312=2011,"दो हजार इग्यारह",IF(AG312=2012,"दो हजार बारह",IF(AG312=2013,"दो हजार तेरह",IF(AG312=2014,"दो हजार चौदह",IF(AG312=2015,"दो हजार पंद्रह",IF(AG312=2016,"दो हजार सोलह",IF(AG312=2017,"दो हजार सत्रह",IF(AG312=2018,"दो हजार अठारह",IF(AG312=2019,"दो हजार उन्नीस",IF(AG312=2020,"दो हजार बीस",IF(AG312=2021,"दो हजार इक्कीस",IF(AG312=2022,"दो हजार बाइस","")))))))))))))))))))))))</f>
        <v>दो हजार पंद्रह</v>
      </c>
      <c r="AH313" s="44" t="str">
        <f>IF(AH312=1,"जनवरी",IF(AH312=2,"फरवरी",IF(AH312=3,"मार्च",IF(AH312=4,"अप्रैल",IF(AH312=5,"मई",IF(AH312=6,"जून",IF(AH312=7,"जुलाई",IF(AH312=8,"अगस्त",IF(AH312=9,"सितम्बर",IF(AH312=10,"अक्टूबर",IF(AH312=11,"नवम्बर",IF(AH312=12,"दिसम्बर",""))))))))))))</f>
        <v>फरवरी</v>
      </c>
      <c r="AI313" s="44" t="str">
        <f>IF(AI312=1,"एक",IF(AI312=2,"दो",IF(AI312=3,"तीन",IF(AI312=4,"चार",IF(AI312=5,"पांच",IF(AI312=6,"छः",IF(AI312=7,"सात",IF(AI312=8,"आठ",IF(AI312=9,"नौ",IF(AI312=10,"दस",IF(AI312=11,"इग्यारह",IF(AI312=12,"बारह",IF(AI312=13,"तेरह",IF(AI312=14,"चौदह",IF(AI312=15,"पंद्रह",IF(AI312=16,"सोलह",IF(AI312=17,"सत्रह",IF(AI312=18,"अठारह",IF(AI312=19,"उन्नीस",IF(AI312=20,"बीस",IF(AI312=21,"इक्कीस",IF(AI312=22,"बाइस",IF(AI312=23,"तेईस",IF(AI312=24,"चौबीस",IF(AI312=25,"पचीस",IF(AI312=26,"छबीस",IF(AI312=27,"सताईस",IF(AI312=28,"अठाइस",IF(AI312=29,"उन्नतीस",IF(AI312=30,"तीस",IF(AI312=31,"इकतीस","")))))))))))))))))))))))))))))))</f>
        <v>बारह</v>
      </c>
    </row>
    <row r="314" spans="1:35" ht="18.95" customHeight="1">
      <c r="A314" s="98">
        <f>IF(N314="","",A313+1)</f>
        <v>8</v>
      </c>
      <c r="B314" s="898" t="str">
        <f>IF('Master sheet'!$D$14="Hindi","माता का नाम :-","Mother's Name :-")</f>
        <v>माता का नाम :-</v>
      </c>
      <c r="C314" s="898"/>
      <c r="D314" s="898"/>
      <c r="E314" s="899" t="str">
        <f>IFERROR(IF(AND(N314=""),"",VLOOKUP(N314,Marks,8,0)),"")</f>
        <v>PUSHPA DAYAMA</v>
      </c>
      <c r="F314" s="899"/>
      <c r="G314" s="899"/>
      <c r="H314" s="899"/>
      <c r="I314" s="899"/>
      <c r="J314" s="900" t="str">
        <f>IF('Master sheet'!$D$14="Hindi","रोल नंबर :-","Roll No. :")</f>
        <v>रोल नंबर :-</v>
      </c>
      <c r="K314" s="900"/>
      <c r="L314" s="900"/>
      <c r="M314" s="900"/>
      <c r="N314" s="902">
        <f>IF(N280="","",IF(AND(N280+1&gt;$Y$6),"",N280+1))</f>
        <v>110</v>
      </c>
      <c r="O314" s="902"/>
      <c r="P314" s="902"/>
      <c r="AH314" s="44" t="str">
        <f>CONCATENATE(AI313," ",AH313," ",AG313)</f>
        <v>बारह फरवरी दो हजार पंद्रह</v>
      </c>
    </row>
    <row r="315" spans="1:35" ht="18.95" customHeight="1">
      <c r="A315" s="98">
        <f>IF(N314="","",A314+1)</f>
        <v>9</v>
      </c>
      <c r="B315" s="898" t="str">
        <f>IF('Master sheet'!$D$14="Hindi","जन्मतिथि शब्दों में :-","Date of Birth in Words :-")</f>
        <v>जन्मतिथि शब्दों में :-</v>
      </c>
      <c r="C315" s="898"/>
      <c r="D315" s="898"/>
      <c r="E315" s="899" t="str">
        <f>IFERROR(IF('Master sheet'!$D$14="Hindi",AH314,AH316),"")</f>
        <v>बारह फरवरी दो हजार पंद्रह</v>
      </c>
      <c r="F315" s="899"/>
      <c r="G315" s="899"/>
      <c r="H315" s="899"/>
      <c r="I315" s="899"/>
      <c r="J315" s="899"/>
      <c r="K315" s="899"/>
      <c r="L315" s="899"/>
      <c r="M315" s="899"/>
      <c r="N315" s="899"/>
      <c r="O315" s="899"/>
      <c r="P315" s="318"/>
      <c r="AG315" s="44" t="str">
        <f>IF(AG312=1961,"NINETEEN SIXTY ONE",IF(AG312=1962,"NINETEEN SIXTY TWO",IF(AG312=1963,"NINETEEN SIXTY THREE",IF(AG312=1964,"NINETEEN SIXTY FOUR",IF(AG312=1965,"NINETEEN SIXTY FIVE",IF(AG312=1966,"NINETEEN SIXTY SIX",IF(AG312=1967,"NINETEEN SIXTY SEVEN",IF(AG312=1968,"NINETEEN SIXTY EIGHT",IF(AG312=1969,"NINETEEN SIXTY NINE",IF(AG312=1970,"NINETEEN SEVENTY",IF(AG312=1971,"NINETEEN SEVENTY ONE",IF(AG312=1972,"NINETEEN SEVENTY TWO",IF(AG312=1973,"NINETEEN SEVENTY THREE",IF(AG312=1974,"NINETEEN SEVENTY FOUR",IF(AG312=1975,"NINETEEN SEVENTY FIVE",IF(AG312=1976,"NINETEEN SEVENTY SIX",IF(AG312=1977,"NINETEEN SEVENTY SEVEN",IF(AG312=1978,"NINETEEN SEVENTY EIGHT",IF(AG312=1979,"NINETEEN SEVENTY NINE",IF(AG312=1980,"NINETEEN EIGHTY",IF(AG312=1981,"NINETEEN EIGHTY ONE",IF(AG312=1982,"NINETEEN EIGHTY TWO",IF(AG312=1983,"NINETEEN EIGHTY THREE",IF(AG312=1984,"NINETEEN EIGHTY FOUR",IF(AG312=1985,"NINETEEN EIGHTY FIVE",IF(AG312=1986,"NINETEEN EIGHTY SIX",IF(AG312=1987,"NINETEEN EIGHTY SEVEN",IF(AG312=1988,"NINETEEN EIGHTY EIGHT",IF(AG312=1989,"NINETEEN EIGHTY NINE",IF(AG312=1990,"NINETEEN NINETY",IF(AG312=1991,"NINETEEN NINETY ONE",IF(AG312=1992,"NINETEEN NINETY TWO",IF(AG312=1993,"NINETEEN NINETY THREE",IF(AG312=1994,"NINETEEN NINETY FOUR",IF(AG312=1995,"NINETEEN NINETY FIVE",IF(AG312=1996,"NINETEEN NINETY SIX",IF(AG312=1997,"NINETEEN NINETY SEVEN",IF(AG312=1998,"NINETEEN NINETY EIGHT",IF(AG312=1999,"NINETEEN NINETY NINE",IF(AG312=2000,"TWO THOUSAND",IF(AG312=2001,"TWO THOUSAND ONE",IF(AG312=2002,"TWO THOUSAND TWO",IF(AG312=2003,"TWO THOUSAND THREE",IF(AG312=2004,"TWO THOUSAND FOUR",IF(AG312=2005,"TWO THOUSAND FIVE",IF(AG312=2006,"TWO THOUSAND SIX",IF(AG312=2007,"TWO THOUSAND SEVEN",IF(AG312=2008,"TWO THOUSAND EIGHT",IF(AG312=2009,"TWO THOUSAND NINE",IF(AG312=2010,"TWO THOUSAND TEN",IF(AG312=2011,"TWO THOUSAND ELEVEN",IF(AG312=2012,"TWO THOUSAND TWELVE",IF(AG312=2013,"TWO THOUSAND THIRTEEN",IF(AG312=2014,"TWO THOUSAND FOURTEEN",IF(AG312=2015,"TWO THOUSAND FIFTEEN",IF(AG312=2016,"TWO THOUSAND SIXTEEN",IF(AG312=2017,"TWO THOUSAND SEVENTEEN",IF(AG312=2018,"TWO THOUSAND EIGHTEEN",IF(AG312=2019,"TWO THOUSAND NINETEEN",IF(AG312=2020,"TWO THOUSAND TWENTY",IF(AG312=2021,"TWO THOUSAND TWENTY ONE",IF(AG312=2022,"TWO THOUSAND TWENTY TWO",IF(AG312=2023,"TWO THOUSAND TWENTY THREE",IF(AG312=2024,"TWO THOUSAND TWENTY FOUR",IF(AG312=2025,"TWO THOUSAND TWENTY FIVE","")))))))))))))))))))))))))))))))))))))))))))))))))))))))))))))))))</f>
        <v>TWO THOUSAND FIFTEEN</v>
      </c>
      <c r="AH315" s="44" t="str">
        <f>IF(AH312=1,"JANUARY",IF(AH312=2,"FEBUARY", IF(AH312=3,"MARCH",IF(AH312=4,"APRIL",IF(AH312=5,"MAY",IF(AH312=6,"JUNE",IF(AH312=7,"JULY",IF(AH312=8,"AUGUST",IF(AH312=9,"SEPTEMBER",IF(AH312=10,"OCTOBER",IF(AH312=11,"NOVEMBER",IF(AH312=12,"DECEMBER",""))))))))))))</f>
        <v>FEBUARY</v>
      </c>
      <c r="AI315" s="44" t="str">
        <f>IF(AI312=1,"1ST",IF(AI312=2,"2ND", IF(AI312=3,"3RD",IF(AI312=4,"FOURTH",IF(AI312=5,"FIFTH",IF(AI312=6,"SIXTH",IF(AI312=7,"7TH",IF(AI312=8,"8TH",IF(AI312=9,"9TH",IF(AI312=10,"10TH",IF(AI312=11,"11TH",IF(AI312=12,"12TH",IF(AI312=13,"13TH",IF(AI312=14,"14TH",IF(AI312=15,"FIFTEEN",IF(AI312=16,"SIXTEEN",IF(AI312=17,"SEVENTEEN",IF(AI312=18,"EIGHTEEN",IF(AI312=19,"NINETEEN",IF(AI312=20,"TWENTY",IF(AI312=21,"TWENTY FIRST",IF(AI312=22,"TWENTY SECOND",IF(AI312=23,"TWENTY THIRD",IF(AI312=24,"TWENTY FOURTH",IF(AI312=25,"TWENTY FIFTH",IF(AI312=26,"TWENTY SIX",IF(AI312=27,"TWENTY SEVEN",IF(AI312=28,"TWENTY EIGHT",IF(AI312=29,"TWENTY NINE",IF(AI312=30,"THIRTY",IF(AI312=31,"THIRTY FIRST","")))))))))))))))))))))))))))))))</f>
        <v>12TH</v>
      </c>
    </row>
    <row r="316" spans="1:35" ht="10.5" customHeight="1">
      <c r="A316" s="98">
        <f>IF(N314="","",A315+1)</f>
        <v>10</v>
      </c>
      <c r="B316" s="72"/>
      <c r="C316" s="72"/>
      <c r="D316" s="72"/>
      <c r="E316" s="73"/>
      <c r="F316" s="73"/>
      <c r="G316" s="73"/>
      <c r="H316" s="72"/>
      <c r="I316" s="72"/>
      <c r="J316" s="74"/>
      <c r="K316" s="74"/>
      <c r="L316" s="74"/>
      <c r="M316" s="45"/>
      <c r="N316" s="45"/>
      <c r="O316" s="45"/>
      <c r="P316" s="45"/>
      <c r="AH316" s="44" t="str">
        <f>CONCATENATE(AH315," ",AI315,", ",AG315)</f>
        <v>FEBUARY 12TH, TWO THOUSAND FIFTEEN</v>
      </c>
    </row>
    <row r="317" spans="1:35" ht="25.5" customHeight="1">
      <c r="A317" s="98">
        <f>IF(N314="","",A316+1)</f>
        <v>11</v>
      </c>
      <c r="B317" s="626" t="str">
        <f>IF('Master sheet'!$D$14="Hindi","विषय","Subject")</f>
        <v>विषय</v>
      </c>
      <c r="C317" s="642" t="str">
        <f>IF('Master sheet'!$D$14="Hindi","अर्द्धवार्षिक","Half Yearly")</f>
        <v>अर्द्धवार्षिक</v>
      </c>
      <c r="D317" s="643"/>
      <c r="E317" s="643"/>
      <c r="F317" s="643"/>
      <c r="G317" s="931" t="str">
        <f>IF('Master sheet'!$D$14="Hindi","वार्षिक","Yearly")</f>
        <v>वार्षिक</v>
      </c>
      <c r="H317" s="932"/>
      <c r="I317" s="932"/>
      <c r="J317" s="933"/>
      <c r="K317" s="642" t="str">
        <f>IF('Master sheet'!$D$14="Hindi","सर्व योग","Grand Total")</f>
        <v>सर्व योग</v>
      </c>
      <c r="L317" s="643"/>
      <c r="M317" s="643"/>
      <c r="N317" s="644"/>
      <c r="O317" s="928" t="str">
        <f>IF('Master sheet'!$D$14="Hindi","ग्रेड","Grade")</f>
        <v>ग्रेड</v>
      </c>
      <c r="P317" s="893" t="str">
        <f>IF('Master sheet'!$D$14="Hindi","परिणाम","Results")</f>
        <v>परिणाम</v>
      </c>
    </row>
    <row r="318" spans="1:35" ht="102.75" customHeight="1">
      <c r="A318" s="98">
        <f>IF(N314="","",A317+1)</f>
        <v>12</v>
      </c>
      <c r="B318" s="626"/>
      <c r="C318" s="934" t="str">
        <f>IF('Master sheet'!$D$14="Hindi","लिखित","Written")</f>
        <v>लिखित</v>
      </c>
      <c r="D318" s="935"/>
      <c r="E318" s="934" t="str">
        <f>IF('Master sheet'!$D$14="Hindi","मौखिक","Oral")</f>
        <v>मौखिक</v>
      </c>
      <c r="F318" s="935"/>
      <c r="G318" s="934" t="str">
        <f>IF('Master sheet'!$D$14="Hindi","लिखित","Written")</f>
        <v>लिखित</v>
      </c>
      <c r="H318" s="935"/>
      <c r="I318" s="936" t="str">
        <f>IF('Master sheet'!$D$14="Hindi","मौखिक","Oral")</f>
        <v>मौखिक</v>
      </c>
      <c r="J318" s="936"/>
      <c r="K318" s="367" t="str">
        <f>IF('Master sheet'!$D$14="Hindi","लिखित","Written")</f>
        <v>लिखित</v>
      </c>
      <c r="L318" s="367" t="str">
        <f>IF('Master sheet'!$D$14="Hindi","मौखिक","Oral")</f>
        <v>मौखिक</v>
      </c>
      <c r="M318" s="937" t="str">
        <f>IF('Master sheet'!$D$14="Hindi","कुल विषय योग ","Subject Total")</f>
        <v xml:space="preserve">कुल विषय योग </v>
      </c>
      <c r="N318" s="938"/>
      <c r="O318" s="929"/>
      <c r="P318" s="894"/>
    </row>
    <row r="319" spans="1:35" ht="21" customHeight="1">
      <c r="A319" s="98">
        <f>IF(N314="","",A318+1)</f>
        <v>13</v>
      </c>
      <c r="B319" s="626"/>
      <c r="C319" s="905">
        <v>30</v>
      </c>
      <c r="D319" s="906"/>
      <c r="E319" s="905">
        <v>70</v>
      </c>
      <c r="F319" s="906"/>
      <c r="G319" s="905">
        <v>30</v>
      </c>
      <c r="H319" s="906"/>
      <c r="I319" s="905">
        <v>70</v>
      </c>
      <c r="J319" s="906"/>
      <c r="K319" s="388">
        <v>60</v>
      </c>
      <c r="L319" s="388">
        <v>140</v>
      </c>
      <c r="M319" s="905">
        <v>200</v>
      </c>
      <c r="N319" s="906"/>
      <c r="O319" s="930"/>
      <c r="P319" s="895"/>
    </row>
    <row r="320" spans="1:35" ht="21" customHeight="1">
      <c r="A320" s="98">
        <f>IF(N314="","",A319+1)</f>
        <v>14</v>
      </c>
      <c r="B320" s="303" t="str">
        <f>IF('Master sheet'!D$14="Hindi","हिंदी","Hindi")</f>
        <v>हिंदी</v>
      </c>
      <c r="C320" s="701">
        <f>IFERROR(IF(AND(N314=""),"",VLOOKUP(N314,Marks,15,0)),"")</f>
        <v>29</v>
      </c>
      <c r="D320" s="703"/>
      <c r="E320" s="701">
        <f>IFERROR(IF(AND(N314=""),"",VLOOKUP(N314,Marks,16,0)),"")</f>
        <v>62</v>
      </c>
      <c r="F320" s="703"/>
      <c r="G320" s="701">
        <f>IFERROR(IF(AND(N314=""),"",VLOOKUP(N314,Marks,19,0)),"")</f>
        <v>24</v>
      </c>
      <c r="H320" s="703"/>
      <c r="I320" s="701">
        <f>IFERROR(IF(AND(N314=""),"",VLOOKUP(N314,Marks,20,0)),"")</f>
        <v>21</v>
      </c>
      <c r="J320" s="703"/>
      <c r="K320" s="378">
        <f>IFERROR(IF(AND(N314=""),"",SUM(C320,G320)),"")</f>
        <v>53</v>
      </c>
      <c r="L320" s="378">
        <f>IFERROR(IF(AND(N314=""),"",SUM(E320,I320)),"")</f>
        <v>83</v>
      </c>
      <c r="M320" s="903">
        <f>IFERROR(IF(AND(N314=""),"",SUM(K320,L320)),"")</f>
        <v>136</v>
      </c>
      <c r="N320" s="904"/>
      <c r="O320" s="79" t="str">
        <f>IFERROR(IF(AND(N314=""),"",VLOOKUP(N314,Marks,28,0)),"")</f>
        <v>C</v>
      </c>
      <c r="P320" s="209" t="str">
        <f>IFERROR(IF(AND(N314=""),"",VLOOKUP(N314,Marks,26,0)),"")</f>
        <v>P</v>
      </c>
    </row>
    <row r="321" spans="1:20" ht="21" customHeight="1">
      <c r="A321" s="98">
        <f>IF(N314="","",A320+1)</f>
        <v>15</v>
      </c>
      <c r="B321" s="303" t="str">
        <f>IF('Master sheet'!$D$14="Hindi","गणित","Maths")</f>
        <v>गणित</v>
      </c>
      <c r="C321" s="701">
        <f>IFERROR(IF(AND(N314=""),"",VLOOKUP(N314,Marks,51,0)),"")</f>
        <v>20</v>
      </c>
      <c r="D321" s="703"/>
      <c r="E321" s="701">
        <f>IFERROR(IF(AND(N314=""),"",VLOOKUP(N314,Marks,52,0)),"")</f>
        <v>64</v>
      </c>
      <c r="F321" s="703"/>
      <c r="G321" s="701">
        <f>IFERROR(IF(AND(N314=""),"",VLOOKUP(N314,Marks,55,0)),"")</f>
        <v>25</v>
      </c>
      <c r="H321" s="703"/>
      <c r="I321" s="701">
        <f>IFERROR(IF(AND(N314=""),"",VLOOKUP(N314,Marks,56,0)),"")</f>
        <v>67</v>
      </c>
      <c r="J321" s="703"/>
      <c r="K321" s="378">
        <f>IFERROR(IF(AND(N314=""),"",SUM(C321,G321)),"")</f>
        <v>45</v>
      </c>
      <c r="L321" s="378">
        <f>IFERROR(IF(AND(N314=""),"",SUM(E321,I321)),"")</f>
        <v>131</v>
      </c>
      <c r="M321" s="903">
        <f>IFERROR(IF(AND(N314=""),"",SUM(K321,L321)),"")</f>
        <v>176</v>
      </c>
      <c r="N321" s="904"/>
      <c r="O321" s="79" t="str">
        <f>IFERROR(IF(AND(N314=""),"",VLOOKUP(N314,Marks,64,0)),"")</f>
        <v>A</v>
      </c>
      <c r="P321" s="209" t="str">
        <f>IFERROR(IF(AND(N314=""),"",VLOOKUP(N314,Marks,62,0)),"")</f>
        <v>P</v>
      </c>
      <c r="T321" s="323"/>
    </row>
    <row r="322" spans="1:20" ht="21" customHeight="1">
      <c r="A322" s="98">
        <f>IF(N314="","",A321+1)</f>
        <v>16</v>
      </c>
      <c r="B322" s="390"/>
      <c r="C322" s="905">
        <v>15</v>
      </c>
      <c r="D322" s="906"/>
      <c r="E322" s="905">
        <v>35</v>
      </c>
      <c r="F322" s="906"/>
      <c r="G322" s="905">
        <v>15</v>
      </c>
      <c r="H322" s="906"/>
      <c r="I322" s="905">
        <v>35</v>
      </c>
      <c r="J322" s="906"/>
      <c r="K322" s="388">
        <v>30</v>
      </c>
      <c r="L322" s="388">
        <v>70</v>
      </c>
      <c r="M322" s="905">
        <v>100</v>
      </c>
      <c r="N322" s="906"/>
      <c r="O322" s="921"/>
      <c r="P322" s="922"/>
      <c r="T322" s="323"/>
    </row>
    <row r="323" spans="1:20" ht="21" customHeight="1">
      <c r="A323" s="98">
        <f>IF(N314="","",A322+1)</f>
        <v>17</v>
      </c>
      <c r="B323" s="303" t="str">
        <f>IF('Master sheet'!$D$14="Hindi","अंग्रेजी","English")</f>
        <v>अंग्रेजी</v>
      </c>
      <c r="C323" s="701">
        <f>IFERROR(IF(AND(N314=""),"",VLOOKUP(N314,Marks,33,0)),"")</f>
        <v>14</v>
      </c>
      <c r="D323" s="703"/>
      <c r="E323" s="701">
        <f>IFERROR(IF(AND(N314=""),"",VLOOKUP(N314,Marks,34,0)),"")</f>
        <v>30</v>
      </c>
      <c r="F323" s="703"/>
      <c r="G323" s="701">
        <f>IFERROR(IF(AND(N314=""),"",VLOOKUP(N314,Marks,37,0)),"")</f>
        <v>10</v>
      </c>
      <c r="H323" s="703"/>
      <c r="I323" s="701">
        <f>IFERROR(IF(AND(N314=""),"",VLOOKUP(N314,Marks,38,0)),"")</f>
        <v>31</v>
      </c>
      <c r="J323" s="703"/>
      <c r="K323" s="378">
        <f>IFERROR(IF(AND(N314=""),"",SUM(C323,G323)),"")</f>
        <v>24</v>
      </c>
      <c r="L323" s="378">
        <f>IFERROR(IF(AND(N314=""),"",SUM(E323,I323)),"")</f>
        <v>61</v>
      </c>
      <c r="M323" s="903">
        <f>IFERROR(IF(AND(N314=""),"",SUM(K323,L323)),"")</f>
        <v>85</v>
      </c>
      <c r="N323" s="904"/>
      <c r="O323" s="79" t="str">
        <f>IFERROR(IF(AND(N314=""),"",VLOOKUP(N314,Marks,46,0)),"")</f>
        <v>B</v>
      </c>
      <c r="P323" s="209" t="str">
        <f>IFERROR(IF(AND(N314=""),"",VLOOKUP(N314,Marks,44,0)),"")</f>
        <v>P</v>
      </c>
    </row>
    <row r="324" spans="1:20" ht="23.25" customHeight="1">
      <c r="A324" s="98">
        <f>IF(N314="","",A323+1)</f>
        <v>18</v>
      </c>
      <c r="B324" s="304" t="str">
        <f>IF('Master sheet'!$D$14="Hindi","कुल योग","Total")</f>
        <v>कुल योग</v>
      </c>
      <c r="C324" s="926">
        <f>IF(AND(N314=""),"",IF(AND(C320="",C321="",C323=""),"",SUM(C320,C321,C323)))</f>
        <v>63</v>
      </c>
      <c r="D324" s="927"/>
      <c r="E324" s="926">
        <f>IF(AND(N314=""),"",IF(AND(E320="",E321="",E323=""),"",SUM(E320,E321,E323)))</f>
        <v>156</v>
      </c>
      <c r="F324" s="927"/>
      <c r="G324" s="926">
        <f>IF(AND(N314=""),"",IF(AND(G320="",G321="",G323=""),"",SUM(G320,G321,G323)))</f>
        <v>59</v>
      </c>
      <c r="H324" s="927"/>
      <c r="I324" s="926">
        <f>IF(AND(N314=""),"",IF(AND(I320="",I321="",I323=""),"",SUM(I320,I321,I323)))</f>
        <v>119</v>
      </c>
      <c r="J324" s="927"/>
      <c r="K324" s="379">
        <f>IF(AND(N314=""),"",IF(AND(K320="",K321="",K323=""),"",SUM(K320,K321,K323)))</f>
        <v>122</v>
      </c>
      <c r="L324" s="379">
        <f>IF(AND(N314=""),"",IF(AND(L320="",L321="",L323=""),"",SUM(L320,L321,L323)))</f>
        <v>275</v>
      </c>
      <c r="M324" s="903">
        <f>IF(AND(N314=""),"",IF(AND(M320="",M321="",M323=""),"",SUM(M320,M321,M323)))</f>
        <v>397</v>
      </c>
      <c r="N324" s="904"/>
      <c r="O324" s="389" t="str">
        <f>IFERROR(IF(AND(N314=""),"",VLOOKUP(N314,Marks,119,0)),"")</f>
        <v>B</v>
      </c>
      <c r="P324" s="212"/>
    </row>
    <row r="325" spans="1:20" ht="23.25" customHeight="1">
      <c r="A325" s="98">
        <f>IF(N314="","",A324+1)</f>
        <v>19</v>
      </c>
      <c r="B325" s="391"/>
      <c r="C325" s="905">
        <v>50</v>
      </c>
      <c r="D325" s="923"/>
      <c r="E325" s="923"/>
      <c r="F325" s="906"/>
      <c r="G325" s="905">
        <v>50</v>
      </c>
      <c r="H325" s="923"/>
      <c r="I325" s="923"/>
      <c r="J325" s="906"/>
      <c r="K325" s="905">
        <v>100</v>
      </c>
      <c r="L325" s="923"/>
      <c r="M325" s="923"/>
      <c r="N325" s="906"/>
      <c r="O325" s="924"/>
      <c r="P325" s="925"/>
    </row>
    <row r="326" spans="1:20" ht="21" customHeight="1">
      <c r="A326" s="98">
        <f>IF(N314="","",A325+1)</f>
        <v>20</v>
      </c>
      <c r="B326" s="308" t="str">
        <f>IF('Master sheet'!$D$14="Hindi","पर्यावरण अध्ययन","EVS")</f>
        <v>पर्यावरण अध्ययन</v>
      </c>
      <c r="C326" s="701">
        <f>IFERROR(IF(AND(N314=""),"",VLOOKUP(N314,Marks,69,0)),"")</f>
        <v>41</v>
      </c>
      <c r="D326" s="702"/>
      <c r="E326" s="702"/>
      <c r="F326" s="703"/>
      <c r="G326" s="701">
        <f>IFERROR(IF(AND(N314=""),"",VLOOKUP(N314,Marks,73,0)),"")</f>
        <v>47</v>
      </c>
      <c r="H326" s="702"/>
      <c r="I326" s="702"/>
      <c r="J326" s="703"/>
      <c r="K326" s="926">
        <f>IFERROR(IF(AND(N314=""),"",SUM(C326,G326)),"")</f>
        <v>88</v>
      </c>
      <c r="L326" s="948"/>
      <c r="M326" s="948"/>
      <c r="N326" s="927"/>
      <c r="O326" s="79" t="str">
        <f>IFERROR(IF(AND(N314=""),"",VLOOKUP(N314,Marks,82,0)),"")</f>
        <v>A</v>
      </c>
      <c r="P326" s="209" t="str">
        <f>IFERROR(IF(AND(N314=""),"",VLOOKUP(N314,Marks,80,0)),"")</f>
        <v>P</v>
      </c>
    </row>
    <row r="327" spans="1:20" ht="12" customHeight="1">
      <c r="A327" s="98">
        <f>IF(N314="","",A326+1)</f>
        <v>21</v>
      </c>
      <c r="B327" s="896"/>
      <c r="C327" s="896"/>
      <c r="D327" s="896"/>
      <c r="E327" s="896"/>
      <c r="F327" s="896"/>
      <c r="G327" s="896"/>
      <c r="H327" s="896"/>
      <c r="I327" s="896"/>
      <c r="J327" s="896"/>
      <c r="K327" s="896"/>
      <c r="L327" s="896"/>
      <c r="M327" s="896"/>
      <c r="N327" s="896"/>
      <c r="O327" s="896"/>
      <c r="P327" s="896"/>
    </row>
    <row r="328" spans="1:20" ht="21" customHeight="1">
      <c r="A328" s="98">
        <f>IF(N314="","",A327+1)</f>
        <v>22</v>
      </c>
      <c r="B328" s="939" t="str">
        <f>IF('Master sheet'!$D$14="Hindi","अतिरिक्त विषय ","Extra Subject")</f>
        <v xml:space="preserve">अतिरिक्त विषय </v>
      </c>
      <c r="C328" s="939"/>
      <c r="D328" s="939"/>
      <c r="E328" s="939"/>
      <c r="F328" s="939"/>
      <c r="G328" s="939"/>
      <c r="H328" s="939"/>
      <c r="I328" s="939"/>
      <c r="J328" s="939"/>
      <c r="K328" s="939"/>
      <c r="L328" s="939"/>
      <c r="M328" s="939"/>
      <c r="N328" s="939"/>
      <c r="O328" s="939"/>
      <c r="P328" s="939"/>
    </row>
    <row r="329" spans="1:20" ht="21" customHeight="1">
      <c r="A329" s="98">
        <f>IF(N314="","",A328+1)</f>
        <v>23</v>
      </c>
      <c r="B329" s="358" t="str">
        <f>IF('Master sheet'!$D$14="Hindi","विषय","Subject")</f>
        <v>विषय</v>
      </c>
      <c r="C329" s="911" t="str">
        <f>IF('Master sheet'!$D$14="Hindi","पूर्णांक","M.M.")</f>
        <v>पूर्णांक</v>
      </c>
      <c r="D329" s="912"/>
      <c r="E329" s="911" t="str">
        <f>IF('Master sheet'!$D$14="Hindi","प्राप्तांक","Ob.M.")</f>
        <v>प्राप्तांक</v>
      </c>
      <c r="F329" s="912"/>
      <c r="G329" s="911" t="str">
        <f>IF('Master sheet'!$D$14="Hindi","ग्रेड","Grade")</f>
        <v>ग्रेड</v>
      </c>
      <c r="H329" s="912"/>
      <c r="I329" s="911" t="str">
        <f>IF('Master sheet'!$D$14="Hindi","विषय","Subject")</f>
        <v>विषय</v>
      </c>
      <c r="J329" s="912"/>
      <c r="K329" s="911" t="str">
        <f>IF('Master sheet'!$D$14="Hindi","पूर्णांक","M.M.")</f>
        <v>पूर्णांक</v>
      </c>
      <c r="L329" s="912"/>
      <c r="M329" s="911" t="str">
        <f>IF('Master sheet'!$D$14="Hindi","प्राप्तांक","Ob.M.")</f>
        <v>प्राप्तांक</v>
      </c>
      <c r="N329" s="912"/>
      <c r="O329" s="911" t="str">
        <f>IF('Master sheet'!$D$14="Hindi","ग्रेड","Grade")</f>
        <v>ग्रेड</v>
      </c>
      <c r="P329" s="912"/>
    </row>
    <row r="330" spans="1:20" ht="21" customHeight="1">
      <c r="A330" s="98">
        <f>IF(N314="","",A329+1)</f>
        <v>24</v>
      </c>
      <c r="B330" s="303" t="str">
        <f>IF(AND(N314=""),"",'Result Sheet'!$DA$4)</f>
        <v>COMPUTER</v>
      </c>
      <c r="C330" s="913">
        <f>IF(AND(N314=""),"",'Result Sheet'!$DC$7)</f>
        <v>100</v>
      </c>
      <c r="D330" s="913"/>
      <c r="E330" s="914">
        <f>IFERROR(IF(AND(N314=""),"",VLOOKUP(N314,Marks,106,0)),"")</f>
        <v>78</v>
      </c>
      <c r="F330" s="914"/>
      <c r="G330" s="915" t="str">
        <f>IFERROR(IF(AND(N314=""),"",VLOOKUP(N314,Marks,107,0)),"")</f>
        <v>B</v>
      </c>
      <c r="H330" s="915"/>
      <c r="I330" s="916" t="str">
        <f>IF(AND(N314=""),"",'Result Sheet'!$DE$4)</f>
        <v>G.K.</v>
      </c>
      <c r="J330" s="916"/>
      <c r="K330" s="913">
        <f>IF(AND(N314=""),"",'Result Sheet'!$DG$7)</f>
        <v>100</v>
      </c>
      <c r="L330" s="913"/>
      <c r="M330" s="914">
        <f>IFERROR(IF(AND(N314=""),"",VLOOKUP(N314,Marks,110,0)),"")</f>
        <v>83</v>
      </c>
      <c r="N330" s="914"/>
      <c r="O330" s="915" t="str">
        <f>IFERROR(IF(AND(N314=""),"",VLOOKUP(N314,Marks,111,0)),"")</f>
        <v>B</v>
      </c>
      <c r="P330" s="915"/>
    </row>
    <row r="331" spans="1:20" ht="21" customHeight="1">
      <c r="A331" s="98">
        <f>IF(N314="","",A330+1)</f>
        <v>25</v>
      </c>
      <c r="B331" s="897" t="str">
        <f>IF('Master sheet'!$D$14="Hindi","विषय","Subject")</f>
        <v>विषय</v>
      </c>
      <c r="C331" s="897"/>
      <c r="D331" s="919" t="str">
        <f>IF('Master sheet'!$D$14="Hindi","प्राप्तांक","Marks ")</f>
        <v>प्राप्तांक</v>
      </c>
      <c r="E331" s="920"/>
      <c r="F331" s="306" t="str">
        <f>IF('Master sheet'!$D$14="Hindi","ग्रेड","Grade")</f>
        <v>ग्रेड</v>
      </c>
      <c r="G331" s="897" t="str">
        <f>IF('Master sheet'!$D$14="Hindi","विषय","Subject")</f>
        <v>विषय</v>
      </c>
      <c r="H331" s="897"/>
      <c r="I331" s="919" t="str">
        <f>IF('Master sheet'!$D$14="Hindi","प्राप्तांक","Marks")</f>
        <v>प्राप्तांक</v>
      </c>
      <c r="J331" s="920"/>
      <c r="K331" s="306" t="str">
        <f>IF('Master sheet'!$D$14="Hindi","ग्रेड","Grade")</f>
        <v>ग्रेड</v>
      </c>
      <c r="L331" s="897" t="str">
        <f>IF('Master sheet'!$D$14="Hindi","विषय","Subject")</f>
        <v>विषय</v>
      </c>
      <c r="M331" s="897"/>
      <c r="N331" s="919" t="str">
        <f>IF('Master sheet'!$D$14="Hindi","प्राप्तांक","Marks")</f>
        <v>प्राप्तांक</v>
      </c>
      <c r="O331" s="920"/>
      <c r="P331" s="365" t="str">
        <f>IF('Master sheet'!$D$14="Hindi","ग्रेड","Grade")</f>
        <v>ग्रेड</v>
      </c>
    </row>
    <row r="332" spans="1:20" ht="21" customHeight="1">
      <c r="A332" s="98">
        <f>IF(N314="","",A331+1)</f>
        <v>26</v>
      </c>
      <c r="B332" s="907" t="str">
        <f>IF('Master sheet'!$D$14="Hindi","कार्यानुभव","WORK EXP.")</f>
        <v>कार्यानुभव</v>
      </c>
      <c r="C332" s="908"/>
      <c r="D332" s="908"/>
      <c r="E332" s="70">
        <f>IFERROR(IF(AND(N314=""),"",VLOOKUP(N314,Marks,85,0)),"")</f>
        <v>42</v>
      </c>
      <c r="F332" s="79" t="str">
        <f>IFERROR(IF(AND(N314=""),"",VLOOKUP(N314,Marks,89,0)),"")</f>
        <v>A</v>
      </c>
      <c r="G332" s="907" t="str">
        <f>IF('Master sheet'!$D$14="Hindi","कला शिक्षा","ART EDU.")</f>
        <v>कला शिक्षा</v>
      </c>
      <c r="H332" s="908"/>
      <c r="I332" s="908"/>
      <c r="J332" s="70">
        <f>IFERROR(IF(AND(N314=""),"",VLOOKUP(N314,Marks,92,0)),"")</f>
        <v>34</v>
      </c>
      <c r="K332" s="79" t="str">
        <f>IFERROR(IF(AND(N314=""),"",VLOOKUP(N314,Marks,96,0)),"")</f>
        <v>B</v>
      </c>
      <c r="L332" s="909" t="str">
        <f>IF('Master sheet'!$D$14="Hindi","स्वा. एवं शा. शिक्षा","HE.&amp;PH. EDU.")</f>
        <v>स्वा. एवं शा. शिक्षा</v>
      </c>
      <c r="M332" s="910"/>
      <c r="N332" s="910"/>
      <c r="O332" s="70">
        <f>IFERROR(IF(AND(N314=""),"",VLOOKUP(N314,Marks,99,0)),"")</f>
        <v>77</v>
      </c>
      <c r="P332" s="79" t="str">
        <f>IFERROR(IF(AND(N314=""),"",VLOOKUP(N314,Marks,103,0)),"")</f>
        <v>A</v>
      </c>
    </row>
    <row r="333" spans="1:20" ht="9" customHeight="1">
      <c r="A333" s="98">
        <f>IF(N314="","",A332+1)</f>
        <v>27</v>
      </c>
      <c r="B333" s="309"/>
      <c r="C333" s="309"/>
      <c r="D333" s="309"/>
      <c r="E333" s="363"/>
      <c r="F333" s="364"/>
      <c r="G333" s="309"/>
      <c r="H333" s="309"/>
      <c r="I333" s="309"/>
      <c r="J333" s="363"/>
      <c r="K333" s="364"/>
      <c r="L333" s="310"/>
      <c r="M333" s="310"/>
      <c r="N333" s="310"/>
      <c r="O333" s="363"/>
      <c r="P333" s="364"/>
    </row>
    <row r="334" spans="1:20" ht="21" customHeight="1">
      <c r="A334" s="98">
        <f>IF(N314="","",A333+1)</f>
        <v>28</v>
      </c>
      <c r="B334" s="886" t="str">
        <f>IF('Master sheet'!$D$14="Hindi","कुल कार्य दिवस :-","Total Meeting :-")</f>
        <v>कुल कार्य दिवस :-</v>
      </c>
      <c r="C334" s="886"/>
      <c r="D334" s="886"/>
      <c r="E334" s="887">
        <f>IFERROR(IF(AND(N314=""),"",VLOOKUP(N314,Marks,117,0)),"")</f>
        <v>220</v>
      </c>
      <c r="F334" s="887"/>
      <c r="G334" s="887"/>
      <c r="H334" s="887"/>
      <c r="I334" s="886" t="str">
        <f>IF('Master sheet'!$D$14="Hindi","कुल उपस्थिति :-","Total Attendance :-")</f>
        <v>कुल उपस्थिति :-</v>
      </c>
      <c r="J334" s="886"/>
      <c r="K334" s="886"/>
      <c r="L334" s="886"/>
      <c r="M334" s="888">
        <f>IFERROR(IF(AND(N314=""),"",VLOOKUP(N314,Marks,118,0)),"")</f>
        <v>156</v>
      </c>
      <c r="N334" s="888"/>
      <c r="O334" s="888"/>
      <c r="P334" s="888"/>
    </row>
    <row r="335" spans="1:20" ht="21" customHeight="1">
      <c r="A335" s="98">
        <f>IF(N314="","",A334+1)</f>
        <v>29</v>
      </c>
      <c r="B335" s="886" t="str">
        <f>IF('Master sheet'!$D$14="Hindi","परिणाम :-","Result :-")</f>
        <v>परिणाम :-</v>
      </c>
      <c r="C335" s="886"/>
      <c r="D335" s="886"/>
      <c r="E335" s="889" t="str">
        <f>IFERROR(IF(AND(N314=""),"",VLOOKUP(N314,Marks,116,0)),"")</f>
        <v>कक्षोंन्नति</v>
      </c>
      <c r="F335" s="889"/>
      <c r="G335" s="889"/>
      <c r="H335" s="889"/>
      <c r="I335" s="886" t="str">
        <f>IF('Master sheet'!$D$14="Hindi","परिणाम प्रतिशत में :-","Result in Percentage :-")</f>
        <v>परिणाम प्रतिशत में :-</v>
      </c>
      <c r="J335" s="886"/>
      <c r="K335" s="886"/>
      <c r="L335" s="886"/>
      <c r="M335" s="890">
        <f>IFERROR(IF(AND(N314=""),"",VLOOKUP(N314,Marks,113,0)),"")</f>
        <v>79.400000000000006</v>
      </c>
      <c r="N335" s="890"/>
      <c r="O335" s="890"/>
      <c r="P335" s="890"/>
    </row>
    <row r="336" spans="1:20" ht="21" customHeight="1">
      <c r="A336" s="98">
        <f>IF(N314="","",A335+1)</f>
        <v>30</v>
      </c>
      <c r="B336" s="886" t="str">
        <f>IF('Master sheet'!$D$14="Hindi","श्रेणी / ग्रेड :-","Division / Grade :-")</f>
        <v>श्रेणी / ग्रेड :-</v>
      </c>
      <c r="C336" s="886"/>
      <c r="D336" s="886"/>
      <c r="E336" s="210" t="str">
        <f>IFERROR(IF(AND(N314=""),"",VLOOKUP(N314,Marks,114,0)),"")</f>
        <v>I</v>
      </c>
      <c r="F336" s="211" t="s">
        <v>129</v>
      </c>
      <c r="G336" s="891" t="str">
        <f>IFERROR(IF(AND(N314=""),"",VLOOKUP(N314,Marks,119,0)),"")</f>
        <v>B</v>
      </c>
      <c r="H336" s="891"/>
      <c r="I336" s="886" t="str">
        <f>IF('Master sheet'!$D$14="Hindi","कक्षा में स्थान :-","Position in the Class :-")</f>
        <v>कक्षा में स्थान :-</v>
      </c>
      <c r="J336" s="886"/>
      <c r="K336" s="886"/>
      <c r="L336" s="886"/>
      <c r="M336" s="892">
        <f>IFERROR(IF(AND(N314=""),"",VLOOKUP(N314,Marks,115,0)),"")</f>
        <v>15.999999999999998</v>
      </c>
      <c r="N336" s="892"/>
      <c r="O336" s="892"/>
      <c r="P336" s="892"/>
    </row>
    <row r="337" spans="1:16" ht="21" customHeight="1">
      <c r="A337" s="98">
        <f>IF(N314="","",A336+1)</f>
        <v>31</v>
      </c>
      <c r="B337" s="872" t="str">
        <f>IF('Master sheet'!$D$14="Hindi","परीक्षा परिणाम घोषणा दिनांक :-","Result Declaration Date :-")</f>
        <v>परीक्षा परिणाम घोषणा दिनांक :-</v>
      </c>
      <c r="C337" s="872"/>
      <c r="D337" s="872"/>
      <c r="E337" s="873">
        <f>IFERROR(IF(AND(N314=""),"",'Master sheet'!$D$13),"")</f>
        <v>45793</v>
      </c>
      <c r="F337" s="873"/>
      <c r="G337" s="873"/>
      <c r="H337" s="409"/>
      <c r="I337" s="71"/>
      <c r="J337" s="71"/>
      <c r="K337" s="45"/>
      <c r="L337" s="71"/>
      <c r="M337" s="71"/>
      <c r="N337" s="71"/>
      <c r="O337" s="71"/>
      <c r="P337" s="71"/>
    </row>
    <row r="338" spans="1:16" ht="54" customHeight="1">
      <c r="A338" s="98">
        <f>IF(N314="","",A337+1)</f>
        <v>32</v>
      </c>
      <c r="B338" s="874" t="str">
        <f>IFERROR(IF(AND(N314=""),"",'Result Sheet'!$DO$211),"")</f>
        <v>( PRADIP SINGH RAJAWAT )</v>
      </c>
      <c r="C338" s="874"/>
      <c r="D338" s="874"/>
      <c r="E338" s="874"/>
      <c r="F338" s="875" t="str">
        <f>IF(AND(N314=""),"",CONCATENATE("(",'Master sheet'!$D$17," )"))</f>
        <v>(Suresh Kumar )</v>
      </c>
      <c r="G338" s="875"/>
      <c r="H338" s="875"/>
      <c r="I338" s="875"/>
      <c r="J338" s="875"/>
      <c r="K338" s="875" t="str">
        <f>IF(AND(N314=""),"",CONCATENATE("(",'Master sheet'!$D$15," )"))</f>
        <v>(USHA PALIYA )</v>
      </c>
      <c r="L338" s="875"/>
      <c r="M338" s="875"/>
      <c r="N338" s="875"/>
      <c r="O338" s="875"/>
      <c r="P338" s="875"/>
    </row>
    <row r="339" spans="1:16" ht="24.75" customHeight="1">
      <c r="A339" s="98">
        <f>IF(N314="","",A338+1)</f>
        <v>33</v>
      </c>
      <c r="B339" s="876" t="str">
        <f>IF('Master sheet'!$D$14="Hindi","हस्ताक्षर कक्षाध्यापक","Signature of the class teacher")</f>
        <v>हस्ताक्षर कक्षाध्यापक</v>
      </c>
      <c r="C339" s="876"/>
      <c r="D339" s="876"/>
      <c r="E339" s="876"/>
      <c r="F339" s="876" t="str">
        <f>IF('Master sheet'!$D$14="Hindi","हस्ताक्षर परीक्षा प्रभारी","Signature of the exam. Incharge")</f>
        <v>हस्ताक्षर परीक्षा प्रभारी</v>
      </c>
      <c r="G339" s="876"/>
      <c r="H339" s="876"/>
      <c r="I339" s="876"/>
      <c r="J339" s="876"/>
      <c r="K339" s="876" t="str">
        <f>IF('Master sheet'!$D$14="Hindi","हस्ताक्षर संस्था प्रधान","Head of Institute's Signature")</f>
        <v>हस्ताक्षर संस्था प्रधान</v>
      </c>
      <c r="L339" s="876"/>
      <c r="M339" s="876"/>
      <c r="N339" s="876"/>
      <c r="O339" s="876"/>
      <c r="P339" s="876"/>
    </row>
  </sheetData>
  <sheetProtection password="F18B" sheet="1" objects="1" scenarios="1" formatCells="0" formatColumns="0" formatRows="0"/>
  <mergeCells count="1181">
    <mergeCell ref="B139:D139"/>
    <mergeCell ref="E139:P139"/>
    <mergeCell ref="E140:P140"/>
    <mergeCell ref="M84:N84"/>
    <mergeCell ref="O84:P84"/>
    <mergeCell ref="G80:H80"/>
    <mergeCell ref="I80:J80"/>
    <mergeCell ref="M80:N80"/>
    <mergeCell ref="C81:D81"/>
    <mergeCell ref="E81:F81"/>
    <mergeCell ref="G81:H81"/>
    <mergeCell ref="I81:J81"/>
    <mergeCell ref="C119:D119"/>
    <mergeCell ref="E119:F119"/>
    <mergeCell ref="G119:H119"/>
    <mergeCell ref="I119:J119"/>
    <mergeCell ref="M119:N119"/>
    <mergeCell ref="C92:D92"/>
    <mergeCell ref="E92:F92"/>
    <mergeCell ref="G92:H92"/>
    <mergeCell ref="I92:J92"/>
    <mergeCell ref="M81:N81"/>
    <mergeCell ref="E96:H96"/>
    <mergeCell ref="I96:L96"/>
    <mergeCell ref="M96:P96"/>
    <mergeCell ref="C125:D125"/>
    <mergeCell ref="E125:F125"/>
    <mergeCell ref="G125:H125"/>
    <mergeCell ref="I125:J125"/>
    <mergeCell ref="K125:L125"/>
    <mergeCell ref="M125:N125"/>
    <mergeCell ref="K121:N121"/>
    <mergeCell ref="C155:F155"/>
    <mergeCell ref="G155:J155"/>
    <mergeCell ref="K155:N155"/>
    <mergeCell ref="O155:P155"/>
    <mergeCell ref="C186:D186"/>
    <mergeCell ref="E186:F186"/>
    <mergeCell ref="G186:H186"/>
    <mergeCell ref="I186:J186"/>
    <mergeCell ref="M186:N186"/>
    <mergeCell ref="O186:P186"/>
    <mergeCell ref="O160:P160"/>
    <mergeCell ref="G181:J181"/>
    <mergeCell ref="K181:N181"/>
    <mergeCell ref="C156:F156"/>
    <mergeCell ref="O159:P159"/>
    <mergeCell ref="M164:P164"/>
    <mergeCell ref="B157:P157"/>
    <mergeCell ref="G156:J156"/>
    <mergeCell ref="K156:N156"/>
    <mergeCell ref="B158:P158"/>
    <mergeCell ref="C159:D159"/>
    <mergeCell ref="E159:F159"/>
    <mergeCell ref="G159:H159"/>
    <mergeCell ref="I159:J159"/>
    <mergeCell ref="K159:L159"/>
    <mergeCell ref="M159:N159"/>
    <mergeCell ref="B161:C161"/>
    <mergeCell ref="D161:E161"/>
    <mergeCell ref="G161:H161"/>
    <mergeCell ref="I161:J161"/>
    <mergeCell ref="L161:M161"/>
    <mergeCell ref="N161:O161"/>
    <mergeCell ref="M256:N256"/>
    <mergeCell ref="B229:C229"/>
    <mergeCell ref="D229:E229"/>
    <mergeCell ref="G229:H229"/>
    <mergeCell ref="I229:J229"/>
    <mergeCell ref="L229:M229"/>
    <mergeCell ref="N229:O229"/>
    <mergeCell ref="B230:D230"/>
    <mergeCell ref="G230:I230"/>
    <mergeCell ref="G224:J224"/>
    <mergeCell ref="O16:P16"/>
    <mergeCell ref="C16:D16"/>
    <mergeCell ref="E16:F16"/>
    <mergeCell ref="G16:H16"/>
    <mergeCell ref="I16:J16"/>
    <mergeCell ref="M16:N16"/>
    <mergeCell ref="C50:D50"/>
    <mergeCell ref="E50:F50"/>
    <mergeCell ref="G50:H50"/>
    <mergeCell ref="I50:J50"/>
    <mergeCell ref="M50:N50"/>
    <mergeCell ref="O50:P50"/>
    <mergeCell ref="C53:F53"/>
    <mergeCell ref="G53:J53"/>
    <mergeCell ref="K53:N53"/>
    <mergeCell ref="O53:P53"/>
    <mergeCell ref="C84:D84"/>
    <mergeCell ref="E84:F84"/>
    <mergeCell ref="G84:H84"/>
    <mergeCell ref="I84:J84"/>
    <mergeCell ref="E58:F58"/>
    <mergeCell ref="G58:H58"/>
    <mergeCell ref="C19:F19"/>
    <mergeCell ref="G19:J19"/>
    <mergeCell ref="K19:N19"/>
    <mergeCell ref="O19:P19"/>
    <mergeCell ref="C87:F87"/>
    <mergeCell ref="G87:J87"/>
    <mergeCell ref="K87:N87"/>
    <mergeCell ref="O87:P87"/>
    <mergeCell ref="C118:D118"/>
    <mergeCell ref="E118:F118"/>
    <mergeCell ref="G118:H118"/>
    <mergeCell ref="I118:J118"/>
    <mergeCell ref="M118:N118"/>
    <mergeCell ref="O118:P118"/>
    <mergeCell ref="C121:F121"/>
    <mergeCell ref="G121:J121"/>
    <mergeCell ref="O121:P121"/>
    <mergeCell ref="I117:J117"/>
    <mergeCell ref="M117:N117"/>
    <mergeCell ref="I58:J58"/>
    <mergeCell ref="K58:L58"/>
    <mergeCell ref="M58:N58"/>
    <mergeCell ref="O58:P58"/>
    <mergeCell ref="C52:D52"/>
    <mergeCell ref="E52:F52"/>
    <mergeCell ref="G52:H52"/>
    <mergeCell ref="I52:J52"/>
    <mergeCell ref="M52:N52"/>
    <mergeCell ref="C54:F54"/>
    <mergeCell ref="G94:I94"/>
    <mergeCell ref="L94:N94"/>
    <mergeCell ref="B96:D96"/>
    <mergeCell ref="B328:P328"/>
    <mergeCell ref="C322:D322"/>
    <mergeCell ref="K92:L92"/>
    <mergeCell ref="M92:N92"/>
    <mergeCell ref="J108:M108"/>
    <mergeCell ref="B298:D298"/>
    <mergeCell ref="G298:I298"/>
    <mergeCell ref="L298:N298"/>
    <mergeCell ref="O295:P295"/>
    <mergeCell ref="C296:D296"/>
    <mergeCell ref="E296:F296"/>
    <mergeCell ref="G296:H296"/>
    <mergeCell ref="O296:P296"/>
    <mergeCell ref="B300:D300"/>
    <mergeCell ref="E300:H300"/>
    <mergeCell ref="C291:F291"/>
    <mergeCell ref="G291:J291"/>
    <mergeCell ref="B297:C297"/>
    <mergeCell ref="D297:E297"/>
    <mergeCell ref="G297:H297"/>
    <mergeCell ref="C290:D290"/>
    <mergeCell ref="E290:F290"/>
    <mergeCell ref="G290:H290"/>
    <mergeCell ref="I290:J290"/>
    <mergeCell ref="M290:N290"/>
    <mergeCell ref="G264:I264"/>
    <mergeCell ref="L264:N264"/>
    <mergeCell ref="C262:D262"/>
    <mergeCell ref="E262:F262"/>
    <mergeCell ref="G262:H262"/>
    <mergeCell ref="K292:N292"/>
    <mergeCell ref="B293:P293"/>
    <mergeCell ref="B301:D301"/>
    <mergeCell ref="E301:H301"/>
    <mergeCell ref="I301:L301"/>
    <mergeCell ref="M301:P301"/>
    <mergeCell ref="B302:D302"/>
    <mergeCell ref="G302:H302"/>
    <mergeCell ref="I302:L302"/>
    <mergeCell ref="M302:P302"/>
    <mergeCell ref="B303:D303"/>
    <mergeCell ref="E303:G303"/>
    <mergeCell ref="E324:F324"/>
    <mergeCell ref="G324:H324"/>
    <mergeCell ref="I324:J324"/>
    <mergeCell ref="M324:N324"/>
    <mergeCell ref="C326:F326"/>
    <mergeCell ref="G326:J326"/>
    <mergeCell ref="K326:N326"/>
    <mergeCell ref="B304:E304"/>
    <mergeCell ref="F304:J304"/>
    <mergeCell ref="K304:P304"/>
    <mergeCell ref="B305:E305"/>
    <mergeCell ref="F305:J305"/>
    <mergeCell ref="K305:P305"/>
    <mergeCell ref="B307:P307"/>
    <mergeCell ref="B308:P308"/>
    <mergeCell ref="B309:D309"/>
    <mergeCell ref="E309:P309"/>
    <mergeCell ref="E310:P310"/>
    <mergeCell ref="C311:D311"/>
    <mergeCell ref="E311:G311"/>
    <mergeCell ref="H311:I311"/>
    <mergeCell ref="J311:M311"/>
    <mergeCell ref="D195:E195"/>
    <mergeCell ref="G195:H195"/>
    <mergeCell ref="I195:J195"/>
    <mergeCell ref="L195:M195"/>
    <mergeCell ref="N195:O195"/>
    <mergeCell ref="B196:D196"/>
    <mergeCell ref="G196:I196"/>
    <mergeCell ref="L196:N196"/>
    <mergeCell ref="B199:D199"/>
    <mergeCell ref="K296:L296"/>
    <mergeCell ref="M296:N296"/>
    <mergeCell ref="I297:J297"/>
    <mergeCell ref="L297:M297"/>
    <mergeCell ref="N297:O297"/>
    <mergeCell ref="I300:L300"/>
    <mergeCell ref="M300:P300"/>
    <mergeCell ref="E199:H199"/>
    <mergeCell ref="I199:L199"/>
    <mergeCell ref="M199:P199"/>
    <mergeCell ref="B200:D200"/>
    <mergeCell ref="G200:H200"/>
    <mergeCell ref="I200:L200"/>
    <mergeCell ref="M200:P200"/>
    <mergeCell ref="B201:D201"/>
    <mergeCell ref="E201:G201"/>
    <mergeCell ref="B202:E202"/>
    <mergeCell ref="F202:J202"/>
    <mergeCell ref="K202:P202"/>
    <mergeCell ref="B203:E203"/>
    <mergeCell ref="F203:J203"/>
    <mergeCell ref="K203:P203"/>
    <mergeCell ref="I296:J296"/>
    <mergeCell ref="J142:M142"/>
    <mergeCell ref="B171:P171"/>
    <mergeCell ref="B172:P172"/>
    <mergeCell ref="B173:D173"/>
    <mergeCell ref="E173:P173"/>
    <mergeCell ref="C154:D154"/>
    <mergeCell ref="E154:F154"/>
    <mergeCell ref="G154:H154"/>
    <mergeCell ref="I154:J154"/>
    <mergeCell ref="M154:N154"/>
    <mergeCell ref="C150:D150"/>
    <mergeCell ref="E150:F150"/>
    <mergeCell ref="G150:H150"/>
    <mergeCell ref="I150:J150"/>
    <mergeCell ref="M150:N150"/>
    <mergeCell ref="C151:D151"/>
    <mergeCell ref="E151:F151"/>
    <mergeCell ref="G151:H151"/>
    <mergeCell ref="I151:J151"/>
    <mergeCell ref="M151:N151"/>
    <mergeCell ref="C160:D160"/>
    <mergeCell ref="E160:F160"/>
    <mergeCell ref="G160:H160"/>
    <mergeCell ref="I160:J160"/>
    <mergeCell ref="K160:L160"/>
    <mergeCell ref="M160:N160"/>
    <mergeCell ref="B169:E169"/>
    <mergeCell ref="C153:D153"/>
    <mergeCell ref="E153:F153"/>
    <mergeCell ref="G153:H153"/>
    <mergeCell ref="I153:J153"/>
    <mergeCell ref="M153:N153"/>
    <mergeCell ref="E152:F152"/>
    <mergeCell ref="G152:H152"/>
    <mergeCell ref="I152:J152"/>
    <mergeCell ref="M152:N152"/>
    <mergeCell ref="O152:P152"/>
    <mergeCell ref="C148:D148"/>
    <mergeCell ref="E148:F148"/>
    <mergeCell ref="G148:H148"/>
    <mergeCell ref="I148:J148"/>
    <mergeCell ref="M148:N148"/>
    <mergeCell ref="C149:D149"/>
    <mergeCell ref="E149:F149"/>
    <mergeCell ref="G149:H149"/>
    <mergeCell ref="I149:J149"/>
    <mergeCell ref="M149:N149"/>
    <mergeCell ref="O147:O149"/>
    <mergeCell ref="P147:P149"/>
    <mergeCell ref="C147:F147"/>
    <mergeCell ref="G147:J147"/>
    <mergeCell ref="K147:N147"/>
    <mergeCell ref="B113:B115"/>
    <mergeCell ref="C113:F113"/>
    <mergeCell ref="C114:D114"/>
    <mergeCell ref="E114:F114"/>
    <mergeCell ref="P113:P115"/>
    <mergeCell ref="B110:D110"/>
    <mergeCell ref="E110:I110"/>
    <mergeCell ref="I132:L132"/>
    <mergeCell ref="M132:P132"/>
    <mergeCell ref="B128:D128"/>
    <mergeCell ref="G128:I128"/>
    <mergeCell ref="L128:N128"/>
    <mergeCell ref="B130:D130"/>
    <mergeCell ref="E130:H130"/>
    <mergeCell ref="I130:L130"/>
    <mergeCell ref="B144:D144"/>
    <mergeCell ref="E144:I144"/>
    <mergeCell ref="J144:M144"/>
    <mergeCell ref="N144:P144"/>
    <mergeCell ref="N141:P141"/>
    <mergeCell ref="B135:E135"/>
    <mergeCell ref="F135:J135"/>
    <mergeCell ref="K135:P135"/>
    <mergeCell ref="B137:P137"/>
    <mergeCell ref="B138:P138"/>
    <mergeCell ref="B133:D133"/>
    <mergeCell ref="E133:G133"/>
    <mergeCell ref="B134:E134"/>
    <mergeCell ref="F134:J134"/>
    <mergeCell ref="K134:P134"/>
    <mergeCell ref="N142:P142"/>
    <mergeCell ref="B143:D143"/>
    <mergeCell ref="I98:L98"/>
    <mergeCell ref="M98:P98"/>
    <mergeCell ref="B94:D94"/>
    <mergeCell ref="B111:D111"/>
    <mergeCell ref="E111:O111"/>
    <mergeCell ref="B108:D108"/>
    <mergeCell ref="E108:I108"/>
    <mergeCell ref="G114:H114"/>
    <mergeCell ref="I114:J114"/>
    <mergeCell ref="M114:N114"/>
    <mergeCell ref="C115:D115"/>
    <mergeCell ref="E115:F115"/>
    <mergeCell ref="G115:H115"/>
    <mergeCell ref="I115:J115"/>
    <mergeCell ref="M115:N115"/>
    <mergeCell ref="B147:B149"/>
    <mergeCell ref="E145:O145"/>
    <mergeCell ref="B142:D142"/>
    <mergeCell ref="E142:I142"/>
    <mergeCell ref="C116:D116"/>
    <mergeCell ref="E116:F116"/>
    <mergeCell ref="G116:H116"/>
    <mergeCell ref="I116:J116"/>
    <mergeCell ref="M116:N116"/>
    <mergeCell ref="G113:J113"/>
    <mergeCell ref="K113:N113"/>
    <mergeCell ref="O113:O115"/>
    <mergeCell ref="B109:D109"/>
    <mergeCell ref="E109:I109"/>
    <mergeCell ref="J109:M109"/>
    <mergeCell ref="N109:P109"/>
    <mergeCell ref="N108:P108"/>
    <mergeCell ref="O57:P57"/>
    <mergeCell ref="C58:D58"/>
    <mergeCell ref="I83:J83"/>
    <mergeCell ref="M83:N83"/>
    <mergeCell ref="C80:D80"/>
    <mergeCell ref="J110:M110"/>
    <mergeCell ref="N110:P110"/>
    <mergeCell ref="B105:D105"/>
    <mergeCell ref="E105:P105"/>
    <mergeCell ref="E106:P106"/>
    <mergeCell ref="C107:D107"/>
    <mergeCell ref="E107:G107"/>
    <mergeCell ref="H107:I107"/>
    <mergeCell ref="J107:M107"/>
    <mergeCell ref="O92:P92"/>
    <mergeCell ref="N107:P107"/>
    <mergeCell ref="B101:E101"/>
    <mergeCell ref="F101:J101"/>
    <mergeCell ref="K101:P101"/>
    <mergeCell ref="B103:P103"/>
    <mergeCell ref="B104:P104"/>
    <mergeCell ref="B99:D99"/>
    <mergeCell ref="E99:G99"/>
    <mergeCell ref="B100:E100"/>
    <mergeCell ref="F100:J100"/>
    <mergeCell ref="K100:P100"/>
    <mergeCell ref="B97:D97"/>
    <mergeCell ref="E97:H97"/>
    <mergeCell ref="I97:L97"/>
    <mergeCell ref="M97:P97"/>
    <mergeCell ref="B98:D98"/>
    <mergeCell ref="G98:H98"/>
    <mergeCell ref="E14:F14"/>
    <mergeCell ref="G14:H14"/>
    <mergeCell ref="I14:J14"/>
    <mergeCell ref="M14:N14"/>
    <mergeCell ref="C15:D15"/>
    <mergeCell ref="E15:F15"/>
    <mergeCell ref="G15:H15"/>
    <mergeCell ref="I15:J15"/>
    <mergeCell ref="M15:N15"/>
    <mergeCell ref="C24:D24"/>
    <mergeCell ref="E24:F24"/>
    <mergeCell ref="G24:H24"/>
    <mergeCell ref="I24:J24"/>
    <mergeCell ref="K24:L24"/>
    <mergeCell ref="M24:N24"/>
    <mergeCell ref="O24:P24"/>
    <mergeCell ref="G45:J45"/>
    <mergeCell ref="K45:N45"/>
    <mergeCell ref="C20:F20"/>
    <mergeCell ref="G20:J20"/>
    <mergeCell ref="K20:N20"/>
    <mergeCell ref="B22:P22"/>
    <mergeCell ref="C23:D23"/>
    <mergeCell ref="E23:F23"/>
    <mergeCell ref="G23:H23"/>
    <mergeCell ref="I23:J23"/>
    <mergeCell ref="K23:L23"/>
    <mergeCell ref="M23:N23"/>
    <mergeCell ref="O23:P23"/>
    <mergeCell ref="B42:D42"/>
    <mergeCell ref="E42:I42"/>
    <mergeCell ref="J42:M42"/>
    <mergeCell ref="K122:N122"/>
    <mergeCell ref="B124:P124"/>
    <mergeCell ref="K169:P169"/>
    <mergeCell ref="B167:D167"/>
    <mergeCell ref="E167:G167"/>
    <mergeCell ref="B168:E168"/>
    <mergeCell ref="F168:J168"/>
    <mergeCell ref="K168:P168"/>
    <mergeCell ref="B165:D165"/>
    <mergeCell ref="E165:H165"/>
    <mergeCell ref="I165:L165"/>
    <mergeCell ref="M165:P165"/>
    <mergeCell ref="B166:D166"/>
    <mergeCell ref="G166:H166"/>
    <mergeCell ref="I166:L166"/>
    <mergeCell ref="M166:P166"/>
    <mergeCell ref="B162:D162"/>
    <mergeCell ref="G162:I162"/>
    <mergeCell ref="L162:N162"/>
    <mergeCell ref="B164:D164"/>
    <mergeCell ref="E164:H164"/>
    <mergeCell ref="I164:L164"/>
    <mergeCell ref="F169:J169"/>
    <mergeCell ref="B145:D145"/>
    <mergeCell ref="E143:I143"/>
    <mergeCell ref="J143:M143"/>
    <mergeCell ref="N143:P143"/>
    <mergeCell ref="J141:M141"/>
    <mergeCell ref="C141:D141"/>
    <mergeCell ref="E141:G141"/>
    <mergeCell ref="H141:I141"/>
    <mergeCell ref="C152:D152"/>
    <mergeCell ref="B131:D131"/>
    <mergeCell ref="E131:H131"/>
    <mergeCell ref="I131:L131"/>
    <mergeCell ref="M131:P131"/>
    <mergeCell ref="B132:D132"/>
    <mergeCell ref="G132:H132"/>
    <mergeCell ref="C117:D117"/>
    <mergeCell ref="E117:F117"/>
    <mergeCell ref="G117:H117"/>
    <mergeCell ref="O125:P125"/>
    <mergeCell ref="C126:D126"/>
    <mergeCell ref="E126:F126"/>
    <mergeCell ref="G126:H126"/>
    <mergeCell ref="I126:J126"/>
    <mergeCell ref="K126:L126"/>
    <mergeCell ref="M126:N126"/>
    <mergeCell ref="O126:P126"/>
    <mergeCell ref="M130:P130"/>
    <mergeCell ref="B123:P123"/>
    <mergeCell ref="B127:C127"/>
    <mergeCell ref="D127:E127"/>
    <mergeCell ref="G127:H127"/>
    <mergeCell ref="I127:J127"/>
    <mergeCell ref="L127:M127"/>
    <mergeCell ref="N127:O127"/>
    <mergeCell ref="C120:D120"/>
    <mergeCell ref="E120:F120"/>
    <mergeCell ref="G120:H120"/>
    <mergeCell ref="I120:J120"/>
    <mergeCell ref="M120:N120"/>
    <mergeCell ref="C122:F122"/>
    <mergeCell ref="G122:J122"/>
    <mergeCell ref="B93:C93"/>
    <mergeCell ref="D93:E93"/>
    <mergeCell ref="G93:H93"/>
    <mergeCell ref="I93:J93"/>
    <mergeCell ref="L93:M93"/>
    <mergeCell ref="N93:O93"/>
    <mergeCell ref="B79:B81"/>
    <mergeCell ref="C79:F79"/>
    <mergeCell ref="G79:J79"/>
    <mergeCell ref="K79:N79"/>
    <mergeCell ref="C82:D82"/>
    <mergeCell ref="E82:F82"/>
    <mergeCell ref="G82:H82"/>
    <mergeCell ref="I82:J82"/>
    <mergeCell ref="M82:N82"/>
    <mergeCell ref="C83:D83"/>
    <mergeCell ref="E83:F83"/>
    <mergeCell ref="G83:H83"/>
    <mergeCell ref="E80:F80"/>
    <mergeCell ref="C88:F88"/>
    <mergeCell ref="G88:J88"/>
    <mergeCell ref="K88:N88"/>
    <mergeCell ref="B90:P90"/>
    <mergeCell ref="C91:D91"/>
    <mergeCell ref="E91:F91"/>
    <mergeCell ref="G91:H91"/>
    <mergeCell ref="E86:F86"/>
    <mergeCell ref="G86:H86"/>
    <mergeCell ref="I86:J86"/>
    <mergeCell ref="M86:N86"/>
    <mergeCell ref="B76:D76"/>
    <mergeCell ref="E76:I76"/>
    <mergeCell ref="J76:M76"/>
    <mergeCell ref="N76:P76"/>
    <mergeCell ref="B77:D77"/>
    <mergeCell ref="E77:O77"/>
    <mergeCell ref="B74:D74"/>
    <mergeCell ref="E74:I74"/>
    <mergeCell ref="J74:M74"/>
    <mergeCell ref="N74:P74"/>
    <mergeCell ref="B75:D75"/>
    <mergeCell ref="E75:I75"/>
    <mergeCell ref="J75:M75"/>
    <mergeCell ref="N75:P75"/>
    <mergeCell ref="I91:J91"/>
    <mergeCell ref="K91:L91"/>
    <mergeCell ref="M91:N91"/>
    <mergeCell ref="O91:P91"/>
    <mergeCell ref="C85:D85"/>
    <mergeCell ref="E85:F85"/>
    <mergeCell ref="G85:H85"/>
    <mergeCell ref="I85:J85"/>
    <mergeCell ref="M85:N85"/>
    <mergeCell ref="C86:D86"/>
    <mergeCell ref="O79:O81"/>
    <mergeCell ref="P79:P81"/>
    <mergeCell ref="B89:P89"/>
    <mergeCell ref="B71:D71"/>
    <mergeCell ref="E71:P71"/>
    <mergeCell ref="E72:P72"/>
    <mergeCell ref="C73:D73"/>
    <mergeCell ref="E73:G73"/>
    <mergeCell ref="H73:I73"/>
    <mergeCell ref="J73:M73"/>
    <mergeCell ref="N73:P73"/>
    <mergeCell ref="B67:E67"/>
    <mergeCell ref="F67:J67"/>
    <mergeCell ref="K67:P67"/>
    <mergeCell ref="B69:P69"/>
    <mergeCell ref="B70:P70"/>
    <mergeCell ref="B65:D65"/>
    <mergeCell ref="E65:G65"/>
    <mergeCell ref="B66:E66"/>
    <mergeCell ref="F66:J66"/>
    <mergeCell ref="K66:P66"/>
    <mergeCell ref="B64:D64"/>
    <mergeCell ref="G64:H64"/>
    <mergeCell ref="I64:L64"/>
    <mergeCell ref="M64:P64"/>
    <mergeCell ref="B60:D60"/>
    <mergeCell ref="G60:I60"/>
    <mergeCell ref="L60:N60"/>
    <mergeCell ref="B62:D62"/>
    <mergeCell ref="E62:H62"/>
    <mergeCell ref="I62:L62"/>
    <mergeCell ref="M62:P62"/>
    <mergeCell ref="B59:C59"/>
    <mergeCell ref="D59:E59"/>
    <mergeCell ref="G59:H59"/>
    <mergeCell ref="I59:J59"/>
    <mergeCell ref="L59:M59"/>
    <mergeCell ref="N59:O59"/>
    <mergeCell ref="E46:F46"/>
    <mergeCell ref="C49:D49"/>
    <mergeCell ref="E49:F49"/>
    <mergeCell ref="G49:H49"/>
    <mergeCell ref="I49:J49"/>
    <mergeCell ref="M49:N49"/>
    <mergeCell ref="C51:D51"/>
    <mergeCell ref="E51:F51"/>
    <mergeCell ref="G51:H51"/>
    <mergeCell ref="I51:J51"/>
    <mergeCell ref="M51:N51"/>
    <mergeCell ref="G46:H46"/>
    <mergeCell ref="I46:J46"/>
    <mergeCell ref="G54:J54"/>
    <mergeCell ref="K54:N54"/>
    <mergeCell ref="B63:D63"/>
    <mergeCell ref="E63:H63"/>
    <mergeCell ref="I63:L63"/>
    <mergeCell ref="M63:P63"/>
    <mergeCell ref="E48:F48"/>
    <mergeCell ref="G48:H48"/>
    <mergeCell ref="I48:J48"/>
    <mergeCell ref="M48:N48"/>
    <mergeCell ref="C57:D57"/>
    <mergeCell ref="E57:F57"/>
    <mergeCell ref="G57:H57"/>
    <mergeCell ref="I57:J57"/>
    <mergeCell ref="K57:L57"/>
    <mergeCell ref="M57:N57"/>
    <mergeCell ref="O45:O47"/>
    <mergeCell ref="P45:P47"/>
    <mergeCell ref="B55:P55"/>
    <mergeCell ref="B56:P56"/>
    <mergeCell ref="M46:N46"/>
    <mergeCell ref="C47:D47"/>
    <mergeCell ref="E47:F47"/>
    <mergeCell ref="G47:H47"/>
    <mergeCell ref="I47:J47"/>
    <mergeCell ref="M47:N47"/>
    <mergeCell ref="C48:D48"/>
    <mergeCell ref="J41:M41"/>
    <mergeCell ref="N41:P41"/>
    <mergeCell ref="C39:D39"/>
    <mergeCell ref="E39:G39"/>
    <mergeCell ref="H39:I39"/>
    <mergeCell ref="J39:M39"/>
    <mergeCell ref="N39:P39"/>
    <mergeCell ref="B35:P35"/>
    <mergeCell ref="B36:P36"/>
    <mergeCell ref="B37:D37"/>
    <mergeCell ref="E37:P37"/>
    <mergeCell ref="E38:P38"/>
    <mergeCell ref="N42:P42"/>
    <mergeCell ref="B43:D43"/>
    <mergeCell ref="E43:O43"/>
    <mergeCell ref="B40:D40"/>
    <mergeCell ref="E40:I40"/>
    <mergeCell ref="J40:M40"/>
    <mergeCell ref="N40:P40"/>
    <mergeCell ref="B41:D41"/>
    <mergeCell ref="E41:I41"/>
    <mergeCell ref="B45:B47"/>
    <mergeCell ref="C45:F45"/>
    <mergeCell ref="C46:D46"/>
    <mergeCell ref="B9:D9"/>
    <mergeCell ref="E9:O9"/>
    <mergeCell ref="C5:D5"/>
    <mergeCell ref="E5:G5"/>
    <mergeCell ref="H5:I5"/>
    <mergeCell ref="J5:M5"/>
    <mergeCell ref="N5:P5"/>
    <mergeCell ref="B33:E33"/>
    <mergeCell ref="F33:J33"/>
    <mergeCell ref="K33:P33"/>
    <mergeCell ref="B29:D29"/>
    <mergeCell ref="E29:H29"/>
    <mergeCell ref="I29:L29"/>
    <mergeCell ref="M29:P29"/>
    <mergeCell ref="B30:D30"/>
    <mergeCell ref="G30:H30"/>
    <mergeCell ref="I30:L30"/>
    <mergeCell ref="M30:P30"/>
    <mergeCell ref="B31:D31"/>
    <mergeCell ref="E31:G31"/>
    <mergeCell ref="B32:E32"/>
    <mergeCell ref="F32:J32"/>
    <mergeCell ref="K32:P32"/>
    <mergeCell ref="B26:D26"/>
    <mergeCell ref="G26:I26"/>
    <mergeCell ref="L26:N26"/>
    <mergeCell ref="B28:D28"/>
    <mergeCell ref="E28:H28"/>
    <mergeCell ref="I28:L28"/>
    <mergeCell ref="M28:P28"/>
    <mergeCell ref="O11:O13"/>
    <mergeCell ref="P11:P13"/>
    <mergeCell ref="B1:P1"/>
    <mergeCell ref="B2:P2"/>
    <mergeCell ref="B3:D3"/>
    <mergeCell ref="E3:P3"/>
    <mergeCell ref="E4:P4"/>
    <mergeCell ref="B6:D6"/>
    <mergeCell ref="E6:I6"/>
    <mergeCell ref="J6:M6"/>
    <mergeCell ref="N6:P6"/>
    <mergeCell ref="B7:D7"/>
    <mergeCell ref="E7:I7"/>
    <mergeCell ref="J7:M7"/>
    <mergeCell ref="N7:P7"/>
    <mergeCell ref="B8:D8"/>
    <mergeCell ref="E8:I8"/>
    <mergeCell ref="J8:M8"/>
    <mergeCell ref="N8:P8"/>
    <mergeCell ref="B11:B13"/>
    <mergeCell ref="C11:F11"/>
    <mergeCell ref="B21:P21"/>
    <mergeCell ref="B25:C25"/>
    <mergeCell ref="D25:E25"/>
    <mergeCell ref="G25:H25"/>
    <mergeCell ref="I25:J25"/>
    <mergeCell ref="L25:M25"/>
    <mergeCell ref="N25:O25"/>
    <mergeCell ref="G11:J11"/>
    <mergeCell ref="K11:N11"/>
    <mergeCell ref="C12:D12"/>
    <mergeCell ref="E12:F12"/>
    <mergeCell ref="G12:H12"/>
    <mergeCell ref="I12:J12"/>
    <mergeCell ref="M12:N12"/>
    <mergeCell ref="C13:D13"/>
    <mergeCell ref="E13:F13"/>
    <mergeCell ref="G13:H13"/>
    <mergeCell ref="I13:J13"/>
    <mergeCell ref="M13:N13"/>
    <mergeCell ref="C17:D17"/>
    <mergeCell ref="E17:F17"/>
    <mergeCell ref="G17:H17"/>
    <mergeCell ref="I17:J17"/>
    <mergeCell ref="M17:N17"/>
    <mergeCell ref="C18:D18"/>
    <mergeCell ref="E18:F18"/>
    <mergeCell ref="G18:H18"/>
    <mergeCell ref="I18:J18"/>
    <mergeCell ref="M18:N18"/>
    <mergeCell ref="C14:D14"/>
    <mergeCell ref="E174:P174"/>
    <mergeCell ref="C175:D175"/>
    <mergeCell ref="E175:G175"/>
    <mergeCell ref="H175:I175"/>
    <mergeCell ref="J175:M175"/>
    <mergeCell ref="N175:P175"/>
    <mergeCell ref="B176:D176"/>
    <mergeCell ref="E176:I176"/>
    <mergeCell ref="J176:M176"/>
    <mergeCell ref="N176:P176"/>
    <mergeCell ref="B177:D177"/>
    <mergeCell ref="E177:I177"/>
    <mergeCell ref="J177:M177"/>
    <mergeCell ref="N177:P177"/>
    <mergeCell ref="B178:D178"/>
    <mergeCell ref="E178:I178"/>
    <mergeCell ref="J178:M178"/>
    <mergeCell ref="N178:P178"/>
    <mergeCell ref="B179:D179"/>
    <mergeCell ref="E179:O179"/>
    <mergeCell ref="B181:B183"/>
    <mergeCell ref="C181:F181"/>
    <mergeCell ref="O181:O183"/>
    <mergeCell ref="C182:D182"/>
    <mergeCell ref="E182:F182"/>
    <mergeCell ref="G182:H182"/>
    <mergeCell ref="I182:J182"/>
    <mergeCell ref="M182:N182"/>
    <mergeCell ref="C183:D183"/>
    <mergeCell ref="E183:F183"/>
    <mergeCell ref="G183:H183"/>
    <mergeCell ref="I183:J183"/>
    <mergeCell ref="M183:N183"/>
    <mergeCell ref="P181:P183"/>
    <mergeCell ref="B191:P191"/>
    <mergeCell ref="C189:F189"/>
    <mergeCell ref="G189:J189"/>
    <mergeCell ref="K189:N189"/>
    <mergeCell ref="O189:P189"/>
    <mergeCell ref="C184:D184"/>
    <mergeCell ref="E184:F184"/>
    <mergeCell ref="G184:H184"/>
    <mergeCell ref="I184:J184"/>
    <mergeCell ref="M184:N184"/>
    <mergeCell ref="C185:D185"/>
    <mergeCell ref="E185:F185"/>
    <mergeCell ref="G185:H185"/>
    <mergeCell ref="I185:J185"/>
    <mergeCell ref="M185:N185"/>
    <mergeCell ref="C187:D187"/>
    <mergeCell ref="E187:F187"/>
    <mergeCell ref="G187:H187"/>
    <mergeCell ref="B192:P192"/>
    <mergeCell ref="C193:D193"/>
    <mergeCell ref="E193:F193"/>
    <mergeCell ref="G193:H193"/>
    <mergeCell ref="I193:J193"/>
    <mergeCell ref="K193:L193"/>
    <mergeCell ref="M193:N193"/>
    <mergeCell ref="O193:P193"/>
    <mergeCell ref="C194:D194"/>
    <mergeCell ref="E194:F194"/>
    <mergeCell ref="K194:L194"/>
    <mergeCell ref="M194:N194"/>
    <mergeCell ref="B198:D198"/>
    <mergeCell ref="E198:H198"/>
    <mergeCell ref="I198:L198"/>
    <mergeCell ref="M198:P198"/>
    <mergeCell ref="I188:J188"/>
    <mergeCell ref="M188:N188"/>
    <mergeCell ref="C190:F190"/>
    <mergeCell ref="G190:J190"/>
    <mergeCell ref="K190:N190"/>
    <mergeCell ref="G194:H194"/>
    <mergeCell ref="I194:J194"/>
    <mergeCell ref="O194:P194"/>
    <mergeCell ref="I187:J187"/>
    <mergeCell ref="M187:N187"/>
    <mergeCell ref="C188:D188"/>
    <mergeCell ref="E188:F188"/>
    <mergeCell ref="G188:H188"/>
    <mergeCell ref="B195:C195"/>
    <mergeCell ref="B205:P205"/>
    <mergeCell ref="B206:P206"/>
    <mergeCell ref="B207:D207"/>
    <mergeCell ref="E207:P207"/>
    <mergeCell ref="E208:P208"/>
    <mergeCell ref="C209:D209"/>
    <mergeCell ref="E209:G209"/>
    <mergeCell ref="H209:I209"/>
    <mergeCell ref="J209:M209"/>
    <mergeCell ref="N209:P209"/>
    <mergeCell ref="B210:D210"/>
    <mergeCell ref="E210:I210"/>
    <mergeCell ref="J210:M210"/>
    <mergeCell ref="N210:P210"/>
    <mergeCell ref="B211:D211"/>
    <mergeCell ref="E211:I211"/>
    <mergeCell ref="J211:M211"/>
    <mergeCell ref="N211:P211"/>
    <mergeCell ref="B212:D212"/>
    <mergeCell ref="E212:I212"/>
    <mergeCell ref="J212:M212"/>
    <mergeCell ref="N212:P212"/>
    <mergeCell ref="B213:D213"/>
    <mergeCell ref="E213:O213"/>
    <mergeCell ref="B215:B217"/>
    <mergeCell ref="C215:F215"/>
    <mergeCell ref="O215:O217"/>
    <mergeCell ref="G215:J215"/>
    <mergeCell ref="K215:N215"/>
    <mergeCell ref="C216:D216"/>
    <mergeCell ref="E216:F216"/>
    <mergeCell ref="G216:H216"/>
    <mergeCell ref="I216:J216"/>
    <mergeCell ref="M216:N216"/>
    <mergeCell ref="C217:D217"/>
    <mergeCell ref="E217:F217"/>
    <mergeCell ref="G217:H217"/>
    <mergeCell ref="I217:J217"/>
    <mergeCell ref="M217:N217"/>
    <mergeCell ref="P215:P217"/>
    <mergeCell ref="M233:P233"/>
    <mergeCell ref="B234:D234"/>
    <mergeCell ref="G234:H234"/>
    <mergeCell ref="I234:L234"/>
    <mergeCell ref="M234:P234"/>
    <mergeCell ref="C218:D218"/>
    <mergeCell ref="E218:F218"/>
    <mergeCell ref="G218:H218"/>
    <mergeCell ref="I218:J218"/>
    <mergeCell ref="M218:N218"/>
    <mergeCell ref="C219:D219"/>
    <mergeCell ref="E219:F219"/>
    <mergeCell ref="G219:H219"/>
    <mergeCell ref="I219:J219"/>
    <mergeCell ref="M219:N219"/>
    <mergeCell ref="C221:D221"/>
    <mergeCell ref="E221:F221"/>
    <mergeCell ref="G221:H221"/>
    <mergeCell ref="C228:D228"/>
    <mergeCell ref="E228:F228"/>
    <mergeCell ref="G228:H228"/>
    <mergeCell ref="I228:J228"/>
    <mergeCell ref="K228:L228"/>
    <mergeCell ref="M228:N228"/>
    <mergeCell ref="E220:F220"/>
    <mergeCell ref="G220:H220"/>
    <mergeCell ref="I220:J220"/>
    <mergeCell ref="M220:N220"/>
    <mergeCell ref="C223:F223"/>
    <mergeCell ref="G223:J223"/>
    <mergeCell ref="K223:N223"/>
    <mergeCell ref="B235:D235"/>
    <mergeCell ref="E235:G235"/>
    <mergeCell ref="L230:N230"/>
    <mergeCell ref="O220:P220"/>
    <mergeCell ref="O223:P223"/>
    <mergeCell ref="C227:D227"/>
    <mergeCell ref="E227:F227"/>
    <mergeCell ref="G227:H227"/>
    <mergeCell ref="I227:J227"/>
    <mergeCell ref="K227:L227"/>
    <mergeCell ref="M227:N227"/>
    <mergeCell ref="O227:P227"/>
    <mergeCell ref="I221:J221"/>
    <mergeCell ref="M221:N221"/>
    <mergeCell ref="C222:D222"/>
    <mergeCell ref="E222:F222"/>
    <mergeCell ref="G222:H222"/>
    <mergeCell ref="I222:J222"/>
    <mergeCell ref="M222:N222"/>
    <mergeCell ref="C224:F224"/>
    <mergeCell ref="O228:P228"/>
    <mergeCell ref="K224:N224"/>
    <mergeCell ref="B225:P225"/>
    <mergeCell ref="C220:D220"/>
    <mergeCell ref="B226:P226"/>
    <mergeCell ref="B232:D232"/>
    <mergeCell ref="E232:H232"/>
    <mergeCell ref="I232:L232"/>
    <mergeCell ref="M232:P232"/>
    <mergeCell ref="B233:D233"/>
    <mergeCell ref="E233:H233"/>
    <mergeCell ref="I233:L233"/>
    <mergeCell ref="B236:E236"/>
    <mergeCell ref="F236:J236"/>
    <mergeCell ref="K236:P236"/>
    <mergeCell ref="B237:E237"/>
    <mergeCell ref="F237:J237"/>
    <mergeCell ref="K237:P237"/>
    <mergeCell ref="B239:P239"/>
    <mergeCell ref="B240:P240"/>
    <mergeCell ref="B241:D241"/>
    <mergeCell ref="E241:P241"/>
    <mergeCell ref="E242:P242"/>
    <mergeCell ref="C243:D243"/>
    <mergeCell ref="E243:G243"/>
    <mergeCell ref="H243:I243"/>
    <mergeCell ref="J243:M243"/>
    <mergeCell ref="N243:P243"/>
    <mergeCell ref="B244:D244"/>
    <mergeCell ref="E244:I244"/>
    <mergeCell ref="J244:M244"/>
    <mergeCell ref="N244:P244"/>
    <mergeCell ref="B245:D245"/>
    <mergeCell ref="E245:I245"/>
    <mergeCell ref="J245:M245"/>
    <mergeCell ref="N245:P245"/>
    <mergeCell ref="B246:D246"/>
    <mergeCell ref="E246:I246"/>
    <mergeCell ref="J246:M246"/>
    <mergeCell ref="N246:P246"/>
    <mergeCell ref="B247:D247"/>
    <mergeCell ref="E247:O247"/>
    <mergeCell ref="B249:B251"/>
    <mergeCell ref="C249:F249"/>
    <mergeCell ref="O249:O251"/>
    <mergeCell ref="G249:J249"/>
    <mergeCell ref="K249:N249"/>
    <mergeCell ref="C250:D250"/>
    <mergeCell ref="E250:F250"/>
    <mergeCell ref="G250:H250"/>
    <mergeCell ref="I250:J250"/>
    <mergeCell ref="M250:N250"/>
    <mergeCell ref="C251:D251"/>
    <mergeCell ref="E251:F251"/>
    <mergeCell ref="G251:H251"/>
    <mergeCell ref="I251:J251"/>
    <mergeCell ref="M251:N251"/>
    <mergeCell ref="P249:P251"/>
    <mergeCell ref="C252:D252"/>
    <mergeCell ref="E252:F252"/>
    <mergeCell ref="G252:H252"/>
    <mergeCell ref="I252:J252"/>
    <mergeCell ref="M252:N252"/>
    <mergeCell ref="C253:D253"/>
    <mergeCell ref="E253:F253"/>
    <mergeCell ref="G253:H253"/>
    <mergeCell ref="I253:J253"/>
    <mergeCell ref="M253:N253"/>
    <mergeCell ref="C255:D255"/>
    <mergeCell ref="E255:F255"/>
    <mergeCell ref="G255:H255"/>
    <mergeCell ref="B260:P260"/>
    <mergeCell ref="C261:D261"/>
    <mergeCell ref="E261:F261"/>
    <mergeCell ref="G261:H261"/>
    <mergeCell ref="I261:J261"/>
    <mergeCell ref="K261:L261"/>
    <mergeCell ref="M261:N261"/>
    <mergeCell ref="O261:P261"/>
    <mergeCell ref="C258:F258"/>
    <mergeCell ref="G258:J258"/>
    <mergeCell ref="K258:N258"/>
    <mergeCell ref="B259:P259"/>
    <mergeCell ref="C254:D254"/>
    <mergeCell ref="E254:F254"/>
    <mergeCell ref="G254:H254"/>
    <mergeCell ref="I254:J254"/>
    <mergeCell ref="M254:N254"/>
    <mergeCell ref="O254:P254"/>
    <mergeCell ref="C257:F257"/>
    <mergeCell ref="I262:J262"/>
    <mergeCell ref="K262:L262"/>
    <mergeCell ref="M262:N262"/>
    <mergeCell ref="O262:P262"/>
    <mergeCell ref="I255:J255"/>
    <mergeCell ref="M255:N255"/>
    <mergeCell ref="B266:D266"/>
    <mergeCell ref="E266:H266"/>
    <mergeCell ref="I266:L266"/>
    <mergeCell ref="M266:P266"/>
    <mergeCell ref="B267:D267"/>
    <mergeCell ref="E267:H267"/>
    <mergeCell ref="I267:L267"/>
    <mergeCell ref="M267:P267"/>
    <mergeCell ref="B268:D268"/>
    <mergeCell ref="G268:H268"/>
    <mergeCell ref="I268:L268"/>
    <mergeCell ref="M268:P268"/>
    <mergeCell ref="B263:C263"/>
    <mergeCell ref="D263:E263"/>
    <mergeCell ref="G263:H263"/>
    <mergeCell ref="I263:J263"/>
    <mergeCell ref="L263:M263"/>
    <mergeCell ref="N263:O263"/>
    <mergeCell ref="B264:D264"/>
    <mergeCell ref="G257:J257"/>
    <mergeCell ref="K257:N257"/>
    <mergeCell ref="O257:P257"/>
    <mergeCell ref="C256:D256"/>
    <mergeCell ref="E256:F256"/>
    <mergeCell ref="G256:H256"/>
    <mergeCell ref="I256:J256"/>
    <mergeCell ref="B269:D269"/>
    <mergeCell ref="E269:G269"/>
    <mergeCell ref="B270:E270"/>
    <mergeCell ref="F270:J270"/>
    <mergeCell ref="K270:P270"/>
    <mergeCell ref="B271:E271"/>
    <mergeCell ref="F271:J271"/>
    <mergeCell ref="K271:P271"/>
    <mergeCell ref="B273:P273"/>
    <mergeCell ref="B274:P274"/>
    <mergeCell ref="B275:D275"/>
    <mergeCell ref="E275:P275"/>
    <mergeCell ref="E276:P276"/>
    <mergeCell ref="C277:D277"/>
    <mergeCell ref="E277:G277"/>
    <mergeCell ref="H277:I277"/>
    <mergeCell ref="J277:M277"/>
    <mergeCell ref="N277:P277"/>
    <mergeCell ref="B278:D278"/>
    <mergeCell ref="E278:I278"/>
    <mergeCell ref="J278:M278"/>
    <mergeCell ref="N278:P278"/>
    <mergeCell ref="B279:D279"/>
    <mergeCell ref="E279:I279"/>
    <mergeCell ref="J279:M279"/>
    <mergeCell ref="N279:P279"/>
    <mergeCell ref="B280:D280"/>
    <mergeCell ref="E280:I280"/>
    <mergeCell ref="J280:M280"/>
    <mergeCell ref="N280:P280"/>
    <mergeCell ref="B281:D281"/>
    <mergeCell ref="E281:O281"/>
    <mergeCell ref="B283:B285"/>
    <mergeCell ref="C283:F283"/>
    <mergeCell ref="O283:O285"/>
    <mergeCell ref="G283:J283"/>
    <mergeCell ref="K283:N283"/>
    <mergeCell ref="C284:D284"/>
    <mergeCell ref="E284:F284"/>
    <mergeCell ref="G284:H284"/>
    <mergeCell ref="I284:J284"/>
    <mergeCell ref="M284:N284"/>
    <mergeCell ref="C285:D285"/>
    <mergeCell ref="E285:F285"/>
    <mergeCell ref="G285:H285"/>
    <mergeCell ref="I285:J285"/>
    <mergeCell ref="M285:N285"/>
    <mergeCell ref="P283:P285"/>
    <mergeCell ref="C286:D286"/>
    <mergeCell ref="E286:F286"/>
    <mergeCell ref="G286:H286"/>
    <mergeCell ref="I286:J286"/>
    <mergeCell ref="M286:N286"/>
    <mergeCell ref="C287:D287"/>
    <mergeCell ref="E287:F287"/>
    <mergeCell ref="G287:H287"/>
    <mergeCell ref="I287:J287"/>
    <mergeCell ref="M287:N287"/>
    <mergeCell ref="C289:D289"/>
    <mergeCell ref="E289:F289"/>
    <mergeCell ref="G289:H289"/>
    <mergeCell ref="C295:D295"/>
    <mergeCell ref="E295:F295"/>
    <mergeCell ref="G295:H295"/>
    <mergeCell ref="I295:J295"/>
    <mergeCell ref="K295:L295"/>
    <mergeCell ref="M295:N295"/>
    <mergeCell ref="C292:F292"/>
    <mergeCell ref="G292:J292"/>
    <mergeCell ref="B294:P294"/>
    <mergeCell ref="C288:D288"/>
    <mergeCell ref="E288:F288"/>
    <mergeCell ref="G288:H288"/>
    <mergeCell ref="I288:J288"/>
    <mergeCell ref="M288:N288"/>
    <mergeCell ref="O288:P288"/>
    <mergeCell ref="K291:N291"/>
    <mergeCell ref="O291:P291"/>
    <mergeCell ref="I289:J289"/>
    <mergeCell ref="M289:N289"/>
    <mergeCell ref="N311:P311"/>
    <mergeCell ref="B312:D312"/>
    <mergeCell ref="E312:I312"/>
    <mergeCell ref="J312:M312"/>
    <mergeCell ref="N312:P312"/>
    <mergeCell ref="D331:E331"/>
    <mergeCell ref="G331:H331"/>
    <mergeCell ref="I331:J331"/>
    <mergeCell ref="L331:M331"/>
    <mergeCell ref="N331:O331"/>
    <mergeCell ref="E322:F322"/>
    <mergeCell ref="G322:H322"/>
    <mergeCell ref="I322:J322"/>
    <mergeCell ref="M322:N322"/>
    <mergeCell ref="O322:P322"/>
    <mergeCell ref="C325:F325"/>
    <mergeCell ref="G325:J325"/>
    <mergeCell ref="K325:N325"/>
    <mergeCell ref="O325:P325"/>
    <mergeCell ref="C324:D324"/>
    <mergeCell ref="B315:D315"/>
    <mergeCell ref="E315:O315"/>
    <mergeCell ref="B317:B319"/>
    <mergeCell ref="C317:F317"/>
    <mergeCell ref="O317:O319"/>
    <mergeCell ref="G317:J317"/>
    <mergeCell ref="K317:N317"/>
    <mergeCell ref="C318:D318"/>
    <mergeCell ref="E318:F318"/>
    <mergeCell ref="G318:H318"/>
    <mergeCell ref="I318:J318"/>
    <mergeCell ref="M318:N318"/>
    <mergeCell ref="B332:D332"/>
    <mergeCell ref="G332:I332"/>
    <mergeCell ref="L332:N332"/>
    <mergeCell ref="C329:D329"/>
    <mergeCell ref="E329:F329"/>
    <mergeCell ref="G329:H329"/>
    <mergeCell ref="I329:J329"/>
    <mergeCell ref="K329:L329"/>
    <mergeCell ref="M329:N329"/>
    <mergeCell ref="O329:P329"/>
    <mergeCell ref="C330:D330"/>
    <mergeCell ref="E330:F330"/>
    <mergeCell ref="G330:H330"/>
    <mergeCell ref="I330:J330"/>
    <mergeCell ref="K330:L330"/>
    <mergeCell ref="M330:N330"/>
    <mergeCell ref="O330:P330"/>
    <mergeCell ref="C323:D323"/>
    <mergeCell ref="E323:F323"/>
    <mergeCell ref="G323:H323"/>
    <mergeCell ref="I323:J323"/>
    <mergeCell ref="M323:N323"/>
    <mergeCell ref="C321:D321"/>
    <mergeCell ref="E321:F321"/>
    <mergeCell ref="G321:H321"/>
    <mergeCell ref="I321:J321"/>
    <mergeCell ref="M321:N321"/>
    <mergeCell ref="C319:D319"/>
    <mergeCell ref="E319:F319"/>
    <mergeCell ref="G319:H319"/>
    <mergeCell ref="I319:J319"/>
    <mergeCell ref="M319:N319"/>
    <mergeCell ref="C320:D320"/>
    <mergeCell ref="E320:F320"/>
    <mergeCell ref="G320:H320"/>
    <mergeCell ref="I320:J320"/>
    <mergeCell ref="M320:N320"/>
    <mergeCell ref="B337:D337"/>
    <mergeCell ref="E337:G337"/>
    <mergeCell ref="B338:E338"/>
    <mergeCell ref="F338:J338"/>
    <mergeCell ref="K338:P338"/>
    <mergeCell ref="B339:E339"/>
    <mergeCell ref="F339:J339"/>
    <mergeCell ref="K339:P339"/>
    <mergeCell ref="T5:V9"/>
    <mergeCell ref="B334:D334"/>
    <mergeCell ref="E334:H334"/>
    <mergeCell ref="I334:L334"/>
    <mergeCell ref="M334:P334"/>
    <mergeCell ref="B335:D335"/>
    <mergeCell ref="E335:H335"/>
    <mergeCell ref="I335:L335"/>
    <mergeCell ref="M335:P335"/>
    <mergeCell ref="B336:D336"/>
    <mergeCell ref="G336:H336"/>
    <mergeCell ref="I336:L336"/>
    <mergeCell ref="M336:P336"/>
    <mergeCell ref="P317:P319"/>
    <mergeCell ref="B327:P327"/>
    <mergeCell ref="B331:C331"/>
    <mergeCell ref="B313:D313"/>
    <mergeCell ref="E313:I313"/>
    <mergeCell ref="J313:M313"/>
    <mergeCell ref="N313:P313"/>
    <mergeCell ref="B314:D314"/>
    <mergeCell ref="E314:I314"/>
    <mergeCell ref="J314:M314"/>
    <mergeCell ref="N314:P314"/>
  </mergeCells>
  <conditionalFormatting sqref="H10 B2:B4 B6:B10">
    <cfRule type="cellIs" dxfId="7" priority="43" stopIfTrue="1" operator="equal">
      <formula>0</formula>
    </cfRule>
  </conditionalFormatting>
  <conditionalFormatting sqref="H10 B2:B4 B6:B10">
    <cfRule type="containsText" dxfId="6" priority="41" stopIfTrue="1" operator="containsText" text="f'k{kk foHkkx jktLFkku">
      <formula>NOT(ISERROR(SEARCH("f'k{kk foHkkx jktLFkku",B2)))</formula>
    </cfRule>
    <cfRule type="containsText" dxfId="5" priority="42" stopIfTrue="1" operator="containsText" text="iw.kkZad">
      <formula>NOT(ISERROR(SEARCH("iw.kkZad",B2)))</formula>
    </cfRule>
  </conditionalFormatting>
  <conditionalFormatting sqref="H10 B2:B4 B6:B10">
    <cfRule type="containsText" dxfId="4" priority="40" stopIfTrue="1" operator="containsText" text="dsoy jktdh; fo|ky;ksa esa iz;ksx gsrq fu%'kqYd">
      <formula>NOT(ISERROR(SEARCH("dsoy jktdh; fo|ky;ksa esa iz;ksx gsrq fu%'kqYd",B2)))</formula>
    </cfRule>
  </conditionalFormatting>
  <conditionalFormatting sqref="K35:N339">
    <cfRule type="cellIs" dxfId="3" priority="39" stopIfTrue="1" operator="equal">
      <formula>0</formula>
    </cfRule>
  </conditionalFormatting>
  <conditionalFormatting sqref="B35:E65 B67:E99 B334:P337 F35:P339 B130:P133 B164:P167 B198:P201 B232:P235 B266:P269 B300:P303 B101:E133 B135:E167 B169:E201 B203:E235 B237:E269 B271:E303 B305:E337 B339:E339">
    <cfRule type="expression" dxfId="2" priority="3" stopIfTrue="1">
      <formula>$A35=""</formula>
    </cfRule>
  </conditionalFormatting>
  <dataValidations count="1">
    <dataValidation type="whole" operator="greaterThanOrEqual" allowBlank="1" showInputMessage="1" showErrorMessage="1" error="आप रोल नंबर अवरोही क्रम में ही लिखे " sqref="V3">
      <formula1>T3</formula1>
    </dataValidation>
  </dataValidations>
  <hyperlinks>
    <hyperlink ref="T15" r:id="rId1"/>
    <hyperlink ref="T14" r:id="rId2"/>
  </hyperlinks>
  <pageMargins left="0.45" right="0.45" top="0.5" bottom="0.5" header="0.3" footer="0.3"/>
  <pageSetup paperSize="9" orientation="portrait" r:id="rId3"/>
  <drawing r:id="rId4"/>
  <legacyDrawing r:id="rId5"/>
</worksheet>
</file>

<file path=xl/worksheets/sheet11.xml><?xml version="1.0" encoding="utf-8"?>
<worksheet xmlns="http://schemas.openxmlformats.org/spreadsheetml/2006/main" xmlns:r="http://schemas.openxmlformats.org/officeDocument/2006/relationships">
  <sheetPr>
    <pageSetUpPr fitToPage="1"/>
  </sheetPr>
  <dimension ref="A1:AO319"/>
  <sheetViews>
    <sheetView showGridLines="0" view="pageBreakPreview" zoomScaleSheetLayoutView="100" workbookViewId="0">
      <selection activeCell="AH14" sqref="AH14"/>
    </sheetView>
  </sheetViews>
  <sheetFormatPr defaultRowHeight="15"/>
  <cols>
    <col min="1" max="1" width="4.125" customWidth="1"/>
    <col min="2" max="2" width="13" customWidth="1"/>
    <col min="3" max="8" width="4.375" customWidth="1"/>
    <col min="9" max="9" width="5" customWidth="1"/>
    <col min="10" max="10" width="4.375" customWidth="1"/>
    <col min="11" max="12" width="5.625" customWidth="1"/>
    <col min="13" max="14" width="4.625" customWidth="1"/>
    <col min="15" max="15" width="4.875" customWidth="1"/>
    <col min="16" max="16" width="5.75" customWidth="1"/>
    <col min="17" max="17" width="4.125" customWidth="1"/>
    <col min="18" max="18" width="13" customWidth="1"/>
    <col min="19" max="24" width="4.375" customWidth="1"/>
    <col min="25" max="25" width="5.125" customWidth="1"/>
    <col min="26" max="26" width="4.375" customWidth="1"/>
    <col min="27" max="28" width="5.625" customWidth="1"/>
    <col min="29" max="30" width="4.625" customWidth="1"/>
    <col min="31" max="31" width="4.875" customWidth="1"/>
    <col min="32" max="32" width="5.75" customWidth="1"/>
    <col min="40" max="41" width="9" hidden="1" customWidth="1"/>
  </cols>
  <sheetData>
    <row r="1" spans="1:40" s="44" customFormat="1" ht="24.75" customHeight="1">
      <c r="A1" s="97"/>
      <c r="B1" s="940" t="str">
        <f>IF('Master sheet'!$D$14="Hindi","वार्षिक रिपोर्ट कार्ड ","Report Card")</f>
        <v xml:space="preserve">वार्षिक रिपोर्ट कार्ड </v>
      </c>
      <c r="C1" s="940"/>
      <c r="D1" s="940"/>
      <c r="E1" s="940"/>
      <c r="F1" s="940"/>
      <c r="G1" s="940"/>
      <c r="H1" s="940"/>
      <c r="I1" s="940"/>
      <c r="J1" s="940"/>
      <c r="K1" s="940"/>
      <c r="L1" s="940"/>
      <c r="M1" s="940"/>
      <c r="N1" s="940"/>
      <c r="O1" s="940"/>
      <c r="P1" s="940"/>
      <c r="Q1" s="964" t="s">
        <v>99</v>
      </c>
      <c r="R1" s="940" t="str">
        <f>IF('Master sheet'!$D$14="Hindi","वार्षिक रिपोर्ट कार्ड ","Report Card")</f>
        <v xml:space="preserve">वार्षिक रिपोर्ट कार्ड </v>
      </c>
      <c r="S1" s="940"/>
      <c r="T1" s="940"/>
      <c r="U1" s="940"/>
      <c r="V1" s="940"/>
      <c r="W1" s="940"/>
      <c r="X1" s="940"/>
      <c r="Y1" s="940"/>
      <c r="Z1" s="940"/>
      <c r="AA1" s="940"/>
      <c r="AB1" s="940"/>
      <c r="AC1" s="940"/>
      <c r="AD1" s="940"/>
      <c r="AE1" s="940"/>
      <c r="AF1" s="940"/>
      <c r="AH1" s="76"/>
      <c r="AI1" s="76"/>
      <c r="AJ1" s="76"/>
      <c r="AK1" s="76"/>
      <c r="AL1" s="76"/>
    </row>
    <row r="2" spans="1:40" s="44" customFormat="1" ht="22.5" customHeight="1" thickBot="1">
      <c r="A2" s="97"/>
      <c r="B2" s="941" t="str">
        <f>IF('Master sheet'!$D$14="Hindi","शिक्षा विभाग, राजस्थान सरकार","Education Department, Rajasthan Government")</f>
        <v>शिक्षा विभाग, राजस्थान सरकार</v>
      </c>
      <c r="C2" s="941"/>
      <c r="D2" s="941"/>
      <c r="E2" s="941"/>
      <c r="F2" s="941"/>
      <c r="G2" s="941"/>
      <c r="H2" s="941"/>
      <c r="I2" s="941"/>
      <c r="J2" s="941"/>
      <c r="K2" s="941"/>
      <c r="L2" s="941"/>
      <c r="M2" s="941"/>
      <c r="N2" s="941"/>
      <c r="O2" s="941"/>
      <c r="P2" s="941"/>
      <c r="Q2" s="964"/>
      <c r="R2" s="941" t="str">
        <f>IF('Master sheet'!$D$14="Hindi","शिक्षा विभाग, राजस्थान सरकार","Education Department, Rajasthan Government")</f>
        <v>शिक्षा विभाग, राजस्थान सरकार</v>
      </c>
      <c r="S2" s="941"/>
      <c r="T2" s="941"/>
      <c r="U2" s="941"/>
      <c r="V2" s="941"/>
      <c r="W2" s="941"/>
      <c r="X2" s="941"/>
      <c r="Y2" s="941"/>
      <c r="Z2" s="941"/>
      <c r="AA2" s="941"/>
      <c r="AB2" s="941"/>
      <c r="AC2" s="941"/>
      <c r="AD2" s="941"/>
      <c r="AE2" s="941"/>
      <c r="AF2" s="941"/>
      <c r="AH2" s="76"/>
      <c r="AI2" s="76"/>
      <c r="AJ2" s="77" t="s">
        <v>85</v>
      </c>
      <c r="AK2" s="76"/>
      <c r="AL2" s="76"/>
    </row>
    <row r="3" spans="1:40" s="44" customFormat="1" ht="24" customHeight="1" thickBot="1">
      <c r="A3" s="97"/>
      <c r="B3" s="965" t="str">
        <f>IF('Master sheet'!$D$14="Hindi","विद्यालय का नाम :-","School Name :- ")</f>
        <v>विद्यालय का नाम :-</v>
      </c>
      <c r="C3" s="965"/>
      <c r="D3" s="965"/>
      <c r="E3" s="966" t="str">
        <f>IF(AND(N8=""),"",IF('Master sheet'!$D$14="Hindi",'Master sheet'!$D$8,'Master sheet'!$D$7))</f>
        <v xml:space="preserve">महात्मा गाँधी राजकीय विद्यालय (अंग्रेजी माध्यम) बर, पाली </v>
      </c>
      <c r="F3" s="966"/>
      <c r="G3" s="966"/>
      <c r="H3" s="966"/>
      <c r="I3" s="966"/>
      <c r="J3" s="966"/>
      <c r="K3" s="966"/>
      <c r="L3" s="966"/>
      <c r="M3" s="966"/>
      <c r="N3" s="966"/>
      <c r="O3" s="966"/>
      <c r="P3" s="966"/>
      <c r="Q3" s="964"/>
      <c r="R3" s="965" t="str">
        <f>IF('Master sheet'!$D$14="Hindi","विद्यालय का नाम :-","School Name :- ")</f>
        <v>विद्यालय का नाम :-</v>
      </c>
      <c r="S3" s="965"/>
      <c r="T3" s="965"/>
      <c r="U3" s="966" t="str">
        <f>IF(AND(AD8=""),"",IF('Master sheet'!$D$14="Hindi",'Master sheet'!$D$8,'Master sheet'!$D$7))</f>
        <v xml:space="preserve">महात्मा गाँधी राजकीय विद्यालय (अंग्रेजी माध्यम) बर, पाली </v>
      </c>
      <c r="V3" s="966"/>
      <c r="W3" s="966"/>
      <c r="X3" s="966"/>
      <c r="Y3" s="966"/>
      <c r="Z3" s="966"/>
      <c r="AA3" s="966"/>
      <c r="AB3" s="966"/>
      <c r="AC3" s="966"/>
      <c r="AD3" s="966"/>
      <c r="AE3" s="966"/>
      <c r="AF3" s="966"/>
      <c r="AH3" s="76"/>
      <c r="AI3" s="78"/>
      <c r="AJ3" s="77" t="s">
        <v>86</v>
      </c>
      <c r="AK3" s="78"/>
      <c r="AL3" s="76"/>
    </row>
    <row r="4" spans="1:40" s="44" customFormat="1" ht="15.75" customHeight="1">
      <c r="A4" s="97"/>
      <c r="B4" s="343"/>
      <c r="C4" s="343"/>
      <c r="D4" s="343"/>
      <c r="E4" s="967" t="str">
        <f>IF(AND(N8=""),"",IF('Master sheet'!$D$14="Hindi",CONCATENATE("(विद्यालय मान्यता क्रमांक व वर्ष : ","  ",'Master sheet'!$D$6),CONCATENATE("(School Recognition Number &amp; Years : ","  ",'Master sheet'!$D$6)))</f>
        <v>(विद्यालय मान्यता क्रमांक व वर्ष :   शिक्षा/पाली/1995/2001</v>
      </c>
      <c r="F4" s="967"/>
      <c r="G4" s="967"/>
      <c r="H4" s="967"/>
      <c r="I4" s="967"/>
      <c r="J4" s="967"/>
      <c r="K4" s="967"/>
      <c r="L4" s="967"/>
      <c r="M4" s="967"/>
      <c r="N4" s="967"/>
      <c r="O4" s="967"/>
      <c r="P4" s="967"/>
      <c r="Q4" s="964"/>
      <c r="R4" s="343"/>
      <c r="S4" s="343"/>
      <c r="T4" s="343"/>
      <c r="U4" s="967" t="str">
        <f>IF(AND(AD8=""),"",IF('Master sheet'!$D$14="Hindi",CONCATENATE("(विद्यालय मान्यता क्रमांक व वर्ष : ","  ",'Master sheet'!$D$6),CONCATENATE("(School Recognition Number &amp; Years : ","  ",'Master sheet'!$D$6)))</f>
        <v>(विद्यालय मान्यता क्रमांक व वर्ष :   शिक्षा/पाली/1995/2001</v>
      </c>
      <c r="V4" s="967"/>
      <c r="W4" s="967"/>
      <c r="X4" s="967"/>
      <c r="Y4" s="967"/>
      <c r="Z4" s="967"/>
      <c r="AA4" s="967"/>
      <c r="AB4" s="967"/>
      <c r="AC4" s="967"/>
      <c r="AD4" s="967"/>
      <c r="AE4" s="967"/>
      <c r="AF4" s="967"/>
      <c r="AH4" s="76"/>
      <c r="AI4" s="76"/>
      <c r="AJ4" s="76"/>
      <c r="AK4" s="76"/>
      <c r="AL4" s="76"/>
    </row>
    <row r="5" spans="1:40" s="44" customFormat="1" ht="18" customHeight="1">
      <c r="A5" s="97"/>
      <c r="B5" s="342" t="str">
        <f>IF('Master sheet'!$D$14="Hindi","कक्षा  :-","CLASS :- ")</f>
        <v>कक्षा  :-</v>
      </c>
      <c r="C5" s="945" t="str">
        <f>IFERROR(IF(AND(N8=""),"",VLOOKUP(N8,Marks,2,0)),"")</f>
        <v>PP3+</v>
      </c>
      <c r="D5" s="945"/>
      <c r="E5" s="946" t="str">
        <f>IF('Master sheet'!$D$14="Hindi","सेक्शन :-","Section :- ")</f>
        <v>सेक्शन :-</v>
      </c>
      <c r="F5" s="946"/>
      <c r="G5" s="946"/>
      <c r="H5" s="945" t="str">
        <f>IFERROR(IF(AND(N8=""),"",VLOOKUP(N8,Marks,3,0)),"")</f>
        <v>A</v>
      </c>
      <c r="I5" s="945"/>
      <c r="J5" s="947" t="str">
        <f>IF('Master sheet'!$D$14="Hindi","सत्र :- ","Session :- ")</f>
        <v xml:space="preserve">सत्र :- </v>
      </c>
      <c r="K5" s="947"/>
      <c r="L5" s="947"/>
      <c r="M5" s="947"/>
      <c r="N5" s="917" t="str">
        <f>IF(AND(N8=""),"",'Marks Entry Nursery'!$I$2)</f>
        <v>2024-2025</v>
      </c>
      <c r="O5" s="917"/>
      <c r="P5" s="917"/>
      <c r="Q5" s="964"/>
      <c r="R5" s="342" t="str">
        <f>IF('Master sheet'!$D$14="Hindi","कक्षा  :-","CLASS :- ")</f>
        <v>कक्षा  :-</v>
      </c>
      <c r="S5" s="945" t="str">
        <f>IFERROR(IF(AND(AD8=""),"",VLOOKUP(AD8,Marks,2,0)),"")</f>
        <v>PP3+</v>
      </c>
      <c r="T5" s="945"/>
      <c r="U5" s="946" t="str">
        <f>IF('Master sheet'!$D$14="Hindi","सेक्शन :-","Section :- ")</f>
        <v>सेक्शन :-</v>
      </c>
      <c r="V5" s="946"/>
      <c r="W5" s="946"/>
      <c r="X5" s="945" t="str">
        <f>IFERROR(VLOOKUP(AD8,Marks,3,0),"")</f>
        <v>A</v>
      </c>
      <c r="Y5" s="945"/>
      <c r="Z5" s="947" t="str">
        <f>IF('Master sheet'!$D$14="Hindi","सत्र :- ","Session :- ")</f>
        <v xml:space="preserve">सत्र :- </v>
      </c>
      <c r="AA5" s="947"/>
      <c r="AB5" s="947"/>
      <c r="AC5" s="947"/>
      <c r="AD5" s="917" t="str">
        <f>IF(AND(AD8=""),"",'Marks Entry Nursery'!$I$2)</f>
        <v>2024-2025</v>
      </c>
      <c r="AE5" s="917"/>
      <c r="AF5" s="917"/>
      <c r="AH5" s="76"/>
      <c r="AI5" s="76"/>
      <c r="AJ5" s="76"/>
      <c r="AK5" s="76"/>
      <c r="AL5" s="76"/>
      <c r="AN5" s="75">
        <f>IF(AI3="",MIN('Result Sheet'!B8:B207),AI3)</f>
        <v>101</v>
      </c>
    </row>
    <row r="6" spans="1:40" s="44" customFormat="1" ht="18" customHeight="1">
      <c r="A6" s="97"/>
      <c r="B6" s="898" t="str">
        <f>IF('Master sheet'!$D$14="Hindi","विद्यार्थी का नाम :-","Student's Name :-")</f>
        <v>विद्यार्थी का नाम :-</v>
      </c>
      <c r="C6" s="898"/>
      <c r="D6" s="898"/>
      <c r="E6" s="899" t="str">
        <f>IFERROR(IF(AND(N8=""),"",VLOOKUP(N8,Marks,6,0)),"")</f>
        <v>AAKIFA BANO</v>
      </c>
      <c r="F6" s="899"/>
      <c r="G6" s="899"/>
      <c r="H6" s="899"/>
      <c r="I6" s="899"/>
      <c r="J6" s="900" t="str">
        <f>IF('Master sheet'!$D$14="Hindi","प्रवेशांक :","SR. NO. :")</f>
        <v>प्रवेशांक :</v>
      </c>
      <c r="K6" s="900"/>
      <c r="L6" s="900"/>
      <c r="M6" s="900"/>
      <c r="N6" s="918">
        <f>IFERROR(IF(AND(N8=""),"",VLOOKUP(N8,Marks,5,0)),"")</f>
        <v>936</v>
      </c>
      <c r="O6" s="918"/>
      <c r="P6" s="918"/>
      <c r="Q6" s="964"/>
      <c r="R6" s="898" t="str">
        <f>IF('Master sheet'!$D$14="Hindi","विद्यार्थी का नाम :-","Student's Name :-")</f>
        <v>विद्यार्थी का नाम :-</v>
      </c>
      <c r="S6" s="898"/>
      <c r="T6" s="898"/>
      <c r="U6" s="899" t="str">
        <f>IFERROR(IF(AND(AD8=""),"",VLOOKUP(AD8,Marks,6,0)),"")</f>
        <v>ANUJ GIRI</v>
      </c>
      <c r="V6" s="899"/>
      <c r="W6" s="899"/>
      <c r="X6" s="899"/>
      <c r="Y6" s="899"/>
      <c r="Z6" s="900" t="str">
        <f>IF('Master sheet'!$D$14="Hindi","प्रवेशांक :","SR. NO. :")</f>
        <v>प्रवेशांक :</v>
      </c>
      <c r="AA6" s="900"/>
      <c r="AB6" s="900"/>
      <c r="AC6" s="900"/>
      <c r="AD6" s="918">
        <f>IFERROR(IF(AND(AD8=""),"",VLOOKUP(AD8,Marks,5,0)),"")</f>
        <v>944</v>
      </c>
      <c r="AE6" s="918"/>
      <c r="AF6" s="918"/>
      <c r="AH6" s="76"/>
      <c r="AI6" s="76"/>
      <c r="AJ6" s="76"/>
      <c r="AK6" s="76"/>
      <c r="AL6" s="76"/>
    </row>
    <row r="7" spans="1:40" s="44" customFormat="1" ht="18" customHeight="1">
      <c r="A7" s="97"/>
      <c r="B7" s="898" t="str">
        <f>IF('Master sheet'!$D$14="Hindi","पिता का नाम :-","Father's Name :-")</f>
        <v>पिता का नाम :-</v>
      </c>
      <c r="C7" s="898"/>
      <c r="D7" s="898"/>
      <c r="E7" s="899" t="str">
        <f>IFERROR(IF(AND(N8=""),"",VLOOKUP(N8,Marks,7,0)),"")</f>
        <v>SHABBIR MOHAMMAD</v>
      </c>
      <c r="F7" s="899"/>
      <c r="G7" s="899"/>
      <c r="H7" s="899"/>
      <c r="I7" s="899"/>
      <c r="J7" s="900" t="str">
        <f>IF('Master sheet'!$D$14="Hindi","जन्म तिथि :","Date of Birth :")</f>
        <v>जन्म तिथि :</v>
      </c>
      <c r="K7" s="900"/>
      <c r="L7" s="900"/>
      <c r="M7" s="900"/>
      <c r="N7" s="901" t="str">
        <f>IFERROR(IF(AND(N8=""),"",VLOOKUP(N8,Marks,4,0)),"")</f>
        <v>28-10-2014</v>
      </c>
      <c r="O7" s="901"/>
      <c r="P7" s="901"/>
      <c r="Q7" s="964"/>
      <c r="R7" s="898" t="str">
        <f>IF('Master sheet'!$D$14="Hindi","पिता का नाम :-","Father's Name :-")</f>
        <v>पिता का नाम :-</v>
      </c>
      <c r="S7" s="898"/>
      <c r="T7" s="898"/>
      <c r="U7" s="899" t="str">
        <f>IFERROR(IF(AND(AD8=""),"",VLOOKUP(AD8,Marks,7,0)),"")</f>
        <v>BHAGWAT GIRI</v>
      </c>
      <c r="V7" s="899"/>
      <c r="W7" s="899"/>
      <c r="X7" s="899"/>
      <c r="Y7" s="899"/>
      <c r="Z7" s="900" t="str">
        <f>IF('Master sheet'!$D$14="Hindi","जन्म तिथि :","Date of Birth :")</f>
        <v>जन्म तिथि :</v>
      </c>
      <c r="AA7" s="900"/>
      <c r="AB7" s="900"/>
      <c r="AC7" s="900"/>
      <c r="AD7" s="901">
        <f>IFERROR(IF(AND(AD8=""),"",VLOOKUP(AD8,Marks,4,0)),"")</f>
        <v>42005</v>
      </c>
      <c r="AE7" s="901"/>
      <c r="AF7" s="901"/>
      <c r="AN7" s="75">
        <f>IF(AK3="",MAX('Result Sheet'!B8:B207),AK3)</f>
        <v>132</v>
      </c>
    </row>
    <row r="8" spans="1:40" s="44" customFormat="1" ht="18" customHeight="1">
      <c r="A8" s="97"/>
      <c r="B8" s="898" t="str">
        <f>IF('Master sheet'!$D$14="Hindi","माता का नाम :-","Mother's Name :-")</f>
        <v>माता का नाम :-</v>
      </c>
      <c r="C8" s="898"/>
      <c r="D8" s="898"/>
      <c r="E8" s="899" t="str">
        <f>IFERROR(IF(AND(N8=""),"",VLOOKUP(N8,Marks,8,0)),"")</f>
        <v>HEENA KOUSER</v>
      </c>
      <c r="F8" s="899"/>
      <c r="G8" s="899"/>
      <c r="H8" s="899"/>
      <c r="I8" s="899"/>
      <c r="J8" s="900" t="str">
        <f>IF('Master sheet'!$D$14="Hindi","रोल नंबर :-","Roll No. :")</f>
        <v>रोल नंबर :-</v>
      </c>
      <c r="K8" s="900"/>
      <c r="L8" s="900"/>
      <c r="M8" s="900"/>
      <c r="N8" s="902">
        <f>IF(AN5="","",AN5)</f>
        <v>101</v>
      </c>
      <c r="O8" s="902"/>
      <c r="P8" s="902"/>
      <c r="Q8" s="964"/>
      <c r="R8" s="898" t="str">
        <f>IF('Master sheet'!$D$14="Hindi","माता का नाम :-","Mother's Name :-")</f>
        <v>माता का नाम :-</v>
      </c>
      <c r="S8" s="898"/>
      <c r="T8" s="898"/>
      <c r="U8" s="899" t="str">
        <f>IFERROR(IF(AND(AD8=""),"",VLOOKUP(AD8,Marks,8,0)),"")</f>
        <v>KANTA DEVI</v>
      </c>
      <c r="V8" s="899"/>
      <c r="W8" s="899"/>
      <c r="X8" s="899"/>
      <c r="Y8" s="899"/>
      <c r="Z8" s="900" t="str">
        <f>IF('Master sheet'!$D$14="Hindi","रोल नंबर :-","Roll No. :")</f>
        <v>रोल नंबर :-</v>
      </c>
      <c r="AA8" s="900"/>
      <c r="AB8" s="900"/>
      <c r="AC8" s="900"/>
      <c r="AD8" s="963">
        <f>IF(N8="","",IF(AND(N8+1&gt;$AN$7),"",N8+1))</f>
        <v>102</v>
      </c>
      <c r="AE8" s="963"/>
      <c r="AF8" s="963"/>
    </row>
    <row r="9" spans="1:40" s="44" customFormat="1" ht="9.75" customHeight="1">
      <c r="A9" s="97"/>
      <c r="B9" s="72"/>
      <c r="C9" s="72"/>
      <c r="D9" s="72"/>
      <c r="E9" s="73"/>
      <c r="F9" s="73"/>
      <c r="G9" s="73"/>
      <c r="H9" s="72"/>
      <c r="I9" s="72"/>
      <c r="J9" s="74"/>
      <c r="K9" s="74"/>
      <c r="L9" s="74"/>
      <c r="M9" s="45"/>
      <c r="N9" s="45"/>
      <c r="O9" s="45"/>
      <c r="P9" s="45"/>
      <c r="Q9" s="964"/>
      <c r="R9" s="72"/>
      <c r="S9" s="72"/>
      <c r="T9" s="72"/>
      <c r="U9" s="73"/>
      <c r="V9" s="73"/>
      <c r="W9" s="73"/>
      <c r="X9" s="72"/>
      <c r="Y9" s="72"/>
      <c r="Z9" s="74"/>
      <c r="AA9" s="74"/>
      <c r="AB9" s="74"/>
      <c r="AC9" s="45"/>
      <c r="AD9" s="45"/>
      <c r="AE9" s="45"/>
      <c r="AF9" s="45"/>
    </row>
    <row r="10" spans="1:40" s="44" customFormat="1" ht="21" customHeight="1">
      <c r="A10" s="97"/>
      <c r="B10" s="626" t="str">
        <f>IF('Master sheet'!$D$14="Hindi","विषय","Subject")</f>
        <v>विषय</v>
      </c>
      <c r="C10" s="642" t="str">
        <f>IF('Master sheet'!$D$14="Hindi","अर्द्धवार्षिक","Half Yearly")</f>
        <v>अर्द्धवार्षिक</v>
      </c>
      <c r="D10" s="643"/>
      <c r="E10" s="643"/>
      <c r="F10" s="643"/>
      <c r="G10" s="931" t="str">
        <f>IF('Master sheet'!$D$14="Hindi","वार्षिक","Yearly")</f>
        <v>वार्षिक</v>
      </c>
      <c r="H10" s="932"/>
      <c r="I10" s="932"/>
      <c r="J10" s="933"/>
      <c r="K10" s="642" t="str">
        <f>IF('Master sheet'!$D$14="Hindi","सर्व योग","Grand Total")</f>
        <v>सर्व योग</v>
      </c>
      <c r="L10" s="643"/>
      <c r="M10" s="643"/>
      <c r="N10" s="644"/>
      <c r="O10" s="928" t="str">
        <f>IF('Master sheet'!$D$14="Hindi","ग्रेड","Grade")</f>
        <v>ग्रेड</v>
      </c>
      <c r="P10" s="893" t="str">
        <f>IF('Master sheet'!$D$14="Hindi","परिणाम","Results")</f>
        <v>परिणाम</v>
      </c>
      <c r="Q10" s="964"/>
      <c r="R10" s="626" t="str">
        <f>IF('Master sheet'!$D$14="Hindi","विषय","Subject")</f>
        <v>विषय</v>
      </c>
      <c r="S10" s="642" t="str">
        <f>IF('Master sheet'!$D$14="Hindi","अर्द्धवार्षिक","Half Yearly")</f>
        <v>अर्द्धवार्षिक</v>
      </c>
      <c r="T10" s="643"/>
      <c r="U10" s="643"/>
      <c r="V10" s="643"/>
      <c r="W10" s="931" t="str">
        <f>IF('Master sheet'!$D$14="Hindi","वार्षिक","Yearly")</f>
        <v>वार्षिक</v>
      </c>
      <c r="X10" s="932"/>
      <c r="Y10" s="932"/>
      <c r="Z10" s="933"/>
      <c r="AA10" s="642" t="str">
        <f>IF('Master sheet'!$D$14="Hindi","सर्व योग","Grand Total")</f>
        <v>सर्व योग</v>
      </c>
      <c r="AB10" s="643"/>
      <c r="AC10" s="643"/>
      <c r="AD10" s="644"/>
      <c r="AE10" s="928" t="str">
        <f>IF('Master sheet'!$D$14="Hindi","ग्रेड","Grade")</f>
        <v>ग्रेड</v>
      </c>
      <c r="AF10" s="893" t="str">
        <f>IF('Master sheet'!$D$14="Hindi","परिणाम","Results")</f>
        <v>परिणाम</v>
      </c>
    </row>
    <row r="11" spans="1:40" s="44" customFormat="1" ht="90.75" customHeight="1">
      <c r="A11" s="97"/>
      <c r="B11" s="626"/>
      <c r="C11" s="934" t="str">
        <f>IF('Master sheet'!$D$14="Hindi","लिखित","Written")</f>
        <v>लिखित</v>
      </c>
      <c r="D11" s="935"/>
      <c r="E11" s="934" t="str">
        <f>IF('Master sheet'!$D$14="Hindi","मौखिक","Oral")</f>
        <v>मौखिक</v>
      </c>
      <c r="F11" s="935"/>
      <c r="G11" s="934" t="str">
        <f>IF('Master sheet'!$D$14="Hindi","लिखित","Written")</f>
        <v>लिखित</v>
      </c>
      <c r="H11" s="935"/>
      <c r="I11" s="936" t="str">
        <f>IF('Master sheet'!$D$14="Hindi","मौखिक","Oral")</f>
        <v>मौखिक</v>
      </c>
      <c r="J11" s="936"/>
      <c r="K11" s="305" t="str">
        <f>IF('Master sheet'!$D$14="Hindi","लिखित","Written")</f>
        <v>लिखित</v>
      </c>
      <c r="L11" s="305" t="str">
        <f>IF('Master sheet'!$D$14="Hindi","मौखिक","Oral")</f>
        <v>मौखिक</v>
      </c>
      <c r="M11" s="937" t="str">
        <f>IF('Master sheet'!$D$14="Hindi","कुल विषय योग ","Subject Total")</f>
        <v xml:space="preserve">कुल विषय योग </v>
      </c>
      <c r="N11" s="938"/>
      <c r="O11" s="929"/>
      <c r="P11" s="894"/>
      <c r="Q11" s="964"/>
      <c r="R11" s="626"/>
      <c r="S11" s="934" t="str">
        <f>IF('Master sheet'!$D$14="Hindi","लिखित","Written")</f>
        <v>लिखित</v>
      </c>
      <c r="T11" s="935"/>
      <c r="U11" s="934" t="str">
        <f>IF('Master sheet'!$D$14="Hindi","मौखिक","Oral")</f>
        <v>मौखिक</v>
      </c>
      <c r="V11" s="935"/>
      <c r="W11" s="934" t="str">
        <f>IF('Master sheet'!$D$14="Hindi","लिखित","Written")</f>
        <v>लिखित</v>
      </c>
      <c r="X11" s="935"/>
      <c r="Y11" s="936" t="str">
        <f>IF('Master sheet'!$D$14="Hindi","मौखिक","Oral")</f>
        <v>मौखिक</v>
      </c>
      <c r="Z11" s="936"/>
      <c r="AA11" s="360" t="str">
        <f>IF('Master sheet'!$D$14="Hindi","लिखित","Written")</f>
        <v>लिखित</v>
      </c>
      <c r="AB11" s="360" t="str">
        <f>IF('Master sheet'!$D$14="Hindi","मौखिक","Oral")</f>
        <v>मौखिक</v>
      </c>
      <c r="AC11" s="937" t="str">
        <f>IF('Master sheet'!$D$14="Hindi","कुल विषय योग ","Subject Total")</f>
        <v xml:space="preserve">कुल विषय योग </v>
      </c>
      <c r="AD11" s="938"/>
      <c r="AE11" s="929"/>
      <c r="AF11" s="894"/>
    </row>
    <row r="12" spans="1:40" s="44" customFormat="1" ht="18.75" customHeight="1" thickBot="1">
      <c r="A12" s="97"/>
      <c r="B12" s="626"/>
      <c r="C12" s="905">
        <v>30</v>
      </c>
      <c r="D12" s="906"/>
      <c r="E12" s="905">
        <v>70</v>
      </c>
      <c r="F12" s="906"/>
      <c r="G12" s="905">
        <v>30</v>
      </c>
      <c r="H12" s="906"/>
      <c r="I12" s="905">
        <v>70</v>
      </c>
      <c r="J12" s="906"/>
      <c r="K12" s="388">
        <v>60</v>
      </c>
      <c r="L12" s="388">
        <v>140</v>
      </c>
      <c r="M12" s="905">
        <v>200</v>
      </c>
      <c r="N12" s="906"/>
      <c r="O12" s="930"/>
      <c r="P12" s="895"/>
      <c r="Q12" s="964"/>
      <c r="R12" s="626"/>
      <c r="S12" s="905">
        <v>30</v>
      </c>
      <c r="T12" s="906"/>
      <c r="U12" s="905">
        <v>70</v>
      </c>
      <c r="V12" s="906"/>
      <c r="W12" s="905">
        <v>30</v>
      </c>
      <c r="X12" s="906"/>
      <c r="Y12" s="905">
        <v>70</v>
      </c>
      <c r="Z12" s="906"/>
      <c r="AA12" s="388">
        <v>60</v>
      </c>
      <c r="AB12" s="388">
        <v>140</v>
      </c>
      <c r="AC12" s="905">
        <v>200</v>
      </c>
      <c r="AD12" s="906"/>
      <c r="AE12" s="930"/>
      <c r="AF12" s="895"/>
    </row>
    <row r="13" spans="1:40" s="44" customFormat="1" ht="21" customHeight="1">
      <c r="A13" s="97"/>
      <c r="B13" s="303" t="str">
        <f>IF('Master sheet'!D$14="Hindi","हिंदी","Hindi")</f>
        <v>हिंदी</v>
      </c>
      <c r="C13" s="701">
        <f>IFERROR(IF(AND(N8=""),"",VLOOKUP(N8,Marks,15,0)),"")</f>
        <v>25</v>
      </c>
      <c r="D13" s="703"/>
      <c r="E13" s="701">
        <f>IFERROR(IF(AND(N8=""),"",VLOOKUP(N8,Marks,16,0)),"")</f>
        <v>62</v>
      </c>
      <c r="F13" s="703"/>
      <c r="G13" s="701">
        <f>IFERROR(IF(AND(N8=""),"",VLOOKUP(N8,Marks,19,0)),"")</f>
        <v>29</v>
      </c>
      <c r="H13" s="703"/>
      <c r="I13" s="701">
        <f>IFERROR(IF(AND(N8=""),"",VLOOKUP(N8,Marks,20,0)),"")</f>
        <v>25</v>
      </c>
      <c r="J13" s="703"/>
      <c r="K13" s="380">
        <f>IFERROR(IF(AND(N8=""),"",SUM(C13,G13)),"")</f>
        <v>54</v>
      </c>
      <c r="L13" s="380">
        <f>IFERROR(IF(AND(N8=""),"",SUM(E13,I13)),"")</f>
        <v>87</v>
      </c>
      <c r="M13" s="903">
        <f>IFERROR(IF(AND(N8=""),"",SUM(K13,L13)),"")</f>
        <v>141</v>
      </c>
      <c r="N13" s="904"/>
      <c r="O13" s="79" t="str">
        <f>IFERROR(IF(AND(N8=""),"",VLOOKUP(N8,Marks,28,0)),"")</f>
        <v>B</v>
      </c>
      <c r="P13" s="209" t="str">
        <f>IFERROR(IF(AND(N8=""),"",VLOOKUP(N8,Marks,26,0)),"")</f>
        <v>P</v>
      </c>
      <c r="Q13" s="964"/>
      <c r="R13" s="303" t="str">
        <f>IF('Master sheet'!V$14="Hindi","हिंदी","Hindi")</f>
        <v>Hindi</v>
      </c>
      <c r="S13" s="701">
        <f>IFERROR(IF(AND(AD8=""),"",VLOOKUP(AD8,Marks,15,0)),"")</f>
        <v>20</v>
      </c>
      <c r="T13" s="703"/>
      <c r="U13" s="701">
        <f>IFERROR(IF(AND(AD8=""),"",VLOOKUP(AD8,Marks,16,0)),"")</f>
        <v>63</v>
      </c>
      <c r="V13" s="703"/>
      <c r="W13" s="701">
        <f>IFERROR(IF(AND(AD8=""),"",VLOOKUP(AD8,Marks,19,0)),"")</f>
        <v>21</v>
      </c>
      <c r="X13" s="703"/>
      <c r="Y13" s="701">
        <f>IFERROR(IF(AND(AD8=""),"",VLOOKUP(AD8,Marks,20,0)),"")</f>
        <v>20</v>
      </c>
      <c r="Z13" s="703"/>
      <c r="AA13" s="380">
        <f>IFERROR(IF(AND(AD8=""),"",SUM(S13,W13)),"")</f>
        <v>41</v>
      </c>
      <c r="AB13" s="380">
        <f>IFERROR(IF(AND(AD8=""),"",SUM(U13,Y13)),"")</f>
        <v>83</v>
      </c>
      <c r="AC13" s="903">
        <f>IFERROR(IF(AND(AD8=""),"",SUM(AA13,AB13)),"")</f>
        <v>124</v>
      </c>
      <c r="AD13" s="904"/>
      <c r="AE13" s="79" t="str">
        <f>IFERROR(IF(AND(AD8=""),"",VLOOKUP(AD8,Marks,28,0)),"")</f>
        <v>C</v>
      </c>
      <c r="AF13" s="209" t="str">
        <f>IFERROR(IF(AND(AD8=""),"",VLOOKUP(AD8,Marks,26,0)),"")</f>
        <v>P</v>
      </c>
      <c r="AJ13" s="951" t="str">
        <f>IF('Master sheet'!$D$14="Hindi",AO19,AO17)</f>
        <v>आप एक साथ 20 मार्कशीट प्रिंट कर सकते है I उपर दो कॉलम दिए है , उसमे आप जो बीस मार्कशीट प्रिंट करना चाहते है उनके प्रथम व उसका बीसवां नामांक लिखकर प्रिंट ले सकते है I जैसेः 101 से 120 , 121 से 140 , 141 से 160 ...........</v>
      </c>
      <c r="AK13" s="952"/>
      <c r="AL13" s="952"/>
      <c r="AM13" s="953"/>
    </row>
    <row r="14" spans="1:40" s="44" customFormat="1" ht="21" customHeight="1">
      <c r="A14" s="97"/>
      <c r="B14" s="303" t="str">
        <f>IF('Master sheet'!$D$14="Hindi","गणित","Maths")</f>
        <v>गणित</v>
      </c>
      <c r="C14" s="701">
        <f>IFERROR(IF(AND(N8=""),"",VLOOKUP(N8,Marks,51,0)),"")</f>
        <v>22</v>
      </c>
      <c r="D14" s="703"/>
      <c r="E14" s="701">
        <f>IFERROR(IF(AND(N8=""),"",VLOOKUP(N8,Marks,52,0)),"")</f>
        <v>64</v>
      </c>
      <c r="F14" s="703"/>
      <c r="G14" s="701">
        <f>IFERROR(IF(AND(N8=""),"",VLOOKUP(N8,Marks,55,0)),"")</f>
        <v>21</v>
      </c>
      <c r="H14" s="703"/>
      <c r="I14" s="701">
        <f>IFERROR(IF(AND(N8=""),"",VLOOKUP(N8,Marks,56,0)),"")</f>
        <v>56</v>
      </c>
      <c r="J14" s="703"/>
      <c r="K14" s="380">
        <f>IFERROR(IF(AND(N8=""),"",SUM(C14,G14)),"")</f>
        <v>43</v>
      </c>
      <c r="L14" s="380">
        <f>IFERROR(IF(AND(N8=""),"",SUM(E14,I14)),"")</f>
        <v>120</v>
      </c>
      <c r="M14" s="903">
        <f>IFERROR(IF(AND(N8=""),"",SUM(K14,L14)),"")</f>
        <v>163</v>
      </c>
      <c r="N14" s="904"/>
      <c r="O14" s="79" t="str">
        <f>IFERROR(IF(AND(N8=""),"",VLOOKUP(N8,Marks,64,0)),"")</f>
        <v>B</v>
      </c>
      <c r="P14" s="209" t="str">
        <f>IFERROR(IF(AND(N8=""),"",VLOOKUP(N8,Marks,62,0)),"")</f>
        <v>P</v>
      </c>
      <c r="Q14" s="964"/>
      <c r="R14" s="303" t="str">
        <f>IF('Master sheet'!$D$14="Hindi","गणित","Maths")</f>
        <v>गणित</v>
      </c>
      <c r="S14" s="701">
        <f>IFERROR(IF(AND(AD8=""),"",VLOOKUP(AD8,Marks,51,0)),"")</f>
        <v>23</v>
      </c>
      <c r="T14" s="703"/>
      <c r="U14" s="701">
        <f>IFERROR(IF(AND(AD8=""),"",VLOOKUP(AD8,Marks,52,0)),"")</f>
        <v>65</v>
      </c>
      <c r="V14" s="703"/>
      <c r="W14" s="701">
        <f>IFERROR(IF(AND(AD8=""),"",VLOOKUP(AD8,Marks,55,0)),"")</f>
        <v>22</v>
      </c>
      <c r="X14" s="703"/>
      <c r="Y14" s="701">
        <f>IFERROR(IF(AND(AD8=""),"",VLOOKUP(AD8,Marks,56,0)),"")</f>
        <v>60</v>
      </c>
      <c r="Z14" s="703"/>
      <c r="AA14" s="380">
        <f>IFERROR(IF(AND(AD8=""),"",SUM(S14,W14)),"")</f>
        <v>45</v>
      </c>
      <c r="AB14" s="380">
        <f>IFERROR(IF(AND(AD8=""),"",SUM(U14,Y14)),"")</f>
        <v>125</v>
      </c>
      <c r="AC14" s="903">
        <f>IFERROR(IF(AND(AD8=""),"",SUM(AA14,AB14)),"")</f>
        <v>170</v>
      </c>
      <c r="AD14" s="904"/>
      <c r="AE14" s="79" t="str">
        <f>IFERROR(IF(AND(AD8=""),"",VLOOKUP(AD8,Marks,64,0)),"")</f>
        <v>B</v>
      </c>
      <c r="AF14" s="209" t="str">
        <f>IFERROR(IF(AND(AD8=""),"",VLOOKUP(AD8,Marks,62,0)),"")</f>
        <v>P</v>
      </c>
      <c r="AJ14" s="954"/>
      <c r="AK14" s="955"/>
      <c r="AL14" s="955"/>
      <c r="AM14" s="956"/>
    </row>
    <row r="15" spans="1:40" s="44" customFormat="1" ht="21" customHeight="1">
      <c r="A15" s="97"/>
      <c r="B15" s="390"/>
      <c r="C15" s="905">
        <v>15</v>
      </c>
      <c r="D15" s="906"/>
      <c r="E15" s="905">
        <v>35</v>
      </c>
      <c r="F15" s="906"/>
      <c r="G15" s="905">
        <v>15</v>
      </c>
      <c r="H15" s="906"/>
      <c r="I15" s="905">
        <v>35</v>
      </c>
      <c r="J15" s="906"/>
      <c r="K15" s="388">
        <v>30</v>
      </c>
      <c r="L15" s="388">
        <v>70</v>
      </c>
      <c r="M15" s="905">
        <v>100</v>
      </c>
      <c r="N15" s="906"/>
      <c r="O15" s="921"/>
      <c r="P15" s="922"/>
      <c r="Q15" s="964"/>
      <c r="R15" s="390"/>
      <c r="S15" s="905">
        <v>15</v>
      </c>
      <c r="T15" s="906"/>
      <c r="U15" s="905">
        <v>35</v>
      </c>
      <c r="V15" s="906"/>
      <c r="W15" s="905">
        <v>15</v>
      </c>
      <c r="X15" s="906"/>
      <c r="Y15" s="905">
        <v>35</v>
      </c>
      <c r="Z15" s="906"/>
      <c r="AA15" s="388">
        <v>30</v>
      </c>
      <c r="AB15" s="388">
        <v>70</v>
      </c>
      <c r="AC15" s="905">
        <v>100</v>
      </c>
      <c r="AD15" s="906"/>
      <c r="AE15" s="921"/>
      <c r="AF15" s="922"/>
      <c r="AJ15" s="954"/>
      <c r="AK15" s="955"/>
      <c r="AL15" s="955"/>
      <c r="AM15" s="956"/>
    </row>
    <row r="16" spans="1:40" s="44" customFormat="1" ht="21" customHeight="1">
      <c r="A16" s="97"/>
      <c r="B16" s="303" t="str">
        <f>IF('Master sheet'!$D$14="Hindi","अंग्रेजी","English")</f>
        <v>अंग्रेजी</v>
      </c>
      <c r="C16" s="701">
        <f>IFERROR(IF(AND(N8=""),"",VLOOKUP(N8,Marks,33,0)),"")</f>
        <v>15</v>
      </c>
      <c r="D16" s="703"/>
      <c r="E16" s="701">
        <f>IFERROR(IF(AND(N8=""),"",VLOOKUP(N8,Marks,34,0)),"")</f>
        <v>30</v>
      </c>
      <c r="F16" s="703"/>
      <c r="G16" s="701">
        <f>IFERROR(IF(AND(N8=""),"",VLOOKUP(N8,Marks,37,0)),"")</f>
        <v>10</v>
      </c>
      <c r="H16" s="703"/>
      <c r="I16" s="701">
        <f>IFERROR(IF(AND(N8=""),"",VLOOKUP(N8,Marks,38,0)),"")</f>
        <v>30</v>
      </c>
      <c r="J16" s="703"/>
      <c r="K16" s="380">
        <f>IFERROR(IF(AND(N8=""),"",SUM(C16,G16)),"")</f>
        <v>25</v>
      </c>
      <c r="L16" s="380">
        <f>IFERROR(IF(AND(N8=""),"",SUM(E16,I16)),"")</f>
        <v>60</v>
      </c>
      <c r="M16" s="903">
        <f>IFERROR(IF(AND(N8=""),"",SUM(K16,L16)),"")</f>
        <v>85</v>
      </c>
      <c r="N16" s="904"/>
      <c r="O16" s="79" t="str">
        <f>IFERROR(IF(AND(N8=""),"",VLOOKUP(N8,Marks,46,0)),"")</f>
        <v>B</v>
      </c>
      <c r="P16" s="209" t="str">
        <f>IFERROR(IF(AND(N8=""),"",VLOOKUP(N8,Marks,44,0)),"")</f>
        <v>P</v>
      </c>
      <c r="Q16" s="964"/>
      <c r="R16" s="303" t="str">
        <f>IF('Master sheet'!$D$14="Hindi","अंग्रेजी","English")</f>
        <v>अंग्रेजी</v>
      </c>
      <c r="S16" s="701">
        <f>IFERROR(IF(AND(AD8=""),"",VLOOKUP(AD8,Marks,33,0)),"")</f>
        <v>12</v>
      </c>
      <c r="T16" s="703"/>
      <c r="U16" s="701">
        <f>IFERROR(IF(AND(AD8=""),"",VLOOKUP(AD8,Marks,34,0)),"")</f>
        <v>31</v>
      </c>
      <c r="V16" s="703"/>
      <c r="W16" s="701">
        <f>IFERROR(IF(AND(AD8=""),"",VLOOKUP(AD8,Marks,37,0)),"")</f>
        <v>10</v>
      </c>
      <c r="X16" s="703"/>
      <c r="Y16" s="701">
        <f>IFERROR(IF(AND(AD8=""),"",VLOOKUP(AD8,Marks,38,0)),"")</f>
        <v>31</v>
      </c>
      <c r="Z16" s="703"/>
      <c r="AA16" s="380">
        <f>IFERROR(IF(AND(AD8=""),"",SUM(S16,W16)),"")</f>
        <v>22</v>
      </c>
      <c r="AB16" s="380">
        <f>IFERROR(IF(AND(AD8=""),"",SUM(U16,Y16)),"")</f>
        <v>62</v>
      </c>
      <c r="AC16" s="903">
        <f>IFERROR(IF(AND(AD8=""),"",SUM(AA16,AB16)),"")</f>
        <v>84</v>
      </c>
      <c r="AD16" s="904"/>
      <c r="AE16" s="79" t="str">
        <f>IFERROR(IF(AND(AD8=""),"",VLOOKUP(AD8,Marks,46,0)),"")</f>
        <v>B</v>
      </c>
      <c r="AF16" s="209" t="str">
        <f>IFERROR(IF(AND(AD8=""),"",VLOOKUP(AD8,Marks,44,0)),"")</f>
        <v>P</v>
      </c>
      <c r="AJ16" s="954"/>
      <c r="AK16" s="955"/>
      <c r="AL16" s="955"/>
      <c r="AM16" s="956"/>
    </row>
    <row r="17" spans="1:41" s="44" customFormat="1" ht="25.5" customHeight="1">
      <c r="A17" s="97"/>
      <c r="B17" s="304" t="str">
        <f>IF('Master sheet'!$D$14="Hindi","कुल योग","Total")</f>
        <v>कुल योग</v>
      </c>
      <c r="C17" s="926">
        <f>IF(AND(N8=""),"",IF(AND(C13="",C14="",C16=""),"",SUM(C13,C14,C16)))</f>
        <v>62</v>
      </c>
      <c r="D17" s="927"/>
      <c r="E17" s="926">
        <f>IF(AND(N8=""),"",IF(AND(E13="",E14="",E16=""),"",SUM(E13,E14,E16)))</f>
        <v>156</v>
      </c>
      <c r="F17" s="927"/>
      <c r="G17" s="926">
        <f>IF(AND(N8=""),"",IF(AND(G13="",G14="",G16=""),"",SUM(G13,G14,G16)))</f>
        <v>60</v>
      </c>
      <c r="H17" s="927"/>
      <c r="I17" s="926">
        <f>IF(AND(N8=""),"",IF(AND(I13="",I14="",I16=""),"",SUM(I13,I14,I16)))</f>
        <v>111</v>
      </c>
      <c r="J17" s="927"/>
      <c r="K17" s="381">
        <f>IF(AND(N8=""),"",IF(AND(K13="",K14="",K16=""),"",SUM(K13,K14,K16)))</f>
        <v>122</v>
      </c>
      <c r="L17" s="381">
        <f>IF(AND(N8=""),"",IF(AND(L13="",L14="",L16=""),"",SUM(L13,L14,L16)))</f>
        <v>267</v>
      </c>
      <c r="M17" s="903">
        <f>IF(AND(N8=""),"",IF(AND(M13="",M14="",M16=""),"",SUM(M13,M14,M16)))</f>
        <v>389</v>
      </c>
      <c r="N17" s="904"/>
      <c r="O17" s="389" t="str">
        <f>IFERROR(IF(AND(N8=""),"",VLOOKUP(N8,Marks,119,0)),"")</f>
        <v>B</v>
      </c>
      <c r="P17" s="212"/>
      <c r="Q17" s="964"/>
      <c r="R17" s="304" t="str">
        <f>IF('Master sheet'!$D$14="Hindi","कुल योग","Total")</f>
        <v>कुल योग</v>
      </c>
      <c r="S17" s="926">
        <f>IF(AND(AD8=""),"",IF(AND(S13="",S14="",S16=""),"",SUM(S13,S14,S16)))</f>
        <v>55</v>
      </c>
      <c r="T17" s="927"/>
      <c r="U17" s="926">
        <f>IF(AND(AD8=""),"",IF(AND(U13="",U14="",U16=""),"",SUM(U13,U14,U16)))</f>
        <v>159</v>
      </c>
      <c r="V17" s="927"/>
      <c r="W17" s="926">
        <f>IF(AND(AD8=""),"",IF(AND(W13="",W14="",W16=""),"",SUM(W13,W14,W16)))</f>
        <v>53</v>
      </c>
      <c r="X17" s="927"/>
      <c r="Y17" s="926">
        <f>IF(AND(AD8=""),"",IF(AND(Y13="",Y14="",Y16=""),"",SUM(Y13,Y14,Y16)))</f>
        <v>111</v>
      </c>
      <c r="Z17" s="927"/>
      <c r="AA17" s="381">
        <f>IF(AND(AD8=""),"",IF(AND(AA13="",AA14="",AA16=""),"",SUM(AA13,AA14,AA16)))</f>
        <v>108</v>
      </c>
      <c r="AB17" s="381">
        <f>IF(AND(AD8=""),"",IF(AND(AB13="",AB14="",AB16=""),"",SUM(AB13,AB14,AB16)))</f>
        <v>270</v>
      </c>
      <c r="AC17" s="903">
        <f>IF(AND(AD8=""),"",IF(AND(AC13="",AC14="",AC16=""),"",SUM(AC13,AC14,AC16)))</f>
        <v>378</v>
      </c>
      <c r="AD17" s="904"/>
      <c r="AE17" s="389" t="str">
        <f>IFERROR(IF(AND(AD8=""),"",VLOOKUP(AD8,Marks,119,0)),"")</f>
        <v>B</v>
      </c>
      <c r="AF17" s="212"/>
      <c r="AJ17" s="954"/>
      <c r="AK17" s="955"/>
      <c r="AL17" s="955"/>
      <c r="AM17" s="956"/>
      <c r="AO17" s="44" t="s">
        <v>251</v>
      </c>
    </row>
    <row r="18" spans="1:41" s="44" customFormat="1" ht="25.5" customHeight="1">
      <c r="A18" s="97"/>
      <c r="B18" s="391"/>
      <c r="C18" s="905">
        <v>50</v>
      </c>
      <c r="D18" s="923"/>
      <c r="E18" s="923"/>
      <c r="F18" s="906"/>
      <c r="G18" s="905">
        <v>50</v>
      </c>
      <c r="H18" s="923"/>
      <c r="I18" s="923"/>
      <c r="J18" s="906"/>
      <c r="K18" s="905">
        <v>100</v>
      </c>
      <c r="L18" s="923"/>
      <c r="M18" s="923"/>
      <c r="N18" s="906"/>
      <c r="O18" s="924"/>
      <c r="P18" s="925"/>
      <c r="Q18" s="964"/>
      <c r="R18" s="391"/>
      <c r="S18" s="905">
        <v>50</v>
      </c>
      <c r="T18" s="923"/>
      <c r="U18" s="923"/>
      <c r="V18" s="906"/>
      <c r="W18" s="905">
        <v>50</v>
      </c>
      <c r="X18" s="923"/>
      <c r="Y18" s="923"/>
      <c r="Z18" s="906"/>
      <c r="AA18" s="905">
        <v>100</v>
      </c>
      <c r="AB18" s="923"/>
      <c r="AC18" s="923"/>
      <c r="AD18" s="906"/>
      <c r="AE18" s="924"/>
      <c r="AF18" s="925"/>
      <c r="AJ18" s="954"/>
      <c r="AK18" s="955"/>
      <c r="AL18" s="955"/>
      <c r="AM18" s="956"/>
    </row>
    <row r="19" spans="1:41" s="44" customFormat="1" ht="21" customHeight="1">
      <c r="A19" s="97"/>
      <c r="B19" s="308" t="str">
        <f>IF('Master sheet'!$D$14="Hindi","पर्यावरण अध्ययन","EVS")</f>
        <v>पर्यावरण अध्ययन</v>
      </c>
      <c r="C19" s="701">
        <f>IFERROR(IF(AND(N8=""),"",VLOOKUP(N8,Marks,69,0)),"")</f>
        <v>45</v>
      </c>
      <c r="D19" s="702"/>
      <c r="E19" s="702"/>
      <c r="F19" s="703"/>
      <c r="G19" s="701">
        <f>IFERROR(IF(AND(N8=""),"",VLOOKUP(N8,Marks,73,0)),"")</f>
        <v>45</v>
      </c>
      <c r="H19" s="702"/>
      <c r="I19" s="702"/>
      <c r="J19" s="703"/>
      <c r="K19" s="926">
        <f>IFERROR(IF(AND(N8=""),"",SUM(C19,G19)),"")</f>
        <v>90</v>
      </c>
      <c r="L19" s="948"/>
      <c r="M19" s="948"/>
      <c r="N19" s="927"/>
      <c r="O19" s="79" t="str">
        <f>IFERROR(IF(AND(N8=""),"",VLOOKUP(N8,Marks,82,0)),"")</f>
        <v>A</v>
      </c>
      <c r="P19" s="209" t="str">
        <f>IFERROR(IF(AND(N8=""),"",VLOOKUP(N8,Marks,80,0)),"")</f>
        <v>P</v>
      </c>
      <c r="Q19" s="964"/>
      <c r="R19" s="308" t="str">
        <f>IF('Master sheet'!$D$14="Hindi","पर्यावरण अध्ययन","EVS")</f>
        <v>पर्यावरण अध्ययन</v>
      </c>
      <c r="S19" s="701">
        <f>IFERROR(IF(AND(AD8=""),"",VLOOKUP(AD8,Marks,69,0)),"")</f>
        <v>45</v>
      </c>
      <c r="T19" s="702"/>
      <c r="U19" s="702"/>
      <c r="V19" s="703"/>
      <c r="W19" s="701">
        <f>IFERROR(IF(AND(AD8=""),"",VLOOKUP(AD8,Marks,73,0)),"")</f>
        <v>14</v>
      </c>
      <c r="X19" s="702"/>
      <c r="Y19" s="702"/>
      <c r="Z19" s="703"/>
      <c r="AA19" s="926">
        <f>IFERROR(IF(AND(AD8=""),"",SUM(S19,W19)),"")</f>
        <v>59</v>
      </c>
      <c r="AB19" s="948"/>
      <c r="AC19" s="948"/>
      <c r="AD19" s="927"/>
      <c r="AE19" s="79" t="str">
        <f>IFERROR(IF(AND(AD8=""),"",VLOOKUP(AD8,Marks,82,0)),"")</f>
        <v>C</v>
      </c>
      <c r="AF19" s="209" t="str">
        <f>IFERROR(IF(AND(AD8=""),"",VLOOKUP(AD8,Marks,80,0)),"")</f>
        <v>P</v>
      </c>
      <c r="AJ19" s="954"/>
      <c r="AK19" s="955"/>
      <c r="AL19" s="955"/>
      <c r="AM19" s="956"/>
      <c r="AO19" s="44" t="s">
        <v>252</v>
      </c>
    </row>
    <row r="20" spans="1:41" s="44" customFormat="1" ht="9" customHeight="1">
      <c r="A20" s="97"/>
      <c r="B20" s="896"/>
      <c r="C20" s="896"/>
      <c r="D20" s="896"/>
      <c r="E20" s="896"/>
      <c r="F20" s="896"/>
      <c r="G20" s="896"/>
      <c r="H20" s="896"/>
      <c r="I20" s="896"/>
      <c r="J20" s="896"/>
      <c r="K20" s="896"/>
      <c r="L20" s="896"/>
      <c r="M20" s="896"/>
      <c r="N20" s="896"/>
      <c r="O20" s="896"/>
      <c r="P20" s="896"/>
      <c r="Q20" s="964"/>
      <c r="R20" s="896"/>
      <c r="S20" s="896"/>
      <c r="T20" s="896"/>
      <c r="U20" s="896"/>
      <c r="V20" s="896"/>
      <c r="W20" s="896"/>
      <c r="X20" s="896"/>
      <c r="Y20" s="896"/>
      <c r="Z20" s="896"/>
      <c r="AA20" s="896"/>
      <c r="AB20" s="896"/>
      <c r="AC20" s="896"/>
      <c r="AD20" s="896"/>
      <c r="AE20" s="896"/>
      <c r="AF20" s="896"/>
      <c r="AJ20" s="954"/>
      <c r="AK20" s="955"/>
      <c r="AL20" s="955"/>
      <c r="AM20" s="956"/>
    </row>
    <row r="21" spans="1:41" s="44" customFormat="1" ht="18.95" customHeight="1" thickBot="1">
      <c r="A21" s="97"/>
      <c r="B21" s="949" t="str">
        <f>IF('Master sheet'!$D$14="Hindi","अतिरिक्त विषय ","Extra Subject")</f>
        <v xml:space="preserve">अतिरिक्त विषय </v>
      </c>
      <c r="C21" s="949"/>
      <c r="D21" s="949"/>
      <c r="E21" s="949"/>
      <c r="F21" s="949"/>
      <c r="G21" s="949"/>
      <c r="H21" s="949"/>
      <c r="I21" s="949"/>
      <c r="J21" s="949"/>
      <c r="K21" s="949"/>
      <c r="L21" s="949"/>
      <c r="M21" s="949"/>
      <c r="N21" s="949"/>
      <c r="O21" s="949"/>
      <c r="P21" s="949"/>
      <c r="Q21" s="964"/>
      <c r="R21" s="950" t="str">
        <f>IF('Master sheet'!$D$14="Hindi","अतिरिक्त विषय ","Extra Subject")</f>
        <v xml:space="preserve">अतिरिक्त विषय </v>
      </c>
      <c r="S21" s="950"/>
      <c r="T21" s="950"/>
      <c r="U21" s="950"/>
      <c r="V21" s="950"/>
      <c r="W21" s="950"/>
      <c r="X21" s="950"/>
      <c r="Y21" s="950"/>
      <c r="Z21" s="950"/>
      <c r="AA21" s="950"/>
      <c r="AB21" s="950"/>
      <c r="AC21" s="950"/>
      <c r="AD21" s="950"/>
      <c r="AE21" s="950"/>
      <c r="AF21" s="950"/>
      <c r="AJ21" s="957"/>
      <c r="AK21" s="958"/>
      <c r="AL21" s="958"/>
      <c r="AM21" s="959"/>
    </row>
    <row r="22" spans="1:41" s="412" customFormat="1" ht="18.95" customHeight="1">
      <c r="A22" s="97"/>
      <c r="B22" s="411" t="str">
        <f>IF('Master sheet'!$D$14="Hindi","विषय","Subject")</f>
        <v>विषय</v>
      </c>
      <c r="C22" s="960" t="str">
        <f>IF('Master sheet'!$D$14="Hindi","पूर्णांक","M.M.")</f>
        <v>पूर्णांक</v>
      </c>
      <c r="D22" s="961"/>
      <c r="E22" s="960" t="str">
        <f>IF('Master sheet'!$D$14="Hindi","प्राप्तांक","Ob.M.")</f>
        <v>प्राप्तांक</v>
      </c>
      <c r="F22" s="961"/>
      <c r="G22" s="960" t="str">
        <f>IF('Master sheet'!$D$14="Hindi","ग्रेड","Grade")</f>
        <v>ग्रेड</v>
      </c>
      <c r="H22" s="961"/>
      <c r="I22" s="960" t="str">
        <f>IF('Master sheet'!$D$14="Hindi","विषय","Subject")</f>
        <v>विषय</v>
      </c>
      <c r="J22" s="961"/>
      <c r="K22" s="960" t="str">
        <f>IF('Master sheet'!$D$14="Hindi","पूर्णांक","M.M.")</f>
        <v>पूर्णांक</v>
      </c>
      <c r="L22" s="961"/>
      <c r="M22" s="960" t="str">
        <f>IF('Master sheet'!$D$14="Hindi","प्राप्तांक","Ob.M.")</f>
        <v>प्राप्तांक</v>
      </c>
      <c r="N22" s="961"/>
      <c r="O22" s="960" t="str">
        <f>IF('Master sheet'!$D$14="Hindi","ग्रेड","Grade")</f>
        <v>ग्रेड</v>
      </c>
      <c r="P22" s="961"/>
      <c r="Q22" s="964"/>
      <c r="R22" s="411" t="str">
        <f>IF('Master sheet'!$D$14="Hindi","विषय","Subject")</f>
        <v>विषय</v>
      </c>
      <c r="S22" s="960" t="str">
        <f>IF('Master sheet'!$D$14="Hindi","पूर्णांक","M.M.")</f>
        <v>पूर्णांक</v>
      </c>
      <c r="T22" s="961"/>
      <c r="U22" s="960" t="str">
        <f>IF('Master sheet'!$D$14="Hindi","प्राप्तांक","Ob.M.")</f>
        <v>प्राप्तांक</v>
      </c>
      <c r="V22" s="961"/>
      <c r="W22" s="960" t="str">
        <f>IF('Master sheet'!$D$14="Hindi","ग्रेड","Grade")</f>
        <v>ग्रेड</v>
      </c>
      <c r="X22" s="961"/>
      <c r="Y22" s="960" t="str">
        <f>IF('Master sheet'!$D$14="Hindi","विषय","Subject")</f>
        <v>विषय</v>
      </c>
      <c r="Z22" s="961"/>
      <c r="AA22" s="960" t="str">
        <f>IF('Master sheet'!$D$14="Hindi","पूर्णांक","M.M.")</f>
        <v>पूर्णांक</v>
      </c>
      <c r="AB22" s="961"/>
      <c r="AC22" s="960" t="str">
        <f>IF('Master sheet'!$D$14="Hindi","प्राप्तांक","Ob.M.")</f>
        <v>प्राप्तांक</v>
      </c>
      <c r="AD22" s="961"/>
      <c r="AE22" s="960" t="str">
        <f>IF('Master sheet'!$D$14="Hindi","ग्रेड","Grade")</f>
        <v>ग्रेड</v>
      </c>
      <c r="AF22" s="961"/>
    </row>
    <row r="23" spans="1:41" s="44" customFormat="1" ht="22.5" customHeight="1">
      <c r="A23" s="97"/>
      <c r="B23" s="303" t="str">
        <f>IF(AND(N8=""),"",'Result Sheet'!DA4)</f>
        <v>COMPUTER</v>
      </c>
      <c r="C23" s="913">
        <f>IF(AND(N8=""),"",'Result Sheet'!DC7)</f>
        <v>100</v>
      </c>
      <c r="D23" s="913"/>
      <c r="E23" s="914">
        <f>IFERROR(IF(AND(N8=""),"",VLOOKUP(N8,Marks,106,0)),"")</f>
        <v>91</v>
      </c>
      <c r="F23" s="914"/>
      <c r="G23" s="915" t="str">
        <f>IFERROR(IF(AND(N8=""),"",VLOOKUP(N8,Marks,107,0)),"")</f>
        <v>A</v>
      </c>
      <c r="H23" s="915"/>
      <c r="I23" s="916" t="str">
        <f>IF(AND(N8=""),"",'Result Sheet'!DE4)</f>
        <v>G.K.</v>
      </c>
      <c r="J23" s="916"/>
      <c r="K23" s="913">
        <f>IF(AND(N8=""),"",'Result Sheet'!DG7)</f>
        <v>100</v>
      </c>
      <c r="L23" s="913"/>
      <c r="M23" s="914">
        <f>IFERROR(IF(AND(N8=""),"",VLOOKUP(N8,Marks,110,0)),"")</f>
        <v>95</v>
      </c>
      <c r="N23" s="914"/>
      <c r="O23" s="915" t="str">
        <f>IFERROR(IF(AND(N8=""),"",VLOOKUP(N8,Marks,111,0)),"")</f>
        <v>A</v>
      </c>
      <c r="P23" s="915"/>
      <c r="Q23" s="964"/>
      <c r="R23" s="303" t="str">
        <f>IF(AND(AD8=""),"",'Result Sheet'!DA4)</f>
        <v>COMPUTER</v>
      </c>
      <c r="S23" s="913">
        <f>IF(AND(AD8=""),"",'Result Sheet'!DC7)</f>
        <v>100</v>
      </c>
      <c r="T23" s="913"/>
      <c r="U23" s="914">
        <f>IFERROR(IF(AND(AD8=""),"",VLOOKUP(AD8,Marks,106,0)),"")</f>
        <v>78</v>
      </c>
      <c r="V23" s="914"/>
      <c r="W23" s="915" t="str">
        <f>IFERROR(IF(AND(AD8=""),"",VLOOKUP(AD8,Marks,107,0)),"")</f>
        <v>B</v>
      </c>
      <c r="X23" s="915"/>
      <c r="Y23" s="916" t="str">
        <f>IF(AND(AD8=""),"",'Result Sheet'!DE4)</f>
        <v>G.K.</v>
      </c>
      <c r="Z23" s="916"/>
      <c r="AA23" s="913">
        <f>IF(AND(AD8=""),"",'Result Sheet'!DG7)</f>
        <v>100</v>
      </c>
      <c r="AB23" s="913"/>
      <c r="AC23" s="914">
        <f>IFERROR(IF(AND(AD8=""),"",VLOOKUP(AD8,Marks,110,0)),"")</f>
        <v>83</v>
      </c>
      <c r="AD23" s="914"/>
      <c r="AE23" s="915" t="str">
        <f>IFERROR(IF(AND(AD8=""),"",VLOOKUP(AD8,Marks,111,0)),"")</f>
        <v>B</v>
      </c>
      <c r="AF23" s="915"/>
    </row>
    <row r="24" spans="1:41" s="44" customFormat="1" ht="22.5" customHeight="1">
      <c r="A24" s="97"/>
      <c r="B24" s="897" t="str">
        <f>IF('Master sheet'!$D$14="Hindi","विषय","Subject")</f>
        <v>विषय</v>
      </c>
      <c r="C24" s="897"/>
      <c r="D24" s="919" t="str">
        <f>IF('Master sheet'!$D$14="Hindi","प्राप्तांक","Marks ")</f>
        <v>प्राप्तांक</v>
      </c>
      <c r="E24" s="920"/>
      <c r="F24" s="306" t="str">
        <f>IF('Master sheet'!$D$14="Hindi","ग्रेड","Grade")</f>
        <v>ग्रेड</v>
      </c>
      <c r="G24" s="897" t="str">
        <f>IF('Master sheet'!$D$14="Hindi","विषय","Subject")</f>
        <v>विषय</v>
      </c>
      <c r="H24" s="897"/>
      <c r="I24" s="919" t="str">
        <f>IF('Master sheet'!$D$14="Hindi","प्राप्तांक","Marks")</f>
        <v>प्राप्तांक</v>
      </c>
      <c r="J24" s="920"/>
      <c r="K24" s="306" t="str">
        <f>IF('Master sheet'!$D$14="Hindi","ग्रेड","Grade")</f>
        <v>ग्रेड</v>
      </c>
      <c r="L24" s="897" t="str">
        <f>IF('Master sheet'!$D$14="Hindi","विषय","Subject")</f>
        <v>विषय</v>
      </c>
      <c r="M24" s="897"/>
      <c r="N24" s="919" t="str">
        <f>IF('Master sheet'!$D$14="Hindi","प्राप्तांक","Marks")</f>
        <v>प्राप्तांक</v>
      </c>
      <c r="O24" s="920"/>
      <c r="P24" s="340" t="str">
        <f>IF('Master sheet'!$D$14="Hindi","ग्रेड","Grade")</f>
        <v>ग्रेड</v>
      </c>
      <c r="Q24" s="964"/>
      <c r="R24" s="897" t="str">
        <f>IF('Master sheet'!$D$14="Hindi","विषय","Subject")</f>
        <v>विषय</v>
      </c>
      <c r="S24" s="897"/>
      <c r="T24" s="919" t="str">
        <f>IF('Master sheet'!$D$14="Hindi","प्राप्तांक","Marks")</f>
        <v>प्राप्तांक</v>
      </c>
      <c r="U24" s="920"/>
      <c r="V24" s="306" t="str">
        <f>IF('Master sheet'!$D$14="Hindi","ग्रेड","Grade")</f>
        <v>ग्रेड</v>
      </c>
      <c r="W24" s="897" t="str">
        <f>IF('Master sheet'!$D$14="Hindi","विषय","Subject")</f>
        <v>विषय</v>
      </c>
      <c r="X24" s="897"/>
      <c r="Y24" s="919" t="str">
        <f>IF('Master sheet'!$D$14="Hindi","प्राप्तांक","Marks")</f>
        <v>प्राप्तांक</v>
      </c>
      <c r="Z24" s="920"/>
      <c r="AA24" s="306" t="str">
        <f>IF('Master sheet'!$D$14="Hindi","ग्रेड","Grade")</f>
        <v>ग्रेड</v>
      </c>
      <c r="AB24" s="897" t="str">
        <f>IF('Master sheet'!$D$14="Hindi","विषय","Subject")</f>
        <v>विषय</v>
      </c>
      <c r="AC24" s="897"/>
      <c r="AD24" s="919" t="str">
        <f>IF('Master sheet'!$D$14="Hindi","प्राप्तांक","Marks")</f>
        <v>प्राप्तांक</v>
      </c>
      <c r="AE24" s="920"/>
      <c r="AF24" s="340" t="str">
        <f>IF('Master sheet'!$D$14="Hindi","ग्रेड","Grade")</f>
        <v>ग्रेड</v>
      </c>
    </row>
    <row r="25" spans="1:41" s="44" customFormat="1" ht="21.75" customHeight="1">
      <c r="A25" s="97"/>
      <c r="B25" s="907" t="str">
        <f>IF('Master sheet'!$D$14="Hindi","कार्यानुभव","WORK EXP.")</f>
        <v>कार्यानुभव</v>
      </c>
      <c r="C25" s="908"/>
      <c r="D25" s="908"/>
      <c r="E25" s="70">
        <f>IFERROR(IF(AND(N8=""),"",VLOOKUP(N8,Marks,85,0)),"")</f>
        <v>45</v>
      </c>
      <c r="F25" s="79" t="str">
        <f>IFERROR(IF(AND(N8=""),"",VLOOKUP(N8,Marks,89,0)),"")</f>
        <v>A</v>
      </c>
      <c r="G25" s="907" t="str">
        <f>IF('Master sheet'!$D$14="Hindi","कला शिक्षा","ART EDU.")</f>
        <v>कला शिक्षा</v>
      </c>
      <c r="H25" s="908"/>
      <c r="I25" s="908"/>
      <c r="J25" s="70">
        <f>IFERROR(IF(AND(N8=""),"",VLOOKUP(N8,Marks,92,0)),"")</f>
        <v>31</v>
      </c>
      <c r="K25" s="79" t="str">
        <f>IFERROR(IF(AND(N8=""),"",VLOOKUP(N8,Marks,96,0)),"")</f>
        <v>B</v>
      </c>
      <c r="L25" s="909" t="str">
        <f>IF('Master sheet'!$D$14="Hindi","स्वा. एवं शा. शिक्षा","HE.&amp;PH. EDU.")</f>
        <v>स्वा. एवं शा. शिक्षा</v>
      </c>
      <c r="M25" s="910"/>
      <c r="N25" s="910"/>
      <c r="O25" s="70">
        <f>IFERROR(IF(AND(N8=""),"",VLOOKUP(N8,Marks,99,0)),"")</f>
        <v>76</v>
      </c>
      <c r="P25" s="79" t="str">
        <f>IFERROR(IF(AND(N8=""),"",VLOOKUP(N8,Marks,103,0)),"")</f>
        <v>A</v>
      </c>
      <c r="Q25" s="964"/>
      <c r="R25" s="916" t="str">
        <f>IF('Master sheet'!$D$14="Hindi","कार्यानुभव","WORK EXP.")</f>
        <v>कार्यानुभव</v>
      </c>
      <c r="S25" s="916"/>
      <c r="T25" s="916"/>
      <c r="U25" s="70">
        <f>IFERROR(IF(AND(AD8=""),"",VLOOKUP(AD8,Marks,85,0)),"")</f>
        <v>44</v>
      </c>
      <c r="V25" s="79" t="str">
        <f>IFERROR(IF(AND(AD8=""),"",VLOOKUP(AD8,Marks,89,0)),"")</f>
        <v>A</v>
      </c>
      <c r="W25" s="916" t="str">
        <f>IF('Master sheet'!$D$14="Hindi","कला शिक्षा","ART EDU.")</f>
        <v>कला शिक्षा</v>
      </c>
      <c r="X25" s="916"/>
      <c r="Y25" s="916"/>
      <c r="Z25" s="70">
        <f>IFERROR(IF(AND(AD8=""),"",VLOOKUP(AD8,Marks,92,0)),"")</f>
        <v>32</v>
      </c>
      <c r="AA25" s="79" t="str">
        <f>IFERROR(IF(AND(AD8=""),"",VLOOKUP(AD8,Marks,96,0)),"")</f>
        <v>B</v>
      </c>
      <c r="AB25" s="962" t="str">
        <f>IF('Master sheet'!$D$14="Hindi","स्वा. एवं शा. शिक्षा","HE.&amp;PH. EDU.")</f>
        <v>स्वा. एवं शा. शिक्षा</v>
      </c>
      <c r="AC25" s="962"/>
      <c r="AD25" s="962"/>
      <c r="AE25" s="70">
        <f>IFERROR(IF(AND(AD8=""),"",VLOOKUP(AD8,Marks,99,0)),"")</f>
        <v>67</v>
      </c>
      <c r="AF25" s="79" t="str">
        <f>IFERROR(IF(AND(AD8=""),"",VLOOKUP(AD8,Marks,103,0)),"")</f>
        <v>B</v>
      </c>
    </row>
    <row r="26" spans="1:41" s="44" customFormat="1" ht="21" customHeight="1">
      <c r="A26" s="97"/>
      <c r="B26" s="886" t="str">
        <f>IF('Master sheet'!$D$14="Hindi","कुल कार्य दिवस :-","Total Meeting :-")</f>
        <v>कुल कार्य दिवस :-</v>
      </c>
      <c r="C26" s="886"/>
      <c r="D26" s="886"/>
      <c r="E26" s="887">
        <f>IFERROR(IF(AND(N8=""),"",VLOOKUP(N8,Marks,117,0)),"")</f>
        <v>220</v>
      </c>
      <c r="F26" s="887"/>
      <c r="G26" s="887"/>
      <c r="H26" s="887"/>
      <c r="I26" s="886" t="str">
        <f>IF('Master sheet'!$D$14="Hindi","कुल उपस्थिति :-","Total Attendance :-")</f>
        <v>कुल उपस्थिति :-</v>
      </c>
      <c r="J26" s="886"/>
      <c r="K26" s="886"/>
      <c r="L26" s="886"/>
      <c r="M26" s="888">
        <f>IFERROR(IF(AND(N8=""),"",VLOOKUP(N8,Marks,118,0)),"")</f>
        <v>170</v>
      </c>
      <c r="N26" s="888"/>
      <c r="O26" s="888"/>
      <c r="P26" s="888"/>
      <c r="Q26" s="964"/>
      <c r="R26" s="886" t="str">
        <f>IF('Master sheet'!$D$14="Hindi","कुल कार्य दिवस :-","Total Meeting :-")</f>
        <v>कुल कार्य दिवस :-</v>
      </c>
      <c r="S26" s="886"/>
      <c r="T26" s="886"/>
      <c r="U26" s="887">
        <f>IFERROR(IF(AND(AD8=""),"",VLOOKUP(AD8,Marks,117,0)),"")</f>
        <v>220</v>
      </c>
      <c r="V26" s="887"/>
      <c r="W26" s="887"/>
      <c r="X26" s="887"/>
      <c r="Y26" s="886" t="str">
        <f>IF('Master sheet'!$D$14="Hindi","कुल उपस्थिति :-","Total Attendance :-")</f>
        <v>कुल उपस्थिति :-</v>
      </c>
      <c r="Z26" s="886"/>
      <c r="AA26" s="886"/>
      <c r="AB26" s="886"/>
      <c r="AC26" s="888">
        <f>IFERROR(IF(AND(AD8=""),"",VLOOKUP(AD8,Marks,118,0)),"")</f>
        <v>168</v>
      </c>
      <c r="AD26" s="888"/>
      <c r="AE26" s="888"/>
      <c r="AF26" s="888"/>
    </row>
    <row r="27" spans="1:41" s="44" customFormat="1" ht="21" customHeight="1">
      <c r="A27" s="97"/>
      <c r="B27" s="886" t="str">
        <f>IF('Master sheet'!$D$14="Hindi","परिणाम :-","Result :-")</f>
        <v>परिणाम :-</v>
      </c>
      <c r="C27" s="886"/>
      <c r="D27" s="886"/>
      <c r="E27" s="889" t="str">
        <f>IFERROR(IF(AND(N8=""),"",VLOOKUP(N8,Marks,116,0)),"")</f>
        <v>कक्षोंन्नति</v>
      </c>
      <c r="F27" s="889"/>
      <c r="G27" s="889"/>
      <c r="H27" s="889"/>
      <c r="I27" s="886" t="str">
        <f>IF('Master sheet'!$D$14="Hindi","परिणाम प्रतिशत में :-","Result in Percentage :-")</f>
        <v>परिणाम प्रतिशत में :-</v>
      </c>
      <c r="J27" s="886"/>
      <c r="K27" s="886"/>
      <c r="L27" s="886"/>
      <c r="M27" s="890">
        <f>IFERROR(IF(AND(N8=""),"",VLOOKUP(N8,Marks,113,0)),"")</f>
        <v>77.8</v>
      </c>
      <c r="N27" s="890"/>
      <c r="O27" s="890"/>
      <c r="P27" s="890"/>
      <c r="Q27" s="964"/>
      <c r="R27" s="886" t="str">
        <f>IF('Master sheet'!$D$14="Hindi","परिणाम :-","Result :-")</f>
        <v>परिणाम :-</v>
      </c>
      <c r="S27" s="886"/>
      <c r="T27" s="886"/>
      <c r="U27" s="889" t="str">
        <f>IFERROR(IF(AND(AD8=""),"",VLOOKUP(AD8,Marks,116,0)),"")</f>
        <v>कक्षोंन्नति</v>
      </c>
      <c r="V27" s="889"/>
      <c r="W27" s="889"/>
      <c r="X27" s="889"/>
      <c r="Y27" s="886" t="str">
        <f>IF('Master sheet'!$D$14="Hindi","परिणाम प्रतिशत में :-","Result in Percentage :-")</f>
        <v>परिणाम प्रतिशत में :-</v>
      </c>
      <c r="Z27" s="886"/>
      <c r="AA27" s="886"/>
      <c r="AB27" s="886"/>
      <c r="AC27" s="890">
        <f>IFERROR(IF(AND(AD8=""),"",VLOOKUP(AD8,Marks,113,0)),"")</f>
        <v>75.599999999999994</v>
      </c>
      <c r="AD27" s="890"/>
      <c r="AE27" s="890"/>
      <c r="AF27" s="890"/>
    </row>
    <row r="28" spans="1:41" s="44" customFormat="1" ht="21" customHeight="1">
      <c r="A28" s="97"/>
      <c r="B28" s="886" t="str">
        <f>IF('Master sheet'!$D$14="Hindi","श्रेणी / ग्रेड :-","Division / Grade :-")</f>
        <v>श्रेणी / ग्रेड :-</v>
      </c>
      <c r="C28" s="886"/>
      <c r="D28" s="886"/>
      <c r="E28" s="210" t="str">
        <f>IFERROR(IF(AND(N8=""),"",VLOOKUP(N8,Marks,114,0)),"")</f>
        <v>I</v>
      </c>
      <c r="F28" s="211" t="s">
        <v>129</v>
      </c>
      <c r="G28" s="891" t="str">
        <f>IFERROR(IF(AND(N8=""),"",VLOOKUP(N8,Marks,119,0)),"")</f>
        <v>B</v>
      </c>
      <c r="H28" s="891"/>
      <c r="I28" s="886" t="str">
        <f>IF('Master sheet'!$D$14="Hindi","कक्षा में स्थान :-","Position in the Class :-")</f>
        <v>कक्षा में स्थान :-</v>
      </c>
      <c r="J28" s="886"/>
      <c r="K28" s="886"/>
      <c r="L28" s="886"/>
      <c r="M28" s="892">
        <f>IFERROR(IF(AND(N8=""),"",VLOOKUP(N8,Marks,115,0)),"")</f>
        <v>19.000000000000298</v>
      </c>
      <c r="N28" s="892"/>
      <c r="O28" s="892"/>
      <c r="P28" s="892"/>
      <c r="Q28" s="964"/>
      <c r="R28" s="886" t="str">
        <f>IF('Master sheet'!$D$14="Hindi","श्रेणी / ग्रेड :-","Division / Grade :-")</f>
        <v>श्रेणी / ग्रेड :-</v>
      </c>
      <c r="S28" s="886"/>
      <c r="T28" s="886"/>
      <c r="U28" s="210" t="str">
        <f>IFERROR(IF(AND(AD8=""),"",VLOOKUP(AD8,Marks,114,0)),"")</f>
        <v>I</v>
      </c>
      <c r="V28" s="211" t="s">
        <v>129</v>
      </c>
      <c r="W28" s="891" t="str">
        <f>IFERROR(IF(AND(AD8=""),"",VLOOKUP(AD8,Marks,119,0)),"")</f>
        <v>B</v>
      </c>
      <c r="X28" s="891"/>
      <c r="Y28" s="886" t="str">
        <f>IF('Master sheet'!$D$14="Hindi","कक्षा में स्थान :-","Position in the Class :-")</f>
        <v>कक्षा में स्थान :-</v>
      </c>
      <c r="Z28" s="886"/>
      <c r="AA28" s="886"/>
      <c r="AB28" s="886"/>
      <c r="AC28" s="892">
        <f>IFERROR(IF(AND(AD8=""),"",VLOOKUP(AD8,Marks,115,0)),"")</f>
        <v>21.000000000000298</v>
      </c>
      <c r="AD28" s="892"/>
      <c r="AE28" s="892"/>
      <c r="AF28" s="892"/>
    </row>
    <row r="29" spans="1:41" s="44" customFormat="1" ht="21" customHeight="1">
      <c r="A29" s="97"/>
      <c r="B29" s="872" t="str">
        <f>IF('Master sheet'!$D$14="Hindi","परीक्षा परिणाम घोषणा दिनांक :-","Result Declaration Date :-")</f>
        <v>परीक्षा परिणाम घोषणा दिनांक :-</v>
      </c>
      <c r="C29" s="872"/>
      <c r="D29" s="872"/>
      <c r="E29" s="873">
        <f>IFERROR(IF(AND(N8=""),"",'Master sheet'!$D$13),"")</f>
        <v>45793</v>
      </c>
      <c r="F29" s="873"/>
      <c r="G29" s="873"/>
      <c r="H29" s="341"/>
      <c r="I29" s="71"/>
      <c r="J29" s="71"/>
      <c r="K29" s="45"/>
      <c r="L29" s="71"/>
      <c r="M29" s="71"/>
      <c r="N29" s="71"/>
      <c r="O29" s="71"/>
      <c r="P29" s="71"/>
      <c r="Q29" s="964"/>
      <c r="R29" s="872" t="str">
        <f>IF('Master sheet'!$D$14="Hindi","परीक्षा परिणाम घोषणा दिनांक :-","Result Declaration Date :-")</f>
        <v>परीक्षा परिणाम घोषणा दिनांक :-</v>
      </c>
      <c r="S29" s="872"/>
      <c r="T29" s="872"/>
      <c r="U29" s="873">
        <f>IFERROR(IF(AND(AD8=""),"",'Master sheet'!$D$13),"")</f>
        <v>45793</v>
      </c>
      <c r="V29" s="873"/>
      <c r="W29" s="873"/>
      <c r="X29" s="349"/>
      <c r="Y29" s="71"/>
      <c r="Z29" s="71"/>
      <c r="AA29" s="45"/>
      <c r="AB29" s="71"/>
      <c r="AC29" s="71"/>
      <c r="AD29" s="71"/>
      <c r="AE29" s="71"/>
      <c r="AF29" s="71"/>
    </row>
    <row r="30" spans="1:41" s="44" customFormat="1" ht="39" customHeight="1">
      <c r="A30" s="97"/>
      <c r="B30" s="874" t="str">
        <f>IFERROR(IF(AND(N8=""),"",'Result Sheet'!$DO$211),"")</f>
        <v>( PRADIP SINGH RAJAWAT )</v>
      </c>
      <c r="C30" s="874"/>
      <c r="D30" s="874"/>
      <c r="E30" s="874"/>
      <c r="F30" s="875" t="str">
        <f>IF(AND(N8=""),"",CONCATENATE("(",'Master sheet'!$D$17," )"))</f>
        <v>(Suresh Kumar )</v>
      </c>
      <c r="G30" s="875"/>
      <c r="H30" s="875"/>
      <c r="I30" s="875"/>
      <c r="J30" s="875"/>
      <c r="K30" s="875" t="str">
        <f>IF(AND(N8=""),"",CONCATENATE("(",'Master sheet'!$D$15," )"))</f>
        <v>(USHA PALIYA )</v>
      </c>
      <c r="L30" s="875"/>
      <c r="M30" s="875"/>
      <c r="N30" s="875"/>
      <c r="O30" s="875"/>
      <c r="P30" s="875"/>
      <c r="Q30" s="964"/>
      <c r="R30" s="874" t="str">
        <f>IFERROR(IF(AND(AD8=""),"",'Result Sheet'!$DO$211),"")</f>
        <v>( PRADIP SINGH RAJAWAT )</v>
      </c>
      <c r="S30" s="874"/>
      <c r="T30" s="874"/>
      <c r="U30" s="874"/>
      <c r="V30" s="875" t="str">
        <f>IF(AND(AD8=""),"",CONCATENATE("(",'Master sheet'!$D$17," )"))</f>
        <v>(Suresh Kumar )</v>
      </c>
      <c r="W30" s="875"/>
      <c r="X30" s="875"/>
      <c r="Y30" s="875"/>
      <c r="Z30" s="875"/>
      <c r="AA30" s="875" t="str">
        <f>IF(AND(AD8=""),"",CONCATENATE("(",'Master sheet'!$D$15," )"))</f>
        <v>(USHA PALIYA )</v>
      </c>
      <c r="AB30" s="875"/>
      <c r="AC30" s="875"/>
      <c r="AD30" s="875"/>
      <c r="AE30" s="875"/>
      <c r="AF30" s="875"/>
    </row>
    <row r="31" spans="1:41" s="44" customFormat="1" ht="21" customHeight="1">
      <c r="A31" s="97"/>
      <c r="B31" s="876" t="str">
        <f>IF('Master sheet'!$D$14="Hindi","हस्ताक्षर कक्षाध्यापक","Signature of the class teacher")</f>
        <v>हस्ताक्षर कक्षाध्यापक</v>
      </c>
      <c r="C31" s="876"/>
      <c r="D31" s="876"/>
      <c r="E31" s="876"/>
      <c r="F31" s="876" t="str">
        <f>IF('Master sheet'!$D$14="Hindi","हस्ताक्षर परीक्षा प्रभारी","Signature of the exam. Incharge")</f>
        <v>हस्ताक्षर परीक्षा प्रभारी</v>
      </c>
      <c r="G31" s="876"/>
      <c r="H31" s="876"/>
      <c r="I31" s="876"/>
      <c r="J31" s="876"/>
      <c r="K31" s="876" t="str">
        <f>IF('Master sheet'!$D$14="Hindi","हस्ताक्षर संस्था प्रधान","Head of Institute's Signature")</f>
        <v>हस्ताक्षर संस्था प्रधान</v>
      </c>
      <c r="L31" s="876"/>
      <c r="M31" s="876"/>
      <c r="N31" s="876"/>
      <c r="O31" s="876"/>
      <c r="P31" s="876"/>
      <c r="Q31" s="964"/>
      <c r="R31" s="876" t="str">
        <f>IF('Master sheet'!$D$14="Hindi","हस्ताक्षर कक्षाध्यापक","Signature of the class teacher")</f>
        <v>हस्ताक्षर कक्षाध्यापक</v>
      </c>
      <c r="S31" s="876"/>
      <c r="T31" s="876"/>
      <c r="U31" s="876"/>
      <c r="V31" s="876" t="str">
        <f>IF('Master sheet'!$D$14="Hindi","हस्ताक्षर परीक्षा प्रभारी","Signature of the exam. Incharge")</f>
        <v>हस्ताक्षर परीक्षा प्रभारी</v>
      </c>
      <c r="W31" s="876"/>
      <c r="X31" s="876"/>
      <c r="Y31" s="876"/>
      <c r="Z31" s="876"/>
      <c r="AA31" s="876" t="str">
        <f>IF('Master sheet'!$D$14="Hindi","हस्ताक्षर संस्था प्रधान","Head of Institute's Signature")</f>
        <v>हस्ताक्षर संस्था प्रधान</v>
      </c>
      <c r="AB31" s="876"/>
      <c r="AC31" s="876"/>
      <c r="AD31" s="876"/>
      <c r="AE31" s="876"/>
      <c r="AF31" s="876"/>
    </row>
    <row r="32" spans="1:41" s="44" customFormat="1">
      <c r="A32" s="97"/>
      <c r="B32" s="307"/>
      <c r="C32" s="307"/>
      <c r="D32" s="307"/>
      <c r="E32" s="307"/>
      <c r="F32" s="307"/>
      <c r="G32" s="307"/>
      <c r="H32" s="307"/>
      <c r="I32" s="307"/>
      <c r="J32" s="307"/>
      <c r="K32" s="307"/>
      <c r="L32" s="307"/>
      <c r="M32" s="307"/>
      <c r="N32" s="307"/>
      <c r="O32" s="307"/>
      <c r="P32" s="307"/>
    </row>
    <row r="33" spans="1:32" s="44" customFormat="1" ht="21.95" customHeight="1">
      <c r="A33" s="97">
        <f>IF(N40="","",1)</f>
        <v>1</v>
      </c>
      <c r="B33" s="940" t="str">
        <f>IF('Master sheet'!$D$14="Hindi","वार्षिक रिपोर्ट कार्ड ","Report Card")</f>
        <v xml:space="preserve">वार्षिक रिपोर्ट कार्ड </v>
      </c>
      <c r="C33" s="940"/>
      <c r="D33" s="940"/>
      <c r="E33" s="940"/>
      <c r="F33" s="940"/>
      <c r="G33" s="940"/>
      <c r="H33" s="940"/>
      <c r="I33" s="940"/>
      <c r="J33" s="940"/>
      <c r="K33" s="940"/>
      <c r="L33" s="940"/>
      <c r="M33" s="940"/>
      <c r="N33" s="940"/>
      <c r="O33" s="940"/>
      <c r="P33" s="940"/>
      <c r="Q33" s="964" t="s">
        <v>99</v>
      </c>
      <c r="R33" s="940" t="str">
        <f>IF('Master sheet'!$D$14="Hindi","वार्षिक रिपोर्ट कार्ड ","Report Card")</f>
        <v xml:space="preserve">वार्षिक रिपोर्ट कार्ड </v>
      </c>
      <c r="S33" s="940"/>
      <c r="T33" s="940"/>
      <c r="U33" s="940"/>
      <c r="V33" s="940"/>
      <c r="W33" s="940"/>
      <c r="X33" s="940"/>
      <c r="Y33" s="940"/>
      <c r="Z33" s="940"/>
      <c r="AA33" s="940"/>
      <c r="AB33" s="940"/>
      <c r="AC33" s="940"/>
      <c r="AD33" s="940"/>
      <c r="AE33" s="940"/>
      <c r="AF33" s="940"/>
    </row>
    <row r="34" spans="1:32" s="44" customFormat="1" ht="21.95" customHeight="1">
      <c r="A34" s="98">
        <f>IF(N40="","",A33+1)</f>
        <v>2</v>
      </c>
      <c r="B34" s="941" t="str">
        <f>IF('Master sheet'!$D$14="Hindi","शिक्षा विभाग, राजस्थान सरकार","Education Department, Rajasthan Government")</f>
        <v>शिक्षा विभाग, राजस्थान सरकार</v>
      </c>
      <c r="C34" s="941"/>
      <c r="D34" s="941"/>
      <c r="E34" s="941"/>
      <c r="F34" s="941"/>
      <c r="G34" s="941"/>
      <c r="H34" s="941"/>
      <c r="I34" s="941"/>
      <c r="J34" s="941"/>
      <c r="K34" s="941"/>
      <c r="L34" s="941"/>
      <c r="M34" s="941"/>
      <c r="N34" s="941"/>
      <c r="O34" s="941"/>
      <c r="P34" s="941"/>
      <c r="Q34" s="964"/>
      <c r="R34" s="941" t="str">
        <f>IF('Master sheet'!$D$14="Hindi","शिक्षा विभाग, राजस्थान सरकार","Education Department, Rajasthan Government")</f>
        <v>शिक्षा विभाग, राजस्थान सरकार</v>
      </c>
      <c r="S34" s="941"/>
      <c r="T34" s="941"/>
      <c r="U34" s="941"/>
      <c r="V34" s="941"/>
      <c r="W34" s="941"/>
      <c r="X34" s="941"/>
      <c r="Y34" s="941"/>
      <c r="Z34" s="941"/>
      <c r="AA34" s="941"/>
      <c r="AB34" s="941"/>
      <c r="AC34" s="941"/>
      <c r="AD34" s="941"/>
      <c r="AE34" s="941"/>
      <c r="AF34" s="941"/>
    </row>
    <row r="35" spans="1:32" s="44" customFormat="1" ht="21.95" customHeight="1">
      <c r="A35" s="98">
        <f>IF(N40="","",A34+1)</f>
        <v>3</v>
      </c>
      <c r="B35" s="965" t="str">
        <f>IF('Master sheet'!$D$14="Hindi","विद्यालय का नाम :-","School Name :- ")</f>
        <v>विद्यालय का नाम :-</v>
      </c>
      <c r="C35" s="965"/>
      <c r="D35" s="965"/>
      <c r="E35" s="966" t="str">
        <f>IF(AND(N40=""),"",IF('Master sheet'!$D$14="Hindi",'Master sheet'!$D$8,'Master sheet'!$D$7))</f>
        <v xml:space="preserve">महात्मा गाँधी राजकीय विद्यालय (अंग्रेजी माध्यम) बर, पाली </v>
      </c>
      <c r="F35" s="966"/>
      <c r="G35" s="966"/>
      <c r="H35" s="966"/>
      <c r="I35" s="966"/>
      <c r="J35" s="966"/>
      <c r="K35" s="966"/>
      <c r="L35" s="966"/>
      <c r="M35" s="966"/>
      <c r="N35" s="966"/>
      <c r="O35" s="966"/>
      <c r="P35" s="966"/>
      <c r="Q35" s="964"/>
      <c r="R35" s="965" t="str">
        <f>IF('Master sheet'!$D$14="Hindi","विद्यालय का नाम :-","School Name :- ")</f>
        <v>विद्यालय का नाम :-</v>
      </c>
      <c r="S35" s="965"/>
      <c r="T35" s="965"/>
      <c r="U35" s="966" t="str">
        <f>IF(AND(AD40=""),"",IF('Master sheet'!$D$14="Hindi",'Master sheet'!$D$8,'Master sheet'!$D$7))</f>
        <v xml:space="preserve">महात्मा गाँधी राजकीय विद्यालय (अंग्रेजी माध्यम) बर, पाली </v>
      </c>
      <c r="V35" s="966"/>
      <c r="W35" s="966"/>
      <c r="X35" s="966"/>
      <c r="Y35" s="966"/>
      <c r="Z35" s="966"/>
      <c r="AA35" s="966"/>
      <c r="AB35" s="966"/>
      <c r="AC35" s="966"/>
      <c r="AD35" s="966"/>
      <c r="AE35" s="966"/>
      <c r="AF35" s="966"/>
    </row>
    <row r="36" spans="1:32" s="44" customFormat="1" ht="15.75" customHeight="1">
      <c r="A36" s="98">
        <f>IF(N40="","",A35+1)</f>
        <v>4</v>
      </c>
      <c r="B36" s="343"/>
      <c r="C36" s="343"/>
      <c r="D36" s="343"/>
      <c r="E36" s="967" t="str">
        <f>IF(AND(N40=""),"",IF('Master sheet'!$D$14="Hindi",CONCATENATE("(विद्यालय मान्यता क्रमांक व वर्ष : ","  ",'Master sheet'!$D$6),CONCATENATE("(School Recognition Number &amp; Years : ","  ",'Master sheet'!$D$6)))</f>
        <v>(विद्यालय मान्यता क्रमांक व वर्ष :   शिक्षा/पाली/1995/2001</v>
      </c>
      <c r="F36" s="967"/>
      <c r="G36" s="967"/>
      <c r="H36" s="967"/>
      <c r="I36" s="967"/>
      <c r="J36" s="967"/>
      <c r="K36" s="967"/>
      <c r="L36" s="967"/>
      <c r="M36" s="967"/>
      <c r="N36" s="967"/>
      <c r="O36" s="967"/>
      <c r="P36" s="967"/>
      <c r="Q36" s="964"/>
      <c r="R36" s="343"/>
      <c r="S36" s="343"/>
      <c r="T36" s="343"/>
      <c r="U36" s="967" t="str">
        <f>IF(AND(AD40=""),"",IF('Master sheet'!$D$14="Hindi",CONCATENATE("(विद्यालय मान्यता क्रमांक व वर्ष : ","  ",'Master sheet'!$D$6),CONCATENATE("(School Recognition Number &amp; Years : ","  ",'Master sheet'!$D$6)))</f>
        <v>(विद्यालय मान्यता क्रमांक व वर्ष :   शिक्षा/पाली/1995/2001</v>
      </c>
      <c r="V36" s="967"/>
      <c r="W36" s="967"/>
      <c r="X36" s="967"/>
      <c r="Y36" s="967"/>
      <c r="Z36" s="967"/>
      <c r="AA36" s="967"/>
      <c r="AB36" s="967"/>
      <c r="AC36" s="967"/>
      <c r="AD36" s="967"/>
      <c r="AE36" s="967"/>
      <c r="AF36" s="967"/>
    </row>
    <row r="37" spans="1:32" s="44" customFormat="1" ht="21.95" customHeight="1">
      <c r="A37" s="98">
        <f>IF(N40="","",A36+1)</f>
        <v>5</v>
      </c>
      <c r="B37" s="342" t="str">
        <f>IF('Master sheet'!$D$14="Hindi","कक्षा  :-","CLASS :- ")</f>
        <v>कक्षा  :-</v>
      </c>
      <c r="C37" s="945" t="str">
        <f>IFERROR(IF(AND(N40=""),"",VLOOKUP(N40,Marks,2,0)),"")</f>
        <v>PP3+</v>
      </c>
      <c r="D37" s="945"/>
      <c r="E37" s="946" t="str">
        <f>IF('Master sheet'!$D$14="Hindi","सेक्शन :-","Section :- ")</f>
        <v>सेक्शन :-</v>
      </c>
      <c r="F37" s="946"/>
      <c r="G37" s="946"/>
      <c r="H37" s="945" t="str">
        <f>IFERROR(IF(AND(N40=""),"",VLOOKUP(N40,Marks,3,0)),"")</f>
        <v>A</v>
      </c>
      <c r="I37" s="945"/>
      <c r="J37" s="947" t="str">
        <f>IF('Master sheet'!$D$14="Hindi","सत्र :- ","Session :- ")</f>
        <v xml:space="preserve">सत्र :- </v>
      </c>
      <c r="K37" s="947"/>
      <c r="L37" s="947"/>
      <c r="M37" s="947"/>
      <c r="N37" s="917" t="str">
        <f>IF(AND(N40=""),"",'Marks Entry Nursery'!$I$2)</f>
        <v>2024-2025</v>
      </c>
      <c r="O37" s="917"/>
      <c r="P37" s="917"/>
      <c r="Q37" s="964"/>
      <c r="R37" s="342" t="str">
        <f>IF('Master sheet'!$D$14="Hindi","कक्षा  :-","CLASS :- ")</f>
        <v>कक्षा  :-</v>
      </c>
      <c r="S37" s="945" t="str">
        <f>IFERROR(IF(AND(AD40=""),"",VLOOKUP(AD40,Marks,2,0)),"")</f>
        <v>PP3+</v>
      </c>
      <c r="T37" s="945"/>
      <c r="U37" s="946" t="str">
        <f>IF('Master sheet'!$D$14="Hindi","सेक्शन :-","Section :- ")</f>
        <v>सेक्शन :-</v>
      </c>
      <c r="V37" s="946"/>
      <c r="W37" s="946"/>
      <c r="X37" s="945" t="str">
        <f>IFERROR(IF(AND(AD40=""),"",VLOOKUP(AD40,Marks,3,0)),"")</f>
        <v>A</v>
      </c>
      <c r="Y37" s="945"/>
      <c r="Z37" s="947" t="str">
        <f>IF('Master sheet'!$D$14="Hindi","सत्र :- ","Session :- ")</f>
        <v xml:space="preserve">सत्र :- </v>
      </c>
      <c r="AA37" s="947"/>
      <c r="AB37" s="947"/>
      <c r="AC37" s="947"/>
      <c r="AD37" s="917" t="str">
        <f>IF(AND(AD40=""),"",'Marks Entry Nursery'!$I$2)</f>
        <v>2024-2025</v>
      </c>
      <c r="AE37" s="917"/>
      <c r="AF37" s="917"/>
    </row>
    <row r="38" spans="1:32" s="44" customFormat="1" ht="21.95" customHeight="1">
      <c r="A38" s="98">
        <f>IF(N40="","",A37+1)</f>
        <v>6</v>
      </c>
      <c r="B38" s="898" t="str">
        <f>IF('Master sheet'!$D$14="Hindi","विद्यार्थी का नाम :-","Student's Name :-")</f>
        <v>विद्यार्थी का नाम :-</v>
      </c>
      <c r="C38" s="898"/>
      <c r="D38" s="898"/>
      <c r="E38" s="899" t="str">
        <f>IFERROR(IF(AND(N40=""),"",VLOOKUP(N40,Marks,6,0)),"")</f>
        <v>ARMAN HUSSAIN</v>
      </c>
      <c r="F38" s="899"/>
      <c r="G38" s="899"/>
      <c r="H38" s="899"/>
      <c r="I38" s="899"/>
      <c r="J38" s="900" t="str">
        <f>IF('Master sheet'!$D$14="Hindi","प्रवेशांक :","SR. NO. :")</f>
        <v>प्रवेशांक :</v>
      </c>
      <c r="K38" s="900"/>
      <c r="L38" s="900"/>
      <c r="M38" s="900"/>
      <c r="N38" s="918">
        <f>IFERROR(IF(AND(N40=""),"",VLOOKUP(N40,Marks,5,0)),"")</f>
        <v>934</v>
      </c>
      <c r="O38" s="918"/>
      <c r="P38" s="918"/>
      <c r="Q38" s="964"/>
      <c r="R38" s="898" t="str">
        <f>IF('Master sheet'!$D$14="Hindi","विद्यार्थी का नाम :-","Student's Name :-")</f>
        <v>विद्यार्थी का नाम :-</v>
      </c>
      <c r="S38" s="898"/>
      <c r="T38" s="898"/>
      <c r="U38" s="899" t="str">
        <f>IFERROR(IF(AND(AD40=""),"",VLOOKUP(AD40,Marks,6,0)),"")</f>
        <v>ARMAN SHAH</v>
      </c>
      <c r="V38" s="899"/>
      <c r="W38" s="899"/>
      <c r="X38" s="899"/>
      <c r="Y38" s="899"/>
      <c r="Z38" s="900" t="str">
        <f>IF('Master sheet'!$D$14="Hindi","प्रवेशांक :","SR. NO. :")</f>
        <v>प्रवेशांक :</v>
      </c>
      <c r="AA38" s="900"/>
      <c r="AB38" s="900"/>
      <c r="AC38" s="900"/>
      <c r="AD38" s="918">
        <f>IFERROR(IF(AND(AD40=""),"",VLOOKUP(AD40,Marks,5,0)),"")</f>
        <v>926</v>
      </c>
      <c r="AE38" s="918"/>
      <c r="AF38" s="918"/>
    </row>
    <row r="39" spans="1:32" s="44" customFormat="1" ht="21.95" customHeight="1">
      <c r="A39" s="98">
        <f>IF(N40="","",A38+1)</f>
        <v>7</v>
      </c>
      <c r="B39" s="898" t="str">
        <f>IF('Master sheet'!$D$14="Hindi","पिता का नाम :-","Father's Name :-")</f>
        <v>पिता का नाम :-</v>
      </c>
      <c r="C39" s="898"/>
      <c r="D39" s="898"/>
      <c r="E39" s="899" t="str">
        <f>IFERROR(IF(AND(N40=""),"",VLOOKUP(N40,Marks,7,0)),"")</f>
        <v>AARIF HUSSAIN</v>
      </c>
      <c r="F39" s="899"/>
      <c r="G39" s="899"/>
      <c r="H39" s="899"/>
      <c r="I39" s="899"/>
      <c r="J39" s="900" t="str">
        <f>IF('Master sheet'!$D$14="Hindi","जन्म तिथि :","Date of Birth :")</f>
        <v>जन्म तिथि :</v>
      </c>
      <c r="K39" s="900"/>
      <c r="L39" s="900"/>
      <c r="M39" s="900"/>
      <c r="N39" s="901">
        <f>IFERROR(IF(AND(N40=""),"",VLOOKUP(N40,Marks,4,0)),"")</f>
        <v>42348</v>
      </c>
      <c r="O39" s="901"/>
      <c r="P39" s="901"/>
      <c r="Q39" s="964"/>
      <c r="R39" s="898" t="str">
        <f>IF('Master sheet'!$D$14="Hindi","पिता का नाम :-","Father's Name :-")</f>
        <v>पिता का नाम :-</v>
      </c>
      <c r="S39" s="898"/>
      <c r="T39" s="898"/>
      <c r="U39" s="899" t="str">
        <f>IFERROR(IF(AND(AD40=""),"",VLOOKUP(AD40,Marks,7,0)),"")</f>
        <v>JAKIR SHAH</v>
      </c>
      <c r="V39" s="899"/>
      <c r="W39" s="899"/>
      <c r="X39" s="899"/>
      <c r="Y39" s="899"/>
      <c r="Z39" s="900" t="str">
        <f>IF('Master sheet'!$D$14="Hindi","जन्म तिथि :","Date of Birth :")</f>
        <v>जन्म तिथि :</v>
      </c>
      <c r="AA39" s="900"/>
      <c r="AB39" s="900"/>
      <c r="AC39" s="900"/>
      <c r="AD39" s="901">
        <f>IFERROR(IF(AND(AD40=""),"",VLOOKUP(AD40,Marks,4,0)),"")</f>
        <v>42491</v>
      </c>
      <c r="AE39" s="901"/>
      <c r="AF39" s="901"/>
    </row>
    <row r="40" spans="1:32" s="44" customFormat="1" ht="18" customHeight="1">
      <c r="A40" s="98">
        <f>IF(N40="","",A39+1)</f>
        <v>8</v>
      </c>
      <c r="B40" s="898" t="str">
        <f>IF('Master sheet'!$D$14="Hindi","माता का नाम :-","Mother's Name :-")</f>
        <v>माता का नाम :-</v>
      </c>
      <c r="C40" s="898"/>
      <c r="D40" s="898"/>
      <c r="E40" s="899" t="str">
        <f>IFERROR(IF(AND(N40=""),"",VLOOKUP(N40,Marks,8,0)),"")</f>
        <v>SALMA BANO</v>
      </c>
      <c r="F40" s="899"/>
      <c r="G40" s="899"/>
      <c r="H40" s="899"/>
      <c r="I40" s="899"/>
      <c r="J40" s="900" t="str">
        <f>IF('Master sheet'!$D$14="Hindi","रोल नंबर :-","Roll No. :")</f>
        <v>रोल नंबर :-</v>
      </c>
      <c r="K40" s="900"/>
      <c r="L40" s="900"/>
      <c r="M40" s="900"/>
      <c r="N40" s="902">
        <f>IF(AD8="","",IF(AND(AD8+1&gt;$AN$7),"",AD8+1))</f>
        <v>103</v>
      </c>
      <c r="O40" s="902"/>
      <c r="P40" s="902"/>
      <c r="Q40" s="964"/>
      <c r="R40" s="898" t="str">
        <f>IF('Master sheet'!$D$14="Hindi","माता का नाम :-","Mother's Name :-")</f>
        <v>माता का नाम :-</v>
      </c>
      <c r="S40" s="898"/>
      <c r="T40" s="898"/>
      <c r="U40" s="899" t="str">
        <f>IFERROR(IF(AND(AD40=""),"",VLOOKUP(AD40,Marks,8,0)),"")</f>
        <v>HEENA BANU</v>
      </c>
      <c r="V40" s="899"/>
      <c r="W40" s="899"/>
      <c r="X40" s="899"/>
      <c r="Y40" s="899"/>
      <c r="Z40" s="900" t="str">
        <f>IF('Master sheet'!$D$14="Hindi","रोल नंबर :-","Roll No. :")</f>
        <v>रोल नंबर :-</v>
      </c>
      <c r="AA40" s="900"/>
      <c r="AB40" s="900"/>
      <c r="AC40" s="900"/>
      <c r="AD40" s="963">
        <f>IF(N40="","",IF(AND(N40+1&gt;$AN$7),"",N40+1))</f>
        <v>104</v>
      </c>
      <c r="AE40" s="963"/>
      <c r="AF40" s="963"/>
    </row>
    <row r="41" spans="1:32" s="44" customFormat="1" ht="10.5" customHeight="1">
      <c r="A41" s="98">
        <f>IF(N40="","",A40+1)</f>
        <v>9</v>
      </c>
      <c r="B41" s="336"/>
      <c r="C41" s="336"/>
      <c r="D41" s="336"/>
      <c r="E41" s="337"/>
      <c r="F41" s="337"/>
      <c r="G41" s="337"/>
      <c r="H41" s="337"/>
      <c r="I41" s="337"/>
      <c r="J41" s="338"/>
      <c r="K41" s="338"/>
      <c r="L41" s="338"/>
      <c r="M41" s="338"/>
      <c r="N41" s="339"/>
      <c r="O41" s="339"/>
      <c r="P41" s="339"/>
      <c r="Q41" s="964"/>
      <c r="R41" s="72"/>
      <c r="S41" s="72"/>
      <c r="T41" s="72"/>
      <c r="U41" s="73"/>
      <c r="V41" s="73"/>
      <c r="W41" s="73"/>
      <c r="X41" s="72"/>
      <c r="Y41" s="72"/>
      <c r="Z41" s="74"/>
      <c r="AA41" s="74"/>
      <c r="AB41" s="74"/>
      <c r="AC41" s="45"/>
      <c r="AD41" s="45"/>
      <c r="AE41" s="45"/>
      <c r="AF41" s="45"/>
    </row>
    <row r="42" spans="1:32" s="44" customFormat="1" ht="21" customHeight="1">
      <c r="A42" s="98">
        <f>IF(N40="","",A41+1)</f>
        <v>10</v>
      </c>
      <c r="B42" s="626" t="str">
        <f>IF('Master sheet'!$D$14="Hindi","विषय","Subject")</f>
        <v>विषय</v>
      </c>
      <c r="C42" s="642" t="str">
        <f>IF('Master sheet'!$D$14="Hindi","अर्द्धवार्षिक","Half Yearly")</f>
        <v>अर्द्धवार्षिक</v>
      </c>
      <c r="D42" s="643"/>
      <c r="E42" s="643"/>
      <c r="F42" s="643"/>
      <c r="G42" s="931" t="str">
        <f>IF('Master sheet'!$D$14="Hindi","वार्षिक","Yearly")</f>
        <v>वार्षिक</v>
      </c>
      <c r="H42" s="932"/>
      <c r="I42" s="932"/>
      <c r="J42" s="933"/>
      <c r="K42" s="642" t="str">
        <f>IF('Master sheet'!$D$14="Hindi","सर्व योग","Grand Total")</f>
        <v>सर्व योग</v>
      </c>
      <c r="L42" s="643"/>
      <c r="M42" s="643"/>
      <c r="N42" s="644"/>
      <c r="O42" s="928" t="str">
        <f>IF('Master sheet'!$D$14="Hindi","ग्रेड","Grade")</f>
        <v>ग्रेड</v>
      </c>
      <c r="P42" s="893" t="str">
        <f>IF('Master sheet'!$D$14="Hindi","परिणाम","Results")</f>
        <v>परिणाम</v>
      </c>
      <c r="Q42" s="964"/>
      <c r="R42" s="626" t="str">
        <f>IF('Master sheet'!$D$14="Hindi","विषय","Subject")</f>
        <v>विषय</v>
      </c>
      <c r="S42" s="642" t="str">
        <f>IF('Master sheet'!$D$14="Hindi","अर्द्धवार्षिक","Half Yearly")</f>
        <v>अर्द्धवार्षिक</v>
      </c>
      <c r="T42" s="643"/>
      <c r="U42" s="643"/>
      <c r="V42" s="643"/>
      <c r="W42" s="931" t="str">
        <f>IF('Master sheet'!$D$14="Hindi","वार्षिक","Yearly")</f>
        <v>वार्षिक</v>
      </c>
      <c r="X42" s="932"/>
      <c r="Y42" s="932"/>
      <c r="Z42" s="933"/>
      <c r="AA42" s="642" t="str">
        <f>IF('Master sheet'!$D$14="Hindi","सर्व योग","Grand Total")</f>
        <v>सर्व योग</v>
      </c>
      <c r="AB42" s="643"/>
      <c r="AC42" s="643"/>
      <c r="AD42" s="644"/>
      <c r="AE42" s="928" t="str">
        <f>IF('Master sheet'!$D$14="Hindi","ग्रेड","Grade")</f>
        <v>ग्रेड</v>
      </c>
      <c r="AF42" s="893" t="str">
        <f>IF('Master sheet'!$D$14="Hindi","परिणाम","Results")</f>
        <v>परिणाम</v>
      </c>
    </row>
    <row r="43" spans="1:32" s="44" customFormat="1" ht="90.75" customHeight="1">
      <c r="A43" s="98">
        <f>IF(N40="","",A42+1)</f>
        <v>11</v>
      </c>
      <c r="B43" s="626"/>
      <c r="C43" s="934" t="str">
        <f>IF('Master sheet'!$D$14="Hindi","लिखित","Written")</f>
        <v>लिखित</v>
      </c>
      <c r="D43" s="935"/>
      <c r="E43" s="934" t="str">
        <f>IF('Master sheet'!$D$14="Hindi","मौखिक","Oral")</f>
        <v>मौखिक</v>
      </c>
      <c r="F43" s="935"/>
      <c r="G43" s="934" t="str">
        <f>IF('Master sheet'!$D$14="Hindi","लिखित","Written")</f>
        <v>लिखित</v>
      </c>
      <c r="H43" s="935"/>
      <c r="I43" s="936" t="str">
        <f>IF('Master sheet'!$D$14="Hindi","मौखिक","Oral")</f>
        <v>मौखिक</v>
      </c>
      <c r="J43" s="936"/>
      <c r="K43" s="360" t="str">
        <f>IF('Master sheet'!$D$14="Hindi","लिखित","Written")</f>
        <v>लिखित</v>
      </c>
      <c r="L43" s="360" t="str">
        <f>IF('Master sheet'!$D$14="Hindi","मौखिक","Oral")</f>
        <v>मौखिक</v>
      </c>
      <c r="M43" s="937" t="str">
        <f>IF('Master sheet'!$D$14="Hindi","कुल विषय योग ","Subject Total")</f>
        <v xml:space="preserve">कुल विषय योग </v>
      </c>
      <c r="N43" s="938"/>
      <c r="O43" s="929"/>
      <c r="P43" s="894"/>
      <c r="Q43" s="964"/>
      <c r="R43" s="626"/>
      <c r="S43" s="934" t="str">
        <f>IF('Master sheet'!$D$14="Hindi","लिखित","Written")</f>
        <v>लिखित</v>
      </c>
      <c r="T43" s="935"/>
      <c r="U43" s="934" t="str">
        <f>IF('Master sheet'!$D$14="Hindi","मौखिक","Oral")</f>
        <v>मौखिक</v>
      </c>
      <c r="V43" s="935"/>
      <c r="W43" s="934" t="str">
        <f>IF('Master sheet'!$D$14="Hindi","लिखित","Written")</f>
        <v>लिखित</v>
      </c>
      <c r="X43" s="935"/>
      <c r="Y43" s="936" t="str">
        <f>IF('Master sheet'!$D$14="Hindi","मौखिक","Oral")</f>
        <v>मौखिक</v>
      </c>
      <c r="Z43" s="936"/>
      <c r="AA43" s="360" t="str">
        <f>IF('Master sheet'!$D$14="Hindi","लिखित","Written")</f>
        <v>लिखित</v>
      </c>
      <c r="AB43" s="360" t="str">
        <f>IF('Master sheet'!$D$14="Hindi","मौखिक","Oral")</f>
        <v>मौखिक</v>
      </c>
      <c r="AC43" s="937" t="str">
        <f>IF('Master sheet'!$D$14="Hindi","कुल विषय योग ","Subject Total")</f>
        <v xml:space="preserve">कुल विषय योग </v>
      </c>
      <c r="AD43" s="938"/>
      <c r="AE43" s="929"/>
      <c r="AF43" s="894"/>
    </row>
    <row r="44" spans="1:32" s="44" customFormat="1" ht="18.75" customHeight="1">
      <c r="A44" s="98">
        <f>IF(N40="","",A43+1)</f>
        <v>12</v>
      </c>
      <c r="B44" s="626"/>
      <c r="C44" s="905">
        <v>30</v>
      </c>
      <c r="D44" s="906"/>
      <c r="E44" s="905">
        <v>70</v>
      </c>
      <c r="F44" s="906"/>
      <c r="G44" s="905">
        <v>30</v>
      </c>
      <c r="H44" s="906"/>
      <c r="I44" s="905">
        <v>70</v>
      </c>
      <c r="J44" s="906"/>
      <c r="K44" s="388">
        <v>60</v>
      </c>
      <c r="L44" s="388">
        <v>140</v>
      </c>
      <c r="M44" s="905">
        <v>200</v>
      </c>
      <c r="N44" s="906"/>
      <c r="O44" s="930"/>
      <c r="P44" s="895"/>
      <c r="Q44" s="964"/>
      <c r="R44" s="626"/>
      <c r="S44" s="905">
        <v>30</v>
      </c>
      <c r="T44" s="906"/>
      <c r="U44" s="905">
        <v>70</v>
      </c>
      <c r="V44" s="906"/>
      <c r="W44" s="905">
        <v>30</v>
      </c>
      <c r="X44" s="906"/>
      <c r="Y44" s="905">
        <v>70</v>
      </c>
      <c r="Z44" s="906"/>
      <c r="AA44" s="388">
        <v>60</v>
      </c>
      <c r="AB44" s="388">
        <v>140</v>
      </c>
      <c r="AC44" s="905">
        <v>200</v>
      </c>
      <c r="AD44" s="906"/>
      <c r="AE44" s="930"/>
      <c r="AF44" s="895"/>
    </row>
    <row r="45" spans="1:32" s="44" customFormat="1" ht="21" customHeight="1">
      <c r="A45" s="98">
        <f>IF(N40="","",A44+1)</f>
        <v>13</v>
      </c>
      <c r="B45" s="303" t="str">
        <f>IF('Master sheet'!D$14="Hindi","हिंदी","Hindi")</f>
        <v>हिंदी</v>
      </c>
      <c r="C45" s="701">
        <f>IFERROR(IF(AND(N40=""),"",VLOOKUP(N40,Marks,15,0)),"")</f>
        <v>21</v>
      </c>
      <c r="D45" s="703"/>
      <c r="E45" s="701">
        <f>IFERROR(IF(AND(N40=""),"",VLOOKUP(N40,Marks,16,0)),"")</f>
        <v>69</v>
      </c>
      <c r="F45" s="703"/>
      <c r="G45" s="701">
        <f>IFERROR(IF(AND(N40=""),"",VLOOKUP(N40,Marks,19,0)),"")</f>
        <v>27</v>
      </c>
      <c r="H45" s="703"/>
      <c r="I45" s="701">
        <f>IFERROR(IF(AND(N40=""),"",VLOOKUP(N40,Marks,20,0)),"")</f>
        <v>21</v>
      </c>
      <c r="J45" s="703"/>
      <c r="K45" s="380">
        <f>IFERROR(IF(AND(N40=""),"",SUM(C45,G45)),"")</f>
        <v>48</v>
      </c>
      <c r="L45" s="380">
        <f>IFERROR(IF(AND(N40=""),"",SUM(E45,I45)),"")</f>
        <v>90</v>
      </c>
      <c r="M45" s="903">
        <f>IFERROR(IF(AND(N40=""),"",SUM(K45,L45)),"")</f>
        <v>138</v>
      </c>
      <c r="N45" s="904"/>
      <c r="O45" s="79" t="str">
        <f>IFERROR(IF(AND(N40=""),"",VLOOKUP(N40,Marks,28,0)),"")</f>
        <v>C</v>
      </c>
      <c r="P45" s="209" t="str">
        <f>IFERROR(IF(AND(N40=""),"",VLOOKUP(N40,Marks,26,0)),"")</f>
        <v>P</v>
      </c>
      <c r="Q45" s="964"/>
      <c r="R45" s="303" t="str">
        <f>IF('Master sheet'!V$14="Hindi","हिंदी","Hindi")</f>
        <v>Hindi</v>
      </c>
      <c r="S45" s="701">
        <f>IFERROR(IF(AND(AD40=""),"",VLOOKUP(AD40,Marks,15,0)),"")</f>
        <v>23</v>
      </c>
      <c r="T45" s="703"/>
      <c r="U45" s="701">
        <f>IFERROR(IF(AND(AD40=""),"",VLOOKUP(AD40,Marks,16,0)),"")</f>
        <v>68</v>
      </c>
      <c r="V45" s="703"/>
      <c r="W45" s="701">
        <f>IFERROR(IF(AND(AD40=""),"",VLOOKUP(AD40,Marks,19,0)),"")</f>
        <v>25</v>
      </c>
      <c r="X45" s="703"/>
      <c r="Y45" s="701">
        <f>IFERROR(IF(AND(AD40=""),"",VLOOKUP(AD40,Marks,20,0)),"")</f>
        <v>24</v>
      </c>
      <c r="Z45" s="703"/>
      <c r="AA45" s="380">
        <f>IFERROR(IF(AND(AD40=""),"",SUM(S45,W45)),"")</f>
        <v>48</v>
      </c>
      <c r="AB45" s="380">
        <f>IFERROR(IF(AND(AD40=""),"",SUM(U45,Y45)),"")</f>
        <v>92</v>
      </c>
      <c r="AC45" s="903">
        <f>IFERROR(IF(AND(AD40=""),"",SUM(AA45,AB45)),"")</f>
        <v>140</v>
      </c>
      <c r="AD45" s="904"/>
      <c r="AE45" s="79" t="str">
        <f>IFERROR(IF(AND(AD40=""),"",VLOOKUP(AD40,Marks,28,0)),"")</f>
        <v>C</v>
      </c>
      <c r="AF45" s="209" t="str">
        <f>IFERROR(IF(AND(AD40=""),"",VLOOKUP(AD40,Marks,26,0)),"")</f>
        <v>P</v>
      </c>
    </row>
    <row r="46" spans="1:32" s="44" customFormat="1" ht="21" customHeight="1">
      <c r="A46" s="98">
        <f>IF(N40="","",A45+1)</f>
        <v>14</v>
      </c>
      <c r="B46" s="303" t="str">
        <f>IF('Master sheet'!$D$14="Hindi","गणित","Maths")</f>
        <v>गणित</v>
      </c>
      <c r="C46" s="701">
        <f>IFERROR(IF(AND(N40=""),"",VLOOKUP(N40,Marks,51,0)),"")</f>
        <v>24</v>
      </c>
      <c r="D46" s="703"/>
      <c r="E46" s="701">
        <f>IFERROR(IF(AND(N40=""),"",VLOOKUP(N40,Marks,52,0)),"")</f>
        <v>62</v>
      </c>
      <c r="F46" s="703"/>
      <c r="G46" s="701">
        <f>IFERROR(IF(AND(N40=""),"",VLOOKUP(N40,Marks,55,0)),"")</f>
        <v>23</v>
      </c>
      <c r="H46" s="703"/>
      <c r="I46" s="701">
        <f>IFERROR(IF(AND(N40=""),"",VLOOKUP(N40,Marks,56,0)),"")</f>
        <v>62</v>
      </c>
      <c r="J46" s="703"/>
      <c r="K46" s="380">
        <f>IFERROR(IF(AND(N40=""),"",SUM(C46,G46)),"")</f>
        <v>47</v>
      </c>
      <c r="L46" s="380">
        <f>IFERROR(IF(AND(N40=""),"",SUM(E46,I46)),"")</f>
        <v>124</v>
      </c>
      <c r="M46" s="903">
        <f>IFERROR(IF(AND(N40=""),"",SUM(K46,L46)),"")</f>
        <v>171</v>
      </c>
      <c r="N46" s="904"/>
      <c r="O46" s="79" t="str">
        <f>IFERROR(IF(AND(N40=""),"",VLOOKUP(N40,Marks,64,0)),"")</f>
        <v>A</v>
      </c>
      <c r="P46" s="209" t="str">
        <f>IFERROR(IF(AND(N40=""),"",VLOOKUP(N40,Marks,62,0)),"")</f>
        <v>P</v>
      </c>
      <c r="Q46" s="964"/>
      <c r="R46" s="303" t="str">
        <f>IF('Master sheet'!$D$14="Hindi","गणित","Maths")</f>
        <v>गणित</v>
      </c>
      <c r="S46" s="701">
        <f>IFERROR(IF(AND(AD40=""),"",VLOOKUP(AD40,Marks,51,0)),"")</f>
        <v>25</v>
      </c>
      <c r="T46" s="703"/>
      <c r="U46" s="701">
        <f>IFERROR(IF(AND(AD40=""),"",VLOOKUP(AD40,Marks,52,0)),"")</f>
        <v>61</v>
      </c>
      <c r="V46" s="703"/>
      <c r="W46" s="701">
        <f>IFERROR(IF(AND(AD40=""),"",VLOOKUP(AD40,Marks,55,0)),"")</f>
        <v>25</v>
      </c>
      <c r="X46" s="703"/>
      <c r="Y46" s="701">
        <f>IFERROR(IF(AND(AD40=""),"",VLOOKUP(AD40,Marks,56,0)),"")</f>
        <v>63</v>
      </c>
      <c r="Z46" s="703"/>
      <c r="AA46" s="380">
        <f>IFERROR(IF(AND(AD40=""),"",SUM(S46,W46)),"")</f>
        <v>50</v>
      </c>
      <c r="AB46" s="380">
        <f>IFERROR(IF(AND(AD40=""),"",SUM(U46,Y46)),"")</f>
        <v>124</v>
      </c>
      <c r="AC46" s="903">
        <f>IFERROR(IF(AND(AD40=""),"",SUM(AA46,AB46)),"")</f>
        <v>174</v>
      </c>
      <c r="AD46" s="904"/>
      <c r="AE46" s="79" t="str">
        <f>IFERROR(IF(AND(AD40=""),"",VLOOKUP(AD40,Marks,64,0)),"")</f>
        <v>A</v>
      </c>
      <c r="AF46" s="209" t="str">
        <f>IFERROR(IF(AND(AD40=""),"",VLOOKUP(AD40,Marks,62,0)),"")</f>
        <v>P</v>
      </c>
    </row>
    <row r="47" spans="1:32" s="44" customFormat="1" ht="21" customHeight="1">
      <c r="A47" s="98">
        <f>IF(N40="","",A46+1)</f>
        <v>15</v>
      </c>
      <c r="B47" s="390"/>
      <c r="C47" s="905">
        <v>15</v>
      </c>
      <c r="D47" s="906"/>
      <c r="E47" s="905">
        <v>35</v>
      </c>
      <c r="F47" s="906"/>
      <c r="G47" s="905">
        <v>15</v>
      </c>
      <c r="H47" s="906"/>
      <c r="I47" s="905">
        <v>35</v>
      </c>
      <c r="J47" s="906"/>
      <c r="K47" s="388">
        <v>30</v>
      </c>
      <c r="L47" s="388">
        <v>70</v>
      </c>
      <c r="M47" s="905">
        <v>100</v>
      </c>
      <c r="N47" s="906"/>
      <c r="O47" s="921"/>
      <c r="P47" s="922"/>
      <c r="Q47" s="964"/>
      <c r="R47" s="390"/>
      <c r="S47" s="905">
        <v>15</v>
      </c>
      <c r="T47" s="906"/>
      <c r="U47" s="905">
        <v>35</v>
      </c>
      <c r="V47" s="906"/>
      <c r="W47" s="905">
        <v>15</v>
      </c>
      <c r="X47" s="906"/>
      <c r="Y47" s="905">
        <v>35</v>
      </c>
      <c r="Z47" s="906"/>
      <c r="AA47" s="388">
        <v>30</v>
      </c>
      <c r="AB47" s="388">
        <v>70</v>
      </c>
      <c r="AC47" s="905">
        <v>100</v>
      </c>
      <c r="AD47" s="906"/>
      <c r="AE47" s="921"/>
      <c r="AF47" s="922"/>
    </row>
    <row r="48" spans="1:32" s="44" customFormat="1" ht="21" customHeight="1">
      <c r="A48" s="98">
        <f>IF(N40="","",A47+1)</f>
        <v>16</v>
      </c>
      <c r="B48" s="303" t="str">
        <f>IF('Master sheet'!$D$14="Hindi","अंग्रेजी","English")</f>
        <v>अंग्रेजी</v>
      </c>
      <c r="C48" s="701">
        <f>IFERROR(IF(AND(N40=""),"",VLOOKUP(N40,Marks,33,0)),"")</f>
        <v>13</v>
      </c>
      <c r="D48" s="703"/>
      <c r="E48" s="701">
        <f>IFERROR(IF(AND(N40=""),"",VLOOKUP(N40,Marks,34,0)),"")</f>
        <v>30</v>
      </c>
      <c r="F48" s="703"/>
      <c r="G48" s="701">
        <f>IFERROR(IF(AND(N40=""),"",VLOOKUP(N40,Marks,37,0)),"")</f>
        <v>11</v>
      </c>
      <c r="H48" s="703"/>
      <c r="I48" s="701">
        <f>IFERROR(IF(AND(N40=""),"",VLOOKUP(N40,Marks,38,0)),"")</f>
        <v>32</v>
      </c>
      <c r="J48" s="703"/>
      <c r="K48" s="380">
        <f>IFERROR(IF(AND(N40=""),"",SUM(C48,G48)),"")</f>
        <v>24</v>
      </c>
      <c r="L48" s="380">
        <f>IFERROR(IF(AND(N40=""),"",SUM(E48,I48)),"")</f>
        <v>62</v>
      </c>
      <c r="M48" s="903">
        <f>IFERROR(IF(AND(N40=""),"",SUM(K48,L48)),"")</f>
        <v>86</v>
      </c>
      <c r="N48" s="904"/>
      <c r="O48" s="79" t="str">
        <f>IFERROR(IF(AND(N40=""),"",VLOOKUP(N40,Marks,46,0)),"")</f>
        <v>A</v>
      </c>
      <c r="P48" s="209" t="str">
        <f>IFERROR(IF(AND(N40=""),"",VLOOKUP(N40,Marks,44,0)),"")</f>
        <v>P</v>
      </c>
      <c r="Q48" s="964"/>
      <c r="R48" s="303" t="str">
        <f>IF('Master sheet'!$D$14="Hindi","अंग्रेजी","English")</f>
        <v>अंग्रेजी</v>
      </c>
      <c r="S48" s="701">
        <f>IFERROR(IF(AND(AD40=""),"",VLOOKUP(AD40,Marks,33,0)),"")</f>
        <v>14</v>
      </c>
      <c r="T48" s="703"/>
      <c r="U48" s="701">
        <f>IFERROR(IF(AND(AD40=""),"",VLOOKUP(AD40,Marks,34,0)),"")</f>
        <v>32</v>
      </c>
      <c r="V48" s="703"/>
      <c r="W48" s="701">
        <f>IFERROR(IF(AND(AD40=""),"",VLOOKUP(AD40,Marks,37,0)),"")</f>
        <v>12</v>
      </c>
      <c r="X48" s="703"/>
      <c r="Y48" s="701">
        <f>IFERROR(IF(AND(AD40=""),"",VLOOKUP(AD40,Marks,38,0)),"")</f>
        <v>30</v>
      </c>
      <c r="Z48" s="703"/>
      <c r="AA48" s="380">
        <f>IFERROR(IF(AND(AD40=""),"",SUM(S48,W48)),"")</f>
        <v>26</v>
      </c>
      <c r="AB48" s="380">
        <f>IFERROR(IF(AND(AD40=""),"",SUM(U48,Y48)),"")</f>
        <v>62</v>
      </c>
      <c r="AC48" s="903">
        <f>IFERROR(IF(AND(AD40=""),"",SUM(AA48,AB48)),"")</f>
        <v>88</v>
      </c>
      <c r="AD48" s="904"/>
      <c r="AE48" s="79" t="str">
        <f>IFERROR(IF(AND(AD40=""),"",VLOOKUP(AD40,Marks,46,0)),"")</f>
        <v>A</v>
      </c>
      <c r="AF48" s="209" t="str">
        <f>IFERROR(IF(AND(AD40=""),"",VLOOKUP(AD40,Marks,44,0)),"")</f>
        <v>P</v>
      </c>
    </row>
    <row r="49" spans="1:32" s="44" customFormat="1" ht="25.5" customHeight="1">
      <c r="A49" s="98">
        <f>IF(N40="","",A48+1)</f>
        <v>17</v>
      </c>
      <c r="B49" s="304" t="str">
        <f>IF('Master sheet'!$D$14="Hindi","कुल योग","Total")</f>
        <v>कुल योग</v>
      </c>
      <c r="C49" s="926">
        <f>IF(AND(N40=""),"",IF(AND(C45="",C46="",C48=""),"",SUM(C45,C46,C48)))</f>
        <v>58</v>
      </c>
      <c r="D49" s="927"/>
      <c r="E49" s="926">
        <f>IF(AND(N40=""),"",IF(AND(E45="",E46="",E48=""),"",SUM(E45,E46,E48)))</f>
        <v>161</v>
      </c>
      <c r="F49" s="927"/>
      <c r="G49" s="926">
        <f>IF(AND(N40=""),"",IF(AND(G45="",G46="",G48=""),"",SUM(G45,G46,G48)))</f>
        <v>61</v>
      </c>
      <c r="H49" s="927"/>
      <c r="I49" s="926">
        <f>IF(AND(N40=""),"",IF(AND(I45="",I46="",I48=""),"",SUM(I45,I46,I48)))</f>
        <v>115</v>
      </c>
      <c r="J49" s="927"/>
      <c r="K49" s="381">
        <f>IF(AND(N40=""),"",IF(AND(K45="",K46="",K48=""),"",SUM(K45,K46,K48)))</f>
        <v>119</v>
      </c>
      <c r="L49" s="381">
        <f>IF(AND(N40=""),"",IF(AND(L45="",L46="",L48=""),"",SUM(L45,L46,L48)))</f>
        <v>276</v>
      </c>
      <c r="M49" s="903">
        <f>IF(AND(N40=""),"",IF(AND(M45="",M46="",M48=""),"",SUM(M45,M46,M48)))</f>
        <v>395</v>
      </c>
      <c r="N49" s="904"/>
      <c r="O49" s="389" t="str">
        <f>IFERROR(IF(AND(N40=""),"",VLOOKUP(N40,Marks,119,0)),"")</f>
        <v>B</v>
      </c>
      <c r="P49" s="212"/>
      <c r="Q49" s="964"/>
      <c r="R49" s="304" t="str">
        <f>IF('Master sheet'!$D$14="Hindi","कुल योग","Total")</f>
        <v>कुल योग</v>
      </c>
      <c r="S49" s="926">
        <f>IF(AND(AD40=""),"",IF(AND(S45="",S46="",S48=""),"",SUM(S45,S46,S48)))</f>
        <v>62</v>
      </c>
      <c r="T49" s="927"/>
      <c r="U49" s="926">
        <f>IF(AND(AD40=""),"",IF(AND(U45="",U46="",U48=""),"",SUM(U45,U46,U48)))</f>
        <v>161</v>
      </c>
      <c r="V49" s="927"/>
      <c r="W49" s="926">
        <f>IF(AND(AD40=""),"",IF(AND(W45="",W46="",W48=""),"",SUM(W45,W46,W48)))</f>
        <v>62</v>
      </c>
      <c r="X49" s="927"/>
      <c r="Y49" s="926">
        <f>IF(AND(AD40=""),"",IF(AND(Y45="",Y46="",Y48=""),"",SUM(Y45,Y46,Y48)))</f>
        <v>117</v>
      </c>
      <c r="Z49" s="927"/>
      <c r="AA49" s="381">
        <f>IF(AND(AD40=""),"",IF(AND(AA45="",AA46="",AA48=""),"",SUM(AA45,AA46,AA48)))</f>
        <v>124</v>
      </c>
      <c r="AB49" s="381">
        <f>IF(AND(AD40=""),"",IF(AND(AB45="",AB46="",AB48=""),"",SUM(AB45,AB46,AB48)))</f>
        <v>278</v>
      </c>
      <c r="AC49" s="903">
        <f>IF(AND(AD40=""),"",IF(AND(AC45="",AC46="",AC48=""),"",SUM(AC45,AC46,AC48)))</f>
        <v>402</v>
      </c>
      <c r="AD49" s="904"/>
      <c r="AE49" s="389" t="str">
        <f>IFERROR(IF(AND(AD40=""),"",VLOOKUP(AD40,Marks,119,0)),"")</f>
        <v>B</v>
      </c>
      <c r="AF49" s="212"/>
    </row>
    <row r="50" spans="1:32" s="44" customFormat="1" ht="25.5" customHeight="1">
      <c r="A50" s="98">
        <f>IF(N40="","",A49+1)</f>
        <v>18</v>
      </c>
      <c r="B50" s="391"/>
      <c r="C50" s="905">
        <v>50</v>
      </c>
      <c r="D50" s="923"/>
      <c r="E50" s="923"/>
      <c r="F50" s="906"/>
      <c r="G50" s="905">
        <v>50</v>
      </c>
      <c r="H50" s="923"/>
      <c r="I50" s="923"/>
      <c r="J50" s="906"/>
      <c r="K50" s="905">
        <v>100</v>
      </c>
      <c r="L50" s="923"/>
      <c r="M50" s="923"/>
      <c r="N50" s="906"/>
      <c r="O50" s="924"/>
      <c r="P50" s="925"/>
      <c r="Q50" s="964"/>
      <c r="R50" s="391"/>
      <c r="S50" s="905">
        <v>50</v>
      </c>
      <c r="T50" s="923"/>
      <c r="U50" s="923"/>
      <c r="V50" s="906"/>
      <c r="W50" s="905">
        <v>50</v>
      </c>
      <c r="X50" s="923"/>
      <c r="Y50" s="923"/>
      <c r="Z50" s="906"/>
      <c r="AA50" s="905">
        <v>100</v>
      </c>
      <c r="AB50" s="923"/>
      <c r="AC50" s="923"/>
      <c r="AD50" s="906"/>
      <c r="AE50" s="924"/>
      <c r="AF50" s="925"/>
    </row>
    <row r="51" spans="1:32" s="44" customFormat="1" ht="21" customHeight="1">
      <c r="A51" s="98">
        <f>IF(N40="","",A50+1)</f>
        <v>19</v>
      </c>
      <c r="B51" s="308" t="str">
        <f>IF('Master sheet'!$D$14="Hindi","पर्यावरण अध्ययन","EVS")</f>
        <v>पर्यावरण अध्ययन</v>
      </c>
      <c r="C51" s="701">
        <f>IFERROR(IF(AND(N40=""),"",VLOOKUP(N40,Marks,69,0)),"")</f>
        <v>45</v>
      </c>
      <c r="D51" s="702"/>
      <c r="E51" s="702"/>
      <c r="F51" s="703"/>
      <c r="G51" s="701">
        <f>IFERROR(IF(AND(N40=""),"",VLOOKUP(N40,Marks,73,0)),"")</f>
        <v>45</v>
      </c>
      <c r="H51" s="702"/>
      <c r="I51" s="702"/>
      <c r="J51" s="703"/>
      <c r="K51" s="926">
        <f>IFERROR(IF(AND(N40=""),"",SUM(C51,G51)),"")</f>
        <v>90</v>
      </c>
      <c r="L51" s="948"/>
      <c r="M51" s="948"/>
      <c r="N51" s="927"/>
      <c r="O51" s="79" t="str">
        <f>IFERROR(IF(AND(N40=""),"",VLOOKUP(N40,Marks,82,0)),"")</f>
        <v>A</v>
      </c>
      <c r="P51" s="209" t="str">
        <f>IFERROR(IF(AND(N40=""),"",VLOOKUP(N40,Marks,80,0)),"")</f>
        <v>P</v>
      </c>
      <c r="Q51" s="964"/>
      <c r="R51" s="308" t="str">
        <f>IF('Master sheet'!$D$14="Hindi","पर्यावरण अध्ययन","EVS")</f>
        <v>पर्यावरण अध्ययन</v>
      </c>
      <c r="S51" s="701">
        <f>IFERROR(IF(AND(AD40=""),"",VLOOKUP(AD40,Marks,69,0)),"")</f>
        <v>35</v>
      </c>
      <c r="T51" s="702"/>
      <c r="U51" s="702"/>
      <c r="V51" s="703"/>
      <c r="W51" s="701">
        <f>IFERROR(IF(AND(AD40=""),"",VLOOKUP(AD40,Marks,73,0)),"")</f>
        <v>48</v>
      </c>
      <c r="X51" s="702"/>
      <c r="Y51" s="702"/>
      <c r="Z51" s="703"/>
      <c r="AA51" s="926">
        <f>IFERROR(IF(AND(AD40=""),"",SUM(S51,W51)),"")</f>
        <v>83</v>
      </c>
      <c r="AB51" s="948"/>
      <c r="AC51" s="948"/>
      <c r="AD51" s="927"/>
      <c r="AE51" s="79" t="str">
        <f>IFERROR(IF(AND(AD40=""),"",VLOOKUP(AD40,Marks,82,0)),"")</f>
        <v>B</v>
      </c>
      <c r="AF51" s="209" t="str">
        <f>IFERROR(IF(AND(AD40=""),"",VLOOKUP(AD40,Marks,80,0)),"")</f>
        <v>P</v>
      </c>
    </row>
    <row r="52" spans="1:32" s="44" customFormat="1" ht="9" customHeight="1">
      <c r="A52" s="98">
        <f>IF(N40="","",A51+1)</f>
        <v>20</v>
      </c>
      <c r="B52" s="896"/>
      <c r="C52" s="896"/>
      <c r="D52" s="896"/>
      <c r="E52" s="896"/>
      <c r="F52" s="896"/>
      <c r="G52" s="896"/>
      <c r="H52" s="896"/>
      <c r="I52" s="896"/>
      <c r="J52" s="896"/>
      <c r="K52" s="896"/>
      <c r="L52" s="896"/>
      <c r="M52" s="896"/>
      <c r="N52" s="896"/>
      <c r="O52" s="896"/>
      <c r="P52" s="896"/>
      <c r="Q52" s="964"/>
      <c r="R52" s="896"/>
      <c r="S52" s="896"/>
      <c r="T52" s="896"/>
      <c r="U52" s="896"/>
      <c r="V52" s="896"/>
      <c r="W52" s="896"/>
      <c r="X52" s="896"/>
      <c r="Y52" s="896"/>
      <c r="Z52" s="896"/>
      <c r="AA52" s="896"/>
      <c r="AB52" s="896"/>
      <c r="AC52" s="896"/>
      <c r="AD52" s="896"/>
      <c r="AE52" s="896"/>
      <c r="AF52" s="896"/>
    </row>
    <row r="53" spans="1:32" s="44" customFormat="1" ht="18.95" customHeight="1">
      <c r="A53" s="98">
        <f>IF(N40="","",A52+1)</f>
        <v>21</v>
      </c>
      <c r="B53" s="949" t="str">
        <f>IF('Master sheet'!$D$14="Hindi","अतिरिक्त विषय ","Extra Subject")</f>
        <v xml:space="preserve">अतिरिक्त विषय </v>
      </c>
      <c r="C53" s="949"/>
      <c r="D53" s="949"/>
      <c r="E53" s="949"/>
      <c r="F53" s="949"/>
      <c r="G53" s="949"/>
      <c r="H53" s="949"/>
      <c r="I53" s="949"/>
      <c r="J53" s="949"/>
      <c r="K53" s="949"/>
      <c r="L53" s="949"/>
      <c r="M53" s="949"/>
      <c r="N53" s="949"/>
      <c r="O53" s="949"/>
      <c r="P53" s="949"/>
      <c r="Q53" s="964"/>
      <c r="R53" s="950" t="str">
        <f>IF('Master sheet'!$D$14="Hindi","अतिरिक्त विषय ","Extra Subject")</f>
        <v xml:space="preserve">अतिरिक्त विषय </v>
      </c>
      <c r="S53" s="950"/>
      <c r="T53" s="950"/>
      <c r="U53" s="950"/>
      <c r="V53" s="950"/>
      <c r="W53" s="950"/>
      <c r="X53" s="950"/>
      <c r="Y53" s="950"/>
      <c r="Z53" s="950"/>
      <c r="AA53" s="950"/>
      <c r="AB53" s="950"/>
      <c r="AC53" s="950"/>
      <c r="AD53" s="950"/>
      <c r="AE53" s="950"/>
      <c r="AF53" s="950"/>
    </row>
    <row r="54" spans="1:32" s="412" customFormat="1" ht="18.95" customHeight="1">
      <c r="A54" s="98">
        <f>IF(N40="","",A53+1)</f>
        <v>22</v>
      </c>
      <c r="B54" s="411" t="str">
        <f>IF('Master sheet'!$D$14="Hindi","विषय","Subject")</f>
        <v>विषय</v>
      </c>
      <c r="C54" s="960" t="str">
        <f>IF('Master sheet'!$D$14="Hindi","पूर्णांक","M.M.")</f>
        <v>पूर्णांक</v>
      </c>
      <c r="D54" s="961"/>
      <c r="E54" s="960" t="str">
        <f>IF('Master sheet'!$D$14="Hindi","प्राप्तांक","Ob.M.")</f>
        <v>प्राप्तांक</v>
      </c>
      <c r="F54" s="961"/>
      <c r="G54" s="960" t="str">
        <f>IF('Master sheet'!$D$14="Hindi","ग्रेड","Grade")</f>
        <v>ग्रेड</v>
      </c>
      <c r="H54" s="961"/>
      <c r="I54" s="960" t="str">
        <f>IF('Master sheet'!$D$14="Hindi","विषय","Subject")</f>
        <v>विषय</v>
      </c>
      <c r="J54" s="961"/>
      <c r="K54" s="960" t="str">
        <f>IF('Master sheet'!$D$14="Hindi","पूर्णांक","M.M.")</f>
        <v>पूर्णांक</v>
      </c>
      <c r="L54" s="961"/>
      <c r="M54" s="960" t="str">
        <f>IF('Master sheet'!$D$14="Hindi","प्राप्तांक","Ob.M.")</f>
        <v>प्राप्तांक</v>
      </c>
      <c r="N54" s="961"/>
      <c r="O54" s="960" t="str">
        <f>IF('Master sheet'!$D$14="Hindi","ग्रेड","Grade")</f>
        <v>ग्रेड</v>
      </c>
      <c r="P54" s="961"/>
      <c r="Q54" s="964"/>
      <c r="R54" s="411" t="str">
        <f>IF('Master sheet'!$D$14="Hindi","विषय","Subject")</f>
        <v>विषय</v>
      </c>
      <c r="S54" s="960" t="str">
        <f>IF('Master sheet'!$D$14="Hindi","पूर्णांक","M.M.")</f>
        <v>पूर्णांक</v>
      </c>
      <c r="T54" s="961"/>
      <c r="U54" s="960" t="str">
        <f>IF('Master sheet'!$D$14="Hindi","प्राप्तांक","Ob.M.")</f>
        <v>प्राप्तांक</v>
      </c>
      <c r="V54" s="961"/>
      <c r="W54" s="960" t="str">
        <f>IF('Master sheet'!$D$14="Hindi","ग्रेड","Grade")</f>
        <v>ग्रेड</v>
      </c>
      <c r="X54" s="961"/>
      <c r="Y54" s="960" t="str">
        <f>IF('Master sheet'!$D$14="Hindi","विषय","Subject")</f>
        <v>विषय</v>
      </c>
      <c r="Z54" s="961"/>
      <c r="AA54" s="960" t="str">
        <f>IF('Master sheet'!$D$14="Hindi","पूर्णांक","M.M.")</f>
        <v>पूर्णांक</v>
      </c>
      <c r="AB54" s="961"/>
      <c r="AC54" s="960" t="str">
        <f>IF('Master sheet'!$D$14="Hindi","प्राप्तांक","Ob.M.")</f>
        <v>प्राप्तांक</v>
      </c>
      <c r="AD54" s="961"/>
      <c r="AE54" s="960" t="str">
        <f>IF('Master sheet'!$D$14="Hindi","ग्रेड","Grade")</f>
        <v>ग्रेड</v>
      </c>
      <c r="AF54" s="961"/>
    </row>
    <row r="55" spans="1:32" s="44" customFormat="1" ht="22.5" customHeight="1">
      <c r="A55" s="98">
        <f>IF(N40="","",A54+1)</f>
        <v>23</v>
      </c>
      <c r="B55" s="303" t="str">
        <f>IF(AND(N40=""),"",'Result Sheet'!$DA$4)</f>
        <v>COMPUTER</v>
      </c>
      <c r="C55" s="913">
        <f>IF(AND(N40=""),"",'Result Sheet'!$DC$7)</f>
        <v>100</v>
      </c>
      <c r="D55" s="913"/>
      <c r="E55" s="914">
        <f>IFERROR(IF(AND(N40=""),"",VLOOKUP(N40,Marks,106,0)),"")</f>
        <v>78</v>
      </c>
      <c r="F55" s="914"/>
      <c r="G55" s="915" t="str">
        <f>IFERROR(IF(AND(N40=""),"",VLOOKUP(N40,Marks,107,0)),"")</f>
        <v>B</v>
      </c>
      <c r="H55" s="915"/>
      <c r="I55" s="916" t="str">
        <f>IF(AND(N40=""),"",'Result Sheet'!$DE$4)</f>
        <v>G.K.</v>
      </c>
      <c r="J55" s="916"/>
      <c r="K55" s="913">
        <f>IF(AND(N40=""),"",'Result Sheet'!$DG$7)</f>
        <v>100</v>
      </c>
      <c r="L55" s="913"/>
      <c r="M55" s="914">
        <f>IFERROR(IF(AND(N40=""),"",VLOOKUP(N40,Marks,110,0)),"")</f>
        <v>83</v>
      </c>
      <c r="N55" s="914"/>
      <c r="O55" s="915" t="str">
        <f>IFERROR(IF(AND(N40=""),"",VLOOKUP(N40,Marks,111,0)),"")</f>
        <v>B</v>
      </c>
      <c r="P55" s="915"/>
      <c r="Q55" s="964"/>
      <c r="R55" s="303" t="str">
        <f>IF(AND(AD40=""),"",'Result Sheet'!$DA$4)</f>
        <v>COMPUTER</v>
      </c>
      <c r="S55" s="913">
        <f>IF(AND(AD40=""),"",'Result Sheet'!$DC$7)</f>
        <v>100</v>
      </c>
      <c r="T55" s="913"/>
      <c r="U55" s="914">
        <f>IFERROR(IF(AND(AD40=""),"",VLOOKUP(AD40,Marks,106,0)),"")</f>
        <v>78</v>
      </c>
      <c r="V55" s="914"/>
      <c r="W55" s="915" t="str">
        <f>IFERROR(IF(AND(AD40=""),"",VLOOKUP(AD40,Marks,107,0)),"")</f>
        <v>B</v>
      </c>
      <c r="X55" s="915"/>
      <c r="Y55" s="916" t="str">
        <f>IF(AND(AD40=""),"",'Result Sheet'!$DE$4)</f>
        <v>G.K.</v>
      </c>
      <c r="Z55" s="916"/>
      <c r="AA55" s="913">
        <f>IF(AND(AD40=""),"",'Result Sheet'!$DG$7)</f>
        <v>100</v>
      </c>
      <c r="AB55" s="913"/>
      <c r="AC55" s="914">
        <f>IFERROR(IF(AND(AD40=""),"",VLOOKUP(AD40,Marks,110,0)),"")</f>
        <v>83</v>
      </c>
      <c r="AD55" s="914"/>
      <c r="AE55" s="915" t="str">
        <f>IFERROR(IF(AND(AD40=""),"",VLOOKUP(AD40,Marks,111,0)),"")</f>
        <v>B</v>
      </c>
      <c r="AF55" s="915"/>
    </row>
    <row r="56" spans="1:32" s="44" customFormat="1" ht="22.5" customHeight="1">
      <c r="A56" s="98">
        <f>IF(N40="","",A55+1)</f>
        <v>24</v>
      </c>
      <c r="B56" s="897" t="str">
        <f>IF('Master sheet'!$D$14="Hindi","विषय","Subject")</f>
        <v>विषय</v>
      </c>
      <c r="C56" s="897"/>
      <c r="D56" s="919" t="str">
        <f>IF('Master sheet'!$D$14="Hindi","प्राप्तांक","Marks ")</f>
        <v>प्राप्तांक</v>
      </c>
      <c r="E56" s="920"/>
      <c r="F56" s="306" t="str">
        <f>IF('Master sheet'!$D$14="Hindi","ग्रेड","Grade")</f>
        <v>ग्रेड</v>
      </c>
      <c r="G56" s="897" t="str">
        <f>IF('Master sheet'!$D$14="Hindi","विषय","Subject")</f>
        <v>विषय</v>
      </c>
      <c r="H56" s="897"/>
      <c r="I56" s="919" t="str">
        <f>IF('Master sheet'!$D$14="Hindi","प्राप्तांक","Marks")</f>
        <v>प्राप्तांक</v>
      </c>
      <c r="J56" s="920"/>
      <c r="K56" s="306" t="str">
        <f>IF('Master sheet'!$D$14="Hindi","ग्रेड","Grade")</f>
        <v>ग्रेड</v>
      </c>
      <c r="L56" s="897" t="str">
        <f>IF('Master sheet'!$D$14="Hindi","विषय","Subject")</f>
        <v>विषय</v>
      </c>
      <c r="M56" s="897"/>
      <c r="N56" s="919" t="str">
        <f>IF('Master sheet'!$D$14="Hindi","प्राप्तांक","Marks")</f>
        <v>प्राप्तांक</v>
      </c>
      <c r="O56" s="920"/>
      <c r="P56" s="345" t="str">
        <f>IF('Master sheet'!$D$14="Hindi","ग्रेड","Grade")</f>
        <v>ग्रेड</v>
      </c>
      <c r="Q56" s="964"/>
      <c r="R56" s="897" t="str">
        <f>IF('Master sheet'!$D$14="Hindi","विषय","Subject")</f>
        <v>विषय</v>
      </c>
      <c r="S56" s="897"/>
      <c r="T56" s="919" t="str">
        <f>IF('Master sheet'!$D$14="Hindi","प्राप्तांक","Marks")</f>
        <v>प्राप्तांक</v>
      </c>
      <c r="U56" s="920"/>
      <c r="V56" s="306" t="str">
        <f>IF('Master sheet'!$D$14="Hindi","ग्रेड","Grade")</f>
        <v>ग्रेड</v>
      </c>
      <c r="W56" s="897" t="str">
        <f>IF('Master sheet'!$D$14="Hindi","विषय","Subject")</f>
        <v>विषय</v>
      </c>
      <c r="X56" s="897"/>
      <c r="Y56" s="919" t="str">
        <f>IF('Master sheet'!$D$14="Hindi","प्राप्तांक","Marks")</f>
        <v>प्राप्तांक</v>
      </c>
      <c r="Z56" s="920"/>
      <c r="AA56" s="306" t="str">
        <f>IF('Master sheet'!$D$14="Hindi","ग्रेड","Grade")</f>
        <v>ग्रेड</v>
      </c>
      <c r="AB56" s="897" t="str">
        <f>IF('Master sheet'!$D$14="Hindi","विषय","Subject")</f>
        <v>विषय</v>
      </c>
      <c r="AC56" s="897"/>
      <c r="AD56" s="919" t="str">
        <f>IF('Master sheet'!$D$14="Hindi","प्राप्तांक","Marks")</f>
        <v>प्राप्तांक</v>
      </c>
      <c r="AE56" s="920"/>
      <c r="AF56" s="345" t="str">
        <f>IF('Master sheet'!$D$14="Hindi","ग्रेड","Grade")</f>
        <v>ग्रेड</v>
      </c>
    </row>
    <row r="57" spans="1:32" s="44" customFormat="1" ht="21.75" customHeight="1">
      <c r="A57" s="98">
        <f>IF(N40="","",A56+1)</f>
        <v>25</v>
      </c>
      <c r="B57" s="907" t="str">
        <f>IF('Master sheet'!$D$14="Hindi","कार्यानुभव","WORK EXP.")</f>
        <v>कार्यानुभव</v>
      </c>
      <c r="C57" s="908"/>
      <c r="D57" s="908"/>
      <c r="E57" s="70">
        <f>IFERROR(IF(AND(N40=""),"",VLOOKUP(N40,Marks,85,0)),"")</f>
        <v>18</v>
      </c>
      <c r="F57" s="79" t="str">
        <f>IFERROR(IF(AND(N40=""),"",VLOOKUP(N40,Marks,89,0)),"")</f>
        <v/>
      </c>
      <c r="G57" s="907" t="str">
        <f>IF('Master sheet'!$D$14="Hindi","कला शिक्षा","ART EDU.")</f>
        <v>कला शिक्षा</v>
      </c>
      <c r="H57" s="908"/>
      <c r="I57" s="908"/>
      <c r="J57" s="70">
        <f>IFERROR(IF(AND(N40=""),"",VLOOKUP(N40,Marks,92,0)),"")</f>
        <v>32</v>
      </c>
      <c r="K57" s="79" t="str">
        <f>IFERROR(IF(AND(N40=""),"",VLOOKUP(N40,Marks,96,0)),"")</f>
        <v>B</v>
      </c>
      <c r="L57" s="909" t="str">
        <f>IF('Master sheet'!$D$14="Hindi","स्वा. एवं शा. शिक्षा","HE.&amp;PH. EDU.")</f>
        <v>स्वा. एवं शा. शिक्षा</v>
      </c>
      <c r="M57" s="910"/>
      <c r="N57" s="910"/>
      <c r="O57" s="70">
        <f>IFERROR(IF(AND(N40=""),"",VLOOKUP(N40,Marks,99,0)),"")</f>
        <v>81</v>
      </c>
      <c r="P57" s="79" t="str">
        <f>IFERROR(IF(AND(N40=""),"",VLOOKUP(N40,Marks,103,0)),"")</f>
        <v>A</v>
      </c>
      <c r="Q57" s="964"/>
      <c r="R57" s="916" t="str">
        <f>IF('Master sheet'!$D$14="Hindi","कार्यानुभव","WORK EXP.")</f>
        <v>कार्यानुभव</v>
      </c>
      <c r="S57" s="916"/>
      <c r="T57" s="916"/>
      <c r="U57" s="70">
        <f>IFERROR(IF(AND(AD40=""),"",VLOOKUP(AD40,Marks,85,0)),"")</f>
        <v>20</v>
      </c>
      <c r="V57" s="79" t="str">
        <f>IFERROR(IF(AND(AD40=""),"",VLOOKUP(AD40,Marks,89,0)),"")</f>
        <v/>
      </c>
      <c r="W57" s="916" t="str">
        <f>IF('Master sheet'!$D$14="Hindi","कला शिक्षा","ART EDU.")</f>
        <v>कला शिक्षा</v>
      </c>
      <c r="X57" s="916"/>
      <c r="Y57" s="916"/>
      <c r="Z57" s="70">
        <f>IFERROR(IF(AND(AD40=""),"",VLOOKUP(AD40,Marks,92,0)),"")</f>
        <v>36</v>
      </c>
      <c r="AA57" s="79" t="str">
        <f>IFERROR(IF(AND(AD40=""),"",VLOOKUP(AD40,Marks,96,0)),"")</f>
        <v>B</v>
      </c>
      <c r="AB57" s="962" t="str">
        <f>IF('Master sheet'!$D$14="Hindi","स्वा. एवं शा. शिक्षा","HE.&amp;PH. EDU.")</f>
        <v>स्वा. एवं शा. शिक्षा</v>
      </c>
      <c r="AC57" s="962"/>
      <c r="AD57" s="962"/>
      <c r="AE57" s="70">
        <f>IFERROR(IF(AND(AD40=""),"",VLOOKUP(AD40,Marks,99,0)),"")</f>
        <v>82</v>
      </c>
      <c r="AF57" s="79" t="str">
        <f>IFERROR(IF(AND(AD40=""),"",VLOOKUP(AD40,Marks,103,0)),"")</f>
        <v>A</v>
      </c>
    </row>
    <row r="58" spans="1:32" s="44" customFormat="1" ht="21" customHeight="1">
      <c r="A58" s="98">
        <f>IF(N40="","",A57+1)</f>
        <v>26</v>
      </c>
      <c r="B58" s="886" t="str">
        <f>IF('Master sheet'!$D$14="Hindi","कुल कार्य दिवस :-","Total Meeting :-")</f>
        <v>कुल कार्य दिवस :-</v>
      </c>
      <c r="C58" s="886"/>
      <c r="D58" s="886"/>
      <c r="E58" s="887">
        <f>IFERROR(IF(AND(N40=""),"",VLOOKUP(N40,Marks,117,0)),"")</f>
        <v>220</v>
      </c>
      <c r="F58" s="887"/>
      <c r="G58" s="887"/>
      <c r="H58" s="887"/>
      <c r="I58" s="886" t="str">
        <f>IF('Master sheet'!$D$14="Hindi","कुल उपस्थिति :-","Total Attendance :-")</f>
        <v>कुल उपस्थिति :-</v>
      </c>
      <c r="J58" s="886"/>
      <c r="K58" s="886"/>
      <c r="L58" s="886"/>
      <c r="M58" s="888">
        <f>IFERROR(IF(AND(N40=""),"",VLOOKUP(N40,Marks,118,0)),"")</f>
        <v>160</v>
      </c>
      <c r="N58" s="888"/>
      <c r="O58" s="888"/>
      <c r="P58" s="888"/>
      <c r="Q58" s="964"/>
      <c r="R58" s="886" t="str">
        <f>IF('Master sheet'!$D$14="Hindi","कुल कार्य दिवस :-","Total Meeting :-")</f>
        <v>कुल कार्य दिवस :-</v>
      </c>
      <c r="S58" s="886"/>
      <c r="T58" s="886"/>
      <c r="U58" s="887">
        <f>IFERROR(IF(AND(AD40=""),"",VLOOKUP(AD40,Marks,117,0)),"")</f>
        <v>220</v>
      </c>
      <c r="V58" s="887"/>
      <c r="W58" s="887"/>
      <c r="X58" s="887"/>
      <c r="Y58" s="886" t="str">
        <f>IF('Master sheet'!$D$14="Hindi","कुल उपस्थिति :-","Total Attendance :-")</f>
        <v>कुल उपस्थिति :-</v>
      </c>
      <c r="Z58" s="886"/>
      <c r="AA58" s="886"/>
      <c r="AB58" s="886"/>
      <c r="AC58" s="888">
        <f>IFERROR(IF(AND(AD40=""),"",VLOOKUP(AD40,Marks,118,0)),"")</f>
        <v>188</v>
      </c>
      <c r="AD58" s="888"/>
      <c r="AE58" s="888"/>
      <c r="AF58" s="888"/>
    </row>
    <row r="59" spans="1:32" s="44" customFormat="1" ht="21" customHeight="1">
      <c r="A59" s="98">
        <f>IF(N40="","",A58+1)</f>
        <v>27</v>
      </c>
      <c r="B59" s="886" t="str">
        <f>IF('Master sheet'!$D$14="Hindi","परिणाम :-","Result :-")</f>
        <v>परिणाम :-</v>
      </c>
      <c r="C59" s="886"/>
      <c r="D59" s="886"/>
      <c r="E59" s="889" t="str">
        <f>IFERROR(IF(AND(N40=""),"",VLOOKUP(N40,Marks,116,0)),"")</f>
        <v>कक्षोंन्नति</v>
      </c>
      <c r="F59" s="889"/>
      <c r="G59" s="889"/>
      <c r="H59" s="889"/>
      <c r="I59" s="886" t="str">
        <f>IF('Master sheet'!$D$14="Hindi","परिणाम प्रतिशत में :-","Result in Percentage :-")</f>
        <v>परिणाम प्रतिशत में :-</v>
      </c>
      <c r="J59" s="886"/>
      <c r="K59" s="886"/>
      <c r="L59" s="886"/>
      <c r="M59" s="890">
        <f>IFERROR(IF(AND(N40=""),"",VLOOKUP(N40,Marks,113,0)),"")</f>
        <v>79</v>
      </c>
      <c r="N59" s="890"/>
      <c r="O59" s="890"/>
      <c r="P59" s="890"/>
      <c r="Q59" s="964"/>
      <c r="R59" s="886" t="str">
        <f>IF('Master sheet'!$D$14="Hindi","परिणाम :-","Result :-")</f>
        <v>परिणाम :-</v>
      </c>
      <c r="S59" s="886"/>
      <c r="T59" s="886"/>
      <c r="U59" s="889" t="str">
        <f>IFERROR(IF(AND(AD40=""),"",VLOOKUP(AD40,Marks,116,0)),"")</f>
        <v>कक्षोंन्नति</v>
      </c>
      <c r="V59" s="889"/>
      <c r="W59" s="889"/>
      <c r="X59" s="889"/>
      <c r="Y59" s="886" t="str">
        <f>IF('Master sheet'!$D$14="Hindi","परिणाम प्रतिशत में :-","Result in Percentage :-")</f>
        <v>परिणाम प्रतिशत में :-</v>
      </c>
      <c r="Z59" s="886"/>
      <c r="AA59" s="886"/>
      <c r="AB59" s="886"/>
      <c r="AC59" s="890">
        <f>IFERROR(IF(AND(AD40=""),"",VLOOKUP(AD40,Marks,113,0)),"")</f>
        <v>80.400000000000006</v>
      </c>
      <c r="AD59" s="890"/>
      <c r="AE59" s="890"/>
      <c r="AF59" s="890"/>
    </row>
    <row r="60" spans="1:32" s="44" customFormat="1" ht="21" customHeight="1">
      <c r="A60" s="98">
        <f>IF(N40="","",A59+1)</f>
        <v>28</v>
      </c>
      <c r="B60" s="886" t="str">
        <f>IF('Master sheet'!$D$14="Hindi","श्रेणी / ग्रेड :-","Division / Grade :-")</f>
        <v>श्रेणी / ग्रेड :-</v>
      </c>
      <c r="C60" s="886"/>
      <c r="D60" s="886"/>
      <c r="E60" s="210" t="str">
        <f>IFERROR(IF(AND(N40=""),"",VLOOKUP(N40,Marks,114,0)),"")</f>
        <v>I</v>
      </c>
      <c r="F60" s="211" t="s">
        <v>129</v>
      </c>
      <c r="G60" s="891" t="str">
        <f>IFERROR(IF(AND(N40=""),"",VLOOKUP(N40,Marks,119,0)),"")</f>
        <v>B</v>
      </c>
      <c r="H60" s="891"/>
      <c r="I60" s="886" t="str">
        <f>IF('Master sheet'!$D$14="Hindi","कक्षा में स्थान :-","Position in the Class :-")</f>
        <v>कक्षा में स्थान :-</v>
      </c>
      <c r="J60" s="886"/>
      <c r="K60" s="886"/>
      <c r="L60" s="886"/>
      <c r="M60" s="892">
        <f>IFERROR(IF(AND(N40=""),"",VLOOKUP(N40,Marks,115,0)),"")</f>
        <v>17.000000000000298</v>
      </c>
      <c r="N60" s="892"/>
      <c r="O60" s="892"/>
      <c r="P60" s="892"/>
      <c r="Q60" s="964"/>
      <c r="R60" s="886" t="str">
        <f>IF('Master sheet'!$D$14="Hindi","श्रेणी / ग्रेड :-","Division / Grade :-")</f>
        <v>श्रेणी / ग्रेड :-</v>
      </c>
      <c r="S60" s="886"/>
      <c r="T60" s="886"/>
      <c r="U60" s="210" t="str">
        <f>IFERROR(IF(AND(AD40=""),"",VLOOKUP(AD40,Marks,114,0)),"")</f>
        <v>I</v>
      </c>
      <c r="V60" s="211" t="s">
        <v>129</v>
      </c>
      <c r="W60" s="891" t="str">
        <f>IFERROR(IF(AND(AD40=""),"",VLOOKUP(AD40,Marks,119,0)),"")</f>
        <v>B</v>
      </c>
      <c r="X60" s="891"/>
      <c r="Y60" s="886" t="str">
        <f>IF('Master sheet'!$D$14="Hindi","कक्षा में स्थान :-","Position in the Class :-")</f>
        <v>कक्षा में स्थान :-</v>
      </c>
      <c r="Z60" s="886"/>
      <c r="AA60" s="886"/>
      <c r="AB60" s="886"/>
      <c r="AC60" s="892">
        <f>IFERROR(IF(AND(AD40=""),"",VLOOKUP(AD40,Marks,115,0)),"")</f>
        <v>12.999999999999996</v>
      </c>
      <c r="AD60" s="892"/>
      <c r="AE60" s="892"/>
      <c r="AF60" s="892"/>
    </row>
    <row r="61" spans="1:32" s="44" customFormat="1" ht="21" customHeight="1">
      <c r="A61" s="98">
        <f>IF(N40="","",A60+1)</f>
        <v>29</v>
      </c>
      <c r="B61" s="872" t="str">
        <f>IF('Master sheet'!$D$14="Hindi","परीक्षा परिणाम घोषणा दिनांक :-","Result Declaration Date :-")</f>
        <v>परीक्षा परिणाम घोषणा दिनांक :-</v>
      </c>
      <c r="C61" s="872"/>
      <c r="D61" s="872"/>
      <c r="E61" s="873">
        <f>IFERROR(IF(AND(N40=""),"",'Master sheet'!$D$13),"")</f>
        <v>45793</v>
      </c>
      <c r="F61" s="873"/>
      <c r="G61" s="873"/>
      <c r="H61" s="349"/>
      <c r="I61" s="71"/>
      <c r="J61" s="71"/>
      <c r="K61" s="45"/>
      <c r="L61" s="71"/>
      <c r="M61" s="71"/>
      <c r="N61" s="71"/>
      <c r="O61" s="71"/>
      <c r="P61" s="71"/>
      <c r="Q61" s="964"/>
      <c r="R61" s="872" t="str">
        <f>IF('Master sheet'!$D$14="Hindi","परीक्षा परिणाम घोषणा दिनांक :-","Result Declaration Date :-")</f>
        <v>परीक्षा परिणाम घोषणा दिनांक :-</v>
      </c>
      <c r="S61" s="872"/>
      <c r="T61" s="872"/>
      <c r="U61" s="873">
        <f>IFERROR(IF(AND(AD40=""),"",'Master sheet'!$D$13),"")</f>
        <v>45793</v>
      </c>
      <c r="V61" s="873"/>
      <c r="W61" s="873"/>
      <c r="X61" s="349"/>
      <c r="Y61" s="71"/>
      <c r="Z61" s="71"/>
      <c r="AA61" s="45"/>
      <c r="AB61" s="71"/>
      <c r="AC61" s="71"/>
      <c r="AD61" s="71"/>
      <c r="AE61" s="71"/>
      <c r="AF61" s="71"/>
    </row>
    <row r="62" spans="1:32" s="44" customFormat="1" ht="39" customHeight="1">
      <c r="A62" s="98">
        <f>IF(N40="","",A61+1)</f>
        <v>30</v>
      </c>
      <c r="B62" s="874" t="str">
        <f>IFERROR(IF(AND(N40=""),"",'Result Sheet'!$DO$211),"")</f>
        <v>( PRADIP SINGH RAJAWAT )</v>
      </c>
      <c r="C62" s="874"/>
      <c r="D62" s="874"/>
      <c r="E62" s="874"/>
      <c r="F62" s="875" t="str">
        <f>IF(AND(N40=""),"",CONCATENATE("(",'Master sheet'!$D$17," )"))</f>
        <v>(Suresh Kumar )</v>
      </c>
      <c r="G62" s="875"/>
      <c r="H62" s="875"/>
      <c r="I62" s="875"/>
      <c r="J62" s="875"/>
      <c r="K62" s="875" t="str">
        <f>IF(AND(N40=""),"",CONCATENATE("(",'Master sheet'!$D$15," )"))</f>
        <v>(USHA PALIYA )</v>
      </c>
      <c r="L62" s="875"/>
      <c r="M62" s="875"/>
      <c r="N62" s="875"/>
      <c r="O62" s="875"/>
      <c r="P62" s="875"/>
      <c r="Q62" s="964"/>
      <c r="R62" s="874" t="str">
        <f>IFERROR(IF(AND(AD40=""),"",'Result Sheet'!$DO$211),"")</f>
        <v>( PRADIP SINGH RAJAWAT )</v>
      </c>
      <c r="S62" s="874"/>
      <c r="T62" s="874"/>
      <c r="U62" s="874"/>
      <c r="V62" s="875" t="str">
        <f>IF(AND(AD40=""),"",CONCATENATE("(",'Master sheet'!$D$17," )"))</f>
        <v>(Suresh Kumar )</v>
      </c>
      <c r="W62" s="875"/>
      <c r="X62" s="875"/>
      <c r="Y62" s="875"/>
      <c r="Z62" s="875"/>
      <c r="AA62" s="875" t="str">
        <f>IF(AND(AD40=""),"",CONCATENATE("(",'Master sheet'!$D$15," )"))</f>
        <v>(USHA PALIYA )</v>
      </c>
      <c r="AB62" s="875"/>
      <c r="AC62" s="875"/>
      <c r="AD62" s="875"/>
      <c r="AE62" s="875"/>
      <c r="AF62" s="875"/>
    </row>
    <row r="63" spans="1:32" s="44" customFormat="1" ht="21" customHeight="1">
      <c r="A63" s="98">
        <f>IF(N40="","",A62+1)</f>
        <v>31</v>
      </c>
      <c r="B63" s="876" t="str">
        <f>IF('Master sheet'!$D$14="Hindi","हस्ताक्षर कक्षाध्यापक","Signature of the class teacher")</f>
        <v>हस्ताक्षर कक्षाध्यापक</v>
      </c>
      <c r="C63" s="876"/>
      <c r="D63" s="876"/>
      <c r="E63" s="876"/>
      <c r="F63" s="876" t="str">
        <f>IF('Master sheet'!$D$14="Hindi","हस्ताक्षर परीक्षा प्रभारी","Signature of the exam. Incharge")</f>
        <v>हस्ताक्षर परीक्षा प्रभारी</v>
      </c>
      <c r="G63" s="876"/>
      <c r="H63" s="876"/>
      <c r="I63" s="876"/>
      <c r="J63" s="876"/>
      <c r="K63" s="876" t="str">
        <f>IF('Master sheet'!$D$14="Hindi","हस्ताक्षर संस्था प्रधान","Head of Institute's Signature")</f>
        <v>हस्ताक्षर संस्था प्रधान</v>
      </c>
      <c r="L63" s="876"/>
      <c r="M63" s="876"/>
      <c r="N63" s="876"/>
      <c r="O63" s="876"/>
      <c r="P63" s="876"/>
      <c r="Q63" s="964"/>
      <c r="R63" s="876" t="str">
        <f>IF('Master sheet'!$D$14="Hindi","हस्ताक्षर कक्षाध्यापक","Signature of the class teacher")</f>
        <v>हस्ताक्षर कक्षाध्यापक</v>
      </c>
      <c r="S63" s="876"/>
      <c r="T63" s="876"/>
      <c r="U63" s="876"/>
      <c r="V63" s="876" t="str">
        <f>IF('Master sheet'!$D$14="Hindi","हस्ताक्षर परीक्षा प्रभारी","Signature of the exam. Incharge")</f>
        <v>हस्ताक्षर परीक्षा प्रभारी</v>
      </c>
      <c r="W63" s="876"/>
      <c r="X63" s="876"/>
      <c r="Y63" s="876"/>
      <c r="Z63" s="876"/>
      <c r="AA63" s="876" t="str">
        <f>IF('Master sheet'!$D$14="Hindi","हस्ताक्षर संस्था प्रधान","Head of Institute's Signature")</f>
        <v>हस्ताक्षर संस्था प्रधान</v>
      </c>
      <c r="AB63" s="876"/>
      <c r="AC63" s="876"/>
      <c r="AD63" s="876"/>
      <c r="AE63" s="876"/>
      <c r="AF63" s="876"/>
    </row>
    <row r="64" spans="1:32" s="44" customFormat="1">
      <c r="A64" s="98"/>
    </row>
    <row r="65" spans="1:32" s="44" customFormat="1" ht="21.95" customHeight="1">
      <c r="A65" s="97">
        <f>IF(N72="","",1)</f>
        <v>1</v>
      </c>
      <c r="B65" s="940" t="str">
        <f>IF('Master sheet'!$D$14="Hindi","वार्षिक रिपोर्ट कार्ड ","Report Card")</f>
        <v xml:space="preserve">वार्षिक रिपोर्ट कार्ड </v>
      </c>
      <c r="C65" s="940"/>
      <c r="D65" s="940"/>
      <c r="E65" s="940"/>
      <c r="F65" s="940"/>
      <c r="G65" s="940"/>
      <c r="H65" s="940"/>
      <c r="I65" s="940"/>
      <c r="J65" s="940"/>
      <c r="K65" s="940"/>
      <c r="L65" s="940"/>
      <c r="M65" s="940"/>
      <c r="N65" s="940"/>
      <c r="O65" s="940"/>
      <c r="P65" s="940"/>
      <c r="Q65" s="964" t="s">
        <v>99</v>
      </c>
      <c r="R65" s="940" t="str">
        <f>IF('Master sheet'!$D$14="Hindi","वार्षिक रिपोर्ट कार्ड ","Report Card")</f>
        <v xml:space="preserve">वार्षिक रिपोर्ट कार्ड </v>
      </c>
      <c r="S65" s="940"/>
      <c r="T65" s="940"/>
      <c r="U65" s="940"/>
      <c r="V65" s="940"/>
      <c r="W65" s="940"/>
      <c r="X65" s="940"/>
      <c r="Y65" s="940"/>
      <c r="Z65" s="940"/>
      <c r="AA65" s="940"/>
      <c r="AB65" s="940"/>
      <c r="AC65" s="940"/>
      <c r="AD65" s="940"/>
      <c r="AE65" s="940"/>
      <c r="AF65" s="940"/>
    </row>
    <row r="66" spans="1:32" s="44" customFormat="1" ht="21.95" customHeight="1">
      <c r="A66" s="98">
        <f>IF(N72="","",A65+1)</f>
        <v>2</v>
      </c>
      <c r="B66" s="941" t="str">
        <f>IF('Master sheet'!$D$14="Hindi","शिक्षा विभाग, राजस्थान सरकार","Education Department, Rajasthan Government")</f>
        <v>शिक्षा विभाग, राजस्थान सरकार</v>
      </c>
      <c r="C66" s="941"/>
      <c r="D66" s="941"/>
      <c r="E66" s="941"/>
      <c r="F66" s="941"/>
      <c r="G66" s="941"/>
      <c r="H66" s="941"/>
      <c r="I66" s="941"/>
      <c r="J66" s="941"/>
      <c r="K66" s="941"/>
      <c r="L66" s="941"/>
      <c r="M66" s="941"/>
      <c r="N66" s="941"/>
      <c r="O66" s="941"/>
      <c r="P66" s="941"/>
      <c r="Q66" s="964"/>
      <c r="R66" s="941" t="str">
        <f>IF('Master sheet'!$D$14="Hindi","शिक्षा विभाग, राजस्थान सरकार","Education Department, Rajasthan Government")</f>
        <v>शिक्षा विभाग, राजस्थान सरकार</v>
      </c>
      <c r="S66" s="941"/>
      <c r="T66" s="941"/>
      <c r="U66" s="941"/>
      <c r="V66" s="941"/>
      <c r="W66" s="941"/>
      <c r="X66" s="941"/>
      <c r="Y66" s="941"/>
      <c r="Z66" s="941"/>
      <c r="AA66" s="941"/>
      <c r="AB66" s="941"/>
      <c r="AC66" s="941"/>
      <c r="AD66" s="941"/>
      <c r="AE66" s="941"/>
      <c r="AF66" s="941"/>
    </row>
    <row r="67" spans="1:32" s="44" customFormat="1" ht="21.95" customHeight="1">
      <c r="A67" s="98">
        <f>IF(N72="","",A66+1)</f>
        <v>3</v>
      </c>
      <c r="B67" s="965" t="str">
        <f>IF('Master sheet'!$D$14="Hindi","विद्यालय का नाम :-","School Name :- ")</f>
        <v>विद्यालय का नाम :-</v>
      </c>
      <c r="C67" s="965"/>
      <c r="D67" s="965"/>
      <c r="E67" s="966" t="str">
        <f>IF(AND(N72=""),"",IF('Master sheet'!$D$14="Hindi",'Master sheet'!$D$8,'Master sheet'!$D$7))</f>
        <v xml:space="preserve">महात्मा गाँधी राजकीय विद्यालय (अंग्रेजी माध्यम) बर, पाली </v>
      </c>
      <c r="F67" s="966"/>
      <c r="G67" s="966"/>
      <c r="H67" s="966"/>
      <c r="I67" s="966"/>
      <c r="J67" s="966"/>
      <c r="K67" s="966"/>
      <c r="L67" s="966"/>
      <c r="M67" s="966"/>
      <c r="N67" s="966"/>
      <c r="O67" s="966"/>
      <c r="P67" s="966"/>
      <c r="Q67" s="964"/>
      <c r="R67" s="965" t="str">
        <f>IF('Master sheet'!$D$14="Hindi","विद्यालय का नाम :-","School Name :- ")</f>
        <v>विद्यालय का नाम :-</v>
      </c>
      <c r="S67" s="965"/>
      <c r="T67" s="965"/>
      <c r="U67" s="966" t="str">
        <f>IF(AND(AD72=""),"",IF('Master sheet'!$D$14="Hindi",'Master sheet'!$D$8,'Master sheet'!$D$7))</f>
        <v xml:space="preserve">महात्मा गाँधी राजकीय विद्यालय (अंग्रेजी माध्यम) बर, पाली </v>
      </c>
      <c r="V67" s="966"/>
      <c r="W67" s="966"/>
      <c r="X67" s="966"/>
      <c r="Y67" s="966"/>
      <c r="Z67" s="966"/>
      <c r="AA67" s="966"/>
      <c r="AB67" s="966"/>
      <c r="AC67" s="966"/>
      <c r="AD67" s="966"/>
      <c r="AE67" s="966"/>
      <c r="AF67" s="966"/>
    </row>
    <row r="68" spans="1:32" s="44" customFormat="1" ht="15.75" customHeight="1">
      <c r="A68" s="98">
        <f>IF(N72="","",A67+1)</f>
        <v>4</v>
      </c>
      <c r="B68" s="352"/>
      <c r="C68" s="352"/>
      <c r="D68" s="352"/>
      <c r="E68" s="967" t="str">
        <f>IF(AND(N72=""),"",IF('Master sheet'!$D$14="Hindi",CONCATENATE("(विद्यालय मान्यता क्रमांक व वर्ष : ","  ",'Master sheet'!$D$6),CONCATENATE("(School Recognition Number &amp; Years : ","  ",'Master sheet'!$D$6)))</f>
        <v>(विद्यालय मान्यता क्रमांक व वर्ष :   शिक्षा/पाली/1995/2001</v>
      </c>
      <c r="F68" s="967"/>
      <c r="G68" s="967"/>
      <c r="H68" s="967"/>
      <c r="I68" s="967"/>
      <c r="J68" s="967"/>
      <c r="K68" s="967"/>
      <c r="L68" s="967"/>
      <c r="M68" s="967"/>
      <c r="N68" s="967"/>
      <c r="O68" s="967"/>
      <c r="P68" s="967"/>
      <c r="Q68" s="964"/>
      <c r="R68" s="352"/>
      <c r="S68" s="352"/>
      <c r="T68" s="352"/>
      <c r="U68" s="967" t="str">
        <f>IF(AND(AD72=""),"",IF('Master sheet'!$D$14="Hindi",CONCATENATE("(विद्यालय मान्यता क्रमांक व वर्ष : ","  ",'Master sheet'!$D$6),CONCATENATE("(School Recognition Number &amp; Years : ","  ",'Master sheet'!$D$6)))</f>
        <v>(विद्यालय मान्यता क्रमांक व वर्ष :   शिक्षा/पाली/1995/2001</v>
      </c>
      <c r="V68" s="967"/>
      <c r="W68" s="967"/>
      <c r="X68" s="967"/>
      <c r="Y68" s="967"/>
      <c r="Z68" s="967"/>
      <c r="AA68" s="967"/>
      <c r="AB68" s="967"/>
      <c r="AC68" s="967"/>
      <c r="AD68" s="967"/>
      <c r="AE68" s="967"/>
      <c r="AF68" s="967"/>
    </row>
    <row r="69" spans="1:32" s="44" customFormat="1" ht="21.95" customHeight="1">
      <c r="A69" s="98">
        <f>IF(N72="","",A68+1)</f>
        <v>5</v>
      </c>
      <c r="B69" s="348" t="str">
        <f>IF('Master sheet'!$D$14="Hindi","कक्षा  :-","CLASS :- ")</f>
        <v>कक्षा  :-</v>
      </c>
      <c r="C69" s="945" t="str">
        <f>IFERROR(IF(AND(N72=""),"",VLOOKUP(N72,Marks,2,0)),"")</f>
        <v>PP3+</v>
      </c>
      <c r="D69" s="945"/>
      <c r="E69" s="946" t="str">
        <f>IF('Master sheet'!$D$14="Hindi","सेक्शन :-","Section :- ")</f>
        <v>सेक्शन :-</v>
      </c>
      <c r="F69" s="946"/>
      <c r="G69" s="946"/>
      <c r="H69" s="945" t="str">
        <f>IFERROR(IF(AND(N72=""),"",VLOOKUP(N72,Marks,3,0)),"")</f>
        <v>A</v>
      </c>
      <c r="I69" s="945"/>
      <c r="J69" s="947" t="str">
        <f>IF('Master sheet'!$D$14="Hindi","सत्र :- ","Session :- ")</f>
        <v xml:space="preserve">सत्र :- </v>
      </c>
      <c r="K69" s="947"/>
      <c r="L69" s="947"/>
      <c r="M69" s="947"/>
      <c r="N69" s="917" t="str">
        <f>IF(AND(N72=""),"",'Marks Entry Nursery'!$I$2)</f>
        <v>2024-2025</v>
      </c>
      <c r="O69" s="917"/>
      <c r="P69" s="917"/>
      <c r="Q69" s="964"/>
      <c r="R69" s="348" t="str">
        <f>IF('Master sheet'!$D$14="Hindi","कक्षा  :-","CLASS :- ")</f>
        <v>कक्षा  :-</v>
      </c>
      <c r="S69" s="945" t="str">
        <f>IFERROR(IF(AND(AD72=""),"",VLOOKUP(AD72,Marks,2,0)),"")</f>
        <v>PP3+</v>
      </c>
      <c r="T69" s="945"/>
      <c r="U69" s="946" t="str">
        <f>IF('Master sheet'!$D$14="Hindi","सेक्शन :-","Section :- ")</f>
        <v>सेक्शन :-</v>
      </c>
      <c r="V69" s="946"/>
      <c r="W69" s="946"/>
      <c r="X69" s="945" t="str">
        <f>IFERROR(IF(AND(AD72=""),"",VLOOKUP(AD72,Marks,3,0)),"")</f>
        <v>A</v>
      </c>
      <c r="Y69" s="945"/>
      <c r="Z69" s="947" t="str">
        <f>IF('Master sheet'!$D$14="Hindi","सत्र :- ","Session :- ")</f>
        <v xml:space="preserve">सत्र :- </v>
      </c>
      <c r="AA69" s="947"/>
      <c r="AB69" s="947"/>
      <c r="AC69" s="947"/>
      <c r="AD69" s="917" t="str">
        <f>IF(AND(AD72=""),"",'Marks Entry Nursery'!$I$2)</f>
        <v>2024-2025</v>
      </c>
      <c r="AE69" s="917"/>
      <c r="AF69" s="917"/>
    </row>
    <row r="70" spans="1:32" s="44" customFormat="1" ht="21.95" customHeight="1">
      <c r="A70" s="98">
        <f>IF(N72="","",A69+1)</f>
        <v>6</v>
      </c>
      <c r="B70" s="898" t="str">
        <f>IF('Master sheet'!$D$14="Hindi","विद्यार्थी का नाम :-","Student's Name :-")</f>
        <v>विद्यार्थी का नाम :-</v>
      </c>
      <c r="C70" s="898"/>
      <c r="D70" s="898"/>
      <c r="E70" s="899" t="str">
        <f>IFERROR(IF(AND(N72=""),"",VLOOKUP(N72,Marks,6,0)),"")</f>
        <v>BHAVYANSH SINGH CHOUHAN</v>
      </c>
      <c r="F70" s="899"/>
      <c r="G70" s="899"/>
      <c r="H70" s="899"/>
      <c r="I70" s="899"/>
      <c r="J70" s="900" t="str">
        <f>IF('Master sheet'!$D$14="Hindi","प्रवेशांक :","SR. NO. :")</f>
        <v>प्रवेशांक :</v>
      </c>
      <c r="K70" s="900"/>
      <c r="L70" s="900"/>
      <c r="M70" s="900"/>
      <c r="N70" s="918">
        <f>IFERROR(IF(AND(N72=""),"",VLOOKUP(N72,Marks,5,0)),"")</f>
        <v>951</v>
      </c>
      <c r="O70" s="918"/>
      <c r="P70" s="918"/>
      <c r="Q70" s="964"/>
      <c r="R70" s="898" t="str">
        <f>IF('Master sheet'!$D$14="Hindi","विद्यार्थी का नाम :-","Student's Name :-")</f>
        <v>विद्यार्थी का नाम :-</v>
      </c>
      <c r="S70" s="898"/>
      <c r="T70" s="898"/>
      <c r="U70" s="899" t="str">
        <f>IFERROR(IF(AND(AD72=""),"",VLOOKUP(AD72,Marks,6,0)),"")</f>
        <v>BHUMIKA BAGRI</v>
      </c>
      <c r="V70" s="899"/>
      <c r="W70" s="899"/>
      <c r="X70" s="899"/>
      <c r="Y70" s="899"/>
      <c r="Z70" s="900" t="str">
        <f>IF('Master sheet'!$D$14="Hindi","प्रवेशांक :","SR. NO. :")</f>
        <v>प्रवेशांक :</v>
      </c>
      <c r="AA70" s="900"/>
      <c r="AB70" s="900"/>
      <c r="AC70" s="900"/>
      <c r="AD70" s="918">
        <f>IFERROR(IF(AND(AD72=""),"",VLOOKUP(AD72,Marks,5,0)),"")</f>
        <v>939</v>
      </c>
      <c r="AE70" s="918"/>
      <c r="AF70" s="918"/>
    </row>
    <row r="71" spans="1:32" s="44" customFormat="1" ht="21.95" customHeight="1">
      <c r="A71" s="98">
        <f>IF(N72="","",A70+1)</f>
        <v>7</v>
      </c>
      <c r="B71" s="898" t="str">
        <f>IF('Master sheet'!$D$14="Hindi","पिता का नाम :-","Father's Name :-")</f>
        <v>पिता का नाम :-</v>
      </c>
      <c r="C71" s="898"/>
      <c r="D71" s="898"/>
      <c r="E71" s="899" t="str">
        <f>IFERROR(IF(AND(N72=""),"",VLOOKUP(N72,Marks,7,0)),"")</f>
        <v>AJIT SINGH</v>
      </c>
      <c r="F71" s="899"/>
      <c r="G71" s="899"/>
      <c r="H71" s="899"/>
      <c r="I71" s="899"/>
      <c r="J71" s="900" t="str">
        <f>IF('Master sheet'!$D$14="Hindi","जन्म तिथि :","Date of Birth :")</f>
        <v>जन्म तिथि :</v>
      </c>
      <c r="K71" s="900"/>
      <c r="L71" s="900"/>
      <c r="M71" s="900"/>
      <c r="N71" s="901" t="str">
        <f>IFERROR(IF(AND(N72=""),"",VLOOKUP(N72,Marks,4,0)),"")</f>
        <v>25-08-2015</v>
      </c>
      <c r="O71" s="901"/>
      <c r="P71" s="901"/>
      <c r="Q71" s="964"/>
      <c r="R71" s="898" t="str">
        <f>IF('Master sheet'!$D$14="Hindi","पिता का नाम :-","Father's Name :-")</f>
        <v>पिता का नाम :-</v>
      </c>
      <c r="S71" s="898"/>
      <c r="T71" s="898"/>
      <c r="U71" s="899" t="str">
        <f>IFERROR(IF(AND(AD72=""),"",VLOOKUP(AD72,Marks,7,0)),"")</f>
        <v>MUKESH BAGRI</v>
      </c>
      <c r="V71" s="899"/>
      <c r="W71" s="899"/>
      <c r="X71" s="899"/>
      <c r="Y71" s="899"/>
      <c r="Z71" s="900" t="str">
        <f>IF('Master sheet'!$D$14="Hindi","जन्म तिथि :","Date of Birth :")</f>
        <v>जन्म तिथि :</v>
      </c>
      <c r="AA71" s="900"/>
      <c r="AB71" s="900"/>
      <c r="AC71" s="900"/>
      <c r="AD71" s="901" t="str">
        <f>IFERROR(IF(AND(AD72=""),"",VLOOKUP(AD72,Marks,4,0)),"")</f>
        <v>16-06-2014</v>
      </c>
      <c r="AE71" s="901"/>
      <c r="AF71" s="901"/>
    </row>
    <row r="72" spans="1:32" s="44" customFormat="1" ht="18" customHeight="1">
      <c r="A72" s="98">
        <f>IF(N72="","",A71+1)</f>
        <v>8</v>
      </c>
      <c r="B72" s="898" t="str">
        <f>IF('Master sheet'!$D$14="Hindi","माता का नाम :-","Mother's Name :-")</f>
        <v>माता का नाम :-</v>
      </c>
      <c r="C72" s="898"/>
      <c r="D72" s="898"/>
      <c r="E72" s="899" t="str">
        <f>IFERROR(IF(AND(N72=""),"",VLOOKUP(N72,Marks,8,0)),"")</f>
        <v>MEENA</v>
      </c>
      <c r="F72" s="899"/>
      <c r="G72" s="899"/>
      <c r="H72" s="899"/>
      <c r="I72" s="899"/>
      <c r="J72" s="900" t="str">
        <f>IF('Master sheet'!$D$14="Hindi","रोल नंबर :-","Roll No. :")</f>
        <v>रोल नंबर :-</v>
      </c>
      <c r="K72" s="900"/>
      <c r="L72" s="900"/>
      <c r="M72" s="900"/>
      <c r="N72" s="902">
        <f>IF(AD40="","",IF(AND(AD40+1&gt;$AN$7),"",AD40+1))</f>
        <v>105</v>
      </c>
      <c r="O72" s="902"/>
      <c r="P72" s="902"/>
      <c r="Q72" s="964"/>
      <c r="R72" s="898" t="str">
        <f>IF('Master sheet'!$D$14="Hindi","माता का नाम :-","Mother's Name :-")</f>
        <v>माता का नाम :-</v>
      </c>
      <c r="S72" s="898"/>
      <c r="T72" s="898"/>
      <c r="U72" s="899" t="str">
        <f>IFERROR(IF(AND(AD72=""),"",VLOOKUP(AD72,Marks,8,0)),"")</f>
        <v>SEEMA BAGRI</v>
      </c>
      <c r="V72" s="899"/>
      <c r="W72" s="899"/>
      <c r="X72" s="899"/>
      <c r="Y72" s="899"/>
      <c r="Z72" s="900" t="str">
        <f>IF('Master sheet'!$D$14="Hindi","रोल नंबर :-","Roll No. :")</f>
        <v>रोल नंबर :-</v>
      </c>
      <c r="AA72" s="900"/>
      <c r="AB72" s="900"/>
      <c r="AC72" s="900"/>
      <c r="AD72" s="963">
        <f>IF(N72="","",IF(AND(N72+1&gt;$AN$7),"",N72+1))</f>
        <v>106</v>
      </c>
      <c r="AE72" s="963"/>
      <c r="AF72" s="963"/>
    </row>
    <row r="73" spans="1:32" s="44" customFormat="1" ht="10.5" customHeight="1">
      <c r="A73" s="98">
        <f>IF(N72="","",A72+1)</f>
        <v>9</v>
      </c>
      <c r="B73" s="351"/>
      <c r="C73" s="351"/>
      <c r="D73" s="351"/>
      <c r="E73" s="347"/>
      <c r="F73" s="347"/>
      <c r="G73" s="347"/>
      <c r="H73" s="347"/>
      <c r="I73" s="347"/>
      <c r="J73" s="346"/>
      <c r="K73" s="346"/>
      <c r="L73" s="346"/>
      <c r="M73" s="346"/>
      <c r="N73" s="350"/>
      <c r="O73" s="350"/>
      <c r="P73" s="350"/>
      <c r="Q73" s="964"/>
      <c r="R73" s="72"/>
      <c r="S73" s="72"/>
      <c r="T73" s="72"/>
      <c r="U73" s="73"/>
      <c r="V73" s="73"/>
      <c r="W73" s="73"/>
      <c r="X73" s="72"/>
      <c r="Y73" s="72"/>
      <c r="Z73" s="74"/>
      <c r="AA73" s="74"/>
      <c r="AB73" s="74"/>
      <c r="AC73" s="45"/>
      <c r="AD73" s="45"/>
      <c r="AE73" s="45"/>
      <c r="AF73" s="45"/>
    </row>
    <row r="74" spans="1:32" s="44" customFormat="1" ht="21" customHeight="1">
      <c r="A74" s="98">
        <f>IF(N72="","",A73+1)</f>
        <v>10</v>
      </c>
      <c r="B74" s="626" t="str">
        <f>IF('Master sheet'!$D$14="Hindi","विषय","Subject")</f>
        <v>विषय</v>
      </c>
      <c r="C74" s="642" t="str">
        <f>IF('Master sheet'!$D$14="Hindi","अर्द्धवार्षिक","Half Yearly")</f>
        <v>अर्द्धवार्षिक</v>
      </c>
      <c r="D74" s="643"/>
      <c r="E74" s="643"/>
      <c r="F74" s="643"/>
      <c r="G74" s="931" t="str">
        <f>IF('Master sheet'!$D$14="Hindi","वार्षिक","Yearly")</f>
        <v>वार्षिक</v>
      </c>
      <c r="H74" s="932"/>
      <c r="I74" s="932"/>
      <c r="J74" s="933"/>
      <c r="K74" s="642" t="str">
        <f>IF('Master sheet'!$D$14="Hindi","सर्व योग","Grand Total")</f>
        <v>सर्व योग</v>
      </c>
      <c r="L74" s="643"/>
      <c r="M74" s="643"/>
      <c r="N74" s="644"/>
      <c r="O74" s="928" t="str">
        <f>IF('Master sheet'!$D$14="Hindi","ग्रेड","Grade")</f>
        <v>ग्रेड</v>
      </c>
      <c r="P74" s="893" t="str">
        <f>IF('Master sheet'!$D$14="Hindi","परिणाम","Results")</f>
        <v>परिणाम</v>
      </c>
      <c r="Q74" s="964"/>
      <c r="R74" s="626" t="str">
        <f>IF('Master sheet'!$D$14="Hindi","विषय","Subject")</f>
        <v>विषय</v>
      </c>
      <c r="S74" s="642" t="str">
        <f>IF('Master sheet'!$D$14="Hindi","अर्द्धवार्षिक","Half Yearly")</f>
        <v>अर्द्धवार्षिक</v>
      </c>
      <c r="T74" s="643"/>
      <c r="U74" s="643"/>
      <c r="V74" s="643"/>
      <c r="W74" s="931" t="str">
        <f>IF('Master sheet'!$D$14="Hindi","वार्षिक","Yearly")</f>
        <v>वार्षिक</v>
      </c>
      <c r="X74" s="932"/>
      <c r="Y74" s="932"/>
      <c r="Z74" s="933"/>
      <c r="AA74" s="642" t="str">
        <f>IF('Master sheet'!$D$14="Hindi","सर्व योग","Grand Total")</f>
        <v>सर्व योग</v>
      </c>
      <c r="AB74" s="643"/>
      <c r="AC74" s="643"/>
      <c r="AD74" s="644"/>
      <c r="AE74" s="928" t="str">
        <f>IF('Master sheet'!$D$14="Hindi","ग्रेड","Grade")</f>
        <v>ग्रेड</v>
      </c>
      <c r="AF74" s="893" t="str">
        <f>IF('Master sheet'!$D$14="Hindi","परिणाम","Results")</f>
        <v>परिणाम</v>
      </c>
    </row>
    <row r="75" spans="1:32" s="44" customFormat="1" ht="90.75" customHeight="1">
      <c r="A75" s="98">
        <f>IF(N72="","",A74+1)</f>
        <v>11</v>
      </c>
      <c r="B75" s="626"/>
      <c r="C75" s="934" t="str">
        <f>IF('Master sheet'!$D$14="Hindi","लिखित","Written")</f>
        <v>लिखित</v>
      </c>
      <c r="D75" s="935"/>
      <c r="E75" s="934" t="str">
        <f>IF('Master sheet'!$D$14="Hindi","मौखिक","Oral")</f>
        <v>मौखिक</v>
      </c>
      <c r="F75" s="935"/>
      <c r="G75" s="934" t="str">
        <f>IF('Master sheet'!$D$14="Hindi","लिखित","Written")</f>
        <v>लिखित</v>
      </c>
      <c r="H75" s="935"/>
      <c r="I75" s="936" t="str">
        <f>IF('Master sheet'!$D$14="Hindi","मौखिक","Oral")</f>
        <v>मौखिक</v>
      </c>
      <c r="J75" s="936"/>
      <c r="K75" s="360" t="str">
        <f>IF('Master sheet'!$D$14="Hindi","लिखित","Written")</f>
        <v>लिखित</v>
      </c>
      <c r="L75" s="360" t="str">
        <f>IF('Master sheet'!$D$14="Hindi","मौखिक","Oral")</f>
        <v>मौखिक</v>
      </c>
      <c r="M75" s="937" t="str">
        <f>IF('Master sheet'!$D$14="Hindi","कुल विषय योग ","Subject Total")</f>
        <v xml:space="preserve">कुल विषय योग </v>
      </c>
      <c r="N75" s="938"/>
      <c r="O75" s="929"/>
      <c r="P75" s="894"/>
      <c r="Q75" s="964"/>
      <c r="R75" s="626"/>
      <c r="S75" s="934" t="str">
        <f>IF('Master sheet'!$D$14="Hindi","लिखित","Written")</f>
        <v>लिखित</v>
      </c>
      <c r="T75" s="935"/>
      <c r="U75" s="934" t="str">
        <f>IF('Master sheet'!$D$14="Hindi","मौखिक","Oral")</f>
        <v>मौखिक</v>
      </c>
      <c r="V75" s="935"/>
      <c r="W75" s="934" t="str">
        <f>IF('Master sheet'!$D$14="Hindi","लिखित","Written")</f>
        <v>लिखित</v>
      </c>
      <c r="X75" s="935"/>
      <c r="Y75" s="936" t="str">
        <f>IF('Master sheet'!$D$14="Hindi","मौखिक","Oral")</f>
        <v>मौखिक</v>
      </c>
      <c r="Z75" s="936"/>
      <c r="AA75" s="360" t="str">
        <f>IF('Master sheet'!$D$14="Hindi","लिखित","Written")</f>
        <v>लिखित</v>
      </c>
      <c r="AB75" s="360" t="str">
        <f>IF('Master sheet'!$D$14="Hindi","मौखिक","Oral")</f>
        <v>मौखिक</v>
      </c>
      <c r="AC75" s="937" t="str">
        <f>IF('Master sheet'!$D$14="Hindi","कुल विषय योग ","Subject Total")</f>
        <v xml:space="preserve">कुल विषय योग </v>
      </c>
      <c r="AD75" s="938"/>
      <c r="AE75" s="929"/>
      <c r="AF75" s="894"/>
    </row>
    <row r="76" spans="1:32" s="44" customFormat="1" ht="18.75" customHeight="1">
      <c r="A76" s="98">
        <f>IF(N72="","",A75+1)</f>
        <v>12</v>
      </c>
      <c r="B76" s="626"/>
      <c r="C76" s="905">
        <v>30</v>
      </c>
      <c r="D76" s="906"/>
      <c r="E76" s="905">
        <v>70</v>
      </c>
      <c r="F76" s="906"/>
      <c r="G76" s="905">
        <v>30</v>
      </c>
      <c r="H76" s="906"/>
      <c r="I76" s="905">
        <v>70</v>
      </c>
      <c r="J76" s="906"/>
      <c r="K76" s="388">
        <v>60</v>
      </c>
      <c r="L76" s="388">
        <v>140</v>
      </c>
      <c r="M76" s="905">
        <v>200</v>
      </c>
      <c r="N76" s="906"/>
      <c r="O76" s="930"/>
      <c r="P76" s="895"/>
      <c r="Q76" s="964"/>
      <c r="R76" s="626"/>
      <c r="S76" s="905">
        <v>30</v>
      </c>
      <c r="T76" s="906"/>
      <c r="U76" s="905">
        <v>70</v>
      </c>
      <c r="V76" s="906"/>
      <c r="W76" s="905">
        <v>30</v>
      </c>
      <c r="X76" s="906"/>
      <c r="Y76" s="905">
        <v>70</v>
      </c>
      <c r="Z76" s="906"/>
      <c r="AA76" s="388">
        <v>60</v>
      </c>
      <c r="AB76" s="388">
        <v>140</v>
      </c>
      <c r="AC76" s="905">
        <v>200</v>
      </c>
      <c r="AD76" s="906"/>
      <c r="AE76" s="930"/>
      <c r="AF76" s="895"/>
    </row>
    <row r="77" spans="1:32" s="44" customFormat="1" ht="21" customHeight="1">
      <c r="A77" s="98">
        <f>IF(N72="","",A76+1)</f>
        <v>13</v>
      </c>
      <c r="B77" s="303" t="str">
        <f>IF('Master sheet'!D$14="Hindi","हिंदी","Hindi")</f>
        <v>हिंदी</v>
      </c>
      <c r="C77" s="701">
        <f>IFERROR(IF(AND(N72=""),"",VLOOKUP(N72,Marks,15,0)),"")</f>
        <v>25</v>
      </c>
      <c r="D77" s="703"/>
      <c r="E77" s="701">
        <f>IFERROR(IF(AND(N72=""),"",VLOOKUP(N72,Marks,16,0)),"")</f>
        <v>67</v>
      </c>
      <c r="F77" s="703"/>
      <c r="G77" s="701">
        <f>IFERROR(IF(AND(N72=""),"",VLOOKUP(N72,Marks,19,0)),"")</f>
        <v>26</v>
      </c>
      <c r="H77" s="703"/>
      <c r="I77" s="701">
        <f>IFERROR(IF(AND(N72=""),"",VLOOKUP(N72,Marks,20,0)),"")</f>
        <v>21</v>
      </c>
      <c r="J77" s="703"/>
      <c r="K77" s="380">
        <f>IFERROR(IF(AND(N72=""),"",SUM(C77,G77)),"")</f>
        <v>51</v>
      </c>
      <c r="L77" s="380">
        <f>IFERROR(IF(AND(N72=""),"",SUM(E77,I77)),"")</f>
        <v>88</v>
      </c>
      <c r="M77" s="903">
        <f>IFERROR(IF(AND(N72=""),"",SUM(K77,L77)),"")</f>
        <v>139</v>
      </c>
      <c r="N77" s="904"/>
      <c r="O77" s="79" t="str">
        <f>IFERROR(IF(AND(N72=""),"",VLOOKUP(N72,Marks,28,0)),"")</f>
        <v>C</v>
      </c>
      <c r="P77" s="209" t="str">
        <f>IFERROR(IF(AND(N72=""),"",VLOOKUP(N72,Marks,26,0)),"")</f>
        <v>P</v>
      </c>
      <c r="Q77" s="964"/>
      <c r="R77" s="303" t="str">
        <f>IF('Master sheet'!V$14="Hindi","हिंदी","Hindi")</f>
        <v>Hindi</v>
      </c>
      <c r="S77" s="701">
        <f>IFERROR(IF(AND(AD72=""),"",VLOOKUP(AD72,Marks,15,0)),"")</f>
        <v>26</v>
      </c>
      <c r="T77" s="703"/>
      <c r="U77" s="701">
        <f>IFERROR(IF(AND(AD72=""),"",VLOOKUP(AD72,Marks,16,0)),"")</f>
        <v>64</v>
      </c>
      <c r="V77" s="703"/>
      <c r="W77" s="701">
        <f>IFERROR(IF(AND(AD72=""),"",VLOOKUP(AD72,Marks,19,0)),"")</f>
        <v>28</v>
      </c>
      <c r="X77" s="703"/>
      <c r="Y77" s="701">
        <f>IFERROR(IF(AND(AD72=""),"",VLOOKUP(AD72,Marks,20,0)),"")</f>
        <v>20</v>
      </c>
      <c r="Z77" s="703"/>
      <c r="AA77" s="380">
        <f>IFERROR(IF(AND(AD72=""),"",SUM(S77,W77)),"")</f>
        <v>54</v>
      </c>
      <c r="AB77" s="380">
        <f>IFERROR(IF(AND(AD72=""),"",SUM(U77,Y77)),"")</f>
        <v>84</v>
      </c>
      <c r="AC77" s="903">
        <f>IFERROR(IF(AND(AD72=""),"",SUM(AA77,AB77)),"")</f>
        <v>138</v>
      </c>
      <c r="AD77" s="904"/>
      <c r="AE77" s="79" t="str">
        <f>IFERROR(IF(AND(AD72=""),"",VLOOKUP(AD72,Marks,28,0)),"")</f>
        <v>C</v>
      </c>
      <c r="AF77" s="209" t="str">
        <f>IFERROR(IF(AND(AD72=""),"",VLOOKUP(AD72,Marks,26,0)),"")</f>
        <v>P</v>
      </c>
    </row>
    <row r="78" spans="1:32" s="44" customFormat="1" ht="21" customHeight="1">
      <c r="A78" s="98">
        <f>IF(N72="","",A77+1)</f>
        <v>14</v>
      </c>
      <c r="B78" s="303" t="str">
        <f>IF('Master sheet'!$D$14="Hindi","गणित","Maths")</f>
        <v>गणित</v>
      </c>
      <c r="C78" s="701">
        <f>IFERROR(IF(AND(N72=""),"",VLOOKUP(N72,Marks,51,0)),"")</f>
        <v>26</v>
      </c>
      <c r="D78" s="703"/>
      <c r="E78" s="701">
        <f>IFERROR(IF(AND(N72=""),"",VLOOKUP(N72,Marks,52,0)),"")</f>
        <v>64</v>
      </c>
      <c r="F78" s="703"/>
      <c r="G78" s="701">
        <f>IFERROR(IF(AND(N72=""),"",VLOOKUP(N72,Marks,55,0)),"")</f>
        <v>24</v>
      </c>
      <c r="H78" s="703"/>
      <c r="I78" s="701">
        <f>IFERROR(IF(AND(N72=""),"",VLOOKUP(N72,Marks,56,0)),"")</f>
        <v>65</v>
      </c>
      <c r="J78" s="703"/>
      <c r="K78" s="380">
        <f>IFERROR(IF(AND(N72=""),"",SUM(C78,G78)),"")</f>
        <v>50</v>
      </c>
      <c r="L78" s="380">
        <f>IFERROR(IF(AND(N72=""),"",SUM(E78,I78)),"")</f>
        <v>129</v>
      </c>
      <c r="M78" s="903">
        <f>IFERROR(IF(AND(N72=""),"",SUM(K78,L78)),"")</f>
        <v>179</v>
      </c>
      <c r="N78" s="904"/>
      <c r="O78" s="79" t="str">
        <f>IFERROR(IF(AND(N72=""),"",VLOOKUP(N72,Marks,64,0)),"")</f>
        <v>A</v>
      </c>
      <c r="P78" s="209" t="str">
        <f>IFERROR(IF(AND(N72=""),"",VLOOKUP(N72,Marks,62,0)),"")</f>
        <v>P</v>
      </c>
      <c r="Q78" s="964"/>
      <c r="R78" s="303" t="str">
        <f>IF('Master sheet'!$D$14="Hindi","गणित","Maths")</f>
        <v>गणित</v>
      </c>
      <c r="S78" s="701">
        <f>IFERROR(IF(AND(AD72=""),"",VLOOKUP(AD72,Marks,51,0)),"")</f>
        <v>25</v>
      </c>
      <c r="T78" s="703"/>
      <c r="U78" s="701">
        <f>IFERROR(IF(AND(AD72=""),"",VLOOKUP(AD72,Marks,52,0)),"")</f>
        <v>64</v>
      </c>
      <c r="V78" s="703"/>
      <c r="W78" s="701">
        <f>IFERROR(IF(AND(AD72=""),"",VLOOKUP(AD72,Marks,55,0)),"")</f>
        <v>21</v>
      </c>
      <c r="X78" s="703"/>
      <c r="Y78" s="701">
        <f>IFERROR(IF(AND(AD72=""),"",VLOOKUP(AD72,Marks,56,0)),"")</f>
        <v>64</v>
      </c>
      <c r="Z78" s="703"/>
      <c r="AA78" s="380">
        <f>IFERROR(IF(AND(AD72=""),"",SUM(S78,W78)),"")</f>
        <v>46</v>
      </c>
      <c r="AB78" s="380">
        <f>IFERROR(IF(AND(AD72=""),"",SUM(U78,Y78)),"")</f>
        <v>128</v>
      </c>
      <c r="AC78" s="903">
        <f>IFERROR(IF(AND(AD72=""),"",SUM(AA78,AB78)),"")</f>
        <v>174</v>
      </c>
      <c r="AD78" s="904"/>
      <c r="AE78" s="79" t="str">
        <f>IFERROR(IF(AND(AD72=""),"",VLOOKUP(AD72,Marks,64,0)),"")</f>
        <v>A</v>
      </c>
      <c r="AF78" s="209" t="str">
        <f>IFERROR(IF(AND(AD72=""),"",VLOOKUP(AD72,Marks,62,0)),"")</f>
        <v>P</v>
      </c>
    </row>
    <row r="79" spans="1:32" s="44" customFormat="1" ht="21" customHeight="1">
      <c r="A79" s="98">
        <f>IF(N72="","",A78+1)</f>
        <v>15</v>
      </c>
      <c r="B79" s="390"/>
      <c r="C79" s="905">
        <v>15</v>
      </c>
      <c r="D79" s="906"/>
      <c r="E79" s="905">
        <v>35</v>
      </c>
      <c r="F79" s="906"/>
      <c r="G79" s="905">
        <v>15</v>
      </c>
      <c r="H79" s="906"/>
      <c r="I79" s="905">
        <v>35</v>
      </c>
      <c r="J79" s="906"/>
      <c r="K79" s="388">
        <v>30</v>
      </c>
      <c r="L79" s="388">
        <v>70</v>
      </c>
      <c r="M79" s="905">
        <v>100</v>
      </c>
      <c r="N79" s="906"/>
      <c r="O79" s="921"/>
      <c r="P79" s="922"/>
      <c r="Q79" s="964"/>
      <c r="R79" s="390"/>
      <c r="S79" s="905">
        <v>15</v>
      </c>
      <c r="T79" s="906"/>
      <c r="U79" s="905">
        <v>35</v>
      </c>
      <c r="V79" s="906"/>
      <c r="W79" s="905">
        <v>15</v>
      </c>
      <c r="X79" s="906"/>
      <c r="Y79" s="905">
        <v>35</v>
      </c>
      <c r="Z79" s="906"/>
      <c r="AA79" s="388">
        <v>30</v>
      </c>
      <c r="AB79" s="388">
        <v>70</v>
      </c>
      <c r="AC79" s="905">
        <v>100</v>
      </c>
      <c r="AD79" s="906"/>
      <c r="AE79" s="921"/>
      <c r="AF79" s="922"/>
    </row>
    <row r="80" spans="1:32" s="44" customFormat="1" ht="21" customHeight="1">
      <c r="A80" s="98">
        <f>IF(N72="","",A79+1)</f>
        <v>16</v>
      </c>
      <c r="B80" s="303" t="str">
        <f>IF('Master sheet'!$D$14="Hindi","अंग्रेजी","English")</f>
        <v>अंग्रेजी</v>
      </c>
      <c r="C80" s="701">
        <f>IFERROR(IF(AND(N72=""),"",VLOOKUP(N72,Marks,33,0)),"")</f>
        <v>15</v>
      </c>
      <c r="D80" s="703"/>
      <c r="E80" s="701">
        <f>IFERROR(IF(AND(N72=""),"",VLOOKUP(N72,Marks,34,0)),"")</f>
        <v>31</v>
      </c>
      <c r="F80" s="703"/>
      <c r="G80" s="701">
        <f>IFERROR(IF(AND(N72=""),"",VLOOKUP(N72,Marks,37,0)),"")</f>
        <v>12</v>
      </c>
      <c r="H80" s="703"/>
      <c r="I80" s="701">
        <f>IFERROR(IF(AND(N72=""),"",VLOOKUP(N72,Marks,38,0)),"")</f>
        <v>32</v>
      </c>
      <c r="J80" s="703"/>
      <c r="K80" s="380">
        <f>IFERROR(IF(AND(N72=""),"",SUM(C80,G80)),"")</f>
        <v>27</v>
      </c>
      <c r="L80" s="380">
        <f>IFERROR(IF(AND(N72=""),"",SUM(E80,I80)),"")</f>
        <v>63</v>
      </c>
      <c r="M80" s="903">
        <f>IFERROR(IF(AND(N72=""),"",SUM(K80,L80)),"")</f>
        <v>90</v>
      </c>
      <c r="N80" s="904"/>
      <c r="O80" s="79" t="str">
        <f>IFERROR(IF(AND(N72=""),"",VLOOKUP(N72,Marks,46,0)),"")</f>
        <v>A</v>
      </c>
      <c r="P80" s="209" t="str">
        <f>IFERROR(IF(AND(N72=""),"",VLOOKUP(N72,Marks,44,0)),"")</f>
        <v>P</v>
      </c>
      <c r="Q80" s="964"/>
      <c r="R80" s="303" t="str">
        <f>IF('Master sheet'!$D$14="Hindi","अंग्रेजी","English")</f>
        <v>अंग्रेजी</v>
      </c>
      <c r="S80" s="701">
        <f>IFERROR(IF(AND(AD72=""),"",VLOOKUP(AD72,Marks,33,0)),"")</f>
        <v>12</v>
      </c>
      <c r="T80" s="703"/>
      <c r="U80" s="701">
        <f>IFERROR(IF(AND(AD72=""),"",VLOOKUP(AD72,Marks,34,0)),"")</f>
        <v>30</v>
      </c>
      <c r="V80" s="703"/>
      <c r="W80" s="701">
        <f>IFERROR(IF(AND(AD72=""),"",VLOOKUP(AD72,Marks,37,0)),"")</f>
        <v>10</v>
      </c>
      <c r="X80" s="703"/>
      <c r="Y80" s="701">
        <f>IFERROR(IF(AND(AD72=""),"",VLOOKUP(AD72,Marks,38,0)),"")</f>
        <v>31</v>
      </c>
      <c r="Z80" s="703"/>
      <c r="AA80" s="380">
        <f>IFERROR(IF(AND(AD72=""),"",SUM(S80,W80)),"")</f>
        <v>22</v>
      </c>
      <c r="AB80" s="380">
        <f>IFERROR(IF(AND(AD72=""),"",SUM(U80,Y80)),"")</f>
        <v>61</v>
      </c>
      <c r="AC80" s="903">
        <f>IFERROR(IF(AND(AD72=""),"",SUM(AA80,AB80)),"")</f>
        <v>83</v>
      </c>
      <c r="AD80" s="904"/>
      <c r="AE80" s="79" t="str">
        <f>IFERROR(IF(AND(AD72=""),"",VLOOKUP(AD72,Marks,46,0)),"")</f>
        <v>B</v>
      </c>
      <c r="AF80" s="209" t="str">
        <f>IFERROR(IF(AND(AD72=""),"",VLOOKUP(AD72,Marks,44,0)),"")</f>
        <v>P</v>
      </c>
    </row>
    <row r="81" spans="1:32" s="44" customFormat="1" ht="25.5" customHeight="1">
      <c r="A81" s="98">
        <f>IF(N72="","",A80+1)</f>
        <v>17</v>
      </c>
      <c r="B81" s="304" t="str">
        <f>IF('Master sheet'!$D$14="Hindi","कुल योग","Total")</f>
        <v>कुल योग</v>
      </c>
      <c r="C81" s="926">
        <f>IF(AND(N72=""),"",IF(AND(C77="",C78="",C80=""),"",SUM(C77,C78,C80)))</f>
        <v>66</v>
      </c>
      <c r="D81" s="927"/>
      <c r="E81" s="926">
        <f>IF(AND(N72=""),"",IF(AND(E77="",E78="",E80=""),"",SUM(E77,E78,E80)))</f>
        <v>162</v>
      </c>
      <c r="F81" s="927"/>
      <c r="G81" s="926">
        <f>IF(AND(N72=""),"",IF(AND(G77="",G78="",G80=""),"",SUM(G77,G78,G80)))</f>
        <v>62</v>
      </c>
      <c r="H81" s="927"/>
      <c r="I81" s="926">
        <f>IF(AND(N72=""),"",IF(AND(I77="",I78="",I80=""),"",SUM(I77,I78,I80)))</f>
        <v>118</v>
      </c>
      <c r="J81" s="927"/>
      <c r="K81" s="381">
        <f>IF(AND(N72=""),"",IF(AND(K77="",K78="",K80=""),"",SUM(K77,K78,K80)))</f>
        <v>128</v>
      </c>
      <c r="L81" s="381">
        <f>IF(AND(N72=""),"",IF(AND(L77="",L78="",L80=""),"",SUM(L77,L78,L80)))</f>
        <v>280</v>
      </c>
      <c r="M81" s="903">
        <f>IF(AND(N72=""),"",IF(AND(M77="",M78="",M80=""),"",SUM(M77,M78,M80)))</f>
        <v>408</v>
      </c>
      <c r="N81" s="904"/>
      <c r="O81" s="389" t="str">
        <f>IFERROR(IF(AND(N72=""),"",VLOOKUP(N72,Marks,119,0)),"")</f>
        <v>B</v>
      </c>
      <c r="P81" s="212"/>
      <c r="Q81" s="964"/>
      <c r="R81" s="304" t="str">
        <f>IF('Master sheet'!$D$14="Hindi","कुल योग","Total")</f>
        <v>कुल योग</v>
      </c>
      <c r="S81" s="926">
        <f>IF(AND(AD72=""),"",IF(AND(S77="",S78="",S80=""),"",SUM(S77,S78,S80)))</f>
        <v>63</v>
      </c>
      <c r="T81" s="927"/>
      <c r="U81" s="926">
        <f>IF(AND(AD72=""),"",IF(AND(U77="",U78="",U80=""),"",SUM(U77,U78,U80)))</f>
        <v>158</v>
      </c>
      <c r="V81" s="927"/>
      <c r="W81" s="926">
        <f>IF(AND(AD72=""),"",IF(AND(W77="",W78="",W80=""),"",SUM(W77,W78,W80)))</f>
        <v>59</v>
      </c>
      <c r="X81" s="927"/>
      <c r="Y81" s="926">
        <f>IF(AND(AD72=""),"",IF(AND(Y77="",Y78="",Y80=""),"",SUM(Y77,Y78,Y80)))</f>
        <v>115</v>
      </c>
      <c r="Z81" s="927"/>
      <c r="AA81" s="381">
        <f>IF(AND(AD72=""),"",IF(AND(AA77="",AA78="",AA80=""),"",SUM(AA77,AA78,AA80)))</f>
        <v>122</v>
      </c>
      <c r="AB81" s="381">
        <f>IF(AND(AD72=""),"",IF(AND(AB77="",AB78="",AB80=""),"",SUM(AB77,AB78,AB80)))</f>
        <v>273</v>
      </c>
      <c r="AC81" s="903">
        <f>IF(AND(AD72=""),"",IF(AND(AC77="",AC78="",AC80=""),"",SUM(AC77,AC78,AC80)))</f>
        <v>395</v>
      </c>
      <c r="AD81" s="904"/>
      <c r="AE81" s="389" t="str">
        <f>IFERROR(IF(AND(AD72=""),"",VLOOKUP(AD72,Marks,119,0)),"")</f>
        <v>B</v>
      </c>
      <c r="AF81" s="212"/>
    </row>
    <row r="82" spans="1:32" s="44" customFormat="1" ht="25.5" customHeight="1">
      <c r="A82" s="98">
        <f>IF(N72="","",A81+1)</f>
        <v>18</v>
      </c>
      <c r="B82" s="391"/>
      <c r="C82" s="905">
        <v>50</v>
      </c>
      <c r="D82" s="923"/>
      <c r="E82" s="923"/>
      <c r="F82" s="906"/>
      <c r="G82" s="905">
        <v>50</v>
      </c>
      <c r="H82" s="923"/>
      <c r="I82" s="923"/>
      <c r="J82" s="906"/>
      <c r="K82" s="905">
        <v>100</v>
      </c>
      <c r="L82" s="923"/>
      <c r="M82" s="923"/>
      <c r="N82" s="906"/>
      <c r="O82" s="924"/>
      <c r="P82" s="925"/>
      <c r="Q82" s="964"/>
      <c r="R82" s="391"/>
      <c r="S82" s="905">
        <v>50</v>
      </c>
      <c r="T82" s="923"/>
      <c r="U82" s="923"/>
      <c r="V82" s="906"/>
      <c r="W82" s="905">
        <v>50</v>
      </c>
      <c r="X82" s="923"/>
      <c r="Y82" s="923"/>
      <c r="Z82" s="906"/>
      <c r="AA82" s="905">
        <v>100</v>
      </c>
      <c r="AB82" s="923"/>
      <c r="AC82" s="923"/>
      <c r="AD82" s="906"/>
      <c r="AE82" s="924"/>
      <c r="AF82" s="925"/>
    </row>
    <row r="83" spans="1:32" s="44" customFormat="1" ht="21" customHeight="1">
      <c r="A83" s="98">
        <f>IF(N72="","",A82+1)</f>
        <v>19</v>
      </c>
      <c r="B83" s="308" t="str">
        <f>IF('Master sheet'!$D$14="Hindi","पर्यावरण अध्ययन","EVS")</f>
        <v>पर्यावरण अध्ययन</v>
      </c>
      <c r="C83" s="701">
        <f>IFERROR(IF(AND(N72=""),"",VLOOKUP(N72,Marks,69,0)),"")</f>
        <v>42</v>
      </c>
      <c r="D83" s="702"/>
      <c r="E83" s="702"/>
      <c r="F83" s="703"/>
      <c r="G83" s="701">
        <f>IFERROR(IF(AND(N72=""),"",VLOOKUP(N72,Marks,73,0)),"")</f>
        <v>48</v>
      </c>
      <c r="H83" s="702"/>
      <c r="I83" s="702"/>
      <c r="J83" s="703"/>
      <c r="K83" s="926">
        <f>IFERROR(IF(AND(N72=""),"",SUM(C83,G83)),"")</f>
        <v>90</v>
      </c>
      <c r="L83" s="948"/>
      <c r="M83" s="948"/>
      <c r="N83" s="927"/>
      <c r="O83" s="79" t="str">
        <f>IFERROR(IF(AND(N72=""),"",VLOOKUP(N72,Marks,82,0)),"")</f>
        <v>A</v>
      </c>
      <c r="P83" s="209" t="str">
        <f>IFERROR(IF(AND(N72=""),"",VLOOKUP(N72,Marks,80,0)),"")</f>
        <v>P</v>
      </c>
      <c r="Q83" s="964"/>
      <c r="R83" s="308" t="str">
        <f>IF('Master sheet'!$D$14="Hindi","पर्यावरण अध्ययन","EVS")</f>
        <v>पर्यावरण अध्ययन</v>
      </c>
      <c r="S83" s="701">
        <f>IFERROR(IF(AND(AD72=""),"",VLOOKUP(AD72,Marks,69,0)),"")</f>
        <v>36</v>
      </c>
      <c r="T83" s="702"/>
      <c r="U83" s="702"/>
      <c r="V83" s="703"/>
      <c r="W83" s="701">
        <f>IFERROR(IF(AND(AD72=""),"",VLOOKUP(AD72,Marks,73,0)),"")</f>
        <v>47</v>
      </c>
      <c r="X83" s="702"/>
      <c r="Y83" s="702"/>
      <c r="Z83" s="703"/>
      <c r="AA83" s="926">
        <f>IFERROR(IF(AND(AD72=""),"",SUM(S83,W83)),"")</f>
        <v>83</v>
      </c>
      <c r="AB83" s="948"/>
      <c r="AC83" s="948"/>
      <c r="AD83" s="927"/>
      <c r="AE83" s="79" t="str">
        <f>IFERROR(IF(AND(AD72=""),"",VLOOKUP(AD72,Marks,82,0)),"")</f>
        <v>B</v>
      </c>
      <c r="AF83" s="209" t="str">
        <f>IFERROR(IF(AND(AD72=""),"",VLOOKUP(AD72,Marks,80,0)),"")</f>
        <v>P</v>
      </c>
    </row>
    <row r="84" spans="1:32" s="44" customFormat="1" ht="9" customHeight="1">
      <c r="A84" s="98">
        <f>IF(N72="","",A83+1)</f>
        <v>20</v>
      </c>
      <c r="B84" s="896"/>
      <c r="C84" s="896"/>
      <c r="D84" s="896"/>
      <c r="E84" s="896"/>
      <c r="F84" s="896"/>
      <c r="G84" s="896"/>
      <c r="H84" s="896"/>
      <c r="I84" s="896"/>
      <c r="J84" s="896"/>
      <c r="K84" s="896"/>
      <c r="L84" s="896"/>
      <c r="M84" s="896"/>
      <c r="N84" s="896"/>
      <c r="O84" s="896"/>
      <c r="P84" s="896"/>
      <c r="Q84" s="964"/>
      <c r="R84" s="896"/>
      <c r="S84" s="896"/>
      <c r="T84" s="896"/>
      <c r="U84" s="896"/>
      <c r="V84" s="896"/>
      <c r="W84" s="896"/>
      <c r="X84" s="896"/>
      <c r="Y84" s="896"/>
      <c r="Z84" s="896"/>
      <c r="AA84" s="896"/>
      <c r="AB84" s="896"/>
      <c r="AC84" s="896"/>
      <c r="AD84" s="896"/>
      <c r="AE84" s="896"/>
      <c r="AF84" s="896"/>
    </row>
    <row r="85" spans="1:32" s="44" customFormat="1" ht="18.95" customHeight="1">
      <c r="A85" s="98">
        <f>IF(N72="","",A84+1)</f>
        <v>21</v>
      </c>
      <c r="B85" s="949" t="str">
        <f>IF('Master sheet'!$D$14="Hindi","अतिरिक्त विषय ","Extra Subject")</f>
        <v xml:space="preserve">अतिरिक्त विषय </v>
      </c>
      <c r="C85" s="949"/>
      <c r="D85" s="949"/>
      <c r="E85" s="949"/>
      <c r="F85" s="949"/>
      <c r="G85" s="949"/>
      <c r="H85" s="949"/>
      <c r="I85" s="949"/>
      <c r="J85" s="949"/>
      <c r="K85" s="949"/>
      <c r="L85" s="949"/>
      <c r="M85" s="949"/>
      <c r="N85" s="949"/>
      <c r="O85" s="949"/>
      <c r="P85" s="949"/>
      <c r="Q85" s="964"/>
      <c r="R85" s="950" t="str">
        <f>IF('Master sheet'!$D$14="Hindi","अतिरिक्त विषय ","Extra Subject")</f>
        <v xml:space="preserve">अतिरिक्त विषय </v>
      </c>
      <c r="S85" s="950"/>
      <c r="T85" s="950"/>
      <c r="U85" s="950"/>
      <c r="V85" s="950"/>
      <c r="W85" s="950"/>
      <c r="X85" s="950"/>
      <c r="Y85" s="950"/>
      <c r="Z85" s="950"/>
      <c r="AA85" s="950"/>
      <c r="AB85" s="950"/>
      <c r="AC85" s="950"/>
      <c r="AD85" s="950"/>
      <c r="AE85" s="950"/>
      <c r="AF85" s="950"/>
    </row>
    <row r="86" spans="1:32" s="412" customFormat="1" ht="18.95" customHeight="1">
      <c r="A86" s="98">
        <f>IF(N72="","",A85+1)</f>
        <v>22</v>
      </c>
      <c r="B86" s="411" t="str">
        <f>IF('Master sheet'!$D$14="Hindi","विषय","Subject")</f>
        <v>विषय</v>
      </c>
      <c r="C86" s="960" t="str">
        <f>IF('Master sheet'!$D$14="Hindi","पूर्णांक","M.M.")</f>
        <v>पूर्णांक</v>
      </c>
      <c r="D86" s="961"/>
      <c r="E86" s="960" t="str">
        <f>IF('Master sheet'!$D$14="Hindi","प्राप्तांक","Ob.M.")</f>
        <v>प्राप्तांक</v>
      </c>
      <c r="F86" s="961"/>
      <c r="G86" s="960" t="str">
        <f>IF('Master sheet'!$D$14="Hindi","ग्रेड","Grade")</f>
        <v>ग्रेड</v>
      </c>
      <c r="H86" s="961"/>
      <c r="I86" s="960" t="str">
        <f>IF('Master sheet'!$D$14="Hindi","विषय","Subject")</f>
        <v>विषय</v>
      </c>
      <c r="J86" s="961"/>
      <c r="K86" s="960" t="str">
        <f>IF('Master sheet'!$D$14="Hindi","पूर्णांक","M.M.")</f>
        <v>पूर्णांक</v>
      </c>
      <c r="L86" s="961"/>
      <c r="M86" s="960" t="str">
        <f>IF('Master sheet'!$D$14="Hindi","प्राप्तांक","Ob.M.")</f>
        <v>प्राप्तांक</v>
      </c>
      <c r="N86" s="961"/>
      <c r="O86" s="960" t="str">
        <f>IF('Master sheet'!$D$14="Hindi","ग्रेड","Grade")</f>
        <v>ग्रेड</v>
      </c>
      <c r="P86" s="961"/>
      <c r="Q86" s="964"/>
      <c r="R86" s="411" t="str">
        <f>IF('Master sheet'!$D$14="Hindi","विषय","Subject")</f>
        <v>विषय</v>
      </c>
      <c r="S86" s="960" t="str">
        <f>IF('Master sheet'!$D$14="Hindi","पूर्णांक","M.M.")</f>
        <v>पूर्णांक</v>
      </c>
      <c r="T86" s="961"/>
      <c r="U86" s="960" t="str">
        <f>IF('Master sheet'!$D$14="Hindi","प्राप्तांक","Ob.M.")</f>
        <v>प्राप्तांक</v>
      </c>
      <c r="V86" s="961"/>
      <c r="W86" s="960" t="str">
        <f>IF('Master sheet'!$D$14="Hindi","ग्रेड","Grade")</f>
        <v>ग्रेड</v>
      </c>
      <c r="X86" s="961"/>
      <c r="Y86" s="960" t="str">
        <f>IF('Master sheet'!$D$14="Hindi","विषय","Subject")</f>
        <v>विषय</v>
      </c>
      <c r="Z86" s="961"/>
      <c r="AA86" s="960" t="str">
        <f>IF('Master sheet'!$D$14="Hindi","पूर्णांक","M.M.")</f>
        <v>पूर्णांक</v>
      </c>
      <c r="AB86" s="961"/>
      <c r="AC86" s="960" t="str">
        <f>IF('Master sheet'!$D$14="Hindi","प्राप्तांक","Ob.M.")</f>
        <v>प्राप्तांक</v>
      </c>
      <c r="AD86" s="961"/>
      <c r="AE86" s="960" t="str">
        <f>IF('Master sheet'!$D$14="Hindi","ग्रेड","Grade")</f>
        <v>ग्रेड</v>
      </c>
      <c r="AF86" s="961"/>
    </row>
    <row r="87" spans="1:32" s="44" customFormat="1" ht="22.5" customHeight="1">
      <c r="A87" s="98">
        <f>IF(N72="","",A86+1)</f>
        <v>23</v>
      </c>
      <c r="B87" s="303" t="str">
        <f>IF(AND(N72=""),"",'Result Sheet'!$DA$4)</f>
        <v>COMPUTER</v>
      </c>
      <c r="C87" s="913">
        <f>IF(AND(N72=""),"",'Result Sheet'!$DC$7)</f>
        <v>100</v>
      </c>
      <c r="D87" s="913"/>
      <c r="E87" s="914">
        <f>IFERROR(IF(AND(N72=""),"",VLOOKUP(N72,Marks,106,0)),"")</f>
        <v>78</v>
      </c>
      <c r="F87" s="914"/>
      <c r="G87" s="915" t="str">
        <f>IFERROR(IF(AND(N72=""),"",VLOOKUP(N72,Marks,107,0)),"")</f>
        <v>B</v>
      </c>
      <c r="H87" s="915"/>
      <c r="I87" s="916" t="str">
        <f>IF(AND(N72=""),"",'Result Sheet'!$DE$4)</f>
        <v>G.K.</v>
      </c>
      <c r="J87" s="916"/>
      <c r="K87" s="913">
        <f>IF(AND(N72=""),"",'Result Sheet'!$DG$7)</f>
        <v>100</v>
      </c>
      <c r="L87" s="913"/>
      <c r="M87" s="914">
        <f>IFERROR(IF(AND(N72=""),"",VLOOKUP(N72,Marks,110,0)),"")</f>
        <v>83</v>
      </c>
      <c r="N87" s="914"/>
      <c r="O87" s="915" t="str">
        <f>IFERROR(IF(AND(N72=""),"",VLOOKUP(N72,Marks,111,0)),"")</f>
        <v>B</v>
      </c>
      <c r="P87" s="915"/>
      <c r="Q87" s="964"/>
      <c r="R87" s="303" t="str">
        <f>IF(AND(AD72=""),"",'Result Sheet'!$DA$4)</f>
        <v>COMPUTER</v>
      </c>
      <c r="S87" s="913">
        <f>IF(AND(AD72=""),"",'Result Sheet'!$DC$7)</f>
        <v>100</v>
      </c>
      <c r="T87" s="913"/>
      <c r="U87" s="914">
        <f>IFERROR(IF(AND(AD72=""),"",VLOOKUP(AD72,Marks,106,0)),"")</f>
        <v>78</v>
      </c>
      <c r="V87" s="914"/>
      <c r="W87" s="915" t="str">
        <f>IFERROR(IF(AND(AD72=""),"",VLOOKUP(AD72,Marks,107,0)),"")</f>
        <v>B</v>
      </c>
      <c r="X87" s="915"/>
      <c r="Y87" s="916" t="str">
        <f>IF(AND(AD72=""),"",'Result Sheet'!$DE$4)</f>
        <v>G.K.</v>
      </c>
      <c r="Z87" s="916"/>
      <c r="AA87" s="913">
        <f>IF(AND(AD72=""),"",'Result Sheet'!$DG$7)</f>
        <v>100</v>
      </c>
      <c r="AB87" s="913"/>
      <c r="AC87" s="914">
        <f>IFERROR(IF(AND(AD72=""),"",VLOOKUP(AD72,Marks,110,0)),"")</f>
        <v>83</v>
      </c>
      <c r="AD87" s="914"/>
      <c r="AE87" s="915" t="str">
        <f>IFERROR(IF(AND(AD72=""),"",VLOOKUP(AD72,Marks,111,0)),"")</f>
        <v>B</v>
      </c>
      <c r="AF87" s="915"/>
    </row>
    <row r="88" spans="1:32" s="44" customFormat="1" ht="22.5" customHeight="1">
      <c r="A88" s="98">
        <f>IF(N72="","",A87+1)</f>
        <v>24</v>
      </c>
      <c r="B88" s="897" t="str">
        <f>IF('Master sheet'!$D$14="Hindi","विषय","Subject")</f>
        <v>विषय</v>
      </c>
      <c r="C88" s="897"/>
      <c r="D88" s="919" t="str">
        <f>IF('Master sheet'!$D$14="Hindi","प्राप्तांक","Marks ")</f>
        <v>प्राप्तांक</v>
      </c>
      <c r="E88" s="920"/>
      <c r="F88" s="306" t="str">
        <f>IF('Master sheet'!$D$14="Hindi","ग्रेड","Grade")</f>
        <v>ग्रेड</v>
      </c>
      <c r="G88" s="897" t="str">
        <f>IF('Master sheet'!$D$14="Hindi","विषय","Subject")</f>
        <v>विषय</v>
      </c>
      <c r="H88" s="897"/>
      <c r="I88" s="919" t="str">
        <f>IF('Master sheet'!$D$14="Hindi","प्राप्तांक","Marks")</f>
        <v>प्राप्तांक</v>
      </c>
      <c r="J88" s="920"/>
      <c r="K88" s="306" t="str">
        <f>IF('Master sheet'!$D$14="Hindi","ग्रेड","Grade")</f>
        <v>ग्रेड</v>
      </c>
      <c r="L88" s="897" t="str">
        <f>IF('Master sheet'!$D$14="Hindi","विषय","Subject")</f>
        <v>विषय</v>
      </c>
      <c r="M88" s="897"/>
      <c r="N88" s="919" t="str">
        <f>IF('Master sheet'!$D$14="Hindi","प्राप्तांक","Marks")</f>
        <v>प्राप्तांक</v>
      </c>
      <c r="O88" s="920"/>
      <c r="P88" s="345" t="str">
        <f>IF('Master sheet'!$D$14="Hindi","ग्रेड","Grade")</f>
        <v>ग्रेड</v>
      </c>
      <c r="Q88" s="964"/>
      <c r="R88" s="897" t="str">
        <f>IF('Master sheet'!$D$14="Hindi","विषय","Subject")</f>
        <v>विषय</v>
      </c>
      <c r="S88" s="897"/>
      <c r="T88" s="919" t="str">
        <f>IF('Master sheet'!$D$14="Hindi","प्राप्तांक","Marks")</f>
        <v>प्राप्तांक</v>
      </c>
      <c r="U88" s="920"/>
      <c r="V88" s="306" t="str">
        <f>IF('Master sheet'!$D$14="Hindi","ग्रेड","Grade")</f>
        <v>ग्रेड</v>
      </c>
      <c r="W88" s="897" t="str">
        <f>IF('Master sheet'!$D$14="Hindi","विषय","Subject")</f>
        <v>विषय</v>
      </c>
      <c r="X88" s="897"/>
      <c r="Y88" s="919" t="str">
        <f>IF('Master sheet'!$D$14="Hindi","प्राप्तांक","Marks")</f>
        <v>प्राप्तांक</v>
      </c>
      <c r="Z88" s="920"/>
      <c r="AA88" s="306" t="str">
        <f>IF('Master sheet'!$D$14="Hindi","ग्रेड","Grade")</f>
        <v>ग्रेड</v>
      </c>
      <c r="AB88" s="897" t="str">
        <f>IF('Master sheet'!$D$14="Hindi","विषय","Subject")</f>
        <v>विषय</v>
      </c>
      <c r="AC88" s="897"/>
      <c r="AD88" s="919" t="str">
        <f>IF('Master sheet'!$D$14="Hindi","प्राप्तांक","Marks")</f>
        <v>प्राप्तांक</v>
      </c>
      <c r="AE88" s="920"/>
      <c r="AF88" s="345" t="str">
        <f>IF('Master sheet'!$D$14="Hindi","ग्रेड","Grade")</f>
        <v>ग्रेड</v>
      </c>
    </row>
    <row r="89" spans="1:32" s="44" customFormat="1" ht="21.75" customHeight="1">
      <c r="A89" s="98">
        <f>IF(N72="","",A88+1)</f>
        <v>25</v>
      </c>
      <c r="B89" s="907" t="str">
        <f>IF('Master sheet'!$D$14="Hindi","कार्यानुभव","WORK EXP.")</f>
        <v>कार्यानुभव</v>
      </c>
      <c r="C89" s="908"/>
      <c r="D89" s="908"/>
      <c r="E89" s="70">
        <f>IFERROR(IF(AND(N72=""),"",VLOOKUP(N72,Marks,85,0)),"")</f>
        <v>46</v>
      </c>
      <c r="F89" s="79" t="str">
        <f>IFERROR(IF(AND(N72=""),"",VLOOKUP(N72,Marks,89,0)),"")</f>
        <v>A+</v>
      </c>
      <c r="G89" s="907" t="str">
        <f>IF('Master sheet'!$D$14="Hindi","कला शिक्षा","ART EDU.")</f>
        <v>कला शिक्षा</v>
      </c>
      <c r="H89" s="908"/>
      <c r="I89" s="908"/>
      <c r="J89" s="70">
        <f>IFERROR(IF(AND(N72=""),"",VLOOKUP(N72,Marks,92,0)),"")</f>
        <v>35</v>
      </c>
      <c r="K89" s="79" t="str">
        <f>IFERROR(IF(AND(N72=""),"",VLOOKUP(N72,Marks,96,0)),"")</f>
        <v>B</v>
      </c>
      <c r="L89" s="909" t="str">
        <f>IF('Master sheet'!$D$14="Hindi","स्वा. एवं शा. शिक्षा","HE.&amp;PH. EDU.")</f>
        <v>स्वा. एवं शा. शिक्षा</v>
      </c>
      <c r="M89" s="910"/>
      <c r="N89" s="910"/>
      <c r="O89" s="70">
        <f>IFERROR(IF(AND(N72=""),"",VLOOKUP(N72,Marks,99,0)),"")</f>
        <v>83</v>
      </c>
      <c r="P89" s="79" t="str">
        <f>IFERROR(IF(AND(N72=""),"",VLOOKUP(N72,Marks,103,0)),"")</f>
        <v>A</v>
      </c>
      <c r="Q89" s="964"/>
      <c r="R89" s="916" t="str">
        <f>IF('Master sheet'!$D$14="Hindi","कार्यानुभव","WORK EXP.")</f>
        <v>कार्यानुभव</v>
      </c>
      <c r="S89" s="916"/>
      <c r="T89" s="916"/>
      <c r="U89" s="70">
        <f>IFERROR(IF(AND(AD72=""),"",VLOOKUP(AD72,Marks,85,0)),"")</f>
        <v>43</v>
      </c>
      <c r="V89" s="79" t="str">
        <f>IFERROR(IF(AND(AD72=""),"",VLOOKUP(AD72,Marks,89,0)),"")</f>
        <v>A</v>
      </c>
      <c r="W89" s="916" t="str">
        <f>IF('Master sheet'!$D$14="Hindi","कला शिक्षा","ART EDU.")</f>
        <v>कला शिक्षा</v>
      </c>
      <c r="X89" s="916"/>
      <c r="Y89" s="916"/>
      <c r="Z89" s="70">
        <f>IFERROR(IF(AND(AD72=""),"",VLOOKUP(AD72,Marks,92,0)),"")</f>
        <v>33</v>
      </c>
      <c r="AA89" s="79" t="str">
        <f>IFERROR(IF(AND(AD72=""),"",VLOOKUP(AD72,Marks,96,0)),"")</f>
        <v>B</v>
      </c>
      <c r="AB89" s="962" t="str">
        <f>IF('Master sheet'!$D$14="Hindi","स्वा. एवं शा. शिक्षा","HE.&amp;PH. EDU.")</f>
        <v>स्वा. एवं शा. शिक्षा</v>
      </c>
      <c r="AC89" s="962"/>
      <c r="AD89" s="962"/>
      <c r="AE89" s="70">
        <f>IFERROR(IF(AND(AD72=""),"",VLOOKUP(AD72,Marks,99,0)),"")</f>
        <v>84</v>
      </c>
      <c r="AF89" s="79" t="str">
        <f>IFERROR(IF(AND(AD72=""),"",VLOOKUP(AD72,Marks,103,0)),"")</f>
        <v>A</v>
      </c>
    </row>
    <row r="90" spans="1:32" s="44" customFormat="1" ht="21" customHeight="1">
      <c r="A90" s="98">
        <f>IF(N72="","",A89+1)</f>
        <v>26</v>
      </c>
      <c r="B90" s="886" t="str">
        <f>IF('Master sheet'!$D$14="Hindi","कुल कार्य दिवस :-","Total Meeting :-")</f>
        <v>कुल कार्य दिवस :-</v>
      </c>
      <c r="C90" s="886"/>
      <c r="D90" s="886"/>
      <c r="E90" s="887">
        <f>IFERROR(IF(AND(N72=""),"",VLOOKUP(N72,Marks,117,0)),"")</f>
        <v>220</v>
      </c>
      <c r="F90" s="887"/>
      <c r="G90" s="887"/>
      <c r="H90" s="887"/>
      <c r="I90" s="886" t="str">
        <f>IF('Master sheet'!$D$14="Hindi","कुल उपस्थिति :-","Total Attendance :-")</f>
        <v>कुल उपस्थिति :-</v>
      </c>
      <c r="J90" s="886"/>
      <c r="K90" s="886"/>
      <c r="L90" s="886"/>
      <c r="M90" s="888">
        <f>IFERROR(IF(AND(N72=""),"",VLOOKUP(N72,Marks,118,0)),"")</f>
        <v>188</v>
      </c>
      <c r="N90" s="888"/>
      <c r="O90" s="888"/>
      <c r="P90" s="888"/>
      <c r="Q90" s="964"/>
      <c r="R90" s="886" t="str">
        <f>IF('Master sheet'!$D$14="Hindi","कुल कार्य दिवस :-","Total Meeting :-")</f>
        <v>कुल कार्य दिवस :-</v>
      </c>
      <c r="S90" s="886"/>
      <c r="T90" s="886"/>
      <c r="U90" s="887">
        <f>IFERROR(IF(AND(AD72=""),"",VLOOKUP(AD72,Marks,117,0)),"")</f>
        <v>220</v>
      </c>
      <c r="V90" s="887"/>
      <c r="W90" s="887"/>
      <c r="X90" s="887"/>
      <c r="Y90" s="886" t="str">
        <f>IF('Master sheet'!$D$14="Hindi","कुल उपस्थिति :-","Total Attendance :-")</f>
        <v>कुल उपस्थिति :-</v>
      </c>
      <c r="Z90" s="886"/>
      <c r="AA90" s="886"/>
      <c r="AB90" s="886"/>
      <c r="AC90" s="888">
        <f>IFERROR(IF(AND(AD72=""),"",VLOOKUP(AD72,Marks,118,0)),"")</f>
        <v>180</v>
      </c>
      <c r="AD90" s="888"/>
      <c r="AE90" s="888"/>
      <c r="AF90" s="888"/>
    </row>
    <row r="91" spans="1:32" s="44" customFormat="1" ht="21" customHeight="1">
      <c r="A91" s="98">
        <f>IF(N72="","",A90+1)</f>
        <v>27</v>
      </c>
      <c r="B91" s="886" t="str">
        <f>IF('Master sheet'!$D$14="Hindi","परिणाम :-","Result :-")</f>
        <v>परिणाम :-</v>
      </c>
      <c r="C91" s="886"/>
      <c r="D91" s="886"/>
      <c r="E91" s="889" t="str">
        <f>IFERROR(IF(AND(N72=""),"",VLOOKUP(N72,Marks,116,0)),"")</f>
        <v>कक्षोंन्नति</v>
      </c>
      <c r="F91" s="889"/>
      <c r="G91" s="889"/>
      <c r="H91" s="889"/>
      <c r="I91" s="886" t="str">
        <f>IF('Master sheet'!$D$14="Hindi","परिणाम प्रतिशत में :-","Result in Percentage :-")</f>
        <v>परिणाम प्रतिशत में :-</v>
      </c>
      <c r="J91" s="886"/>
      <c r="K91" s="886"/>
      <c r="L91" s="886"/>
      <c r="M91" s="890">
        <f>IFERROR(IF(AND(N72=""),"",VLOOKUP(N72,Marks,113,0)),"")</f>
        <v>81.599999999999994</v>
      </c>
      <c r="N91" s="890"/>
      <c r="O91" s="890"/>
      <c r="P91" s="890"/>
      <c r="Q91" s="964"/>
      <c r="R91" s="886" t="str">
        <f>IF('Master sheet'!$D$14="Hindi","परिणाम :-","Result :-")</f>
        <v>परिणाम :-</v>
      </c>
      <c r="S91" s="886"/>
      <c r="T91" s="886"/>
      <c r="U91" s="889" t="str">
        <f>IFERROR(IF(AND(AD72=""),"",VLOOKUP(AD72,Marks,116,0)),"")</f>
        <v>कक्षोंन्नति</v>
      </c>
      <c r="V91" s="889"/>
      <c r="W91" s="889"/>
      <c r="X91" s="889"/>
      <c r="Y91" s="886" t="str">
        <f>IF('Master sheet'!$D$14="Hindi","परिणाम प्रतिशत में :-","Result in Percentage :-")</f>
        <v>परिणाम प्रतिशत में :-</v>
      </c>
      <c r="Z91" s="886"/>
      <c r="AA91" s="886"/>
      <c r="AB91" s="886"/>
      <c r="AC91" s="890">
        <f>IFERROR(IF(AND(AD72=""),"",VLOOKUP(AD72,Marks,113,0)),"")</f>
        <v>79</v>
      </c>
      <c r="AD91" s="890"/>
      <c r="AE91" s="890"/>
      <c r="AF91" s="890"/>
    </row>
    <row r="92" spans="1:32" s="44" customFormat="1" ht="21" customHeight="1">
      <c r="A92" s="98">
        <f>IF(N72="","",A91+1)</f>
        <v>28</v>
      </c>
      <c r="B92" s="886" t="str">
        <f>IF('Master sheet'!$D$14="Hindi","श्रेणी / ग्रेड :-","Division / Grade :-")</f>
        <v>श्रेणी / ग्रेड :-</v>
      </c>
      <c r="C92" s="886"/>
      <c r="D92" s="886"/>
      <c r="E92" s="210" t="str">
        <f>IFERROR(IF(AND(N72=""),"",VLOOKUP(N72,Marks,114,0)),"")</f>
        <v>I</v>
      </c>
      <c r="F92" s="211" t="s">
        <v>129</v>
      </c>
      <c r="G92" s="891" t="str">
        <f>IFERROR(IF(AND(N72=""),"",VLOOKUP(N72,Marks,119,0)),"")</f>
        <v>B</v>
      </c>
      <c r="H92" s="891"/>
      <c r="I92" s="886" t="str">
        <f>IF('Master sheet'!$D$14="Hindi","कक्षा में स्थान :-","Position in the Class :-")</f>
        <v>कक्षा में स्थान :-</v>
      </c>
      <c r="J92" s="886"/>
      <c r="K92" s="886"/>
      <c r="L92" s="886"/>
      <c r="M92" s="892">
        <f>IFERROR(IF(AND(N72=""),"",VLOOKUP(N72,Marks,115,0)),"")</f>
        <v>7.9999999999999964</v>
      </c>
      <c r="N92" s="892"/>
      <c r="O92" s="892"/>
      <c r="P92" s="892"/>
      <c r="Q92" s="964"/>
      <c r="R92" s="886" t="str">
        <f>IF('Master sheet'!$D$14="Hindi","श्रेणी / ग्रेड :-","Division / Grade :-")</f>
        <v>श्रेणी / ग्रेड :-</v>
      </c>
      <c r="S92" s="886"/>
      <c r="T92" s="886"/>
      <c r="U92" s="210" t="str">
        <f>IFERROR(IF(AND(AD72=""),"",VLOOKUP(AD72,Marks,114,0)),"")</f>
        <v>I</v>
      </c>
      <c r="V92" s="211" t="s">
        <v>129</v>
      </c>
      <c r="W92" s="891" t="str">
        <f>IFERROR(IF(AND(AD72=""),"",VLOOKUP(AD72,Marks,119,0)),"")</f>
        <v>B</v>
      </c>
      <c r="X92" s="891"/>
      <c r="Y92" s="886" t="str">
        <f>IF('Master sheet'!$D$14="Hindi","कक्षा में स्थान :-","Position in the Class :-")</f>
        <v>कक्षा में स्थान :-</v>
      </c>
      <c r="Z92" s="886"/>
      <c r="AA92" s="886"/>
      <c r="AB92" s="886"/>
      <c r="AC92" s="892">
        <f>IFERROR(IF(AND(AD72=""),"",VLOOKUP(AD72,Marks,115,0)),"")</f>
        <v>17.000000000000298</v>
      </c>
      <c r="AD92" s="892"/>
      <c r="AE92" s="892"/>
      <c r="AF92" s="892"/>
    </row>
    <row r="93" spans="1:32" s="44" customFormat="1" ht="21" customHeight="1">
      <c r="A93" s="98">
        <f>IF(N72="","",A92+1)</f>
        <v>29</v>
      </c>
      <c r="B93" s="872" t="str">
        <f>IF('Master sheet'!$D$14="Hindi","परीक्षा परिणाम घोषणा दिनांक :-","Result Declaration Date :-")</f>
        <v>परीक्षा परिणाम घोषणा दिनांक :-</v>
      </c>
      <c r="C93" s="872"/>
      <c r="D93" s="872"/>
      <c r="E93" s="873">
        <f>IFERROR(IF(AND(N72=""),"",'Master sheet'!$D$13),"")</f>
        <v>45793</v>
      </c>
      <c r="F93" s="873"/>
      <c r="G93" s="873"/>
      <c r="H93" s="349"/>
      <c r="I93" s="71"/>
      <c r="J93" s="71"/>
      <c r="K93" s="45"/>
      <c r="L93" s="71"/>
      <c r="M93" s="71"/>
      <c r="N93" s="71"/>
      <c r="O93" s="71"/>
      <c r="P93" s="71"/>
      <c r="Q93" s="964"/>
      <c r="R93" s="872" t="str">
        <f>IF('Master sheet'!$D$14="Hindi","परीक्षा परिणाम घोषणा दिनांक :-","Result Declaration Date :-")</f>
        <v>परीक्षा परिणाम घोषणा दिनांक :-</v>
      </c>
      <c r="S93" s="872"/>
      <c r="T93" s="872"/>
      <c r="U93" s="873">
        <f>IFERROR(IF(AND(AD72=""),"",'Master sheet'!$D$13),"")</f>
        <v>45793</v>
      </c>
      <c r="V93" s="873"/>
      <c r="W93" s="873"/>
      <c r="X93" s="349"/>
      <c r="Y93" s="71"/>
      <c r="Z93" s="71"/>
      <c r="AA93" s="45"/>
      <c r="AB93" s="71"/>
      <c r="AC93" s="71"/>
      <c r="AD93" s="71"/>
      <c r="AE93" s="71"/>
      <c r="AF93" s="71"/>
    </row>
    <row r="94" spans="1:32" s="44" customFormat="1" ht="39" customHeight="1">
      <c r="A94" s="98">
        <f>IF(N72="","",A93+1)</f>
        <v>30</v>
      </c>
      <c r="B94" s="874" t="str">
        <f>IFERROR(IF(AND(N72=""),"",'Result Sheet'!$DO$211),"")</f>
        <v>( PRADIP SINGH RAJAWAT )</v>
      </c>
      <c r="C94" s="874"/>
      <c r="D94" s="874"/>
      <c r="E94" s="874"/>
      <c r="F94" s="875" t="str">
        <f>IF(AND(N72=""),"",CONCATENATE("(",'Master sheet'!$D$17," )"))</f>
        <v>(Suresh Kumar )</v>
      </c>
      <c r="G94" s="875"/>
      <c r="H94" s="875"/>
      <c r="I94" s="875"/>
      <c r="J94" s="875"/>
      <c r="K94" s="875" t="str">
        <f>IF(AND(N72=""),"",CONCATENATE("(",'Master sheet'!$D$15," )"))</f>
        <v>(USHA PALIYA )</v>
      </c>
      <c r="L94" s="875"/>
      <c r="M94" s="875"/>
      <c r="N94" s="875"/>
      <c r="O94" s="875"/>
      <c r="P94" s="875"/>
      <c r="Q94" s="964"/>
      <c r="R94" s="874" t="str">
        <f>IFERROR(IF(AND(AD72=""),"",'Result Sheet'!$DO$211),"")</f>
        <v>( PRADIP SINGH RAJAWAT )</v>
      </c>
      <c r="S94" s="874"/>
      <c r="T94" s="874"/>
      <c r="U94" s="874"/>
      <c r="V94" s="875" t="str">
        <f>IF(AND(AD72=""),"",CONCATENATE("(",'Master sheet'!$D$17," )"))</f>
        <v>(Suresh Kumar )</v>
      </c>
      <c r="W94" s="875"/>
      <c r="X94" s="875"/>
      <c r="Y94" s="875"/>
      <c r="Z94" s="875"/>
      <c r="AA94" s="875" t="str">
        <f>IF(AND(AD72=""),"",CONCATENATE("(",'Master sheet'!$D$15," )"))</f>
        <v>(USHA PALIYA )</v>
      </c>
      <c r="AB94" s="875"/>
      <c r="AC94" s="875"/>
      <c r="AD94" s="875"/>
      <c r="AE94" s="875"/>
      <c r="AF94" s="875"/>
    </row>
    <row r="95" spans="1:32" s="44" customFormat="1" ht="21" customHeight="1">
      <c r="A95" s="98">
        <f>IF(N72="","",A94+1)</f>
        <v>31</v>
      </c>
      <c r="B95" s="876" t="str">
        <f>IF('Master sheet'!$D$14="Hindi","हस्ताक्षर कक्षाध्यापक","Signature of the class teacher")</f>
        <v>हस्ताक्षर कक्षाध्यापक</v>
      </c>
      <c r="C95" s="876"/>
      <c r="D95" s="876"/>
      <c r="E95" s="876"/>
      <c r="F95" s="876" t="str">
        <f>IF('Master sheet'!$D$14="Hindi","हस्ताक्षर परीक्षा प्रभारी","Signature of the exam. Incharge")</f>
        <v>हस्ताक्षर परीक्षा प्रभारी</v>
      </c>
      <c r="G95" s="876"/>
      <c r="H95" s="876"/>
      <c r="I95" s="876"/>
      <c r="J95" s="876"/>
      <c r="K95" s="876" t="str">
        <f>IF('Master sheet'!$D$14="Hindi","हस्ताक्षर संस्था प्रधान","Head of Institute's Signature")</f>
        <v>हस्ताक्षर संस्था प्रधान</v>
      </c>
      <c r="L95" s="876"/>
      <c r="M95" s="876"/>
      <c r="N95" s="876"/>
      <c r="O95" s="876"/>
      <c r="P95" s="876"/>
      <c r="Q95" s="964"/>
      <c r="R95" s="876" t="str">
        <f>IF('Master sheet'!$D$14="Hindi","हस्ताक्षर कक्षाध्यापक","Signature of the class teacher")</f>
        <v>हस्ताक्षर कक्षाध्यापक</v>
      </c>
      <c r="S95" s="876"/>
      <c r="T95" s="876"/>
      <c r="U95" s="876"/>
      <c r="V95" s="876" t="str">
        <f>IF('Master sheet'!$D$14="Hindi","हस्ताक्षर परीक्षा प्रभारी","Signature of the exam. Incharge")</f>
        <v>हस्ताक्षर परीक्षा प्रभारी</v>
      </c>
      <c r="W95" s="876"/>
      <c r="X95" s="876"/>
      <c r="Y95" s="876"/>
      <c r="Z95" s="876"/>
      <c r="AA95" s="876" t="str">
        <f>IF('Master sheet'!$D$14="Hindi","हस्ताक्षर संस्था प्रधान","Head of Institute's Signature")</f>
        <v>हस्ताक्षर संस्था प्रधान</v>
      </c>
      <c r="AB95" s="876"/>
      <c r="AC95" s="876"/>
      <c r="AD95" s="876"/>
      <c r="AE95" s="876"/>
      <c r="AF95" s="876"/>
    </row>
    <row r="97" spans="1:32" s="44" customFormat="1" ht="21.95" customHeight="1">
      <c r="A97" s="97">
        <f>IF(N104="","",1)</f>
        <v>1</v>
      </c>
      <c r="B97" s="940" t="str">
        <f>IF('Master sheet'!$D$14="Hindi","वार्षिक रिपोर्ट कार्ड ","Report Card")</f>
        <v xml:space="preserve">वार्षिक रिपोर्ट कार्ड </v>
      </c>
      <c r="C97" s="940"/>
      <c r="D97" s="940"/>
      <c r="E97" s="940"/>
      <c r="F97" s="940"/>
      <c r="G97" s="940"/>
      <c r="H97" s="940"/>
      <c r="I97" s="940"/>
      <c r="J97" s="940"/>
      <c r="K97" s="940"/>
      <c r="L97" s="940"/>
      <c r="M97" s="940"/>
      <c r="N97" s="940"/>
      <c r="O97" s="940"/>
      <c r="P97" s="940"/>
      <c r="Q97" s="964" t="s">
        <v>99</v>
      </c>
      <c r="R97" s="940" t="str">
        <f>IF('Master sheet'!$D$14="Hindi","वार्षिक रिपोर्ट कार्ड ","Report Card")</f>
        <v xml:space="preserve">वार्षिक रिपोर्ट कार्ड </v>
      </c>
      <c r="S97" s="940"/>
      <c r="T97" s="940"/>
      <c r="U97" s="940"/>
      <c r="V97" s="940"/>
      <c r="W97" s="940"/>
      <c r="X97" s="940"/>
      <c r="Y97" s="940"/>
      <c r="Z97" s="940"/>
      <c r="AA97" s="940"/>
      <c r="AB97" s="940"/>
      <c r="AC97" s="940"/>
      <c r="AD97" s="940"/>
      <c r="AE97" s="940"/>
      <c r="AF97" s="940"/>
    </row>
    <row r="98" spans="1:32" s="44" customFormat="1" ht="21.95" customHeight="1">
      <c r="A98" s="98">
        <f>IF(N104="","",A97+1)</f>
        <v>2</v>
      </c>
      <c r="B98" s="941" t="str">
        <f>IF('Master sheet'!$D$14="Hindi","शिक्षा विभाग, राजस्थान सरकार","Education Department, Rajasthan Government")</f>
        <v>शिक्षा विभाग, राजस्थान सरकार</v>
      </c>
      <c r="C98" s="941"/>
      <c r="D98" s="941"/>
      <c r="E98" s="941"/>
      <c r="F98" s="941"/>
      <c r="G98" s="941"/>
      <c r="H98" s="941"/>
      <c r="I98" s="941"/>
      <c r="J98" s="941"/>
      <c r="K98" s="941"/>
      <c r="L98" s="941"/>
      <c r="M98" s="941"/>
      <c r="N98" s="941"/>
      <c r="O98" s="941"/>
      <c r="P98" s="941"/>
      <c r="Q98" s="964"/>
      <c r="R98" s="941" t="str">
        <f>IF('Master sheet'!$D$14="Hindi","शिक्षा विभाग, राजस्थान सरकार","Education Department, Rajasthan Government")</f>
        <v>शिक्षा विभाग, राजस्थान सरकार</v>
      </c>
      <c r="S98" s="941"/>
      <c r="T98" s="941"/>
      <c r="U98" s="941"/>
      <c r="V98" s="941"/>
      <c r="W98" s="941"/>
      <c r="X98" s="941"/>
      <c r="Y98" s="941"/>
      <c r="Z98" s="941"/>
      <c r="AA98" s="941"/>
      <c r="AB98" s="941"/>
      <c r="AC98" s="941"/>
      <c r="AD98" s="941"/>
      <c r="AE98" s="941"/>
      <c r="AF98" s="941"/>
    </row>
    <row r="99" spans="1:32" s="44" customFormat="1" ht="21.95" customHeight="1">
      <c r="A99" s="98">
        <f>IF(N104="","",A98+1)</f>
        <v>3</v>
      </c>
      <c r="B99" s="965" t="str">
        <f>IF('Master sheet'!$D$14="Hindi","विद्यालय का नाम :-","School Name :- ")</f>
        <v>विद्यालय का नाम :-</v>
      </c>
      <c r="C99" s="965"/>
      <c r="D99" s="965"/>
      <c r="E99" s="966" t="str">
        <f>IF(AND(N104=""),"",IF('Master sheet'!$D$14="Hindi",'Master sheet'!$D$8,'Master sheet'!$D$7))</f>
        <v xml:space="preserve">महात्मा गाँधी राजकीय विद्यालय (अंग्रेजी माध्यम) बर, पाली </v>
      </c>
      <c r="F99" s="966"/>
      <c r="G99" s="966"/>
      <c r="H99" s="966"/>
      <c r="I99" s="966"/>
      <c r="J99" s="966"/>
      <c r="K99" s="966"/>
      <c r="L99" s="966"/>
      <c r="M99" s="966"/>
      <c r="N99" s="966"/>
      <c r="O99" s="966"/>
      <c r="P99" s="966"/>
      <c r="Q99" s="964"/>
      <c r="R99" s="965" t="str">
        <f>IF('Master sheet'!$D$14="Hindi","विद्यालय का नाम :-","School Name :- ")</f>
        <v>विद्यालय का नाम :-</v>
      </c>
      <c r="S99" s="965"/>
      <c r="T99" s="965"/>
      <c r="U99" s="966" t="str">
        <f>IF(AND(AD104=""),"",IF('Master sheet'!$D$14="Hindi",'Master sheet'!$D$8,'Master sheet'!$D$7))</f>
        <v xml:space="preserve">महात्मा गाँधी राजकीय विद्यालय (अंग्रेजी माध्यम) बर, पाली </v>
      </c>
      <c r="V99" s="966"/>
      <c r="W99" s="966"/>
      <c r="X99" s="966"/>
      <c r="Y99" s="966"/>
      <c r="Z99" s="966"/>
      <c r="AA99" s="966"/>
      <c r="AB99" s="966"/>
      <c r="AC99" s="966"/>
      <c r="AD99" s="966"/>
      <c r="AE99" s="966"/>
      <c r="AF99" s="966"/>
    </row>
    <row r="100" spans="1:32" s="44" customFormat="1" ht="15.75" customHeight="1">
      <c r="A100" s="98">
        <f>IF(N104="","",A99+1)</f>
        <v>4</v>
      </c>
      <c r="B100" s="352"/>
      <c r="C100" s="352"/>
      <c r="D100" s="352"/>
      <c r="E100" s="967" t="str">
        <f>IF(AND(N104=""),"",IF('Master sheet'!$D$14="Hindi",CONCATENATE("(विद्यालय मान्यता क्रमांक व वर्ष : ","  ",'Master sheet'!$D$6),CONCATENATE("(School Recognition Number &amp; Years : ","  ",'Master sheet'!$D$6)))</f>
        <v>(विद्यालय मान्यता क्रमांक व वर्ष :   शिक्षा/पाली/1995/2001</v>
      </c>
      <c r="F100" s="967"/>
      <c r="G100" s="967"/>
      <c r="H100" s="967"/>
      <c r="I100" s="967"/>
      <c r="J100" s="967"/>
      <c r="K100" s="967"/>
      <c r="L100" s="967"/>
      <c r="M100" s="967"/>
      <c r="N100" s="967"/>
      <c r="O100" s="967"/>
      <c r="P100" s="967"/>
      <c r="Q100" s="964"/>
      <c r="R100" s="352"/>
      <c r="S100" s="352"/>
      <c r="T100" s="352"/>
      <c r="U100" s="967" t="str">
        <f>IF(AND(AD104=""),"",IF('Master sheet'!$D$14="Hindi",CONCATENATE("(विद्यालय मान्यता क्रमांक व वर्ष : ","  ",'Master sheet'!$D$6),CONCATENATE("(School Recognition Number &amp; Years : ","  ",'Master sheet'!$D$6)))</f>
        <v>(विद्यालय मान्यता क्रमांक व वर्ष :   शिक्षा/पाली/1995/2001</v>
      </c>
      <c r="V100" s="967"/>
      <c r="W100" s="967"/>
      <c r="X100" s="967"/>
      <c r="Y100" s="967"/>
      <c r="Z100" s="967"/>
      <c r="AA100" s="967"/>
      <c r="AB100" s="967"/>
      <c r="AC100" s="967"/>
      <c r="AD100" s="967"/>
      <c r="AE100" s="967"/>
      <c r="AF100" s="967"/>
    </row>
    <row r="101" spans="1:32" s="44" customFormat="1" ht="21.95" customHeight="1">
      <c r="A101" s="98">
        <f>IF(N104="","",A100+1)</f>
        <v>5</v>
      </c>
      <c r="B101" s="348" t="str">
        <f>IF('Master sheet'!$D$14="Hindi","कक्षा  :-","CLASS :- ")</f>
        <v>कक्षा  :-</v>
      </c>
      <c r="C101" s="945" t="str">
        <f>IFERROR(IF(AND(N104=""),"",VLOOKUP(N104,Marks,2,0)),"")</f>
        <v/>
      </c>
      <c r="D101" s="945"/>
      <c r="E101" s="946" t="str">
        <f>IF('Master sheet'!$D$14="Hindi","सेक्शन :-","Section :- ")</f>
        <v>सेक्शन :-</v>
      </c>
      <c r="F101" s="946"/>
      <c r="G101" s="946"/>
      <c r="H101" s="945" t="str">
        <f>IFERROR(IF(AND(N104=""),"",VLOOKUP(N104,Marks,3,0)),"")</f>
        <v/>
      </c>
      <c r="I101" s="945"/>
      <c r="J101" s="947" t="str">
        <f>IF('Master sheet'!$D$14="Hindi","सत्र :- ","Session :- ")</f>
        <v xml:space="preserve">सत्र :- </v>
      </c>
      <c r="K101" s="947"/>
      <c r="L101" s="947"/>
      <c r="M101" s="947"/>
      <c r="N101" s="917" t="str">
        <f>IF(AND(N104=""),"",'Marks Entry Nursery'!$I$2)</f>
        <v>2024-2025</v>
      </c>
      <c r="O101" s="917"/>
      <c r="P101" s="917"/>
      <c r="Q101" s="964"/>
      <c r="R101" s="348" t="str">
        <f>IF('Master sheet'!$D$14="Hindi","कक्षा  :-","CLASS :- ")</f>
        <v>कक्षा  :-</v>
      </c>
      <c r="S101" s="945" t="str">
        <f>IFERROR(IF(AND(AD104=""),"",VLOOKUP(AD104,Marks,2,0)),"")</f>
        <v>PP3+</v>
      </c>
      <c r="T101" s="945"/>
      <c r="U101" s="946" t="str">
        <f>IF('Master sheet'!$D$14="Hindi","सेक्शन :-","Section :- ")</f>
        <v>सेक्शन :-</v>
      </c>
      <c r="V101" s="946"/>
      <c r="W101" s="946"/>
      <c r="X101" s="945" t="str">
        <f>IFERROR(IF(AND(AD104=""),"",VLOOKUP(AD104,Marks,3,0)),"")</f>
        <v>A</v>
      </c>
      <c r="Y101" s="945"/>
      <c r="Z101" s="947" t="str">
        <f>IF('Master sheet'!$D$14="Hindi","सत्र :- ","Session :- ")</f>
        <v xml:space="preserve">सत्र :- </v>
      </c>
      <c r="AA101" s="947"/>
      <c r="AB101" s="947"/>
      <c r="AC101" s="947"/>
      <c r="AD101" s="917" t="str">
        <f>IF(AND(AD104=""),"",'Marks Entry Nursery'!$I$2)</f>
        <v>2024-2025</v>
      </c>
      <c r="AE101" s="917"/>
      <c r="AF101" s="917"/>
    </row>
    <row r="102" spans="1:32" s="44" customFormat="1" ht="21.95" customHeight="1">
      <c r="A102" s="98">
        <f>IF(N104="","",A101+1)</f>
        <v>6</v>
      </c>
      <c r="B102" s="898" t="str">
        <f>IF('Master sheet'!$D$14="Hindi","विद्यार्थी का नाम :-","Student's Name :-")</f>
        <v>विद्यार्थी का नाम :-</v>
      </c>
      <c r="C102" s="898"/>
      <c r="D102" s="898"/>
      <c r="E102" s="899" t="str">
        <f>IFERROR(IF(AND(N104=""),"",VLOOKUP(N104,Marks,6,0)),"")</f>
        <v/>
      </c>
      <c r="F102" s="899"/>
      <c r="G102" s="899"/>
      <c r="H102" s="899"/>
      <c r="I102" s="899"/>
      <c r="J102" s="900" t="str">
        <f>IF('Master sheet'!$D$14="Hindi","प्रवेशांक :","SR. NO. :")</f>
        <v>प्रवेशांक :</v>
      </c>
      <c r="K102" s="900"/>
      <c r="L102" s="900"/>
      <c r="M102" s="900"/>
      <c r="N102" s="918" t="str">
        <f>IFERROR(IF(AND(N104=""),"",VLOOKUP(N104,Marks,5,0)),"")</f>
        <v/>
      </c>
      <c r="O102" s="918"/>
      <c r="P102" s="918"/>
      <c r="Q102" s="964"/>
      <c r="R102" s="898" t="str">
        <f>IF('Master sheet'!$D$14="Hindi","विद्यार्थी का नाम :-","Student's Name :-")</f>
        <v>विद्यार्थी का नाम :-</v>
      </c>
      <c r="S102" s="898"/>
      <c r="T102" s="898"/>
      <c r="U102" s="899" t="str">
        <f>IFERROR(IF(AND(AD104=""),"",VLOOKUP(AD104,Marks,6,0)),"")</f>
        <v>DAKSH PRAJAPAT</v>
      </c>
      <c r="V102" s="899"/>
      <c r="W102" s="899"/>
      <c r="X102" s="899"/>
      <c r="Y102" s="899"/>
      <c r="Z102" s="900" t="str">
        <f>IF('Master sheet'!$D$14="Hindi","प्रवेशांक :","SR. NO. :")</f>
        <v>प्रवेशांक :</v>
      </c>
      <c r="AA102" s="900"/>
      <c r="AB102" s="900"/>
      <c r="AC102" s="900"/>
      <c r="AD102" s="918">
        <f>IFERROR(IF(AND(AD104=""),"",VLOOKUP(AD104,Marks,5,0)),"")</f>
        <v>942</v>
      </c>
      <c r="AE102" s="918"/>
      <c r="AF102" s="918"/>
    </row>
    <row r="103" spans="1:32" s="44" customFormat="1" ht="21.95" customHeight="1">
      <c r="A103" s="98">
        <f>IF(N104="","",A102+1)</f>
        <v>7</v>
      </c>
      <c r="B103" s="898" t="str">
        <f>IF('Master sheet'!$D$14="Hindi","पिता का नाम :-","Father's Name :-")</f>
        <v>पिता का नाम :-</v>
      </c>
      <c r="C103" s="898"/>
      <c r="D103" s="898"/>
      <c r="E103" s="899" t="str">
        <f>IFERROR(IF(AND(N104=""),"",VLOOKUP(N104,Marks,7,0)),"")</f>
        <v/>
      </c>
      <c r="F103" s="899"/>
      <c r="G103" s="899"/>
      <c r="H103" s="899"/>
      <c r="I103" s="899"/>
      <c r="J103" s="900" t="str">
        <f>IF('Master sheet'!$D$14="Hindi","जन्म तिथि :","Date of Birth :")</f>
        <v>जन्म तिथि :</v>
      </c>
      <c r="K103" s="900"/>
      <c r="L103" s="900"/>
      <c r="M103" s="900"/>
      <c r="N103" s="901" t="str">
        <f>IFERROR(IF(AND(N104=""),"",VLOOKUP(N104,Marks,4,0)),"")</f>
        <v/>
      </c>
      <c r="O103" s="901"/>
      <c r="P103" s="901"/>
      <c r="Q103" s="964"/>
      <c r="R103" s="898" t="str">
        <f>IF('Master sheet'!$D$14="Hindi","पिता का नाम :-","Father's Name :-")</f>
        <v>पिता का नाम :-</v>
      </c>
      <c r="S103" s="898"/>
      <c r="T103" s="898"/>
      <c r="U103" s="899" t="str">
        <f>IFERROR(IF(AND(AD104=""),"",VLOOKUP(AD104,Marks,7,0)),"")</f>
        <v>PRAKASH PRAJAPAT</v>
      </c>
      <c r="V103" s="899"/>
      <c r="W103" s="899"/>
      <c r="X103" s="899"/>
      <c r="Y103" s="899"/>
      <c r="Z103" s="900" t="str">
        <f>IF('Master sheet'!$D$14="Hindi","जन्म तिथि :","Date of Birth :")</f>
        <v>जन्म तिथि :</v>
      </c>
      <c r="AA103" s="900"/>
      <c r="AB103" s="900"/>
      <c r="AC103" s="900"/>
      <c r="AD103" s="901" t="str">
        <f>IFERROR(IF(AND(AD104=""),"",VLOOKUP(AD104,Marks,4,0)),"")</f>
        <v>28-09-2015</v>
      </c>
      <c r="AE103" s="901"/>
      <c r="AF103" s="901"/>
    </row>
    <row r="104" spans="1:32" s="44" customFormat="1" ht="18" customHeight="1">
      <c r="A104" s="98">
        <f>IF(N104="","",A103+1)</f>
        <v>8</v>
      </c>
      <c r="B104" s="898" t="str">
        <f>IF('Master sheet'!$D$14="Hindi","माता का नाम :-","Mother's Name :-")</f>
        <v>माता का नाम :-</v>
      </c>
      <c r="C104" s="898"/>
      <c r="D104" s="898"/>
      <c r="E104" s="899" t="str">
        <f>IFERROR(IF(AND(N104=""),"",VLOOKUP(N104,Marks,8,0)),"")</f>
        <v/>
      </c>
      <c r="F104" s="899"/>
      <c r="G104" s="899"/>
      <c r="H104" s="899"/>
      <c r="I104" s="899"/>
      <c r="J104" s="900" t="str">
        <f>IF('Master sheet'!$D$14="Hindi","रोल नंबर :-","Roll No. :")</f>
        <v>रोल नंबर :-</v>
      </c>
      <c r="K104" s="900"/>
      <c r="L104" s="900"/>
      <c r="M104" s="900"/>
      <c r="N104" s="902">
        <f>IF(AD72="","",IF(AND(AD72+1&gt;$AN$7),"",AD72+1))</f>
        <v>107</v>
      </c>
      <c r="O104" s="902"/>
      <c r="P104" s="902"/>
      <c r="Q104" s="964"/>
      <c r="R104" s="898" t="str">
        <f>IF('Master sheet'!$D$14="Hindi","माता का नाम :-","Mother's Name :-")</f>
        <v>माता का नाम :-</v>
      </c>
      <c r="S104" s="898"/>
      <c r="T104" s="898"/>
      <c r="U104" s="899" t="str">
        <f>IFERROR(IF(AND(AD104=""),"",VLOOKUP(AD104,Marks,8,0)),"")</f>
        <v>REKHA PRAJAPATI</v>
      </c>
      <c r="V104" s="899"/>
      <c r="W104" s="899"/>
      <c r="X104" s="899"/>
      <c r="Y104" s="899"/>
      <c r="Z104" s="900" t="str">
        <f>IF('Master sheet'!$D$14="Hindi","रोल नंबर :-","Roll No. :")</f>
        <v>रोल नंबर :-</v>
      </c>
      <c r="AA104" s="900"/>
      <c r="AB104" s="900"/>
      <c r="AC104" s="900"/>
      <c r="AD104" s="963">
        <f>IF(N104="","",IF(AND(N104+1&gt;$AN$7),"",N104+1))</f>
        <v>108</v>
      </c>
      <c r="AE104" s="963"/>
      <c r="AF104" s="963"/>
    </row>
    <row r="105" spans="1:32" s="44" customFormat="1" ht="10.5" customHeight="1">
      <c r="A105" s="98">
        <f>IF(N104="","",A104+1)</f>
        <v>9</v>
      </c>
      <c r="B105" s="351"/>
      <c r="C105" s="351"/>
      <c r="D105" s="351"/>
      <c r="E105" s="347"/>
      <c r="F105" s="347"/>
      <c r="G105" s="347"/>
      <c r="H105" s="347"/>
      <c r="I105" s="347"/>
      <c r="J105" s="346"/>
      <c r="K105" s="346"/>
      <c r="L105" s="346"/>
      <c r="M105" s="346"/>
      <c r="N105" s="350"/>
      <c r="O105" s="350"/>
      <c r="P105" s="350"/>
      <c r="Q105" s="964"/>
      <c r="R105" s="72"/>
      <c r="S105" s="72"/>
      <c r="T105" s="72"/>
      <c r="U105" s="73"/>
      <c r="V105" s="73"/>
      <c r="W105" s="73"/>
      <c r="X105" s="72"/>
      <c r="Y105" s="72"/>
      <c r="Z105" s="74"/>
      <c r="AA105" s="74"/>
      <c r="AB105" s="74"/>
      <c r="AC105" s="45"/>
      <c r="AD105" s="45"/>
      <c r="AE105" s="45"/>
      <c r="AF105" s="45"/>
    </row>
    <row r="106" spans="1:32" s="44" customFormat="1" ht="21" customHeight="1">
      <c r="A106" s="98">
        <f>IF(N104="","",A105+1)</f>
        <v>10</v>
      </c>
      <c r="B106" s="626" t="str">
        <f>IF('Master sheet'!$D$14="Hindi","विषय","Subject")</f>
        <v>विषय</v>
      </c>
      <c r="C106" s="642" t="str">
        <f>IF('Master sheet'!$D$14="Hindi","अर्द्धवार्षिक","Half Yearly")</f>
        <v>अर्द्धवार्षिक</v>
      </c>
      <c r="D106" s="643"/>
      <c r="E106" s="643"/>
      <c r="F106" s="643"/>
      <c r="G106" s="931" t="str">
        <f>IF('Master sheet'!$D$14="Hindi","वार्षिक","Yearly")</f>
        <v>वार्षिक</v>
      </c>
      <c r="H106" s="932"/>
      <c r="I106" s="932"/>
      <c r="J106" s="933"/>
      <c r="K106" s="642" t="str">
        <f>IF('Master sheet'!$D$14="Hindi","सर्व योग","Grand Total")</f>
        <v>सर्व योग</v>
      </c>
      <c r="L106" s="643"/>
      <c r="M106" s="643"/>
      <c r="N106" s="644"/>
      <c r="O106" s="928" t="str">
        <f>IF('Master sheet'!$D$14="Hindi","ग्रेड","Grade")</f>
        <v>ग्रेड</v>
      </c>
      <c r="P106" s="893" t="str">
        <f>IF('Master sheet'!$D$14="Hindi","परिणाम","Results")</f>
        <v>परिणाम</v>
      </c>
      <c r="Q106" s="964"/>
      <c r="R106" s="626" t="str">
        <f>IF('Master sheet'!$D$14="Hindi","विषय","Subject")</f>
        <v>विषय</v>
      </c>
      <c r="S106" s="642" t="str">
        <f>IF('Master sheet'!$D$14="Hindi","अर्द्धवार्षिक","Half Yearly")</f>
        <v>अर्द्धवार्षिक</v>
      </c>
      <c r="T106" s="643"/>
      <c r="U106" s="643"/>
      <c r="V106" s="643"/>
      <c r="W106" s="931" t="str">
        <f>IF('Master sheet'!$D$14="Hindi","वार्षिक","Yearly")</f>
        <v>वार्षिक</v>
      </c>
      <c r="X106" s="932"/>
      <c r="Y106" s="932"/>
      <c r="Z106" s="933"/>
      <c r="AA106" s="642" t="str">
        <f>IF('Master sheet'!$D$14="Hindi","सर्व योग","Grand Total")</f>
        <v>सर्व योग</v>
      </c>
      <c r="AB106" s="643"/>
      <c r="AC106" s="643"/>
      <c r="AD106" s="644"/>
      <c r="AE106" s="928" t="str">
        <f>IF('Master sheet'!$D$14="Hindi","ग्रेड","Grade")</f>
        <v>ग्रेड</v>
      </c>
      <c r="AF106" s="893" t="str">
        <f>IF('Master sheet'!$D$14="Hindi","परिणाम","Results")</f>
        <v>परिणाम</v>
      </c>
    </row>
    <row r="107" spans="1:32" s="44" customFormat="1" ht="90.75" customHeight="1">
      <c r="A107" s="98">
        <f>IF(N104="","",A106+1)</f>
        <v>11</v>
      </c>
      <c r="B107" s="626"/>
      <c r="C107" s="934" t="str">
        <f>IF('Master sheet'!$D$14="Hindi","लिखित","Written")</f>
        <v>लिखित</v>
      </c>
      <c r="D107" s="935"/>
      <c r="E107" s="934" t="str">
        <f>IF('Master sheet'!$D$14="Hindi","मौखिक","Oral")</f>
        <v>मौखिक</v>
      </c>
      <c r="F107" s="935"/>
      <c r="G107" s="934" t="str">
        <f>IF('Master sheet'!$D$14="Hindi","लिखित","Written")</f>
        <v>लिखित</v>
      </c>
      <c r="H107" s="935"/>
      <c r="I107" s="936" t="str">
        <f>IF('Master sheet'!$D$14="Hindi","मौखिक","Oral")</f>
        <v>मौखिक</v>
      </c>
      <c r="J107" s="936"/>
      <c r="K107" s="360" t="str">
        <f>IF('Master sheet'!$D$14="Hindi","लिखित","Written")</f>
        <v>लिखित</v>
      </c>
      <c r="L107" s="360" t="str">
        <f>IF('Master sheet'!$D$14="Hindi","मौखिक","Oral")</f>
        <v>मौखिक</v>
      </c>
      <c r="M107" s="937" t="str">
        <f>IF('Master sheet'!$D$14="Hindi","कुल विषय योग ","Subject Total")</f>
        <v xml:space="preserve">कुल विषय योग </v>
      </c>
      <c r="N107" s="938"/>
      <c r="O107" s="929"/>
      <c r="P107" s="894"/>
      <c r="Q107" s="964"/>
      <c r="R107" s="626"/>
      <c r="S107" s="934" t="str">
        <f>IF('Master sheet'!$D$14="Hindi","लिखित","Written")</f>
        <v>लिखित</v>
      </c>
      <c r="T107" s="935"/>
      <c r="U107" s="934" t="str">
        <f>IF('Master sheet'!$D$14="Hindi","मौखिक","Oral")</f>
        <v>मौखिक</v>
      </c>
      <c r="V107" s="935"/>
      <c r="W107" s="934" t="str">
        <f>IF('Master sheet'!$D$14="Hindi","लिखित","Written")</f>
        <v>लिखित</v>
      </c>
      <c r="X107" s="935"/>
      <c r="Y107" s="936" t="str">
        <f>IF('Master sheet'!$D$14="Hindi","मौखिक","Oral")</f>
        <v>मौखिक</v>
      </c>
      <c r="Z107" s="936"/>
      <c r="AA107" s="360" t="str">
        <f>IF('Master sheet'!$D$14="Hindi","लिखित","Written")</f>
        <v>लिखित</v>
      </c>
      <c r="AB107" s="360" t="str">
        <f>IF('Master sheet'!$D$14="Hindi","मौखिक","Oral")</f>
        <v>मौखिक</v>
      </c>
      <c r="AC107" s="937" t="str">
        <f>IF('Master sheet'!$D$14="Hindi","कुल विषय योग ","Subject Total")</f>
        <v xml:space="preserve">कुल विषय योग </v>
      </c>
      <c r="AD107" s="938"/>
      <c r="AE107" s="929"/>
      <c r="AF107" s="894"/>
    </row>
    <row r="108" spans="1:32" s="44" customFormat="1" ht="18.75" customHeight="1">
      <c r="A108" s="98">
        <f>IF(N104="","",A107+1)</f>
        <v>12</v>
      </c>
      <c r="B108" s="626"/>
      <c r="C108" s="905">
        <v>30</v>
      </c>
      <c r="D108" s="906"/>
      <c r="E108" s="905">
        <v>70</v>
      </c>
      <c r="F108" s="906"/>
      <c r="G108" s="905">
        <v>30</v>
      </c>
      <c r="H108" s="906"/>
      <c r="I108" s="905">
        <v>70</v>
      </c>
      <c r="J108" s="906"/>
      <c r="K108" s="388">
        <v>60</v>
      </c>
      <c r="L108" s="388">
        <v>140</v>
      </c>
      <c r="M108" s="905">
        <v>200</v>
      </c>
      <c r="N108" s="906"/>
      <c r="O108" s="930"/>
      <c r="P108" s="895"/>
      <c r="Q108" s="964"/>
      <c r="R108" s="626"/>
      <c r="S108" s="905">
        <v>30</v>
      </c>
      <c r="T108" s="906"/>
      <c r="U108" s="905">
        <v>70</v>
      </c>
      <c r="V108" s="906"/>
      <c r="W108" s="905">
        <v>30</v>
      </c>
      <c r="X108" s="906"/>
      <c r="Y108" s="905">
        <v>70</v>
      </c>
      <c r="Z108" s="906"/>
      <c r="AA108" s="388">
        <v>60</v>
      </c>
      <c r="AB108" s="388">
        <v>140</v>
      </c>
      <c r="AC108" s="905">
        <v>200</v>
      </c>
      <c r="AD108" s="906"/>
      <c r="AE108" s="930"/>
      <c r="AF108" s="895"/>
    </row>
    <row r="109" spans="1:32" s="44" customFormat="1" ht="21" customHeight="1">
      <c r="A109" s="98">
        <f>IF(N104="","",A108+1)</f>
        <v>13</v>
      </c>
      <c r="B109" s="303" t="str">
        <f>IF('Master sheet'!D$14="Hindi","हिंदी","Hindi")</f>
        <v>हिंदी</v>
      </c>
      <c r="C109" s="701" t="str">
        <f>IFERROR(IF(AND(N104=""),"",VLOOKUP(N104,Marks,15,0)),"")</f>
        <v/>
      </c>
      <c r="D109" s="703"/>
      <c r="E109" s="701" t="str">
        <f>IFERROR(IF(AND(N104=""),"",VLOOKUP(N104,Marks,16,0)),"")</f>
        <v/>
      </c>
      <c r="F109" s="703"/>
      <c r="G109" s="701" t="str">
        <f>IFERROR(IF(AND(N104=""),"",VLOOKUP(N104,Marks,19,0)),"")</f>
        <v/>
      </c>
      <c r="H109" s="703"/>
      <c r="I109" s="701" t="str">
        <f>IFERROR(IF(AND(N104=""),"",VLOOKUP(N104,Marks,20,0)),"")</f>
        <v/>
      </c>
      <c r="J109" s="703"/>
      <c r="K109" s="380">
        <f>IFERROR(IF(AND(N104=""),"",SUM(C109,G109)),"")</f>
        <v>0</v>
      </c>
      <c r="L109" s="380">
        <f>IFERROR(IF(AND(N104=""),"",SUM(E109,I109)),"")</f>
        <v>0</v>
      </c>
      <c r="M109" s="903">
        <f>IFERROR(IF(AND(N104=""),"",SUM(K109,L109)),"")</f>
        <v>0</v>
      </c>
      <c r="N109" s="904"/>
      <c r="O109" s="79" t="str">
        <f>IFERROR(IF(AND(N104=""),"",VLOOKUP(N104,Marks,28,0)),"")</f>
        <v/>
      </c>
      <c r="P109" s="209" t="str">
        <f>IFERROR(IF(AND(N104=""),"",VLOOKUP(N104,Marks,26,0)),"")</f>
        <v/>
      </c>
      <c r="Q109" s="964"/>
      <c r="R109" s="303" t="str">
        <f>IF('Master sheet'!V$14="Hindi","हिंदी","Hindi")</f>
        <v>Hindi</v>
      </c>
      <c r="S109" s="701">
        <f>IFERROR(IF(AND(AD104=""),"",VLOOKUP(AD104,Marks,15,0)),"")</f>
        <v>24</v>
      </c>
      <c r="T109" s="703"/>
      <c r="U109" s="701">
        <f>IFERROR(IF(AND(AD104=""),"",VLOOKUP(AD104,Marks,16,0)),"")</f>
        <v>65</v>
      </c>
      <c r="V109" s="703"/>
      <c r="W109" s="701">
        <f>IFERROR(IF(AND(AD104=""),"",VLOOKUP(AD104,Marks,19,0)),"")</f>
        <v>29</v>
      </c>
      <c r="X109" s="703"/>
      <c r="Y109" s="701">
        <f>IFERROR(IF(AND(AD104=""),"",VLOOKUP(AD104,Marks,20,0)),"")</f>
        <v>25</v>
      </c>
      <c r="Z109" s="703"/>
      <c r="AA109" s="380">
        <f>IFERROR(IF(AND(AD104=""),"",SUM(S109,W109)),"")</f>
        <v>53</v>
      </c>
      <c r="AB109" s="380">
        <f>IFERROR(IF(AND(AD104=""),"",SUM(U109,Y109)),"")</f>
        <v>90</v>
      </c>
      <c r="AC109" s="903">
        <f>IFERROR(IF(AND(AD104=""),"",SUM(AA109,AB109)),"")</f>
        <v>143</v>
      </c>
      <c r="AD109" s="904"/>
      <c r="AE109" s="79" t="str">
        <f>IFERROR(IF(AND(AD104=""),"",VLOOKUP(AD104,Marks,28,0)),"")</f>
        <v>B</v>
      </c>
      <c r="AF109" s="209" t="str">
        <f>IFERROR(IF(AND(AD104=""),"",VLOOKUP(AD104,Marks,26,0)),"")</f>
        <v>P</v>
      </c>
    </row>
    <row r="110" spans="1:32" s="44" customFormat="1" ht="21" customHeight="1">
      <c r="A110" s="98">
        <f>IF(N104="","",A109+1)</f>
        <v>14</v>
      </c>
      <c r="B110" s="303" t="str">
        <f>IF('Master sheet'!$D$14="Hindi","गणित","Maths")</f>
        <v>गणित</v>
      </c>
      <c r="C110" s="701" t="str">
        <f>IFERROR(IF(AND(N104=""),"",VLOOKUP(N104,Marks,51,0)),"")</f>
        <v/>
      </c>
      <c r="D110" s="703"/>
      <c r="E110" s="701" t="str">
        <f>IFERROR(IF(AND(N104=""),"",VLOOKUP(N104,Marks,52,0)),"")</f>
        <v/>
      </c>
      <c r="F110" s="703"/>
      <c r="G110" s="701" t="str">
        <f>IFERROR(IF(AND(N104=""),"",VLOOKUP(N104,Marks,55,0)),"")</f>
        <v/>
      </c>
      <c r="H110" s="703"/>
      <c r="I110" s="701" t="str">
        <f>IFERROR(IF(AND(N104=""),"",VLOOKUP(N104,Marks,56,0)),"")</f>
        <v/>
      </c>
      <c r="J110" s="703"/>
      <c r="K110" s="380">
        <f>IFERROR(IF(AND(N104=""),"",SUM(C110,G110)),"")</f>
        <v>0</v>
      </c>
      <c r="L110" s="380">
        <f>IFERROR(IF(AND(N104=""),"",SUM(E110,I110)),"")</f>
        <v>0</v>
      </c>
      <c r="M110" s="903">
        <f>IFERROR(IF(AND(N104=""),"",SUM(K110,L110)),"")</f>
        <v>0</v>
      </c>
      <c r="N110" s="904"/>
      <c r="O110" s="79" t="str">
        <f>IFERROR(IF(AND(N104=""),"",VLOOKUP(N104,Marks,64,0)),"")</f>
        <v/>
      </c>
      <c r="P110" s="209" t="str">
        <f>IFERROR(IF(AND(N104=""),"",VLOOKUP(N104,Marks,62,0)),"")</f>
        <v/>
      </c>
      <c r="Q110" s="964"/>
      <c r="R110" s="303" t="str">
        <f>IF('Master sheet'!$D$14="Hindi","गणित","Maths")</f>
        <v>गणित</v>
      </c>
      <c r="S110" s="701">
        <f>IFERROR(IF(AND(AD104=""),"",VLOOKUP(AD104,Marks,51,0)),"")</f>
        <v>24</v>
      </c>
      <c r="T110" s="703"/>
      <c r="U110" s="701">
        <f>IFERROR(IF(AND(AD104=""),"",VLOOKUP(AD104,Marks,52,0)),"")</f>
        <v>64</v>
      </c>
      <c r="V110" s="703"/>
      <c r="W110" s="701">
        <f>IFERROR(IF(AND(AD104=""),"",VLOOKUP(AD104,Marks,55,0)),"")</f>
        <v>20</v>
      </c>
      <c r="X110" s="703"/>
      <c r="Y110" s="701">
        <f>IFERROR(IF(AND(AD104=""),"",VLOOKUP(AD104,Marks,56,0)),"")</f>
        <v>69</v>
      </c>
      <c r="Z110" s="703"/>
      <c r="AA110" s="380">
        <f>IFERROR(IF(AND(AD104=""),"",SUM(S110,W110)),"")</f>
        <v>44</v>
      </c>
      <c r="AB110" s="380">
        <f>IFERROR(IF(AND(AD104=""),"",SUM(U110,Y110)),"")</f>
        <v>133</v>
      </c>
      <c r="AC110" s="903">
        <f>IFERROR(IF(AND(AD104=""),"",SUM(AA110,AB110)),"")</f>
        <v>177</v>
      </c>
      <c r="AD110" s="904"/>
      <c r="AE110" s="79" t="str">
        <f>IFERROR(IF(AND(AD104=""),"",VLOOKUP(AD104,Marks,64,0)),"")</f>
        <v>A</v>
      </c>
      <c r="AF110" s="209" t="str">
        <f>IFERROR(IF(AND(AD104=""),"",VLOOKUP(AD104,Marks,62,0)),"")</f>
        <v>P</v>
      </c>
    </row>
    <row r="111" spans="1:32" s="44" customFormat="1" ht="21" customHeight="1">
      <c r="A111" s="98">
        <f>IF(N104="","",A110+1)</f>
        <v>15</v>
      </c>
      <c r="B111" s="390"/>
      <c r="C111" s="905">
        <v>15</v>
      </c>
      <c r="D111" s="906"/>
      <c r="E111" s="905">
        <v>35</v>
      </c>
      <c r="F111" s="906"/>
      <c r="G111" s="905">
        <v>15</v>
      </c>
      <c r="H111" s="906"/>
      <c r="I111" s="905">
        <v>35</v>
      </c>
      <c r="J111" s="906"/>
      <c r="K111" s="388">
        <v>30</v>
      </c>
      <c r="L111" s="388">
        <v>70</v>
      </c>
      <c r="M111" s="905">
        <v>100</v>
      </c>
      <c r="N111" s="906"/>
      <c r="O111" s="921"/>
      <c r="P111" s="922"/>
      <c r="Q111" s="964"/>
      <c r="R111" s="390"/>
      <c r="S111" s="905">
        <v>15</v>
      </c>
      <c r="T111" s="906"/>
      <c r="U111" s="905">
        <v>35</v>
      </c>
      <c r="V111" s="906"/>
      <c r="W111" s="905">
        <v>15</v>
      </c>
      <c r="X111" s="906"/>
      <c r="Y111" s="905">
        <v>35</v>
      </c>
      <c r="Z111" s="906"/>
      <c r="AA111" s="388">
        <v>30</v>
      </c>
      <c r="AB111" s="388">
        <v>70</v>
      </c>
      <c r="AC111" s="905">
        <v>100</v>
      </c>
      <c r="AD111" s="906"/>
      <c r="AE111" s="921"/>
      <c r="AF111" s="922"/>
    </row>
    <row r="112" spans="1:32" s="44" customFormat="1" ht="21" customHeight="1">
      <c r="A112" s="98">
        <f>IF(N104="","",A111+1)</f>
        <v>16</v>
      </c>
      <c r="B112" s="303" t="str">
        <f>IF('Master sheet'!$D$14="Hindi","अंग्रेजी","English")</f>
        <v>अंग्रेजी</v>
      </c>
      <c r="C112" s="701" t="str">
        <f>IFERROR(IF(AND(N104=""),"",VLOOKUP(N104,Marks,33,0)),"")</f>
        <v/>
      </c>
      <c r="D112" s="703"/>
      <c r="E112" s="701" t="str">
        <f>IFERROR(IF(AND(N104=""),"",VLOOKUP(N104,Marks,34,0)),"")</f>
        <v/>
      </c>
      <c r="F112" s="703"/>
      <c r="G112" s="701" t="str">
        <f>IFERROR(IF(AND(N104=""),"",VLOOKUP(N104,Marks,37,0)),"")</f>
        <v/>
      </c>
      <c r="H112" s="703"/>
      <c r="I112" s="701" t="str">
        <f>IFERROR(IF(AND(N104=""),"",VLOOKUP(N104,Marks,38,0)),"")</f>
        <v/>
      </c>
      <c r="J112" s="703"/>
      <c r="K112" s="380">
        <f>IFERROR(IF(AND(N104=""),"",SUM(C112,G112)),"")</f>
        <v>0</v>
      </c>
      <c r="L112" s="380">
        <f>IFERROR(IF(AND(N104=""),"",SUM(E112,I112)),"")</f>
        <v>0</v>
      </c>
      <c r="M112" s="903">
        <f>IFERROR(IF(AND(N104=""),"",SUM(K112,L112)),"")</f>
        <v>0</v>
      </c>
      <c r="N112" s="904"/>
      <c r="O112" s="79" t="str">
        <f>IFERROR(IF(AND(N104=""),"",VLOOKUP(N104,Marks,46,0)),"")</f>
        <v/>
      </c>
      <c r="P112" s="209" t="str">
        <f>IFERROR(IF(AND(N104=""),"",VLOOKUP(N104,Marks,44,0)),"")</f>
        <v/>
      </c>
      <c r="Q112" s="964"/>
      <c r="R112" s="303" t="str">
        <f>IF('Master sheet'!$D$14="Hindi","अंग्रेजी","English")</f>
        <v>अंग्रेजी</v>
      </c>
      <c r="S112" s="701">
        <f>IFERROR(IF(AND(AD104=""),"",VLOOKUP(AD104,Marks,33,0)),"")</f>
        <v>13</v>
      </c>
      <c r="T112" s="703"/>
      <c r="U112" s="701">
        <f>IFERROR(IF(AND(AD104=""),"",VLOOKUP(AD104,Marks,34,0)),"")</f>
        <v>32</v>
      </c>
      <c r="V112" s="703"/>
      <c r="W112" s="701">
        <f>IFERROR(IF(AND(AD104=""),"",VLOOKUP(AD104,Marks,37,0)),"")</f>
        <v>12</v>
      </c>
      <c r="X112" s="703"/>
      <c r="Y112" s="701">
        <f>IFERROR(IF(AND(AD104=""),"",VLOOKUP(AD104,Marks,38,0)),"")</f>
        <v>34</v>
      </c>
      <c r="Z112" s="703"/>
      <c r="AA112" s="380">
        <f>IFERROR(IF(AND(AD104=""),"",SUM(S112,W112)),"")</f>
        <v>25</v>
      </c>
      <c r="AB112" s="380">
        <f>IFERROR(IF(AND(AD104=""),"",SUM(U112,Y112)),"")</f>
        <v>66</v>
      </c>
      <c r="AC112" s="903">
        <f>IFERROR(IF(AND(AD104=""),"",SUM(AA112,AB112)),"")</f>
        <v>91</v>
      </c>
      <c r="AD112" s="904"/>
      <c r="AE112" s="79" t="str">
        <f>IFERROR(IF(AND(AD104=""),"",VLOOKUP(AD104,Marks,46,0)),"")</f>
        <v>A</v>
      </c>
      <c r="AF112" s="209" t="str">
        <f>IFERROR(IF(AND(AD104=""),"",VLOOKUP(AD104,Marks,44,0)),"")</f>
        <v>P</v>
      </c>
    </row>
    <row r="113" spans="1:32" s="44" customFormat="1" ht="25.5" customHeight="1">
      <c r="A113" s="98">
        <f>IF(N104="","",A112+1)</f>
        <v>17</v>
      </c>
      <c r="B113" s="304" t="str">
        <f>IF('Master sheet'!$D$14="Hindi","कुल योग","Total")</f>
        <v>कुल योग</v>
      </c>
      <c r="C113" s="926" t="str">
        <f>IF(AND(N104=""),"",IF(AND(C109="",C110="",C112=""),"",SUM(C109,C110,C112)))</f>
        <v/>
      </c>
      <c r="D113" s="927"/>
      <c r="E113" s="926" t="str">
        <f>IF(AND(N104=""),"",IF(AND(E109="",E110="",E112=""),"",SUM(E109,E110,E112)))</f>
        <v/>
      </c>
      <c r="F113" s="927"/>
      <c r="G113" s="926" t="str">
        <f>IF(AND(N104=""),"",IF(AND(G109="",G110="",G112=""),"",SUM(G109,G110,G112)))</f>
        <v/>
      </c>
      <c r="H113" s="927"/>
      <c r="I113" s="926" t="str">
        <f>IF(AND(N104=""),"",IF(AND(I109="",I110="",I112=""),"",SUM(I109,I110,I112)))</f>
        <v/>
      </c>
      <c r="J113" s="927"/>
      <c r="K113" s="381">
        <f>IF(AND(N104=""),"",IF(AND(K109="",K110="",K112=""),"",SUM(K109,K110,K112)))</f>
        <v>0</v>
      </c>
      <c r="L113" s="381">
        <f>IF(AND(N104=""),"",IF(AND(L109="",L110="",L112=""),"",SUM(L109,L110,L112)))</f>
        <v>0</v>
      </c>
      <c r="M113" s="903">
        <f>IF(AND(N104=""),"",IF(AND(M109="",M110="",M112=""),"",SUM(M109,M110,M112)))</f>
        <v>0</v>
      </c>
      <c r="N113" s="904"/>
      <c r="O113" s="389" t="str">
        <f>IFERROR(IF(AND(N104=""),"",VLOOKUP(N104,Marks,119,0)),"")</f>
        <v/>
      </c>
      <c r="P113" s="212"/>
      <c r="Q113" s="964"/>
      <c r="R113" s="304" t="str">
        <f>IF('Master sheet'!$D$14="Hindi","कुल योग","Total")</f>
        <v>कुल योग</v>
      </c>
      <c r="S113" s="926">
        <f>IF(AND(AD104=""),"",IF(AND(S109="",S110="",S112=""),"",SUM(S109,S110,S112)))</f>
        <v>61</v>
      </c>
      <c r="T113" s="927"/>
      <c r="U113" s="926">
        <f>IF(AND(AD104=""),"",IF(AND(U109="",U110="",U112=""),"",SUM(U109,U110,U112)))</f>
        <v>161</v>
      </c>
      <c r="V113" s="927"/>
      <c r="W113" s="926">
        <f>IF(AND(AD104=""),"",IF(AND(W109="",W110="",W112=""),"",SUM(W109,W110,W112)))</f>
        <v>61</v>
      </c>
      <c r="X113" s="927"/>
      <c r="Y113" s="926">
        <f>IF(AND(AD104=""),"",IF(AND(Y109="",Y110="",Y112=""),"",SUM(Y109,Y110,Y112)))</f>
        <v>128</v>
      </c>
      <c r="Z113" s="927"/>
      <c r="AA113" s="381">
        <f>IF(AND(AD104=""),"",IF(AND(AA109="",AA110="",AA112=""),"",SUM(AA109,AA110,AA112)))</f>
        <v>122</v>
      </c>
      <c r="AB113" s="381">
        <f>IF(AND(AD104=""),"",IF(AND(AB109="",AB110="",AB112=""),"",SUM(AB109,AB110,AB112)))</f>
        <v>289</v>
      </c>
      <c r="AC113" s="903">
        <f>IF(AND(AD104=""),"",IF(AND(AC109="",AC110="",AC112=""),"",SUM(AC109,AC110,AC112)))</f>
        <v>411</v>
      </c>
      <c r="AD113" s="904"/>
      <c r="AE113" s="389" t="str">
        <f>IFERROR(IF(AND(AD104=""),"",VLOOKUP(AD104,Marks,119,0)),"")</f>
        <v>B</v>
      </c>
      <c r="AF113" s="212"/>
    </row>
    <row r="114" spans="1:32" s="44" customFormat="1" ht="25.5" customHeight="1">
      <c r="A114" s="98">
        <f>IF(N104="","",A113+1)</f>
        <v>18</v>
      </c>
      <c r="B114" s="391"/>
      <c r="C114" s="905">
        <v>50</v>
      </c>
      <c r="D114" s="923"/>
      <c r="E114" s="923"/>
      <c r="F114" s="906"/>
      <c r="G114" s="905">
        <v>50</v>
      </c>
      <c r="H114" s="923"/>
      <c r="I114" s="923"/>
      <c r="J114" s="906"/>
      <c r="K114" s="905">
        <v>100</v>
      </c>
      <c r="L114" s="923"/>
      <c r="M114" s="923"/>
      <c r="N114" s="906"/>
      <c r="O114" s="924"/>
      <c r="P114" s="925"/>
      <c r="Q114" s="964"/>
      <c r="R114" s="391"/>
      <c r="S114" s="905">
        <v>50</v>
      </c>
      <c r="T114" s="923"/>
      <c r="U114" s="923"/>
      <c r="V114" s="906"/>
      <c r="W114" s="905">
        <v>50</v>
      </c>
      <c r="X114" s="923"/>
      <c r="Y114" s="923"/>
      <c r="Z114" s="906"/>
      <c r="AA114" s="905">
        <v>100</v>
      </c>
      <c r="AB114" s="923"/>
      <c r="AC114" s="923"/>
      <c r="AD114" s="906"/>
      <c r="AE114" s="924"/>
      <c r="AF114" s="925"/>
    </row>
    <row r="115" spans="1:32" s="44" customFormat="1" ht="21" customHeight="1">
      <c r="A115" s="98">
        <f>IF(N104="","",A114+1)</f>
        <v>19</v>
      </c>
      <c r="B115" s="308" t="str">
        <f>IF('Master sheet'!$D$14="Hindi","पर्यावरण अध्ययन","EVS")</f>
        <v>पर्यावरण अध्ययन</v>
      </c>
      <c r="C115" s="701" t="str">
        <f>IFERROR(IF(AND(N104=""),"",VLOOKUP(N104,Marks,69,0)),"")</f>
        <v/>
      </c>
      <c r="D115" s="702"/>
      <c r="E115" s="702"/>
      <c r="F115" s="703"/>
      <c r="G115" s="701" t="str">
        <f>IFERROR(IF(AND(N104=""),"",VLOOKUP(N104,Marks,73,0)),"")</f>
        <v/>
      </c>
      <c r="H115" s="702"/>
      <c r="I115" s="702"/>
      <c r="J115" s="703"/>
      <c r="K115" s="926">
        <f>IFERROR(IF(AND(N104=""),"",SUM(C115,G115)),"")</f>
        <v>0</v>
      </c>
      <c r="L115" s="948"/>
      <c r="M115" s="948"/>
      <c r="N115" s="927"/>
      <c r="O115" s="79" t="str">
        <f>IFERROR(IF(AND(N104=""),"",VLOOKUP(N104,Marks,82,0)),"")</f>
        <v/>
      </c>
      <c r="P115" s="209" t="str">
        <f>IFERROR(IF(AND(N104=""),"",VLOOKUP(N104,Marks,80,0)),"")</f>
        <v/>
      </c>
      <c r="Q115" s="964"/>
      <c r="R115" s="308" t="str">
        <f>IF('Master sheet'!$D$14="Hindi","पर्यावरण अध्ययन","EVS")</f>
        <v>पर्यावरण अध्ययन</v>
      </c>
      <c r="S115" s="701">
        <f>IFERROR(IF(AND(AD104=""),"",VLOOKUP(AD104,Marks,69,0)),"")</f>
        <v>32</v>
      </c>
      <c r="T115" s="702"/>
      <c r="U115" s="702"/>
      <c r="V115" s="703"/>
      <c r="W115" s="701">
        <f>IFERROR(IF(AND(AD104=""),"",VLOOKUP(AD104,Marks,73,0)),"")</f>
        <v>48</v>
      </c>
      <c r="X115" s="702"/>
      <c r="Y115" s="702"/>
      <c r="Z115" s="703"/>
      <c r="AA115" s="926">
        <f>IFERROR(IF(AND(AD104=""),"",SUM(S115,W115)),"")</f>
        <v>80</v>
      </c>
      <c r="AB115" s="948"/>
      <c r="AC115" s="948"/>
      <c r="AD115" s="927"/>
      <c r="AE115" s="79" t="str">
        <f>IFERROR(IF(AND(AD104=""),"",VLOOKUP(AD104,Marks,82,0)),"")</f>
        <v>B</v>
      </c>
      <c r="AF115" s="209" t="str">
        <f>IFERROR(IF(AND(AD104=""),"",VLOOKUP(AD104,Marks,80,0)),"")</f>
        <v>P</v>
      </c>
    </row>
    <row r="116" spans="1:32" s="44" customFormat="1" ht="9" customHeight="1">
      <c r="A116" s="98">
        <f>IF(N104="","",A115+1)</f>
        <v>20</v>
      </c>
      <c r="B116" s="896"/>
      <c r="C116" s="896"/>
      <c r="D116" s="896"/>
      <c r="E116" s="896"/>
      <c r="F116" s="896"/>
      <c r="G116" s="896"/>
      <c r="H116" s="896"/>
      <c r="I116" s="896"/>
      <c r="J116" s="896"/>
      <c r="K116" s="896"/>
      <c r="L116" s="896"/>
      <c r="M116" s="896"/>
      <c r="N116" s="896"/>
      <c r="O116" s="896"/>
      <c r="P116" s="896"/>
      <c r="Q116" s="964"/>
      <c r="R116" s="896"/>
      <c r="S116" s="896"/>
      <c r="T116" s="896"/>
      <c r="U116" s="896"/>
      <c r="V116" s="896"/>
      <c r="W116" s="896"/>
      <c r="X116" s="896"/>
      <c r="Y116" s="896"/>
      <c r="Z116" s="896"/>
      <c r="AA116" s="896"/>
      <c r="AB116" s="896"/>
      <c r="AC116" s="896"/>
      <c r="AD116" s="896"/>
      <c r="AE116" s="896"/>
      <c r="AF116" s="896"/>
    </row>
    <row r="117" spans="1:32" s="44" customFormat="1" ht="18.95" customHeight="1">
      <c r="A117" s="98">
        <f>IF(N104="","",A116+1)</f>
        <v>21</v>
      </c>
      <c r="B117" s="949" t="str">
        <f>IF('Master sheet'!$D$14="Hindi","अतिरिक्त विषय ","Extra Subject")</f>
        <v xml:space="preserve">अतिरिक्त विषय </v>
      </c>
      <c r="C117" s="949"/>
      <c r="D117" s="949"/>
      <c r="E117" s="949"/>
      <c r="F117" s="949"/>
      <c r="G117" s="949"/>
      <c r="H117" s="949"/>
      <c r="I117" s="949"/>
      <c r="J117" s="949"/>
      <c r="K117" s="949"/>
      <c r="L117" s="949"/>
      <c r="M117" s="949"/>
      <c r="N117" s="949"/>
      <c r="O117" s="949"/>
      <c r="P117" s="949"/>
      <c r="Q117" s="964"/>
      <c r="R117" s="950" t="str">
        <f>IF('Master sheet'!$D$14="Hindi","अतिरिक्त विषय ","Extra Subject")</f>
        <v xml:space="preserve">अतिरिक्त विषय </v>
      </c>
      <c r="S117" s="950"/>
      <c r="T117" s="950"/>
      <c r="U117" s="950"/>
      <c r="V117" s="950"/>
      <c r="W117" s="950"/>
      <c r="X117" s="950"/>
      <c r="Y117" s="950"/>
      <c r="Z117" s="950"/>
      <c r="AA117" s="950"/>
      <c r="AB117" s="950"/>
      <c r="AC117" s="950"/>
      <c r="AD117" s="950"/>
      <c r="AE117" s="950"/>
      <c r="AF117" s="950"/>
    </row>
    <row r="118" spans="1:32" s="412" customFormat="1" ht="18.95" customHeight="1">
      <c r="A118" s="98">
        <f>IF(N104="","",A117+1)</f>
        <v>22</v>
      </c>
      <c r="B118" s="411" t="str">
        <f>IF('Master sheet'!$D$14="Hindi","विषय","Subject")</f>
        <v>विषय</v>
      </c>
      <c r="C118" s="960" t="str">
        <f>IF('Master sheet'!$D$14="Hindi","पूर्णांक","M.M.")</f>
        <v>पूर्णांक</v>
      </c>
      <c r="D118" s="961"/>
      <c r="E118" s="960" t="str">
        <f>IF('Master sheet'!$D$14="Hindi","प्राप्तांक","Ob.M.")</f>
        <v>प्राप्तांक</v>
      </c>
      <c r="F118" s="961"/>
      <c r="G118" s="960" t="str">
        <f>IF('Master sheet'!$D$14="Hindi","ग्रेड","Grade")</f>
        <v>ग्रेड</v>
      </c>
      <c r="H118" s="961"/>
      <c r="I118" s="960" t="str">
        <f>IF('Master sheet'!$D$14="Hindi","विषय","Subject")</f>
        <v>विषय</v>
      </c>
      <c r="J118" s="961"/>
      <c r="K118" s="960" t="str">
        <f>IF('Master sheet'!$D$14="Hindi","पूर्णांक","M.M.")</f>
        <v>पूर्णांक</v>
      </c>
      <c r="L118" s="961"/>
      <c r="M118" s="960" t="str">
        <f>IF('Master sheet'!$D$14="Hindi","प्राप्तांक","Ob.M.")</f>
        <v>प्राप्तांक</v>
      </c>
      <c r="N118" s="961"/>
      <c r="O118" s="960" t="str">
        <f>IF('Master sheet'!$D$14="Hindi","ग्रेड","Grade")</f>
        <v>ग्रेड</v>
      </c>
      <c r="P118" s="961"/>
      <c r="Q118" s="964"/>
      <c r="R118" s="411" t="str">
        <f>IF('Master sheet'!$D$14="Hindi","विषय","Subject")</f>
        <v>विषय</v>
      </c>
      <c r="S118" s="960" t="str">
        <f>IF('Master sheet'!$D$14="Hindi","पूर्णांक","M.M.")</f>
        <v>पूर्णांक</v>
      </c>
      <c r="T118" s="961"/>
      <c r="U118" s="960" t="str">
        <f>IF('Master sheet'!$D$14="Hindi","प्राप्तांक","Ob.M.")</f>
        <v>प्राप्तांक</v>
      </c>
      <c r="V118" s="961"/>
      <c r="W118" s="960" t="str">
        <f>IF('Master sheet'!$D$14="Hindi","ग्रेड","Grade")</f>
        <v>ग्रेड</v>
      </c>
      <c r="X118" s="961"/>
      <c r="Y118" s="960" t="str">
        <f>IF('Master sheet'!$D$14="Hindi","विषय","Subject")</f>
        <v>विषय</v>
      </c>
      <c r="Z118" s="961"/>
      <c r="AA118" s="960" t="str">
        <f>IF('Master sheet'!$D$14="Hindi","पूर्णांक","M.M.")</f>
        <v>पूर्णांक</v>
      </c>
      <c r="AB118" s="961"/>
      <c r="AC118" s="960" t="str">
        <f>IF('Master sheet'!$D$14="Hindi","प्राप्तांक","Ob.M.")</f>
        <v>प्राप्तांक</v>
      </c>
      <c r="AD118" s="961"/>
      <c r="AE118" s="960" t="str">
        <f>IF('Master sheet'!$D$14="Hindi","ग्रेड","Grade")</f>
        <v>ग्रेड</v>
      </c>
      <c r="AF118" s="961"/>
    </row>
    <row r="119" spans="1:32" s="44" customFormat="1" ht="22.5" customHeight="1">
      <c r="A119" s="98">
        <f>IF(N104="","",A118+1)</f>
        <v>23</v>
      </c>
      <c r="B119" s="303" t="str">
        <f>IF(AND(N104=""),"",'Result Sheet'!$DA$4)</f>
        <v>COMPUTER</v>
      </c>
      <c r="C119" s="913">
        <f>IF(AND(N104=""),"",'Result Sheet'!$DC$7)</f>
        <v>100</v>
      </c>
      <c r="D119" s="913"/>
      <c r="E119" s="914" t="str">
        <f>IFERROR(IF(AND(N104=""),"",VLOOKUP(N104,Marks,106,0)),"")</f>
        <v/>
      </c>
      <c r="F119" s="914"/>
      <c r="G119" s="915" t="str">
        <f>IFERROR(IF(AND(N104=""),"",VLOOKUP(N104,Marks,107,0)),"")</f>
        <v/>
      </c>
      <c r="H119" s="915"/>
      <c r="I119" s="916" t="str">
        <f>IF(AND(N104=""),"",'Result Sheet'!$DE$4)</f>
        <v>G.K.</v>
      </c>
      <c r="J119" s="916"/>
      <c r="K119" s="913">
        <f>IF(AND(N104=""),"",'Result Sheet'!$DG$7)</f>
        <v>100</v>
      </c>
      <c r="L119" s="913"/>
      <c r="M119" s="914" t="str">
        <f>IFERROR(IF(AND(N104=""),"",VLOOKUP(N104,Marks,110,0)),"")</f>
        <v/>
      </c>
      <c r="N119" s="914"/>
      <c r="O119" s="915" t="str">
        <f>IFERROR(IF(AND(N104=""),"",VLOOKUP(N104,Marks,111,0)),"")</f>
        <v/>
      </c>
      <c r="P119" s="915"/>
      <c r="Q119" s="964"/>
      <c r="R119" s="303" t="str">
        <f>IF(AND(AD104=""),"",'Result Sheet'!$DA$4)</f>
        <v>COMPUTER</v>
      </c>
      <c r="S119" s="913">
        <f>IF(AND(AD104=""),"",'Result Sheet'!$DC$7)</f>
        <v>100</v>
      </c>
      <c r="T119" s="913"/>
      <c r="U119" s="914">
        <f>IFERROR(IF(AND(AD104=""),"",VLOOKUP(AD104,Marks,106,0)),"")</f>
        <v>78</v>
      </c>
      <c r="V119" s="914"/>
      <c r="W119" s="915" t="str">
        <f>IFERROR(IF(AND(AD104=""),"",VLOOKUP(AD104,Marks,107,0)),"")</f>
        <v>B</v>
      </c>
      <c r="X119" s="915"/>
      <c r="Y119" s="916" t="str">
        <f>IF(AND(AD104=""),"",'Result Sheet'!$DE$4)</f>
        <v>G.K.</v>
      </c>
      <c r="Z119" s="916"/>
      <c r="AA119" s="913">
        <f>IF(AND(AD104=""),"",'Result Sheet'!$DG$7)</f>
        <v>100</v>
      </c>
      <c r="AB119" s="913"/>
      <c r="AC119" s="914">
        <f>IFERROR(IF(AND(AD104=""),"",VLOOKUP(AD104,Marks,110,0)),"")</f>
        <v>83</v>
      </c>
      <c r="AD119" s="914"/>
      <c r="AE119" s="915" t="str">
        <f>IFERROR(IF(AND(AD104=""),"",VLOOKUP(AD104,Marks,111,0)),"")</f>
        <v>B</v>
      </c>
      <c r="AF119" s="915"/>
    </row>
    <row r="120" spans="1:32" s="44" customFormat="1" ht="22.5" customHeight="1">
      <c r="A120" s="98">
        <f>IF(N104="","",A119+1)</f>
        <v>24</v>
      </c>
      <c r="B120" s="897" t="str">
        <f>IF('Master sheet'!$D$14="Hindi","विषय","Subject")</f>
        <v>विषय</v>
      </c>
      <c r="C120" s="897"/>
      <c r="D120" s="919" t="str">
        <f>IF('Master sheet'!$D$14="Hindi","प्राप्तांक","Marks ")</f>
        <v>प्राप्तांक</v>
      </c>
      <c r="E120" s="920"/>
      <c r="F120" s="306" t="str">
        <f>IF('Master sheet'!$D$14="Hindi","ग्रेड","Grade")</f>
        <v>ग्रेड</v>
      </c>
      <c r="G120" s="897" t="str">
        <f>IF('Master sheet'!$D$14="Hindi","विषय","Subject")</f>
        <v>विषय</v>
      </c>
      <c r="H120" s="897"/>
      <c r="I120" s="919" t="str">
        <f>IF('Master sheet'!$D$14="Hindi","प्राप्तांक","Marks")</f>
        <v>प्राप्तांक</v>
      </c>
      <c r="J120" s="920"/>
      <c r="K120" s="306" t="str">
        <f>IF('Master sheet'!$D$14="Hindi","ग्रेड","Grade")</f>
        <v>ग्रेड</v>
      </c>
      <c r="L120" s="897" t="str">
        <f>IF('Master sheet'!$D$14="Hindi","विषय","Subject")</f>
        <v>विषय</v>
      </c>
      <c r="M120" s="897"/>
      <c r="N120" s="919" t="str">
        <f>IF('Master sheet'!$D$14="Hindi","प्राप्तांक","Marks")</f>
        <v>प्राप्तांक</v>
      </c>
      <c r="O120" s="920"/>
      <c r="P120" s="345" t="str">
        <f>IF('Master sheet'!$D$14="Hindi","ग्रेड","Grade")</f>
        <v>ग्रेड</v>
      </c>
      <c r="Q120" s="964"/>
      <c r="R120" s="897" t="str">
        <f>IF('Master sheet'!$D$14="Hindi","विषय","Subject")</f>
        <v>विषय</v>
      </c>
      <c r="S120" s="897"/>
      <c r="T120" s="919" t="str">
        <f>IF('Master sheet'!$D$14="Hindi","प्राप्तांक","Marks")</f>
        <v>प्राप्तांक</v>
      </c>
      <c r="U120" s="920"/>
      <c r="V120" s="306" t="str">
        <f>IF('Master sheet'!$D$14="Hindi","ग्रेड","Grade")</f>
        <v>ग्रेड</v>
      </c>
      <c r="W120" s="897" t="str">
        <f>IF('Master sheet'!$D$14="Hindi","विषय","Subject")</f>
        <v>विषय</v>
      </c>
      <c r="X120" s="897"/>
      <c r="Y120" s="919" t="str">
        <f>IF('Master sheet'!$D$14="Hindi","प्राप्तांक","Marks")</f>
        <v>प्राप्तांक</v>
      </c>
      <c r="Z120" s="920"/>
      <c r="AA120" s="306" t="str">
        <f>IF('Master sheet'!$D$14="Hindi","ग्रेड","Grade")</f>
        <v>ग्रेड</v>
      </c>
      <c r="AB120" s="897" t="str">
        <f>IF('Master sheet'!$D$14="Hindi","विषय","Subject")</f>
        <v>विषय</v>
      </c>
      <c r="AC120" s="897"/>
      <c r="AD120" s="919" t="str">
        <f>IF('Master sheet'!$D$14="Hindi","प्राप्तांक","Marks")</f>
        <v>प्राप्तांक</v>
      </c>
      <c r="AE120" s="920"/>
      <c r="AF120" s="345" t="str">
        <f>IF('Master sheet'!$D$14="Hindi","ग्रेड","Grade")</f>
        <v>ग्रेड</v>
      </c>
    </row>
    <row r="121" spans="1:32" s="44" customFormat="1" ht="21.75" customHeight="1">
      <c r="A121" s="98">
        <f>IF(N104="","",A120+1)</f>
        <v>25</v>
      </c>
      <c r="B121" s="907" t="str">
        <f>IF('Master sheet'!$D$14="Hindi","कार्यानुभव","WORK EXP.")</f>
        <v>कार्यानुभव</v>
      </c>
      <c r="C121" s="908"/>
      <c r="D121" s="908"/>
      <c r="E121" s="70" t="str">
        <f>IFERROR(IF(AND(N104=""),"",VLOOKUP(N104,Marks,85,0)),"")</f>
        <v/>
      </c>
      <c r="F121" s="79" t="str">
        <f>IFERROR(IF(AND(N104=""),"",VLOOKUP(N104,Marks,89,0)),"")</f>
        <v/>
      </c>
      <c r="G121" s="907" t="str">
        <f>IF('Master sheet'!$D$14="Hindi","कला शिक्षा","ART EDU.")</f>
        <v>कला शिक्षा</v>
      </c>
      <c r="H121" s="908"/>
      <c r="I121" s="908"/>
      <c r="J121" s="70" t="str">
        <f>IFERROR(IF(AND(N104=""),"",VLOOKUP(N104,Marks,92,0)),"")</f>
        <v/>
      </c>
      <c r="K121" s="79" t="str">
        <f>IFERROR(IF(AND(N104=""),"",VLOOKUP(N104,Marks,96,0)),"")</f>
        <v/>
      </c>
      <c r="L121" s="909" t="str">
        <f>IF('Master sheet'!$D$14="Hindi","स्वा. एवं शा. शिक्षा","HE.&amp;PH. EDU.")</f>
        <v>स्वा. एवं शा. शिक्षा</v>
      </c>
      <c r="M121" s="910"/>
      <c r="N121" s="910"/>
      <c r="O121" s="70" t="str">
        <f>IFERROR(IF(AND(N104=""),"",VLOOKUP(N104,Marks,99,0)),"")</f>
        <v/>
      </c>
      <c r="P121" s="79" t="str">
        <f>IFERROR(IF(AND(N104=""),"",VLOOKUP(N104,Marks,103,0)),"")</f>
        <v/>
      </c>
      <c r="Q121" s="964"/>
      <c r="R121" s="916" t="str">
        <f>IF('Master sheet'!$D$14="Hindi","कार्यानुभव","WORK EXP.")</f>
        <v>कार्यानुभव</v>
      </c>
      <c r="S121" s="916"/>
      <c r="T121" s="916"/>
      <c r="U121" s="70">
        <f>IFERROR(IF(AND(AD104=""),"",VLOOKUP(AD104,Marks,85,0)),"")</f>
        <v>25</v>
      </c>
      <c r="V121" s="79" t="str">
        <f>IFERROR(IF(AND(AD104=""),"",VLOOKUP(AD104,Marks,89,0)),"")</f>
        <v>C</v>
      </c>
      <c r="W121" s="916" t="str">
        <f>IF('Master sheet'!$D$14="Hindi","कला शिक्षा","ART EDU.")</f>
        <v>कला शिक्षा</v>
      </c>
      <c r="X121" s="916"/>
      <c r="Y121" s="916"/>
      <c r="Z121" s="70">
        <f>IFERROR(IF(AND(AD104=""),"",VLOOKUP(AD104,Marks,92,0)),"")</f>
        <v>33</v>
      </c>
      <c r="AA121" s="79" t="str">
        <f>IFERROR(IF(AND(AD104=""),"",VLOOKUP(AD104,Marks,96,0)),"")</f>
        <v>B</v>
      </c>
      <c r="AB121" s="962" t="str">
        <f>IF('Master sheet'!$D$14="Hindi","स्वा. एवं शा. शिक्षा","HE.&amp;PH. EDU.")</f>
        <v>स्वा. एवं शा. शिक्षा</v>
      </c>
      <c r="AC121" s="962"/>
      <c r="AD121" s="962"/>
      <c r="AE121" s="70">
        <f>IFERROR(IF(AND(AD104=""),"",VLOOKUP(AD104,Marks,99,0)),"")</f>
        <v>59</v>
      </c>
      <c r="AF121" s="79" t="str">
        <f>IFERROR(IF(AND(AD104=""),"",VLOOKUP(AD104,Marks,103,0)),"")</f>
        <v>C</v>
      </c>
    </row>
    <row r="122" spans="1:32" s="44" customFormat="1" ht="21" customHeight="1">
      <c r="A122" s="98">
        <f>IF(N104="","",A121+1)</f>
        <v>26</v>
      </c>
      <c r="B122" s="886" t="str">
        <f>IF('Master sheet'!$D$14="Hindi","कुल कार्य दिवस :-","Total Meeting :-")</f>
        <v>कुल कार्य दिवस :-</v>
      </c>
      <c r="C122" s="886"/>
      <c r="D122" s="886"/>
      <c r="E122" s="887" t="str">
        <f>IFERROR(IF(AND(N104=""),"",VLOOKUP(N104,Marks,117,0)),"")</f>
        <v/>
      </c>
      <c r="F122" s="887"/>
      <c r="G122" s="887"/>
      <c r="H122" s="887"/>
      <c r="I122" s="886" t="str">
        <f>IF('Master sheet'!$D$14="Hindi","कुल उपस्थिति :-","Total Attendance :-")</f>
        <v>कुल उपस्थिति :-</v>
      </c>
      <c r="J122" s="886"/>
      <c r="K122" s="886"/>
      <c r="L122" s="886"/>
      <c r="M122" s="888" t="str">
        <f>IFERROR(IF(AND(N104=""),"",VLOOKUP(N104,Marks,118,0)),"")</f>
        <v/>
      </c>
      <c r="N122" s="888"/>
      <c r="O122" s="888"/>
      <c r="P122" s="888"/>
      <c r="Q122" s="964"/>
      <c r="R122" s="886" t="str">
        <f>IF('Master sheet'!$D$14="Hindi","कुल कार्य दिवस :-","Total Meeting :-")</f>
        <v>कुल कार्य दिवस :-</v>
      </c>
      <c r="S122" s="886"/>
      <c r="T122" s="886"/>
      <c r="U122" s="887">
        <f>IFERROR(IF(AND(AD104=""),"",VLOOKUP(AD104,Marks,117,0)),"")</f>
        <v>220</v>
      </c>
      <c r="V122" s="887"/>
      <c r="W122" s="887"/>
      <c r="X122" s="887"/>
      <c r="Y122" s="886" t="str">
        <f>IF('Master sheet'!$D$14="Hindi","कुल उपस्थिति :-","Total Attendance :-")</f>
        <v>कुल उपस्थिति :-</v>
      </c>
      <c r="Z122" s="886"/>
      <c r="AA122" s="886"/>
      <c r="AB122" s="886"/>
      <c r="AC122" s="888">
        <f>IFERROR(IF(AND(AD104=""),"",VLOOKUP(AD104,Marks,118,0)),"")</f>
        <v>180</v>
      </c>
      <c r="AD122" s="888"/>
      <c r="AE122" s="888"/>
      <c r="AF122" s="888"/>
    </row>
    <row r="123" spans="1:32" s="44" customFormat="1" ht="21" customHeight="1">
      <c r="A123" s="98">
        <f>IF(N104="","",A122+1)</f>
        <v>27</v>
      </c>
      <c r="B123" s="886" t="str">
        <f>IF('Master sheet'!$D$14="Hindi","परिणाम :-","Result :-")</f>
        <v>परिणाम :-</v>
      </c>
      <c r="C123" s="886"/>
      <c r="D123" s="886"/>
      <c r="E123" s="889" t="str">
        <f>IFERROR(IF(AND(N104=""),"",VLOOKUP(N104,Marks,116,0)),"")</f>
        <v/>
      </c>
      <c r="F123" s="889"/>
      <c r="G123" s="889"/>
      <c r="H123" s="889"/>
      <c r="I123" s="886" t="str">
        <f>IF('Master sheet'!$D$14="Hindi","परिणाम प्रतिशत में :-","Result in Percentage :-")</f>
        <v>परिणाम प्रतिशत में :-</v>
      </c>
      <c r="J123" s="886"/>
      <c r="K123" s="886"/>
      <c r="L123" s="886"/>
      <c r="M123" s="890" t="str">
        <f>IFERROR(IF(AND(N104=""),"",VLOOKUP(N104,Marks,113,0)),"")</f>
        <v/>
      </c>
      <c r="N123" s="890"/>
      <c r="O123" s="890"/>
      <c r="P123" s="890"/>
      <c r="Q123" s="964"/>
      <c r="R123" s="886" t="str">
        <f>IF('Master sheet'!$D$14="Hindi","परिणाम :-","Result :-")</f>
        <v>परिणाम :-</v>
      </c>
      <c r="S123" s="886"/>
      <c r="T123" s="886"/>
      <c r="U123" s="889" t="str">
        <f>IFERROR(IF(AND(AD104=""),"",VLOOKUP(AD104,Marks,116,0)),"")</f>
        <v>कक्षोंन्नति</v>
      </c>
      <c r="V123" s="889"/>
      <c r="W123" s="889"/>
      <c r="X123" s="889"/>
      <c r="Y123" s="886" t="str">
        <f>IF('Master sheet'!$D$14="Hindi","परिणाम प्रतिशत में :-","Result in Percentage :-")</f>
        <v>परिणाम प्रतिशत में :-</v>
      </c>
      <c r="Z123" s="886"/>
      <c r="AA123" s="886"/>
      <c r="AB123" s="886"/>
      <c r="AC123" s="890">
        <f>IFERROR(IF(AND(AD104=""),"",VLOOKUP(AD104,Marks,113,0)),"")</f>
        <v>82.2</v>
      </c>
      <c r="AD123" s="890"/>
      <c r="AE123" s="890"/>
      <c r="AF123" s="890"/>
    </row>
    <row r="124" spans="1:32" s="44" customFormat="1" ht="21" customHeight="1">
      <c r="A124" s="98">
        <f>IF(N104="","",A123+1)</f>
        <v>28</v>
      </c>
      <c r="B124" s="886" t="str">
        <f>IF('Master sheet'!$D$14="Hindi","श्रेणी / ग्रेड :-","Division / Grade :-")</f>
        <v>श्रेणी / ग्रेड :-</v>
      </c>
      <c r="C124" s="886"/>
      <c r="D124" s="886"/>
      <c r="E124" s="210" t="str">
        <f>IFERROR(IF(AND(N104=""),"",VLOOKUP(N104,Marks,114,0)),"")</f>
        <v/>
      </c>
      <c r="F124" s="211" t="s">
        <v>129</v>
      </c>
      <c r="G124" s="891" t="str">
        <f>IFERROR(IF(AND(N104=""),"",VLOOKUP(N104,Marks,119,0)),"")</f>
        <v/>
      </c>
      <c r="H124" s="891"/>
      <c r="I124" s="886" t="str">
        <f>IF('Master sheet'!$D$14="Hindi","कक्षा में स्थान :-","Position in the Class :-")</f>
        <v>कक्षा में स्थान :-</v>
      </c>
      <c r="J124" s="886"/>
      <c r="K124" s="886"/>
      <c r="L124" s="886"/>
      <c r="M124" s="892" t="str">
        <f>IFERROR(IF(AND(N104=""),"",VLOOKUP(N104,Marks,115,0)),"")</f>
        <v/>
      </c>
      <c r="N124" s="892"/>
      <c r="O124" s="892"/>
      <c r="P124" s="892"/>
      <c r="Q124" s="964"/>
      <c r="R124" s="886" t="str">
        <f>IF('Master sheet'!$D$14="Hindi","श्रेणी / ग्रेड :-","Division / Grade :-")</f>
        <v>श्रेणी / ग्रेड :-</v>
      </c>
      <c r="S124" s="886"/>
      <c r="T124" s="886"/>
      <c r="U124" s="210" t="str">
        <f>IFERROR(IF(AND(AD104=""),"",VLOOKUP(AD104,Marks,114,0)),"")</f>
        <v>I</v>
      </c>
      <c r="V124" s="211" t="s">
        <v>129</v>
      </c>
      <c r="W124" s="891" t="str">
        <f>IFERROR(IF(AND(AD104=""),"",VLOOKUP(AD104,Marks,119,0)),"")</f>
        <v>B</v>
      </c>
      <c r="X124" s="891"/>
      <c r="Y124" s="886" t="str">
        <f>IF('Master sheet'!$D$14="Hindi","कक्षा में स्थान :-","Position in the Class :-")</f>
        <v>कक्षा में स्थान :-</v>
      </c>
      <c r="Z124" s="886"/>
      <c r="AA124" s="886"/>
      <c r="AB124" s="886"/>
      <c r="AC124" s="892">
        <f>IFERROR(IF(AND(AD104=""),"",VLOOKUP(AD104,Marks,115,0)),"")</f>
        <v>6.9999999999999964</v>
      </c>
      <c r="AD124" s="892"/>
      <c r="AE124" s="892"/>
      <c r="AF124" s="892"/>
    </row>
    <row r="125" spans="1:32" s="44" customFormat="1" ht="21" customHeight="1">
      <c r="A125" s="98">
        <f>IF(N104="","",A124+1)</f>
        <v>29</v>
      </c>
      <c r="B125" s="872" t="str">
        <f>IF('Master sheet'!$D$14="Hindi","परीक्षा परिणाम घोषणा दिनांक :-","Result Declaration Date :-")</f>
        <v>परीक्षा परिणाम घोषणा दिनांक :-</v>
      </c>
      <c r="C125" s="872"/>
      <c r="D125" s="872"/>
      <c r="E125" s="873">
        <f>IFERROR(IF(AND(N104=""),"",'Master sheet'!$D$13),"")</f>
        <v>45793</v>
      </c>
      <c r="F125" s="873"/>
      <c r="G125" s="873"/>
      <c r="H125" s="349"/>
      <c r="I125" s="71"/>
      <c r="J125" s="71"/>
      <c r="K125" s="45"/>
      <c r="L125" s="71"/>
      <c r="M125" s="71"/>
      <c r="N125" s="71"/>
      <c r="O125" s="71"/>
      <c r="P125" s="71"/>
      <c r="Q125" s="964"/>
      <c r="R125" s="872" t="str">
        <f>IF('Master sheet'!$D$14="Hindi","परीक्षा परिणाम घोषणा दिनांक :-","Result Declaration Date :-")</f>
        <v>परीक्षा परिणाम घोषणा दिनांक :-</v>
      </c>
      <c r="S125" s="872"/>
      <c r="T125" s="872"/>
      <c r="U125" s="873">
        <f>IFERROR(IF(AND(AD104=""),"",'Master sheet'!$D$13),"")</f>
        <v>45793</v>
      </c>
      <c r="V125" s="873"/>
      <c r="W125" s="873"/>
      <c r="X125" s="349"/>
      <c r="Y125" s="71"/>
      <c r="Z125" s="71"/>
      <c r="AA125" s="45"/>
      <c r="AB125" s="71"/>
      <c r="AC125" s="71"/>
      <c r="AD125" s="71"/>
      <c r="AE125" s="71"/>
      <c r="AF125" s="71"/>
    </row>
    <row r="126" spans="1:32" s="44" customFormat="1" ht="39" customHeight="1">
      <c r="A126" s="98">
        <f>IF(N104="","",A125+1)</f>
        <v>30</v>
      </c>
      <c r="B126" s="874" t="str">
        <f>IFERROR(IF(AND(N104=""),"",'Result Sheet'!$DO$211),"")</f>
        <v>( PRADIP SINGH RAJAWAT )</v>
      </c>
      <c r="C126" s="874"/>
      <c r="D126" s="874"/>
      <c r="E126" s="874"/>
      <c r="F126" s="875" t="str">
        <f>IF(AND(N104=""),"",CONCATENATE("(",'Master sheet'!$D$17," )"))</f>
        <v>(Suresh Kumar )</v>
      </c>
      <c r="G126" s="875"/>
      <c r="H126" s="875"/>
      <c r="I126" s="875"/>
      <c r="J126" s="875"/>
      <c r="K126" s="875" t="str">
        <f>IF(AND(N104=""),"",CONCATENATE("(",'Master sheet'!$D$15," )"))</f>
        <v>(USHA PALIYA )</v>
      </c>
      <c r="L126" s="875"/>
      <c r="M126" s="875"/>
      <c r="N126" s="875"/>
      <c r="O126" s="875"/>
      <c r="P126" s="875"/>
      <c r="Q126" s="964"/>
      <c r="R126" s="874" t="str">
        <f>IFERROR(IF(AND(AD104=""),"",'Result Sheet'!$DO$211),"")</f>
        <v>( PRADIP SINGH RAJAWAT )</v>
      </c>
      <c r="S126" s="874"/>
      <c r="T126" s="874"/>
      <c r="U126" s="874"/>
      <c r="V126" s="875" t="str">
        <f>IF(AND(AD104=""),"",CONCATENATE("(",'Master sheet'!$D$17," )"))</f>
        <v>(Suresh Kumar )</v>
      </c>
      <c r="W126" s="875"/>
      <c r="X126" s="875"/>
      <c r="Y126" s="875"/>
      <c r="Z126" s="875"/>
      <c r="AA126" s="875" t="str">
        <f>IF(AND(AD104=""),"",CONCATENATE("(",'Master sheet'!$D$15," )"))</f>
        <v>(USHA PALIYA )</v>
      </c>
      <c r="AB126" s="875"/>
      <c r="AC126" s="875"/>
      <c r="AD126" s="875"/>
      <c r="AE126" s="875"/>
      <c r="AF126" s="875"/>
    </row>
    <row r="127" spans="1:32" s="44" customFormat="1" ht="21" customHeight="1">
      <c r="A127" s="98">
        <f>IF(N104="","",A126+1)</f>
        <v>31</v>
      </c>
      <c r="B127" s="876" t="str">
        <f>IF('Master sheet'!$D$14="Hindi","हस्ताक्षर कक्षाध्यापक","Signature of the class teacher")</f>
        <v>हस्ताक्षर कक्षाध्यापक</v>
      </c>
      <c r="C127" s="876"/>
      <c r="D127" s="876"/>
      <c r="E127" s="876"/>
      <c r="F127" s="876" t="str">
        <f>IF('Master sheet'!$D$14="Hindi","हस्ताक्षर परीक्षा प्रभारी","Signature of the exam. Incharge")</f>
        <v>हस्ताक्षर परीक्षा प्रभारी</v>
      </c>
      <c r="G127" s="876"/>
      <c r="H127" s="876"/>
      <c r="I127" s="876"/>
      <c r="J127" s="876"/>
      <c r="K127" s="876" t="str">
        <f>IF('Master sheet'!$D$14="Hindi","हस्ताक्षर संस्था प्रधान","Head of Institute's Signature")</f>
        <v>हस्ताक्षर संस्था प्रधान</v>
      </c>
      <c r="L127" s="876"/>
      <c r="M127" s="876"/>
      <c r="N127" s="876"/>
      <c r="O127" s="876"/>
      <c r="P127" s="876"/>
      <c r="Q127" s="964"/>
      <c r="R127" s="876" t="str">
        <f>IF('Master sheet'!$D$14="Hindi","हस्ताक्षर कक्षाध्यापक","Signature of the class teacher")</f>
        <v>हस्ताक्षर कक्षाध्यापक</v>
      </c>
      <c r="S127" s="876"/>
      <c r="T127" s="876"/>
      <c r="U127" s="876"/>
      <c r="V127" s="876" t="str">
        <f>IF('Master sheet'!$D$14="Hindi","हस्ताक्षर परीक्षा प्रभारी","Signature of the exam. Incharge")</f>
        <v>हस्ताक्षर परीक्षा प्रभारी</v>
      </c>
      <c r="W127" s="876"/>
      <c r="X127" s="876"/>
      <c r="Y127" s="876"/>
      <c r="Z127" s="876"/>
      <c r="AA127" s="876" t="str">
        <f>IF('Master sheet'!$D$14="Hindi","हस्ताक्षर संस्था प्रधान","Head of Institute's Signature")</f>
        <v>हस्ताक्षर संस्था प्रधान</v>
      </c>
      <c r="AB127" s="876"/>
      <c r="AC127" s="876"/>
      <c r="AD127" s="876"/>
      <c r="AE127" s="876"/>
      <c r="AF127" s="876"/>
    </row>
    <row r="129" spans="1:32" s="44" customFormat="1" ht="21.95" customHeight="1">
      <c r="A129" s="97">
        <f>IF(N136="","",1)</f>
        <v>1</v>
      </c>
      <c r="B129" s="940" t="str">
        <f>IF('Master sheet'!$D$14="Hindi","वार्षिक रिपोर्ट कार्ड ","Report Card")</f>
        <v xml:space="preserve">वार्षिक रिपोर्ट कार्ड </v>
      </c>
      <c r="C129" s="940"/>
      <c r="D129" s="940"/>
      <c r="E129" s="940"/>
      <c r="F129" s="940"/>
      <c r="G129" s="940"/>
      <c r="H129" s="940"/>
      <c r="I129" s="940"/>
      <c r="J129" s="940"/>
      <c r="K129" s="940"/>
      <c r="L129" s="940"/>
      <c r="M129" s="940"/>
      <c r="N129" s="940"/>
      <c r="O129" s="940"/>
      <c r="P129" s="940"/>
      <c r="Q129" s="964" t="s">
        <v>99</v>
      </c>
      <c r="R129" s="940" t="str">
        <f>IF('Master sheet'!$D$14="Hindi","वार्षिक रिपोर्ट कार्ड ","Report Card")</f>
        <v xml:space="preserve">वार्षिक रिपोर्ट कार्ड </v>
      </c>
      <c r="S129" s="940"/>
      <c r="T129" s="940"/>
      <c r="U129" s="940"/>
      <c r="V129" s="940"/>
      <c r="W129" s="940"/>
      <c r="X129" s="940"/>
      <c r="Y129" s="940"/>
      <c r="Z129" s="940"/>
      <c r="AA129" s="940"/>
      <c r="AB129" s="940"/>
      <c r="AC129" s="940"/>
      <c r="AD129" s="940"/>
      <c r="AE129" s="940"/>
      <c r="AF129" s="940"/>
    </row>
    <row r="130" spans="1:32" s="44" customFormat="1" ht="21.95" customHeight="1">
      <c r="A130" s="98">
        <f>IF(N136="","",A129+1)</f>
        <v>2</v>
      </c>
      <c r="B130" s="941" t="str">
        <f>IF('Master sheet'!$D$14="Hindi","शिक्षा विभाग, राजस्थान सरकार","Education Department, Rajasthan Government")</f>
        <v>शिक्षा विभाग, राजस्थान सरकार</v>
      </c>
      <c r="C130" s="941"/>
      <c r="D130" s="941"/>
      <c r="E130" s="941"/>
      <c r="F130" s="941"/>
      <c r="G130" s="941"/>
      <c r="H130" s="941"/>
      <c r="I130" s="941"/>
      <c r="J130" s="941"/>
      <c r="K130" s="941"/>
      <c r="L130" s="941"/>
      <c r="M130" s="941"/>
      <c r="N130" s="941"/>
      <c r="O130" s="941"/>
      <c r="P130" s="941"/>
      <c r="Q130" s="964"/>
      <c r="R130" s="941" t="str">
        <f>IF('Master sheet'!$D$14="Hindi","शिक्षा विभाग, राजस्थान सरकार","Education Department, Rajasthan Government")</f>
        <v>शिक्षा विभाग, राजस्थान सरकार</v>
      </c>
      <c r="S130" s="941"/>
      <c r="T130" s="941"/>
      <c r="U130" s="941"/>
      <c r="V130" s="941"/>
      <c r="W130" s="941"/>
      <c r="X130" s="941"/>
      <c r="Y130" s="941"/>
      <c r="Z130" s="941"/>
      <c r="AA130" s="941"/>
      <c r="AB130" s="941"/>
      <c r="AC130" s="941"/>
      <c r="AD130" s="941"/>
      <c r="AE130" s="941"/>
      <c r="AF130" s="941"/>
    </row>
    <row r="131" spans="1:32" s="44" customFormat="1" ht="21.95" customHeight="1">
      <c r="A131" s="98">
        <f>IF(N136="","",A130+1)</f>
        <v>3</v>
      </c>
      <c r="B131" s="965" t="str">
        <f>IF('Master sheet'!$D$14="Hindi","विद्यालय का नाम :-","School Name :- ")</f>
        <v>विद्यालय का नाम :-</v>
      </c>
      <c r="C131" s="965"/>
      <c r="D131" s="965"/>
      <c r="E131" s="966" t="str">
        <f>IF(AND(N136=""),"",IF('Master sheet'!$D$14="Hindi",'Master sheet'!$D$8,'Master sheet'!$D$7))</f>
        <v xml:space="preserve">महात्मा गाँधी राजकीय विद्यालय (अंग्रेजी माध्यम) बर, पाली </v>
      </c>
      <c r="F131" s="966"/>
      <c r="G131" s="966"/>
      <c r="H131" s="966"/>
      <c r="I131" s="966"/>
      <c r="J131" s="966"/>
      <c r="K131" s="966"/>
      <c r="L131" s="966"/>
      <c r="M131" s="966"/>
      <c r="N131" s="966"/>
      <c r="O131" s="966"/>
      <c r="P131" s="966"/>
      <c r="Q131" s="964"/>
      <c r="R131" s="965" t="str">
        <f>IF('Master sheet'!$D$14="Hindi","विद्यालय का नाम :-","School Name :- ")</f>
        <v>विद्यालय का नाम :-</v>
      </c>
      <c r="S131" s="965"/>
      <c r="T131" s="965"/>
      <c r="U131" s="966" t="str">
        <f>IF(AND(AD136=""),"",IF('Master sheet'!$D$14="Hindi",'Master sheet'!$D$8,'Master sheet'!$D$7))</f>
        <v xml:space="preserve">महात्मा गाँधी राजकीय विद्यालय (अंग्रेजी माध्यम) बर, पाली </v>
      </c>
      <c r="V131" s="966"/>
      <c r="W131" s="966"/>
      <c r="X131" s="966"/>
      <c r="Y131" s="966"/>
      <c r="Z131" s="966"/>
      <c r="AA131" s="966"/>
      <c r="AB131" s="966"/>
      <c r="AC131" s="966"/>
      <c r="AD131" s="966"/>
      <c r="AE131" s="966"/>
      <c r="AF131" s="966"/>
    </row>
    <row r="132" spans="1:32" s="44" customFormat="1" ht="15.75" customHeight="1">
      <c r="A132" s="98">
        <f>IF(N136="","",A131+1)</f>
        <v>4</v>
      </c>
      <c r="B132" s="352"/>
      <c r="C132" s="352"/>
      <c r="D132" s="352"/>
      <c r="E132" s="967" t="str">
        <f>IF(AND(N136=""),"",IF('Master sheet'!$D$14="Hindi",CONCATENATE("(विद्यालय मान्यता क्रमांक व वर्ष : ","  ",'Master sheet'!$D$6),CONCATENATE("(School Recognition Number &amp; Years : ","  ",'Master sheet'!$D$6)))</f>
        <v>(विद्यालय मान्यता क्रमांक व वर्ष :   शिक्षा/पाली/1995/2001</v>
      </c>
      <c r="F132" s="967"/>
      <c r="G132" s="967"/>
      <c r="H132" s="967"/>
      <c r="I132" s="967"/>
      <c r="J132" s="967"/>
      <c r="K132" s="967"/>
      <c r="L132" s="967"/>
      <c r="M132" s="967"/>
      <c r="N132" s="967"/>
      <c r="O132" s="967"/>
      <c r="P132" s="967"/>
      <c r="Q132" s="964"/>
      <c r="R132" s="352"/>
      <c r="S132" s="352"/>
      <c r="T132" s="352"/>
      <c r="U132" s="967" t="str">
        <f>IF(AND(AD136=""),"",IF('Master sheet'!$D$14="Hindi",CONCATENATE("(विद्यालय मान्यता क्रमांक व वर्ष : ","  ",'Master sheet'!$D$6),CONCATENATE("(School Recognition Number &amp; Years : ","  ",'Master sheet'!$D$6)))</f>
        <v>(विद्यालय मान्यता क्रमांक व वर्ष :   शिक्षा/पाली/1995/2001</v>
      </c>
      <c r="V132" s="967"/>
      <c r="W132" s="967"/>
      <c r="X132" s="967"/>
      <c r="Y132" s="967"/>
      <c r="Z132" s="967"/>
      <c r="AA132" s="967"/>
      <c r="AB132" s="967"/>
      <c r="AC132" s="967"/>
      <c r="AD132" s="967"/>
      <c r="AE132" s="967"/>
      <c r="AF132" s="967"/>
    </row>
    <row r="133" spans="1:32" s="44" customFormat="1" ht="21.95" customHeight="1">
      <c r="A133" s="98">
        <f>IF(N136="","",A132+1)</f>
        <v>5</v>
      </c>
      <c r="B133" s="348" t="str">
        <f>IF('Master sheet'!$D$14="Hindi","कक्षा  :-","CLASS :- ")</f>
        <v>कक्षा  :-</v>
      </c>
      <c r="C133" s="945" t="str">
        <f>IFERROR(IF(AND(N136=""),"",VLOOKUP(N136,Marks,2,0)),"")</f>
        <v>PP3+</v>
      </c>
      <c r="D133" s="945"/>
      <c r="E133" s="946" t="str">
        <f>IF('Master sheet'!$D$14="Hindi","सेक्शन :-","Section :- ")</f>
        <v>सेक्शन :-</v>
      </c>
      <c r="F133" s="946"/>
      <c r="G133" s="946"/>
      <c r="H133" s="945" t="str">
        <f>IFERROR(IF(AND(N136=""),"",VLOOKUP(N136,Marks,3,0)),"")</f>
        <v>A</v>
      </c>
      <c r="I133" s="945"/>
      <c r="J133" s="947" t="str">
        <f>IF('Master sheet'!$D$14="Hindi","सत्र :- ","Session :- ")</f>
        <v xml:space="preserve">सत्र :- </v>
      </c>
      <c r="K133" s="947"/>
      <c r="L133" s="947"/>
      <c r="M133" s="947"/>
      <c r="N133" s="917" t="str">
        <f>IF(AND(N136=""),"",'Marks Entry Nursery'!$I$2)</f>
        <v>2024-2025</v>
      </c>
      <c r="O133" s="917"/>
      <c r="P133" s="917"/>
      <c r="Q133" s="964"/>
      <c r="R133" s="348" t="str">
        <f>IF('Master sheet'!$D$14="Hindi","कक्षा  :-","CLASS :- ")</f>
        <v>कक्षा  :-</v>
      </c>
      <c r="S133" s="945" t="str">
        <f>IFERROR(IF(AND(AD136=""),"",VLOOKUP(AD136,Marks,2,0)),"")</f>
        <v>PP3+</v>
      </c>
      <c r="T133" s="945"/>
      <c r="U133" s="946" t="str">
        <f>IF('Master sheet'!$D$14="Hindi","सेक्शन :-","Section :- ")</f>
        <v>सेक्शन :-</v>
      </c>
      <c r="V133" s="946"/>
      <c r="W133" s="946"/>
      <c r="X133" s="945" t="str">
        <f>IFERROR(IF(AND(AD136=""),"",VLOOKUP(AD136,Marks,3,0)),"")</f>
        <v>A</v>
      </c>
      <c r="Y133" s="945"/>
      <c r="Z133" s="947" t="str">
        <f>IF('Master sheet'!$D$14="Hindi","सत्र :- ","Session :- ")</f>
        <v xml:space="preserve">सत्र :- </v>
      </c>
      <c r="AA133" s="947"/>
      <c r="AB133" s="947"/>
      <c r="AC133" s="947"/>
      <c r="AD133" s="917" t="str">
        <f>IF(AND(AD136=""),"",'Marks Entry Nursery'!$I$2)</f>
        <v>2024-2025</v>
      </c>
      <c r="AE133" s="917"/>
      <c r="AF133" s="917"/>
    </row>
    <row r="134" spans="1:32" s="44" customFormat="1" ht="21.95" customHeight="1">
      <c r="A134" s="98">
        <f>IF(N136="","",A133+1)</f>
        <v>6</v>
      </c>
      <c r="B134" s="898" t="str">
        <f>IF('Master sheet'!$D$14="Hindi","विद्यार्थी का नाम :-","Student's Name :-")</f>
        <v>विद्यार्थी का नाम :-</v>
      </c>
      <c r="C134" s="898"/>
      <c r="D134" s="898"/>
      <c r="E134" s="899" t="str">
        <f>IFERROR(IF(AND(N136=""),"",VLOOKUP(N136,Marks,6,0)),"")</f>
        <v>DIVYA BAGRI</v>
      </c>
      <c r="F134" s="899"/>
      <c r="G134" s="899"/>
      <c r="H134" s="899"/>
      <c r="I134" s="899"/>
      <c r="J134" s="900" t="str">
        <f>IF('Master sheet'!$D$14="Hindi","प्रवेशांक :","SR. NO. :")</f>
        <v>प्रवेशांक :</v>
      </c>
      <c r="K134" s="900"/>
      <c r="L134" s="900"/>
      <c r="M134" s="900"/>
      <c r="N134" s="918">
        <f>IFERROR(IF(AND(N136=""),"",VLOOKUP(N136,Marks,5,0)),"")</f>
        <v>925</v>
      </c>
      <c r="O134" s="918"/>
      <c r="P134" s="918"/>
      <c r="Q134" s="964"/>
      <c r="R134" s="898" t="str">
        <f>IF('Master sheet'!$D$14="Hindi","विद्यार्थी का नाम :-","Student's Name :-")</f>
        <v>विद्यार्थी का नाम :-</v>
      </c>
      <c r="S134" s="898"/>
      <c r="T134" s="898"/>
      <c r="U134" s="899" t="str">
        <f>IFERROR(IF(AND(AD136=""),"",VLOOKUP(AD136,Marks,6,0)),"")</f>
        <v>DUSHYANT DAYAMA</v>
      </c>
      <c r="V134" s="899"/>
      <c r="W134" s="899"/>
      <c r="X134" s="899"/>
      <c r="Y134" s="899"/>
      <c r="Z134" s="900" t="str">
        <f>IF('Master sheet'!$D$14="Hindi","प्रवेशांक :","SR. NO. :")</f>
        <v>प्रवेशांक :</v>
      </c>
      <c r="AA134" s="900"/>
      <c r="AB134" s="900"/>
      <c r="AC134" s="900"/>
      <c r="AD134" s="918">
        <f>IFERROR(IF(AND(AD136=""),"",VLOOKUP(AD136,Marks,5,0)),"")</f>
        <v>952</v>
      </c>
      <c r="AE134" s="918"/>
      <c r="AF134" s="918"/>
    </row>
    <row r="135" spans="1:32" s="44" customFormat="1" ht="21.95" customHeight="1">
      <c r="A135" s="98">
        <f>IF(N136="","",A134+1)</f>
        <v>7</v>
      </c>
      <c r="B135" s="898" t="str">
        <f>IF('Master sheet'!$D$14="Hindi","पिता का नाम :-","Father's Name :-")</f>
        <v>पिता का नाम :-</v>
      </c>
      <c r="C135" s="898"/>
      <c r="D135" s="898"/>
      <c r="E135" s="899" t="str">
        <f>IFERROR(IF(AND(N136=""),"",VLOOKUP(N136,Marks,7,0)),"")</f>
        <v>MUKESH</v>
      </c>
      <c r="F135" s="899"/>
      <c r="G135" s="899"/>
      <c r="H135" s="899"/>
      <c r="I135" s="899"/>
      <c r="J135" s="900" t="str">
        <f>IF('Master sheet'!$D$14="Hindi","जन्म तिथि :","Date of Birth :")</f>
        <v>जन्म तिथि :</v>
      </c>
      <c r="K135" s="900"/>
      <c r="L135" s="900"/>
      <c r="M135" s="900"/>
      <c r="N135" s="901" t="str">
        <f>IFERROR(IF(AND(N136=""),"",VLOOKUP(N136,Marks,4,0)),"")</f>
        <v>26-10-2015</v>
      </c>
      <c r="O135" s="901"/>
      <c r="P135" s="901"/>
      <c r="Q135" s="964"/>
      <c r="R135" s="898" t="str">
        <f>IF('Master sheet'!$D$14="Hindi","पिता का नाम :-","Father's Name :-")</f>
        <v>पिता का नाम :-</v>
      </c>
      <c r="S135" s="898"/>
      <c r="T135" s="898"/>
      <c r="U135" s="899" t="str">
        <f>IFERROR(IF(AND(AD136=""),"",VLOOKUP(AD136,Marks,7,0)),"")</f>
        <v>BASANT KUMAR DAYAMA</v>
      </c>
      <c r="V135" s="899"/>
      <c r="W135" s="899"/>
      <c r="X135" s="899"/>
      <c r="Y135" s="899"/>
      <c r="Z135" s="900" t="str">
        <f>IF('Master sheet'!$D$14="Hindi","जन्म तिथि :","Date of Birth :")</f>
        <v>जन्म तिथि :</v>
      </c>
      <c r="AA135" s="900"/>
      <c r="AB135" s="900"/>
      <c r="AC135" s="900"/>
      <c r="AD135" s="901">
        <f>IFERROR(IF(AND(AD136=""),"",VLOOKUP(AD136,Marks,4,0)),"")</f>
        <v>42047</v>
      </c>
      <c r="AE135" s="901"/>
      <c r="AF135" s="901"/>
    </row>
    <row r="136" spans="1:32" s="44" customFormat="1" ht="18" customHeight="1">
      <c r="A136" s="98">
        <f>IF(N136="","",A135+1)</f>
        <v>8</v>
      </c>
      <c r="B136" s="898" t="str">
        <f>IF('Master sheet'!$D$14="Hindi","माता का नाम :-","Mother's Name :-")</f>
        <v>माता का नाम :-</v>
      </c>
      <c r="C136" s="898"/>
      <c r="D136" s="898"/>
      <c r="E136" s="899" t="str">
        <f>IFERROR(IF(AND(N136=""),"",VLOOKUP(N136,Marks,8,0)),"")</f>
        <v>SEEMA</v>
      </c>
      <c r="F136" s="899"/>
      <c r="G136" s="899"/>
      <c r="H136" s="899"/>
      <c r="I136" s="899"/>
      <c r="J136" s="900" t="str">
        <f>IF('Master sheet'!$D$14="Hindi","रोल नंबर :-","Roll No. :")</f>
        <v>रोल नंबर :-</v>
      </c>
      <c r="K136" s="900"/>
      <c r="L136" s="900"/>
      <c r="M136" s="900"/>
      <c r="N136" s="902">
        <f>IF(AD104="","",IF(AND(AD104+1&gt;$AN$7),"",AD104+1))</f>
        <v>109</v>
      </c>
      <c r="O136" s="902"/>
      <c r="P136" s="902"/>
      <c r="Q136" s="964"/>
      <c r="R136" s="898" t="str">
        <f>IF('Master sheet'!$D$14="Hindi","माता का नाम :-","Mother's Name :-")</f>
        <v>माता का नाम :-</v>
      </c>
      <c r="S136" s="898"/>
      <c r="T136" s="898"/>
      <c r="U136" s="899" t="str">
        <f>IFERROR(IF(AND(AD136=""),"",VLOOKUP(AD136,Marks,8,0)),"")</f>
        <v>PUSHPA DAYAMA</v>
      </c>
      <c r="V136" s="899"/>
      <c r="W136" s="899"/>
      <c r="X136" s="899"/>
      <c r="Y136" s="899"/>
      <c r="Z136" s="900" t="str">
        <f>IF('Master sheet'!$D$14="Hindi","रोल नंबर :-","Roll No. :")</f>
        <v>रोल नंबर :-</v>
      </c>
      <c r="AA136" s="900"/>
      <c r="AB136" s="900"/>
      <c r="AC136" s="900"/>
      <c r="AD136" s="963">
        <f>IF(N136="","",IF(AND(N136+1&gt;$AN$7),"",N136+1))</f>
        <v>110</v>
      </c>
      <c r="AE136" s="963"/>
      <c r="AF136" s="963"/>
    </row>
    <row r="137" spans="1:32" s="44" customFormat="1" ht="10.5" customHeight="1">
      <c r="A137" s="98">
        <f>IF(N136="","",A136+1)</f>
        <v>9</v>
      </c>
      <c r="B137" s="351"/>
      <c r="C137" s="351"/>
      <c r="D137" s="351"/>
      <c r="E137" s="347"/>
      <c r="F137" s="347"/>
      <c r="G137" s="347"/>
      <c r="H137" s="347"/>
      <c r="I137" s="347"/>
      <c r="J137" s="346"/>
      <c r="K137" s="346"/>
      <c r="L137" s="346"/>
      <c r="M137" s="346"/>
      <c r="N137" s="350"/>
      <c r="O137" s="350"/>
      <c r="P137" s="350"/>
      <c r="Q137" s="964"/>
      <c r="R137" s="72"/>
      <c r="S137" s="72"/>
      <c r="T137" s="72"/>
      <c r="U137" s="73"/>
      <c r="V137" s="73"/>
      <c r="W137" s="73"/>
      <c r="X137" s="72"/>
      <c r="Y137" s="72"/>
      <c r="Z137" s="74"/>
      <c r="AA137" s="74"/>
      <c r="AB137" s="74"/>
      <c r="AC137" s="45"/>
      <c r="AD137" s="45"/>
      <c r="AE137" s="45"/>
      <c r="AF137" s="45"/>
    </row>
    <row r="138" spans="1:32" s="44" customFormat="1" ht="21" customHeight="1">
      <c r="A138" s="98">
        <f>IF(N136="","",A137+1)</f>
        <v>10</v>
      </c>
      <c r="B138" s="626" t="str">
        <f>IF('Master sheet'!$D$14="Hindi","विषय","Subject")</f>
        <v>विषय</v>
      </c>
      <c r="C138" s="642" t="str">
        <f>IF('Master sheet'!$D$14="Hindi","अर्द्धवार्षिक","Half Yearly")</f>
        <v>अर्द्धवार्षिक</v>
      </c>
      <c r="D138" s="643"/>
      <c r="E138" s="643"/>
      <c r="F138" s="643"/>
      <c r="G138" s="931" t="str">
        <f>IF('Master sheet'!$D$14="Hindi","वार्षिक","Yearly")</f>
        <v>वार्षिक</v>
      </c>
      <c r="H138" s="932"/>
      <c r="I138" s="932"/>
      <c r="J138" s="933"/>
      <c r="K138" s="642" t="str">
        <f>IF('Master sheet'!$D$14="Hindi","सर्व योग","Grand Total")</f>
        <v>सर्व योग</v>
      </c>
      <c r="L138" s="643"/>
      <c r="M138" s="643"/>
      <c r="N138" s="644"/>
      <c r="O138" s="928" t="str">
        <f>IF('Master sheet'!$D$14="Hindi","ग्रेड","Grade")</f>
        <v>ग्रेड</v>
      </c>
      <c r="P138" s="893" t="str">
        <f>IF('Master sheet'!$D$14="Hindi","परिणाम","Results")</f>
        <v>परिणाम</v>
      </c>
      <c r="Q138" s="964"/>
      <c r="R138" s="626" t="str">
        <f>IF('Master sheet'!$D$14="Hindi","विषय","Subject")</f>
        <v>विषय</v>
      </c>
      <c r="S138" s="642" t="str">
        <f>IF('Master sheet'!$D$14="Hindi","अर्द्धवार्षिक","Half Yearly")</f>
        <v>अर्द्धवार्षिक</v>
      </c>
      <c r="T138" s="643"/>
      <c r="U138" s="643"/>
      <c r="V138" s="643"/>
      <c r="W138" s="931" t="str">
        <f>IF('Master sheet'!$D$14="Hindi","वार्षिक","Yearly")</f>
        <v>वार्षिक</v>
      </c>
      <c r="X138" s="932"/>
      <c r="Y138" s="932"/>
      <c r="Z138" s="933"/>
      <c r="AA138" s="642" t="str">
        <f>IF('Master sheet'!$D$14="Hindi","सर्व योग","Grand Total")</f>
        <v>सर्व योग</v>
      </c>
      <c r="AB138" s="643"/>
      <c r="AC138" s="643"/>
      <c r="AD138" s="644"/>
      <c r="AE138" s="928" t="str">
        <f>IF('Master sheet'!$D$14="Hindi","ग्रेड","Grade")</f>
        <v>ग्रेड</v>
      </c>
      <c r="AF138" s="893" t="str">
        <f>IF('Master sheet'!$D$14="Hindi","परिणाम","Results")</f>
        <v>परिणाम</v>
      </c>
    </row>
    <row r="139" spans="1:32" s="44" customFormat="1" ht="90.75" customHeight="1">
      <c r="A139" s="98">
        <f>IF(N136="","",A138+1)</f>
        <v>11</v>
      </c>
      <c r="B139" s="626"/>
      <c r="C139" s="934" t="str">
        <f>IF('Master sheet'!$D$14="Hindi","लिखित","Written")</f>
        <v>लिखित</v>
      </c>
      <c r="D139" s="935"/>
      <c r="E139" s="934" t="str">
        <f>IF('Master sheet'!$D$14="Hindi","मौखिक","Oral")</f>
        <v>मौखिक</v>
      </c>
      <c r="F139" s="935"/>
      <c r="G139" s="934" t="str">
        <f>IF('Master sheet'!$D$14="Hindi","लिखित","Written")</f>
        <v>लिखित</v>
      </c>
      <c r="H139" s="935"/>
      <c r="I139" s="936" t="str">
        <f>IF('Master sheet'!$D$14="Hindi","मौखिक","Oral")</f>
        <v>मौखिक</v>
      </c>
      <c r="J139" s="936"/>
      <c r="K139" s="360" t="str">
        <f>IF('Master sheet'!$D$14="Hindi","लिखित","Written")</f>
        <v>लिखित</v>
      </c>
      <c r="L139" s="360" t="str">
        <f>IF('Master sheet'!$D$14="Hindi","मौखिक","Oral")</f>
        <v>मौखिक</v>
      </c>
      <c r="M139" s="937" t="str">
        <f>IF('Master sheet'!$D$14="Hindi","कुल विषय योग ","Subject Total")</f>
        <v xml:space="preserve">कुल विषय योग </v>
      </c>
      <c r="N139" s="938"/>
      <c r="O139" s="929"/>
      <c r="P139" s="894"/>
      <c r="Q139" s="964"/>
      <c r="R139" s="626"/>
      <c r="S139" s="934" t="str">
        <f>IF('Master sheet'!$D$14="Hindi","लिखित","Written")</f>
        <v>लिखित</v>
      </c>
      <c r="T139" s="935"/>
      <c r="U139" s="934" t="str">
        <f>IF('Master sheet'!$D$14="Hindi","मौखिक","Oral")</f>
        <v>मौखिक</v>
      </c>
      <c r="V139" s="935"/>
      <c r="W139" s="934" t="str">
        <f>IF('Master sheet'!$D$14="Hindi","लिखित","Written")</f>
        <v>लिखित</v>
      </c>
      <c r="X139" s="935"/>
      <c r="Y139" s="936" t="str">
        <f>IF('Master sheet'!$D$14="Hindi","मौखिक","Oral")</f>
        <v>मौखिक</v>
      </c>
      <c r="Z139" s="936"/>
      <c r="AA139" s="360" t="str">
        <f>IF('Master sheet'!$D$14="Hindi","लिखित","Written")</f>
        <v>लिखित</v>
      </c>
      <c r="AB139" s="360" t="str">
        <f>IF('Master sheet'!$D$14="Hindi","मौखिक","Oral")</f>
        <v>मौखिक</v>
      </c>
      <c r="AC139" s="937" t="str">
        <f>IF('Master sheet'!$D$14="Hindi","कुल विषय योग ","Subject Total")</f>
        <v xml:space="preserve">कुल विषय योग </v>
      </c>
      <c r="AD139" s="938"/>
      <c r="AE139" s="929"/>
      <c r="AF139" s="894"/>
    </row>
    <row r="140" spans="1:32" s="44" customFormat="1" ht="18.75" customHeight="1">
      <c r="A140" s="98">
        <f>IF(N136="","",A139+1)</f>
        <v>12</v>
      </c>
      <c r="B140" s="626"/>
      <c r="C140" s="905">
        <v>30</v>
      </c>
      <c r="D140" s="906"/>
      <c r="E140" s="905">
        <v>70</v>
      </c>
      <c r="F140" s="906"/>
      <c r="G140" s="905">
        <v>30</v>
      </c>
      <c r="H140" s="906"/>
      <c r="I140" s="905">
        <v>70</v>
      </c>
      <c r="J140" s="906"/>
      <c r="K140" s="388">
        <v>60</v>
      </c>
      <c r="L140" s="388">
        <v>140</v>
      </c>
      <c r="M140" s="905">
        <v>200</v>
      </c>
      <c r="N140" s="906"/>
      <c r="O140" s="930"/>
      <c r="P140" s="895"/>
      <c r="Q140" s="964"/>
      <c r="R140" s="626"/>
      <c r="S140" s="905">
        <v>30</v>
      </c>
      <c r="T140" s="906"/>
      <c r="U140" s="905">
        <v>70</v>
      </c>
      <c r="V140" s="906"/>
      <c r="W140" s="905">
        <v>30</v>
      </c>
      <c r="X140" s="906"/>
      <c r="Y140" s="905">
        <v>70</v>
      </c>
      <c r="Z140" s="906"/>
      <c r="AA140" s="388">
        <v>60</v>
      </c>
      <c r="AB140" s="388">
        <v>140</v>
      </c>
      <c r="AC140" s="905">
        <v>200</v>
      </c>
      <c r="AD140" s="906"/>
      <c r="AE140" s="930"/>
      <c r="AF140" s="895"/>
    </row>
    <row r="141" spans="1:32" s="44" customFormat="1" ht="21" customHeight="1">
      <c r="A141" s="98">
        <f>IF(N136="","",A140+1)</f>
        <v>13</v>
      </c>
      <c r="B141" s="303" t="str">
        <f>IF('Master sheet'!D$14="Hindi","हिंदी","Hindi")</f>
        <v>हिंदी</v>
      </c>
      <c r="C141" s="701">
        <f>IFERROR(IF(AND(N136=""),"",VLOOKUP(N136,Marks,15,0)),"")</f>
        <v>28</v>
      </c>
      <c r="D141" s="703"/>
      <c r="E141" s="701">
        <f>IFERROR(IF(AND(N136=""),"",VLOOKUP(N136,Marks,16,0)),"")</f>
        <v>61</v>
      </c>
      <c r="F141" s="703"/>
      <c r="G141" s="701">
        <f>IFERROR(IF(AND(N136=""),"",VLOOKUP(N136,Marks,19,0)),"")</f>
        <v>24</v>
      </c>
      <c r="H141" s="703"/>
      <c r="I141" s="701">
        <f>IFERROR(IF(AND(N136=""),"",VLOOKUP(N136,Marks,20,0)),"")</f>
        <v>24</v>
      </c>
      <c r="J141" s="703"/>
      <c r="K141" s="380">
        <f>IFERROR(IF(AND(N136=""),"",SUM(C141,G141)),"")</f>
        <v>52</v>
      </c>
      <c r="L141" s="380">
        <f>IFERROR(IF(AND(N136=""),"",SUM(E141,I141)),"")</f>
        <v>85</v>
      </c>
      <c r="M141" s="903">
        <f>IFERROR(IF(AND(N136=""),"",SUM(K141,L141)),"")</f>
        <v>137</v>
      </c>
      <c r="N141" s="904"/>
      <c r="O141" s="79" t="str">
        <f>IFERROR(IF(AND(N136=""),"",VLOOKUP(N136,Marks,28,0)),"")</f>
        <v>C</v>
      </c>
      <c r="P141" s="209" t="str">
        <f>IFERROR(IF(AND(N136=""),"",VLOOKUP(N136,Marks,26,0)),"")</f>
        <v>P</v>
      </c>
      <c r="Q141" s="964"/>
      <c r="R141" s="303" t="str">
        <f>IF('Master sheet'!V$14="Hindi","हिंदी","Hindi")</f>
        <v>Hindi</v>
      </c>
      <c r="S141" s="701">
        <f>IFERROR(IF(AND(AD136=""),"",VLOOKUP(AD136,Marks,15,0)),"")</f>
        <v>29</v>
      </c>
      <c r="T141" s="703"/>
      <c r="U141" s="701">
        <f>IFERROR(IF(AND(AD136=""),"",VLOOKUP(AD136,Marks,16,0)),"")</f>
        <v>62</v>
      </c>
      <c r="V141" s="703"/>
      <c r="W141" s="701">
        <f>IFERROR(IF(AND(AD136=""),"",VLOOKUP(AD136,Marks,19,0)),"")</f>
        <v>24</v>
      </c>
      <c r="X141" s="703"/>
      <c r="Y141" s="701">
        <f>IFERROR(IF(AND(AD136=""),"",VLOOKUP(AD136,Marks,20,0)),"")</f>
        <v>21</v>
      </c>
      <c r="Z141" s="703"/>
      <c r="AA141" s="380">
        <f>IFERROR(IF(AND(AD136=""),"",SUM(S141,W141)),"")</f>
        <v>53</v>
      </c>
      <c r="AB141" s="380">
        <f>IFERROR(IF(AND(AD136=""),"",SUM(U141,Y141)),"")</f>
        <v>83</v>
      </c>
      <c r="AC141" s="903">
        <f>IFERROR(IF(AND(AD136=""),"",SUM(AA141,AB141)),"")</f>
        <v>136</v>
      </c>
      <c r="AD141" s="904"/>
      <c r="AE141" s="79" t="str">
        <f>IFERROR(IF(AND(AD136=""),"",VLOOKUP(AD136,Marks,28,0)),"")</f>
        <v>C</v>
      </c>
      <c r="AF141" s="209" t="str">
        <f>IFERROR(IF(AND(AD136=""),"",VLOOKUP(AD136,Marks,26,0)),"")</f>
        <v>P</v>
      </c>
    </row>
    <row r="142" spans="1:32" s="44" customFormat="1" ht="21" customHeight="1">
      <c r="A142" s="98">
        <f>IF(N136="","",A141+1)</f>
        <v>14</v>
      </c>
      <c r="B142" s="303" t="str">
        <f>IF('Master sheet'!$D$14="Hindi","गणित","Maths")</f>
        <v>गणित</v>
      </c>
      <c r="C142" s="701">
        <f>IFERROR(IF(AND(N136=""),"",VLOOKUP(N136,Marks,51,0)),"")</f>
        <v>21</v>
      </c>
      <c r="D142" s="703"/>
      <c r="E142" s="701">
        <f>IFERROR(IF(AND(N136=""),"",VLOOKUP(N136,Marks,52,0)),"")</f>
        <v>64</v>
      </c>
      <c r="F142" s="703"/>
      <c r="G142" s="701">
        <f>IFERROR(IF(AND(N136=""),"",VLOOKUP(N136,Marks,55,0)),"")</f>
        <v>23</v>
      </c>
      <c r="H142" s="703"/>
      <c r="I142" s="701">
        <f>IFERROR(IF(AND(N136=""),"",VLOOKUP(N136,Marks,56,0)),"")</f>
        <v>68</v>
      </c>
      <c r="J142" s="703"/>
      <c r="K142" s="380">
        <f>IFERROR(IF(AND(N136=""),"",SUM(C142,G142)),"")</f>
        <v>44</v>
      </c>
      <c r="L142" s="380">
        <f>IFERROR(IF(AND(N136=""),"",SUM(E142,I142)),"")</f>
        <v>132</v>
      </c>
      <c r="M142" s="903">
        <f>IFERROR(IF(AND(N136=""),"",SUM(K142,L142)),"")</f>
        <v>176</v>
      </c>
      <c r="N142" s="904"/>
      <c r="O142" s="79" t="str">
        <f>IFERROR(IF(AND(N136=""),"",VLOOKUP(N136,Marks,64,0)),"")</f>
        <v>A</v>
      </c>
      <c r="P142" s="209" t="str">
        <f>IFERROR(IF(AND(N136=""),"",VLOOKUP(N136,Marks,62,0)),"")</f>
        <v>P</v>
      </c>
      <c r="Q142" s="964"/>
      <c r="R142" s="303" t="str">
        <f>IF('Master sheet'!$D$14="Hindi","गणित","Maths")</f>
        <v>गणित</v>
      </c>
      <c r="S142" s="701">
        <f>IFERROR(IF(AND(AD136=""),"",VLOOKUP(AD136,Marks,51,0)),"")</f>
        <v>20</v>
      </c>
      <c r="T142" s="703"/>
      <c r="U142" s="701">
        <f>IFERROR(IF(AND(AD136=""),"",VLOOKUP(AD136,Marks,52,0)),"")</f>
        <v>64</v>
      </c>
      <c r="V142" s="703"/>
      <c r="W142" s="701">
        <f>IFERROR(IF(AND(AD136=""),"",VLOOKUP(AD136,Marks,55,0)),"")</f>
        <v>25</v>
      </c>
      <c r="X142" s="703"/>
      <c r="Y142" s="701">
        <f>IFERROR(IF(AND(AD136=""),"",VLOOKUP(AD136,Marks,56,0)),"")</f>
        <v>67</v>
      </c>
      <c r="Z142" s="703"/>
      <c r="AA142" s="380">
        <f>IFERROR(IF(AND(AD136=""),"",SUM(S142,W142)),"")</f>
        <v>45</v>
      </c>
      <c r="AB142" s="380">
        <f>IFERROR(IF(AND(AD136=""),"",SUM(U142,Y142)),"")</f>
        <v>131</v>
      </c>
      <c r="AC142" s="903">
        <f>IFERROR(IF(AND(AD136=""),"",SUM(AA142,AB142)),"")</f>
        <v>176</v>
      </c>
      <c r="AD142" s="904"/>
      <c r="AE142" s="79" t="str">
        <f>IFERROR(IF(AND(AD136=""),"",VLOOKUP(AD136,Marks,64,0)),"")</f>
        <v>A</v>
      </c>
      <c r="AF142" s="209" t="str">
        <f>IFERROR(IF(AND(AD136=""),"",VLOOKUP(AD136,Marks,62,0)),"")</f>
        <v>P</v>
      </c>
    </row>
    <row r="143" spans="1:32" s="44" customFormat="1" ht="21" customHeight="1">
      <c r="A143" s="98">
        <f>IF(N136="","",A142+1)</f>
        <v>15</v>
      </c>
      <c r="B143" s="390"/>
      <c r="C143" s="905">
        <v>15</v>
      </c>
      <c r="D143" s="906"/>
      <c r="E143" s="905">
        <v>35</v>
      </c>
      <c r="F143" s="906"/>
      <c r="G143" s="905">
        <v>15</v>
      </c>
      <c r="H143" s="906"/>
      <c r="I143" s="905">
        <v>35</v>
      </c>
      <c r="J143" s="906"/>
      <c r="K143" s="388">
        <v>30</v>
      </c>
      <c r="L143" s="388">
        <v>70</v>
      </c>
      <c r="M143" s="905">
        <v>100</v>
      </c>
      <c r="N143" s="906"/>
      <c r="O143" s="921"/>
      <c r="P143" s="922"/>
      <c r="Q143" s="964"/>
      <c r="R143" s="390"/>
      <c r="S143" s="905">
        <v>15</v>
      </c>
      <c r="T143" s="906"/>
      <c r="U143" s="905">
        <v>35</v>
      </c>
      <c r="V143" s="906"/>
      <c r="W143" s="905">
        <v>15</v>
      </c>
      <c r="X143" s="906"/>
      <c r="Y143" s="905">
        <v>35</v>
      </c>
      <c r="Z143" s="906"/>
      <c r="AA143" s="388">
        <v>30</v>
      </c>
      <c r="AB143" s="388">
        <v>70</v>
      </c>
      <c r="AC143" s="905">
        <v>100</v>
      </c>
      <c r="AD143" s="906"/>
      <c r="AE143" s="921"/>
      <c r="AF143" s="922"/>
    </row>
    <row r="144" spans="1:32" s="44" customFormat="1" ht="21" customHeight="1">
      <c r="A144" s="98">
        <f>IF(N136="","",A143+1)</f>
        <v>16</v>
      </c>
      <c r="B144" s="303" t="str">
        <f>IF('Master sheet'!$D$14="Hindi","अंग्रेजी","English")</f>
        <v>अंग्रेजी</v>
      </c>
      <c r="C144" s="701">
        <f>IFERROR(IF(AND(N136=""),"",VLOOKUP(N136,Marks,33,0)),"")</f>
        <v>10</v>
      </c>
      <c r="D144" s="703"/>
      <c r="E144" s="701">
        <f>IFERROR(IF(AND(N136=""),"",VLOOKUP(N136,Marks,34,0)),"")</f>
        <v>31</v>
      </c>
      <c r="F144" s="703"/>
      <c r="G144" s="701">
        <f>IFERROR(IF(AND(N136=""),"",VLOOKUP(N136,Marks,37,0)),"")</f>
        <v>14</v>
      </c>
      <c r="H144" s="703"/>
      <c r="I144" s="701">
        <f>IFERROR(IF(AND(N136=""),"",VLOOKUP(N136,Marks,38,0)),"")</f>
        <v>32</v>
      </c>
      <c r="J144" s="703"/>
      <c r="K144" s="380">
        <f>IFERROR(IF(AND(N136=""),"",SUM(C144,G144)),"")</f>
        <v>24</v>
      </c>
      <c r="L144" s="380">
        <f>IFERROR(IF(AND(N136=""),"",SUM(E144,I144)),"")</f>
        <v>63</v>
      </c>
      <c r="M144" s="903">
        <f>IFERROR(IF(AND(N136=""),"",SUM(K144,L144)),"")</f>
        <v>87</v>
      </c>
      <c r="N144" s="904"/>
      <c r="O144" s="79" t="str">
        <f>IFERROR(IF(AND(N136=""),"",VLOOKUP(N136,Marks,46,0)),"")</f>
        <v>A</v>
      </c>
      <c r="P144" s="209" t="str">
        <f>IFERROR(IF(AND(N136=""),"",VLOOKUP(N136,Marks,44,0)),"")</f>
        <v>P</v>
      </c>
      <c r="Q144" s="964"/>
      <c r="R144" s="303" t="str">
        <f>IF('Master sheet'!$D$14="Hindi","अंग्रेजी","English")</f>
        <v>अंग्रेजी</v>
      </c>
      <c r="S144" s="701">
        <f>IFERROR(IF(AND(AD136=""),"",VLOOKUP(AD136,Marks,33,0)),"")</f>
        <v>14</v>
      </c>
      <c r="T144" s="703"/>
      <c r="U144" s="701">
        <f>IFERROR(IF(AND(AD136=""),"",VLOOKUP(AD136,Marks,34,0)),"")</f>
        <v>30</v>
      </c>
      <c r="V144" s="703"/>
      <c r="W144" s="701">
        <f>IFERROR(IF(AND(AD136=""),"",VLOOKUP(AD136,Marks,37,0)),"")</f>
        <v>10</v>
      </c>
      <c r="X144" s="703"/>
      <c r="Y144" s="701">
        <f>IFERROR(IF(AND(AD136=""),"",VLOOKUP(AD136,Marks,38,0)),"")</f>
        <v>31</v>
      </c>
      <c r="Z144" s="703"/>
      <c r="AA144" s="380">
        <f>IFERROR(IF(AND(AD136=""),"",SUM(S144,W144)),"")</f>
        <v>24</v>
      </c>
      <c r="AB144" s="380">
        <f>IFERROR(IF(AND(AD136=""),"",SUM(U144,Y144)),"")</f>
        <v>61</v>
      </c>
      <c r="AC144" s="903">
        <f>IFERROR(IF(AND(AD136=""),"",SUM(AA144,AB144)),"")</f>
        <v>85</v>
      </c>
      <c r="AD144" s="904"/>
      <c r="AE144" s="79" t="str">
        <f>IFERROR(IF(AND(AD136=""),"",VLOOKUP(AD136,Marks,46,0)),"")</f>
        <v>B</v>
      </c>
      <c r="AF144" s="209" t="str">
        <f>IFERROR(IF(AND(AD136=""),"",VLOOKUP(AD136,Marks,44,0)),"")</f>
        <v>P</v>
      </c>
    </row>
    <row r="145" spans="1:32" s="44" customFormat="1" ht="25.5" customHeight="1">
      <c r="A145" s="98">
        <f>IF(N136="","",A144+1)</f>
        <v>17</v>
      </c>
      <c r="B145" s="304" t="str">
        <f>IF('Master sheet'!$D$14="Hindi","कुल योग","Total")</f>
        <v>कुल योग</v>
      </c>
      <c r="C145" s="926">
        <f>IF(AND(N136=""),"",IF(AND(C141="",C142="",C144=""),"",SUM(C141,C142,C144)))</f>
        <v>59</v>
      </c>
      <c r="D145" s="927"/>
      <c r="E145" s="926">
        <f>IF(AND(N136=""),"",IF(AND(E141="",E142="",E144=""),"",SUM(E141,E142,E144)))</f>
        <v>156</v>
      </c>
      <c r="F145" s="927"/>
      <c r="G145" s="926">
        <f>IF(AND(N136=""),"",IF(AND(G141="",G142="",G144=""),"",SUM(G141,G142,G144)))</f>
        <v>61</v>
      </c>
      <c r="H145" s="927"/>
      <c r="I145" s="926">
        <f>IF(AND(N136=""),"",IF(AND(I141="",I142="",I144=""),"",SUM(I141,I142,I144)))</f>
        <v>124</v>
      </c>
      <c r="J145" s="927"/>
      <c r="K145" s="381">
        <f>IF(AND(N136=""),"",IF(AND(K141="",K142="",K144=""),"",SUM(K141,K142,K144)))</f>
        <v>120</v>
      </c>
      <c r="L145" s="381">
        <f>IF(AND(N136=""),"",IF(AND(L141="",L142="",L144=""),"",SUM(L141,L142,L144)))</f>
        <v>280</v>
      </c>
      <c r="M145" s="903">
        <f>IF(AND(N136=""),"",IF(AND(M141="",M142="",M144=""),"",SUM(M141,M142,M144)))</f>
        <v>400</v>
      </c>
      <c r="N145" s="904"/>
      <c r="O145" s="389" t="str">
        <f>IFERROR(IF(AND(N136=""),"",VLOOKUP(N136,Marks,119,0)),"")</f>
        <v>B</v>
      </c>
      <c r="P145" s="212"/>
      <c r="Q145" s="964"/>
      <c r="R145" s="304" t="str">
        <f>IF('Master sheet'!$D$14="Hindi","कुल योग","Total")</f>
        <v>कुल योग</v>
      </c>
      <c r="S145" s="926">
        <f>IF(AND(AD136=""),"",IF(AND(S141="",S142="",S144=""),"",SUM(S141,S142,S144)))</f>
        <v>63</v>
      </c>
      <c r="T145" s="927"/>
      <c r="U145" s="926">
        <f>IF(AND(AD136=""),"",IF(AND(U141="",U142="",U144=""),"",SUM(U141,U142,U144)))</f>
        <v>156</v>
      </c>
      <c r="V145" s="927"/>
      <c r="W145" s="926">
        <f>IF(AND(AD136=""),"",IF(AND(W141="",W142="",W144=""),"",SUM(W141,W142,W144)))</f>
        <v>59</v>
      </c>
      <c r="X145" s="927"/>
      <c r="Y145" s="926">
        <f>IF(AND(AD136=""),"",IF(AND(Y141="",Y142="",Y144=""),"",SUM(Y141,Y142,Y144)))</f>
        <v>119</v>
      </c>
      <c r="Z145" s="927"/>
      <c r="AA145" s="381">
        <f>IF(AND(AD136=""),"",IF(AND(AA141="",AA142="",AA144=""),"",SUM(AA141,AA142,AA144)))</f>
        <v>122</v>
      </c>
      <c r="AB145" s="381">
        <f>IF(AND(AD136=""),"",IF(AND(AB141="",AB142="",AB144=""),"",SUM(AB141,AB142,AB144)))</f>
        <v>275</v>
      </c>
      <c r="AC145" s="903">
        <f>IF(AND(AD136=""),"",IF(AND(AC141="",AC142="",AC144=""),"",SUM(AC141,AC142,AC144)))</f>
        <v>397</v>
      </c>
      <c r="AD145" s="904"/>
      <c r="AE145" s="389" t="str">
        <f>IFERROR(IF(AND(AD136=""),"",VLOOKUP(AD136,Marks,119,0)),"")</f>
        <v>B</v>
      </c>
      <c r="AF145" s="212"/>
    </row>
    <row r="146" spans="1:32" s="44" customFormat="1" ht="25.5" customHeight="1">
      <c r="A146" s="98">
        <f>IF(N136="","",A145+1)</f>
        <v>18</v>
      </c>
      <c r="B146" s="391"/>
      <c r="C146" s="905">
        <v>50</v>
      </c>
      <c r="D146" s="923"/>
      <c r="E146" s="923"/>
      <c r="F146" s="906"/>
      <c r="G146" s="905">
        <v>50</v>
      </c>
      <c r="H146" s="923"/>
      <c r="I146" s="923"/>
      <c r="J146" s="906"/>
      <c r="K146" s="905">
        <v>100</v>
      </c>
      <c r="L146" s="923"/>
      <c r="M146" s="923"/>
      <c r="N146" s="906"/>
      <c r="O146" s="924"/>
      <c r="P146" s="925"/>
      <c r="Q146" s="964"/>
      <c r="R146" s="391"/>
      <c r="S146" s="905">
        <v>50</v>
      </c>
      <c r="T146" s="923"/>
      <c r="U146" s="923"/>
      <c r="V146" s="906"/>
      <c r="W146" s="905">
        <v>50</v>
      </c>
      <c r="X146" s="923"/>
      <c r="Y146" s="923"/>
      <c r="Z146" s="906"/>
      <c r="AA146" s="905">
        <v>100</v>
      </c>
      <c r="AB146" s="923"/>
      <c r="AC146" s="923"/>
      <c r="AD146" s="906"/>
      <c r="AE146" s="924"/>
      <c r="AF146" s="925"/>
    </row>
    <row r="147" spans="1:32" s="44" customFormat="1" ht="21" customHeight="1">
      <c r="A147" s="98">
        <f>IF(N136="","",A146+1)</f>
        <v>19</v>
      </c>
      <c r="B147" s="308" t="str">
        <f>IF('Master sheet'!$D$14="Hindi","पर्यावरण अध्ययन","EVS")</f>
        <v>पर्यावरण अध्ययन</v>
      </c>
      <c r="C147" s="701">
        <f>IFERROR(IF(AND(N136=""),"",VLOOKUP(N136,Marks,69,0)),"")</f>
        <v>30</v>
      </c>
      <c r="D147" s="702"/>
      <c r="E147" s="702"/>
      <c r="F147" s="703"/>
      <c r="G147" s="701">
        <f>IFERROR(IF(AND(N136=""),"",VLOOKUP(N136,Marks,73,0)),"")</f>
        <v>49</v>
      </c>
      <c r="H147" s="702"/>
      <c r="I147" s="702"/>
      <c r="J147" s="703"/>
      <c r="K147" s="926">
        <f>IFERROR(IF(AND(N136=""),"",SUM(C147,G147)),"")</f>
        <v>79</v>
      </c>
      <c r="L147" s="948"/>
      <c r="M147" s="948"/>
      <c r="N147" s="927"/>
      <c r="O147" s="79" t="str">
        <f>IFERROR(IF(AND(N136=""),"",VLOOKUP(N136,Marks,82,0)),"")</f>
        <v>B</v>
      </c>
      <c r="P147" s="209" t="str">
        <f>IFERROR(IF(AND(N136=""),"",VLOOKUP(N136,Marks,80,0)),"")</f>
        <v>P</v>
      </c>
      <c r="Q147" s="964"/>
      <c r="R147" s="308" t="str">
        <f>IF('Master sheet'!$D$14="Hindi","पर्यावरण अध्ययन","EVS")</f>
        <v>पर्यावरण अध्ययन</v>
      </c>
      <c r="S147" s="701">
        <f>IFERROR(IF(AND(AD136=""),"",VLOOKUP(AD136,Marks,69,0)),"")</f>
        <v>41</v>
      </c>
      <c r="T147" s="702"/>
      <c r="U147" s="702"/>
      <c r="V147" s="703"/>
      <c r="W147" s="701">
        <f>IFERROR(IF(AND(AD136=""),"",VLOOKUP(AD136,Marks,73,0)),"")</f>
        <v>47</v>
      </c>
      <c r="X147" s="702"/>
      <c r="Y147" s="702"/>
      <c r="Z147" s="703"/>
      <c r="AA147" s="926">
        <f>IFERROR(IF(AND(AD136=""),"",SUM(S147,W147)),"")</f>
        <v>88</v>
      </c>
      <c r="AB147" s="948"/>
      <c r="AC147" s="948"/>
      <c r="AD147" s="927"/>
      <c r="AE147" s="79" t="str">
        <f>IFERROR(IF(AND(AD136=""),"",VLOOKUP(AD136,Marks,82,0)),"")</f>
        <v>A</v>
      </c>
      <c r="AF147" s="209" t="str">
        <f>IFERROR(IF(AND(AD136=""),"",VLOOKUP(AD136,Marks,80,0)),"")</f>
        <v>P</v>
      </c>
    </row>
    <row r="148" spans="1:32" s="44" customFormat="1" ht="9" customHeight="1">
      <c r="A148" s="98">
        <f>IF(N136="","",A147+1)</f>
        <v>20</v>
      </c>
      <c r="B148" s="896"/>
      <c r="C148" s="896"/>
      <c r="D148" s="896"/>
      <c r="E148" s="896"/>
      <c r="F148" s="896"/>
      <c r="G148" s="896"/>
      <c r="H148" s="896"/>
      <c r="I148" s="896"/>
      <c r="J148" s="896"/>
      <c r="K148" s="896"/>
      <c r="L148" s="896"/>
      <c r="M148" s="896"/>
      <c r="N148" s="896"/>
      <c r="O148" s="896"/>
      <c r="P148" s="896"/>
      <c r="Q148" s="964"/>
      <c r="R148" s="896"/>
      <c r="S148" s="896"/>
      <c r="T148" s="896"/>
      <c r="U148" s="896"/>
      <c r="V148" s="896"/>
      <c r="W148" s="896"/>
      <c r="X148" s="896"/>
      <c r="Y148" s="896"/>
      <c r="Z148" s="896"/>
      <c r="AA148" s="896"/>
      <c r="AB148" s="896"/>
      <c r="AC148" s="896"/>
      <c r="AD148" s="896"/>
      <c r="AE148" s="896"/>
      <c r="AF148" s="896"/>
    </row>
    <row r="149" spans="1:32" s="44" customFormat="1" ht="18.95" customHeight="1">
      <c r="A149" s="98">
        <f>IF(N136="","",A148+1)</f>
        <v>21</v>
      </c>
      <c r="B149" s="949" t="str">
        <f>IF('Master sheet'!$D$14="Hindi","अतिरिक्त विषय ","Extra Subject")</f>
        <v xml:space="preserve">अतिरिक्त विषय </v>
      </c>
      <c r="C149" s="949"/>
      <c r="D149" s="949"/>
      <c r="E149" s="949"/>
      <c r="F149" s="949"/>
      <c r="G149" s="949"/>
      <c r="H149" s="949"/>
      <c r="I149" s="949"/>
      <c r="J149" s="949"/>
      <c r="K149" s="949"/>
      <c r="L149" s="949"/>
      <c r="M149" s="949"/>
      <c r="N149" s="949"/>
      <c r="O149" s="949"/>
      <c r="P149" s="949"/>
      <c r="Q149" s="964"/>
      <c r="R149" s="950" t="str">
        <f>IF('Master sheet'!$D$14="Hindi","अतिरिक्त विषय ","Extra Subject")</f>
        <v xml:space="preserve">अतिरिक्त विषय </v>
      </c>
      <c r="S149" s="950"/>
      <c r="T149" s="950"/>
      <c r="U149" s="950"/>
      <c r="V149" s="950"/>
      <c r="W149" s="950"/>
      <c r="X149" s="950"/>
      <c r="Y149" s="950"/>
      <c r="Z149" s="950"/>
      <c r="AA149" s="950"/>
      <c r="AB149" s="950"/>
      <c r="AC149" s="950"/>
      <c r="AD149" s="950"/>
      <c r="AE149" s="950"/>
      <c r="AF149" s="950"/>
    </row>
    <row r="150" spans="1:32" s="412" customFormat="1" ht="18.95" customHeight="1">
      <c r="A150" s="98">
        <f>IF(N136="","",A149+1)</f>
        <v>22</v>
      </c>
      <c r="B150" s="411" t="str">
        <f>IF('Master sheet'!$D$14="Hindi","विषय","Subject")</f>
        <v>विषय</v>
      </c>
      <c r="C150" s="960" t="str">
        <f>IF('Master sheet'!$D$14="Hindi","पूर्णांक","M.M.")</f>
        <v>पूर्णांक</v>
      </c>
      <c r="D150" s="961"/>
      <c r="E150" s="960" t="str">
        <f>IF('Master sheet'!$D$14="Hindi","प्राप्तांक","Ob.M.")</f>
        <v>प्राप्तांक</v>
      </c>
      <c r="F150" s="961"/>
      <c r="G150" s="960" t="str">
        <f>IF('Master sheet'!$D$14="Hindi","ग्रेड","Grade")</f>
        <v>ग्रेड</v>
      </c>
      <c r="H150" s="961"/>
      <c r="I150" s="960" t="str">
        <f>IF('Master sheet'!$D$14="Hindi","विषय","Subject")</f>
        <v>विषय</v>
      </c>
      <c r="J150" s="961"/>
      <c r="K150" s="960" t="str">
        <f>IF('Master sheet'!$D$14="Hindi","पूर्णांक","M.M.")</f>
        <v>पूर्णांक</v>
      </c>
      <c r="L150" s="961"/>
      <c r="M150" s="960" t="str">
        <f>IF('Master sheet'!$D$14="Hindi","प्राप्तांक","Ob.M.")</f>
        <v>प्राप्तांक</v>
      </c>
      <c r="N150" s="961"/>
      <c r="O150" s="960" t="str">
        <f>IF('Master sheet'!$D$14="Hindi","ग्रेड","Grade")</f>
        <v>ग्रेड</v>
      </c>
      <c r="P150" s="961"/>
      <c r="Q150" s="964"/>
      <c r="R150" s="411" t="str">
        <f>IF('Master sheet'!$D$14="Hindi","विषय","Subject")</f>
        <v>विषय</v>
      </c>
      <c r="S150" s="960" t="str">
        <f>IF('Master sheet'!$D$14="Hindi","पूर्णांक","M.M.")</f>
        <v>पूर्णांक</v>
      </c>
      <c r="T150" s="961"/>
      <c r="U150" s="960" t="str">
        <f>IF('Master sheet'!$D$14="Hindi","प्राप्तांक","Ob.M.")</f>
        <v>प्राप्तांक</v>
      </c>
      <c r="V150" s="961"/>
      <c r="W150" s="960" t="str">
        <f>IF('Master sheet'!$D$14="Hindi","ग्रेड","Grade")</f>
        <v>ग्रेड</v>
      </c>
      <c r="X150" s="961"/>
      <c r="Y150" s="960" t="str">
        <f>IF('Master sheet'!$D$14="Hindi","विषय","Subject")</f>
        <v>विषय</v>
      </c>
      <c r="Z150" s="961"/>
      <c r="AA150" s="960" t="str">
        <f>IF('Master sheet'!$D$14="Hindi","पूर्णांक","M.M.")</f>
        <v>पूर्णांक</v>
      </c>
      <c r="AB150" s="961"/>
      <c r="AC150" s="960" t="str">
        <f>IF('Master sheet'!$D$14="Hindi","प्राप्तांक","Ob.M.")</f>
        <v>प्राप्तांक</v>
      </c>
      <c r="AD150" s="961"/>
      <c r="AE150" s="960" t="str">
        <f>IF('Master sheet'!$D$14="Hindi","ग्रेड","Grade")</f>
        <v>ग्रेड</v>
      </c>
      <c r="AF150" s="961"/>
    </row>
    <row r="151" spans="1:32" s="44" customFormat="1" ht="22.5" customHeight="1">
      <c r="A151" s="98">
        <f>IF(N136="","",A150+1)</f>
        <v>23</v>
      </c>
      <c r="B151" s="303" t="str">
        <f>IF(AND(N136=""),"",'Result Sheet'!$DA$4)</f>
        <v>COMPUTER</v>
      </c>
      <c r="C151" s="913">
        <f>IF(AND(N136=""),"",'Result Sheet'!$DC$7)</f>
        <v>100</v>
      </c>
      <c r="D151" s="913"/>
      <c r="E151" s="914">
        <f>IFERROR(IF(AND(N136=""),"",VLOOKUP(N136,Marks,106,0)),"")</f>
        <v>78</v>
      </c>
      <c r="F151" s="914"/>
      <c r="G151" s="915" t="str">
        <f>IFERROR(IF(AND(N136=""),"",VLOOKUP(N136,Marks,107,0)),"")</f>
        <v>B</v>
      </c>
      <c r="H151" s="915"/>
      <c r="I151" s="916" t="str">
        <f>IF(AND(N136=""),"",'Result Sheet'!$DE$4)</f>
        <v>G.K.</v>
      </c>
      <c r="J151" s="916"/>
      <c r="K151" s="913">
        <f>IF(AND(N136=""),"",'Result Sheet'!$DG$7)</f>
        <v>100</v>
      </c>
      <c r="L151" s="913"/>
      <c r="M151" s="914">
        <f>IFERROR(IF(AND(N136=""),"",VLOOKUP(N136,Marks,110,0)),"")</f>
        <v>83</v>
      </c>
      <c r="N151" s="914"/>
      <c r="O151" s="915" t="str">
        <f>IFERROR(IF(AND(N136=""),"",VLOOKUP(N136,Marks,111,0)),"")</f>
        <v>B</v>
      </c>
      <c r="P151" s="915"/>
      <c r="Q151" s="964"/>
      <c r="R151" s="303" t="str">
        <f>IF(AND(AD136=""),"",'Result Sheet'!$DA$4)</f>
        <v>COMPUTER</v>
      </c>
      <c r="S151" s="913">
        <f>IF(AND(AD136=""),"",'Result Sheet'!$DC$7)</f>
        <v>100</v>
      </c>
      <c r="T151" s="913"/>
      <c r="U151" s="914">
        <f>IFERROR(IF(AND(AD136=""),"",VLOOKUP(AD136,Marks,106,0)),"")</f>
        <v>78</v>
      </c>
      <c r="V151" s="914"/>
      <c r="W151" s="915" t="str">
        <f>IFERROR(IF(AND(AD136=""),"",VLOOKUP(AD136,Marks,107,0)),"")</f>
        <v>B</v>
      </c>
      <c r="X151" s="915"/>
      <c r="Y151" s="916" t="str">
        <f>IF(AND(AD136=""),"",'Result Sheet'!$DE$4)</f>
        <v>G.K.</v>
      </c>
      <c r="Z151" s="916"/>
      <c r="AA151" s="913">
        <f>IF(AND(AD136=""),"",'Result Sheet'!$DG$7)</f>
        <v>100</v>
      </c>
      <c r="AB151" s="913"/>
      <c r="AC151" s="914">
        <f>IFERROR(IF(AND(AD136=""),"",VLOOKUP(AD136,Marks,110,0)),"")</f>
        <v>83</v>
      </c>
      <c r="AD151" s="914"/>
      <c r="AE151" s="915" t="str">
        <f>IFERROR(IF(AND(AD136=""),"",VLOOKUP(AD136,Marks,111,0)),"")</f>
        <v>B</v>
      </c>
      <c r="AF151" s="915"/>
    </row>
    <row r="152" spans="1:32" s="44" customFormat="1" ht="22.5" customHeight="1">
      <c r="A152" s="98">
        <f>IF(N136="","",A151+1)</f>
        <v>24</v>
      </c>
      <c r="B152" s="897" t="str">
        <f>IF('Master sheet'!$D$14="Hindi","विषय","Subject")</f>
        <v>विषय</v>
      </c>
      <c r="C152" s="897"/>
      <c r="D152" s="919" t="str">
        <f>IF('Master sheet'!$D$14="Hindi","प्राप्तांक","Marks ")</f>
        <v>प्राप्तांक</v>
      </c>
      <c r="E152" s="920"/>
      <c r="F152" s="306" t="str">
        <f>IF('Master sheet'!$D$14="Hindi","ग्रेड","Grade")</f>
        <v>ग्रेड</v>
      </c>
      <c r="G152" s="897" t="str">
        <f>IF('Master sheet'!$D$14="Hindi","विषय","Subject")</f>
        <v>विषय</v>
      </c>
      <c r="H152" s="897"/>
      <c r="I152" s="919" t="str">
        <f>IF('Master sheet'!$D$14="Hindi","प्राप्तांक","Marks")</f>
        <v>प्राप्तांक</v>
      </c>
      <c r="J152" s="920"/>
      <c r="K152" s="306" t="str">
        <f>IF('Master sheet'!$D$14="Hindi","ग्रेड","Grade")</f>
        <v>ग्रेड</v>
      </c>
      <c r="L152" s="897" t="str">
        <f>IF('Master sheet'!$D$14="Hindi","विषय","Subject")</f>
        <v>विषय</v>
      </c>
      <c r="M152" s="897"/>
      <c r="N152" s="919" t="str">
        <f>IF('Master sheet'!$D$14="Hindi","प्राप्तांक","Marks")</f>
        <v>प्राप्तांक</v>
      </c>
      <c r="O152" s="920"/>
      <c r="P152" s="345" t="str">
        <f>IF('Master sheet'!$D$14="Hindi","ग्रेड","Grade")</f>
        <v>ग्रेड</v>
      </c>
      <c r="Q152" s="964"/>
      <c r="R152" s="897" t="str">
        <f>IF('Master sheet'!$D$14="Hindi","विषय","Subject")</f>
        <v>विषय</v>
      </c>
      <c r="S152" s="897"/>
      <c r="T152" s="919" t="str">
        <f>IF('Master sheet'!$D$14="Hindi","प्राप्तांक","Marks")</f>
        <v>प्राप्तांक</v>
      </c>
      <c r="U152" s="920"/>
      <c r="V152" s="306" t="str">
        <f>IF('Master sheet'!$D$14="Hindi","ग्रेड","Grade")</f>
        <v>ग्रेड</v>
      </c>
      <c r="W152" s="897" t="str">
        <f>IF('Master sheet'!$D$14="Hindi","विषय","Subject")</f>
        <v>विषय</v>
      </c>
      <c r="X152" s="897"/>
      <c r="Y152" s="919" t="str">
        <f>IF('Master sheet'!$D$14="Hindi","प्राप्तांक","Marks")</f>
        <v>प्राप्तांक</v>
      </c>
      <c r="Z152" s="920"/>
      <c r="AA152" s="306" t="str">
        <f>IF('Master sheet'!$D$14="Hindi","ग्रेड","Grade")</f>
        <v>ग्रेड</v>
      </c>
      <c r="AB152" s="897" t="str">
        <f>IF('Master sheet'!$D$14="Hindi","विषय","Subject")</f>
        <v>विषय</v>
      </c>
      <c r="AC152" s="897"/>
      <c r="AD152" s="919" t="str">
        <f>IF('Master sheet'!$D$14="Hindi","प्राप्तांक","Marks")</f>
        <v>प्राप्तांक</v>
      </c>
      <c r="AE152" s="920"/>
      <c r="AF152" s="345" t="str">
        <f>IF('Master sheet'!$D$14="Hindi","ग्रेड","Grade")</f>
        <v>ग्रेड</v>
      </c>
    </row>
    <row r="153" spans="1:32" s="44" customFormat="1" ht="21.75" customHeight="1">
      <c r="A153" s="98">
        <f>IF(N136="","",A152+1)</f>
        <v>25</v>
      </c>
      <c r="B153" s="907" t="str">
        <f>IF('Master sheet'!$D$14="Hindi","कार्यानुभव","WORK EXP.")</f>
        <v>कार्यानुभव</v>
      </c>
      <c r="C153" s="908"/>
      <c r="D153" s="908"/>
      <c r="E153" s="70">
        <f>IFERROR(IF(AND(N136=""),"",VLOOKUP(N136,Marks,85,0)),"")</f>
        <v>47</v>
      </c>
      <c r="F153" s="79" t="str">
        <f>IFERROR(IF(AND(N136=""),"",VLOOKUP(N136,Marks,89,0)),"")</f>
        <v>A+</v>
      </c>
      <c r="G153" s="907" t="str">
        <f>IF('Master sheet'!$D$14="Hindi","कला शिक्षा","ART EDU.")</f>
        <v>कला शिक्षा</v>
      </c>
      <c r="H153" s="908"/>
      <c r="I153" s="908"/>
      <c r="J153" s="70">
        <f>IFERROR(IF(AND(N136=""),"",VLOOKUP(N136,Marks,92,0)),"")</f>
        <v>36</v>
      </c>
      <c r="K153" s="79" t="str">
        <f>IFERROR(IF(AND(N136=""),"",VLOOKUP(N136,Marks,96,0)),"")</f>
        <v>B</v>
      </c>
      <c r="L153" s="909" t="str">
        <f>IF('Master sheet'!$D$14="Hindi","स्वा. एवं शा. शिक्षा","HE.&amp;PH. EDU.")</f>
        <v>स्वा. एवं शा. शिक्षा</v>
      </c>
      <c r="M153" s="910"/>
      <c r="N153" s="910"/>
      <c r="O153" s="70">
        <f>IFERROR(IF(AND(N136=""),"",VLOOKUP(N136,Marks,99,0)),"")</f>
        <v>81</v>
      </c>
      <c r="P153" s="79" t="str">
        <f>IFERROR(IF(AND(N136=""),"",VLOOKUP(N136,Marks,103,0)),"")</f>
        <v>A</v>
      </c>
      <c r="Q153" s="964"/>
      <c r="R153" s="916" t="str">
        <f>IF('Master sheet'!$D$14="Hindi","कार्यानुभव","WORK EXP.")</f>
        <v>कार्यानुभव</v>
      </c>
      <c r="S153" s="916"/>
      <c r="T153" s="916"/>
      <c r="U153" s="70">
        <f>IFERROR(IF(AND(AD136=""),"",VLOOKUP(AD136,Marks,85,0)),"")</f>
        <v>42</v>
      </c>
      <c r="V153" s="79" t="str">
        <f>IFERROR(IF(AND(AD136=""),"",VLOOKUP(AD136,Marks,89,0)),"")</f>
        <v>A</v>
      </c>
      <c r="W153" s="916" t="str">
        <f>IF('Master sheet'!$D$14="Hindi","कला शिक्षा","ART EDU.")</f>
        <v>कला शिक्षा</v>
      </c>
      <c r="X153" s="916"/>
      <c r="Y153" s="916"/>
      <c r="Z153" s="70">
        <f>IFERROR(IF(AND(AD136=""),"",VLOOKUP(AD136,Marks,92,0)),"")</f>
        <v>34</v>
      </c>
      <c r="AA153" s="79" t="str">
        <f>IFERROR(IF(AND(AD136=""),"",VLOOKUP(AD136,Marks,96,0)),"")</f>
        <v>B</v>
      </c>
      <c r="AB153" s="962" t="str">
        <f>IF('Master sheet'!$D$14="Hindi","स्वा. एवं शा. शिक्षा","HE.&amp;PH. EDU.")</f>
        <v>स्वा. एवं शा. शिक्षा</v>
      </c>
      <c r="AC153" s="962"/>
      <c r="AD153" s="962"/>
      <c r="AE153" s="70">
        <f>IFERROR(IF(AND(AD136=""),"",VLOOKUP(AD136,Marks,99,0)),"")</f>
        <v>77</v>
      </c>
      <c r="AF153" s="79" t="str">
        <f>IFERROR(IF(AND(AD136=""),"",VLOOKUP(AD136,Marks,103,0)),"")</f>
        <v>A</v>
      </c>
    </row>
    <row r="154" spans="1:32" s="44" customFormat="1" ht="21" customHeight="1">
      <c r="A154" s="98">
        <f>IF(N136="","",A153+1)</f>
        <v>26</v>
      </c>
      <c r="B154" s="886" t="str">
        <f>IF('Master sheet'!$D$14="Hindi","कुल कार्य दिवस :-","Total Meeting :-")</f>
        <v>कुल कार्य दिवस :-</v>
      </c>
      <c r="C154" s="886"/>
      <c r="D154" s="886"/>
      <c r="E154" s="887">
        <f>IFERROR(IF(AND(N136=""),"",VLOOKUP(N136,Marks,117,0)),"")</f>
        <v>220</v>
      </c>
      <c r="F154" s="887"/>
      <c r="G154" s="887"/>
      <c r="H154" s="887"/>
      <c r="I154" s="886" t="str">
        <f>IF('Master sheet'!$D$14="Hindi","कुल उपस्थिति :-","Total Attendance :-")</f>
        <v>कुल उपस्थिति :-</v>
      </c>
      <c r="J154" s="886"/>
      <c r="K154" s="886"/>
      <c r="L154" s="886"/>
      <c r="M154" s="888">
        <f>IFERROR(IF(AND(N136=""),"",VLOOKUP(N136,Marks,118,0)),"")</f>
        <v>160</v>
      </c>
      <c r="N154" s="888"/>
      <c r="O154" s="888"/>
      <c r="P154" s="888"/>
      <c r="Q154" s="964"/>
      <c r="R154" s="886" t="str">
        <f>IF('Master sheet'!$D$14="Hindi","कुल कार्य दिवस :-","Total Meeting :-")</f>
        <v>कुल कार्य दिवस :-</v>
      </c>
      <c r="S154" s="886"/>
      <c r="T154" s="886"/>
      <c r="U154" s="887">
        <f>IFERROR(IF(AND(AD136=""),"",VLOOKUP(AD136,Marks,117,0)),"")</f>
        <v>220</v>
      </c>
      <c r="V154" s="887"/>
      <c r="W154" s="887"/>
      <c r="X154" s="887"/>
      <c r="Y154" s="886" t="str">
        <f>IF('Master sheet'!$D$14="Hindi","कुल उपस्थिति :-","Total Attendance :-")</f>
        <v>कुल उपस्थिति :-</v>
      </c>
      <c r="Z154" s="886"/>
      <c r="AA154" s="886"/>
      <c r="AB154" s="886"/>
      <c r="AC154" s="888">
        <f>IFERROR(IF(AND(AD136=""),"",VLOOKUP(AD136,Marks,118,0)),"")</f>
        <v>156</v>
      </c>
      <c r="AD154" s="888"/>
      <c r="AE154" s="888"/>
      <c r="AF154" s="888"/>
    </row>
    <row r="155" spans="1:32" s="44" customFormat="1" ht="21" customHeight="1">
      <c r="A155" s="98">
        <f>IF(N136="","",A154+1)</f>
        <v>27</v>
      </c>
      <c r="B155" s="886" t="str">
        <f>IF('Master sheet'!$D$14="Hindi","परिणाम :-","Result :-")</f>
        <v>परिणाम :-</v>
      </c>
      <c r="C155" s="886"/>
      <c r="D155" s="886"/>
      <c r="E155" s="889" t="str">
        <f>IFERROR(IF(AND(N136=""),"",VLOOKUP(N136,Marks,116,0)),"")</f>
        <v>कक्षोंन्नति</v>
      </c>
      <c r="F155" s="889"/>
      <c r="G155" s="889"/>
      <c r="H155" s="889"/>
      <c r="I155" s="886" t="str">
        <f>IF('Master sheet'!$D$14="Hindi","परिणाम प्रतिशत में :-","Result in Percentage :-")</f>
        <v>परिणाम प्रतिशत में :-</v>
      </c>
      <c r="J155" s="886"/>
      <c r="K155" s="886"/>
      <c r="L155" s="886"/>
      <c r="M155" s="890">
        <f>IFERROR(IF(AND(N136=""),"",VLOOKUP(N136,Marks,113,0)),"")</f>
        <v>80</v>
      </c>
      <c r="N155" s="890"/>
      <c r="O155" s="890"/>
      <c r="P155" s="890"/>
      <c r="Q155" s="964"/>
      <c r="R155" s="886" t="str">
        <f>IF('Master sheet'!$D$14="Hindi","परिणाम :-","Result :-")</f>
        <v>परिणाम :-</v>
      </c>
      <c r="S155" s="886"/>
      <c r="T155" s="886"/>
      <c r="U155" s="889" t="str">
        <f>IFERROR(IF(AND(AD136=""),"",VLOOKUP(AD136,Marks,116,0)),"")</f>
        <v>कक्षोंन्नति</v>
      </c>
      <c r="V155" s="889"/>
      <c r="W155" s="889"/>
      <c r="X155" s="889"/>
      <c r="Y155" s="886" t="str">
        <f>IF('Master sheet'!$D$14="Hindi","परिणाम प्रतिशत में :-","Result in Percentage :-")</f>
        <v>परिणाम प्रतिशत में :-</v>
      </c>
      <c r="Z155" s="886"/>
      <c r="AA155" s="886"/>
      <c r="AB155" s="886"/>
      <c r="AC155" s="890">
        <f>IFERROR(IF(AND(AD136=""),"",VLOOKUP(AD136,Marks,113,0)),"")</f>
        <v>79.400000000000006</v>
      </c>
      <c r="AD155" s="890"/>
      <c r="AE155" s="890"/>
      <c r="AF155" s="890"/>
    </row>
    <row r="156" spans="1:32" s="44" customFormat="1" ht="21" customHeight="1">
      <c r="A156" s="98">
        <f>IF(N136="","",A155+1)</f>
        <v>28</v>
      </c>
      <c r="B156" s="886" t="str">
        <f>IF('Master sheet'!$D$14="Hindi","श्रेणी / ग्रेड :-","Division / Grade :-")</f>
        <v>श्रेणी / ग्रेड :-</v>
      </c>
      <c r="C156" s="886"/>
      <c r="D156" s="886"/>
      <c r="E156" s="210" t="str">
        <f>IFERROR(IF(AND(N136=""),"",VLOOKUP(N136,Marks,114,0)),"")</f>
        <v>I</v>
      </c>
      <c r="F156" s="211" t="s">
        <v>129</v>
      </c>
      <c r="G156" s="891" t="str">
        <f>IFERROR(IF(AND(N136=""),"",VLOOKUP(N136,Marks,119,0)),"")</f>
        <v>B</v>
      </c>
      <c r="H156" s="891"/>
      <c r="I156" s="886" t="str">
        <f>IF('Master sheet'!$D$14="Hindi","कक्षा में स्थान :-","Position in the Class :-")</f>
        <v>कक्षा में स्थान :-</v>
      </c>
      <c r="J156" s="886"/>
      <c r="K156" s="886"/>
      <c r="L156" s="886"/>
      <c r="M156" s="892">
        <f>IFERROR(IF(AND(N136=""),"",VLOOKUP(N136,Marks,115,0)),"")</f>
        <v>14.999999999999998</v>
      </c>
      <c r="N156" s="892"/>
      <c r="O156" s="892"/>
      <c r="P156" s="892"/>
      <c r="Q156" s="964"/>
      <c r="R156" s="886" t="str">
        <f>IF('Master sheet'!$D$14="Hindi","श्रेणी / ग्रेड :-","Division / Grade :-")</f>
        <v>श्रेणी / ग्रेड :-</v>
      </c>
      <c r="S156" s="886"/>
      <c r="T156" s="886"/>
      <c r="U156" s="210" t="str">
        <f>IFERROR(IF(AND(AD136=""),"",VLOOKUP(AD136,Marks,114,0)),"")</f>
        <v>I</v>
      </c>
      <c r="V156" s="211" t="s">
        <v>129</v>
      </c>
      <c r="W156" s="891" t="str">
        <f>IFERROR(IF(AND(AD136=""),"",VLOOKUP(AD136,Marks,119,0)),"")</f>
        <v>B</v>
      </c>
      <c r="X156" s="891"/>
      <c r="Y156" s="886" t="str">
        <f>IF('Master sheet'!$D$14="Hindi","कक्षा में स्थान :-","Position in the Class :-")</f>
        <v>कक्षा में स्थान :-</v>
      </c>
      <c r="Z156" s="886"/>
      <c r="AA156" s="886"/>
      <c r="AB156" s="886"/>
      <c r="AC156" s="892">
        <f>IFERROR(IF(AND(AD136=""),"",VLOOKUP(AD136,Marks,115,0)),"")</f>
        <v>15.999999999999998</v>
      </c>
      <c r="AD156" s="892"/>
      <c r="AE156" s="892"/>
      <c r="AF156" s="892"/>
    </row>
    <row r="157" spans="1:32" s="44" customFormat="1" ht="21" customHeight="1">
      <c r="A157" s="98">
        <f>IF(N136="","",A156+1)</f>
        <v>29</v>
      </c>
      <c r="B157" s="872" t="str">
        <f>IF('Master sheet'!$D$14="Hindi","परीक्षा परिणाम घोषणा दिनांक :-","Result Declaration Date :-")</f>
        <v>परीक्षा परिणाम घोषणा दिनांक :-</v>
      </c>
      <c r="C157" s="872"/>
      <c r="D157" s="872"/>
      <c r="E157" s="873">
        <f>IFERROR(IF(AND(N136=""),"",'Master sheet'!$D$13),"")</f>
        <v>45793</v>
      </c>
      <c r="F157" s="873"/>
      <c r="G157" s="873"/>
      <c r="H157" s="349"/>
      <c r="I157" s="71"/>
      <c r="J157" s="71"/>
      <c r="K157" s="45"/>
      <c r="L157" s="71"/>
      <c r="M157" s="71"/>
      <c r="N157" s="71"/>
      <c r="O157" s="71"/>
      <c r="P157" s="71"/>
      <c r="Q157" s="964"/>
      <c r="R157" s="872" t="str">
        <f>IF('Master sheet'!$D$14="Hindi","परीक्षा परिणाम घोषणा दिनांक :-","Result Declaration Date :-")</f>
        <v>परीक्षा परिणाम घोषणा दिनांक :-</v>
      </c>
      <c r="S157" s="872"/>
      <c r="T157" s="872"/>
      <c r="U157" s="873">
        <f>IFERROR(IF(AND(AD136=""),"",'Master sheet'!$D$13),"")</f>
        <v>45793</v>
      </c>
      <c r="V157" s="873"/>
      <c r="W157" s="873"/>
      <c r="X157" s="349"/>
      <c r="Y157" s="71"/>
      <c r="Z157" s="71"/>
      <c r="AA157" s="45"/>
      <c r="AB157" s="71"/>
      <c r="AC157" s="71"/>
      <c r="AD157" s="71"/>
      <c r="AE157" s="71"/>
      <c r="AF157" s="71"/>
    </row>
    <row r="158" spans="1:32" s="44" customFormat="1" ht="39" customHeight="1">
      <c r="A158" s="98">
        <f>IF(N136="","",A157+1)</f>
        <v>30</v>
      </c>
      <c r="B158" s="874" t="str">
        <f>IFERROR(IF(AND(N136=""),"",'Result Sheet'!$DO$211),"")</f>
        <v>( PRADIP SINGH RAJAWAT )</v>
      </c>
      <c r="C158" s="874"/>
      <c r="D158" s="874"/>
      <c r="E158" s="874"/>
      <c r="F158" s="875" t="str">
        <f>IF(AND(N136=""),"",CONCATENATE("(",'Master sheet'!$D$17," )"))</f>
        <v>(Suresh Kumar )</v>
      </c>
      <c r="G158" s="875"/>
      <c r="H158" s="875"/>
      <c r="I158" s="875"/>
      <c r="J158" s="875"/>
      <c r="K158" s="875" t="str">
        <f>IF(AND(N136=""),"",CONCATENATE("(",'Master sheet'!$D$15," )"))</f>
        <v>(USHA PALIYA )</v>
      </c>
      <c r="L158" s="875"/>
      <c r="M158" s="875"/>
      <c r="N158" s="875"/>
      <c r="O158" s="875"/>
      <c r="P158" s="875"/>
      <c r="Q158" s="964"/>
      <c r="R158" s="874" t="str">
        <f>IFERROR(IF(AND(AD136=""),"",'Result Sheet'!$DO$211),"")</f>
        <v>( PRADIP SINGH RAJAWAT )</v>
      </c>
      <c r="S158" s="874"/>
      <c r="T158" s="874"/>
      <c r="U158" s="874"/>
      <c r="V158" s="875" t="str">
        <f>IF(AND(AD136=""),"",CONCATENATE("(",'Master sheet'!$D$17," )"))</f>
        <v>(Suresh Kumar )</v>
      </c>
      <c r="W158" s="875"/>
      <c r="X158" s="875"/>
      <c r="Y158" s="875"/>
      <c r="Z158" s="875"/>
      <c r="AA158" s="875" t="str">
        <f>IF(AND(AD136=""),"",CONCATENATE("(",'Master sheet'!$D$15," )"))</f>
        <v>(USHA PALIYA )</v>
      </c>
      <c r="AB158" s="875"/>
      <c r="AC158" s="875"/>
      <c r="AD158" s="875"/>
      <c r="AE158" s="875"/>
      <c r="AF158" s="875"/>
    </row>
    <row r="159" spans="1:32" s="44" customFormat="1" ht="21" customHeight="1">
      <c r="A159" s="98">
        <f>IF(N136="","",A158+1)</f>
        <v>31</v>
      </c>
      <c r="B159" s="876" t="str">
        <f>IF('Master sheet'!$D$14="Hindi","हस्ताक्षर कक्षाध्यापक","Signature of the class teacher")</f>
        <v>हस्ताक्षर कक्षाध्यापक</v>
      </c>
      <c r="C159" s="876"/>
      <c r="D159" s="876"/>
      <c r="E159" s="876"/>
      <c r="F159" s="876" t="str">
        <f>IF('Master sheet'!$D$14="Hindi","हस्ताक्षर परीक्षा प्रभारी","Signature of the exam. Incharge")</f>
        <v>हस्ताक्षर परीक्षा प्रभारी</v>
      </c>
      <c r="G159" s="876"/>
      <c r="H159" s="876"/>
      <c r="I159" s="876"/>
      <c r="J159" s="876"/>
      <c r="K159" s="876" t="str">
        <f>IF('Master sheet'!$D$14="Hindi","हस्ताक्षर संस्था प्रधान","Head of Institute's Signature")</f>
        <v>हस्ताक्षर संस्था प्रधान</v>
      </c>
      <c r="L159" s="876"/>
      <c r="M159" s="876"/>
      <c r="N159" s="876"/>
      <c r="O159" s="876"/>
      <c r="P159" s="876"/>
      <c r="Q159" s="964"/>
      <c r="R159" s="876" t="str">
        <f>IF('Master sheet'!$D$14="Hindi","हस्ताक्षर कक्षाध्यापक","Signature of the class teacher")</f>
        <v>हस्ताक्षर कक्षाध्यापक</v>
      </c>
      <c r="S159" s="876"/>
      <c r="T159" s="876"/>
      <c r="U159" s="876"/>
      <c r="V159" s="876" t="str">
        <f>IF('Master sheet'!$D$14="Hindi","हस्ताक्षर परीक्षा प्रभारी","Signature of the exam. Incharge")</f>
        <v>हस्ताक्षर परीक्षा प्रभारी</v>
      </c>
      <c r="W159" s="876"/>
      <c r="X159" s="876"/>
      <c r="Y159" s="876"/>
      <c r="Z159" s="876"/>
      <c r="AA159" s="876" t="str">
        <f>IF('Master sheet'!$D$14="Hindi","हस्ताक्षर संस्था प्रधान","Head of Institute's Signature")</f>
        <v>हस्ताक्षर संस्था प्रधान</v>
      </c>
      <c r="AB159" s="876"/>
      <c r="AC159" s="876"/>
      <c r="AD159" s="876"/>
      <c r="AE159" s="876"/>
      <c r="AF159" s="876"/>
    </row>
    <row r="161" spans="1:32" s="44" customFormat="1" ht="21.95" customHeight="1">
      <c r="A161" s="97">
        <f>IF(N168="","",1)</f>
        <v>1</v>
      </c>
      <c r="B161" s="940" t="str">
        <f>IF('Master sheet'!$D$14="Hindi","वार्षिक रिपोर्ट कार्ड ","Report Card")</f>
        <v xml:space="preserve">वार्षिक रिपोर्ट कार्ड </v>
      </c>
      <c r="C161" s="940"/>
      <c r="D161" s="940"/>
      <c r="E161" s="940"/>
      <c r="F161" s="940"/>
      <c r="G161" s="940"/>
      <c r="H161" s="940"/>
      <c r="I161" s="940"/>
      <c r="J161" s="940"/>
      <c r="K161" s="940"/>
      <c r="L161" s="940"/>
      <c r="M161" s="940"/>
      <c r="N161" s="940"/>
      <c r="O161" s="940"/>
      <c r="P161" s="940"/>
      <c r="Q161" s="964" t="s">
        <v>99</v>
      </c>
      <c r="R161" s="940" t="str">
        <f>IF('Master sheet'!$D$14="Hindi","वार्षिक रिपोर्ट कार्ड ","Report Card")</f>
        <v xml:space="preserve">वार्षिक रिपोर्ट कार्ड </v>
      </c>
      <c r="S161" s="940"/>
      <c r="T161" s="940"/>
      <c r="U161" s="940"/>
      <c r="V161" s="940"/>
      <c r="W161" s="940"/>
      <c r="X161" s="940"/>
      <c r="Y161" s="940"/>
      <c r="Z161" s="940"/>
      <c r="AA161" s="940"/>
      <c r="AB161" s="940"/>
      <c r="AC161" s="940"/>
      <c r="AD161" s="940"/>
      <c r="AE161" s="940"/>
      <c r="AF161" s="940"/>
    </row>
    <row r="162" spans="1:32" s="44" customFormat="1" ht="21.95" customHeight="1">
      <c r="A162" s="98">
        <f>IF(N168="","",A161+1)</f>
        <v>2</v>
      </c>
      <c r="B162" s="941" t="str">
        <f>IF('Master sheet'!$D$14="Hindi","शिक्षा विभाग, राजस्थान सरकार","Education Department, Rajasthan Government")</f>
        <v>शिक्षा विभाग, राजस्थान सरकार</v>
      </c>
      <c r="C162" s="941"/>
      <c r="D162" s="941"/>
      <c r="E162" s="941"/>
      <c r="F162" s="941"/>
      <c r="G162" s="941"/>
      <c r="H162" s="941"/>
      <c r="I162" s="941"/>
      <c r="J162" s="941"/>
      <c r="K162" s="941"/>
      <c r="L162" s="941"/>
      <c r="M162" s="941"/>
      <c r="N162" s="941"/>
      <c r="O162" s="941"/>
      <c r="P162" s="941"/>
      <c r="Q162" s="964"/>
      <c r="R162" s="941" t="str">
        <f>IF('Master sheet'!$D$14="Hindi","शिक्षा विभाग, राजस्थान सरकार","Education Department, Rajasthan Government")</f>
        <v>शिक्षा विभाग, राजस्थान सरकार</v>
      </c>
      <c r="S162" s="941"/>
      <c r="T162" s="941"/>
      <c r="U162" s="941"/>
      <c r="V162" s="941"/>
      <c r="W162" s="941"/>
      <c r="X162" s="941"/>
      <c r="Y162" s="941"/>
      <c r="Z162" s="941"/>
      <c r="AA162" s="941"/>
      <c r="AB162" s="941"/>
      <c r="AC162" s="941"/>
      <c r="AD162" s="941"/>
      <c r="AE162" s="941"/>
      <c r="AF162" s="941"/>
    </row>
    <row r="163" spans="1:32" s="44" customFormat="1" ht="21.95" customHeight="1">
      <c r="A163" s="98">
        <f>IF(N168="","",A162+1)</f>
        <v>3</v>
      </c>
      <c r="B163" s="965" t="str">
        <f>IF('Master sheet'!$D$14="Hindi","विद्यालय का नाम :-","School Name :- ")</f>
        <v>विद्यालय का नाम :-</v>
      </c>
      <c r="C163" s="965"/>
      <c r="D163" s="965"/>
      <c r="E163" s="966" t="str">
        <f>IF(AND(N168=""),"",IF('Master sheet'!$D$14="Hindi",'Master sheet'!$D$8,'Master sheet'!$D$7))</f>
        <v xml:space="preserve">महात्मा गाँधी राजकीय विद्यालय (अंग्रेजी माध्यम) बर, पाली </v>
      </c>
      <c r="F163" s="966"/>
      <c r="G163" s="966"/>
      <c r="H163" s="966"/>
      <c r="I163" s="966"/>
      <c r="J163" s="966"/>
      <c r="K163" s="966"/>
      <c r="L163" s="966"/>
      <c r="M163" s="966"/>
      <c r="N163" s="966"/>
      <c r="O163" s="966"/>
      <c r="P163" s="966"/>
      <c r="Q163" s="964"/>
      <c r="R163" s="965" t="str">
        <f>IF('Master sheet'!$D$14="Hindi","विद्यालय का नाम :-","School Name :- ")</f>
        <v>विद्यालय का नाम :-</v>
      </c>
      <c r="S163" s="965"/>
      <c r="T163" s="965"/>
      <c r="U163" s="966" t="str">
        <f>IF(AND(AD168=""),"",IF('Master sheet'!$D$14="Hindi",'Master sheet'!$D$8,'Master sheet'!$D$7))</f>
        <v xml:space="preserve">महात्मा गाँधी राजकीय विद्यालय (अंग्रेजी माध्यम) बर, पाली </v>
      </c>
      <c r="V163" s="966"/>
      <c r="W163" s="966"/>
      <c r="X163" s="966"/>
      <c r="Y163" s="966"/>
      <c r="Z163" s="966"/>
      <c r="AA163" s="966"/>
      <c r="AB163" s="966"/>
      <c r="AC163" s="966"/>
      <c r="AD163" s="966"/>
      <c r="AE163" s="966"/>
      <c r="AF163" s="966"/>
    </row>
    <row r="164" spans="1:32" s="44" customFormat="1" ht="15.75" customHeight="1">
      <c r="A164" s="98">
        <f>IF(N168="","",A163+1)</f>
        <v>4</v>
      </c>
      <c r="B164" s="352"/>
      <c r="C164" s="352"/>
      <c r="D164" s="352"/>
      <c r="E164" s="967" t="str">
        <f>IF(AND(N168=""),"",IF('Master sheet'!$D$14="Hindi",CONCATENATE("(विद्यालय मान्यता क्रमांक व वर्ष : ","  ",'Master sheet'!$D$6),CONCATENATE("(School Recognition Number &amp; Years : ","  ",'Master sheet'!$D$6)))</f>
        <v>(विद्यालय मान्यता क्रमांक व वर्ष :   शिक्षा/पाली/1995/2001</v>
      </c>
      <c r="F164" s="967"/>
      <c r="G164" s="967"/>
      <c r="H164" s="967"/>
      <c r="I164" s="967"/>
      <c r="J164" s="967"/>
      <c r="K164" s="967"/>
      <c r="L164" s="967"/>
      <c r="M164" s="967"/>
      <c r="N164" s="967"/>
      <c r="O164" s="967"/>
      <c r="P164" s="967"/>
      <c r="Q164" s="964"/>
      <c r="R164" s="352"/>
      <c r="S164" s="352"/>
      <c r="T164" s="352"/>
      <c r="U164" s="967" t="str">
        <f>IF(AND(AD168=""),"",IF('Master sheet'!$D$14="Hindi",CONCATENATE("(विद्यालय मान्यता क्रमांक व वर्ष : ","  ",'Master sheet'!$D$6),CONCATENATE("(School Recognition Number &amp; Years : ","  ",'Master sheet'!$D$6)))</f>
        <v>(विद्यालय मान्यता क्रमांक व वर्ष :   शिक्षा/पाली/1995/2001</v>
      </c>
      <c r="V164" s="967"/>
      <c r="W164" s="967"/>
      <c r="X164" s="967"/>
      <c r="Y164" s="967"/>
      <c r="Z164" s="967"/>
      <c r="AA164" s="967"/>
      <c r="AB164" s="967"/>
      <c r="AC164" s="967"/>
      <c r="AD164" s="967"/>
      <c r="AE164" s="967"/>
      <c r="AF164" s="967"/>
    </row>
    <row r="165" spans="1:32" s="44" customFormat="1" ht="21.95" customHeight="1">
      <c r="A165" s="98">
        <f>IF(N168="","",A164+1)</f>
        <v>5</v>
      </c>
      <c r="B165" s="348" t="str">
        <f>IF('Master sheet'!$D$14="Hindi","कक्षा  :-","CLASS :- ")</f>
        <v>कक्षा  :-</v>
      </c>
      <c r="C165" s="945" t="str">
        <f>IFERROR(IF(AND(N168=""),"",VLOOKUP(N168,Marks,2,0)),"")</f>
        <v>PP3+</v>
      </c>
      <c r="D165" s="945"/>
      <c r="E165" s="946" t="str">
        <f>IF('Master sheet'!$D$14="Hindi","सेक्शन :-","Section :- ")</f>
        <v>सेक्शन :-</v>
      </c>
      <c r="F165" s="946"/>
      <c r="G165" s="946"/>
      <c r="H165" s="945" t="str">
        <f>IFERROR(IF(AND(N168=""),"",VLOOKUP(N168,Marks,3,0)),"")</f>
        <v>A</v>
      </c>
      <c r="I165" s="945"/>
      <c r="J165" s="947" t="str">
        <f>IF('Master sheet'!$D$14="Hindi","सत्र :- ","Session :- ")</f>
        <v xml:space="preserve">सत्र :- </v>
      </c>
      <c r="K165" s="947"/>
      <c r="L165" s="947"/>
      <c r="M165" s="947"/>
      <c r="N165" s="917" t="str">
        <f>IF(AND(N168=""),"",'Marks Entry Nursery'!$I$2)</f>
        <v>2024-2025</v>
      </c>
      <c r="O165" s="917"/>
      <c r="P165" s="917"/>
      <c r="Q165" s="964"/>
      <c r="R165" s="348" t="str">
        <f>IF('Master sheet'!$D$14="Hindi","कक्षा  :-","CLASS :- ")</f>
        <v>कक्षा  :-</v>
      </c>
      <c r="S165" s="945" t="str">
        <f>IFERROR(IF(AND(AD168=""),"",VLOOKUP(AD168,Marks,2,0)),"")</f>
        <v>PP3+</v>
      </c>
      <c r="T165" s="945"/>
      <c r="U165" s="946" t="str">
        <f>IF('Master sheet'!$D$14="Hindi","सेक्शन :-","Section :- ")</f>
        <v>सेक्शन :-</v>
      </c>
      <c r="V165" s="946"/>
      <c r="W165" s="946"/>
      <c r="X165" s="945" t="str">
        <f>IFERROR(IF(AND(AD168=""),"",VLOOKUP(AD168,Marks,3,0)),"")</f>
        <v>A</v>
      </c>
      <c r="Y165" s="945"/>
      <c r="Z165" s="947" t="str">
        <f>IF('Master sheet'!$D$14="Hindi","सत्र :- ","Session :- ")</f>
        <v xml:space="preserve">सत्र :- </v>
      </c>
      <c r="AA165" s="947"/>
      <c r="AB165" s="947"/>
      <c r="AC165" s="947"/>
      <c r="AD165" s="917" t="str">
        <f>IF(AND(AD168=""),"",'Marks Entry Nursery'!$I$2)</f>
        <v>2024-2025</v>
      </c>
      <c r="AE165" s="917"/>
      <c r="AF165" s="917"/>
    </row>
    <row r="166" spans="1:32" s="44" customFormat="1" ht="21.95" customHeight="1">
      <c r="A166" s="98">
        <f>IF(N168="","",A165+1)</f>
        <v>6</v>
      </c>
      <c r="B166" s="898" t="str">
        <f>IF('Master sheet'!$D$14="Hindi","विद्यार्थी का नाम :-","Student's Name :-")</f>
        <v>विद्यार्थी का नाम :-</v>
      </c>
      <c r="C166" s="898"/>
      <c r="D166" s="898"/>
      <c r="E166" s="899" t="str">
        <f>IFERROR(IF(AND(N168=""),"",VLOOKUP(N168,Marks,6,0)),"")</f>
        <v>GUNEET CHOUHAN</v>
      </c>
      <c r="F166" s="899"/>
      <c r="G166" s="899"/>
      <c r="H166" s="899"/>
      <c r="I166" s="899"/>
      <c r="J166" s="900" t="str">
        <f>IF('Master sheet'!$D$14="Hindi","प्रवेशांक :","SR. NO. :")</f>
        <v>प्रवेशांक :</v>
      </c>
      <c r="K166" s="900"/>
      <c r="L166" s="900"/>
      <c r="M166" s="900"/>
      <c r="N166" s="918">
        <f>IFERROR(IF(AND(N168=""),"",VLOOKUP(N168,Marks,5,0)),"")</f>
        <v>931</v>
      </c>
      <c r="O166" s="918"/>
      <c r="P166" s="918"/>
      <c r="Q166" s="964"/>
      <c r="R166" s="898" t="str">
        <f>IF('Master sheet'!$D$14="Hindi","विद्यार्थी का नाम :-","Student's Name :-")</f>
        <v>विद्यार्थी का नाम :-</v>
      </c>
      <c r="S166" s="898"/>
      <c r="T166" s="898"/>
      <c r="U166" s="899" t="str">
        <f>IFERROR(IF(AND(AD168=""),"",VLOOKUP(AD168,Marks,6,0)),"")</f>
        <v>GUNJAN TAK</v>
      </c>
      <c r="V166" s="899"/>
      <c r="W166" s="899"/>
      <c r="X166" s="899"/>
      <c r="Y166" s="899"/>
      <c r="Z166" s="900" t="str">
        <f>IF('Master sheet'!$D$14="Hindi","प्रवेशांक :","SR. NO. :")</f>
        <v>प्रवेशांक :</v>
      </c>
      <c r="AA166" s="900"/>
      <c r="AB166" s="900"/>
      <c r="AC166" s="900"/>
      <c r="AD166" s="918">
        <f>IFERROR(IF(AND(AD168=""),"",VLOOKUP(AD168,Marks,5,0)),"")</f>
        <v>923</v>
      </c>
      <c r="AE166" s="918"/>
      <c r="AF166" s="918"/>
    </row>
    <row r="167" spans="1:32" s="44" customFormat="1" ht="21.95" customHeight="1">
      <c r="A167" s="98">
        <f>IF(N168="","",A166+1)</f>
        <v>7</v>
      </c>
      <c r="B167" s="898" t="str">
        <f>IF('Master sheet'!$D$14="Hindi","पिता का नाम :-","Father's Name :-")</f>
        <v>पिता का नाम :-</v>
      </c>
      <c r="C167" s="898"/>
      <c r="D167" s="898"/>
      <c r="E167" s="899" t="str">
        <f>IFERROR(IF(AND(N168=""),"",VLOOKUP(N168,Marks,7,0)),"")</f>
        <v>KAILASH CHOUHAN</v>
      </c>
      <c r="F167" s="899"/>
      <c r="G167" s="899"/>
      <c r="H167" s="899"/>
      <c r="I167" s="899"/>
      <c r="J167" s="900" t="str">
        <f>IF('Master sheet'!$D$14="Hindi","जन्म तिथि :","Date of Birth :")</f>
        <v>जन्म तिथि :</v>
      </c>
      <c r="K167" s="900"/>
      <c r="L167" s="900"/>
      <c r="M167" s="900"/>
      <c r="N167" s="901" t="str">
        <f>IFERROR(IF(AND(N168=""),"",VLOOKUP(N168,Marks,4,0)),"")</f>
        <v>23-10-2015</v>
      </c>
      <c r="O167" s="901"/>
      <c r="P167" s="901"/>
      <c r="Q167" s="964"/>
      <c r="R167" s="898" t="str">
        <f>IF('Master sheet'!$D$14="Hindi","पिता का नाम :-","Father's Name :-")</f>
        <v>पिता का नाम :-</v>
      </c>
      <c r="S167" s="898"/>
      <c r="T167" s="898"/>
      <c r="U167" s="899" t="str">
        <f>IFERROR(IF(AND(AD168=""),"",VLOOKUP(AD168,Marks,7,0)),"")</f>
        <v>DINESH KUMAR TAK</v>
      </c>
      <c r="V167" s="899"/>
      <c r="W167" s="899"/>
      <c r="X167" s="899"/>
      <c r="Y167" s="899"/>
      <c r="Z167" s="900" t="str">
        <f>IF('Master sheet'!$D$14="Hindi","जन्म तिथि :","Date of Birth :")</f>
        <v>जन्म तिथि :</v>
      </c>
      <c r="AA167" s="900"/>
      <c r="AB167" s="900"/>
      <c r="AC167" s="900"/>
      <c r="AD167" s="901" t="str">
        <f>IFERROR(IF(AND(AD168=""),"",VLOOKUP(AD168,Marks,4,0)),"")</f>
        <v>23-10-2015</v>
      </c>
      <c r="AE167" s="901"/>
      <c r="AF167" s="901"/>
    </row>
    <row r="168" spans="1:32" s="44" customFormat="1" ht="18" customHeight="1">
      <c r="A168" s="98">
        <f>IF(N168="","",A167+1)</f>
        <v>8</v>
      </c>
      <c r="B168" s="898" t="str">
        <f>IF('Master sheet'!$D$14="Hindi","माता का नाम :-","Mother's Name :-")</f>
        <v>माता का नाम :-</v>
      </c>
      <c r="C168" s="898"/>
      <c r="D168" s="898"/>
      <c r="E168" s="899" t="str">
        <f>IFERROR(IF(AND(N168=""),"",VLOOKUP(N168,Marks,8,0)),"")</f>
        <v>PUSHPA DEVI</v>
      </c>
      <c r="F168" s="899"/>
      <c r="G168" s="899"/>
      <c r="H168" s="899"/>
      <c r="I168" s="899"/>
      <c r="J168" s="900" t="str">
        <f>IF('Master sheet'!$D$14="Hindi","रोल नंबर :-","Roll No. :")</f>
        <v>रोल नंबर :-</v>
      </c>
      <c r="K168" s="900"/>
      <c r="L168" s="900"/>
      <c r="M168" s="900"/>
      <c r="N168" s="902">
        <f>IF(AD136="","",IF(AND(AD136+1&gt;$AN$7),"",AD136+1))</f>
        <v>111</v>
      </c>
      <c r="O168" s="902"/>
      <c r="P168" s="902"/>
      <c r="Q168" s="964"/>
      <c r="R168" s="898" t="str">
        <f>IF('Master sheet'!$D$14="Hindi","माता का नाम :-","Mother's Name :-")</f>
        <v>माता का नाम :-</v>
      </c>
      <c r="S168" s="898"/>
      <c r="T168" s="898"/>
      <c r="U168" s="899" t="str">
        <f>IFERROR(IF(AND(AD168=""),"",VLOOKUP(AD168,Marks,8,0)),"")</f>
        <v>SHARDA TAK</v>
      </c>
      <c r="V168" s="899"/>
      <c r="W168" s="899"/>
      <c r="X168" s="899"/>
      <c r="Y168" s="899"/>
      <c r="Z168" s="900" t="str">
        <f>IF('Master sheet'!$D$14="Hindi","रोल नंबर :-","Roll No. :")</f>
        <v>रोल नंबर :-</v>
      </c>
      <c r="AA168" s="900"/>
      <c r="AB168" s="900"/>
      <c r="AC168" s="900"/>
      <c r="AD168" s="963">
        <f>IF(N168="","",IF(AND(N168+1&gt;$AN$7),"",N168+1))</f>
        <v>112</v>
      </c>
      <c r="AE168" s="963"/>
      <c r="AF168" s="963"/>
    </row>
    <row r="169" spans="1:32" s="44" customFormat="1" ht="10.5" customHeight="1">
      <c r="A169" s="98">
        <f>IF(N168="","",A168+1)</f>
        <v>9</v>
      </c>
      <c r="B169" s="351"/>
      <c r="C169" s="351"/>
      <c r="D169" s="351"/>
      <c r="E169" s="347"/>
      <c r="F169" s="347"/>
      <c r="G169" s="347"/>
      <c r="H169" s="347"/>
      <c r="I169" s="347"/>
      <c r="J169" s="346"/>
      <c r="K169" s="346"/>
      <c r="L169" s="346"/>
      <c r="M169" s="346"/>
      <c r="N169" s="350"/>
      <c r="O169" s="350"/>
      <c r="P169" s="350"/>
      <c r="Q169" s="964"/>
      <c r="R169" s="72"/>
      <c r="S169" s="72"/>
      <c r="T169" s="72"/>
      <c r="U169" s="73"/>
      <c r="V169" s="73"/>
      <c r="W169" s="73"/>
      <c r="X169" s="72"/>
      <c r="Y169" s="72"/>
      <c r="Z169" s="74"/>
      <c r="AA169" s="74"/>
      <c r="AB169" s="74"/>
      <c r="AC169" s="45"/>
      <c r="AD169" s="45"/>
      <c r="AE169" s="45"/>
      <c r="AF169" s="45"/>
    </row>
    <row r="170" spans="1:32" s="44" customFormat="1" ht="21" customHeight="1">
      <c r="A170" s="98">
        <f>IF(N168="","",A169+1)</f>
        <v>10</v>
      </c>
      <c r="B170" s="626" t="str">
        <f>IF('Master sheet'!$D$14="Hindi","विषय","Subject")</f>
        <v>विषय</v>
      </c>
      <c r="C170" s="642" t="str">
        <f>IF('Master sheet'!$D$14="Hindi","अर्द्धवार्षिक","Half Yearly")</f>
        <v>अर्द्धवार्षिक</v>
      </c>
      <c r="D170" s="643"/>
      <c r="E170" s="643"/>
      <c r="F170" s="643"/>
      <c r="G170" s="931" t="str">
        <f>IF('Master sheet'!$D$14="Hindi","वार्षिक","Yearly")</f>
        <v>वार्षिक</v>
      </c>
      <c r="H170" s="932"/>
      <c r="I170" s="932"/>
      <c r="J170" s="933"/>
      <c r="K170" s="642" t="str">
        <f>IF('Master sheet'!$D$14="Hindi","सर्व योग","Grand Total")</f>
        <v>सर्व योग</v>
      </c>
      <c r="L170" s="643"/>
      <c r="M170" s="643"/>
      <c r="N170" s="644"/>
      <c r="O170" s="928" t="str">
        <f>IF('Master sheet'!$D$14="Hindi","ग्रेड","Grade")</f>
        <v>ग्रेड</v>
      </c>
      <c r="P170" s="893" t="str">
        <f>IF('Master sheet'!$D$14="Hindi","परिणाम","Results")</f>
        <v>परिणाम</v>
      </c>
      <c r="Q170" s="964"/>
      <c r="R170" s="626" t="str">
        <f>IF('Master sheet'!$D$14="Hindi","विषय","Subject")</f>
        <v>विषय</v>
      </c>
      <c r="S170" s="642" t="str">
        <f>IF('Master sheet'!$D$14="Hindi","अर्द्धवार्षिक","Half Yearly")</f>
        <v>अर्द्धवार्षिक</v>
      </c>
      <c r="T170" s="643"/>
      <c r="U170" s="643"/>
      <c r="V170" s="643"/>
      <c r="W170" s="931" t="str">
        <f>IF('Master sheet'!$D$14="Hindi","वार्षिक","Yearly")</f>
        <v>वार्षिक</v>
      </c>
      <c r="X170" s="932"/>
      <c r="Y170" s="932"/>
      <c r="Z170" s="933"/>
      <c r="AA170" s="642" t="str">
        <f>IF('Master sheet'!$D$14="Hindi","सर्व योग","Grand Total")</f>
        <v>सर्व योग</v>
      </c>
      <c r="AB170" s="643"/>
      <c r="AC170" s="643"/>
      <c r="AD170" s="644"/>
      <c r="AE170" s="928" t="str">
        <f>IF('Master sheet'!$D$14="Hindi","ग्रेड","Grade")</f>
        <v>ग्रेड</v>
      </c>
      <c r="AF170" s="893" t="str">
        <f>IF('Master sheet'!$D$14="Hindi","परिणाम","Results")</f>
        <v>परिणाम</v>
      </c>
    </row>
    <row r="171" spans="1:32" s="44" customFormat="1" ht="90.75" customHeight="1">
      <c r="A171" s="98">
        <f>IF(N168="","",A170+1)</f>
        <v>11</v>
      </c>
      <c r="B171" s="626"/>
      <c r="C171" s="934" t="str">
        <f>IF('Master sheet'!$D$14="Hindi","लिखित","Written")</f>
        <v>लिखित</v>
      </c>
      <c r="D171" s="935"/>
      <c r="E171" s="934" t="str">
        <f>IF('Master sheet'!$D$14="Hindi","मौखिक","Oral")</f>
        <v>मौखिक</v>
      </c>
      <c r="F171" s="935"/>
      <c r="G171" s="934" t="str">
        <f>IF('Master sheet'!$D$14="Hindi","लिखित","Written")</f>
        <v>लिखित</v>
      </c>
      <c r="H171" s="935"/>
      <c r="I171" s="936" t="str">
        <f>IF('Master sheet'!$D$14="Hindi","मौखिक","Oral")</f>
        <v>मौखिक</v>
      </c>
      <c r="J171" s="936"/>
      <c r="K171" s="360" t="str">
        <f>IF('Master sheet'!$D$14="Hindi","लिखित","Written")</f>
        <v>लिखित</v>
      </c>
      <c r="L171" s="360" t="str">
        <f>IF('Master sheet'!$D$14="Hindi","मौखिक","Oral")</f>
        <v>मौखिक</v>
      </c>
      <c r="M171" s="937" t="str">
        <f>IF('Master sheet'!$D$14="Hindi","कुल विषय योग ","Subject Total")</f>
        <v xml:space="preserve">कुल विषय योग </v>
      </c>
      <c r="N171" s="938"/>
      <c r="O171" s="929"/>
      <c r="P171" s="894"/>
      <c r="Q171" s="964"/>
      <c r="R171" s="626"/>
      <c r="S171" s="934" t="str">
        <f>IF('Master sheet'!$D$14="Hindi","लिखित","Written")</f>
        <v>लिखित</v>
      </c>
      <c r="T171" s="935"/>
      <c r="U171" s="934" t="str">
        <f>IF('Master sheet'!$D$14="Hindi","मौखिक","Oral")</f>
        <v>मौखिक</v>
      </c>
      <c r="V171" s="935"/>
      <c r="W171" s="934" t="str">
        <f>IF('Master sheet'!$D$14="Hindi","लिखित","Written")</f>
        <v>लिखित</v>
      </c>
      <c r="X171" s="935"/>
      <c r="Y171" s="936" t="str">
        <f>IF('Master sheet'!$D$14="Hindi","मौखिक","Oral")</f>
        <v>मौखिक</v>
      </c>
      <c r="Z171" s="936"/>
      <c r="AA171" s="360" t="str">
        <f>IF('Master sheet'!$D$14="Hindi","लिखित","Written")</f>
        <v>लिखित</v>
      </c>
      <c r="AB171" s="360" t="str">
        <f>IF('Master sheet'!$D$14="Hindi","मौखिक","Oral")</f>
        <v>मौखिक</v>
      </c>
      <c r="AC171" s="937" t="str">
        <f>IF('Master sheet'!$D$14="Hindi","कुल विषय योग ","Subject Total")</f>
        <v xml:space="preserve">कुल विषय योग </v>
      </c>
      <c r="AD171" s="938"/>
      <c r="AE171" s="929"/>
      <c r="AF171" s="894"/>
    </row>
    <row r="172" spans="1:32" s="44" customFormat="1" ht="18.75" customHeight="1">
      <c r="A172" s="98">
        <f>IF(N168="","",A171+1)</f>
        <v>12</v>
      </c>
      <c r="B172" s="626"/>
      <c r="C172" s="905">
        <v>30</v>
      </c>
      <c r="D172" s="906"/>
      <c r="E172" s="905">
        <v>70</v>
      </c>
      <c r="F172" s="906"/>
      <c r="G172" s="905">
        <v>30</v>
      </c>
      <c r="H172" s="906"/>
      <c r="I172" s="905">
        <v>70</v>
      </c>
      <c r="J172" s="906"/>
      <c r="K172" s="388">
        <v>60</v>
      </c>
      <c r="L172" s="388">
        <v>140</v>
      </c>
      <c r="M172" s="905">
        <v>200</v>
      </c>
      <c r="N172" s="906"/>
      <c r="O172" s="930"/>
      <c r="P172" s="895"/>
      <c r="Q172" s="964"/>
      <c r="R172" s="626"/>
      <c r="S172" s="905">
        <v>30</v>
      </c>
      <c r="T172" s="906"/>
      <c r="U172" s="905">
        <v>70</v>
      </c>
      <c r="V172" s="906"/>
      <c r="W172" s="905">
        <v>30</v>
      </c>
      <c r="X172" s="906"/>
      <c r="Y172" s="905">
        <v>70</v>
      </c>
      <c r="Z172" s="906"/>
      <c r="AA172" s="388">
        <v>60</v>
      </c>
      <c r="AB172" s="388">
        <v>140</v>
      </c>
      <c r="AC172" s="905">
        <v>200</v>
      </c>
      <c r="AD172" s="906"/>
      <c r="AE172" s="930"/>
      <c r="AF172" s="895"/>
    </row>
    <row r="173" spans="1:32" s="44" customFormat="1" ht="21" customHeight="1">
      <c r="A173" s="98">
        <f>IF(N168="","",A172+1)</f>
        <v>13</v>
      </c>
      <c r="B173" s="303" t="str">
        <f>IF('Master sheet'!D$14="Hindi","हिंदी","Hindi")</f>
        <v>हिंदी</v>
      </c>
      <c r="C173" s="701">
        <f>IFERROR(IF(AND(N168=""),"",VLOOKUP(N168,Marks,15,0)),"")</f>
        <v>29</v>
      </c>
      <c r="D173" s="703"/>
      <c r="E173" s="701">
        <f>IFERROR(IF(AND(N168=""),"",VLOOKUP(N168,Marks,16,0)),"")</f>
        <v>62</v>
      </c>
      <c r="F173" s="703"/>
      <c r="G173" s="701">
        <f>IFERROR(IF(AND(N168=""),"",VLOOKUP(N168,Marks,19,0)),"")</f>
        <v>24</v>
      </c>
      <c r="H173" s="703"/>
      <c r="I173" s="701">
        <f>IFERROR(IF(AND(N168=""),"",VLOOKUP(N168,Marks,20,0)),"")</f>
        <v>20</v>
      </c>
      <c r="J173" s="703"/>
      <c r="K173" s="380">
        <f>IFERROR(IF(AND(N168=""),"",SUM(C173,G173)),"")</f>
        <v>53</v>
      </c>
      <c r="L173" s="380">
        <f>IFERROR(IF(AND(N168=""),"",SUM(E173,I173)),"")</f>
        <v>82</v>
      </c>
      <c r="M173" s="903">
        <f>IFERROR(IF(AND(N168=""),"",SUM(K173,L173)),"")</f>
        <v>135</v>
      </c>
      <c r="N173" s="904"/>
      <c r="O173" s="79" t="str">
        <f>IFERROR(IF(AND(N168=""),"",VLOOKUP(N168,Marks,28,0)),"")</f>
        <v>C</v>
      </c>
      <c r="P173" s="209" t="str">
        <f>IFERROR(IF(AND(N168=""),"",VLOOKUP(N168,Marks,26,0)),"")</f>
        <v>P</v>
      </c>
      <c r="Q173" s="964"/>
      <c r="R173" s="303" t="str">
        <f>IF('Master sheet'!V$14="Hindi","हिंदी","Hindi")</f>
        <v>Hindi</v>
      </c>
      <c r="S173" s="701">
        <f>IFERROR(IF(AND(AD168=""),"",VLOOKUP(AD168,Marks,15,0)),"")</f>
        <v>29</v>
      </c>
      <c r="T173" s="703"/>
      <c r="U173" s="701">
        <f>IFERROR(IF(AND(AD168=""),"",VLOOKUP(AD168,Marks,16,0)),"")</f>
        <v>65</v>
      </c>
      <c r="V173" s="703"/>
      <c r="W173" s="701">
        <f>IFERROR(IF(AND(AD168=""),"",VLOOKUP(AD168,Marks,19,0)),"")</f>
        <v>24</v>
      </c>
      <c r="X173" s="703"/>
      <c r="Y173" s="701">
        <f>IFERROR(IF(AND(AD168=""),"",VLOOKUP(AD168,Marks,20,0)),"")</f>
        <v>20</v>
      </c>
      <c r="Z173" s="703"/>
      <c r="AA173" s="380">
        <f>IFERROR(IF(AND(AD168=""),"",SUM(S173,W173)),"")</f>
        <v>53</v>
      </c>
      <c r="AB173" s="380">
        <f>IFERROR(IF(AND(AD168=""),"",SUM(U173,Y173)),"")</f>
        <v>85</v>
      </c>
      <c r="AC173" s="903">
        <f>IFERROR(IF(AND(AD168=""),"",SUM(AA173,AB173)),"")</f>
        <v>138</v>
      </c>
      <c r="AD173" s="904"/>
      <c r="AE173" s="79" t="str">
        <f>IFERROR(IF(AND(AD168=""),"",VLOOKUP(AD168,Marks,28,0)),"")</f>
        <v>C</v>
      </c>
      <c r="AF173" s="209" t="str">
        <f>IFERROR(IF(AND(AD168=""),"",VLOOKUP(AD168,Marks,26,0)),"")</f>
        <v>P</v>
      </c>
    </row>
    <row r="174" spans="1:32" s="44" customFormat="1" ht="21" customHeight="1">
      <c r="A174" s="98">
        <f>IF(N168="","",A173+1)</f>
        <v>14</v>
      </c>
      <c r="B174" s="303" t="str">
        <f>IF('Master sheet'!$D$14="Hindi","गणित","Maths")</f>
        <v>गणित</v>
      </c>
      <c r="C174" s="701">
        <f>IFERROR(IF(AND(N168=""),"",VLOOKUP(N168,Marks,51,0)),"")</f>
        <v>23</v>
      </c>
      <c r="D174" s="703"/>
      <c r="E174" s="701">
        <f>IFERROR(IF(AND(N168=""),"",VLOOKUP(N168,Marks,52,0)),"")</f>
        <v>64</v>
      </c>
      <c r="F174" s="703"/>
      <c r="G174" s="701">
        <f>IFERROR(IF(AND(N168=""),"",VLOOKUP(N168,Marks,55,0)),"")</f>
        <v>26</v>
      </c>
      <c r="H174" s="703"/>
      <c r="I174" s="701">
        <f>IFERROR(IF(AND(N168=""),"",VLOOKUP(N168,Marks,56,0)),"")</f>
        <v>64</v>
      </c>
      <c r="J174" s="703"/>
      <c r="K174" s="380">
        <f>IFERROR(IF(AND(N168=""),"",SUM(C174,G174)),"")</f>
        <v>49</v>
      </c>
      <c r="L174" s="380">
        <f>IFERROR(IF(AND(N168=""),"",SUM(E174,I174)),"")</f>
        <v>128</v>
      </c>
      <c r="M174" s="903">
        <f>IFERROR(IF(AND(N168=""),"",SUM(K174,L174)),"")</f>
        <v>177</v>
      </c>
      <c r="N174" s="904"/>
      <c r="O174" s="79" t="str">
        <f>IFERROR(IF(AND(N168=""),"",VLOOKUP(N168,Marks,64,0)),"")</f>
        <v>A</v>
      </c>
      <c r="P174" s="209" t="str">
        <f>IFERROR(IF(AND(N168=""),"",VLOOKUP(N168,Marks,62,0)),"")</f>
        <v>P</v>
      </c>
      <c r="Q174" s="964"/>
      <c r="R174" s="303" t="str">
        <f>IF('Master sheet'!$D$14="Hindi","गणित","Maths")</f>
        <v>गणित</v>
      </c>
      <c r="S174" s="701">
        <f>IFERROR(IF(AND(AD168=""),"",VLOOKUP(AD168,Marks,51,0)),"")</f>
        <v>25</v>
      </c>
      <c r="T174" s="703"/>
      <c r="U174" s="701">
        <f>IFERROR(IF(AND(AD168=""),"",VLOOKUP(AD168,Marks,52,0)),"")</f>
        <v>64</v>
      </c>
      <c r="V174" s="703"/>
      <c r="W174" s="701">
        <f>IFERROR(IF(AND(AD168=""),"",VLOOKUP(AD168,Marks,55,0)),"")</f>
        <v>24</v>
      </c>
      <c r="X174" s="703"/>
      <c r="Y174" s="701">
        <f>IFERROR(IF(AND(AD168=""),"",VLOOKUP(AD168,Marks,56,0)),"")</f>
        <v>65</v>
      </c>
      <c r="Z174" s="703"/>
      <c r="AA174" s="380">
        <f>IFERROR(IF(AND(AD168=""),"",SUM(S174,W174)),"")</f>
        <v>49</v>
      </c>
      <c r="AB174" s="380">
        <f>IFERROR(IF(AND(AD168=""),"",SUM(U174,Y174)),"")</f>
        <v>129</v>
      </c>
      <c r="AC174" s="903">
        <f>IFERROR(IF(AND(AD168=""),"",SUM(AA174,AB174)),"")</f>
        <v>178</v>
      </c>
      <c r="AD174" s="904"/>
      <c r="AE174" s="79" t="str">
        <f>IFERROR(IF(AND(AD168=""),"",VLOOKUP(AD168,Marks,64,0)),"")</f>
        <v>A</v>
      </c>
      <c r="AF174" s="209" t="str">
        <f>IFERROR(IF(AND(AD168=""),"",VLOOKUP(AD168,Marks,62,0)),"")</f>
        <v>P</v>
      </c>
    </row>
    <row r="175" spans="1:32" s="44" customFormat="1" ht="21" customHeight="1">
      <c r="A175" s="98">
        <f>IF(N168="","",A174+1)</f>
        <v>15</v>
      </c>
      <c r="B175" s="390"/>
      <c r="C175" s="905">
        <v>15</v>
      </c>
      <c r="D175" s="906"/>
      <c r="E175" s="905">
        <v>35</v>
      </c>
      <c r="F175" s="906"/>
      <c r="G175" s="905">
        <v>15</v>
      </c>
      <c r="H175" s="906"/>
      <c r="I175" s="905">
        <v>35</v>
      </c>
      <c r="J175" s="906"/>
      <c r="K175" s="388">
        <v>30</v>
      </c>
      <c r="L175" s="388">
        <v>70</v>
      </c>
      <c r="M175" s="905">
        <v>100</v>
      </c>
      <c r="N175" s="906"/>
      <c r="O175" s="921"/>
      <c r="P175" s="922"/>
      <c r="Q175" s="964"/>
      <c r="R175" s="390"/>
      <c r="S175" s="905">
        <v>15</v>
      </c>
      <c r="T175" s="906"/>
      <c r="U175" s="905">
        <v>35</v>
      </c>
      <c r="V175" s="906"/>
      <c r="W175" s="905">
        <v>15</v>
      </c>
      <c r="X175" s="906"/>
      <c r="Y175" s="905">
        <v>35</v>
      </c>
      <c r="Z175" s="906"/>
      <c r="AA175" s="388">
        <v>30</v>
      </c>
      <c r="AB175" s="388">
        <v>70</v>
      </c>
      <c r="AC175" s="905">
        <v>100</v>
      </c>
      <c r="AD175" s="906"/>
      <c r="AE175" s="921"/>
      <c r="AF175" s="922"/>
    </row>
    <row r="176" spans="1:32" s="44" customFormat="1" ht="21" customHeight="1">
      <c r="A176" s="98">
        <f>IF(N168="","",A175+1)</f>
        <v>16</v>
      </c>
      <c r="B176" s="303" t="str">
        <f>IF('Master sheet'!$D$14="Hindi","अंग्रेजी","English")</f>
        <v>अंग्रेजी</v>
      </c>
      <c r="C176" s="701">
        <f>IFERROR(IF(AND(N168=""),"",VLOOKUP(N168,Marks,33,0)),"")</f>
        <v>14</v>
      </c>
      <c r="D176" s="703"/>
      <c r="E176" s="701">
        <f>IFERROR(IF(AND(N168=""),"",VLOOKUP(N168,Marks,34,0)),"")</f>
        <v>32</v>
      </c>
      <c r="F176" s="703"/>
      <c r="G176" s="701">
        <f>IFERROR(IF(AND(N168=""),"",VLOOKUP(N168,Marks,37,0)),"")</f>
        <v>12</v>
      </c>
      <c r="H176" s="703"/>
      <c r="I176" s="701">
        <f>IFERROR(IF(AND(N168=""),"",VLOOKUP(N168,Marks,38,0)),"")</f>
        <v>30</v>
      </c>
      <c r="J176" s="703"/>
      <c r="K176" s="380">
        <f>IFERROR(IF(AND(N168=""),"",SUM(C176,G176)),"")</f>
        <v>26</v>
      </c>
      <c r="L176" s="380">
        <f>IFERROR(IF(AND(N168=""),"",SUM(E176,I176)),"")</f>
        <v>62</v>
      </c>
      <c r="M176" s="903">
        <f>IFERROR(IF(AND(N168=""),"",SUM(K176,L176)),"")</f>
        <v>88</v>
      </c>
      <c r="N176" s="904"/>
      <c r="O176" s="79" t="str">
        <f>IFERROR(IF(AND(N168=""),"",VLOOKUP(N168,Marks,46,0)),"")</f>
        <v>A</v>
      </c>
      <c r="P176" s="209" t="str">
        <f>IFERROR(IF(AND(N168=""),"",VLOOKUP(N168,Marks,44,0)),"")</f>
        <v>P</v>
      </c>
      <c r="Q176" s="964"/>
      <c r="R176" s="303" t="str">
        <f>IF('Master sheet'!$D$14="Hindi","अंग्रेजी","English")</f>
        <v>अंग्रेजी</v>
      </c>
      <c r="S176" s="701">
        <f>IFERROR(IF(AND(AD168=""),"",VLOOKUP(AD168,Marks,33,0)),"")</f>
        <v>14</v>
      </c>
      <c r="T176" s="703"/>
      <c r="U176" s="701">
        <f>IFERROR(IF(AND(AD168=""),"",VLOOKUP(AD168,Marks,34,0)),"")</f>
        <v>32</v>
      </c>
      <c r="V176" s="703"/>
      <c r="W176" s="701">
        <f>IFERROR(IF(AND(AD168=""),"",VLOOKUP(AD168,Marks,37,0)),"")</f>
        <v>13</v>
      </c>
      <c r="X176" s="703"/>
      <c r="Y176" s="701">
        <f>IFERROR(IF(AND(AD168=""),"",VLOOKUP(AD168,Marks,38,0)),"")</f>
        <v>32</v>
      </c>
      <c r="Z176" s="703"/>
      <c r="AA176" s="380">
        <f>IFERROR(IF(AND(AD168=""),"",SUM(S176,W176)),"")</f>
        <v>27</v>
      </c>
      <c r="AB176" s="380">
        <f>IFERROR(IF(AND(AD168=""),"",SUM(U176,Y176)),"")</f>
        <v>64</v>
      </c>
      <c r="AC176" s="903">
        <f>IFERROR(IF(AND(AD168=""),"",SUM(AA176,AB176)),"")</f>
        <v>91</v>
      </c>
      <c r="AD176" s="904"/>
      <c r="AE176" s="79" t="str">
        <f>IFERROR(IF(AND(AD168=""),"",VLOOKUP(AD168,Marks,46,0)),"")</f>
        <v>A</v>
      </c>
      <c r="AF176" s="209" t="str">
        <f>IFERROR(IF(AND(AD168=""),"",VLOOKUP(AD168,Marks,44,0)),"")</f>
        <v>P</v>
      </c>
    </row>
    <row r="177" spans="1:32" s="44" customFormat="1" ht="25.5" customHeight="1">
      <c r="A177" s="98">
        <f>IF(N168="","",A176+1)</f>
        <v>17</v>
      </c>
      <c r="B177" s="304" t="str">
        <f>IF('Master sheet'!$D$14="Hindi","कुल योग","Total")</f>
        <v>कुल योग</v>
      </c>
      <c r="C177" s="926">
        <f>IF(AND(N168=""),"",IF(AND(C173="",C174="",C176=""),"",SUM(C173,C174,C176)))</f>
        <v>66</v>
      </c>
      <c r="D177" s="927"/>
      <c r="E177" s="926">
        <f>IF(AND(N168=""),"",IF(AND(E173="",E174="",E176=""),"",SUM(E173,E174,E176)))</f>
        <v>158</v>
      </c>
      <c r="F177" s="927"/>
      <c r="G177" s="926">
        <f>IF(AND(N168=""),"",IF(AND(G173="",G174="",G176=""),"",SUM(G173,G174,G176)))</f>
        <v>62</v>
      </c>
      <c r="H177" s="927"/>
      <c r="I177" s="926">
        <f>IF(AND(N168=""),"",IF(AND(I173="",I174="",I176=""),"",SUM(I173,I174,I176)))</f>
        <v>114</v>
      </c>
      <c r="J177" s="927"/>
      <c r="K177" s="381">
        <f>IF(AND(N168=""),"",IF(AND(K173="",K174="",K176=""),"",SUM(K173,K174,K176)))</f>
        <v>128</v>
      </c>
      <c r="L177" s="381">
        <f>IF(AND(N168=""),"",IF(AND(L173="",L174="",L176=""),"",SUM(L173,L174,L176)))</f>
        <v>272</v>
      </c>
      <c r="M177" s="903">
        <f>IF(AND(N168=""),"",IF(AND(M173="",M174="",M176=""),"",SUM(M173,M174,M176)))</f>
        <v>400</v>
      </c>
      <c r="N177" s="904"/>
      <c r="O177" s="389" t="str">
        <f>IFERROR(IF(AND(N168=""),"",VLOOKUP(N168,Marks,119,0)),"")</f>
        <v>B</v>
      </c>
      <c r="P177" s="212"/>
      <c r="Q177" s="964"/>
      <c r="R177" s="304" t="str">
        <f>IF('Master sheet'!$D$14="Hindi","कुल योग","Total")</f>
        <v>कुल योग</v>
      </c>
      <c r="S177" s="926">
        <f>IF(AND(AD168=""),"",IF(AND(S173="",S174="",S176=""),"",SUM(S173,S174,S176)))</f>
        <v>68</v>
      </c>
      <c r="T177" s="927"/>
      <c r="U177" s="926">
        <f>IF(AND(AD168=""),"",IF(AND(U173="",U174="",U176=""),"",SUM(U173,U174,U176)))</f>
        <v>161</v>
      </c>
      <c r="V177" s="927"/>
      <c r="W177" s="926">
        <f>IF(AND(AD168=""),"",IF(AND(W173="",W174="",W176=""),"",SUM(W173,W174,W176)))</f>
        <v>61</v>
      </c>
      <c r="X177" s="927"/>
      <c r="Y177" s="926">
        <f>IF(AND(AD168=""),"",IF(AND(Y173="",Y174="",Y176=""),"",SUM(Y173,Y174,Y176)))</f>
        <v>117</v>
      </c>
      <c r="Z177" s="927"/>
      <c r="AA177" s="381">
        <f>IF(AND(AD168=""),"",IF(AND(AA173="",AA174="",AA176=""),"",SUM(AA173,AA174,AA176)))</f>
        <v>129</v>
      </c>
      <c r="AB177" s="381">
        <f>IF(AND(AD168=""),"",IF(AND(AB173="",AB174="",AB176=""),"",SUM(AB173,AB174,AB176)))</f>
        <v>278</v>
      </c>
      <c r="AC177" s="903">
        <f>IF(AND(AD168=""),"",IF(AND(AC173="",AC174="",AC176=""),"",SUM(AC173,AC174,AC176)))</f>
        <v>407</v>
      </c>
      <c r="AD177" s="904"/>
      <c r="AE177" s="389" t="str">
        <f>IFERROR(IF(AND(AD168=""),"",VLOOKUP(AD168,Marks,119,0)),"")</f>
        <v>B</v>
      </c>
      <c r="AF177" s="212"/>
    </row>
    <row r="178" spans="1:32" s="44" customFormat="1" ht="25.5" customHeight="1">
      <c r="A178" s="98">
        <f>IF(N168="","",A177+1)</f>
        <v>18</v>
      </c>
      <c r="B178" s="391"/>
      <c r="C178" s="905">
        <v>50</v>
      </c>
      <c r="D178" s="923"/>
      <c r="E178" s="923"/>
      <c r="F178" s="906"/>
      <c r="G178" s="905">
        <v>50</v>
      </c>
      <c r="H178" s="923"/>
      <c r="I178" s="923"/>
      <c r="J178" s="906"/>
      <c r="K178" s="905">
        <v>100</v>
      </c>
      <c r="L178" s="923"/>
      <c r="M178" s="923"/>
      <c r="N178" s="906"/>
      <c r="O178" s="924"/>
      <c r="P178" s="925"/>
      <c r="Q178" s="964"/>
      <c r="R178" s="391"/>
      <c r="S178" s="905">
        <v>50</v>
      </c>
      <c r="T178" s="923"/>
      <c r="U178" s="923"/>
      <c r="V178" s="906"/>
      <c r="W178" s="905">
        <v>50</v>
      </c>
      <c r="X178" s="923"/>
      <c r="Y178" s="923"/>
      <c r="Z178" s="906"/>
      <c r="AA178" s="905">
        <v>100</v>
      </c>
      <c r="AB178" s="923"/>
      <c r="AC178" s="923"/>
      <c r="AD178" s="906"/>
      <c r="AE178" s="924"/>
      <c r="AF178" s="925"/>
    </row>
    <row r="179" spans="1:32" s="44" customFormat="1" ht="21" customHeight="1">
      <c r="A179" s="98">
        <f>IF(N168="","",A178+1)</f>
        <v>19</v>
      </c>
      <c r="B179" s="308" t="str">
        <f>IF('Master sheet'!$D$14="Hindi","पर्यावरण अध्ययन","EVS")</f>
        <v>पर्यावरण अध्ययन</v>
      </c>
      <c r="C179" s="701">
        <f>IFERROR(IF(AND(N168=""),"",VLOOKUP(N168,Marks,69,0)),"")</f>
        <v>41</v>
      </c>
      <c r="D179" s="702"/>
      <c r="E179" s="702"/>
      <c r="F179" s="703"/>
      <c r="G179" s="701">
        <f>IFERROR(IF(AND(N168=""),"",VLOOKUP(N168,Marks,73,0)),"")</f>
        <v>48</v>
      </c>
      <c r="H179" s="702"/>
      <c r="I179" s="702"/>
      <c r="J179" s="703"/>
      <c r="K179" s="926">
        <f>IFERROR(IF(AND(N168=""),"",SUM(C179,G179)),"")</f>
        <v>89</v>
      </c>
      <c r="L179" s="948"/>
      <c r="M179" s="948"/>
      <c r="N179" s="927"/>
      <c r="O179" s="79" t="str">
        <f>IFERROR(IF(AND(N168=""),"",VLOOKUP(N168,Marks,82,0)),"")</f>
        <v>A</v>
      </c>
      <c r="P179" s="209" t="str">
        <f>IFERROR(IF(AND(N168=""),"",VLOOKUP(N168,Marks,80,0)),"")</f>
        <v>P</v>
      </c>
      <c r="Q179" s="964"/>
      <c r="R179" s="308" t="str">
        <f>IF('Master sheet'!$D$14="Hindi","पर्यावरण अध्ययन","EVS")</f>
        <v>पर्यावरण अध्ययन</v>
      </c>
      <c r="S179" s="701">
        <f>IFERROR(IF(AND(AD168=""),"",VLOOKUP(AD168,Marks,69,0)),"")</f>
        <v>41</v>
      </c>
      <c r="T179" s="702"/>
      <c r="U179" s="702"/>
      <c r="V179" s="703"/>
      <c r="W179" s="701">
        <f>IFERROR(IF(AND(AD168=""),"",VLOOKUP(AD168,Marks,73,0)),"")</f>
        <v>45</v>
      </c>
      <c r="X179" s="702"/>
      <c r="Y179" s="702"/>
      <c r="Z179" s="703"/>
      <c r="AA179" s="926">
        <f>IFERROR(IF(AND(AD168=""),"",SUM(S179,W179)),"")</f>
        <v>86</v>
      </c>
      <c r="AB179" s="948"/>
      <c r="AC179" s="948"/>
      <c r="AD179" s="927"/>
      <c r="AE179" s="79" t="str">
        <f>IFERROR(IF(AND(AD168=""),"",VLOOKUP(AD168,Marks,82,0)),"")</f>
        <v>A</v>
      </c>
      <c r="AF179" s="209" t="str">
        <f>IFERROR(IF(AND(AD168=""),"",VLOOKUP(AD168,Marks,80,0)),"")</f>
        <v>P</v>
      </c>
    </row>
    <row r="180" spans="1:32" s="44" customFormat="1" ht="9" customHeight="1">
      <c r="A180" s="98">
        <f>IF(N168="","",A179+1)</f>
        <v>20</v>
      </c>
      <c r="B180" s="896"/>
      <c r="C180" s="896"/>
      <c r="D180" s="896"/>
      <c r="E180" s="896"/>
      <c r="F180" s="896"/>
      <c r="G180" s="896"/>
      <c r="H180" s="896"/>
      <c r="I180" s="896"/>
      <c r="J180" s="896"/>
      <c r="K180" s="896"/>
      <c r="L180" s="896"/>
      <c r="M180" s="896"/>
      <c r="N180" s="896"/>
      <c r="O180" s="896"/>
      <c r="P180" s="896"/>
      <c r="Q180" s="964"/>
      <c r="R180" s="896"/>
      <c r="S180" s="896"/>
      <c r="T180" s="896"/>
      <c r="U180" s="896"/>
      <c r="V180" s="896"/>
      <c r="W180" s="896"/>
      <c r="X180" s="896"/>
      <c r="Y180" s="896"/>
      <c r="Z180" s="896"/>
      <c r="AA180" s="896"/>
      <c r="AB180" s="896"/>
      <c r="AC180" s="896"/>
      <c r="AD180" s="896"/>
      <c r="AE180" s="896"/>
      <c r="AF180" s="896"/>
    </row>
    <row r="181" spans="1:32" s="44" customFormat="1" ht="18.95" customHeight="1">
      <c r="A181" s="98">
        <f>IF(N168="","",A180+1)</f>
        <v>21</v>
      </c>
      <c r="B181" s="949" t="str">
        <f>IF('Master sheet'!$D$14="Hindi","अतिरिक्त विषय ","Extra Subject")</f>
        <v xml:space="preserve">अतिरिक्त विषय </v>
      </c>
      <c r="C181" s="949"/>
      <c r="D181" s="949"/>
      <c r="E181" s="949"/>
      <c r="F181" s="949"/>
      <c r="G181" s="949"/>
      <c r="H181" s="949"/>
      <c r="I181" s="949"/>
      <c r="J181" s="949"/>
      <c r="K181" s="949"/>
      <c r="L181" s="949"/>
      <c r="M181" s="949"/>
      <c r="N181" s="949"/>
      <c r="O181" s="949"/>
      <c r="P181" s="949"/>
      <c r="Q181" s="964"/>
      <c r="R181" s="950" t="str">
        <f>IF('Master sheet'!$D$14="Hindi","अतिरिक्त विषय ","Extra Subject")</f>
        <v xml:space="preserve">अतिरिक्त विषय </v>
      </c>
      <c r="S181" s="950"/>
      <c r="T181" s="950"/>
      <c r="U181" s="950"/>
      <c r="V181" s="950"/>
      <c r="W181" s="950"/>
      <c r="X181" s="950"/>
      <c r="Y181" s="950"/>
      <c r="Z181" s="950"/>
      <c r="AA181" s="950"/>
      <c r="AB181" s="950"/>
      <c r="AC181" s="950"/>
      <c r="AD181" s="950"/>
      <c r="AE181" s="950"/>
      <c r="AF181" s="950"/>
    </row>
    <row r="182" spans="1:32" s="412" customFormat="1" ht="18.95" customHeight="1">
      <c r="A182" s="98">
        <f>IF(N168="","",A181+1)</f>
        <v>22</v>
      </c>
      <c r="B182" s="411" t="str">
        <f>IF('Master sheet'!$D$14="Hindi","विषय","Subject")</f>
        <v>विषय</v>
      </c>
      <c r="C182" s="960" t="str">
        <f>IF('Master sheet'!$D$14="Hindi","पूर्णांक","M.M.")</f>
        <v>पूर्णांक</v>
      </c>
      <c r="D182" s="961"/>
      <c r="E182" s="960" t="str">
        <f>IF('Master sheet'!$D$14="Hindi","प्राप्तांक","Ob.M.")</f>
        <v>प्राप्तांक</v>
      </c>
      <c r="F182" s="961"/>
      <c r="G182" s="960" t="str">
        <f>IF('Master sheet'!$D$14="Hindi","ग्रेड","Grade")</f>
        <v>ग्रेड</v>
      </c>
      <c r="H182" s="961"/>
      <c r="I182" s="960" t="str">
        <f>IF('Master sheet'!$D$14="Hindi","विषय","Subject")</f>
        <v>विषय</v>
      </c>
      <c r="J182" s="961"/>
      <c r="K182" s="960" t="str">
        <f>IF('Master sheet'!$D$14="Hindi","पूर्णांक","M.M.")</f>
        <v>पूर्णांक</v>
      </c>
      <c r="L182" s="961"/>
      <c r="M182" s="960" t="str">
        <f>IF('Master sheet'!$D$14="Hindi","प्राप्तांक","Ob.M.")</f>
        <v>प्राप्तांक</v>
      </c>
      <c r="N182" s="961"/>
      <c r="O182" s="960" t="str">
        <f>IF('Master sheet'!$D$14="Hindi","ग्रेड","Grade")</f>
        <v>ग्रेड</v>
      </c>
      <c r="P182" s="961"/>
      <c r="Q182" s="964"/>
      <c r="R182" s="411" t="str">
        <f>IF('Master sheet'!$D$14="Hindi","विषय","Subject")</f>
        <v>विषय</v>
      </c>
      <c r="S182" s="960" t="str">
        <f>IF('Master sheet'!$D$14="Hindi","पूर्णांक","M.M.")</f>
        <v>पूर्णांक</v>
      </c>
      <c r="T182" s="961"/>
      <c r="U182" s="960" t="str">
        <f>IF('Master sheet'!$D$14="Hindi","प्राप्तांक","Ob.M.")</f>
        <v>प्राप्तांक</v>
      </c>
      <c r="V182" s="961"/>
      <c r="W182" s="960" t="str">
        <f>IF('Master sheet'!$D$14="Hindi","ग्रेड","Grade")</f>
        <v>ग्रेड</v>
      </c>
      <c r="X182" s="961"/>
      <c r="Y182" s="960" t="str">
        <f>IF('Master sheet'!$D$14="Hindi","विषय","Subject")</f>
        <v>विषय</v>
      </c>
      <c r="Z182" s="961"/>
      <c r="AA182" s="960" t="str">
        <f>IF('Master sheet'!$D$14="Hindi","पूर्णांक","M.M.")</f>
        <v>पूर्णांक</v>
      </c>
      <c r="AB182" s="961"/>
      <c r="AC182" s="960" t="str">
        <f>IF('Master sheet'!$D$14="Hindi","प्राप्तांक","Ob.M.")</f>
        <v>प्राप्तांक</v>
      </c>
      <c r="AD182" s="961"/>
      <c r="AE182" s="960" t="str">
        <f>IF('Master sheet'!$D$14="Hindi","ग्रेड","Grade")</f>
        <v>ग्रेड</v>
      </c>
      <c r="AF182" s="961"/>
    </row>
    <row r="183" spans="1:32" s="44" customFormat="1" ht="22.5" customHeight="1">
      <c r="A183" s="98">
        <f>IF(N168="","",A182+1)</f>
        <v>23</v>
      </c>
      <c r="B183" s="303" t="str">
        <f>IF(AND(N168=""),"",'Result Sheet'!$DA$4)</f>
        <v>COMPUTER</v>
      </c>
      <c r="C183" s="913">
        <f>IF(AND(N168=""),"",'Result Sheet'!$DC$7)</f>
        <v>100</v>
      </c>
      <c r="D183" s="913"/>
      <c r="E183" s="914">
        <f>IFERROR(IF(AND(N168=""),"",VLOOKUP(N168,Marks,106,0)),"")</f>
        <v>78</v>
      </c>
      <c r="F183" s="914"/>
      <c r="G183" s="915" t="str">
        <f>IFERROR(IF(AND(N168=""),"",VLOOKUP(N168,Marks,107,0)),"")</f>
        <v>B</v>
      </c>
      <c r="H183" s="915"/>
      <c r="I183" s="916" t="str">
        <f>IF(AND(N168=""),"",'Result Sheet'!$DE$4)</f>
        <v>G.K.</v>
      </c>
      <c r="J183" s="916"/>
      <c r="K183" s="913">
        <f>IF(AND(N168=""),"",'Result Sheet'!$DG$7)</f>
        <v>100</v>
      </c>
      <c r="L183" s="913"/>
      <c r="M183" s="914">
        <f>IFERROR(IF(AND(N168=""),"",VLOOKUP(N168,Marks,110,0)),"")</f>
        <v>83</v>
      </c>
      <c r="N183" s="914"/>
      <c r="O183" s="915" t="str">
        <f>IFERROR(IF(AND(N168=""),"",VLOOKUP(N168,Marks,111,0)),"")</f>
        <v>B</v>
      </c>
      <c r="P183" s="915"/>
      <c r="Q183" s="964"/>
      <c r="R183" s="303" t="str">
        <f>IF(AND(AD168=""),"",'Result Sheet'!$DA$4)</f>
        <v>COMPUTER</v>
      </c>
      <c r="S183" s="913">
        <f>IF(AND(AD168=""),"",'Result Sheet'!$DC$7)</f>
        <v>100</v>
      </c>
      <c r="T183" s="913"/>
      <c r="U183" s="914">
        <f>IFERROR(IF(AND(AD168=""),"",VLOOKUP(AD168,Marks,106,0)),"")</f>
        <v>0</v>
      </c>
      <c r="V183" s="914"/>
      <c r="W183" s="915" t="str">
        <f>IFERROR(IF(AND(AD168=""),"",VLOOKUP(AD168,Marks,107,0)),"")</f>
        <v/>
      </c>
      <c r="X183" s="915"/>
      <c r="Y183" s="916" t="str">
        <f>IF(AND(AD168=""),"",'Result Sheet'!$DE$4)</f>
        <v>G.K.</v>
      </c>
      <c r="Z183" s="916"/>
      <c r="AA183" s="913">
        <f>IF(AND(AD168=""),"",'Result Sheet'!$DG$7)</f>
        <v>100</v>
      </c>
      <c r="AB183" s="913"/>
      <c r="AC183" s="914">
        <f>IFERROR(IF(AND(AD168=""),"",VLOOKUP(AD168,Marks,110,0)),"")</f>
        <v>0</v>
      </c>
      <c r="AD183" s="914"/>
      <c r="AE183" s="915" t="str">
        <f>IFERROR(IF(AND(AD168=""),"",VLOOKUP(AD168,Marks,111,0)),"")</f>
        <v/>
      </c>
      <c r="AF183" s="915"/>
    </row>
    <row r="184" spans="1:32" s="44" customFormat="1" ht="22.5" customHeight="1">
      <c r="A184" s="98">
        <f>IF(N168="","",A183+1)</f>
        <v>24</v>
      </c>
      <c r="B184" s="897" t="str">
        <f>IF('Master sheet'!$D$14="Hindi","विषय","Subject")</f>
        <v>विषय</v>
      </c>
      <c r="C184" s="897"/>
      <c r="D184" s="919" t="str">
        <f>IF('Master sheet'!$D$14="Hindi","प्राप्तांक","Marks ")</f>
        <v>प्राप्तांक</v>
      </c>
      <c r="E184" s="920"/>
      <c r="F184" s="306" t="str">
        <f>IF('Master sheet'!$D$14="Hindi","ग्रेड","Grade")</f>
        <v>ग्रेड</v>
      </c>
      <c r="G184" s="897" t="str">
        <f>IF('Master sheet'!$D$14="Hindi","विषय","Subject")</f>
        <v>विषय</v>
      </c>
      <c r="H184" s="897"/>
      <c r="I184" s="919" t="str">
        <f>IF('Master sheet'!$D$14="Hindi","प्राप्तांक","Marks")</f>
        <v>प्राप्तांक</v>
      </c>
      <c r="J184" s="920"/>
      <c r="K184" s="306" t="str">
        <f>IF('Master sheet'!$D$14="Hindi","ग्रेड","Grade")</f>
        <v>ग्रेड</v>
      </c>
      <c r="L184" s="897" t="str">
        <f>IF('Master sheet'!$D$14="Hindi","विषय","Subject")</f>
        <v>विषय</v>
      </c>
      <c r="M184" s="897"/>
      <c r="N184" s="919" t="str">
        <f>IF('Master sheet'!$D$14="Hindi","प्राप्तांक","Marks")</f>
        <v>प्राप्तांक</v>
      </c>
      <c r="O184" s="920"/>
      <c r="P184" s="345" t="str">
        <f>IF('Master sheet'!$D$14="Hindi","ग्रेड","Grade")</f>
        <v>ग्रेड</v>
      </c>
      <c r="Q184" s="964"/>
      <c r="R184" s="897" t="str">
        <f>IF('Master sheet'!$D$14="Hindi","विषय","Subject")</f>
        <v>विषय</v>
      </c>
      <c r="S184" s="897"/>
      <c r="T184" s="919" t="str">
        <f>IF('Master sheet'!$D$14="Hindi","प्राप्तांक","Marks")</f>
        <v>प्राप्तांक</v>
      </c>
      <c r="U184" s="920"/>
      <c r="V184" s="306" t="str">
        <f>IF('Master sheet'!$D$14="Hindi","ग्रेड","Grade")</f>
        <v>ग्रेड</v>
      </c>
      <c r="W184" s="897" t="str">
        <f>IF('Master sheet'!$D$14="Hindi","विषय","Subject")</f>
        <v>विषय</v>
      </c>
      <c r="X184" s="897"/>
      <c r="Y184" s="919" t="str">
        <f>IF('Master sheet'!$D$14="Hindi","प्राप्तांक","Marks")</f>
        <v>प्राप्तांक</v>
      </c>
      <c r="Z184" s="920"/>
      <c r="AA184" s="306" t="str">
        <f>IF('Master sheet'!$D$14="Hindi","ग्रेड","Grade")</f>
        <v>ग्रेड</v>
      </c>
      <c r="AB184" s="897" t="str">
        <f>IF('Master sheet'!$D$14="Hindi","विषय","Subject")</f>
        <v>विषय</v>
      </c>
      <c r="AC184" s="897"/>
      <c r="AD184" s="919" t="str">
        <f>IF('Master sheet'!$D$14="Hindi","प्राप्तांक","Marks")</f>
        <v>प्राप्तांक</v>
      </c>
      <c r="AE184" s="920"/>
      <c r="AF184" s="345" t="str">
        <f>IF('Master sheet'!$D$14="Hindi","ग्रेड","Grade")</f>
        <v>ग्रेड</v>
      </c>
    </row>
    <row r="185" spans="1:32" s="44" customFormat="1" ht="21.75" customHeight="1">
      <c r="A185" s="98">
        <f>IF(N168="","",A184+1)</f>
        <v>25</v>
      </c>
      <c r="B185" s="907" t="str">
        <f>IF('Master sheet'!$D$14="Hindi","कार्यानुभव","WORK EXP.")</f>
        <v>कार्यानुभव</v>
      </c>
      <c r="C185" s="908"/>
      <c r="D185" s="908"/>
      <c r="E185" s="70">
        <f>IFERROR(IF(AND(N168=""),"",VLOOKUP(N168,Marks,85,0)),"")</f>
        <v>45</v>
      </c>
      <c r="F185" s="79" t="str">
        <f>IFERROR(IF(AND(N168=""),"",VLOOKUP(N168,Marks,89,0)),"")</f>
        <v>A</v>
      </c>
      <c r="G185" s="907" t="str">
        <f>IF('Master sheet'!$D$14="Hindi","कला शिक्षा","ART EDU.")</f>
        <v>कला शिक्षा</v>
      </c>
      <c r="H185" s="908"/>
      <c r="I185" s="908"/>
      <c r="J185" s="70">
        <f>IFERROR(IF(AND(N168=""),"",VLOOKUP(N168,Marks,92,0)),"")</f>
        <v>36</v>
      </c>
      <c r="K185" s="79" t="str">
        <f>IFERROR(IF(AND(N168=""),"",VLOOKUP(N168,Marks,96,0)),"")</f>
        <v>B</v>
      </c>
      <c r="L185" s="909" t="str">
        <f>IF('Master sheet'!$D$14="Hindi","स्वा. एवं शा. शिक्षा","HE.&amp;PH. EDU.")</f>
        <v>स्वा. एवं शा. शिक्षा</v>
      </c>
      <c r="M185" s="910"/>
      <c r="N185" s="910"/>
      <c r="O185" s="70">
        <f>IFERROR(IF(AND(N168=""),"",VLOOKUP(N168,Marks,99,0)),"")</f>
        <v>76</v>
      </c>
      <c r="P185" s="79" t="str">
        <f>IFERROR(IF(AND(N168=""),"",VLOOKUP(N168,Marks,103,0)),"")</f>
        <v>A</v>
      </c>
      <c r="Q185" s="964"/>
      <c r="R185" s="916" t="str">
        <f>IF('Master sheet'!$D$14="Hindi","कार्यानुभव","WORK EXP.")</f>
        <v>कार्यानुभव</v>
      </c>
      <c r="S185" s="916"/>
      <c r="T185" s="916"/>
      <c r="U185" s="70">
        <f>IFERROR(IF(AND(AD168=""),"",VLOOKUP(AD168,Marks,85,0)),"")</f>
        <v>43</v>
      </c>
      <c r="V185" s="79" t="str">
        <f>IFERROR(IF(AND(AD168=""),"",VLOOKUP(AD168,Marks,89,0)),"")</f>
        <v>A</v>
      </c>
      <c r="W185" s="916" t="str">
        <f>IF('Master sheet'!$D$14="Hindi","कला शिक्षा","ART EDU.")</f>
        <v>कला शिक्षा</v>
      </c>
      <c r="X185" s="916"/>
      <c r="Y185" s="916"/>
      <c r="Z185" s="70">
        <f>IFERROR(IF(AND(AD168=""),"",VLOOKUP(AD168,Marks,92,0)),"")</f>
        <v>38</v>
      </c>
      <c r="AA185" s="79" t="str">
        <f>IFERROR(IF(AND(AD168=""),"",VLOOKUP(AD168,Marks,96,0)),"")</f>
        <v>A</v>
      </c>
      <c r="AB185" s="962" t="str">
        <f>IF('Master sheet'!$D$14="Hindi","स्वा. एवं शा. शिक्षा","HE.&amp;PH. EDU.")</f>
        <v>स्वा. एवं शा. शिक्षा</v>
      </c>
      <c r="AC185" s="962"/>
      <c r="AD185" s="962"/>
      <c r="AE185" s="70">
        <f>IFERROR(IF(AND(AD168=""),"",VLOOKUP(AD168,Marks,99,0)),"")</f>
        <v>78</v>
      </c>
      <c r="AF185" s="79" t="str">
        <f>IFERROR(IF(AND(AD168=""),"",VLOOKUP(AD168,Marks,103,0)),"")</f>
        <v>A</v>
      </c>
    </row>
    <row r="186" spans="1:32" s="44" customFormat="1" ht="21" customHeight="1">
      <c r="A186" s="98">
        <f>IF(N168="","",A185+1)</f>
        <v>26</v>
      </c>
      <c r="B186" s="886" t="str">
        <f>IF('Master sheet'!$D$14="Hindi","कुल कार्य दिवस :-","Total Meeting :-")</f>
        <v>कुल कार्य दिवस :-</v>
      </c>
      <c r="C186" s="886"/>
      <c r="D186" s="886"/>
      <c r="E186" s="887">
        <f>IFERROR(IF(AND(N168=""),"",VLOOKUP(N168,Marks,117,0)),"")</f>
        <v>220</v>
      </c>
      <c r="F186" s="887"/>
      <c r="G186" s="887"/>
      <c r="H186" s="887"/>
      <c r="I186" s="886" t="str">
        <f>IF('Master sheet'!$D$14="Hindi","कुल उपस्थिति :-","Total Attendance :-")</f>
        <v>कुल उपस्थिति :-</v>
      </c>
      <c r="J186" s="886"/>
      <c r="K186" s="886"/>
      <c r="L186" s="886"/>
      <c r="M186" s="888">
        <f>IFERROR(IF(AND(N168=""),"",VLOOKUP(N168,Marks,118,0)),"")</f>
        <v>158</v>
      </c>
      <c r="N186" s="888"/>
      <c r="O186" s="888"/>
      <c r="P186" s="888"/>
      <c r="Q186" s="964"/>
      <c r="R186" s="886" t="str">
        <f>IF('Master sheet'!$D$14="Hindi","कुल कार्य दिवस :-","Total Meeting :-")</f>
        <v>कुल कार्य दिवस :-</v>
      </c>
      <c r="S186" s="886"/>
      <c r="T186" s="886"/>
      <c r="U186" s="887">
        <f>IFERROR(IF(AND(AD168=""),"",VLOOKUP(AD168,Marks,117,0)),"")</f>
        <v>220</v>
      </c>
      <c r="V186" s="887"/>
      <c r="W186" s="887"/>
      <c r="X186" s="887"/>
      <c r="Y186" s="886" t="str">
        <f>IF('Master sheet'!$D$14="Hindi","कुल उपस्थिति :-","Total Attendance :-")</f>
        <v>कुल उपस्थिति :-</v>
      </c>
      <c r="Z186" s="886"/>
      <c r="AA186" s="886"/>
      <c r="AB186" s="886"/>
      <c r="AC186" s="888">
        <f>IFERROR(IF(AND(AD168=""),"",VLOOKUP(AD168,Marks,118,0)),"")</f>
        <v>158</v>
      </c>
      <c r="AD186" s="888"/>
      <c r="AE186" s="888"/>
      <c r="AF186" s="888"/>
    </row>
    <row r="187" spans="1:32" s="44" customFormat="1" ht="21" customHeight="1">
      <c r="A187" s="98">
        <f>IF(N168="","",A186+1)</f>
        <v>27</v>
      </c>
      <c r="B187" s="886" t="str">
        <f>IF('Master sheet'!$D$14="Hindi","परिणाम :-","Result :-")</f>
        <v>परिणाम :-</v>
      </c>
      <c r="C187" s="886"/>
      <c r="D187" s="886"/>
      <c r="E187" s="889" t="str">
        <f>IFERROR(IF(AND(N168=""),"",VLOOKUP(N168,Marks,116,0)),"")</f>
        <v>कक्षोंन्नति</v>
      </c>
      <c r="F187" s="889"/>
      <c r="G187" s="889"/>
      <c r="H187" s="889"/>
      <c r="I187" s="886" t="str">
        <f>IF('Master sheet'!$D$14="Hindi","परिणाम प्रतिशत में :-","Result in Percentage :-")</f>
        <v>परिणाम प्रतिशत में :-</v>
      </c>
      <c r="J187" s="886"/>
      <c r="K187" s="886"/>
      <c r="L187" s="886"/>
      <c r="M187" s="890">
        <f>IFERROR(IF(AND(N168=""),"",VLOOKUP(N168,Marks,113,0)),"")</f>
        <v>80</v>
      </c>
      <c r="N187" s="890"/>
      <c r="O187" s="890"/>
      <c r="P187" s="890"/>
      <c r="Q187" s="964"/>
      <c r="R187" s="886" t="str">
        <f>IF('Master sheet'!$D$14="Hindi","परिणाम :-","Result :-")</f>
        <v>परिणाम :-</v>
      </c>
      <c r="S187" s="886"/>
      <c r="T187" s="886"/>
      <c r="U187" s="889" t="str">
        <f>IFERROR(IF(AND(AD168=""),"",VLOOKUP(AD168,Marks,116,0)),"")</f>
        <v>कक्षोंन्नति</v>
      </c>
      <c r="V187" s="889"/>
      <c r="W187" s="889"/>
      <c r="X187" s="889"/>
      <c r="Y187" s="886" t="str">
        <f>IF('Master sheet'!$D$14="Hindi","परिणाम प्रतिशत में :-","Result in Percentage :-")</f>
        <v>परिणाम प्रतिशत में :-</v>
      </c>
      <c r="Z187" s="886"/>
      <c r="AA187" s="886"/>
      <c r="AB187" s="886"/>
      <c r="AC187" s="890">
        <f>IFERROR(IF(AND(AD168=""),"",VLOOKUP(AD168,Marks,113,0)),"")</f>
        <v>81.400000000000006</v>
      </c>
      <c r="AD187" s="890"/>
      <c r="AE187" s="890"/>
      <c r="AF187" s="890"/>
    </row>
    <row r="188" spans="1:32" s="44" customFormat="1" ht="21" customHeight="1">
      <c r="A188" s="98">
        <f>IF(N168="","",A187+1)</f>
        <v>28</v>
      </c>
      <c r="B188" s="886" t="str">
        <f>IF('Master sheet'!$D$14="Hindi","श्रेणी / ग्रेड :-","Division / Grade :-")</f>
        <v>श्रेणी / ग्रेड :-</v>
      </c>
      <c r="C188" s="886"/>
      <c r="D188" s="886"/>
      <c r="E188" s="210" t="str">
        <f>IFERROR(IF(AND(N168=""),"",VLOOKUP(N168,Marks,114,0)),"")</f>
        <v>I</v>
      </c>
      <c r="F188" s="211" t="s">
        <v>129</v>
      </c>
      <c r="G188" s="891" t="str">
        <f>IFERROR(IF(AND(N168=""),"",VLOOKUP(N168,Marks,119,0)),"")</f>
        <v>B</v>
      </c>
      <c r="H188" s="891"/>
      <c r="I188" s="886" t="str">
        <f>IF('Master sheet'!$D$14="Hindi","कक्षा में स्थान :-","Position in the Class :-")</f>
        <v>कक्षा में स्थान :-</v>
      </c>
      <c r="J188" s="886"/>
      <c r="K188" s="886"/>
      <c r="L188" s="886"/>
      <c r="M188" s="892">
        <f>IFERROR(IF(AND(N168=""),"",VLOOKUP(N168,Marks,115,0)),"")</f>
        <v>14.999999999999998</v>
      </c>
      <c r="N188" s="892"/>
      <c r="O188" s="892"/>
      <c r="P188" s="892"/>
      <c r="Q188" s="964"/>
      <c r="R188" s="886" t="str">
        <f>IF('Master sheet'!$D$14="Hindi","श्रेणी / ग्रेड :-","Division / Grade :-")</f>
        <v>श्रेणी / ग्रेड :-</v>
      </c>
      <c r="S188" s="886"/>
      <c r="T188" s="886"/>
      <c r="U188" s="210" t="str">
        <f>IFERROR(IF(AND(AD168=""),"",VLOOKUP(AD168,Marks,114,0)),"")</f>
        <v>I</v>
      </c>
      <c r="V188" s="211" t="s">
        <v>129</v>
      </c>
      <c r="W188" s="891" t="str">
        <f>IFERROR(IF(AND(AD168=""),"",VLOOKUP(AD168,Marks,119,0)),"")</f>
        <v>B</v>
      </c>
      <c r="X188" s="891"/>
      <c r="Y188" s="886" t="str">
        <f>IF('Master sheet'!$D$14="Hindi","कक्षा में स्थान :-","Position in the Class :-")</f>
        <v>कक्षा में स्थान :-</v>
      </c>
      <c r="Z188" s="886"/>
      <c r="AA188" s="886"/>
      <c r="AB188" s="886"/>
      <c r="AC188" s="892">
        <f>IFERROR(IF(AND(AD168=""),"",VLOOKUP(AD168,Marks,115,0)),"")</f>
        <v>8.9999999999999964</v>
      </c>
      <c r="AD188" s="892"/>
      <c r="AE188" s="892"/>
      <c r="AF188" s="892"/>
    </row>
    <row r="189" spans="1:32" s="44" customFormat="1" ht="21" customHeight="1">
      <c r="A189" s="98">
        <f>IF(N168="","",A188+1)</f>
        <v>29</v>
      </c>
      <c r="B189" s="872" t="str">
        <f>IF('Master sheet'!$D$14="Hindi","परीक्षा परिणाम घोषणा दिनांक :-","Result Declaration Date :-")</f>
        <v>परीक्षा परिणाम घोषणा दिनांक :-</v>
      </c>
      <c r="C189" s="872"/>
      <c r="D189" s="872"/>
      <c r="E189" s="873">
        <f>IFERROR(IF(AND(N168=""),"",'Master sheet'!$D$13),"")</f>
        <v>45793</v>
      </c>
      <c r="F189" s="873"/>
      <c r="G189" s="873"/>
      <c r="H189" s="349"/>
      <c r="I189" s="71"/>
      <c r="J189" s="71"/>
      <c r="K189" s="45"/>
      <c r="L189" s="71"/>
      <c r="M189" s="71"/>
      <c r="N189" s="71"/>
      <c r="O189" s="71"/>
      <c r="P189" s="71"/>
      <c r="Q189" s="964"/>
      <c r="R189" s="872" t="str">
        <f>IF('Master sheet'!$D$14="Hindi","परीक्षा परिणाम घोषणा दिनांक :-","Result Declaration Date :-")</f>
        <v>परीक्षा परिणाम घोषणा दिनांक :-</v>
      </c>
      <c r="S189" s="872"/>
      <c r="T189" s="872"/>
      <c r="U189" s="873">
        <f>IFERROR(IF(AND(AD168=""),"",'Master sheet'!$D$13),"")</f>
        <v>45793</v>
      </c>
      <c r="V189" s="873"/>
      <c r="W189" s="873"/>
      <c r="X189" s="349"/>
      <c r="Y189" s="71"/>
      <c r="Z189" s="71"/>
      <c r="AA189" s="45"/>
      <c r="AB189" s="71"/>
      <c r="AC189" s="71"/>
      <c r="AD189" s="71"/>
      <c r="AE189" s="71"/>
      <c r="AF189" s="71"/>
    </row>
    <row r="190" spans="1:32" s="44" customFormat="1" ht="39" customHeight="1">
      <c r="A190" s="98">
        <f>IF(N168="","",A189+1)</f>
        <v>30</v>
      </c>
      <c r="B190" s="874" t="str">
        <f>IFERROR(IF(AND(N168=""),"",'Result Sheet'!$DO$211),"")</f>
        <v>( PRADIP SINGH RAJAWAT )</v>
      </c>
      <c r="C190" s="874"/>
      <c r="D190" s="874"/>
      <c r="E190" s="874"/>
      <c r="F190" s="875" t="str">
        <f>IF(AND(N168=""),"",CONCATENATE("(",'Master sheet'!$D$17," )"))</f>
        <v>(Suresh Kumar )</v>
      </c>
      <c r="G190" s="875"/>
      <c r="H190" s="875"/>
      <c r="I190" s="875"/>
      <c r="J190" s="875"/>
      <c r="K190" s="875" t="str">
        <f>IF(AND(N168=""),"",CONCATENATE("(",'Master sheet'!$D$15," )"))</f>
        <v>(USHA PALIYA )</v>
      </c>
      <c r="L190" s="875"/>
      <c r="M190" s="875"/>
      <c r="N190" s="875"/>
      <c r="O190" s="875"/>
      <c r="P190" s="875"/>
      <c r="Q190" s="964"/>
      <c r="R190" s="874" t="str">
        <f>IFERROR(IF(AND(AD168=""),"",'Result Sheet'!$DO$211),"")</f>
        <v>( PRADIP SINGH RAJAWAT )</v>
      </c>
      <c r="S190" s="874"/>
      <c r="T190" s="874"/>
      <c r="U190" s="874"/>
      <c r="V190" s="875" t="str">
        <f>IF(AND(AD168=""),"",CONCATENATE("(",'Master sheet'!$D$17," )"))</f>
        <v>(Suresh Kumar )</v>
      </c>
      <c r="W190" s="875"/>
      <c r="X190" s="875"/>
      <c r="Y190" s="875"/>
      <c r="Z190" s="875"/>
      <c r="AA190" s="875" t="str">
        <f>IF(AND(AD168=""),"",CONCATENATE("(",'Master sheet'!$D$15," )"))</f>
        <v>(USHA PALIYA )</v>
      </c>
      <c r="AB190" s="875"/>
      <c r="AC190" s="875"/>
      <c r="AD190" s="875"/>
      <c r="AE190" s="875"/>
      <c r="AF190" s="875"/>
    </row>
    <row r="191" spans="1:32" s="44" customFormat="1" ht="21" customHeight="1">
      <c r="A191" s="98">
        <f>IF(N168="","",A190+1)</f>
        <v>31</v>
      </c>
      <c r="B191" s="876" t="str">
        <f>IF('Master sheet'!$D$14="Hindi","हस्ताक्षर कक्षाध्यापक","Signature of the class teacher")</f>
        <v>हस्ताक्षर कक्षाध्यापक</v>
      </c>
      <c r="C191" s="876"/>
      <c r="D191" s="876"/>
      <c r="E191" s="876"/>
      <c r="F191" s="876" t="str">
        <f>IF('Master sheet'!$D$14="Hindi","हस्ताक्षर परीक्षा प्रभारी","Signature of the exam. Incharge")</f>
        <v>हस्ताक्षर परीक्षा प्रभारी</v>
      </c>
      <c r="G191" s="876"/>
      <c r="H191" s="876"/>
      <c r="I191" s="876"/>
      <c r="J191" s="876"/>
      <c r="K191" s="876" t="str">
        <f>IF('Master sheet'!$D$14="Hindi","हस्ताक्षर संस्था प्रधान","Head of Institute's Signature")</f>
        <v>हस्ताक्षर संस्था प्रधान</v>
      </c>
      <c r="L191" s="876"/>
      <c r="M191" s="876"/>
      <c r="N191" s="876"/>
      <c r="O191" s="876"/>
      <c r="P191" s="876"/>
      <c r="Q191" s="964"/>
      <c r="R191" s="876" t="str">
        <f>IF('Master sheet'!$D$14="Hindi","हस्ताक्षर कक्षाध्यापक","Signature of the class teacher")</f>
        <v>हस्ताक्षर कक्षाध्यापक</v>
      </c>
      <c r="S191" s="876"/>
      <c r="T191" s="876"/>
      <c r="U191" s="876"/>
      <c r="V191" s="876" t="str">
        <f>IF('Master sheet'!$D$14="Hindi","हस्ताक्षर परीक्षा प्रभारी","Signature of the exam. Incharge")</f>
        <v>हस्ताक्षर परीक्षा प्रभारी</v>
      </c>
      <c r="W191" s="876"/>
      <c r="X191" s="876"/>
      <c r="Y191" s="876"/>
      <c r="Z191" s="876"/>
      <c r="AA191" s="876" t="str">
        <f>IF('Master sheet'!$D$14="Hindi","हस्ताक्षर संस्था प्रधान","Head of Institute's Signature")</f>
        <v>हस्ताक्षर संस्था प्रधान</v>
      </c>
      <c r="AB191" s="876"/>
      <c r="AC191" s="876"/>
      <c r="AD191" s="876"/>
      <c r="AE191" s="876"/>
      <c r="AF191" s="876"/>
    </row>
    <row r="193" spans="1:32" s="44" customFormat="1" ht="21.95" customHeight="1">
      <c r="A193" s="97">
        <f>IF(N200="","",1)</f>
        <v>1</v>
      </c>
      <c r="B193" s="940" t="str">
        <f>IF('Master sheet'!$D$14="Hindi","वार्षिक रिपोर्ट कार्ड ","Report Card")</f>
        <v xml:space="preserve">वार्षिक रिपोर्ट कार्ड </v>
      </c>
      <c r="C193" s="940"/>
      <c r="D193" s="940"/>
      <c r="E193" s="940"/>
      <c r="F193" s="940"/>
      <c r="G193" s="940"/>
      <c r="H193" s="940"/>
      <c r="I193" s="940"/>
      <c r="J193" s="940"/>
      <c r="K193" s="940"/>
      <c r="L193" s="940"/>
      <c r="M193" s="940"/>
      <c r="N193" s="940"/>
      <c r="O193" s="940"/>
      <c r="P193" s="940"/>
      <c r="Q193" s="964" t="s">
        <v>99</v>
      </c>
      <c r="R193" s="940" t="str">
        <f>IF('Master sheet'!$D$14="Hindi","वार्षिक रिपोर्ट कार्ड ","Report Card")</f>
        <v xml:space="preserve">वार्षिक रिपोर्ट कार्ड </v>
      </c>
      <c r="S193" s="940"/>
      <c r="T193" s="940"/>
      <c r="U193" s="940"/>
      <c r="V193" s="940"/>
      <c r="W193" s="940"/>
      <c r="X193" s="940"/>
      <c r="Y193" s="940"/>
      <c r="Z193" s="940"/>
      <c r="AA193" s="940"/>
      <c r="AB193" s="940"/>
      <c r="AC193" s="940"/>
      <c r="AD193" s="940"/>
      <c r="AE193" s="940"/>
      <c r="AF193" s="940"/>
    </row>
    <row r="194" spans="1:32" s="44" customFormat="1" ht="21.95" customHeight="1">
      <c r="A194" s="98">
        <f>IF(N200="","",A193+1)</f>
        <v>2</v>
      </c>
      <c r="B194" s="941" t="str">
        <f>IF('Master sheet'!$D$14="Hindi","शिक्षा विभाग, राजस्थान सरकार","Education Department, Rajasthan Government")</f>
        <v>शिक्षा विभाग, राजस्थान सरकार</v>
      </c>
      <c r="C194" s="941"/>
      <c r="D194" s="941"/>
      <c r="E194" s="941"/>
      <c r="F194" s="941"/>
      <c r="G194" s="941"/>
      <c r="H194" s="941"/>
      <c r="I194" s="941"/>
      <c r="J194" s="941"/>
      <c r="K194" s="941"/>
      <c r="L194" s="941"/>
      <c r="M194" s="941"/>
      <c r="N194" s="941"/>
      <c r="O194" s="941"/>
      <c r="P194" s="941"/>
      <c r="Q194" s="964"/>
      <c r="R194" s="941" t="str">
        <f>IF('Master sheet'!$D$14="Hindi","शिक्षा विभाग, राजस्थान सरकार","Education Department, Rajasthan Government")</f>
        <v>शिक्षा विभाग, राजस्थान सरकार</v>
      </c>
      <c r="S194" s="941"/>
      <c r="T194" s="941"/>
      <c r="U194" s="941"/>
      <c r="V194" s="941"/>
      <c r="W194" s="941"/>
      <c r="X194" s="941"/>
      <c r="Y194" s="941"/>
      <c r="Z194" s="941"/>
      <c r="AA194" s="941"/>
      <c r="AB194" s="941"/>
      <c r="AC194" s="941"/>
      <c r="AD194" s="941"/>
      <c r="AE194" s="941"/>
      <c r="AF194" s="941"/>
    </row>
    <row r="195" spans="1:32" s="44" customFormat="1" ht="21.95" customHeight="1">
      <c r="A195" s="98">
        <f>IF(N200="","",A194+1)</f>
        <v>3</v>
      </c>
      <c r="B195" s="965" t="str">
        <f>IF('Master sheet'!$D$14="Hindi","विद्यालय का नाम :-","School Name :- ")</f>
        <v>विद्यालय का नाम :-</v>
      </c>
      <c r="C195" s="965"/>
      <c r="D195" s="965"/>
      <c r="E195" s="966" t="str">
        <f>IF(AND(N200=""),"",IF('Master sheet'!$D$14="Hindi",'Master sheet'!$D$8,'Master sheet'!$D$7))</f>
        <v xml:space="preserve">महात्मा गाँधी राजकीय विद्यालय (अंग्रेजी माध्यम) बर, पाली </v>
      </c>
      <c r="F195" s="966"/>
      <c r="G195" s="966"/>
      <c r="H195" s="966"/>
      <c r="I195" s="966"/>
      <c r="J195" s="966"/>
      <c r="K195" s="966"/>
      <c r="L195" s="966"/>
      <c r="M195" s="966"/>
      <c r="N195" s="966"/>
      <c r="O195" s="966"/>
      <c r="P195" s="966"/>
      <c r="Q195" s="964"/>
      <c r="R195" s="965" t="str">
        <f>IF('Master sheet'!$D$14="Hindi","विद्यालय का नाम :-","School Name :- ")</f>
        <v>विद्यालय का नाम :-</v>
      </c>
      <c r="S195" s="965"/>
      <c r="T195" s="965"/>
      <c r="U195" s="966" t="str">
        <f>IF(AND(AD200=""),"",IF('Master sheet'!$D$14="Hindi",'Master sheet'!$D$8,'Master sheet'!$D$7))</f>
        <v xml:space="preserve">महात्मा गाँधी राजकीय विद्यालय (अंग्रेजी माध्यम) बर, पाली </v>
      </c>
      <c r="V195" s="966"/>
      <c r="W195" s="966"/>
      <c r="X195" s="966"/>
      <c r="Y195" s="966"/>
      <c r="Z195" s="966"/>
      <c r="AA195" s="966"/>
      <c r="AB195" s="966"/>
      <c r="AC195" s="966"/>
      <c r="AD195" s="966"/>
      <c r="AE195" s="966"/>
      <c r="AF195" s="966"/>
    </row>
    <row r="196" spans="1:32" s="44" customFormat="1" ht="15.75" customHeight="1">
      <c r="A196" s="98">
        <f>IF(N200="","",A195+1)</f>
        <v>4</v>
      </c>
      <c r="B196" s="352"/>
      <c r="C196" s="352"/>
      <c r="D196" s="352"/>
      <c r="E196" s="967" t="str">
        <f>IF(AND(N200=""),"",IF('Master sheet'!$D$14="Hindi",CONCATENATE("(विद्यालय मान्यता क्रमांक व वर्ष : ","  ",'Master sheet'!$D$6),CONCATENATE("(School Recognition Number &amp; Years : ","  ",'Master sheet'!$D$6)))</f>
        <v>(विद्यालय मान्यता क्रमांक व वर्ष :   शिक्षा/पाली/1995/2001</v>
      </c>
      <c r="F196" s="967"/>
      <c r="G196" s="967"/>
      <c r="H196" s="967"/>
      <c r="I196" s="967"/>
      <c r="J196" s="967"/>
      <c r="K196" s="967"/>
      <c r="L196" s="967"/>
      <c r="M196" s="967"/>
      <c r="N196" s="967"/>
      <c r="O196" s="967"/>
      <c r="P196" s="967"/>
      <c r="Q196" s="964"/>
      <c r="R196" s="352"/>
      <c r="S196" s="352"/>
      <c r="T196" s="352"/>
      <c r="U196" s="967" t="str">
        <f>IF(AND(AD200=""),"",IF('Master sheet'!$D$14="Hindi",CONCATENATE("(विद्यालय मान्यता क्रमांक व वर्ष : ","  ",'Master sheet'!$D$6),CONCATENATE("(School Recognition Number &amp; Years : ","  ",'Master sheet'!$D$6)))</f>
        <v>(विद्यालय मान्यता क्रमांक व वर्ष :   शिक्षा/पाली/1995/2001</v>
      </c>
      <c r="V196" s="967"/>
      <c r="W196" s="967"/>
      <c r="X196" s="967"/>
      <c r="Y196" s="967"/>
      <c r="Z196" s="967"/>
      <c r="AA196" s="967"/>
      <c r="AB196" s="967"/>
      <c r="AC196" s="967"/>
      <c r="AD196" s="967"/>
      <c r="AE196" s="967"/>
      <c r="AF196" s="967"/>
    </row>
    <row r="197" spans="1:32" s="44" customFormat="1" ht="21.95" customHeight="1">
      <c r="A197" s="98">
        <f>IF(N200="","",A196+1)</f>
        <v>5</v>
      </c>
      <c r="B197" s="348" t="str">
        <f>IF('Master sheet'!$D$14="Hindi","कक्षा  :-","CLASS :- ")</f>
        <v>कक्षा  :-</v>
      </c>
      <c r="C197" s="945" t="str">
        <f>IFERROR(IF(AND(N200=""),"",VLOOKUP(N200,Marks,2,0)),"")</f>
        <v>PP3+</v>
      </c>
      <c r="D197" s="945"/>
      <c r="E197" s="946" t="str">
        <f>IF('Master sheet'!$D$14="Hindi","सेक्शन :-","Section :- ")</f>
        <v>सेक्शन :-</v>
      </c>
      <c r="F197" s="946"/>
      <c r="G197" s="946"/>
      <c r="H197" s="945" t="str">
        <f>IFERROR(IF(AND(N200=""),"",VLOOKUP(N200,Marks,3,0)),"")</f>
        <v>A</v>
      </c>
      <c r="I197" s="945"/>
      <c r="J197" s="947" t="str">
        <f>IF('Master sheet'!$D$14="Hindi","सत्र :- ","Session :- ")</f>
        <v xml:space="preserve">सत्र :- </v>
      </c>
      <c r="K197" s="947"/>
      <c r="L197" s="947"/>
      <c r="M197" s="947"/>
      <c r="N197" s="917" t="str">
        <f>IF(AND(N200=""),"",'Marks Entry Nursery'!$I$2)</f>
        <v>2024-2025</v>
      </c>
      <c r="O197" s="917"/>
      <c r="P197" s="917"/>
      <c r="Q197" s="964"/>
      <c r="R197" s="348" t="str">
        <f>IF('Master sheet'!$D$14="Hindi","कक्षा  :-","CLASS :- ")</f>
        <v>कक्षा  :-</v>
      </c>
      <c r="S197" s="945" t="str">
        <f>IFERROR(IF(AND(AD200=""),"",VLOOKUP(AD200,Marks,2,0)),"")</f>
        <v>PP3+</v>
      </c>
      <c r="T197" s="945"/>
      <c r="U197" s="946" t="str">
        <f>IF('Master sheet'!$D$14="Hindi","सेक्शन :-","Section :- ")</f>
        <v>सेक्शन :-</v>
      </c>
      <c r="V197" s="946"/>
      <c r="W197" s="946"/>
      <c r="X197" s="945" t="str">
        <f>IFERROR(IF(AND(AD200=""),"",VLOOKUP(AD200,Marks,3,0)),"")</f>
        <v>A</v>
      </c>
      <c r="Y197" s="945"/>
      <c r="Z197" s="947" t="str">
        <f>IF('Master sheet'!$D$14="Hindi","सत्र :- ","Session :- ")</f>
        <v xml:space="preserve">सत्र :- </v>
      </c>
      <c r="AA197" s="947"/>
      <c r="AB197" s="947"/>
      <c r="AC197" s="947"/>
      <c r="AD197" s="917" t="str">
        <f>IF(AND(AD200=""),"",'Marks Entry Nursery'!$I$2)</f>
        <v>2024-2025</v>
      </c>
      <c r="AE197" s="917"/>
      <c r="AF197" s="917"/>
    </row>
    <row r="198" spans="1:32" s="44" customFormat="1" ht="21.95" customHeight="1">
      <c r="A198" s="98">
        <f>IF(N200="","",A197+1)</f>
        <v>6</v>
      </c>
      <c r="B198" s="898" t="str">
        <f>IF('Master sheet'!$D$14="Hindi","विद्यार्थी का नाम :-","Student's Name :-")</f>
        <v>विद्यार्थी का नाम :-</v>
      </c>
      <c r="C198" s="898"/>
      <c r="D198" s="898"/>
      <c r="E198" s="899" t="str">
        <f>IFERROR(IF(AND(N200=""),"",VLOOKUP(N200,Marks,6,0)),"")</f>
        <v>JAGRAT SOLANKI</v>
      </c>
      <c r="F198" s="899"/>
      <c r="G198" s="899"/>
      <c r="H198" s="899"/>
      <c r="I198" s="899"/>
      <c r="J198" s="900" t="str">
        <f>IF('Master sheet'!$D$14="Hindi","प्रवेशांक :","SR. NO. :")</f>
        <v>प्रवेशांक :</v>
      </c>
      <c r="K198" s="900"/>
      <c r="L198" s="900"/>
      <c r="M198" s="900"/>
      <c r="N198" s="918">
        <f>IFERROR(IF(AND(N200=""),"",VLOOKUP(N200,Marks,5,0)),"")</f>
        <v>949</v>
      </c>
      <c r="O198" s="918"/>
      <c r="P198" s="918"/>
      <c r="Q198" s="964"/>
      <c r="R198" s="898" t="str">
        <f>IF('Master sheet'!$D$14="Hindi","विद्यार्थी का नाम :-","Student's Name :-")</f>
        <v>विद्यार्थी का नाम :-</v>
      </c>
      <c r="S198" s="898"/>
      <c r="T198" s="898"/>
      <c r="U198" s="899" t="str">
        <f>IFERROR(IF(AND(AD200=""),"",VLOOKUP(AD200,Marks,6,0)),"")</f>
        <v>JOYA KHAN</v>
      </c>
      <c r="V198" s="899"/>
      <c r="W198" s="899"/>
      <c r="X198" s="899"/>
      <c r="Y198" s="899"/>
      <c r="Z198" s="900" t="str">
        <f>IF('Master sheet'!$D$14="Hindi","प्रवेशांक :","SR. NO. :")</f>
        <v>प्रवेशांक :</v>
      </c>
      <c r="AA198" s="900"/>
      <c r="AB198" s="900"/>
      <c r="AC198" s="900"/>
      <c r="AD198" s="918">
        <f>IFERROR(IF(AND(AD200=""),"",VLOOKUP(AD200,Marks,5,0)),"")</f>
        <v>933</v>
      </c>
      <c r="AE198" s="918"/>
      <c r="AF198" s="918"/>
    </row>
    <row r="199" spans="1:32" s="44" customFormat="1" ht="21.95" customHeight="1">
      <c r="A199" s="98">
        <f>IF(N200="","",A198+1)</f>
        <v>7</v>
      </c>
      <c r="B199" s="898" t="str">
        <f>IF('Master sheet'!$D$14="Hindi","पिता का नाम :-","Father's Name :-")</f>
        <v>पिता का नाम :-</v>
      </c>
      <c r="C199" s="898"/>
      <c r="D199" s="898"/>
      <c r="E199" s="899" t="str">
        <f>IFERROR(IF(AND(N200=""),"",VLOOKUP(N200,Marks,7,0)),"")</f>
        <v>KRISHAN KAMAL SOLANKI</v>
      </c>
      <c r="F199" s="899"/>
      <c r="G199" s="899"/>
      <c r="H199" s="899"/>
      <c r="I199" s="899"/>
      <c r="J199" s="900" t="str">
        <f>IF('Master sheet'!$D$14="Hindi","जन्म तिथि :","Date of Birth :")</f>
        <v>जन्म तिथि :</v>
      </c>
      <c r="K199" s="900"/>
      <c r="L199" s="900"/>
      <c r="M199" s="900"/>
      <c r="N199" s="901" t="str">
        <f>IFERROR(IF(AND(N200=""),"",VLOOKUP(N200,Marks,4,0)),"")</f>
        <v>30-10-2014</v>
      </c>
      <c r="O199" s="901"/>
      <c r="P199" s="901"/>
      <c r="Q199" s="964"/>
      <c r="R199" s="898" t="str">
        <f>IF('Master sheet'!$D$14="Hindi","पिता का नाम :-","Father's Name :-")</f>
        <v>पिता का नाम :-</v>
      </c>
      <c r="S199" s="898"/>
      <c r="T199" s="898"/>
      <c r="U199" s="899" t="str">
        <f>IFERROR(IF(AND(AD200=""),"",VLOOKUP(AD200,Marks,7,0)),"")</f>
        <v>BARGAT KHAN</v>
      </c>
      <c r="V199" s="899"/>
      <c r="W199" s="899"/>
      <c r="X199" s="899"/>
      <c r="Y199" s="899"/>
      <c r="Z199" s="900" t="str">
        <f>IF('Master sheet'!$D$14="Hindi","जन्म तिथि :","Date of Birth :")</f>
        <v>जन्म तिथि :</v>
      </c>
      <c r="AA199" s="900"/>
      <c r="AB199" s="900"/>
      <c r="AC199" s="900"/>
      <c r="AD199" s="901" t="str">
        <f>IFERROR(IF(AND(AD200=""),"",VLOOKUP(AD200,Marks,4,0)),"")</f>
        <v>26-05-2014</v>
      </c>
      <c r="AE199" s="901"/>
      <c r="AF199" s="901"/>
    </row>
    <row r="200" spans="1:32" s="44" customFormat="1" ht="18" customHeight="1">
      <c r="A200" s="98">
        <f>IF(N200="","",A199+1)</f>
        <v>8</v>
      </c>
      <c r="B200" s="898" t="str">
        <f>IF('Master sheet'!$D$14="Hindi","माता का नाम :-","Mother's Name :-")</f>
        <v>माता का नाम :-</v>
      </c>
      <c r="C200" s="898"/>
      <c r="D200" s="898"/>
      <c r="E200" s="899" t="str">
        <f>IFERROR(IF(AND(N200=""),"",VLOOKUP(N200,Marks,8,0)),"")</f>
        <v>GEETA DEVI</v>
      </c>
      <c r="F200" s="899"/>
      <c r="G200" s="899"/>
      <c r="H200" s="899"/>
      <c r="I200" s="899"/>
      <c r="J200" s="900" t="str">
        <f>IF('Master sheet'!$D$14="Hindi","रोल नंबर :-","Roll No. :")</f>
        <v>रोल नंबर :-</v>
      </c>
      <c r="K200" s="900"/>
      <c r="L200" s="900"/>
      <c r="M200" s="900"/>
      <c r="N200" s="902">
        <f>IF(AD168="","",IF(AND(AD168+1&gt;$AN$7),"",AD168+1))</f>
        <v>113</v>
      </c>
      <c r="O200" s="902"/>
      <c r="P200" s="902"/>
      <c r="Q200" s="964"/>
      <c r="R200" s="898" t="str">
        <f>IF('Master sheet'!$D$14="Hindi","माता का नाम :-","Mother's Name :-")</f>
        <v>माता का नाम :-</v>
      </c>
      <c r="S200" s="898"/>
      <c r="T200" s="898"/>
      <c r="U200" s="899" t="str">
        <f>IFERROR(IF(AND(AD200=""),"",VLOOKUP(AD200,Marks,8,0)),"")</f>
        <v>MADINA BANO</v>
      </c>
      <c r="V200" s="899"/>
      <c r="W200" s="899"/>
      <c r="X200" s="899"/>
      <c r="Y200" s="899"/>
      <c r="Z200" s="900" t="str">
        <f>IF('Master sheet'!$D$14="Hindi","रोल नंबर :-","Roll No. :")</f>
        <v>रोल नंबर :-</v>
      </c>
      <c r="AA200" s="900"/>
      <c r="AB200" s="900"/>
      <c r="AC200" s="900"/>
      <c r="AD200" s="963">
        <f>IF(N200="","",IF(AND(N200+1&gt;$AN$7),"",N200+1))</f>
        <v>114</v>
      </c>
      <c r="AE200" s="963"/>
      <c r="AF200" s="963"/>
    </row>
    <row r="201" spans="1:32" s="44" customFormat="1" ht="10.5" customHeight="1">
      <c r="A201" s="98">
        <f>IF(N200="","",A200+1)</f>
        <v>9</v>
      </c>
      <c r="B201" s="351"/>
      <c r="C201" s="351"/>
      <c r="D201" s="351"/>
      <c r="E201" s="347"/>
      <c r="F201" s="347"/>
      <c r="G201" s="347"/>
      <c r="H201" s="347"/>
      <c r="I201" s="347"/>
      <c r="J201" s="346"/>
      <c r="K201" s="346"/>
      <c r="L201" s="346"/>
      <c r="M201" s="346"/>
      <c r="N201" s="350"/>
      <c r="O201" s="350"/>
      <c r="P201" s="350"/>
      <c r="Q201" s="964"/>
      <c r="R201" s="72"/>
      <c r="S201" s="72"/>
      <c r="T201" s="72"/>
      <c r="U201" s="73"/>
      <c r="V201" s="73"/>
      <c r="W201" s="73"/>
      <c r="X201" s="72"/>
      <c r="Y201" s="72"/>
      <c r="Z201" s="74"/>
      <c r="AA201" s="74"/>
      <c r="AB201" s="74"/>
      <c r="AC201" s="45"/>
      <c r="AD201" s="45"/>
      <c r="AE201" s="45"/>
      <c r="AF201" s="45"/>
    </row>
    <row r="202" spans="1:32" s="44" customFormat="1" ht="21" customHeight="1">
      <c r="A202" s="98">
        <f>IF(N200="","",A201+1)</f>
        <v>10</v>
      </c>
      <c r="B202" s="626" t="str">
        <f>IF('Master sheet'!$D$14="Hindi","विषय","Subject")</f>
        <v>विषय</v>
      </c>
      <c r="C202" s="642" t="str">
        <f>IF('Master sheet'!$D$14="Hindi","अर्द्धवार्षिक","Half Yearly")</f>
        <v>अर्द्धवार्षिक</v>
      </c>
      <c r="D202" s="643"/>
      <c r="E202" s="643"/>
      <c r="F202" s="643"/>
      <c r="G202" s="931" t="str">
        <f>IF('Master sheet'!$D$14="Hindi","वार्षिक","Yearly")</f>
        <v>वार्षिक</v>
      </c>
      <c r="H202" s="932"/>
      <c r="I202" s="932"/>
      <c r="J202" s="933"/>
      <c r="K202" s="642" t="str">
        <f>IF('Master sheet'!$D$14="Hindi","सर्व योग","Grand Total")</f>
        <v>सर्व योग</v>
      </c>
      <c r="L202" s="643"/>
      <c r="M202" s="643"/>
      <c r="N202" s="644"/>
      <c r="O202" s="928" t="str">
        <f>IF('Master sheet'!$D$14="Hindi","ग्रेड","Grade")</f>
        <v>ग्रेड</v>
      </c>
      <c r="P202" s="893" t="str">
        <f>IF('Master sheet'!$D$14="Hindi","परिणाम","Results")</f>
        <v>परिणाम</v>
      </c>
      <c r="Q202" s="964"/>
      <c r="R202" s="626" t="str">
        <f>IF('Master sheet'!$D$14="Hindi","विषय","Subject")</f>
        <v>विषय</v>
      </c>
      <c r="S202" s="642" t="str">
        <f>IF('Master sheet'!$D$14="Hindi","अर्द्धवार्षिक","Half Yearly")</f>
        <v>अर्द्धवार्षिक</v>
      </c>
      <c r="T202" s="643"/>
      <c r="U202" s="643"/>
      <c r="V202" s="643"/>
      <c r="W202" s="931" t="str">
        <f>IF('Master sheet'!$D$14="Hindi","वार्षिक","Yearly")</f>
        <v>वार्षिक</v>
      </c>
      <c r="X202" s="932"/>
      <c r="Y202" s="932"/>
      <c r="Z202" s="933"/>
      <c r="AA202" s="642" t="str">
        <f>IF('Master sheet'!$D$14="Hindi","सर्व योग","Grand Total")</f>
        <v>सर्व योग</v>
      </c>
      <c r="AB202" s="643"/>
      <c r="AC202" s="643"/>
      <c r="AD202" s="644"/>
      <c r="AE202" s="928" t="str">
        <f>IF('Master sheet'!$D$14="Hindi","ग्रेड","Grade")</f>
        <v>ग्रेड</v>
      </c>
      <c r="AF202" s="893" t="str">
        <f>IF('Master sheet'!$D$14="Hindi","परिणाम","Results")</f>
        <v>परिणाम</v>
      </c>
    </row>
    <row r="203" spans="1:32" s="44" customFormat="1" ht="90.75" customHeight="1">
      <c r="A203" s="98">
        <f>IF(N200="","",A202+1)</f>
        <v>11</v>
      </c>
      <c r="B203" s="626"/>
      <c r="C203" s="934" t="str">
        <f>IF('Master sheet'!$D$14="Hindi","लिखित","Written")</f>
        <v>लिखित</v>
      </c>
      <c r="D203" s="935"/>
      <c r="E203" s="934" t="str">
        <f>IF('Master sheet'!$D$14="Hindi","मौखिक","Oral")</f>
        <v>मौखिक</v>
      </c>
      <c r="F203" s="935"/>
      <c r="G203" s="934" t="str">
        <f>IF('Master sheet'!$D$14="Hindi","लिखित","Written")</f>
        <v>लिखित</v>
      </c>
      <c r="H203" s="935"/>
      <c r="I203" s="936" t="str">
        <f>IF('Master sheet'!$D$14="Hindi","मौखिक","Oral")</f>
        <v>मौखिक</v>
      </c>
      <c r="J203" s="936"/>
      <c r="K203" s="360" t="str">
        <f>IF('Master sheet'!$D$14="Hindi","लिखित","Written")</f>
        <v>लिखित</v>
      </c>
      <c r="L203" s="360" t="str">
        <f>IF('Master sheet'!$D$14="Hindi","मौखिक","Oral")</f>
        <v>मौखिक</v>
      </c>
      <c r="M203" s="937" t="str">
        <f>IF('Master sheet'!$D$14="Hindi","कुल विषय योग ","Subject Total")</f>
        <v xml:space="preserve">कुल विषय योग </v>
      </c>
      <c r="N203" s="938"/>
      <c r="O203" s="929"/>
      <c r="P203" s="894"/>
      <c r="Q203" s="964"/>
      <c r="R203" s="626"/>
      <c r="S203" s="934" t="str">
        <f>IF('Master sheet'!$D$14="Hindi","लिखित","Written")</f>
        <v>लिखित</v>
      </c>
      <c r="T203" s="935"/>
      <c r="U203" s="934" t="str">
        <f>IF('Master sheet'!$D$14="Hindi","मौखिक","Oral")</f>
        <v>मौखिक</v>
      </c>
      <c r="V203" s="935"/>
      <c r="W203" s="934" t="str">
        <f>IF('Master sheet'!$D$14="Hindi","लिखित","Written")</f>
        <v>लिखित</v>
      </c>
      <c r="X203" s="935"/>
      <c r="Y203" s="936" t="str">
        <f>IF('Master sheet'!$D$14="Hindi","मौखिक","Oral")</f>
        <v>मौखिक</v>
      </c>
      <c r="Z203" s="936"/>
      <c r="AA203" s="360" t="str">
        <f>IF('Master sheet'!$D$14="Hindi","लिखित","Written")</f>
        <v>लिखित</v>
      </c>
      <c r="AB203" s="360" t="str">
        <f>IF('Master sheet'!$D$14="Hindi","मौखिक","Oral")</f>
        <v>मौखिक</v>
      </c>
      <c r="AC203" s="937" t="str">
        <f>IF('Master sheet'!$D$14="Hindi","कुल विषय योग ","Subject Total")</f>
        <v xml:space="preserve">कुल विषय योग </v>
      </c>
      <c r="AD203" s="938"/>
      <c r="AE203" s="929"/>
      <c r="AF203" s="894"/>
    </row>
    <row r="204" spans="1:32" s="44" customFormat="1" ht="18.75" customHeight="1">
      <c r="A204" s="98">
        <f>IF(N200="","",A203+1)</f>
        <v>12</v>
      </c>
      <c r="B204" s="626"/>
      <c r="C204" s="905">
        <v>30</v>
      </c>
      <c r="D204" s="906"/>
      <c r="E204" s="905">
        <v>70</v>
      </c>
      <c r="F204" s="906"/>
      <c r="G204" s="905">
        <v>30</v>
      </c>
      <c r="H204" s="906"/>
      <c r="I204" s="905">
        <v>70</v>
      </c>
      <c r="J204" s="906"/>
      <c r="K204" s="388">
        <v>60</v>
      </c>
      <c r="L204" s="388">
        <v>140</v>
      </c>
      <c r="M204" s="905">
        <v>200</v>
      </c>
      <c r="N204" s="906"/>
      <c r="O204" s="930"/>
      <c r="P204" s="895"/>
      <c r="Q204" s="964"/>
      <c r="R204" s="626"/>
      <c r="S204" s="905">
        <v>30</v>
      </c>
      <c r="T204" s="906"/>
      <c r="U204" s="905">
        <v>70</v>
      </c>
      <c r="V204" s="906"/>
      <c r="W204" s="905">
        <v>30</v>
      </c>
      <c r="X204" s="906"/>
      <c r="Y204" s="905">
        <v>70</v>
      </c>
      <c r="Z204" s="906"/>
      <c r="AA204" s="388">
        <v>60</v>
      </c>
      <c r="AB204" s="388">
        <v>140</v>
      </c>
      <c r="AC204" s="905">
        <v>200</v>
      </c>
      <c r="AD204" s="906"/>
      <c r="AE204" s="930"/>
      <c r="AF204" s="895"/>
    </row>
    <row r="205" spans="1:32" s="44" customFormat="1" ht="21" customHeight="1">
      <c r="A205" s="98">
        <f>IF(N200="","",A204+1)</f>
        <v>13</v>
      </c>
      <c r="B205" s="303" t="str">
        <f>IF('Master sheet'!D$14="Hindi","हिंदी","Hindi")</f>
        <v>हिंदी</v>
      </c>
      <c r="C205" s="701">
        <f>IFERROR(IF(AND(N200=""),"",VLOOKUP(N200,Marks,15,0)),"")</f>
        <v>29</v>
      </c>
      <c r="D205" s="703"/>
      <c r="E205" s="701">
        <f>IFERROR(IF(AND(N200=""),"",VLOOKUP(N200,Marks,16,0)),"")</f>
        <v>68</v>
      </c>
      <c r="F205" s="703"/>
      <c r="G205" s="701">
        <f>IFERROR(IF(AND(N200=""),"",VLOOKUP(N200,Marks,19,0)),"")</f>
        <v>24</v>
      </c>
      <c r="H205" s="703"/>
      <c r="I205" s="701">
        <f>IFERROR(IF(AND(N200=""),"",VLOOKUP(N200,Marks,20,0)),"")</f>
        <v>23</v>
      </c>
      <c r="J205" s="703"/>
      <c r="K205" s="380">
        <f>IFERROR(IF(AND(N200=""),"",SUM(C205,G205)),"")</f>
        <v>53</v>
      </c>
      <c r="L205" s="380">
        <f>IFERROR(IF(AND(N200=""),"",SUM(E205,I205)),"")</f>
        <v>91</v>
      </c>
      <c r="M205" s="903">
        <f>IFERROR(IF(AND(N200=""),"",SUM(K205,L205)),"")</f>
        <v>144</v>
      </c>
      <c r="N205" s="904"/>
      <c r="O205" s="79" t="str">
        <f>IFERROR(IF(AND(N200=""),"",VLOOKUP(N200,Marks,28,0)),"")</f>
        <v>B</v>
      </c>
      <c r="P205" s="209" t="str">
        <f>IFERROR(IF(AND(N200=""),"",VLOOKUP(N200,Marks,26,0)),"")</f>
        <v>P</v>
      </c>
      <c r="Q205" s="964"/>
      <c r="R205" s="303" t="str">
        <f>IF('Master sheet'!V$14="Hindi","हिंदी","Hindi")</f>
        <v>Hindi</v>
      </c>
      <c r="S205" s="701">
        <f>IFERROR(IF(AND(AD200=""),"",VLOOKUP(AD200,Marks,15,0)),"")</f>
        <v>29</v>
      </c>
      <c r="T205" s="703"/>
      <c r="U205" s="701">
        <f>IFERROR(IF(AND(AD200=""),"",VLOOKUP(AD200,Marks,16,0)),"")</f>
        <v>69</v>
      </c>
      <c r="V205" s="703"/>
      <c r="W205" s="701">
        <f>IFERROR(IF(AND(AD200=""),"",VLOOKUP(AD200,Marks,19,0)),"")</f>
        <v>24</v>
      </c>
      <c r="X205" s="703"/>
      <c r="Y205" s="701">
        <f>IFERROR(IF(AND(AD200=""),"",VLOOKUP(AD200,Marks,20,0)),"")</f>
        <v>20</v>
      </c>
      <c r="Z205" s="703"/>
      <c r="AA205" s="380">
        <f>IFERROR(IF(AND(AD200=""),"",SUM(S205,W205)),"")</f>
        <v>53</v>
      </c>
      <c r="AB205" s="380">
        <f>IFERROR(IF(AND(AD200=""),"",SUM(U205,Y205)),"")</f>
        <v>89</v>
      </c>
      <c r="AC205" s="903">
        <f>IFERROR(IF(AND(AD200=""),"",SUM(AA205,AB205)),"")</f>
        <v>142</v>
      </c>
      <c r="AD205" s="904"/>
      <c r="AE205" s="79" t="str">
        <f>IFERROR(IF(AND(AD200=""),"",VLOOKUP(AD200,Marks,28,0)),"")</f>
        <v>B</v>
      </c>
      <c r="AF205" s="209" t="str">
        <f>IFERROR(IF(AND(AD200=""),"",VLOOKUP(AD200,Marks,26,0)),"")</f>
        <v>P</v>
      </c>
    </row>
    <row r="206" spans="1:32" s="44" customFormat="1" ht="21" customHeight="1">
      <c r="A206" s="98">
        <f>IF(N200="","",A205+1)</f>
        <v>14</v>
      </c>
      <c r="B206" s="303" t="str">
        <f>IF('Master sheet'!$D$14="Hindi","गणित","Maths")</f>
        <v>गणित</v>
      </c>
      <c r="C206" s="701">
        <f>IFERROR(IF(AND(N200=""),"",VLOOKUP(N200,Marks,51,0)),"")</f>
        <v>26</v>
      </c>
      <c r="D206" s="703"/>
      <c r="E206" s="701">
        <f>IFERROR(IF(AND(N200=""),"",VLOOKUP(N200,Marks,52,0)),"")</f>
        <v>64</v>
      </c>
      <c r="F206" s="703"/>
      <c r="G206" s="701">
        <f>IFERROR(IF(AND(N200=""),"",VLOOKUP(N200,Marks,55,0)),"")</f>
        <v>21</v>
      </c>
      <c r="H206" s="703"/>
      <c r="I206" s="701">
        <f>IFERROR(IF(AND(N200=""),"",VLOOKUP(N200,Marks,56,0)),"")</f>
        <v>62</v>
      </c>
      <c r="J206" s="703"/>
      <c r="K206" s="380">
        <f>IFERROR(IF(AND(N200=""),"",SUM(C206,G206)),"")</f>
        <v>47</v>
      </c>
      <c r="L206" s="380">
        <f>IFERROR(IF(AND(N200=""),"",SUM(E206,I206)),"")</f>
        <v>126</v>
      </c>
      <c r="M206" s="903">
        <f>IFERROR(IF(AND(N200=""),"",SUM(K206,L206)),"")</f>
        <v>173</v>
      </c>
      <c r="N206" s="904"/>
      <c r="O206" s="79" t="str">
        <f>IFERROR(IF(AND(N200=""),"",VLOOKUP(N200,Marks,64,0)),"")</f>
        <v>A</v>
      </c>
      <c r="P206" s="209" t="str">
        <f>IFERROR(IF(AND(N200=""),"",VLOOKUP(N200,Marks,62,0)),"")</f>
        <v>P</v>
      </c>
      <c r="Q206" s="964"/>
      <c r="R206" s="303" t="str">
        <f>IF('Master sheet'!$D$14="Hindi","गणित","Maths")</f>
        <v>गणित</v>
      </c>
      <c r="S206" s="701">
        <f>IFERROR(IF(AND(AD200=""),"",VLOOKUP(AD200,Marks,51,0)),"")</f>
        <v>28</v>
      </c>
      <c r="T206" s="703"/>
      <c r="U206" s="701">
        <f>IFERROR(IF(AND(AD200=""),"",VLOOKUP(AD200,Marks,52,0)),"")</f>
        <v>64</v>
      </c>
      <c r="V206" s="703"/>
      <c r="W206" s="701">
        <f>IFERROR(IF(AND(AD200=""),"",VLOOKUP(AD200,Marks,55,0)),"")</f>
        <v>23</v>
      </c>
      <c r="X206" s="703"/>
      <c r="Y206" s="701">
        <f>IFERROR(IF(AND(AD200=""),"",VLOOKUP(AD200,Marks,56,0)),"")</f>
        <v>63</v>
      </c>
      <c r="Z206" s="703"/>
      <c r="AA206" s="380">
        <f>IFERROR(IF(AND(AD200=""),"",SUM(S206,W206)),"")</f>
        <v>51</v>
      </c>
      <c r="AB206" s="380">
        <f>IFERROR(IF(AND(AD200=""),"",SUM(U206,Y206)),"")</f>
        <v>127</v>
      </c>
      <c r="AC206" s="903">
        <f>IFERROR(IF(AND(AD200=""),"",SUM(AA206,AB206)),"")</f>
        <v>178</v>
      </c>
      <c r="AD206" s="904"/>
      <c r="AE206" s="79" t="str">
        <f>IFERROR(IF(AND(AD200=""),"",VLOOKUP(AD200,Marks,64,0)),"")</f>
        <v>A</v>
      </c>
      <c r="AF206" s="209" t="str">
        <f>IFERROR(IF(AND(AD200=""),"",VLOOKUP(AD200,Marks,62,0)),"")</f>
        <v>P</v>
      </c>
    </row>
    <row r="207" spans="1:32" s="44" customFormat="1" ht="21" customHeight="1">
      <c r="A207" s="98">
        <f>IF(N200="","",A206+1)</f>
        <v>15</v>
      </c>
      <c r="B207" s="390"/>
      <c r="C207" s="905">
        <v>15</v>
      </c>
      <c r="D207" s="906"/>
      <c r="E207" s="905">
        <v>35</v>
      </c>
      <c r="F207" s="906"/>
      <c r="G207" s="905">
        <v>15</v>
      </c>
      <c r="H207" s="906"/>
      <c r="I207" s="905">
        <v>35</v>
      </c>
      <c r="J207" s="906"/>
      <c r="K207" s="388">
        <v>30</v>
      </c>
      <c r="L207" s="388">
        <v>70</v>
      </c>
      <c r="M207" s="905">
        <v>100</v>
      </c>
      <c r="N207" s="906"/>
      <c r="O207" s="921"/>
      <c r="P207" s="922"/>
      <c r="Q207" s="964"/>
      <c r="R207" s="390"/>
      <c r="S207" s="905">
        <v>15</v>
      </c>
      <c r="T207" s="906"/>
      <c r="U207" s="905">
        <v>35</v>
      </c>
      <c r="V207" s="906"/>
      <c r="W207" s="905">
        <v>15</v>
      </c>
      <c r="X207" s="906"/>
      <c r="Y207" s="905">
        <v>35</v>
      </c>
      <c r="Z207" s="906"/>
      <c r="AA207" s="388">
        <v>30</v>
      </c>
      <c r="AB207" s="388">
        <v>70</v>
      </c>
      <c r="AC207" s="905">
        <v>100</v>
      </c>
      <c r="AD207" s="906"/>
      <c r="AE207" s="921"/>
      <c r="AF207" s="922"/>
    </row>
    <row r="208" spans="1:32" s="44" customFormat="1" ht="21" customHeight="1">
      <c r="A208" s="98">
        <f>IF(N200="","",A207+1)</f>
        <v>16</v>
      </c>
      <c r="B208" s="303" t="str">
        <f>IF('Master sheet'!$D$14="Hindi","अंग्रेजी","English")</f>
        <v>अंग्रेजी</v>
      </c>
      <c r="C208" s="701">
        <f>IFERROR(IF(AND(N200=""),"",VLOOKUP(N200,Marks,33,0)),"")</f>
        <v>14</v>
      </c>
      <c r="D208" s="703"/>
      <c r="E208" s="701">
        <f>IFERROR(IF(AND(N200=""),"",VLOOKUP(N200,Marks,34,0)),"")</f>
        <v>32</v>
      </c>
      <c r="F208" s="703"/>
      <c r="G208" s="701">
        <f>IFERROR(IF(AND(N200=""),"",VLOOKUP(N200,Marks,37,0)),"")</f>
        <v>10</v>
      </c>
      <c r="H208" s="703"/>
      <c r="I208" s="701">
        <f>IFERROR(IF(AND(N200=""),"",VLOOKUP(N200,Marks,38,0)),"")</f>
        <v>32</v>
      </c>
      <c r="J208" s="703"/>
      <c r="K208" s="380">
        <f>IFERROR(IF(AND(N200=""),"",SUM(C208,G208)),"")</f>
        <v>24</v>
      </c>
      <c r="L208" s="380">
        <f>IFERROR(IF(AND(N200=""),"",SUM(E208,I208)),"")</f>
        <v>64</v>
      </c>
      <c r="M208" s="903">
        <f>IFERROR(IF(AND(N200=""),"",SUM(K208,L208)),"")</f>
        <v>88</v>
      </c>
      <c r="N208" s="904"/>
      <c r="O208" s="79" t="str">
        <f>IFERROR(IF(AND(N200=""),"",VLOOKUP(N200,Marks,46,0)),"")</f>
        <v>A</v>
      </c>
      <c r="P208" s="209" t="str">
        <f>IFERROR(IF(AND(N200=""),"",VLOOKUP(N200,Marks,44,0)),"")</f>
        <v>P</v>
      </c>
      <c r="Q208" s="964"/>
      <c r="R208" s="303" t="str">
        <f>IF('Master sheet'!$D$14="Hindi","अंग्रेजी","English")</f>
        <v>अंग्रेजी</v>
      </c>
      <c r="S208" s="701">
        <f>IFERROR(IF(AND(AD200=""),"",VLOOKUP(AD200,Marks,33,0)),"")</f>
        <v>14</v>
      </c>
      <c r="T208" s="703"/>
      <c r="U208" s="701">
        <f>IFERROR(IF(AND(AD200=""),"",VLOOKUP(AD200,Marks,34,0)),"")</f>
        <v>32</v>
      </c>
      <c r="V208" s="703"/>
      <c r="W208" s="701">
        <f>IFERROR(IF(AND(AD200=""),"",VLOOKUP(AD200,Marks,37,0)),"")</f>
        <v>10</v>
      </c>
      <c r="X208" s="703"/>
      <c r="Y208" s="701">
        <f>IFERROR(IF(AND(AD200=""),"",VLOOKUP(AD200,Marks,38,0)),"")</f>
        <v>30</v>
      </c>
      <c r="Z208" s="703"/>
      <c r="AA208" s="380">
        <f>IFERROR(IF(AND(AD200=""),"",SUM(S208,W208)),"")</f>
        <v>24</v>
      </c>
      <c r="AB208" s="380">
        <f>IFERROR(IF(AND(AD200=""),"",SUM(U208,Y208)),"")</f>
        <v>62</v>
      </c>
      <c r="AC208" s="903">
        <f>IFERROR(IF(AND(AD200=""),"",SUM(AA208,AB208)),"")</f>
        <v>86</v>
      </c>
      <c r="AD208" s="904"/>
      <c r="AE208" s="79" t="str">
        <f>IFERROR(IF(AND(AD200=""),"",VLOOKUP(AD200,Marks,46,0)),"")</f>
        <v>A</v>
      </c>
      <c r="AF208" s="209" t="str">
        <f>IFERROR(IF(AND(AD200=""),"",VLOOKUP(AD200,Marks,44,0)),"")</f>
        <v>P</v>
      </c>
    </row>
    <row r="209" spans="1:32" s="44" customFormat="1" ht="25.5" customHeight="1">
      <c r="A209" s="98">
        <f>IF(N200="","",A208+1)</f>
        <v>17</v>
      </c>
      <c r="B209" s="304" t="str">
        <f>IF('Master sheet'!$D$14="Hindi","कुल योग","Total")</f>
        <v>कुल योग</v>
      </c>
      <c r="C209" s="926">
        <f>IF(AND(N200=""),"",IF(AND(C205="",C206="",C208=""),"",SUM(C205,C206,C208)))</f>
        <v>69</v>
      </c>
      <c r="D209" s="927"/>
      <c r="E209" s="926">
        <f>IF(AND(N200=""),"",IF(AND(E205="",E206="",E208=""),"",SUM(E205,E206,E208)))</f>
        <v>164</v>
      </c>
      <c r="F209" s="927"/>
      <c r="G209" s="926">
        <f>IF(AND(N200=""),"",IF(AND(G205="",G206="",G208=""),"",SUM(G205,G206,G208)))</f>
        <v>55</v>
      </c>
      <c r="H209" s="927"/>
      <c r="I209" s="926">
        <f>IF(AND(N200=""),"",IF(AND(I205="",I206="",I208=""),"",SUM(I205,I206,I208)))</f>
        <v>117</v>
      </c>
      <c r="J209" s="927"/>
      <c r="K209" s="381">
        <f>IF(AND(N200=""),"",IF(AND(K205="",K206="",K208=""),"",SUM(K205,K206,K208)))</f>
        <v>124</v>
      </c>
      <c r="L209" s="381">
        <f>IF(AND(N200=""),"",IF(AND(L205="",L206="",L208=""),"",SUM(L205,L206,L208)))</f>
        <v>281</v>
      </c>
      <c r="M209" s="903">
        <f>IF(AND(N200=""),"",IF(AND(M205="",M206="",M208=""),"",SUM(M205,M206,M208)))</f>
        <v>405</v>
      </c>
      <c r="N209" s="904"/>
      <c r="O209" s="389" t="str">
        <f>IFERROR(IF(AND(N200=""),"",VLOOKUP(N200,Marks,119,0)),"")</f>
        <v>B</v>
      </c>
      <c r="P209" s="212"/>
      <c r="Q209" s="964"/>
      <c r="R209" s="304" t="str">
        <f>IF('Master sheet'!$D$14="Hindi","कुल योग","Total")</f>
        <v>कुल योग</v>
      </c>
      <c r="S209" s="926">
        <f>IF(AND(AD200=""),"",IF(AND(S205="",S206="",S208=""),"",SUM(S205,S206,S208)))</f>
        <v>71</v>
      </c>
      <c r="T209" s="927"/>
      <c r="U209" s="926">
        <f>IF(AND(AD200=""),"",IF(AND(U205="",U206="",U208=""),"",SUM(U205,U206,U208)))</f>
        <v>165</v>
      </c>
      <c r="V209" s="927"/>
      <c r="W209" s="926">
        <f>IF(AND(AD200=""),"",IF(AND(W205="",W206="",W208=""),"",SUM(W205,W206,W208)))</f>
        <v>57</v>
      </c>
      <c r="X209" s="927"/>
      <c r="Y209" s="926">
        <f>IF(AND(AD200=""),"",IF(AND(Y205="",Y206="",Y208=""),"",SUM(Y205,Y206,Y208)))</f>
        <v>113</v>
      </c>
      <c r="Z209" s="927"/>
      <c r="AA209" s="381">
        <f>IF(AND(AD200=""),"",IF(AND(AA205="",AA206="",AA208=""),"",SUM(AA205,AA206,AA208)))</f>
        <v>128</v>
      </c>
      <c r="AB209" s="381">
        <f>IF(AND(AD200=""),"",IF(AND(AB205="",AB206="",AB208=""),"",SUM(AB205,AB206,AB208)))</f>
        <v>278</v>
      </c>
      <c r="AC209" s="903">
        <f>IF(AND(AD200=""),"",IF(AND(AC205="",AC206="",AC208=""),"",SUM(AC205,AC206,AC208)))</f>
        <v>406</v>
      </c>
      <c r="AD209" s="904"/>
      <c r="AE209" s="389" t="str">
        <f>IFERROR(IF(AND(AD200=""),"",VLOOKUP(AD200,Marks,119,0)),"")</f>
        <v>B</v>
      </c>
      <c r="AF209" s="212"/>
    </row>
    <row r="210" spans="1:32" s="44" customFormat="1" ht="25.5" customHeight="1">
      <c r="A210" s="98">
        <f>IF(N200="","",A209+1)</f>
        <v>18</v>
      </c>
      <c r="B210" s="391"/>
      <c r="C210" s="905">
        <v>50</v>
      </c>
      <c r="D210" s="923"/>
      <c r="E210" s="923"/>
      <c r="F210" s="906"/>
      <c r="G210" s="905">
        <v>50</v>
      </c>
      <c r="H210" s="923"/>
      <c r="I210" s="923"/>
      <c r="J210" s="906"/>
      <c r="K210" s="905">
        <v>100</v>
      </c>
      <c r="L210" s="923"/>
      <c r="M210" s="923"/>
      <c r="N210" s="906"/>
      <c r="O210" s="924"/>
      <c r="P210" s="925"/>
      <c r="Q210" s="964"/>
      <c r="R210" s="391"/>
      <c r="S210" s="905">
        <v>50</v>
      </c>
      <c r="T210" s="923"/>
      <c r="U210" s="923"/>
      <c r="V210" s="906"/>
      <c r="W210" s="905">
        <v>50</v>
      </c>
      <c r="X210" s="923"/>
      <c r="Y210" s="923"/>
      <c r="Z210" s="906"/>
      <c r="AA210" s="905">
        <v>100</v>
      </c>
      <c r="AB210" s="923"/>
      <c r="AC210" s="923"/>
      <c r="AD210" s="906"/>
      <c r="AE210" s="924"/>
      <c r="AF210" s="925"/>
    </row>
    <row r="211" spans="1:32" s="44" customFormat="1" ht="21" customHeight="1">
      <c r="A211" s="98">
        <f>IF(N200="","",A210+1)</f>
        <v>19</v>
      </c>
      <c r="B211" s="308" t="str">
        <f>IF('Master sheet'!$D$14="Hindi","पर्यावरण अध्ययन","EVS")</f>
        <v>पर्यावरण अध्ययन</v>
      </c>
      <c r="C211" s="701">
        <f>IFERROR(IF(AND(N200=""),"",VLOOKUP(N200,Marks,69,0)),"")</f>
        <v>42</v>
      </c>
      <c r="D211" s="702"/>
      <c r="E211" s="702"/>
      <c r="F211" s="703"/>
      <c r="G211" s="701">
        <f>IFERROR(IF(AND(N200=""),"",VLOOKUP(N200,Marks,73,0)),"")</f>
        <v>49</v>
      </c>
      <c r="H211" s="702"/>
      <c r="I211" s="702"/>
      <c r="J211" s="703"/>
      <c r="K211" s="926">
        <f>IFERROR(IF(AND(N200=""),"",SUM(C211,G211)),"")</f>
        <v>91</v>
      </c>
      <c r="L211" s="948"/>
      <c r="M211" s="948"/>
      <c r="N211" s="927"/>
      <c r="O211" s="79" t="str">
        <f>IFERROR(IF(AND(N200=""),"",VLOOKUP(N200,Marks,82,0)),"")</f>
        <v>A</v>
      </c>
      <c r="P211" s="209" t="str">
        <f>IFERROR(IF(AND(N200=""),"",VLOOKUP(N200,Marks,80,0)),"")</f>
        <v>P</v>
      </c>
      <c r="Q211" s="964"/>
      <c r="R211" s="308" t="str">
        <f>IF('Master sheet'!$D$14="Hindi","पर्यावरण अध्ययन","EVS")</f>
        <v>पर्यावरण अध्ययन</v>
      </c>
      <c r="S211" s="701">
        <f>IFERROR(IF(AND(AD200=""),"",VLOOKUP(AD200,Marks,69,0)),"")</f>
        <v>45</v>
      </c>
      <c r="T211" s="702"/>
      <c r="U211" s="702"/>
      <c r="V211" s="703"/>
      <c r="W211" s="701">
        <f>IFERROR(IF(AND(AD200=""),"",VLOOKUP(AD200,Marks,73,0)),"")</f>
        <v>47</v>
      </c>
      <c r="X211" s="702"/>
      <c r="Y211" s="702"/>
      <c r="Z211" s="703"/>
      <c r="AA211" s="926">
        <f>IFERROR(IF(AND(AD200=""),"",SUM(S211,W211)),"")</f>
        <v>92</v>
      </c>
      <c r="AB211" s="948"/>
      <c r="AC211" s="948"/>
      <c r="AD211" s="927"/>
      <c r="AE211" s="79" t="str">
        <f>IFERROR(IF(AND(AD200=""),"",VLOOKUP(AD200,Marks,82,0)),"")</f>
        <v>A</v>
      </c>
      <c r="AF211" s="209" t="str">
        <f>IFERROR(IF(AND(AD200=""),"",VLOOKUP(AD200,Marks,80,0)),"")</f>
        <v>P</v>
      </c>
    </row>
    <row r="212" spans="1:32" s="44" customFormat="1" ht="9" customHeight="1">
      <c r="A212" s="98">
        <f>IF(N200="","",A211+1)</f>
        <v>20</v>
      </c>
      <c r="B212" s="896"/>
      <c r="C212" s="896"/>
      <c r="D212" s="896"/>
      <c r="E212" s="896"/>
      <c r="F212" s="896"/>
      <c r="G212" s="896"/>
      <c r="H212" s="896"/>
      <c r="I212" s="896"/>
      <c r="J212" s="896"/>
      <c r="K212" s="896"/>
      <c r="L212" s="896"/>
      <c r="M212" s="896"/>
      <c r="N212" s="896"/>
      <c r="O212" s="896"/>
      <c r="P212" s="896"/>
      <c r="Q212" s="964"/>
      <c r="R212" s="896"/>
      <c r="S212" s="896"/>
      <c r="T212" s="896"/>
      <c r="U212" s="896"/>
      <c r="V212" s="896"/>
      <c r="W212" s="896"/>
      <c r="X212" s="896"/>
      <c r="Y212" s="896"/>
      <c r="Z212" s="896"/>
      <c r="AA212" s="896"/>
      <c r="AB212" s="896"/>
      <c r="AC212" s="896"/>
      <c r="AD212" s="896"/>
      <c r="AE212" s="896"/>
      <c r="AF212" s="896"/>
    </row>
    <row r="213" spans="1:32" s="44" customFormat="1" ht="18.95" customHeight="1">
      <c r="A213" s="98">
        <f>IF(N200="","",A212+1)</f>
        <v>21</v>
      </c>
      <c r="B213" s="949" t="str">
        <f>IF('Master sheet'!$D$14="Hindi","अतिरिक्त विषय ","Extra Subject")</f>
        <v xml:space="preserve">अतिरिक्त विषय </v>
      </c>
      <c r="C213" s="949"/>
      <c r="D213" s="949"/>
      <c r="E213" s="949"/>
      <c r="F213" s="949"/>
      <c r="G213" s="949"/>
      <c r="H213" s="949"/>
      <c r="I213" s="949"/>
      <c r="J213" s="949"/>
      <c r="K213" s="949"/>
      <c r="L213" s="949"/>
      <c r="M213" s="949"/>
      <c r="N213" s="949"/>
      <c r="O213" s="949"/>
      <c r="P213" s="949"/>
      <c r="Q213" s="964"/>
      <c r="R213" s="950" t="str">
        <f>IF('Master sheet'!$D$14="Hindi","अतिरिक्त विषय ","Extra Subject")</f>
        <v xml:space="preserve">अतिरिक्त विषय </v>
      </c>
      <c r="S213" s="950"/>
      <c r="T213" s="950"/>
      <c r="U213" s="950"/>
      <c r="V213" s="950"/>
      <c r="W213" s="950"/>
      <c r="X213" s="950"/>
      <c r="Y213" s="950"/>
      <c r="Z213" s="950"/>
      <c r="AA213" s="950"/>
      <c r="AB213" s="950"/>
      <c r="AC213" s="950"/>
      <c r="AD213" s="950"/>
      <c r="AE213" s="950"/>
      <c r="AF213" s="950"/>
    </row>
    <row r="214" spans="1:32" s="412" customFormat="1" ht="18.95" customHeight="1">
      <c r="A214" s="98">
        <f>IF(N200="","",A213+1)</f>
        <v>22</v>
      </c>
      <c r="B214" s="411" t="str">
        <f>IF('Master sheet'!$D$14="Hindi","विषय","Subject")</f>
        <v>विषय</v>
      </c>
      <c r="C214" s="960" t="str">
        <f>IF('Master sheet'!$D$14="Hindi","पूर्णांक","M.M.")</f>
        <v>पूर्णांक</v>
      </c>
      <c r="D214" s="961"/>
      <c r="E214" s="960" t="str">
        <f>IF('Master sheet'!$D$14="Hindi","प्राप्तांक","Ob.M.")</f>
        <v>प्राप्तांक</v>
      </c>
      <c r="F214" s="961"/>
      <c r="G214" s="960" t="str">
        <f>IF('Master sheet'!$D$14="Hindi","ग्रेड","Grade")</f>
        <v>ग्रेड</v>
      </c>
      <c r="H214" s="961"/>
      <c r="I214" s="960" t="str">
        <f>IF('Master sheet'!$D$14="Hindi","विषय","Subject")</f>
        <v>विषय</v>
      </c>
      <c r="J214" s="961"/>
      <c r="K214" s="960" t="str">
        <f>IF('Master sheet'!$D$14="Hindi","पूर्णांक","M.M.")</f>
        <v>पूर्णांक</v>
      </c>
      <c r="L214" s="961"/>
      <c r="M214" s="960" t="str">
        <f>IF('Master sheet'!$D$14="Hindi","प्राप्तांक","Ob.M.")</f>
        <v>प्राप्तांक</v>
      </c>
      <c r="N214" s="961"/>
      <c r="O214" s="960" t="str">
        <f>IF('Master sheet'!$D$14="Hindi","ग्रेड","Grade")</f>
        <v>ग्रेड</v>
      </c>
      <c r="P214" s="961"/>
      <c r="Q214" s="964"/>
      <c r="R214" s="411" t="str">
        <f>IF('Master sheet'!$D$14="Hindi","विषय","Subject")</f>
        <v>विषय</v>
      </c>
      <c r="S214" s="960" t="str">
        <f>IF('Master sheet'!$D$14="Hindi","पूर्णांक","M.M.")</f>
        <v>पूर्णांक</v>
      </c>
      <c r="T214" s="961"/>
      <c r="U214" s="960" t="str">
        <f>IF('Master sheet'!$D$14="Hindi","प्राप्तांक","Ob.M.")</f>
        <v>प्राप्तांक</v>
      </c>
      <c r="V214" s="961"/>
      <c r="W214" s="960" t="str">
        <f>IF('Master sheet'!$D$14="Hindi","ग्रेड","Grade")</f>
        <v>ग्रेड</v>
      </c>
      <c r="X214" s="961"/>
      <c r="Y214" s="960" t="str">
        <f>IF('Master sheet'!$D$14="Hindi","विषय","Subject")</f>
        <v>विषय</v>
      </c>
      <c r="Z214" s="961"/>
      <c r="AA214" s="960" t="str">
        <f>IF('Master sheet'!$D$14="Hindi","पूर्णांक","M.M.")</f>
        <v>पूर्णांक</v>
      </c>
      <c r="AB214" s="961"/>
      <c r="AC214" s="960" t="str">
        <f>IF('Master sheet'!$D$14="Hindi","प्राप्तांक","Ob.M.")</f>
        <v>प्राप्तांक</v>
      </c>
      <c r="AD214" s="961"/>
      <c r="AE214" s="960" t="str">
        <f>IF('Master sheet'!$D$14="Hindi","ग्रेड","Grade")</f>
        <v>ग्रेड</v>
      </c>
      <c r="AF214" s="961"/>
    </row>
    <row r="215" spans="1:32" s="44" customFormat="1" ht="22.5" customHeight="1">
      <c r="A215" s="98">
        <f>IF(N200="","",A214+1)</f>
        <v>23</v>
      </c>
      <c r="B215" s="303" t="str">
        <f>IF(AND(N200=""),"",'Result Sheet'!$DA$4)</f>
        <v>COMPUTER</v>
      </c>
      <c r="C215" s="913">
        <f>IF(AND(N200=""),"",'Result Sheet'!$DC$7)</f>
        <v>100</v>
      </c>
      <c r="D215" s="913"/>
      <c r="E215" s="914">
        <f>IFERROR(IF(AND(N200=""),"",VLOOKUP(N200,Marks,106,0)),"")</f>
        <v>0</v>
      </c>
      <c r="F215" s="914"/>
      <c r="G215" s="915" t="str">
        <f>IFERROR(IF(AND(N200=""),"",VLOOKUP(N200,Marks,107,0)),"")</f>
        <v/>
      </c>
      <c r="H215" s="915"/>
      <c r="I215" s="916" t="str">
        <f>IF(AND(N200=""),"",'Result Sheet'!$DE$4)</f>
        <v>G.K.</v>
      </c>
      <c r="J215" s="916"/>
      <c r="K215" s="913">
        <f>IF(AND(N200=""),"",'Result Sheet'!$DG$7)</f>
        <v>100</v>
      </c>
      <c r="L215" s="913"/>
      <c r="M215" s="914">
        <f>IFERROR(IF(AND(N200=""),"",VLOOKUP(N200,Marks,110,0)),"")</f>
        <v>0</v>
      </c>
      <c r="N215" s="914"/>
      <c r="O215" s="915" t="str">
        <f>IFERROR(IF(AND(N200=""),"",VLOOKUP(N200,Marks,111,0)),"")</f>
        <v/>
      </c>
      <c r="P215" s="915"/>
      <c r="Q215" s="964"/>
      <c r="R215" s="303" t="str">
        <f>IF(AND(AD200=""),"",'Result Sheet'!$DA$4)</f>
        <v>COMPUTER</v>
      </c>
      <c r="S215" s="913">
        <f>IF(AND(AD200=""),"",'Result Sheet'!$DC$7)</f>
        <v>100</v>
      </c>
      <c r="T215" s="913"/>
      <c r="U215" s="914">
        <f>IFERROR(IF(AND(AD200=""),"",VLOOKUP(AD200,Marks,106,0)),"")</f>
        <v>0</v>
      </c>
      <c r="V215" s="914"/>
      <c r="W215" s="915" t="str">
        <f>IFERROR(IF(AND(AD200=""),"",VLOOKUP(AD200,Marks,107,0)),"")</f>
        <v/>
      </c>
      <c r="X215" s="915"/>
      <c r="Y215" s="916" t="str">
        <f>IF(AND(AD200=""),"",'Result Sheet'!$DE$4)</f>
        <v>G.K.</v>
      </c>
      <c r="Z215" s="916"/>
      <c r="AA215" s="913">
        <f>IF(AND(AD200=""),"",'Result Sheet'!$DG$7)</f>
        <v>100</v>
      </c>
      <c r="AB215" s="913"/>
      <c r="AC215" s="914">
        <f>IFERROR(IF(AND(AD200=""),"",VLOOKUP(AD200,Marks,110,0)),"")</f>
        <v>0</v>
      </c>
      <c r="AD215" s="914"/>
      <c r="AE215" s="915" t="str">
        <f>IFERROR(IF(AND(AD200=""),"",VLOOKUP(AD200,Marks,111,0)),"")</f>
        <v/>
      </c>
      <c r="AF215" s="915"/>
    </row>
    <row r="216" spans="1:32" s="44" customFormat="1" ht="22.5" customHeight="1">
      <c r="A216" s="98">
        <f>IF(N200="","",A215+1)</f>
        <v>24</v>
      </c>
      <c r="B216" s="897" t="str">
        <f>IF('Master sheet'!$D$14="Hindi","विषय","Subject")</f>
        <v>विषय</v>
      </c>
      <c r="C216" s="897"/>
      <c r="D216" s="919" t="str">
        <f>IF('Master sheet'!$D$14="Hindi","प्राप्तांक","Marks ")</f>
        <v>प्राप्तांक</v>
      </c>
      <c r="E216" s="920"/>
      <c r="F216" s="306" t="str">
        <f>IF('Master sheet'!$D$14="Hindi","ग्रेड","Grade")</f>
        <v>ग्रेड</v>
      </c>
      <c r="G216" s="897" t="str">
        <f>IF('Master sheet'!$D$14="Hindi","विषय","Subject")</f>
        <v>विषय</v>
      </c>
      <c r="H216" s="897"/>
      <c r="I216" s="919" t="str">
        <f>IF('Master sheet'!$D$14="Hindi","प्राप्तांक","Marks")</f>
        <v>प्राप्तांक</v>
      </c>
      <c r="J216" s="920"/>
      <c r="K216" s="306" t="str">
        <f>IF('Master sheet'!$D$14="Hindi","ग्रेड","Grade")</f>
        <v>ग्रेड</v>
      </c>
      <c r="L216" s="897" t="str">
        <f>IF('Master sheet'!$D$14="Hindi","विषय","Subject")</f>
        <v>विषय</v>
      </c>
      <c r="M216" s="897"/>
      <c r="N216" s="919" t="str">
        <f>IF('Master sheet'!$D$14="Hindi","प्राप्तांक","Marks")</f>
        <v>प्राप्तांक</v>
      </c>
      <c r="O216" s="920"/>
      <c r="P216" s="345" t="str">
        <f>IF('Master sheet'!$D$14="Hindi","ग्रेड","Grade")</f>
        <v>ग्रेड</v>
      </c>
      <c r="Q216" s="964"/>
      <c r="R216" s="897" t="str">
        <f>IF('Master sheet'!$D$14="Hindi","विषय","Subject")</f>
        <v>विषय</v>
      </c>
      <c r="S216" s="897"/>
      <c r="T216" s="919" t="str">
        <f>IF('Master sheet'!$D$14="Hindi","प्राप्तांक","Marks")</f>
        <v>प्राप्तांक</v>
      </c>
      <c r="U216" s="920"/>
      <c r="V216" s="306" t="str">
        <f>IF('Master sheet'!$D$14="Hindi","ग्रेड","Grade")</f>
        <v>ग्रेड</v>
      </c>
      <c r="W216" s="897" t="str">
        <f>IF('Master sheet'!$D$14="Hindi","विषय","Subject")</f>
        <v>विषय</v>
      </c>
      <c r="X216" s="897"/>
      <c r="Y216" s="919" t="str">
        <f>IF('Master sheet'!$D$14="Hindi","प्राप्तांक","Marks")</f>
        <v>प्राप्तांक</v>
      </c>
      <c r="Z216" s="920"/>
      <c r="AA216" s="306" t="str">
        <f>IF('Master sheet'!$D$14="Hindi","ग्रेड","Grade")</f>
        <v>ग्रेड</v>
      </c>
      <c r="AB216" s="897" t="str">
        <f>IF('Master sheet'!$D$14="Hindi","विषय","Subject")</f>
        <v>विषय</v>
      </c>
      <c r="AC216" s="897"/>
      <c r="AD216" s="919" t="str">
        <f>IF('Master sheet'!$D$14="Hindi","प्राप्तांक","Marks")</f>
        <v>प्राप्तांक</v>
      </c>
      <c r="AE216" s="920"/>
      <c r="AF216" s="345" t="str">
        <f>IF('Master sheet'!$D$14="Hindi","ग्रेड","Grade")</f>
        <v>ग्रेड</v>
      </c>
    </row>
    <row r="217" spans="1:32" s="44" customFormat="1" ht="21.75" customHeight="1">
      <c r="A217" s="98">
        <f>IF(N200="","",A216+1)</f>
        <v>25</v>
      </c>
      <c r="B217" s="907" t="str">
        <f>IF('Master sheet'!$D$14="Hindi","कार्यानुभव","WORK EXP.")</f>
        <v>कार्यानुभव</v>
      </c>
      <c r="C217" s="908"/>
      <c r="D217" s="908"/>
      <c r="E217" s="70">
        <f>IFERROR(IF(AND(N200=""),"",VLOOKUP(N200,Marks,85,0)),"")</f>
        <v>21</v>
      </c>
      <c r="F217" s="79" t="str">
        <f>IFERROR(IF(AND(N200=""),"",VLOOKUP(N200,Marks,89,0)),"")</f>
        <v>A</v>
      </c>
      <c r="G217" s="907" t="str">
        <f>IF('Master sheet'!$D$14="Hindi","कला शिक्षा","ART EDU.")</f>
        <v>कला शिक्षा</v>
      </c>
      <c r="H217" s="908"/>
      <c r="I217" s="908"/>
      <c r="J217" s="70">
        <f>IFERROR(IF(AND(N200=""),"",VLOOKUP(N200,Marks,92,0)),"")</f>
        <v>35</v>
      </c>
      <c r="K217" s="79" t="str">
        <f>IFERROR(IF(AND(N200=""),"",VLOOKUP(N200,Marks,96,0)),"")</f>
        <v>B</v>
      </c>
      <c r="L217" s="909" t="str">
        <f>IF('Master sheet'!$D$14="Hindi","स्वा. एवं शा. शिक्षा","HE.&amp;PH. EDU.")</f>
        <v>स्वा. एवं शा. शिक्षा</v>
      </c>
      <c r="M217" s="910"/>
      <c r="N217" s="910"/>
      <c r="O217" s="70">
        <f>IFERROR(IF(AND(N200=""),"",VLOOKUP(N200,Marks,99,0)),"")</f>
        <v>66</v>
      </c>
      <c r="P217" s="79" t="str">
        <f>IFERROR(IF(AND(N200=""),"",VLOOKUP(N200,Marks,103,0)),"")</f>
        <v>B</v>
      </c>
      <c r="Q217" s="964"/>
      <c r="R217" s="916" t="str">
        <f>IF('Master sheet'!$D$14="Hindi","कार्यानुभव","WORK EXP.")</f>
        <v>कार्यानुभव</v>
      </c>
      <c r="S217" s="916"/>
      <c r="T217" s="916"/>
      <c r="U217" s="70">
        <f>IFERROR(IF(AND(AD200=""),"",VLOOKUP(AD200,Marks,85,0)),"")</f>
        <v>23</v>
      </c>
      <c r="V217" s="79" t="str">
        <f>IFERROR(IF(AND(AD200=""),"",VLOOKUP(AD200,Marks,89,0)),"")</f>
        <v>A+</v>
      </c>
      <c r="W217" s="916" t="str">
        <f>IF('Master sheet'!$D$14="Hindi","कला शिक्षा","ART EDU.")</f>
        <v>कला शिक्षा</v>
      </c>
      <c r="X217" s="916"/>
      <c r="Y217" s="916"/>
      <c r="Z217" s="70">
        <f>IFERROR(IF(AND(AD200=""),"",VLOOKUP(AD200,Marks,92,0)),"")</f>
        <v>36</v>
      </c>
      <c r="AA217" s="79" t="str">
        <f>IFERROR(IF(AND(AD200=""),"",VLOOKUP(AD200,Marks,96,0)),"")</f>
        <v>B</v>
      </c>
      <c r="AB217" s="962" t="str">
        <f>IF('Master sheet'!$D$14="Hindi","स्वा. एवं शा. शिक्षा","HE.&amp;PH. EDU.")</f>
        <v>स्वा. एवं शा. शिक्षा</v>
      </c>
      <c r="AC217" s="962"/>
      <c r="AD217" s="962"/>
      <c r="AE217" s="70">
        <f>IFERROR(IF(AND(AD200=""),"",VLOOKUP(AD200,Marks,99,0)),"")</f>
        <v>63</v>
      </c>
      <c r="AF217" s="79" t="str">
        <f>IFERROR(IF(AND(AD200=""),"",VLOOKUP(AD200,Marks,103,0)),"")</f>
        <v>B</v>
      </c>
    </row>
    <row r="218" spans="1:32" s="44" customFormat="1" ht="21" customHeight="1">
      <c r="A218" s="98">
        <f>IF(N200="","",A217+1)</f>
        <v>26</v>
      </c>
      <c r="B218" s="886" t="str">
        <f>IF('Master sheet'!$D$14="Hindi","कुल कार्य दिवस :-","Total Meeting :-")</f>
        <v>कुल कार्य दिवस :-</v>
      </c>
      <c r="C218" s="886"/>
      <c r="D218" s="886"/>
      <c r="E218" s="887">
        <f>IFERROR(IF(AND(N200=""),"",VLOOKUP(N200,Marks,117,0)),"")</f>
        <v>220</v>
      </c>
      <c r="F218" s="887"/>
      <c r="G218" s="887"/>
      <c r="H218" s="887"/>
      <c r="I218" s="886" t="str">
        <f>IF('Master sheet'!$D$14="Hindi","कुल उपस्थिति :-","Total Attendance :-")</f>
        <v>कुल उपस्थिति :-</v>
      </c>
      <c r="J218" s="886"/>
      <c r="K218" s="886"/>
      <c r="L218" s="886"/>
      <c r="M218" s="888">
        <f>IFERROR(IF(AND(N200=""),"",VLOOKUP(N200,Marks,118,0)),"")</f>
        <v>156</v>
      </c>
      <c r="N218" s="888"/>
      <c r="O218" s="888"/>
      <c r="P218" s="888"/>
      <c r="Q218" s="964"/>
      <c r="R218" s="886" t="str">
        <f>IF('Master sheet'!$D$14="Hindi","कुल कार्य दिवस :-","Total Meeting :-")</f>
        <v>कुल कार्य दिवस :-</v>
      </c>
      <c r="S218" s="886"/>
      <c r="T218" s="886"/>
      <c r="U218" s="887">
        <f>IFERROR(IF(AND(AD200=""),"",VLOOKUP(AD200,Marks,117,0)),"")</f>
        <v>220</v>
      </c>
      <c r="V218" s="887"/>
      <c r="W218" s="887"/>
      <c r="X218" s="887"/>
      <c r="Y218" s="886" t="str">
        <f>IF('Master sheet'!$D$14="Hindi","कुल उपस्थिति :-","Total Attendance :-")</f>
        <v>कुल उपस्थिति :-</v>
      </c>
      <c r="Z218" s="886"/>
      <c r="AA218" s="886"/>
      <c r="AB218" s="886"/>
      <c r="AC218" s="888">
        <f>IFERROR(IF(AND(AD200=""),"",VLOOKUP(AD200,Marks,118,0)),"")</f>
        <v>130</v>
      </c>
      <c r="AD218" s="888"/>
      <c r="AE218" s="888"/>
      <c r="AF218" s="888"/>
    </row>
    <row r="219" spans="1:32" s="44" customFormat="1" ht="21" customHeight="1">
      <c r="A219" s="98">
        <f>IF(N200="","",A218+1)</f>
        <v>27</v>
      </c>
      <c r="B219" s="886" t="str">
        <f>IF('Master sheet'!$D$14="Hindi","परिणाम :-","Result :-")</f>
        <v>परिणाम :-</v>
      </c>
      <c r="C219" s="886"/>
      <c r="D219" s="886"/>
      <c r="E219" s="889" t="str">
        <f>IFERROR(IF(AND(N200=""),"",VLOOKUP(N200,Marks,116,0)),"")</f>
        <v>कक्षोंन्नति</v>
      </c>
      <c r="F219" s="889"/>
      <c r="G219" s="889"/>
      <c r="H219" s="889"/>
      <c r="I219" s="886" t="str">
        <f>IF('Master sheet'!$D$14="Hindi","परिणाम प्रतिशत में :-","Result in Percentage :-")</f>
        <v>परिणाम प्रतिशत में :-</v>
      </c>
      <c r="J219" s="886"/>
      <c r="K219" s="886"/>
      <c r="L219" s="886"/>
      <c r="M219" s="890">
        <f>IFERROR(IF(AND(N200=""),"",VLOOKUP(N200,Marks,113,0)),"")</f>
        <v>81</v>
      </c>
      <c r="N219" s="890"/>
      <c r="O219" s="890"/>
      <c r="P219" s="890"/>
      <c r="Q219" s="964"/>
      <c r="R219" s="886" t="str">
        <f>IF('Master sheet'!$D$14="Hindi","परिणाम :-","Result :-")</f>
        <v>परिणाम :-</v>
      </c>
      <c r="S219" s="886"/>
      <c r="T219" s="886"/>
      <c r="U219" s="889" t="str">
        <f>IFERROR(IF(AND(AD200=""),"",VLOOKUP(AD200,Marks,116,0)),"")</f>
        <v>कक्षोंन्नति</v>
      </c>
      <c r="V219" s="889"/>
      <c r="W219" s="889"/>
      <c r="X219" s="889"/>
      <c r="Y219" s="886" t="str">
        <f>IF('Master sheet'!$D$14="Hindi","परिणाम प्रतिशत में :-","Result in Percentage :-")</f>
        <v>परिणाम प्रतिशत में :-</v>
      </c>
      <c r="Z219" s="886"/>
      <c r="AA219" s="886"/>
      <c r="AB219" s="886"/>
      <c r="AC219" s="890">
        <f>IFERROR(IF(AND(AD200=""),"",VLOOKUP(AD200,Marks,113,0)),"")</f>
        <v>81.2</v>
      </c>
      <c r="AD219" s="890"/>
      <c r="AE219" s="890"/>
      <c r="AF219" s="890"/>
    </row>
    <row r="220" spans="1:32" s="44" customFormat="1" ht="21" customHeight="1">
      <c r="A220" s="98">
        <f>IF(N200="","",A219+1)</f>
        <v>28</v>
      </c>
      <c r="B220" s="886" t="str">
        <f>IF('Master sheet'!$D$14="Hindi","श्रेणी / ग्रेड :-","Division / Grade :-")</f>
        <v>श्रेणी / ग्रेड :-</v>
      </c>
      <c r="C220" s="886"/>
      <c r="D220" s="886"/>
      <c r="E220" s="210" t="str">
        <f>IFERROR(IF(AND(N200=""),"",VLOOKUP(N200,Marks,114,0)),"")</f>
        <v>I</v>
      </c>
      <c r="F220" s="211" t="s">
        <v>129</v>
      </c>
      <c r="G220" s="891" t="str">
        <f>IFERROR(IF(AND(N200=""),"",VLOOKUP(N200,Marks,119,0)),"")</f>
        <v>B</v>
      </c>
      <c r="H220" s="891"/>
      <c r="I220" s="886" t="str">
        <f>IF('Master sheet'!$D$14="Hindi","कक्षा में स्थान :-","Position in the Class :-")</f>
        <v>कक्षा में स्थान :-</v>
      </c>
      <c r="J220" s="886"/>
      <c r="K220" s="886"/>
      <c r="L220" s="886"/>
      <c r="M220" s="892">
        <f>IFERROR(IF(AND(N200=""),"",VLOOKUP(N200,Marks,115,0)),"")</f>
        <v>10.999999999999996</v>
      </c>
      <c r="N220" s="892"/>
      <c r="O220" s="892"/>
      <c r="P220" s="892"/>
      <c r="Q220" s="964"/>
      <c r="R220" s="886" t="str">
        <f>IF('Master sheet'!$D$14="Hindi","श्रेणी / ग्रेड :-","Division / Grade :-")</f>
        <v>श्रेणी / ग्रेड :-</v>
      </c>
      <c r="S220" s="886"/>
      <c r="T220" s="886"/>
      <c r="U220" s="210" t="str">
        <f>IFERROR(IF(AND(AD200=""),"",VLOOKUP(AD200,Marks,114,0)),"")</f>
        <v>I</v>
      </c>
      <c r="V220" s="211" t="s">
        <v>129</v>
      </c>
      <c r="W220" s="891" t="str">
        <f>IFERROR(IF(AND(AD200=""),"",VLOOKUP(AD200,Marks,119,0)),"")</f>
        <v>B</v>
      </c>
      <c r="X220" s="891"/>
      <c r="Y220" s="886" t="str">
        <f>IF('Master sheet'!$D$14="Hindi","कक्षा में स्थान :-","Position in the Class :-")</f>
        <v>कक्षा में स्थान :-</v>
      </c>
      <c r="Z220" s="886"/>
      <c r="AA220" s="886"/>
      <c r="AB220" s="886"/>
      <c r="AC220" s="892">
        <f>IFERROR(IF(AND(AD200=""),"",VLOOKUP(AD200,Marks,115,0)),"")</f>
        <v>9.9999999999999964</v>
      </c>
      <c r="AD220" s="892"/>
      <c r="AE220" s="892"/>
      <c r="AF220" s="892"/>
    </row>
    <row r="221" spans="1:32" s="44" customFormat="1" ht="21" customHeight="1">
      <c r="A221" s="98">
        <f>IF(N200="","",A220+1)</f>
        <v>29</v>
      </c>
      <c r="B221" s="872" t="str">
        <f>IF('Master sheet'!$D$14="Hindi","परीक्षा परिणाम घोषणा दिनांक :-","Result Declaration Date :-")</f>
        <v>परीक्षा परिणाम घोषणा दिनांक :-</v>
      </c>
      <c r="C221" s="872"/>
      <c r="D221" s="872"/>
      <c r="E221" s="873">
        <f>IFERROR(IF(AND(N200=""),"",'Master sheet'!$D$13),"")</f>
        <v>45793</v>
      </c>
      <c r="F221" s="873"/>
      <c r="G221" s="873"/>
      <c r="H221" s="349"/>
      <c r="I221" s="71"/>
      <c r="J221" s="71"/>
      <c r="K221" s="45"/>
      <c r="L221" s="71"/>
      <c r="M221" s="71"/>
      <c r="N221" s="71"/>
      <c r="O221" s="71"/>
      <c r="P221" s="71"/>
      <c r="Q221" s="964"/>
      <c r="R221" s="872" t="str">
        <f>IF('Master sheet'!$D$14="Hindi","परीक्षा परिणाम घोषणा दिनांक :-","Result Declaration Date :-")</f>
        <v>परीक्षा परिणाम घोषणा दिनांक :-</v>
      </c>
      <c r="S221" s="872"/>
      <c r="T221" s="872"/>
      <c r="U221" s="873">
        <f>IFERROR(IF(AND(AD200=""),"",'Master sheet'!$D$13),"")</f>
        <v>45793</v>
      </c>
      <c r="V221" s="873"/>
      <c r="W221" s="873"/>
      <c r="X221" s="349"/>
      <c r="Y221" s="71"/>
      <c r="Z221" s="71"/>
      <c r="AA221" s="45"/>
      <c r="AB221" s="71"/>
      <c r="AC221" s="71"/>
      <c r="AD221" s="71"/>
      <c r="AE221" s="71"/>
      <c r="AF221" s="71"/>
    </row>
    <row r="222" spans="1:32" s="44" customFormat="1" ht="39" customHeight="1">
      <c r="A222" s="98">
        <f>IF(N200="","",A221+1)</f>
        <v>30</v>
      </c>
      <c r="B222" s="874" t="str">
        <f>IFERROR(IF(AND(N200=""),"",'Result Sheet'!$DO$211),"")</f>
        <v>( PRADIP SINGH RAJAWAT )</v>
      </c>
      <c r="C222" s="874"/>
      <c r="D222" s="874"/>
      <c r="E222" s="874"/>
      <c r="F222" s="875" t="str">
        <f>IF(AND(N200=""),"",CONCATENATE("(",'Master sheet'!$D$17," )"))</f>
        <v>(Suresh Kumar )</v>
      </c>
      <c r="G222" s="875"/>
      <c r="H222" s="875"/>
      <c r="I222" s="875"/>
      <c r="J222" s="875"/>
      <c r="K222" s="875" t="str">
        <f>IF(AND(N200=""),"",CONCATENATE("(",'Master sheet'!$D$15," )"))</f>
        <v>(USHA PALIYA )</v>
      </c>
      <c r="L222" s="875"/>
      <c r="M222" s="875"/>
      <c r="N222" s="875"/>
      <c r="O222" s="875"/>
      <c r="P222" s="875"/>
      <c r="Q222" s="964"/>
      <c r="R222" s="874" t="str">
        <f>IFERROR(IF(AND(AD200=""),"",'Result Sheet'!$DO$211),"")</f>
        <v>( PRADIP SINGH RAJAWAT )</v>
      </c>
      <c r="S222" s="874"/>
      <c r="T222" s="874"/>
      <c r="U222" s="874"/>
      <c r="V222" s="875" t="str">
        <f>IF(AND(AD200=""),"",CONCATENATE("(",'Master sheet'!$D$17," )"))</f>
        <v>(Suresh Kumar )</v>
      </c>
      <c r="W222" s="875"/>
      <c r="X222" s="875"/>
      <c r="Y222" s="875"/>
      <c r="Z222" s="875"/>
      <c r="AA222" s="875" t="str">
        <f>IF(AND(AD200=""),"",CONCATENATE("(",'Master sheet'!$D$15," )"))</f>
        <v>(USHA PALIYA )</v>
      </c>
      <c r="AB222" s="875"/>
      <c r="AC222" s="875"/>
      <c r="AD222" s="875"/>
      <c r="AE222" s="875"/>
      <c r="AF222" s="875"/>
    </row>
    <row r="223" spans="1:32" s="44" customFormat="1" ht="21" customHeight="1">
      <c r="A223" s="98">
        <f>IF(N200="","",A222+1)</f>
        <v>31</v>
      </c>
      <c r="B223" s="876" t="str">
        <f>IF('Master sheet'!$D$14="Hindi","हस्ताक्षर कक्षाध्यापक","Signature of the class teacher")</f>
        <v>हस्ताक्षर कक्षाध्यापक</v>
      </c>
      <c r="C223" s="876"/>
      <c r="D223" s="876"/>
      <c r="E223" s="876"/>
      <c r="F223" s="876" t="str">
        <f>IF('Master sheet'!$D$14="Hindi","हस्ताक्षर परीक्षा प्रभारी","Signature of the exam. Incharge")</f>
        <v>हस्ताक्षर परीक्षा प्रभारी</v>
      </c>
      <c r="G223" s="876"/>
      <c r="H223" s="876"/>
      <c r="I223" s="876"/>
      <c r="J223" s="876"/>
      <c r="K223" s="876" t="str">
        <f>IF('Master sheet'!$D$14="Hindi","हस्ताक्षर संस्था प्रधान","Head of Institute's Signature")</f>
        <v>हस्ताक्षर संस्था प्रधान</v>
      </c>
      <c r="L223" s="876"/>
      <c r="M223" s="876"/>
      <c r="N223" s="876"/>
      <c r="O223" s="876"/>
      <c r="P223" s="876"/>
      <c r="Q223" s="964"/>
      <c r="R223" s="876" t="str">
        <f>IF('Master sheet'!$D$14="Hindi","हस्ताक्षर कक्षाध्यापक","Signature of the class teacher")</f>
        <v>हस्ताक्षर कक्षाध्यापक</v>
      </c>
      <c r="S223" s="876"/>
      <c r="T223" s="876"/>
      <c r="U223" s="876"/>
      <c r="V223" s="876" t="str">
        <f>IF('Master sheet'!$D$14="Hindi","हस्ताक्षर परीक्षा प्रभारी","Signature of the exam. Incharge")</f>
        <v>हस्ताक्षर परीक्षा प्रभारी</v>
      </c>
      <c r="W223" s="876"/>
      <c r="X223" s="876"/>
      <c r="Y223" s="876"/>
      <c r="Z223" s="876"/>
      <c r="AA223" s="876" t="str">
        <f>IF('Master sheet'!$D$14="Hindi","हस्ताक्षर संस्था प्रधान","Head of Institute's Signature")</f>
        <v>हस्ताक्षर संस्था प्रधान</v>
      </c>
      <c r="AB223" s="876"/>
      <c r="AC223" s="876"/>
      <c r="AD223" s="876"/>
      <c r="AE223" s="876"/>
      <c r="AF223" s="876"/>
    </row>
    <row r="225" spans="1:32" s="44" customFormat="1" ht="21.95" customHeight="1">
      <c r="A225" s="97">
        <f>IF(N232="","",1)</f>
        <v>1</v>
      </c>
      <c r="B225" s="940" t="str">
        <f>IF('Master sheet'!$D$14="Hindi","वार्षिक रिपोर्ट कार्ड ","Report Card")</f>
        <v xml:space="preserve">वार्षिक रिपोर्ट कार्ड </v>
      </c>
      <c r="C225" s="940"/>
      <c r="D225" s="940"/>
      <c r="E225" s="940"/>
      <c r="F225" s="940"/>
      <c r="G225" s="940"/>
      <c r="H225" s="940"/>
      <c r="I225" s="940"/>
      <c r="J225" s="940"/>
      <c r="K225" s="940"/>
      <c r="L225" s="940"/>
      <c r="M225" s="940"/>
      <c r="N225" s="940"/>
      <c r="O225" s="940"/>
      <c r="P225" s="940"/>
      <c r="Q225" s="964" t="s">
        <v>99</v>
      </c>
      <c r="R225" s="940" t="str">
        <f>IF('Master sheet'!$D$14="Hindi","वार्षिक रिपोर्ट कार्ड ","Report Card")</f>
        <v xml:space="preserve">वार्षिक रिपोर्ट कार्ड </v>
      </c>
      <c r="S225" s="940"/>
      <c r="T225" s="940"/>
      <c r="U225" s="940"/>
      <c r="V225" s="940"/>
      <c r="W225" s="940"/>
      <c r="X225" s="940"/>
      <c r="Y225" s="940"/>
      <c r="Z225" s="940"/>
      <c r="AA225" s="940"/>
      <c r="AB225" s="940"/>
      <c r="AC225" s="940"/>
      <c r="AD225" s="940"/>
      <c r="AE225" s="940"/>
      <c r="AF225" s="940"/>
    </row>
    <row r="226" spans="1:32" s="44" customFormat="1" ht="21.95" customHeight="1">
      <c r="A226" s="98">
        <f>IF(N232="","",A225+1)</f>
        <v>2</v>
      </c>
      <c r="B226" s="941" t="str">
        <f>IF('Master sheet'!$D$14="Hindi","शिक्षा विभाग, राजस्थान सरकार","Education Department, Rajasthan Government")</f>
        <v>शिक्षा विभाग, राजस्थान सरकार</v>
      </c>
      <c r="C226" s="941"/>
      <c r="D226" s="941"/>
      <c r="E226" s="941"/>
      <c r="F226" s="941"/>
      <c r="G226" s="941"/>
      <c r="H226" s="941"/>
      <c r="I226" s="941"/>
      <c r="J226" s="941"/>
      <c r="K226" s="941"/>
      <c r="L226" s="941"/>
      <c r="M226" s="941"/>
      <c r="N226" s="941"/>
      <c r="O226" s="941"/>
      <c r="P226" s="941"/>
      <c r="Q226" s="964"/>
      <c r="R226" s="941" t="str">
        <f>IF('Master sheet'!$D$14="Hindi","शिक्षा विभाग, राजस्थान सरकार","Education Department, Rajasthan Government")</f>
        <v>शिक्षा विभाग, राजस्थान सरकार</v>
      </c>
      <c r="S226" s="941"/>
      <c r="T226" s="941"/>
      <c r="U226" s="941"/>
      <c r="V226" s="941"/>
      <c r="W226" s="941"/>
      <c r="X226" s="941"/>
      <c r="Y226" s="941"/>
      <c r="Z226" s="941"/>
      <c r="AA226" s="941"/>
      <c r="AB226" s="941"/>
      <c r="AC226" s="941"/>
      <c r="AD226" s="941"/>
      <c r="AE226" s="941"/>
      <c r="AF226" s="941"/>
    </row>
    <row r="227" spans="1:32" s="44" customFormat="1" ht="21.95" customHeight="1">
      <c r="A227" s="98">
        <f>IF(N232="","",A226+1)</f>
        <v>3</v>
      </c>
      <c r="B227" s="965" t="str">
        <f>IF('Master sheet'!$D$14="Hindi","विद्यालय का नाम :-","School Name :- ")</f>
        <v>विद्यालय का नाम :-</v>
      </c>
      <c r="C227" s="965"/>
      <c r="D227" s="965"/>
      <c r="E227" s="966" t="str">
        <f>IF(AND(N232=""),"",IF('Master sheet'!$D$14="Hindi",'Master sheet'!$D$8,'Master sheet'!$D$7))</f>
        <v xml:space="preserve">महात्मा गाँधी राजकीय विद्यालय (अंग्रेजी माध्यम) बर, पाली </v>
      </c>
      <c r="F227" s="966"/>
      <c r="G227" s="966"/>
      <c r="H227" s="966"/>
      <c r="I227" s="966"/>
      <c r="J227" s="966"/>
      <c r="K227" s="966"/>
      <c r="L227" s="966"/>
      <c r="M227" s="966"/>
      <c r="N227" s="966"/>
      <c r="O227" s="966"/>
      <c r="P227" s="966"/>
      <c r="Q227" s="964"/>
      <c r="R227" s="965" t="str">
        <f>IF('Master sheet'!$D$14="Hindi","विद्यालय का नाम :-","School Name :- ")</f>
        <v>विद्यालय का नाम :-</v>
      </c>
      <c r="S227" s="965"/>
      <c r="T227" s="965"/>
      <c r="U227" s="966" t="str">
        <f>IF(AND(AD232=""),"",IF('Master sheet'!$D$14="Hindi",'Master sheet'!$D$8,'Master sheet'!$D$7))</f>
        <v xml:space="preserve">महात्मा गाँधी राजकीय विद्यालय (अंग्रेजी माध्यम) बर, पाली </v>
      </c>
      <c r="V227" s="966"/>
      <c r="W227" s="966"/>
      <c r="X227" s="966"/>
      <c r="Y227" s="966"/>
      <c r="Z227" s="966"/>
      <c r="AA227" s="966"/>
      <c r="AB227" s="966"/>
      <c r="AC227" s="966"/>
      <c r="AD227" s="966"/>
      <c r="AE227" s="966"/>
      <c r="AF227" s="966"/>
    </row>
    <row r="228" spans="1:32" s="44" customFormat="1" ht="15.75" customHeight="1">
      <c r="A228" s="98">
        <f>IF(N232="","",A227+1)</f>
        <v>4</v>
      </c>
      <c r="B228" s="352"/>
      <c r="C228" s="352"/>
      <c r="D228" s="352"/>
      <c r="E228" s="967" t="str">
        <f>IF(AND(N232=""),"",IF('Master sheet'!$D$14="Hindi",CONCATENATE("(विद्यालय मान्यता क्रमांक व वर्ष : ","  ",'Master sheet'!$D$6),CONCATENATE("(School Recognition Number &amp; Years : ","  ",'Master sheet'!$D$6)))</f>
        <v>(विद्यालय मान्यता क्रमांक व वर्ष :   शिक्षा/पाली/1995/2001</v>
      </c>
      <c r="F228" s="967"/>
      <c r="G228" s="967"/>
      <c r="H228" s="967"/>
      <c r="I228" s="967"/>
      <c r="J228" s="967"/>
      <c r="K228" s="967"/>
      <c r="L228" s="967"/>
      <c r="M228" s="967"/>
      <c r="N228" s="967"/>
      <c r="O228" s="967"/>
      <c r="P228" s="967"/>
      <c r="Q228" s="964"/>
      <c r="R228" s="352"/>
      <c r="S228" s="352"/>
      <c r="T228" s="352"/>
      <c r="U228" s="967" t="str">
        <f>IF(AND(AD232=""),"",IF('Master sheet'!$D$14="Hindi",CONCATENATE("(विद्यालय मान्यता क्रमांक व वर्ष : ","  ",'Master sheet'!$D$6),CONCATENATE("(School Recognition Number &amp; Years : ","  ",'Master sheet'!$D$6)))</f>
        <v>(विद्यालय मान्यता क्रमांक व वर्ष :   शिक्षा/पाली/1995/2001</v>
      </c>
      <c r="V228" s="967"/>
      <c r="W228" s="967"/>
      <c r="X228" s="967"/>
      <c r="Y228" s="967"/>
      <c r="Z228" s="967"/>
      <c r="AA228" s="967"/>
      <c r="AB228" s="967"/>
      <c r="AC228" s="967"/>
      <c r="AD228" s="967"/>
      <c r="AE228" s="967"/>
      <c r="AF228" s="967"/>
    </row>
    <row r="229" spans="1:32" s="44" customFormat="1" ht="21.95" customHeight="1">
      <c r="A229" s="98">
        <f>IF(N232="","",A228+1)</f>
        <v>5</v>
      </c>
      <c r="B229" s="348" t="str">
        <f>IF('Master sheet'!$D$14="Hindi","कक्षा  :-","CLASS :- ")</f>
        <v>कक्षा  :-</v>
      </c>
      <c r="C229" s="945" t="str">
        <f>IFERROR(IF(AND(N232=""),"",VLOOKUP(N232,Marks,2,0)),"")</f>
        <v>PP3+</v>
      </c>
      <c r="D229" s="945"/>
      <c r="E229" s="946" t="str">
        <f>IF('Master sheet'!$D$14="Hindi","सेक्शन :-","Section :- ")</f>
        <v>सेक्शन :-</v>
      </c>
      <c r="F229" s="946"/>
      <c r="G229" s="946"/>
      <c r="H229" s="945" t="str">
        <f>IFERROR(IF(AND(N232=""),"",VLOOKUP(N232,Marks,3,0)),"")</f>
        <v>A</v>
      </c>
      <c r="I229" s="945"/>
      <c r="J229" s="947" t="str">
        <f>IF('Master sheet'!$D$14="Hindi","सत्र :- ","Session :- ")</f>
        <v xml:space="preserve">सत्र :- </v>
      </c>
      <c r="K229" s="947"/>
      <c r="L229" s="947"/>
      <c r="M229" s="947"/>
      <c r="N229" s="917" t="str">
        <f>IF(AND(N232=""),"",'Marks Entry Nursery'!$I$2)</f>
        <v>2024-2025</v>
      </c>
      <c r="O229" s="917"/>
      <c r="P229" s="917"/>
      <c r="Q229" s="964"/>
      <c r="R229" s="348" t="str">
        <f>IF('Master sheet'!$D$14="Hindi","कक्षा  :-","CLASS :- ")</f>
        <v>कक्षा  :-</v>
      </c>
      <c r="S229" s="945" t="str">
        <f>IFERROR(IF(AND(AD232=""),"",VLOOKUP(AD232,Marks,2,0)),"")</f>
        <v/>
      </c>
      <c r="T229" s="945"/>
      <c r="U229" s="946" t="str">
        <f>IF('Master sheet'!$D$14="Hindi","सेक्शन :-","Section :- ")</f>
        <v>सेक्शन :-</v>
      </c>
      <c r="V229" s="946"/>
      <c r="W229" s="946"/>
      <c r="X229" s="945" t="str">
        <f>IFERROR(IF(AND(AD232=""),"",VLOOKUP(AD232,Marks,3,0)),"")</f>
        <v/>
      </c>
      <c r="Y229" s="945"/>
      <c r="Z229" s="947" t="str">
        <f>IF('Master sheet'!$D$14="Hindi","सत्र :- ","Session :- ")</f>
        <v xml:space="preserve">सत्र :- </v>
      </c>
      <c r="AA229" s="947"/>
      <c r="AB229" s="947"/>
      <c r="AC229" s="947"/>
      <c r="AD229" s="917" t="str">
        <f>IF(AND(AD232=""),"",'Marks Entry Nursery'!$I$2)</f>
        <v>2024-2025</v>
      </c>
      <c r="AE229" s="917"/>
      <c r="AF229" s="917"/>
    </row>
    <row r="230" spans="1:32" s="44" customFormat="1" ht="21.95" customHeight="1">
      <c r="A230" s="98">
        <f>IF(N232="","",A229+1)</f>
        <v>6</v>
      </c>
      <c r="B230" s="898" t="str">
        <f>IF('Master sheet'!$D$14="Hindi","विद्यार्थी का नाम :-","Student's Name :-")</f>
        <v>विद्यार्थी का नाम :-</v>
      </c>
      <c r="C230" s="898"/>
      <c r="D230" s="898"/>
      <c r="E230" s="899" t="str">
        <f>IFERROR(IF(AND(N232=""),"",VLOOKUP(N232,Marks,6,0)),"")</f>
        <v>JOYA KHAN</v>
      </c>
      <c r="F230" s="899"/>
      <c r="G230" s="899"/>
      <c r="H230" s="899"/>
      <c r="I230" s="899"/>
      <c r="J230" s="900" t="str">
        <f>IF('Master sheet'!$D$14="Hindi","प्रवेशांक :","SR. NO. :")</f>
        <v>प्रवेशांक :</v>
      </c>
      <c r="K230" s="900"/>
      <c r="L230" s="900"/>
      <c r="M230" s="900"/>
      <c r="N230" s="918">
        <f>IFERROR(IF(AND(N232=""),"",VLOOKUP(N232,Marks,5,0)),"")</f>
        <v>946</v>
      </c>
      <c r="O230" s="918"/>
      <c r="P230" s="918"/>
      <c r="Q230" s="964"/>
      <c r="R230" s="898" t="str">
        <f>IF('Master sheet'!$D$14="Hindi","विद्यार्थी का नाम :-","Student's Name :-")</f>
        <v>विद्यार्थी का नाम :-</v>
      </c>
      <c r="S230" s="898"/>
      <c r="T230" s="898"/>
      <c r="U230" s="899" t="str">
        <f>IFERROR(IF(AND(AD232=""),"",VLOOKUP(AD232,Marks,6,0)),"")</f>
        <v/>
      </c>
      <c r="V230" s="899"/>
      <c r="W230" s="899"/>
      <c r="X230" s="899"/>
      <c r="Y230" s="899"/>
      <c r="Z230" s="900" t="str">
        <f>IF('Master sheet'!$D$14="Hindi","प्रवेशांक :","SR. NO. :")</f>
        <v>प्रवेशांक :</v>
      </c>
      <c r="AA230" s="900"/>
      <c r="AB230" s="900"/>
      <c r="AC230" s="900"/>
      <c r="AD230" s="918" t="str">
        <f>IFERROR(IF(AND(AD232=""),"",VLOOKUP(AD232,Marks,5,0)),"")</f>
        <v/>
      </c>
      <c r="AE230" s="918"/>
      <c r="AF230" s="918"/>
    </row>
    <row r="231" spans="1:32" s="44" customFormat="1" ht="21.95" customHeight="1">
      <c r="A231" s="98">
        <f>IF(N232="","",A230+1)</f>
        <v>7</v>
      </c>
      <c r="B231" s="898" t="str">
        <f>IF('Master sheet'!$D$14="Hindi","पिता का नाम :-","Father's Name :-")</f>
        <v>पिता का नाम :-</v>
      </c>
      <c r="C231" s="898"/>
      <c r="D231" s="898"/>
      <c r="E231" s="899" t="str">
        <f>IFERROR(IF(AND(N232=""),"",VLOOKUP(N232,Marks,7,0)),"")</f>
        <v>SAHIMAN LOHAR</v>
      </c>
      <c r="F231" s="899"/>
      <c r="G231" s="899"/>
      <c r="H231" s="899"/>
      <c r="I231" s="899"/>
      <c r="J231" s="900" t="str">
        <f>IF('Master sheet'!$D$14="Hindi","जन्म तिथि :","Date of Birth :")</f>
        <v>जन्म तिथि :</v>
      </c>
      <c r="K231" s="900"/>
      <c r="L231" s="900"/>
      <c r="M231" s="900"/>
      <c r="N231" s="901" t="str">
        <f>IFERROR(IF(AND(N232=""),"",VLOOKUP(N232,Marks,4,0)),"")</f>
        <v>18-02-2015</v>
      </c>
      <c r="O231" s="901"/>
      <c r="P231" s="901"/>
      <c r="Q231" s="964"/>
      <c r="R231" s="898" t="str">
        <f>IF('Master sheet'!$D$14="Hindi","पिता का नाम :-","Father's Name :-")</f>
        <v>पिता का नाम :-</v>
      </c>
      <c r="S231" s="898"/>
      <c r="T231" s="898"/>
      <c r="U231" s="899" t="str">
        <f>IFERROR(IF(AND(AD232=""),"",VLOOKUP(AD232,Marks,7,0)),"")</f>
        <v/>
      </c>
      <c r="V231" s="899"/>
      <c r="W231" s="899"/>
      <c r="X231" s="899"/>
      <c r="Y231" s="899"/>
      <c r="Z231" s="900" t="str">
        <f>IF('Master sheet'!$D$14="Hindi","जन्म तिथि :","Date of Birth :")</f>
        <v>जन्म तिथि :</v>
      </c>
      <c r="AA231" s="900"/>
      <c r="AB231" s="900"/>
      <c r="AC231" s="900"/>
      <c r="AD231" s="901" t="str">
        <f>IFERROR(IF(AND(AD232=""),"",VLOOKUP(AD232,Marks,4,0)),"")</f>
        <v/>
      </c>
      <c r="AE231" s="901"/>
      <c r="AF231" s="901"/>
    </row>
    <row r="232" spans="1:32" s="44" customFormat="1" ht="18" customHeight="1">
      <c r="A232" s="98">
        <f>IF(N232="","",A231+1)</f>
        <v>8</v>
      </c>
      <c r="B232" s="898" t="str">
        <f>IF('Master sheet'!$D$14="Hindi","माता का नाम :-","Mother's Name :-")</f>
        <v>माता का नाम :-</v>
      </c>
      <c r="C232" s="898"/>
      <c r="D232" s="898"/>
      <c r="E232" s="899" t="str">
        <f>IFERROR(IF(AND(N232=""),"",VLOOKUP(N232,Marks,8,0)),"")</f>
        <v>SABINA BANO</v>
      </c>
      <c r="F232" s="899"/>
      <c r="G232" s="899"/>
      <c r="H232" s="899"/>
      <c r="I232" s="899"/>
      <c r="J232" s="900" t="str">
        <f>IF('Master sheet'!$D$14="Hindi","रोल नंबर :-","Roll No. :")</f>
        <v>रोल नंबर :-</v>
      </c>
      <c r="K232" s="900"/>
      <c r="L232" s="900"/>
      <c r="M232" s="900"/>
      <c r="N232" s="902">
        <f>IF(AD200="","",IF(AND(AD200+1&gt;$AN$7),"",AD200+1))</f>
        <v>115</v>
      </c>
      <c r="O232" s="902"/>
      <c r="P232" s="902"/>
      <c r="Q232" s="964"/>
      <c r="R232" s="898" t="str">
        <f>IF('Master sheet'!$D$14="Hindi","माता का नाम :-","Mother's Name :-")</f>
        <v>माता का नाम :-</v>
      </c>
      <c r="S232" s="898"/>
      <c r="T232" s="898"/>
      <c r="U232" s="899" t="str">
        <f>IFERROR(IF(AND(AD232=""),"",VLOOKUP(AD232,Marks,8,0)),"")</f>
        <v/>
      </c>
      <c r="V232" s="899"/>
      <c r="W232" s="899"/>
      <c r="X232" s="899"/>
      <c r="Y232" s="899"/>
      <c r="Z232" s="900" t="str">
        <f>IF('Master sheet'!$D$14="Hindi","रोल नंबर :-","Roll No. :")</f>
        <v>रोल नंबर :-</v>
      </c>
      <c r="AA232" s="900"/>
      <c r="AB232" s="900"/>
      <c r="AC232" s="900"/>
      <c r="AD232" s="963">
        <f>IF(N232="","",IF(AND(N232+1&gt;$AN$7),"",N232+1))</f>
        <v>116</v>
      </c>
      <c r="AE232" s="963"/>
      <c r="AF232" s="963"/>
    </row>
    <row r="233" spans="1:32" s="44" customFormat="1" ht="10.5" customHeight="1">
      <c r="A233" s="98">
        <f>IF(N232="","",A232+1)</f>
        <v>9</v>
      </c>
      <c r="B233" s="351"/>
      <c r="C233" s="351"/>
      <c r="D233" s="351"/>
      <c r="E233" s="347"/>
      <c r="F233" s="347"/>
      <c r="G233" s="347"/>
      <c r="H233" s="347"/>
      <c r="I233" s="347"/>
      <c r="J233" s="346"/>
      <c r="K233" s="346"/>
      <c r="L233" s="346"/>
      <c r="M233" s="346"/>
      <c r="N233" s="350"/>
      <c r="O233" s="350"/>
      <c r="P233" s="350"/>
      <c r="Q233" s="964"/>
      <c r="R233" s="72"/>
      <c r="S233" s="72"/>
      <c r="T233" s="72"/>
      <c r="U233" s="73"/>
      <c r="V233" s="73"/>
      <c r="W233" s="73"/>
      <c r="X233" s="72"/>
      <c r="Y233" s="72"/>
      <c r="Z233" s="74"/>
      <c r="AA233" s="74"/>
      <c r="AB233" s="74"/>
      <c r="AC233" s="45"/>
      <c r="AD233" s="45"/>
      <c r="AE233" s="45"/>
      <c r="AF233" s="45"/>
    </row>
    <row r="234" spans="1:32" s="44" customFormat="1" ht="21" customHeight="1">
      <c r="A234" s="98">
        <f>IF(N232="","",A233+1)</f>
        <v>10</v>
      </c>
      <c r="B234" s="626" t="str">
        <f>IF('Master sheet'!$D$14="Hindi","विषय","Subject")</f>
        <v>विषय</v>
      </c>
      <c r="C234" s="642" t="str">
        <f>IF('Master sheet'!$D$14="Hindi","अर्द्धवार्षिक","Half Yearly")</f>
        <v>अर्द्धवार्षिक</v>
      </c>
      <c r="D234" s="643"/>
      <c r="E234" s="643"/>
      <c r="F234" s="643"/>
      <c r="G234" s="931" t="str">
        <f>IF('Master sheet'!$D$14="Hindi","वार्षिक","Yearly")</f>
        <v>वार्षिक</v>
      </c>
      <c r="H234" s="932"/>
      <c r="I234" s="932"/>
      <c r="J234" s="933"/>
      <c r="K234" s="642" t="str">
        <f>IF('Master sheet'!$D$14="Hindi","सर्व योग","Grand Total")</f>
        <v>सर्व योग</v>
      </c>
      <c r="L234" s="643"/>
      <c r="M234" s="643"/>
      <c r="N234" s="644"/>
      <c r="O234" s="928" t="str">
        <f>IF('Master sheet'!$D$14="Hindi","ग्रेड","Grade")</f>
        <v>ग्रेड</v>
      </c>
      <c r="P234" s="893" t="str">
        <f>IF('Master sheet'!$D$14="Hindi","परिणाम","Results")</f>
        <v>परिणाम</v>
      </c>
      <c r="Q234" s="964"/>
      <c r="R234" s="626" t="str">
        <f>IF('Master sheet'!$D$14="Hindi","विषय","Subject")</f>
        <v>विषय</v>
      </c>
      <c r="S234" s="642" t="str">
        <f>IF('Master sheet'!$D$14="Hindi","अर्द्धवार्षिक","Half Yearly")</f>
        <v>अर्द्धवार्षिक</v>
      </c>
      <c r="T234" s="643"/>
      <c r="U234" s="643"/>
      <c r="V234" s="643"/>
      <c r="W234" s="931" t="str">
        <f>IF('Master sheet'!$D$14="Hindi","वार्षिक","Yearly")</f>
        <v>वार्षिक</v>
      </c>
      <c r="X234" s="932"/>
      <c r="Y234" s="932"/>
      <c r="Z234" s="933"/>
      <c r="AA234" s="642" t="str">
        <f>IF('Master sheet'!$D$14="Hindi","सर्व योग","Grand Total")</f>
        <v>सर्व योग</v>
      </c>
      <c r="AB234" s="643"/>
      <c r="AC234" s="643"/>
      <c r="AD234" s="644"/>
      <c r="AE234" s="928" t="str">
        <f>IF('Master sheet'!$D$14="Hindi","ग्रेड","Grade")</f>
        <v>ग्रेड</v>
      </c>
      <c r="AF234" s="893" t="str">
        <f>IF('Master sheet'!$D$14="Hindi","परिणाम","Results")</f>
        <v>परिणाम</v>
      </c>
    </row>
    <row r="235" spans="1:32" s="44" customFormat="1" ht="90.75" customHeight="1">
      <c r="A235" s="98">
        <f>IF(N232="","",A234+1)</f>
        <v>11</v>
      </c>
      <c r="B235" s="626"/>
      <c r="C235" s="934" t="str">
        <f>IF('Master sheet'!$D$14="Hindi","लिखित","Written")</f>
        <v>लिखित</v>
      </c>
      <c r="D235" s="935"/>
      <c r="E235" s="934" t="str">
        <f>IF('Master sheet'!$D$14="Hindi","मौखिक","Oral")</f>
        <v>मौखिक</v>
      </c>
      <c r="F235" s="935"/>
      <c r="G235" s="934" t="str">
        <f>IF('Master sheet'!$D$14="Hindi","लिखित","Written")</f>
        <v>लिखित</v>
      </c>
      <c r="H235" s="935"/>
      <c r="I235" s="936" t="str">
        <f>IF('Master sheet'!$D$14="Hindi","मौखिक","Oral")</f>
        <v>मौखिक</v>
      </c>
      <c r="J235" s="936"/>
      <c r="K235" s="360" t="str">
        <f>IF('Master sheet'!$D$14="Hindi","लिखित","Written")</f>
        <v>लिखित</v>
      </c>
      <c r="L235" s="360" t="str">
        <f>IF('Master sheet'!$D$14="Hindi","मौखिक","Oral")</f>
        <v>मौखिक</v>
      </c>
      <c r="M235" s="937" t="str">
        <f>IF('Master sheet'!$D$14="Hindi","कुल विषय योग ","Subject Total")</f>
        <v xml:space="preserve">कुल विषय योग </v>
      </c>
      <c r="N235" s="938"/>
      <c r="O235" s="929"/>
      <c r="P235" s="894"/>
      <c r="Q235" s="964"/>
      <c r="R235" s="626"/>
      <c r="S235" s="934" t="str">
        <f>IF('Master sheet'!$D$14="Hindi","लिखित","Written")</f>
        <v>लिखित</v>
      </c>
      <c r="T235" s="935"/>
      <c r="U235" s="934" t="str">
        <f>IF('Master sheet'!$D$14="Hindi","मौखिक","Oral")</f>
        <v>मौखिक</v>
      </c>
      <c r="V235" s="935"/>
      <c r="W235" s="934" t="str">
        <f>IF('Master sheet'!$D$14="Hindi","लिखित","Written")</f>
        <v>लिखित</v>
      </c>
      <c r="X235" s="935"/>
      <c r="Y235" s="936" t="str">
        <f>IF('Master sheet'!$D$14="Hindi","मौखिक","Oral")</f>
        <v>मौखिक</v>
      </c>
      <c r="Z235" s="936"/>
      <c r="AA235" s="360" t="str">
        <f>IF('Master sheet'!$D$14="Hindi","लिखित","Written")</f>
        <v>लिखित</v>
      </c>
      <c r="AB235" s="360" t="str">
        <f>IF('Master sheet'!$D$14="Hindi","मौखिक","Oral")</f>
        <v>मौखिक</v>
      </c>
      <c r="AC235" s="937" t="str">
        <f>IF('Master sheet'!$D$14="Hindi","कुल विषय योग ","Subject Total")</f>
        <v xml:space="preserve">कुल विषय योग </v>
      </c>
      <c r="AD235" s="938"/>
      <c r="AE235" s="929"/>
      <c r="AF235" s="894"/>
    </row>
    <row r="236" spans="1:32" s="44" customFormat="1" ht="18.75" customHeight="1">
      <c r="A236" s="98">
        <f>IF(N232="","",A235+1)</f>
        <v>12</v>
      </c>
      <c r="B236" s="626"/>
      <c r="C236" s="905">
        <v>30</v>
      </c>
      <c r="D236" s="906"/>
      <c r="E236" s="905">
        <v>70</v>
      </c>
      <c r="F236" s="906"/>
      <c r="G236" s="905">
        <v>30</v>
      </c>
      <c r="H236" s="906"/>
      <c r="I236" s="905">
        <v>70</v>
      </c>
      <c r="J236" s="906"/>
      <c r="K236" s="388">
        <v>60</v>
      </c>
      <c r="L236" s="388">
        <v>140</v>
      </c>
      <c r="M236" s="905">
        <v>200</v>
      </c>
      <c r="N236" s="906"/>
      <c r="O236" s="930"/>
      <c r="P236" s="895"/>
      <c r="Q236" s="964"/>
      <c r="R236" s="626"/>
      <c r="S236" s="905">
        <v>30</v>
      </c>
      <c r="T236" s="906"/>
      <c r="U236" s="905">
        <v>70</v>
      </c>
      <c r="V236" s="906"/>
      <c r="W236" s="905">
        <v>30</v>
      </c>
      <c r="X236" s="906"/>
      <c r="Y236" s="905">
        <v>70</v>
      </c>
      <c r="Z236" s="906"/>
      <c r="AA236" s="388">
        <v>60</v>
      </c>
      <c r="AB236" s="388">
        <v>140</v>
      </c>
      <c r="AC236" s="905">
        <v>200</v>
      </c>
      <c r="AD236" s="906"/>
      <c r="AE236" s="930"/>
      <c r="AF236" s="895"/>
    </row>
    <row r="237" spans="1:32" s="44" customFormat="1" ht="21" customHeight="1">
      <c r="A237" s="98">
        <f>IF(N232="","",A236+1)</f>
        <v>13</v>
      </c>
      <c r="B237" s="303" t="str">
        <f>IF('Master sheet'!D$14="Hindi","हिंदी","Hindi")</f>
        <v>हिंदी</v>
      </c>
      <c r="C237" s="701">
        <f>IFERROR(IF(AND(N232=""),"",VLOOKUP(N232,Marks,15,0)),"")</f>
        <v>29</v>
      </c>
      <c r="D237" s="703"/>
      <c r="E237" s="701">
        <f>IFERROR(IF(AND(N232=""),"",VLOOKUP(N232,Marks,16,0)),"")</f>
        <v>68</v>
      </c>
      <c r="F237" s="703"/>
      <c r="G237" s="701">
        <f>IFERROR(IF(AND(N232=""),"",VLOOKUP(N232,Marks,19,0)),"")</f>
        <v>24</v>
      </c>
      <c r="H237" s="703"/>
      <c r="I237" s="701">
        <f>IFERROR(IF(AND(N232=""),"",VLOOKUP(N232,Marks,20,0)),"")</f>
        <v>21</v>
      </c>
      <c r="J237" s="703"/>
      <c r="K237" s="380">
        <f>IFERROR(IF(AND(N232=""),"",SUM(C237,G237)),"")</f>
        <v>53</v>
      </c>
      <c r="L237" s="380">
        <f>IFERROR(IF(AND(N232=""),"",SUM(E237,I237)),"")</f>
        <v>89</v>
      </c>
      <c r="M237" s="903">
        <f>IFERROR(IF(AND(N232=""),"",SUM(K237,L237)),"")</f>
        <v>142</v>
      </c>
      <c r="N237" s="904"/>
      <c r="O237" s="79" t="str">
        <f>IFERROR(IF(AND(N232=""),"",VLOOKUP(N232,Marks,28,0)),"")</f>
        <v>B</v>
      </c>
      <c r="P237" s="209" t="str">
        <f>IFERROR(IF(AND(N232=""),"",VLOOKUP(N232,Marks,26,0)),"")</f>
        <v>P</v>
      </c>
      <c r="Q237" s="964"/>
      <c r="R237" s="303" t="str">
        <f>IF('Master sheet'!V$14="Hindi","हिंदी","Hindi")</f>
        <v>Hindi</v>
      </c>
      <c r="S237" s="701" t="str">
        <f>IFERROR(IF(AND(AD232=""),"",VLOOKUP(AD232,Marks,15,0)),"")</f>
        <v/>
      </c>
      <c r="T237" s="703"/>
      <c r="U237" s="701" t="str">
        <f>IFERROR(IF(AND(AD232=""),"",VLOOKUP(AD232,Marks,16,0)),"")</f>
        <v/>
      </c>
      <c r="V237" s="703"/>
      <c r="W237" s="701" t="str">
        <f>IFERROR(IF(AND(AD232=""),"",VLOOKUP(AD232,Marks,19,0)),"")</f>
        <v/>
      </c>
      <c r="X237" s="703"/>
      <c r="Y237" s="701" t="str">
        <f>IFERROR(IF(AND(AD232=""),"",VLOOKUP(AD232,Marks,20,0)),"")</f>
        <v/>
      </c>
      <c r="Z237" s="703"/>
      <c r="AA237" s="380">
        <f>IFERROR(IF(AND(AD232=""),"",SUM(S237,W237)),"")</f>
        <v>0</v>
      </c>
      <c r="AB237" s="380">
        <f>IFERROR(IF(AND(AD232=""),"",SUM(U237,Y237)),"")</f>
        <v>0</v>
      </c>
      <c r="AC237" s="903">
        <f>IFERROR(IF(AND(AD232=""),"",SUM(AA237,AB237)),"")</f>
        <v>0</v>
      </c>
      <c r="AD237" s="904"/>
      <c r="AE237" s="79" t="str">
        <f>IFERROR(IF(AND(AD232=""),"",VLOOKUP(AD232,Marks,28,0)),"")</f>
        <v/>
      </c>
      <c r="AF237" s="209" t="str">
        <f>IFERROR(IF(AND(AD232=""),"",VLOOKUP(AD232,Marks,26,0)),"")</f>
        <v/>
      </c>
    </row>
    <row r="238" spans="1:32" s="44" customFormat="1" ht="21" customHeight="1">
      <c r="A238" s="98">
        <f>IF(N232="","",A237+1)</f>
        <v>14</v>
      </c>
      <c r="B238" s="303" t="str">
        <f>IF('Master sheet'!$D$14="Hindi","गणित","Maths")</f>
        <v>गणित</v>
      </c>
      <c r="C238" s="701">
        <f>IFERROR(IF(AND(N232=""),"",VLOOKUP(N232,Marks,51,0)),"")</f>
        <v>22</v>
      </c>
      <c r="D238" s="703"/>
      <c r="E238" s="701">
        <f>IFERROR(IF(AND(N232=""),"",VLOOKUP(N232,Marks,52,0)),"")</f>
        <v>64</v>
      </c>
      <c r="F238" s="703"/>
      <c r="G238" s="701">
        <f>IFERROR(IF(AND(N232=""),"",VLOOKUP(N232,Marks,55,0)),"")</f>
        <v>25</v>
      </c>
      <c r="H238" s="703"/>
      <c r="I238" s="701">
        <f>IFERROR(IF(AND(N232=""),"",VLOOKUP(N232,Marks,56,0)),"")</f>
        <v>65</v>
      </c>
      <c r="J238" s="703"/>
      <c r="K238" s="380">
        <f>IFERROR(IF(AND(N232=""),"",SUM(C238,G238)),"")</f>
        <v>47</v>
      </c>
      <c r="L238" s="380">
        <f>IFERROR(IF(AND(N232=""),"",SUM(E238,I238)),"")</f>
        <v>129</v>
      </c>
      <c r="M238" s="903">
        <f>IFERROR(IF(AND(N232=""),"",SUM(K238,L238)),"")</f>
        <v>176</v>
      </c>
      <c r="N238" s="904"/>
      <c r="O238" s="79" t="str">
        <f>IFERROR(IF(AND(N232=""),"",VLOOKUP(N232,Marks,64,0)),"")</f>
        <v>A</v>
      </c>
      <c r="P238" s="209" t="str">
        <f>IFERROR(IF(AND(N232=""),"",VLOOKUP(N232,Marks,62,0)),"")</f>
        <v>P</v>
      </c>
      <c r="Q238" s="964"/>
      <c r="R238" s="303" t="str">
        <f>IF('Master sheet'!$D$14="Hindi","गणित","Maths")</f>
        <v>गणित</v>
      </c>
      <c r="S238" s="701" t="str">
        <f>IFERROR(IF(AND(AD232=""),"",VLOOKUP(AD232,Marks,51,0)),"")</f>
        <v/>
      </c>
      <c r="T238" s="703"/>
      <c r="U238" s="701" t="str">
        <f>IFERROR(IF(AND(AD232=""),"",VLOOKUP(AD232,Marks,52,0)),"")</f>
        <v/>
      </c>
      <c r="V238" s="703"/>
      <c r="W238" s="701" t="str">
        <f>IFERROR(IF(AND(AD232=""),"",VLOOKUP(AD232,Marks,55,0)),"")</f>
        <v/>
      </c>
      <c r="X238" s="703"/>
      <c r="Y238" s="701" t="str">
        <f>IFERROR(IF(AND(AD232=""),"",VLOOKUP(AD232,Marks,56,0)),"")</f>
        <v/>
      </c>
      <c r="Z238" s="703"/>
      <c r="AA238" s="380">
        <f>IFERROR(IF(AND(AD232=""),"",SUM(S238,W238)),"")</f>
        <v>0</v>
      </c>
      <c r="AB238" s="380">
        <f>IFERROR(IF(AND(AD232=""),"",SUM(U238,Y238)),"")</f>
        <v>0</v>
      </c>
      <c r="AC238" s="903">
        <f>IFERROR(IF(AND(AD232=""),"",SUM(AA238,AB238)),"")</f>
        <v>0</v>
      </c>
      <c r="AD238" s="904"/>
      <c r="AE238" s="79" t="str">
        <f>IFERROR(IF(AND(AD232=""),"",VLOOKUP(AD232,Marks,64,0)),"")</f>
        <v/>
      </c>
      <c r="AF238" s="209" t="str">
        <f>IFERROR(IF(AND(AD232=""),"",VLOOKUP(AD232,Marks,62,0)),"")</f>
        <v/>
      </c>
    </row>
    <row r="239" spans="1:32" s="44" customFormat="1" ht="21" customHeight="1">
      <c r="A239" s="98">
        <f>IF(N232="","",A238+1)</f>
        <v>15</v>
      </c>
      <c r="B239" s="390"/>
      <c r="C239" s="905">
        <v>15</v>
      </c>
      <c r="D239" s="906"/>
      <c r="E239" s="905">
        <v>35</v>
      </c>
      <c r="F239" s="906"/>
      <c r="G239" s="905">
        <v>15</v>
      </c>
      <c r="H239" s="906"/>
      <c r="I239" s="905">
        <v>35</v>
      </c>
      <c r="J239" s="906"/>
      <c r="K239" s="388">
        <v>30</v>
      </c>
      <c r="L239" s="388">
        <v>70</v>
      </c>
      <c r="M239" s="905">
        <v>100</v>
      </c>
      <c r="N239" s="906"/>
      <c r="O239" s="921"/>
      <c r="P239" s="922"/>
      <c r="Q239" s="964"/>
      <c r="R239" s="390"/>
      <c r="S239" s="905">
        <v>15</v>
      </c>
      <c r="T239" s="906"/>
      <c r="U239" s="905">
        <v>35</v>
      </c>
      <c r="V239" s="906"/>
      <c r="W239" s="905">
        <v>15</v>
      </c>
      <c r="X239" s="906"/>
      <c r="Y239" s="905">
        <v>35</v>
      </c>
      <c r="Z239" s="906"/>
      <c r="AA239" s="388">
        <v>30</v>
      </c>
      <c r="AB239" s="388">
        <v>70</v>
      </c>
      <c r="AC239" s="905">
        <v>100</v>
      </c>
      <c r="AD239" s="906"/>
      <c r="AE239" s="921"/>
      <c r="AF239" s="922"/>
    </row>
    <row r="240" spans="1:32" s="44" customFormat="1" ht="21" customHeight="1">
      <c r="A240" s="98">
        <f>IF(N232="","",A239+1)</f>
        <v>16</v>
      </c>
      <c r="B240" s="303" t="str">
        <f>IF('Master sheet'!$D$14="Hindi","अंग्रेजी","English")</f>
        <v>अंग्रेजी</v>
      </c>
      <c r="C240" s="701">
        <f>IFERROR(IF(AND(N232=""),"",VLOOKUP(N232,Marks,33,0)),"")</f>
        <v>14</v>
      </c>
      <c r="D240" s="703"/>
      <c r="E240" s="701">
        <f>IFERROR(IF(AND(N232=""),"",VLOOKUP(N232,Marks,34,0)),"")</f>
        <v>32</v>
      </c>
      <c r="F240" s="703"/>
      <c r="G240" s="701">
        <f>IFERROR(IF(AND(N232=""),"",VLOOKUP(N232,Marks,37,0)),"")</f>
        <v>10</v>
      </c>
      <c r="H240" s="703"/>
      <c r="I240" s="701">
        <f>IFERROR(IF(AND(N232=""),"",VLOOKUP(N232,Marks,38,0)),"")</f>
        <v>32</v>
      </c>
      <c r="J240" s="703"/>
      <c r="K240" s="380">
        <f>IFERROR(IF(AND(N232=""),"",SUM(C240,G240)),"")</f>
        <v>24</v>
      </c>
      <c r="L240" s="380">
        <f>IFERROR(IF(AND(N232=""),"",SUM(E240,I240)),"")</f>
        <v>64</v>
      </c>
      <c r="M240" s="903">
        <f>IFERROR(IF(AND(N232=""),"",SUM(K240,L240)),"")</f>
        <v>88</v>
      </c>
      <c r="N240" s="904"/>
      <c r="O240" s="79" t="str">
        <f>IFERROR(IF(AND(N232=""),"",VLOOKUP(N232,Marks,46,0)),"")</f>
        <v>A</v>
      </c>
      <c r="P240" s="209" t="str">
        <f>IFERROR(IF(AND(N232=""),"",VLOOKUP(N232,Marks,44,0)),"")</f>
        <v>P</v>
      </c>
      <c r="Q240" s="964"/>
      <c r="R240" s="303" t="str">
        <f>IF('Master sheet'!$D$14="Hindi","अंग्रेजी","English")</f>
        <v>अंग्रेजी</v>
      </c>
      <c r="S240" s="701" t="str">
        <f>IFERROR(IF(AND(AD232=""),"",VLOOKUP(AD232,Marks,33,0)),"")</f>
        <v/>
      </c>
      <c r="T240" s="703"/>
      <c r="U240" s="701" t="str">
        <f>IFERROR(IF(AND(AD232=""),"",VLOOKUP(AD232,Marks,34,0)),"")</f>
        <v/>
      </c>
      <c r="V240" s="703"/>
      <c r="W240" s="701" t="str">
        <f>IFERROR(IF(AND(AD232=""),"",VLOOKUP(AD232,Marks,37,0)),"")</f>
        <v/>
      </c>
      <c r="X240" s="703"/>
      <c r="Y240" s="701" t="str">
        <f>IFERROR(IF(AND(AD232=""),"",VLOOKUP(AD232,Marks,38,0)),"")</f>
        <v/>
      </c>
      <c r="Z240" s="703"/>
      <c r="AA240" s="380">
        <f>IFERROR(IF(AND(AD232=""),"",SUM(S240,W240)),"")</f>
        <v>0</v>
      </c>
      <c r="AB240" s="380">
        <f>IFERROR(IF(AND(AD232=""),"",SUM(U240,Y240)),"")</f>
        <v>0</v>
      </c>
      <c r="AC240" s="903">
        <f>IFERROR(IF(AND(AD232=""),"",SUM(AA240,AB240)),"")</f>
        <v>0</v>
      </c>
      <c r="AD240" s="904"/>
      <c r="AE240" s="79" t="str">
        <f>IFERROR(IF(AND(AD232=""),"",VLOOKUP(AD232,Marks,46,0)),"")</f>
        <v/>
      </c>
      <c r="AF240" s="209" t="str">
        <f>IFERROR(IF(AND(AD232=""),"",VLOOKUP(AD232,Marks,44,0)),"")</f>
        <v/>
      </c>
    </row>
    <row r="241" spans="1:32" s="44" customFormat="1" ht="25.5" customHeight="1">
      <c r="A241" s="98">
        <f>IF(N232="","",A240+1)</f>
        <v>17</v>
      </c>
      <c r="B241" s="304" t="str">
        <f>IF('Master sheet'!$D$14="Hindi","कुल योग","Total")</f>
        <v>कुल योग</v>
      </c>
      <c r="C241" s="926">
        <f>IF(AND(N232=""),"",IF(AND(C237="",C238="",C240=""),"",SUM(C237,C238,C240)))</f>
        <v>65</v>
      </c>
      <c r="D241" s="927"/>
      <c r="E241" s="926">
        <f>IF(AND(N232=""),"",IF(AND(E237="",E238="",E240=""),"",SUM(E237,E238,E240)))</f>
        <v>164</v>
      </c>
      <c r="F241" s="927"/>
      <c r="G241" s="926">
        <f>IF(AND(N232=""),"",IF(AND(G237="",G238="",G240=""),"",SUM(G237,G238,G240)))</f>
        <v>59</v>
      </c>
      <c r="H241" s="927"/>
      <c r="I241" s="926">
        <f>IF(AND(N232=""),"",IF(AND(I237="",I238="",I240=""),"",SUM(I237,I238,I240)))</f>
        <v>118</v>
      </c>
      <c r="J241" s="927"/>
      <c r="K241" s="381">
        <f>IF(AND(N232=""),"",IF(AND(K237="",K238="",K240=""),"",SUM(K237,K238,K240)))</f>
        <v>124</v>
      </c>
      <c r="L241" s="381">
        <f>IF(AND(N232=""),"",IF(AND(L237="",L238="",L240=""),"",SUM(L237,L238,L240)))</f>
        <v>282</v>
      </c>
      <c r="M241" s="903">
        <f>IF(AND(N232=""),"",IF(AND(M237="",M238="",M240=""),"",SUM(M237,M238,M240)))</f>
        <v>406</v>
      </c>
      <c r="N241" s="904"/>
      <c r="O241" s="389" t="str">
        <f>IFERROR(IF(AND(N232=""),"",VLOOKUP(N232,Marks,119,0)),"")</f>
        <v>B</v>
      </c>
      <c r="P241" s="212"/>
      <c r="Q241" s="964"/>
      <c r="R241" s="304" t="str">
        <f>IF('Master sheet'!$D$14="Hindi","कुल योग","Total")</f>
        <v>कुल योग</v>
      </c>
      <c r="S241" s="926" t="str">
        <f>IF(AND(AD232=""),"",IF(AND(S237="",S238="",S240=""),"",SUM(S237,S238,S240)))</f>
        <v/>
      </c>
      <c r="T241" s="927"/>
      <c r="U241" s="926" t="str">
        <f>IF(AND(AD232=""),"",IF(AND(U237="",U238="",U240=""),"",SUM(U237,U238,U240)))</f>
        <v/>
      </c>
      <c r="V241" s="927"/>
      <c r="W241" s="926" t="str">
        <f>IF(AND(AD232=""),"",IF(AND(W237="",W238="",W240=""),"",SUM(W237,W238,W240)))</f>
        <v/>
      </c>
      <c r="X241" s="927"/>
      <c r="Y241" s="926" t="str">
        <f>IF(AND(AD232=""),"",IF(AND(Y237="",Y238="",Y240=""),"",SUM(Y237,Y238,Y240)))</f>
        <v/>
      </c>
      <c r="Z241" s="927"/>
      <c r="AA241" s="381">
        <f>IF(AND(AD232=""),"",IF(AND(AA237="",AA238="",AA240=""),"",SUM(AA237,AA238,AA240)))</f>
        <v>0</v>
      </c>
      <c r="AB241" s="381">
        <f>IF(AND(AD232=""),"",IF(AND(AB237="",AB238="",AB240=""),"",SUM(AB237,AB238,AB240)))</f>
        <v>0</v>
      </c>
      <c r="AC241" s="903">
        <f>IF(AND(AD232=""),"",IF(AND(AC237="",AC238="",AC240=""),"",SUM(AC237,AC238,AC240)))</f>
        <v>0</v>
      </c>
      <c r="AD241" s="904"/>
      <c r="AE241" s="389" t="str">
        <f>IFERROR(IF(AND(AD232=""),"",VLOOKUP(AD232,Marks,119,0)),"")</f>
        <v/>
      </c>
      <c r="AF241" s="212"/>
    </row>
    <row r="242" spans="1:32" s="44" customFormat="1" ht="25.5" customHeight="1">
      <c r="A242" s="98">
        <f>IF(N232="","",A241+1)</f>
        <v>18</v>
      </c>
      <c r="B242" s="391"/>
      <c r="C242" s="905">
        <v>50</v>
      </c>
      <c r="D242" s="923"/>
      <c r="E242" s="923"/>
      <c r="F242" s="906"/>
      <c r="G242" s="905">
        <v>50</v>
      </c>
      <c r="H242" s="923"/>
      <c r="I242" s="923"/>
      <c r="J242" s="906"/>
      <c r="K242" s="905">
        <v>100</v>
      </c>
      <c r="L242" s="923"/>
      <c r="M242" s="923"/>
      <c r="N242" s="906"/>
      <c r="O242" s="924"/>
      <c r="P242" s="925"/>
      <c r="Q242" s="964"/>
      <c r="R242" s="391"/>
      <c r="S242" s="905">
        <v>50</v>
      </c>
      <c r="T242" s="923"/>
      <c r="U242" s="923"/>
      <c r="V242" s="906"/>
      <c r="W242" s="905">
        <v>50</v>
      </c>
      <c r="X242" s="923"/>
      <c r="Y242" s="923"/>
      <c r="Z242" s="906"/>
      <c r="AA242" s="905">
        <v>100</v>
      </c>
      <c r="AB242" s="923"/>
      <c r="AC242" s="923"/>
      <c r="AD242" s="906"/>
      <c r="AE242" s="924"/>
      <c r="AF242" s="925"/>
    </row>
    <row r="243" spans="1:32" s="44" customFormat="1" ht="21" customHeight="1">
      <c r="A243" s="98">
        <f>IF(N232="","",A242+1)</f>
        <v>19</v>
      </c>
      <c r="B243" s="308" t="str">
        <f>IF('Master sheet'!$D$14="Hindi","पर्यावरण अध्ययन","EVS")</f>
        <v>पर्यावरण अध्ययन</v>
      </c>
      <c r="C243" s="701">
        <f>IFERROR(IF(AND(N232=""),"",VLOOKUP(N232,Marks,69,0)),"")</f>
        <v>41</v>
      </c>
      <c r="D243" s="702"/>
      <c r="E243" s="702"/>
      <c r="F243" s="703"/>
      <c r="G243" s="701">
        <f>IFERROR(IF(AND(N232=""),"",VLOOKUP(N232,Marks,73,0)),"")</f>
        <v>48</v>
      </c>
      <c r="H243" s="702"/>
      <c r="I243" s="702"/>
      <c r="J243" s="703"/>
      <c r="K243" s="926">
        <f>IFERROR(IF(AND(N232=""),"",SUM(C243,G243)),"")</f>
        <v>89</v>
      </c>
      <c r="L243" s="948"/>
      <c r="M243" s="948"/>
      <c r="N243" s="927"/>
      <c r="O243" s="79" t="str">
        <f>IFERROR(IF(AND(N232=""),"",VLOOKUP(N232,Marks,82,0)),"")</f>
        <v>A</v>
      </c>
      <c r="P243" s="209" t="str">
        <f>IFERROR(IF(AND(N232=""),"",VLOOKUP(N232,Marks,80,0)),"")</f>
        <v>P</v>
      </c>
      <c r="Q243" s="964"/>
      <c r="R243" s="308" t="str">
        <f>IF('Master sheet'!$D$14="Hindi","पर्यावरण अध्ययन","EVS")</f>
        <v>पर्यावरण अध्ययन</v>
      </c>
      <c r="S243" s="701" t="str">
        <f>IFERROR(IF(AND(AD232=""),"",VLOOKUP(AD232,Marks,69,0)),"")</f>
        <v/>
      </c>
      <c r="T243" s="702"/>
      <c r="U243" s="702"/>
      <c r="V243" s="703"/>
      <c r="W243" s="701" t="str">
        <f>IFERROR(IF(AND(AD232=""),"",VLOOKUP(AD232,Marks,73,0)),"")</f>
        <v/>
      </c>
      <c r="X243" s="702"/>
      <c r="Y243" s="702"/>
      <c r="Z243" s="703"/>
      <c r="AA243" s="926">
        <f>IFERROR(IF(AND(AD232=""),"",SUM(S243,W243)),"")</f>
        <v>0</v>
      </c>
      <c r="AB243" s="948"/>
      <c r="AC243" s="948"/>
      <c r="AD243" s="927"/>
      <c r="AE243" s="79" t="str">
        <f>IFERROR(IF(AND(AD232=""),"",VLOOKUP(AD232,Marks,82,0)),"")</f>
        <v/>
      </c>
      <c r="AF243" s="209" t="str">
        <f>IFERROR(IF(AND(AD232=""),"",VLOOKUP(AD232,Marks,80,0)),"")</f>
        <v/>
      </c>
    </row>
    <row r="244" spans="1:32" s="44" customFormat="1" ht="9" customHeight="1">
      <c r="A244" s="98">
        <f>IF(N232="","",A243+1)</f>
        <v>20</v>
      </c>
      <c r="B244" s="896"/>
      <c r="C244" s="896"/>
      <c r="D244" s="896"/>
      <c r="E244" s="896"/>
      <c r="F244" s="896"/>
      <c r="G244" s="896"/>
      <c r="H244" s="896"/>
      <c r="I244" s="896"/>
      <c r="J244" s="896"/>
      <c r="K244" s="896"/>
      <c r="L244" s="896"/>
      <c r="M244" s="896"/>
      <c r="N244" s="896"/>
      <c r="O244" s="896"/>
      <c r="P244" s="896"/>
      <c r="Q244" s="964"/>
      <c r="R244" s="896"/>
      <c r="S244" s="896"/>
      <c r="T244" s="896"/>
      <c r="U244" s="896"/>
      <c r="V244" s="896"/>
      <c r="W244" s="896"/>
      <c r="X244" s="896"/>
      <c r="Y244" s="896"/>
      <c r="Z244" s="896"/>
      <c r="AA244" s="896"/>
      <c r="AB244" s="896"/>
      <c r="AC244" s="896"/>
      <c r="AD244" s="896"/>
      <c r="AE244" s="896"/>
      <c r="AF244" s="896"/>
    </row>
    <row r="245" spans="1:32" s="44" customFormat="1" ht="18.95" customHeight="1">
      <c r="A245" s="98">
        <f>IF(N232="","",A244+1)</f>
        <v>21</v>
      </c>
      <c r="B245" s="949" t="str">
        <f>IF('Master sheet'!$D$14="Hindi","अतिरिक्त विषय ","Extra Subject")</f>
        <v xml:space="preserve">अतिरिक्त विषय </v>
      </c>
      <c r="C245" s="949"/>
      <c r="D245" s="949"/>
      <c r="E245" s="949"/>
      <c r="F245" s="949"/>
      <c r="G245" s="949"/>
      <c r="H245" s="949"/>
      <c r="I245" s="949"/>
      <c r="J245" s="949"/>
      <c r="K245" s="949"/>
      <c r="L245" s="949"/>
      <c r="M245" s="949"/>
      <c r="N245" s="949"/>
      <c r="O245" s="949"/>
      <c r="P245" s="949"/>
      <c r="Q245" s="964"/>
      <c r="R245" s="950" t="str">
        <f>IF('Master sheet'!$D$14="Hindi","अतिरिक्त विषय ","Extra Subject")</f>
        <v xml:space="preserve">अतिरिक्त विषय </v>
      </c>
      <c r="S245" s="950"/>
      <c r="T245" s="950"/>
      <c r="U245" s="950"/>
      <c r="V245" s="950"/>
      <c r="W245" s="950"/>
      <c r="X245" s="950"/>
      <c r="Y245" s="950"/>
      <c r="Z245" s="950"/>
      <c r="AA245" s="950"/>
      <c r="AB245" s="950"/>
      <c r="AC245" s="950"/>
      <c r="AD245" s="950"/>
      <c r="AE245" s="950"/>
      <c r="AF245" s="950"/>
    </row>
    <row r="246" spans="1:32" s="412" customFormat="1" ht="18.95" customHeight="1">
      <c r="A246" s="98">
        <f>IF(N232="","",A245+1)</f>
        <v>22</v>
      </c>
      <c r="B246" s="411" t="str">
        <f>IF('Master sheet'!$D$14="Hindi","विषय","Subject")</f>
        <v>विषय</v>
      </c>
      <c r="C246" s="960" t="str">
        <f>IF('Master sheet'!$D$14="Hindi","पूर्णांक","M.M.")</f>
        <v>पूर्णांक</v>
      </c>
      <c r="D246" s="961"/>
      <c r="E246" s="960" t="str">
        <f>IF('Master sheet'!$D$14="Hindi","प्राप्तांक","Ob.M.")</f>
        <v>प्राप्तांक</v>
      </c>
      <c r="F246" s="961"/>
      <c r="G246" s="960" t="str">
        <f>IF('Master sheet'!$D$14="Hindi","ग्रेड","Grade")</f>
        <v>ग्रेड</v>
      </c>
      <c r="H246" s="961"/>
      <c r="I246" s="960" t="str">
        <f>IF('Master sheet'!$D$14="Hindi","विषय","Subject")</f>
        <v>विषय</v>
      </c>
      <c r="J246" s="961"/>
      <c r="K246" s="960" t="str">
        <f>IF('Master sheet'!$D$14="Hindi","पूर्णांक","M.M.")</f>
        <v>पूर्णांक</v>
      </c>
      <c r="L246" s="961"/>
      <c r="M246" s="960" t="str">
        <f>IF('Master sheet'!$D$14="Hindi","प्राप्तांक","Ob.M.")</f>
        <v>प्राप्तांक</v>
      </c>
      <c r="N246" s="961"/>
      <c r="O246" s="960" t="str">
        <f>IF('Master sheet'!$D$14="Hindi","ग्रेड","Grade")</f>
        <v>ग्रेड</v>
      </c>
      <c r="P246" s="961"/>
      <c r="Q246" s="964"/>
      <c r="R246" s="411" t="str">
        <f>IF('Master sheet'!$D$14="Hindi","विषय","Subject")</f>
        <v>विषय</v>
      </c>
      <c r="S246" s="960" t="str">
        <f>IF('Master sheet'!$D$14="Hindi","पूर्णांक","M.M.")</f>
        <v>पूर्णांक</v>
      </c>
      <c r="T246" s="961"/>
      <c r="U246" s="960" t="str">
        <f>IF('Master sheet'!$D$14="Hindi","प्राप्तांक","Ob.M.")</f>
        <v>प्राप्तांक</v>
      </c>
      <c r="V246" s="961"/>
      <c r="W246" s="960" t="str">
        <f>IF('Master sheet'!$D$14="Hindi","ग्रेड","Grade")</f>
        <v>ग्रेड</v>
      </c>
      <c r="X246" s="961"/>
      <c r="Y246" s="960" t="str">
        <f>IF('Master sheet'!$D$14="Hindi","विषय","Subject")</f>
        <v>विषय</v>
      </c>
      <c r="Z246" s="961"/>
      <c r="AA246" s="960" t="str">
        <f>IF('Master sheet'!$D$14="Hindi","पूर्णांक","M.M.")</f>
        <v>पूर्णांक</v>
      </c>
      <c r="AB246" s="961"/>
      <c r="AC246" s="960" t="str">
        <f>IF('Master sheet'!$D$14="Hindi","प्राप्तांक","Ob.M.")</f>
        <v>प्राप्तांक</v>
      </c>
      <c r="AD246" s="961"/>
      <c r="AE246" s="960" t="str">
        <f>IF('Master sheet'!$D$14="Hindi","ग्रेड","Grade")</f>
        <v>ग्रेड</v>
      </c>
      <c r="AF246" s="961"/>
    </row>
    <row r="247" spans="1:32" s="44" customFormat="1" ht="22.5" customHeight="1">
      <c r="A247" s="98">
        <f>IF(N232="","",A246+1)</f>
        <v>23</v>
      </c>
      <c r="B247" s="303" t="str">
        <f>IF(AND(N232=""),"",'Result Sheet'!$DA$4)</f>
        <v>COMPUTER</v>
      </c>
      <c r="C247" s="913">
        <f>IF(AND(N232=""),"",'Result Sheet'!$DC$7)</f>
        <v>100</v>
      </c>
      <c r="D247" s="913"/>
      <c r="E247" s="914">
        <f>IFERROR(IF(AND(N232=""),"",VLOOKUP(N232,Marks,106,0)),"")</f>
        <v>0</v>
      </c>
      <c r="F247" s="914"/>
      <c r="G247" s="915" t="str">
        <f>IFERROR(IF(AND(N232=""),"",VLOOKUP(N232,Marks,107,0)),"")</f>
        <v/>
      </c>
      <c r="H247" s="915"/>
      <c r="I247" s="916" t="str">
        <f>IF(AND(N232=""),"",'Result Sheet'!$DE$4)</f>
        <v>G.K.</v>
      </c>
      <c r="J247" s="916"/>
      <c r="K247" s="913">
        <f>IF(AND(N232=""),"",'Result Sheet'!$DG$7)</f>
        <v>100</v>
      </c>
      <c r="L247" s="913"/>
      <c r="M247" s="914">
        <f>IFERROR(IF(AND(N232=""),"",VLOOKUP(N232,Marks,110,0)),"")</f>
        <v>0</v>
      </c>
      <c r="N247" s="914"/>
      <c r="O247" s="915" t="str">
        <f>IFERROR(IF(AND(N232=""),"",VLOOKUP(N232,Marks,111,0)),"")</f>
        <v/>
      </c>
      <c r="P247" s="915"/>
      <c r="Q247" s="964"/>
      <c r="R247" s="303" t="str">
        <f>IF(AND(AD232=""),"",'Result Sheet'!$DA$4)</f>
        <v>COMPUTER</v>
      </c>
      <c r="S247" s="913">
        <f>IF(AND(AD232=""),"",'Result Sheet'!$DC$7)</f>
        <v>100</v>
      </c>
      <c r="T247" s="913"/>
      <c r="U247" s="914" t="str">
        <f>IFERROR(IF(AND(AD232=""),"",VLOOKUP(AD232,Marks,106,0)),"")</f>
        <v/>
      </c>
      <c r="V247" s="914"/>
      <c r="W247" s="915" t="str">
        <f>IFERROR(IF(AND(AD232=""),"",VLOOKUP(AD232,Marks,107,0)),"")</f>
        <v/>
      </c>
      <c r="X247" s="915"/>
      <c r="Y247" s="916" t="str">
        <f>IF(AND(AD232=""),"",'Result Sheet'!$DE$4)</f>
        <v>G.K.</v>
      </c>
      <c r="Z247" s="916"/>
      <c r="AA247" s="913">
        <f>IF(AND(AD232=""),"",'Result Sheet'!$DG$7)</f>
        <v>100</v>
      </c>
      <c r="AB247" s="913"/>
      <c r="AC247" s="914" t="str">
        <f>IFERROR(IF(AND(AD232=""),"",VLOOKUP(AD232,Marks,110,0)),"")</f>
        <v/>
      </c>
      <c r="AD247" s="914"/>
      <c r="AE247" s="915" t="str">
        <f>IFERROR(IF(AND(AD232=""),"",VLOOKUP(AD232,Marks,111,0)),"")</f>
        <v/>
      </c>
      <c r="AF247" s="915"/>
    </row>
    <row r="248" spans="1:32" s="44" customFormat="1" ht="22.5" customHeight="1">
      <c r="A248" s="98">
        <f>IF(N232="","",A247+1)</f>
        <v>24</v>
      </c>
      <c r="B248" s="897" t="str">
        <f>IF('Master sheet'!$D$14="Hindi","विषय","Subject")</f>
        <v>विषय</v>
      </c>
      <c r="C248" s="897"/>
      <c r="D248" s="919" t="str">
        <f>IF('Master sheet'!$D$14="Hindi","प्राप्तांक","Marks ")</f>
        <v>प्राप्तांक</v>
      </c>
      <c r="E248" s="920"/>
      <c r="F248" s="306" t="str">
        <f>IF('Master sheet'!$D$14="Hindi","ग्रेड","Grade")</f>
        <v>ग्रेड</v>
      </c>
      <c r="G248" s="897" t="str">
        <f>IF('Master sheet'!$D$14="Hindi","विषय","Subject")</f>
        <v>विषय</v>
      </c>
      <c r="H248" s="897"/>
      <c r="I248" s="919" t="str">
        <f>IF('Master sheet'!$D$14="Hindi","प्राप्तांक","Marks")</f>
        <v>प्राप्तांक</v>
      </c>
      <c r="J248" s="920"/>
      <c r="K248" s="306" t="str">
        <f>IF('Master sheet'!$D$14="Hindi","ग्रेड","Grade")</f>
        <v>ग्रेड</v>
      </c>
      <c r="L248" s="897" t="str">
        <f>IF('Master sheet'!$D$14="Hindi","विषय","Subject")</f>
        <v>विषय</v>
      </c>
      <c r="M248" s="897"/>
      <c r="N248" s="919" t="str">
        <f>IF('Master sheet'!$D$14="Hindi","प्राप्तांक","Marks")</f>
        <v>प्राप्तांक</v>
      </c>
      <c r="O248" s="920"/>
      <c r="P248" s="345" t="str">
        <f>IF('Master sheet'!$D$14="Hindi","ग्रेड","Grade")</f>
        <v>ग्रेड</v>
      </c>
      <c r="Q248" s="964"/>
      <c r="R248" s="897" t="str">
        <f>IF('Master sheet'!$D$14="Hindi","विषय","Subject")</f>
        <v>विषय</v>
      </c>
      <c r="S248" s="897"/>
      <c r="T248" s="919" t="str">
        <f>IF('Master sheet'!$D$14="Hindi","प्राप्तांक","Marks")</f>
        <v>प्राप्तांक</v>
      </c>
      <c r="U248" s="920"/>
      <c r="V248" s="306" t="str">
        <f>IF('Master sheet'!$D$14="Hindi","ग्रेड","Grade")</f>
        <v>ग्रेड</v>
      </c>
      <c r="W248" s="897" t="str">
        <f>IF('Master sheet'!$D$14="Hindi","विषय","Subject")</f>
        <v>विषय</v>
      </c>
      <c r="X248" s="897"/>
      <c r="Y248" s="919" t="str">
        <f>IF('Master sheet'!$D$14="Hindi","प्राप्तांक","Marks")</f>
        <v>प्राप्तांक</v>
      </c>
      <c r="Z248" s="920"/>
      <c r="AA248" s="306" t="str">
        <f>IF('Master sheet'!$D$14="Hindi","ग्रेड","Grade")</f>
        <v>ग्रेड</v>
      </c>
      <c r="AB248" s="897" t="str">
        <f>IF('Master sheet'!$D$14="Hindi","विषय","Subject")</f>
        <v>विषय</v>
      </c>
      <c r="AC248" s="897"/>
      <c r="AD248" s="919" t="str">
        <f>IF('Master sheet'!$D$14="Hindi","प्राप्तांक","Marks")</f>
        <v>प्राप्तांक</v>
      </c>
      <c r="AE248" s="920"/>
      <c r="AF248" s="345" t="str">
        <f>IF('Master sheet'!$D$14="Hindi","ग्रेड","Grade")</f>
        <v>ग्रेड</v>
      </c>
    </row>
    <row r="249" spans="1:32" s="44" customFormat="1" ht="21.75" customHeight="1">
      <c r="A249" s="98">
        <f>IF(N232="","",A248+1)</f>
        <v>25</v>
      </c>
      <c r="B249" s="907" t="str">
        <f>IF('Master sheet'!$D$14="Hindi","कार्यानुभव","WORK EXP.")</f>
        <v>कार्यानुभव</v>
      </c>
      <c r="C249" s="908"/>
      <c r="D249" s="908"/>
      <c r="E249" s="70" t="str">
        <f>IFERROR(IF(AND(N232=""),"",VLOOKUP(N232,Marks,85,0)),"")</f>
        <v>AB</v>
      </c>
      <c r="F249" s="79" t="str">
        <f>IFERROR(IF(AND(N232=""),"",VLOOKUP(N232,Marks,89,0)),"")</f>
        <v/>
      </c>
      <c r="G249" s="907" t="str">
        <f>IF('Master sheet'!$D$14="Hindi","कला शिक्षा","ART EDU.")</f>
        <v>कला शिक्षा</v>
      </c>
      <c r="H249" s="908"/>
      <c r="I249" s="908"/>
      <c r="J249" s="70">
        <f>IFERROR(IF(AND(N232=""),"",VLOOKUP(N232,Marks,92,0)),"")</f>
        <v>23</v>
      </c>
      <c r="K249" s="79" t="str">
        <f>IFERROR(IF(AND(N232=""),"",VLOOKUP(N232,Marks,96,0)),"")</f>
        <v>C</v>
      </c>
      <c r="L249" s="909" t="str">
        <f>IF('Master sheet'!$D$14="Hindi","स्वा. एवं शा. शिक्षा","HE.&amp;PH. EDU.")</f>
        <v>स्वा. एवं शा. शिक्षा</v>
      </c>
      <c r="M249" s="910"/>
      <c r="N249" s="910"/>
      <c r="O249" s="70">
        <f>IFERROR(IF(AND(N232=""),"",VLOOKUP(N232,Marks,99,0)),"")</f>
        <v>45</v>
      </c>
      <c r="P249" s="79" t="str">
        <f>IFERROR(IF(AND(N232=""),"",VLOOKUP(N232,Marks,103,0)),"")</f>
        <v>C</v>
      </c>
      <c r="Q249" s="964"/>
      <c r="R249" s="916" t="str">
        <f>IF('Master sheet'!$D$14="Hindi","कार्यानुभव","WORK EXP.")</f>
        <v>कार्यानुभव</v>
      </c>
      <c r="S249" s="916"/>
      <c r="T249" s="916"/>
      <c r="U249" s="70" t="str">
        <f>IFERROR(IF(AND(AD232=""),"",VLOOKUP(AD232,Marks,85,0)),"")</f>
        <v/>
      </c>
      <c r="V249" s="79" t="str">
        <f>IFERROR(IF(AND(AD232=""),"",VLOOKUP(AD232,Marks,89,0)),"")</f>
        <v/>
      </c>
      <c r="W249" s="916" t="str">
        <f>IF('Master sheet'!$D$14="Hindi","कला शिक्षा","ART EDU.")</f>
        <v>कला शिक्षा</v>
      </c>
      <c r="X249" s="916"/>
      <c r="Y249" s="916"/>
      <c r="Z249" s="70" t="str">
        <f>IFERROR(IF(AND(AD232=""),"",VLOOKUP(AD232,Marks,92,0)),"")</f>
        <v/>
      </c>
      <c r="AA249" s="79" t="str">
        <f>IFERROR(IF(AND(AD232=""),"",VLOOKUP(AD232,Marks,96,0)),"")</f>
        <v/>
      </c>
      <c r="AB249" s="962" t="str">
        <f>IF('Master sheet'!$D$14="Hindi","स्वा. एवं शा. शिक्षा","HE.&amp;PH. EDU.")</f>
        <v>स्वा. एवं शा. शिक्षा</v>
      </c>
      <c r="AC249" s="962"/>
      <c r="AD249" s="962"/>
      <c r="AE249" s="70" t="str">
        <f>IFERROR(IF(AND(AD232=""),"",VLOOKUP(AD232,Marks,99,0)),"")</f>
        <v/>
      </c>
      <c r="AF249" s="79" t="str">
        <f>IFERROR(IF(AND(AD232=""),"",VLOOKUP(AD232,Marks,103,0)),"")</f>
        <v/>
      </c>
    </row>
    <row r="250" spans="1:32" s="44" customFormat="1" ht="21" customHeight="1">
      <c r="A250" s="98">
        <f>IF(N232="","",A249+1)</f>
        <v>26</v>
      </c>
      <c r="B250" s="886" t="str">
        <f>IF('Master sheet'!$D$14="Hindi","कुल कार्य दिवस :-","Total Meeting :-")</f>
        <v>कुल कार्य दिवस :-</v>
      </c>
      <c r="C250" s="886"/>
      <c r="D250" s="886"/>
      <c r="E250" s="887">
        <f>IFERROR(IF(AND(N232=""),"",VLOOKUP(N232,Marks,117,0)),"")</f>
        <v>220</v>
      </c>
      <c r="F250" s="887"/>
      <c r="G250" s="887"/>
      <c r="H250" s="887"/>
      <c r="I250" s="886" t="str">
        <f>IF('Master sheet'!$D$14="Hindi","कुल उपस्थिति :-","Total Attendance :-")</f>
        <v>कुल उपस्थिति :-</v>
      </c>
      <c r="J250" s="886"/>
      <c r="K250" s="886"/>
      <c r="L250" s="886"/>
      <c r="M250" s="888">
        <f>IFERROR(IF(AND(N232=""),"",VLOOKUP(N232,Marks,118,0)),"")</f>
        <v>160</v>
      </c>
      <c r="N250" s="888"/>
      <c r="O250" s="888"/>
      <c r="P250" s="888"/>
      <c r="Q250" s="964"/>
      <c r="R250" s="886" t="str">
        <f>IF('Master sheet'!$D$14="Hindi","कुल कार्य दिवस :-","Total Meeting :-")</f>
        <v>कुल कार्य दिवस :-</v>
      </c>
      <c r="S250" s="886"/>
      <c r="T250" s="886"/>
      <c r="U250" s="887" t="str">
        <f>IFERROR(IF(AND(AD232=""),"",VLOOKUP(AD232,Marks,117,0)),"")</f>
        <v/>
      </c>
      <c r="V250" s="887"/>
      <c r="W250" s="887"/>
      <c r="X250" s="887"/>
      <c r="Y250" s="886" t="str">
        <f>IF('Master sheet'!$D$14="Hindi","कुल उपस्थिति :-","Total Attendance :-")</f>
        <v>कुल उपस्थिति :-</v>
      </c>
      <c r="Z250" s="886"/>
      <c r="AA250" s="886"/>
      <c r="AB250" s="886"/>
      <c r="AC250" s="888" t="str">
        <f>IFERROR(IF(AND(AD232=""),"",VLOOKUP(AD232,Marks,118,0)),"")</f>
        <v/>
      </c>
      <c r="AD250" s="888"/>
      <c r="AE250" s="888"/>
      <c r="AF250" s="888"/>
    </row>
    <row r="251" spans="1:32" s="44" customFormat="1" ht="21" customHeight="1">
      <c r="A251" s="98">
        <f>IF(N232="","",A250+1)</f>
        <v>27</v>
      </c>
      <c r="B251" s="886" t="str">
        <f>IF('Master sheet'!$D$14="Hindi","परिणाम :-","Result :-")</f>
        <v>परिणाम :-</v>
      </c>
      <c r="C251" s="886"/>
      <c r="D251" s="886"/>
      <c r="E251" s="889" t="str">
        <f>IFERROR(IF(AND(N232=""),"",VLOOKUP(N232,Marks,116,0)),"")</f>
        <v>कक्षोंन्नति</v>
      </c>
      <c r="F251" s="889"/>
      <c r="G251" s="889"/>
      <c r="H251" s="889"/>
      <c r="I251" s="886" t="str">
        <f>IF('Master sheet'!$D$14="Hindi","परिणाम प्रतिशत में :-","Result in Percentage :-")</f>
        <v>परिणाम प्रतिशत में :-</v>
      </c>
      <c r="J251" s="886"/>
      <c r="K251" s="886"/>
      <c r="L251" s="886"/>
      <c r="M251" s="890">
        <f>IFERROR(IF(AND(N232=""),"",VLOOKUP(N232,Marks,113,0)),"")</f>
        <v>81.2</v>
      </c>
      <c r="N251" s="890"/>
      <c r="O251" s="890"/>
      <c r="P251" s="890"/>
      <c r="Q251" s="964"/>
      <c r="R251" s="886" t="str">
        <f>IF('Master sheet'!$D$14="Hindi","परिणाम :-","Result :-")</f>
        <v>परिणाम :-</v>
      </c>
      <c r="S251" s="886"/>
      <c r="T251" s="886"/>
      <c r="U251" s="889" t="str">
        <f>IFERROR(IF(AND(AD232=""),"",VLOOKUP(AD232,Marks,116,0)),"")</f>
        <v/>
      </c>
      <c r="V251" s="889"/>
      <c r="W251" s="889"/>
      <c r="X251" s="889"/>
      <c r="Y251" s="886" t="str">
        <f>IF('Master sheet'!$D$14="Hindi","परिणाम प्रतिशत में :-","Result in Percentage :-")</f>
        <v>परिणाम प्रतिशत में :-</v>
      </c>
      <c r="Z251" s="886"/>
      <c r="AA251" s="886"/>
      <c r="AB251" s="886"/>
      <c r="AC251" s="890" t="str">
        <f>IFERROR(IF(AND(AD232=""),"",VLOOKUP(AD232,Marks,113,0)),"")</f>
        <v/>
      </c>
      <c r="AD251" s="890"/>
      <c r="AE251" s="890"/>
      <c r="AF251" s="890"/>
    </row>
    <row r="252" spans="1:32" s="44" customFormat="1" ht="21" customHeight="1">
      <c r="A252" s="98">
        <f>IF(N232="","",A251+1)</f>
        <v>28</v>
      </c>
      <c r="B252" s="886" t="str">
        <f>IF('Master sheet'!$D$14="Hindi","श्रेणी / ग्रेड :-","Division / Grade :-")</f>
        <v>श्रेणी / ग्रेड :-</v>
      </c>
      <c r="C252" s="886"/>
      <c r="D252" s="886"/>
      <c r="E252" s="210" t="str">
        <f>IFERROR(IF(AND(N232=""),"",VLOOKUP(N232,Marks,114,0)),"")</f>
        <v>I</v>
      </c>
      <c r="F252" s="211" t="s">
        <v>129</v>
      </c>
      <c r="G252" s="891" t="str">
        <f>IFERROR(IF(AND(N232=""),"",VLOOKUP(N232,Marks,119,0)),"")</f>
        <v>B</v>
      </c>
      <c r="H252" s="891"/>
      <c r="I252" s="886" t="str">
        <f>IF('Master sheet'!$D$14="Hindi","कक्षा में स्थान :-","Position in the Class :-")</f>
        <v>कक्षा में स्थान :-</v>
      </c>
      <c r="J252" s="886"/>
      <c r="K252" s="886"/>
      <c r="L252" s="886"/>
      <c r="M252" s="892">
        <f>IFERROR(IF(AND(N232=""),"",VLOOKUP(N232,Marks,115,0)),"")</f>
        <v>9.9999999999999964</v>
      </c>
      <c r="N252" s="892"/>
      <c r="O252" s="892"/>
      <c r="P252" s="892"/>
      <c r="Q252" s="964"/>
      <c r="R252" s="886" t="str">
        <f>IF('Master sheet'!$D$14="Hindi","श्रेणी / ग्रेड :-","Division / Grade :-")</f>
        <v>श्रेणी / ग्रेड :-</v>
      </c>
      <c r="S252" s="886"/>
      <c r="T252" s="886"/>
      <c r="U252" s="210" t="str">
        <f>IFERROR(IF(AND(AD232=""),"",VLOOKUP(AD232,Marks,114,0)),"")</f>
        <v/>
      </c>
      <c r="V252" s="211" t="s">
        <v>129</v>
      </c>
      <c r="W252" s="891" t="str">
        <f>IFERROR(IF(AND(AD232=""),"",VLOOKUP(AD232,Marks,119,0)),"")</f>
        <v/>
      </c>
      <c r="X252" s="891"/>
      <c r="Y252" s="886" t="str">
        <f>IF('Master sheet'!$D$14="Hindi","कक्षा में स्थान :-","Position in the Class :-")</f>
        <v>कक्षा में स्थान :-</v>
      </c>
      <c r="Z252" s="886"/>
      <c r="AA252" s="886"/>
      <c r="AB252" s="886"/>
      <c r="AC252" s="892" t="str">
        <f>IFERROR(IF(AND(AD232=""),"",VLOOKUP(AD232,Marks,115,0)),"")</f>
        <v/>
      </c>
      <c r="AD252" s="892"/>
      <c r="AE252" s="892"/>
      <c r="AF252" s="892"/>
    </row>
    <row r="253" spans="1:32" s="44" customFormat="1" ht="21" customHeight="1">
      <c r="A253" s="98">
        <f>IF(N232="","",A252+1)</f>
        <v>29</v>
      </c>
      <c r="B253" s="872" t="str">
        <f>IF('Master sheet'!$D$14="Hindi","परीक्षा परिणाम घोषणा दिनांक :-","Result Declaration Date :-")</f>
        <v>परीक्षा परिणाम घोषणा दिनांक :-</v>
      </c>
      <c r="C253" s="872"/>
      <c r="D253" s="872"/>
      <c r="E253" s="873">
        <f>IFERROR(IF(AND(N232=""),"",'Master sheet'!$D$13),"")</f>
        <v>45793</v>
      </c>
      <c r="F253" s="873"/>
      <c r="G253" s="873"/>
      <c r="H253" s="349"/>
      <c r="I253" s="71"/>
      <c r="J253" s="71"/>
      <c r="K253" s="45"/>
      <c r="L253" s="71"/>
      <c r="M253" s="71"/>
      <c r="N253" s="71"/>
      <c r="O253" s="71"/>
      <c r="P253" s="71"/>
      <c r="Q253" s="964"/>
      <c r="R253" s="872" t="str">
        <f>IF('Master sheet'!$D$14="Hindi","परीक्षा परिणाम घोषणा दिनांक :-","Result Declaration Date :-")</f>
        <v>परीक्षा परिणाम घोषणा दिनांक :-</v>
      </c>
      <c r="S253" s="872"/>
      <c r="T253" s="872"/>
      <c r="U253" s="873">
        <f>IFERROR(IF(AND(AD232=""),"",'Master sheet'!$D$13),"")</f>
        <v>45793</v>
      </c>
      <c r="V253" s="873"/>
      <c r="W253" s="873"/>
      <c r="X253" s="349"/>
      <c r="Y253" s="71"/>
      <c r="Z253" s="71"/>
      <c r="AA253" s="45"/>
      <c r="AB253" s="71"/>
      <c r="AC253" s="71"/>
      <c r="AD253" s="71"/>
      <c r="AE253" s="71"/>
      <c r="AF253" s="71"/>
    </row>
    <row r="254" spans="1:32" s="44" customFormat="1" ht="39" customHeight="1">
      <c r="A254" s="98">
        <f>IF(N232="","",A253+1)</f>
        <v>30</v>
      </c>
      <c r="B254" s="874" t="str">
        <f>IFERROR(IF(AND(N232=""),"",'Result Sheet'!$DO$211),"")</f>
        <v>( PRADIP SINGH RAJAWAT )</v>
      </c>
      <c r="C254" s="874"/>
      <c r="D254" s="874"/>
      <c r="E254" s="874"/>
      <c r="F254" s="875" t="str">
        <f>IF(AND(N232=""),"",CONCATENATE("(",'Master sheet'!$D$17," )"))</f>
        <v>(Suresh Kumar )</v>
      </c>
      <c r="G254" s="875"/>
      <c r="H254" s="875"/>
      <c r="I254" s="875"/>
      <c r="J254" s="875"/>
      <c r="K254" s="875" t="str">
        <f>IF(AND(N232=""),"",CONCATENATE("(",'Master sheet'!$D$15," )"))</f>
        <v>(USHA PALIYA )</v>
      </c>
      <c r="L254" s="875"/>
      <c r="M254" s="875"/>
      <c r="N254" s="875"/>
      <c r="O254" s="875"/>
      <c r="P254" s="875"/>
      <c r="Q254" s="964"/>
      <c r="R254" s="874" t="str">
        <f>IFERROR(IF(AND(AD232=""),"",'Result Sheet'!$DO$211),"")</f>
        <v>( PRADIP SINGH RAJAWAT )</v>
      </c>
      <c r="S254" s="874"/>
      <c r="T254" s="874"/>
      <c r="U254" s="874"/>
      <c r="V254" s="875" t="str">
        <f>IF(AND(AD232=""),"",CONCATENATE("(",'Master sheet'!$D$17," )"))</f>
        <v>(Suresh Kumar )</v>
      </c>
      <c r="W254" s="875"/>
      <c r="X254" s="875"/>
      <c r="Y254" s="875"/>
      <c r="Z254" s="875"/>
      <c r="AA254" s="875" t="str">
        <f>IF(AND(AD232=""),"",CONCATENATE("(",'Master sheet'!$D$15," )"))</f>
        <v>(USHA PALIYA )</v>
      </c>
      <c r="AB254" s="875"/>
      <c r="AC254" s="875"/>
      <c r="AD254" s="875"/>
      <c r="AE254" s="875"/>
      <c r="AF254" s="875"/>
    </row>
    <row r="255" spans="1:32" s="44" customFormat="1" ht="21" customHeight="1">
      <c r="A255" s="98">
        <f>IF(N232="","",A254+1)</f>
        <v>31</v>
      </c>
      <c r="B255" s="876" t="str">
        <f>IF('Master sheet'!$D$14="Hindi","हस्ताक्षर कक्षाध्यापक","Signature of the class teacher")</f>
        <v>हस्ताक्षर कक्षाध्यापक</v>
      </c>
      <c r="C255" s="876"/>
      <c r="D255" s="876"/>
      <c r="E255" s="876"/>
      <c r="F255" s="876" t="str">
        <f>IF('Master sheet'!$D$14="Hindi","हस्ताक्षर परीक्षा प्रभारी","Signature of the exam. Incharge")</f>
        <v>हस्ताक्षर परीक्षा प्रभारी</v>
      </c>
      <c r="G255" s="876"/>
      <c r="H255" s="876"/>
      <c r="I255" s="876"/>
      <c r="J255" s="876"/>
      <c r="K255" s="876" t="str">
        <f>IF('Master sheet'!$D$14="Hindi","हस्ताक्षर संस्था प्रधान","Head of Institute's Signature")</f>
        <v>हस्ताक्षर संस्था प्रधान</v>
      </c>
      <c r="L255" s="876"/>
      <c r="M255" s="876"/>
      <c r="N255" s="876"/>
      <c r="O255" s="876"/>
      <c r="P255" s="876"/>
      <c r="Q255" s="964"/>
      <c r="R255" s="876" t="str">
        <f>IF('Master sheet'!$D$14="Hindi","हस्ताक्षर कक्षाध्यापक","Signature of the class teacher")</f>
        <v>हस्ताक्षर कक्षाध्यापक</v>
      </c>
      <c r="S255" s="876"/>
      <c r="T255" s="876"/>
      <c r="U255" s="876"/>
      <c r="V255" s="876" t="str">
        <f>IF('Master sheet'!$D$14="Hindi","हस्ताक्षर परीक्षा प्रभारी","Signature of the exam. Incharge")</f>
        <v>हस्ताक्षर परीक्षा प्रभारी</v>
      </c>
      <c r="W255" s="876"/>
      <c r="X255" s="876"/>
      <c r="Y255" s="876"/>
      <c r="Z255" s="876"/>
      <c r="AA255" s="876" t="str">
        <f>IF('Master sheet'!$D$14="Hindi","हस्ताक्षर संस्था प्रधान","Head of Institute's Signature")</f>
        <v>हस्ताक्षर संस्था प्रधान</v>
      </c>
      <c r="AB255" s="876"/>
      <c r="AC255" s="876"/>
      <c r="AD255" s="876"/>
      <c r="AE255" s="876"/>
      <c r="AF255" s="876"/>
    </row>
    <row r="257" spans="1:32" s="44" customFormat="1" ht="21.95" customHeight="1">
      <c r="A257" s="97">
        <f>IF(N264="","",1)</f>
        <v>1</v>
      </c>
      <c r="B257" s="940" t="str">
        <f>IF('Master sheet'!$D$14="Hindi","वार्षिक रिपोर्ट कार्ड ","Report Card")</f>
        <v xml:space="preserve">वार्षिक रिपोर्ट कार्ड </v>
      </c>
      <c r="C257" s="940"/>
      <c r="D257" s="940"/>
      <c r="E257" s="940"/>
      <c r="F257" s="940"/>
      <c r="G257" s="940"/>
      <c r="H257" s="940"/>
      <c r="I257" s="940"/>
      <c r="J257" s="940"/>
      <c r="K257" s="940"/>
      <c r="L257" s="940"/>
      <c r="M257" s="940"/>
      <c r="N257" s="940"/>
      <c r="O257" s="940"/>
      <c r="P257" s="940"/>
      <c r="Q257" s="964" t="s">
        <v>99</v>
      </c>
      <c r="R257" s="940" t="str">
        <f>IF('Master sheet'!$D$14="Hindi","वार्षिक रिपोर्ट कार्ड ","Report Card")</f>
        <v xml:space="preserve">वार्षिक रिपोर्ट कार्ड </v>
      </c>
      <c r="S257" s="940"/>
      <c r="T257" s="940"/>
      <c r="U257" s="940"/>
      <c r="V257" s="940"/>
      <c r="W257" s="940"/>
      <c r="X257" s="940"/>
      <c r="Y257" s="940"/>
      <c r="Z257" s="940"/>
      <c r="AA257" s="940"/>
      <c r="AB257" s="940"/>
      <c r="AC257" s="940"/>
      <c r="AD257" s="940"/>
      <c r="AE257" s="940"/>
      <c r="AF257" s="940"/>
    </row>
    <row r="258" spans="1:32" s="44" customFormat="1" ht="21.95" customHeight="1">
      <c r="A258" s="98">
        <f>IF(N264="","",A257+1)</f>
        <v>2</v>
      </c>
      <c r="B258" s="941" t="str">
        <f>IF('Master sheet'!$D$14="Hindi","शिक्षा विभाग, राजस्थान सरकार","Education Department, Rajasthan Government")</f>
        <v>शिक्षा विभाग, राजस्थान सरकार</v>
      </c>
      <c r="C258" s="941"/>
      <c r="D258" s="941"/>
      <c r="E258" s="941"/>
      <c r="F258" s="941"/>
      <c r="G258" s="941"/>
      <c r="H258" s="941"/>
      <c r="I258" s="941"/>
      <c r="J258" s="941"/>
      <c r="K258" s="941"/>
      <c r="L258" s="941"/>
      <c r="M258" s="941"/>
      <c r="N258" s="941"/>
      <c r="O258" s="941"/>
      <c r="P258" s="941"/>
      <c r="Q258" s="964"/>
      <c r="R258" s="941" t="str">
        <f>IF('Master sheet'!$D$14="Hindi","शिक्षा विभाग, राजस्थान सरकार","Education Department, Rajasthan Government")</f>
        <v>शिक्षा विभाग, राजस्थान सरकार</v>
      </c>
      <c r="S258" s="941"/>
      <c r="T258" s="941"/>
      <c r="U258" s="941"/>
      <c r="V258" s="941"/>
      <c r="W258" s="941"/>
      <c r="X258" s="941"/>
      <c r="Y258" s="941"/>
      <c r="Z258" s="941"/>
      <c r="AA258" s="941"/>
      <c r="AB258" s="941"/>
      <c r="AC258" s="941"/>
      <c r="AD258" s="941"/>
      <c r="AE258" s="941"/>
      <c r="AF258" s="941"/>
    </row>
    <row r="259" spans="1:32" s="44" customFormat="1" ht="21.95" customHeight="1">
      <c r="A259" s="98">
        <f>IF(N264="","",A258+1)</f>
        <v>3</v>
      </c>
      <c r="B259" s="965" t="str">
        <f>IF('Master sheet'!$D$14="Hindi","विद्यालय का नाम :-","School Name :- ")</f>
        <v>विद्यालय का नाम :-</v>
      </c>
      <c r="C259" s="965"/>
      <c r="D259" s="965"/>
      <c r="E259" s="966" t="str">
        <f>IF(AND(N264=""),"",IF('Master sheet'!$D$14="Hindi",'Master sheet'!$D$8,'Master sheet'!$D$7))</f>
        <v xml:space="preserve">महात्मा गाँधी राजकीय विद्यालय (अंग्रेजी माध्यम) बर, पाली </v>
      </c>
      <c r="F259" s="966"/>
      <c r="G259" s="966"/>
      <c r="H259" s="966"/>
      <c r="I259" s="966"/>
      <c r="J259" s="966"/>
      <c r="K259" s="966"/>
      <c r="L259" s="966"/>
      <c r="M259" s="966"/>
      <c r="N259" s="966"/>
      <c r="O259" s="966"/>
      <c r="P259" s="966"/>
      <c r="Q259" s="964"/>
      <c r="R259" s="965" t="str">
        <f>IF('Master sheet'!$D$14="Hindi","विद्यालय का नाम :-","School Name :- ")</f>
        <v>विद्यालय का नाम :-</v>
      </c>
      <c r="S259" s="965"/>
      <c r="T259" s="965"/>
      <c r="U259" s="966" t="str">
        <f>IF(AND(AD264=""),"",IF('Master sheet'!$D$14="Hindi",'Master sheet'!$D$8,'Master sheet'!$D$7))</f>
        <v xml:space="preserve">महात्मा गाँधी राजकीय विद्यालय (अंग्रेजी माध्यम) बर, पाली </v>
      </c>
      <c r="V259" s="966"/>
      <c r="W259" s="966"/>
      <c r="X259" s="966"/>
      <c r="Y259" s="966"/>
      <c r="Z259" s="966"/>
      <c r="AA259" s="966"/>
      <c r="AB259" s="966"/>
      <c r="AC259" s="966"/>
      <c r="AD259" s="966"/>
      <c r="AE259" s="966"/>
      <c r="AF259" s="966"/>
    </row>
    <row r="260" spans="1:32" s="44" customFormat="1" ht="15.75" customHeight="1">
      <c r="A260" s="98">
        <f>IF(N264="","",A259+1)</f>
        <v>4</v>
      </c>
      <c r="B260" s="352"/>
      <c r="C260" s="352"/>
      <c r="D260" s="352"/>
      <c r="E260" s="967" t="str">
        <f>IF(AND(N264=""),"",IF('Master sheet'!$D$14="Hindi",CONCATENATE("(विद्यालय मान्यता क्रमांक व वर्ष : ","  ",'Master sheet'!$D$6),CONCATENATE("(School Recognition Number &amp; Years : ","  ",'Master sheet'!$D$6)))</f>
        <v>(विद्यालय मान्यता क्रमांक व वर्ष :   शिक्षा/पाली/1995/2001</v>
      </c>
      <c r="F260" s="967"/>
      <c r="G260" s="967"/>
      <c r="H260" s="967"/>
      <c r="I260" s="967"/>
      <c r="J260" s="967"/>
      <c r="K260" s="967"/>
      <c r="L260" s="967"/>
      <c r="M260" s="967"/>
      <c r="N260" s="967"/>
      <c r="O260" s="967"/>
      <c r="P260" s="967"/>
      <c r="Q260" s="964"/>
      <c r="R260" s="352"/>
      <c r="S260" s="352"/>
      <c r="T260" s="352"/>
      <c r="U260" s="967" t="str">
        <f>IF(AND(AD264=""),"",IF('Master sheet'!$D$14="Hindi",CONCATENATE("(विद्यालय मान्यता क्रमांक व वर्ष : ","  ",'Master sheet'!$D$6),CONCATENATE("(School Recognition Number &amp; Years : ","  ",'Master sheet'!$D$6)))</f>
        <v>(विद्यालय मान्यता क्रमांक व वर्ष :   शिक्षा/पाली/1995/2001</v>
      </c>
      <c r="V260" s="967"/>
      <c r="W260" s="967"/>
      <c r="X260" s="967"/>
      <c r="Y260" s="967"/>
      <c r="Z260" s="967"/>
      <c r="AA260" s="967"/>
      <c r="AB260" s="967"/>
      <c r="AC260" s="967"/>
      <c r="AD260" s="967"/>
      <c r="AE260" s="967"/>
      <c r="AF260" s="967"/>
    </row>
    <row r="261" spans="1:32" s="44" customFormat="1" ht="21.95" customHeight="1">
      <c r="A261" s="98">
        <f>IF(N264="","",A260+1)</f>
        <v>5</v>
      </c>
      <c r="B261" s="348" t="str">
        <f>IF('Master sheet'!$D$14="Hindi","कक्षा  :-","CLASS :- ")</f>
        <v>कक्षा  :-</v>
      </c>
      <c r="C261" s="945" t="str">
        <f>IFERROR(IF(AND(N264=""),"",VLOOKUP(N264,Marks,2,0)),"")</f>
        <v>PP3+</v>
      </c>
      <c r="D261" s="945"/>
      <c r="E261" s="946" t="str">
        <f>IF('Master sheet'!$D$14="Hindi","सेक्शन :-","Section :- ")</f>
        <v>सेक्शन :-</v>
      </c>
      <c r="F261" s="946"/>
      <c r="G261" s="946"/>
      <c r="H261" s="945" t="str">
        <f>IFERROR(IF(AND(N264=""),"",VLOOKUP(N264,Marks,3,0)),"")</f>
        <v>A</v>
      </c>
      <c r="I261" s="945"/>
      <c r="J261" s="947" t="str">
        <f>IF('Master sheet'!$D$14="Hindi","सत्र :- ","Session :- ")</f>
        <v xml:space="preserve">सत्र :- </v>
      </c>
      <c r="K261" s="947"/>
      <c r="L261" s="947"/>
      <c r="M261" s="947"/>
      <c r="N261" s="917" t="str">
        <f>IF(AND(N264=""),"",'Marks Entry Nursery'!$I$2)</f>
        <v>2024-2025</v>
      </c>
      <c r="O261" s="917"/>
      <c r="P261" s="917"/>
      <c r="Q261" s="964"/>
      <c r="R261" s="348" t="str">
        <f>IF('Master sheet'!$D$14="Hindi","कक्षा  :-","CLASS :- ")</f>
        <v>कक्षा  :-</v>
      </c>
      <c r="S261" s="945" t="str">
        <f>IFERROR(IF(AND(AD264=""),"",VLOOKUP(AD264,Marks,2,0)),"")</f>
        <v>PP3+</v>
      </c>
      <c r="T261" s="945"/>
      <c r="U261" s="946" t="str">
        <f>IF('Master sheet'!$D$14="Hindi","सेक्शन :-","Section :- ")</f>
        <v>सेक्शन :-</v>
      </c>
      <c r="V261" s="946"/>
      <c r="W261" s="946"/>
      <c r="X261" s="945" t="str">
        <f>IFERROR(IF(AND(AD264=""),"",VLOOKUP(AD264,Marks,3,0)),"")</f>
        <v>A</v>
      </c>
      <c r="Y261" s="945"/>
      <c r="Z261" s="947" t="str">
        <f>IF('Master sheet'!$D$14="Hindi","सत्र :- ","Session :- ")</f>
        <v xml:space="preserve">सत्र :- </v>
      </c>
      <c r="AA261" s="947"/>
      <c r="AB261" s="947"/>
      <c r="AC261" s="947"/>
      <c r="AD261" s="917" t="str">
        <f>IF(AND(AD264=""),"",'Marks Entry Nursery'!$I$2)</f>
        <v>2024-2025</v>
      </c>
      <c r="AE261" s="917"/>
      <c r="AF261" s="917"/>
    </row>
    <row r="262" spans="1:32" s="44" customFormat="1" ht="21.95" customHeight="1">
      <c r="A262" s="98">
        <f>IF(N264="","",A261+1)</f>
        <v>6</v>
      </c>
      <c r="B262" s="898" t="str">
        <f>IF('Master sheet'!$D$14="Hindi","विद्यार्थी का नाम :-","Student's Name :-")</f>
        <v>विद्यार्थी का नाम :-</v>
      </c>
      <c r="C262" s="898"/>
      <c r="D262" s="898"/>
      <c r="E262" s="899" t="str">
        <f>IFERROR(IF(AND(N264=""),"",VLOOKUP(N264,Marks,6,0)),"")</f>
        <v>KHUSHVEER SINGH</v>
      </c>
      <c r="F262" s="899"/>
      <c r="G262" s="899"/>
      <c r="H262" s="899"/>
      <c r="I262" s="899"/>
      <c r="J262" s="900" t="str">
        <f>IF('Master sheet'!$D$14="Hindi","प्रवेशांक :","SR. NO. :")</f>
        <v>प्रवेशांक :</v>
      </c>
      <c r="K262" s="900"/>
      <c r="L262" s="900"/>
      <c r="M262" s="900"/>
      <c r="N262" s="918">
        <f>IFERROR(IF(AND(N264=""),"",VLOOKUP(N264,Marks,5,0)),"")</f>
        <v>935</v>
      </c>
      <c r="O262" s="918"/>
      <c r="P262" s="918"/>
      <c r="Q262" s="964"/>
      <c r="R262" s="898" t="str">
        <f>IF('Master sheet'!$D$14="Hindi","विद्यार्थी का नाम :-","Student's Name :-")</f>
        <v>विद्यार्थी का नाम :-</v>
      </c>
      <c r="S262" s="898"/>
      <c r="T262" s="898"/>
      <c r="U262" s="899" t="str">
        <f>IFERROR(IF(AND(AD264=""),"",VLOOKUP(AD264,Marks,6,0)),"")</f>
        <v>KINJAL SAINI</v>
      </c>
      <c r="V262" s="899"/>
      <c r="W262" s="899"/>
      <c r="X262" s="899"/>
      <c r="Y262" s="899"/>
      <c r="Z262" s="900" t="str">
        <f>IF('Master sheet'!$D$14="Hindi","प्रवेशांक :","SR. NO. :")</f>
        <v>प्रवेशांक :</v>
      </c>
      <c r="AA262" s="900"/>
      <c r="AB262" s="900"/>
      <c r="AC262" s="900"/>
      <c r="AD262" s="918">
        <f>IFERROR(IF(AND(AD264=""),"",VLOOKUP(AD264,Marks,5,0)),"")</f>
        <v>940</v>
      </c>
      <c r="AE262" s="918"/>
      <c r="AF262" s="918"/>
    </row>
    <row r="263" spans="1:32" s="44" customFormat="1" ht="21.95" customHeight="1">
      <c r="A263" s="98">
        <f>IF(N264="","",A262+1)</f>
        <v>7</v>
      </c>
      <c r="B263" s="898" t="str">
        <f>IF('Master sheet'!$D$14="Hindi","पिता का नाम :-","Father's Name :-")</f>
        <v>पिता का नाम :-</v>
      </c>
      <c r="C263" s="898"/>
      <c r="D263" s="898"/>
      <c r="E263" s="899" t="str">
        <f>IFERROR(IF(AND(N264=""),"",VLOOKUP(N264,Marks,7,0)),"")</f>
        <v>PUSA RAM</v>
      </c>
      <c r="F263" s="899"/>
      <c r="G263" s="899"/>
      <c r="H263" s="899"/>
      <c r="I263" s="899"/>
      <c r="J263" s="900" t="str">
        <f>IF('Master sheet'!$D$14="Hindi","जन्म तिथि :","Date of Birth :")</f>
        <v>जन्म तिथि :</v>
      </c>
      <c r="K263" s="900"/>
      <c r="L263" s="900"/>
      <c r="M263" s="900"/>
      <c r="N263" s="901" t="str">
        <f>IFERROR(IF(AND(N264=""),"",VLOOKUP(N264,Marks,4,0)),"")</f>
        <v>24-09-2015</v>
      </c>
      <c r="O263" s="901"/>
      <c r="P263" s="901"/>
      <c r="Q263" s="964"/>
      <c r="R263" s="898" t="str">
        <f>IF('Master sheet'!$D$14="Hindi","पिता का नाम :-","Father's Name :-")</f>
        <v>पिता का नाम :-</v>
      </c>
      <c r="S263" s="898"/>
      <c r="T263" s="898"/>
      <c r="U263" s="899" t="str">
        <f>IFERROR(IF(AND(AD264=""),"",VLOOKUP(AD264,Marks,7,0)),"")</f>
        <v>DURGESH CHAND BAGRI</v>
      </c>
      <c r="V263" s="899"/>
      <c r="W263" s="899"/>
      <c r="X263" s="899"/>
      <c r="Y263" s="899"/>
      <c r="Z263" s="900" t="str">
        <f>IF('Master sheet'!$D$14="Hindi","जन्म तिथि :","Date of Birth :")</f>
        <v>जन्म तिथि :</v>
      </c>
      <c r="AA263" s="900"/>
      <c r="AB263" s="900"/>
      <c r="AC263" s="900"/>
      <c r="AD263" s="901" t="str">
        <f>IFERROR(IF(AND(AD264=""),"",VLOOKUP(AD264,Marks,4,0)),"")</f>
        <v>21-01-2016</v>
      </c>
      <c r="AE263" s="901"/>
      <c r="AF263" s="901"/>
    </row>
    <row r="264" spans="1:32" s="44" customFormat="1" ht="18" customHeight="1">
      <c r="A264" s="98">
        <f>IF(N264="","",A263+1)</f>
        <v>8</v>
      </c>
      <c r="B264" s="898" t="str">
        <f>IF('Master sheet'!$D$14="Hindi","माता का नाम :-","Mother's Name :-")</f>
        <v>माता का नाम :-</v>
      </c>
      <c r="C264" s="898"/>
      <c r="D264" s="898"/>
      <c r="E264" s="899" t="str">
        <f>IFERROR(IF(AND(N264=""),"",VLOOKUP(N264,Marks,8,0)),"")</f>
        <v>POOJA</v>
      </c>
      <c r="F264" s="899"/>
      <c r="G264" s="899"/>
      <c r="H264" s="899"/>
      <c r="I264" s="899"/>
      <c r="J264" s="900" t="str">
        <f>IF('Master sheet'!$D$14="Hindi","रोल नंबर :-","Roll No. :")</f>
        <v>रोल नंबर :-</v>
      </c>
      <c r="K264" s="900"/>
      <c r="L264" s="900"/>
      <c r="M264" s="900"/>
      <c r="N264" s="902">
        <f>IF(AD232="","",IF(AND(AD232+1&gt;$AN$7),"",AD232+1))</f>
        <v>117</v>
      </c>
      <c r="O264" s="902"/>
      <c r="P264" s="902"/>
      <c r="Q264" s="964"/>
      <c r="R264" s="898" t="str">
        <f>IF('Master sheet'!$D$14="Hindi","माता का नाम :-","Mother's Name :-")</f>
        <v>माता का नाम :-</v>
      </c>
      <c r="S264" s="898"/>
      <c r="T264" s="898"/>
      <c r="U264" s="899" t="str">
        <f>IFERROR(IF(AND(AD264=""),"",VLOOKUP(AD264,Marks,8,0)),"")</f>
        <v>PUSHPA DEVI</v>
      </c>
      <c r="V264" s="899"/>
      <c r="W264" s="899"/>
      <c r="X264" s="899"/>
      <c r="Y264" s="899"/>
      <c r="Z264" s="900" t="str">
        <f>IF('Master sheet'!$D$14="Hindi","रोल नंबर :-","Roll No. :")</f>
        <v>रोल नंबर :-</v>
      </c>
      <c r="AA264" s="900"/>
      <c r="AB264" s="900"/>
      <c r="AC264" s="900"/>
      <c r="AD264" s="963">
        <f>IF(N264="","",IF(AND(N264+1&gt;$AN$7),"",N264+1))</f>
        <v>118</v>
      </c>
      <c r="AE264" s="963"/>
      <c r="AF264" s="963"/>
    </row>
    <row r="265" spans="1:32" s="44" customFormat="1" ht="10.5" customHeight="1">
      <c r="A265" s="98">
        <f>IF(N264="","",A264+1)</f>
        <v>9</v>
      </c>
      <c r="B265" s="351"/>
      <c r="C265" s="351"/>
      <c r="D265" s="351"/>
      <c r="E265" s="347"/>
      <c r="F265" s="347"/>
      <c r="G265" s="347"/>
      <c r="H265" s="347"/>
      <c r="I265" s="347"/>
      <c r="J265" s="346"/>
      <c r="K265" s="346"/>
      <c r="L265" s="346"/>
      <c r="M265" s="346"/>
      <c r="N265" s="350"/>
      <c r="O265" s="350"/>
      <c r="P265" s="350"/>
      <c r="Q265" s="964"/>
      <c r="R265" s="72"/>
      <c r="S265" s="72"/>
      <c r="T265" s="72"/>
      <c r="U265" s="73"/>
      <c r="V265" s="73"/>
      <c r="W265" s="73"/>
      <c r="X265" s="72"/>
      <c r="Y265" s="72"/>
      <c r="Z265" s="74"/>
      <c r="AA265" s="74"/>
      <c r="AB265" s="74"/>
      <c r="AC265" s="45"/>
      <c r="AD265" s="45"/>
      <c r="AE265" s="45"/>
      <c r="AF265" s="45"/>
    </row>
    <row r="266" spans="1:32" s="44" customFormat="1" ht="21" customHeight="1">
      <c r="A266" s="98">
        <f>IF(N264="","",A265+1)</f>
        <v>10</v>
      </c>
      <c r="B266" s="626" t="str">
        <f>IF('Master sheet'!$D$14="Hindi","विषय","Subject")</f>
        <v>विषय</v>
      </c>
      <c r="C266" s="642" t="str">
        <f>IF('Master sheet'!$D$14="Hindi","अर्द्धवार्षिक","Half Yearly")</f>
        <v>अर्द्धवार्षिक</v>
      </c>
      <c r="D266" s="643"/>
      <c r="E266" s="643"/>
      <c r="F266" s="643"/>
      <c r="G266" s="931" t="str">
        <f>IF('Master sheet'!$D$14="Hindi","वार्षिक","Yearly")</f>
        <v>वार्षिक</v>
      </c>
      <c r="H266" s="932"/>
      <c r="I266" s="932"/>
      <c r="J266" s="933"/>
      <c r="K266" s="642" t="str">
        <f>IF('Master sheet'!$D$14="Hindi","सर्व योग","Grand Total")</f>
        <v>सर्व योग</v>
      </c>
      <c r="L266" s="643"/>
      <c r="M266" s="643"/>
      <c r="N266" s="644"/>
      <c r="O266" s="928" t="str">
        <f>IF('Master sheet'!$D$14="Hindi","ग्रेड","Grade")</f>
        <v>ग्रेड</v>
      </c>
      <c r="P266" s="893" t="str">
        <f>IF('Master sheet'!$D$14="Hindi","परिणाम","Results")</f>
        <v>परिणाम</v>
      </c>
      <c r="Q266" s="964"/>
      <c r="R266" s="626" t="str">
        <f>IF('Master sheet'!$D$14="Hindi","विषय","Subject")</f>
        <v>विषय</v>
      </c>
      <c r="S266" s="642" t="str">
        <f>IF('Master sheet'!$D$14="Hindi","अर्द्धवार्षिक","Half Yearly")</f>
        <v>अर्द्धवार्षिक</v>
      </c>
      <c r="T266" s="643"/>
      <c r="U266" s="643"/>
      <c r="V266" s="643"/>
      <c r="W266" s="931" t="str">
        <f>IF('Master sheet'!$D$14="Hindi","वार्षिक","Yearly")</f>
        <v>वार्षिक</v>
      </c>
      <c r="X266" s="932"/>
      <c r="Y266" s="932"/>
      <c r="Z266" s="933"/>
      <c r="AA266" s="642" t="str">
        <f>IF('Master sheet'!$D$14="Hindi","सर्व योग","Grand Total")</f>
        <v>सर्व योग</v>
      </c>
      <c r="AB266" s="643"/>
      <c r="AC266" s="643"/>
      <c r="AD266" s="644"/>
      <c r="AE266" s="928" t="str">
        <f>IF('Master sheet'!$D$14="Hindi","ग्रेड","Grade")</f>
        <v>ग्रेड</v>
      </c>
      <c r="AF266" s="893" t="str">
        <f>IF('Master sheet'!$D$14="Hindi","परिणाम","Results")</f>
        <v>परिणाम</v>
      </c>
    </row>
    <row r="267" spans="1:32" s="44" customFormat="1" ht="90.75" customHeight="1">
      <c r="A267" s="98">
        <f>IF(N264="","",A266+1)</f>
        <v>11</v>
      </c>
      <c r="B267" s="626"/>
      <c r="C267" s="934" t="str">
        <f>IF('Master sheet'!$D$14="Hindi","लिखित","Written")</f>
        <v>लिखित</v>
      </c>
      <c r="D267" s="935"/>
      <c r="E267" s="934" t="str">
        <f>IF('Master sheet'!$D$14="Hindi","मौखिक","Oral")</f>
        <v>मौखिक</v>
      </c>
      <c r="F267" s="935"/>
      <c r="G267" s="934" t="str">
        <f>IF('Master sheet'!$D$14="Hindi","लिखित","Written")</f>
        <v>लिखित</v>
      </c>
      <c r="H267" s="935"/>
      <c r="I267" s="936" t="str">
        <f>IF('Master sheet'!$D$14="Hindi","मौखिक","Oral")</f>
        <v>मौखिक</v>
      </c>
      <c r="J267" s="936"/>
      <c r="K267" s="360" t="str">
        <f>IF('Master sheet'!$D$14="Hindi","लिखित","Written")</f>
        <v>लिखित</v>
      </c>
      <c r="L267" s="360" t="str">
        <f>IF('Master sheet'!$D$14="Hindi","मौखिक","Oral")</f>
        <v>मौखिक</v>
      </c>
      <c r="M267" s="937" t="str">
        <f>IF('Master sheet'!$D$14="Hindi","कुल विषय योग ","Subject Total")</f>
        <v xml:space="preserve">कुल विषय योग </v>
      </c>
      <c r="N267" s="938"/>
      <c r="O267" s="929"/>
      <c r="P267" s="894"/>
      <c r="Q267" s="964"/>
      <c r="R267" s="626"/>
      <c r="S267" s="934" t="str">
        <f>IF('Master sheet'!$D$14="Hindi","लिखित","Written")</f>
        <v>लिखित</v>
      </c>
      <c r="T267" s="935"/>
      <c r="U267" s="934" t="str">
        <f>IF('Master sheet'!$D$14="Hindi","मौखिक","Oral")</f>
        <v>मौखिक</v>
      </c>
      <c r="V267" s="935"/>
      <c r="W267" s="934" t="str">
        <f>IF('Master sheet'!$D$14="Hindi","लिखित","Written")</f>
        <v>लिखित</v>
      </c>
      <c r="X267" s="935"/>
      <c r="Y267" s="936" t="str">
        <f>IF('Master sheet'!$D$14="Hindi","मौखिक","Oral")</f>
        <v>मौखिक</v>
      </c>
      <c r="Z267" s="936"/>
      <c r="AA267" s="360" t="str">
        <f>IF('Master sheet'!$D$14="Hindi","लिखित","Written")</f>
        <v>लिखित</v>
      </c>
      <c r="AB267" s="360" t="str">
        <f>IF('Master sheet'!$D$14="Hindi","मौखिक","Oral")</f>
        <v>मौखिक</v>
      </c>
      <c r="AC267" s="937" t="str">
        <f>IF('Master sheet'!$D$14="Hindi","कुल विषय योग ","Subject Total")</f>
        <v xml:space="preserve">कुल विषय योग </v>
      </c>
      <c r="AD267" s="938"/>
      <c r="AE267" s="929"/>
      <c r="AF267" s="894"/>
    </row>
    <row r="268" spans="1:32" s="44" customFormat="1" ht="18.75" customHeight="1">
      <c r="A268" s="98">
        <f>IF(N264="","",A267+1)</f>
        <v>12</v>
      </c>
      <c r="B268" s="626"/>
      <c r="C268" s="905">
        <v>30</v>
      </c>
      <c r="D268" s="906"/>
      <c r="E268" s="905">
        <v>70</v>
      </c>
      <c r="F268" s="906"/>
      <c r="G268" s="905">
        <v>30</v>
      </c>
      <c r="H268" s="906"/>
      <c r="I268" s="905">
        <v>70</v>
      </c>
      <c r="J268" s="906"/>
      <c r="K268" s="388">
        <v>60</v>
      </c>
      <c r="L268" s="388">
        <v>140</v>
      </c>
      <c r="M268" s="905">
        <v>200</v>
      </c>
      <c r="N268" s="906"/>
      <c r="O268" s="930"/>
      <c r="P268" s="895"/>
      <c r="Q268" s="964"/>
      <c r="R268" s="626"/>
      <c r="S268" s="905">
        <v>30</v>
      </c>
      <c r="T268" s="906"/>
      <c r="U268" s="905">
        <v>70</v>
      </c>
      <c r="V268" s="906"/>
      <c r="W268" s="905">
        <v>30</v>
      </c>
      <c r="X268" s="906"/>
      <c r="Y268" s="905">
        <v>70</v>
      </c>
      <c r="Z268" s="906"/>
      <c r="AA268" s="388">
        <v>60</v>
      </c>
      <c r="AB268" s="388">
        <v>140</v>
      </c>
      <c r="AC268" s="905">
        <v>200</v>
      </c>
      <c r="AD268" s="906"/>
      <c r="AE268" s="930"/>
      <c r="AF268" s="895"/>
    </row>
    <row r="269" spans="1:32" s="44" customFormat="1" ht="21" customHeight="1">
      <c r="A269" s="98">
        <f>IF(N264="","",A268+1)</f>
        <v>13</v>
      </c>
      <c r="B269" s="303" t="str">
        <f>IF('Master sheet'!D$14="Hindi","हिंदी","Hindi")</f>
        <v>हिंदी</v>
      </c>
      <c r="C269" s="701">
        <f>IFERROR(IF(AND(N264=""),"",VLOOKUP(N264,Marks,15,0)),"")</f>
        <v>29</v>
      </c>
      <c r="D269" s="703"/>
      <c r="E269" s="701">
        <f>IFERROR(IF(AND(N264=""),"",VLOOKUP(N264,Marks,16,0)),"")</f>
        <v>62</v>
      </c>
      <c r="F269" s="703"/>
      <c r="G269" s="701">
        <f>IFERROR(IF(AND(N264=""),"",VLOOKUP(N264,Marks,19,0)),"")</f>
        <v>24</v>
      </c>
      <c r="H269" s="703"/>
      <c r="I269" s="701">
        <f>IFERROR(IF(AND(N264=""),"",VLOOKUP(N264,Marks,20,0)),"")</f>
        <v>24</v>
      </c>
      <c r="J269" s="703"/>
      <c r="K269" s="380">
        <f>IFERROR(IF(AND(N264=""),"",SUM(C269,G269)),"")</f>
        <v>53</v>
      </c>
      <c r="L269" s="380">
        <f>IFERROR(IF(AND(N264=""),"",SUM(E269,I269)),"")</f>
        <v>86</v>
      </c>
      <c r="M269" s="903">
        <f>IFERROR(IF(AND(N264=""),"",SUM(K269,L269)),"")</f>
        <v>139</v>
      </c>
      <c r="N269" s="904"/>
      <c r="O269" s="79" t="str">
        <f>IFERROR(IF(AND(N264=""),"",VLOOKUP(N264,Marks,28,0)),"")</f>
        <v>C</v>
      </c>
      <c r="P269" s="209" t="str">
        <f>IFERROR(IF(AND(N264=""),"",VLOOKUP(N264,Marks,26,0)),"")</f>
        <v>P</v>
      </c>
      <c r="Q269" s="964"/>
      <c r="R269" s="303" t="str">
        <f>IF('Master sheet'!V$14="Hindi","हिंदी","Hindi")</f>
        <v>Hindi</v>
      </c>
      <c r="S269" s="701">
        <f>IFERROR(IF(AND(AD264=""),"",VLOOKUP(AD264,Marks,15,0)),"")</f>
        <v>29</v>
      </c>
      <c r="T269" s="703"/>
      <c r="U269" s="701">
        <f>IFERROR(IF(AND(AD264=""),"",VLOOKUP(AD264,Marks,16,0)),"")</f>
        <v>50</v>
      </c>
      <c r="V269" s="703"/>
      <c r="W269" s="701">
        <f>IFERROR(IF(AND(AD264=""),"",VLOOKUP(AD264,Marks,19,0)),"")</f>
        <v>24</v>
      </c>
      <c r="X269" s="703"/>
      <c r="Y269" s="701">
        <f>IFERROR(IF(AND(AD264=""),"",VLOOKUP(AD264,Marks,20,0)),"")</f>
        <v>21</v>
      </c>
      <c r="Z269" s="703"/>
      <c r="AA269" s="380">
        <f>IFERROR(IF(AND(AD264=""),"",SUM(S269,W269)),"")</f>
        <v>53</v>
      </c>
      <c r="AB269" s="380">
        <f>IFERROR(IF(AND(AD264=""),"",SUM(U269,Y269)),"")</f>
        <v>71</v>
      </c>
      <c r="AC269" s="903">
        <f>IFERROR(IF(AND(AD264=""),"",SUM(AA269,AB269)),"")</f>
        <v>124</v>
      </c>
      <c r="AD269" s="904"/>
      <c r="AE269" s="79" t="str">
        <f>IFERROR(IF(AND(AD264=""),"",VLOOKUP(AD264,Marks,28,0)),"")</f>
        <v>C</v>
      </c>
      <c r="AF269" s="209" t="str">
        <f>IFERROR(IF(AND(AD264=""),"",VLOOKUP(AD264,Marks,26,0)),"")</f>
        <v>P</v>
      </c>
    </row>
    <row r="270" spans="1:32" s="44" customFormat="1" ht="21" customHeight="1">
      <c r="A270" s="98">
        <f>IF(N264="","",A269+1)</f>
        <v>14</v>
      </c>
      <c r="B270" s="303" t="str">
        <f>IF('Master sheet'!$D$14="Hindi","गणित","Maths")</f>
        <v>गणित</v>
      </c>
      <c r="C270" s="701">
        <f>IFERROR(IF(AND(N264=""),"",VLOOKUP(N264,Marks,51,0)),"")</f>
        <v>22</v>
      </c>
      <c r="D270" s="703"/>
      <c r="E270" s="701">
        <f>IFERROR(IF(AND(N264=""),"",VLOOKUP(N264,Marks,52,0)),"")</f>
        <v>64</v>
      </c>
      <c r="F270" s="703"/>
      <c r="G270" s="701">
        <f>IFERROR(IF(AND(N264=""),"",VLOOKUP(N264,Marks,55,0)),"")</f>
        <v>26</v>
      </c>
      <c r="H270" s="703"/>
      <c r="I270" s="701">
        <f>IFERROR(IF(AND(N264=""),"",VLOOKUP(N264,Marks,56,0)),"")</f>
        <v>64</v>
      </c>
      <c r="J270" s="703"/>
      <c r="K270" s="380">
        <f>IFERROR(IF(AND(N264=""),"",SUM(C270,G270)),"")</f>
        <v>48</v>
      </c>
      <c r="L270" s="380">
        <f>IFERROR(IF(AND(N264=""),"",SUM(E270,I270)),"")</f>
        <v>128</v>
      </c>
      <c r="M270" s="903">
        <f>IFERROR(IF(AND(N264=""),"",SUM(K270,L270)),"")</f>
        <v>176</v>
      </c>
      <c r="N270" s="904"/>
      <c r="O270" s="79" t="str">
        <f>IFERROR(IF(AND(N264=""),"",VLOOKUP(N264,Marks,64,0)),"")</f>
        <v>A</v>
      </c>
      <c r="P270" s="209" t="str">
        <f>IFERROR(IF(AND(N264=""),"",VLOOKUP(N264,Marks,62,0)),"")</f>
        <v>P</v>
      </c>
      <c r="Q270" s="964"/>
      <c r="R270" s="303" t="str">
        <f>IF('Master sheet'!$D$14="Hindi","गणित","Maths")</f>
        <v>गणित</v>
      </c>
      <c r="S270" s="701">
        <f>IFERROR(IF(AND(AD264=""),"",VLOOKUP(AD264,Marks,51,0)),"")</f>
        <v>22</v>
      </c>
      <c r="T270" s="703"/>
      <c r="U270" s="701">
        <f>IFERROR(IF(AND(AD264=""),"",VLOOKUP(AD264,Marks,52,0)),"")</f>
        <v>64</v>
      </c>
      <c r="V270" s="703"/>
      <c r="W270" s="701">
        <f>IFERROR(IF(AND(AD264=""),"",VLOOKUP(AD264,Marks,55,0)),"")</f>
        <v>28</v>
      </c>
      <c r="X270" s="703"/>
      <c r="Y270" s="701">
        <f>IFERROR(IF(AND(AD264=""),"",VLOOKUP(AD264,Marks,56,0)),"")</f>
        <v>69</v>
      </c>
      <c r="Z270" s="703"/>
      <c r="AA270" s="380">
        <f>IFERROR(IF(AND(AD264=""),"",SUM(S270,W270)),"")</f>
        <v>50</v>
      </c>
      <c r="AB270" s="380">
        <f>IFERROR(IF(AND(AD264=""),"",SUM(U270,Y270)),"")</f>
        <v>133</v>
      </c>
      <c r="AC270" s="903">
        <f>IFERROR(IF(AND(AD264=""),"",SUM(AA270,AB270)),"")</f>
        <v>183</v>
      </c>
      <c r="AD270" s="904"/>
      <c r="AE270" s="79" t="str">
        <f>IFERROR(IF(AND(AD264=""),"",VLOOKUP(AD264,Marks,64,0)),"")</f>
        <v>A</v>
      </c>
      <c r="AF270" s="209" t="str">
        <f>IFERROR(IF(AND(AD264=""),"",VLOOKUP(AD264,Marks,62,0)),"")</f>
        <v>P</v>
      </c>
    </row>
    <row r="271" spans="1:32" s="44" customFormat="1" ht="21" customHeight="1">
      <c r="A271" s="98">
        <f>IF(N264="","",A270+1)</f>
        <v>15</v>
      </c>
      <c r="B271" s="390"/>
      <c r="C271" s="905">
        <v>15</v>
      </c>
      <c r="D271" s="906"/>
      <c r="E271" s="905">
        <v>35</v>
      </c>
      <c r="F271" s="906"/>
      <c r="G271" s="905">
        <v>15</v>
      </c>
      <c r="H271" s="906"/>
      <c r="I271" s="905">
        <v>35</v>
      </c>
      <c r="J271" s="906"/>
      <c r="K271" s="388">
        <v>30</v>
      </c>
      <c r="L271" s="388">
        <v>70</v>
      </c>
      <c r="M271" s="905">
        <v>100</v>
      </c>
      <c r="N271" s="906"/>
      <c r="O271" s="921"/>
      <c r="P271" s="922"/>
      <c r="Q271" s="964"/>
      <c r="R271" s="390"/>
      <c r="S271" s="905">
        <v>15</v>
      </c>
      <c r="T271" s="906"/>
      <c r="U271" s="905">
        <v>35</v>
      </c>
      <c r="V271" s="906"/>
      <c r="W271" s="905">
        <v>15</v>
      </c>
      <c r="X271" s="906"/>
      <c r="Y271" s="905">
        <v>35</v>
      </c>
      <c r="Z271" s="906"/>
      <c r="AA271" s="388">
        <v>30</v>
      </c>
      <c r="AB271" s="388">
        <v>70</v>
      </c>
      <c r="AC271" s="905">
        <v>100</v>
      </c>
      <c r="AD271" s="906"/>
      <c r="AE271" s="921"/>
      <c r="AF271" s="922"/>
    </row>
    <row r="272" spans="1:32" s="44" customFormat="1" ht="21" customHeight="1">
      <c r="A272" s="98">
        <f>IF(N264="","",A271+1)</f>
        <v>16</v>
      </c>
      <c r="B272" s="303" t="str">
        <f>IF('Master sheet'!$D$14="Hindi","अंग्रेजी","English")</f>
        <v>अंग्रेजी</v>
      </c>
      <c r="C272" s="701">
        <f>IFERROR(IF(AND(N264=""),"",VLOOKUP(N264,Marks,33,0)),"")</f>
        <v>14</v>
      </c>
      <c r="D272" s="703"/>
      <c r="E272" s="701">
        <f>IFERROR(IF(AND(N264=""),"",VLOOKUP(N264,Marks,34,0)),"")</f>
        <v>32</v>
      </c>
      <c r="F272" s="703"/>
      <c r="G272" s="701">
        <f>IFERROR(IF(AND(N264=""),"",VLOOKUP(N264,Marks,37,0)),"")</f>
        <v>10</v>
      </c>
      <c r="H272" s="703"/>
      <c r="I272" s="701">
        <f>IFERROR(IF(AND(N264=""),"",VLOOKUP(N264,Marks,38,0)),"")</f>
        <v>30</v>
      </c>
      <c r="J272" s="703"/>
      <c r="K272" s="380">
        <f>IFERROR(IF(AND(N264=""),"",SUM(C272,G272)),"")</f>
        <v>24</v>
      </c>
      <c r="L272" s="380">
        <f>IFERROR(IF(AND(N264=""),"",SUM(E272,I272)),"")</f>
        <v>62</v>
      </c>
      <c r="M272" s="903">
        <f>IFERROR(IF(AND(N264=""),"",SUM(K272,L272)),"")</f>
        <v>86</v>
      </c>
      <c r="N272" s="904"/>
      <c r="O272" s="79" t="str">
        <f>IFERROR(IF(AND(N264=""),"",VLOOKUP(N264,Marks,46,0)),"")</f>
        <v>A</v>
      </c>
      <c r="P272" s="209" t="str">
        <f>IFERROR(IF(AND(N264=""),"",VLOOKUP(N264,Marks,44,0)),"")</f>
        <v>P</v>
      </c>
      <c r="Q272" s="964"/>
      <c r="R272" s="303" t="str">
        <f>IF('Master sheet'!$D$14="Hindi","अंग्रेजी","English")</f>
        <v>अंग्रेजी</v>
      </c>
      <c r="S272" s="701">
        <f>IFERROR(IF(AND(AD264=""),"",VLOOKUP(AD264,Marks,33,0)),"")</f>
        <v>14</v>
      </c>
      <c r="T272" s="703"/>
      <c r="U272" s="701">
        <f>IFERROR(IF(AND(AD264=""),"",VLOOKUP(AD264,Marks,34,0)),"")</f>
        <v>32</v>
      </c>
      <c r="V272" s="703"/>
      <c r="W272" s="701">
        <f>IFERROR(IF(AND(AD264=""),"",VLOOKUP(AD264,Marks,37,0)),"")</f>
        <v>10</v>
      </c>
      <c r="X272" s="703"/>
      <c r="Y272" s="701">
        <f>IFERROR(IF(AND(AD264=""),"",VLOOKUP(AD264,Marks,38,0)),"")</f>
        <v>32</v>
      </c>
      <c r="Z272" s="703"/>
      <c r="AA272" s="380">
        <f>IFERROR(IF(AND(AD264=""),"",SUM(S272,W272)),"")</f>
        <v>24</v>
      </c>
      <c r="AB272" s="380">
        <f>IFERROR(IF(AND(AD264=""),"",SUM(U272,Y272)),"")</f>
        <v>64</v>
      </c>
      <c r="AC272" s="903">
        <f>IFERROR(IF(AND(AD264=""),"",SUM(AA272,AB272)),"")</f>
        <v>88</v>
      </c>
      <c r="AD272" s="904"/>
      <c r="AE272" s="79" t="str">
        <f>IFERROR(IF(AND(AD264=""),"",VLOOKUP(AD264,Marks,46,0)),"")</f>
        <v>A</v>
      </c>
      <c r="AF272" s="209" t="str">
        <f>IFERROR(IF(AND(AD264=""),"",VLOOKUP(AD264,Marks,44,0)),"")</f>
        <v>P</v>
      </c>
    </row>
    <row r="273" spans="1:32" s="44" customFormat="1" ht="25.5" customHeight="1">
      <c r="A273" s="98">
        <f>IF(N264="","",A272+1)</f>
        <v>17</v>
      </c>
      <c r="B273" s="304" t="str">
        <f>IF('Master sheet'!$D$14="Hindi","कुल योग","Total")</f>
        <v>कुल योग</v>
      </c>
      <c r="C273" s="926">
        <f>IF(AND(N264=""),"",IF(AND(C269="",C270="",C272=""),"",SUM(C269,C270,C272)))</f>
        <v>65</v>
      </c>
      <c r="D273" s="927"/>
      <c r="E273" s="926">
        <f>IF(AND(N264=""),"",IF(AND(E269="",E270="",E272=""),"",SUM(E269,E270,E272)))</f>
        <v>158</v>
      </c>
      <c r="F273" s="927"/>
      <c r="G273" s="926">
        <f>IF(AND(N264=""),"",IF(AND(G269="",G270="",G272=""),"",SUM(G269,G270,G272)))</f>
        <v>60</v>
      </c>
      <c r="H273" s="927"/>
      <c r="I273" s="926">
        <f>IF(AND(N264=""),"",IF(AND(I269="",I270="",I272=""),"",SUM(I269,I270,I272)))</f>
        <v>118</v>
      </c>
      <c r="J273" s="927"/>
      <c r="K273" s="381">
        <f>IF(AND(N264=""),"",IF(AND(K269="",K270="",K272=""),"",SUM(K269,K270,K272)))</f>
        <v>125</v>
      </c>
      <c r="L273" s="381">
        <f>IF(AND(N264=""),"",IF(AND(L269="",L270="",L272=""),"",SUM(L269,L270,L272)))</f>
        <v>276</v>
      </c>
      <c r="M273" s="903">
        <f>IF(AND(N264=""),"",IF(AND(M269="",M270="",M272=""),"",SUM(M269,M270,M272)))</f>
        <v>401</v>
      </c>
      <c r="N273" s="904"/>
      <c r="O273" s="389" t="str">
        <f>IFERROR(IF(AND(N264=""),"",VLOOKUP(N264,Marks,119,0)),"")</f>
        <v>B</v>
      </c>
      <c r="P273" s="212"/>
      <c r="Q273" s="964"/>
      <c r="R273" s="304" t="str">
        <f>IF('Master sheet'!$D$14="Hindi","कुल योग","Total")</f>
        <v>कुल योग</v>
      </c>
      <c r="S273" s="926">
        <f>IF(AND(AD264=""),"",IF(AND(S269="",S270="",S272=""),"",SUM(S269,S270,S272)))</f>
        <v>65</v>
      </c>
      <c r="T273" s="927"/>
      <c r="U273" s="926">
        <f>IF(AND(AD264=""),"",IF(AND(U269="",U270="",U272=""),"",SUM(U269,U270,U272)))</f>
        <v>146</v>
      </c>
      <c r="V273" s="927"/>
      <c r="W273" s="926">
        <f>IF(AND(AD264=""),"",IF(AND(W269="",W270="",W272=""),"",SUM(W269,W270,W272)))</f>
        <v>62</v>
      </c>
      <c r="X273" s="927"/>
      <c r="Y273" s="926">
        <f>IF(AND(AD264=""),"",IF(AND(Y269="",Y270="",Y272=""),"",SUM(Y269,Y270,Y272)))</f>
        <v>122</v>
      </c>
      <c r="Z273" s="927"/>
      <c r="AA273" s="381">
        <f>IF(AND(AD264=""),"",IF(AND(AA269="",AA270="",AA272=""),"",SUM(AA269,AA270,AA272)))</f>
        <v>127</v>
      </c>
      <c r="AB273" s="381">
        <f>IF(AND(AD264=""),"",IF(AND(AB269="",AB270="",AB272=""),"",SUM(AB269,AB270,AB272)))</f>
        <v>268</v>
      </c>
      <c r="AC273" s="903">
        <f>IF(AND(AD264=""),"",IF(AND(AC269="",AC270="",AC272=""),"",SUM(AC269,AC270,AC272)))</f>
        <v>395</v>
      </c>
      <c r="AD273" s="904"/>
      <c r="AE273" s="389" t="str">
        <f>IFERROR(IF(AND(AD264=""),"",VLOOKUP(AD264,Marks,119,0)),"")</f>
        <v>B</v>
      </c>
      <c r="AF273" s="212"/>
    </row>
    <row r="274" spans="1:32" s="44" customFormat="1" ht="25.5" customHeight="1">
      <c r="A274" s="98">
        <f>IF(N264="","",A273+1)</f>
        <v>18</v>
      </c>
      <c r="B274" s="391"/>
      <c r="C274" s="905">
        <v>50</v>
      </c>
      <c r="D274" s="923"/>
      <c r="E274" s="923"/>
      <c r="F274" s="906"/>
      <c r="G274" s="905">
        <v>50</v>
      </c>
      <c r="H274" s="923"/>
      <c r="I274" s="923"/>
      <c r="J274" s="906"/>
      <c r="K274" s="905">
        <v>100</v>
      </c>
      <c r="L274" s="923"/>
      <c r="M274" s="923"/>
      <c r="N274" s="906"/>
      <c r="O274" s="924"/>
      <c r="P274" s="925"/>
      <c r="Q274" s="964"/>
      <c r="R274" s="391"/>
      <c r="S274" s="905">
        <v>50</v>
      </c>
      <c r="T274" s="923"/>
      <c r="U274" s="923"/>
      <c r="V274" s="906"/>
      <c r="W274" s="905">
        <v>50</v>
      </c>
      <c r="X274" s="923"/>
      <c r="Y274" s="923"/>
      <c r="Z274" s="906"/>
      <c r="AA274" s="905">
        <v>100</v>
      </c>
      <c r="AB274" s="923"/>
      <c r="AC274" s="923"/>
      <c r="AD274" s="906"/>
      <c r="AE274" s="924"/>
      <c r="AF274" s="925"/>
    </row>
    <row r="275" spans="1:32" s="44" customFormat="1" ht="21" customHeight="1">
      <c r="A275" s="98">
        <f>IF(N264="","",A274+1)</f>
        <v>19</v>
      </c>
      <c r="B275" s="308" t="str">
        <f>IF('Master sheet'!$D$14="Hindi","पर्यावरण अध्ययन","EVS")</f>
        <v>पर्यावरण अध्ययन</v>
      </c>
      <c r="C275" s="701">
        <f>IFERROR(IF(AND(N264=""),"",VLOOKUP(N264,Marks,69,0)),"")</f>
        <v>42</v>
      </c>
      <c r="D275" s="702"/>
      <c r="E275" s="702"/>
      <c r="F275" s="703"/>
      <c r="G275" s="701">
        <f>IFERROR(IF(AND(N264=""),"",VLOOKUP(N264,Marks,73,0)),"")</f>
        <v>49</v>
      </c>
      <c r="H275" s="702"/>
      <c r="I275" s="702"/>
      <c r="J275" s="703"/>
      <c r="K275" s="926">
        <f>IFERROR(IF(AND(N264=""),"",SUM(C275,G275)),"")</f>
        <v>91</v>
      </c>
      <c r="L275" s="948"/>
      <c r="M275" s="948"/>
      <c r="N275" s="927"/>
      <c r="O275" s="79" t="str">
        <f>IFERROR(IF(AND(N264=""),"",VLOOKUP(N264,Marks,82,0)),"")</f>
        <v>A</v>
      </c>
      <c r="P275" s="209" t="str">
        <f>IFERROR(IF(AND(N264=""),"",VLOOKUP(N264,Marks,80,0)),"")</f>
        <v>P</v>
      </c>
      <c r="Q275" s="964"/>
      <c r="R275" s="308" t="str">
        <f>IF('Master sheet'!$D$14="Hindi","पर्यावरण अध्ययन","EVS")</f>
        <v>पर्यावरण अध्ययन</v>
      </c>
      <c r="S275" s="701">
        <f>IFERROR(IF(AND(AD264=""),"",VLOOKUP(AD264,Marks,69,0)),"")</f>
        <v>41</v>
      </c>
      <c r="T275" s="702"/>
      <c r="U275" s="702"/>
      <c r="V275" s="703"/>
      <c r="W275" s="701">
        <f>IFERROR(IF(AND(AD264=""),"",VLOOKUP(AD264,Marks,73,0)),"")</f>
        <v>48</v>
      </c>
      <c r="X275" s="702"/>
      <c r="Y275" s="702"/>
      <c r="Z275" s="703"/>
      <c r="AA275" s="926">
        <f>IFERROR(IF(AND(AD264=""),"",SUM(S275,W275)),"")</f>
        <v>89</v>
      </c>
      <c r="AB275" s="948"/>
      <c r="AC275" s="948"/>
      <c r="AD275" s="927"/>
      <c r="AE275" s="79" t="str">
        <f>IFERROR(IF(AND(AD264=""),"",VLOOKUP(AD264,Marks,82,0)),"")</f>
        <v>A</v>
      </c>
      <c r="AF275" s="209" t="str">
        <f>IFERROR(IF(AND(AD264=""),"",VLOOKUP(AD264,Marks,80,0)),"")</f>
        <v>P</v>
      </c>
    </row>
    <row r="276" spans="1:32" s="44" customFormat="1" ht="9" customHeight="1">
      <c r="A276" s="98">
        <f>IF(N264="","",A275+1)</f>
        <v>20</v>
      </c>
      <c r="B276" s="896"/>
      <c r="C276" s="896"/>
      <c r="D276" s="896"/>
      <c r="E276" s="896"/>
      <c r="F276" s="896"/>
      <c r="G276" s="896"/>
      <c r="H276" s="896"/>
      <c r="I276" s="896"/>
      <c r="J276" s="896"/>
      <c r="K276" s="896"/>
      <c r="L276" s="896"/>
      <c r="M276" s="896"/>
      <c r="N276" s="896"/>
      <c r="O276" s="896"/>
      <c r="P276" s="896"/>
      <c r="Q276" s="964"/>
      <c r="R276" s="896"/>
      <c r="S276" s="896"/>
      <c r="T276" s="896"/>
      <c r="U276" s="896"/>
      <c r="V276" s="896"/>
      <c r="W276" s="896"/>
      <c r="X276" s="896"/>
      <c r="Y276" s="896"/>
      <c r="Z276" s="896"/>
      <c r="AA276" s="896"/>
      <c r="AB276" s="896"/>
      <c r="AC276" s="896"/>
      <c r="AD276" s="896"/>
      <c r="AE276" s="896"/>
      <c r="AF276" s="896"/>
    </row>
    <row r="277" spans="1:32" s="44" customFormat="1" ht="18.95" customHeight="1">
      <c r="A277" s="98">
        <f>IF(N264="","",A276+1)</f>
        <v>21</v>
      </c>
      <c r="B277" s="949" t="str">
        <f>IF('Master sheet'!$D$14="Hindi","अतिरिक्त विषय ","Extra Subject")</f>
        <v xml:space="preserve">अतिरिक्त विषय </v>
      </c>
      <c r="C277" s="949"/>
      <c r="D277" s="949"/>
      <c r="E277" s="949"/>
      <c r="F277" s="949"/>
      <c r="G277" s="949"/>
      <c r="H277" s="949"/>
      <c r="I277" s="949"/>
      <c r="J277" s="949"/>
      <c r="K277" s="949"/>
      <c r="L277" s="949"/>
      <c r="M277" s="949"/>
      <c r="N277" s="949"/>
      <c r="O277" s="949"/>
      <c r="P277" s="949"/>
      <c r="Q277" s="964"/>
      <c r="R277" s="950" t="str">
        <f>IF('Master sheet'!$D$14="Hindi","अतिरिक्त विषय ","Extra Subject")</f>
        <v xml:space="preserve">अतिरिक्त विषय </v>
      </c>
      <c r="S277" s="950"/>
      <c r="T277" s="950"/>
      <c r="U277" s="950"/>
      <c r="V277" s="950"/>
      <c r="W277" s="950"/>
      <c r="X277" s="950"/>
      <c r="Y277" s="950"/>
      <c r="Z277" s="950"/>
      <c r="AA277" s="950"/>
      <c r="AB277" s="950"/>
      <c r="AC277" s="950"/>
      <c r="AD277" s="950"/>
      <c r="AE277" s="950"/>
      <c r="AF277" s="950"/>
    </row>
    <row r="278" spans="1:32" s="412" customFormat="1" ht="18.95" customHeight="1">
      <c r="A278" s="98">
        <f>IF(N264="","",A277+1)</f>
        <v>22</v>
      </c>
      <c r="B278" s="411" t="str">
        <f>IF('Master sheet'!$D$14="Hindi","विषय","Subject")</f>
        <v>विषय</v>
      </c>
      <c r="C278" s="960" t="str">
        <f>IF('Master sheet'!$D$14="Hindi","पूर्णांक","M.M.")</f>
        <v>पूर्णांक</v>
      </c>
      <c r="D278" s="961"/>
      <c r="E278" s="960" t="str">
        <f>IF('Master sheet'!$D$14="Hindi","प्राप्तांक","Ob.M.")</f>
        <v>प्राप्तांक</v>
      </c>
      <c r="F278" s="961"/>
      <c r="G278" s="960" t="str">
        <f>IF('Master sheet'!$D$14="Hindi","ग्रेड","Grade")</f>
        <v>ग्रेड</v>
      </c>
      <c r="H278" s="961"/>
      <c r="I278" s="960" t="str">
        <f>IF('Master sheet'!$D$14="Hindi","विषय","Subject")</f>
        <v>विषय</v>
      </c>
      <c r="J278" s="961"/>
      <c r="K278" s="960" t="str">
        <f>IF('Master sheet'!$D$14="Hindi","पूर्णांक","M.M.")</f>
        <v>पूर्णांक</v>
      </c>
      <c r="L278" s="961"/>
      <c r="M278" s="960" t="str">
        <f>IF('Master sheet'!$D$14="Hindi","प्राप्तांक","Ob.M.")</f>
        <v>प्राप्तांक</v>
      </c>
      <c r="N278" s="961"/>
      <c r="O278" s="960" t="str">
        <f>IF('Master sheet'!$D$14="Hindi","ग्रेड","Grade")</f>
        <v>ग्रेड</v>
      </c>
      <c r="P278" s="961"/>
      <c r="Q278" s="964"/>
      <c r="R278" s="411" t="str">
        <f>IF('Master sheet'!$D$14="Hindi","विषय","Subject")</f>
        <v>विषय</v>
      </c>
      <c r="S278" s="960" t="str">
        <f>IF('Master sheet'!$D$14="Hindi","पूर्णांक","M.M.")</f>
        <v>पूर्णांक</v>
      </c>
      <c r="T278" s="961"/>
      <c r="U278" s="960" t="str">
        <f>IF('Master sheet'!$D$14="Hindi","प्राप्तांक","Ob.M.")</f>
        <v>प्राप्तांक</v>
      </c>
      <c r="V278" s="961"/>
      <c r="W278" s="960" t="str">
        <f>IF('Master sheet'!$D$14="Hindi","ग्रेड","Grade")</f>
        <v>ग्रेड</v>
      </c>
      <c r="X278" s="961"/>
      <c r="Y278" s="960" t="str">
        <f>IF('Master sheet'!$D$14="Hindi","विषय","Subject")</f>
        <v>विषय</v>
      </c>
      <c r="Z278" s="961"/>
      <c r="AA278" s="960" t="str">
        <f>IF('Master sheet'!$D$14="Hindi","पूर्णांक","M.M.")</f>
        <v>पूर्णांक</v>
      </c>
      <c r="AB278" s="961"/>
      <c r="AC278" s="960" t="str">
        <f>IF('Master sheet'!$D$14="Hindi","प्राप्तांक","Ob.M.")</f>
        <v>प्राप्तांक</v>
      </c>
      <c r="AD278" s="961"/>
      <c r="AE278" s="960" t="str">
        <f>IF('Master sheet'!$D$14="Hindi","ग्रेड","Grade")</f>
        <v>ग्रेड</v>
      </c>
      <c r="AF278" s="961"/>
    </row>
    <row r="279" spans="1:32" s="44" customFormat="1" ht="22.5" customHeight="1">
      <c r="A279" s="98">
        <f>IF(N264="","",A278+1)</f>
        <v>23</v>
      </c>
      <c r="B279" s="303" t="str">
        <f>IF(AND(N264=""),"",'Result Sheet'!$DA$4)</f>
        <v>COMPUTER</v>
      </c>
      <c r="C279" s="913">
        <f>IF(AND(N264=""),"",'Result Sheet'!$DC$7)</f>
        <v>100</v>
      </c>
      <c r="D279" s="913"/>
      <c r="E279" s="914">
        <f>IFERROR(IF(AND(N264=""),"",VLOOKUP(N264,Marks,106,0)),"")</f>
        <v>0</v>
      </c>
      <c r="F279" s="914"/>
      <c r="G279" s="915" t="str">
        <f>IFERROR(IF(AND(N264=""),"",VLOOKUP(N264,Marks,107,0)),"")</f>
        <v/>
      </c>
      <c r="H279" s="915"/>
      <c r="I279" s="916" t="str">
        <f>IF(AND(N264=""),"",'Result Sheet'!$DE$4)</f>
        <v>G.K.</v>
      </c>
      <c r="J279" s="916"/>
      <c r="K279" s="913">
        <f>IF(AND(N264=""),"",'Result Sheet'!$DG$7)</f>
        <v>100</v>
      </c>
      <c r="L279" s="913"/>
      <c r="M279" s="914">
        <f>IFERROR(IF(AND(N264=""),"",VLOOKUP(N264,Marks,110,0)),"")</f>
        <v>0</v>
      </c>
      <c r="N279" s="914"/>
      <c r="O279" s="915" t="str">
        <f>IFERROR(IF(AND(N264=""),"",VLOOKUP(N264,Marks,111,0)),"")</f>
        <v/>
      </c>
      <c r="P279" s="915"/>
      <c r="Q279" s="964"/>
      <c r="R279" s="303" t="str">
        <f>IF(AND(AD264=""),"",'Result Sheet'!$DA$4)</f>
        <v>COMPUTER</v>
      </c>
      <c r="S279" s="913">
        <f>IF(AND(AD264=""),"",'Result Sheet'!$DC$7)</f>
        <v>100</v>
      </c>
      <c r="T279" s="913"/>
      <c r="U279" s="914">
        <f>IFERROR(IF(AND(AD264=""),"",VLOOKUP(AD264,Marks,106,0)),"")</f>
        <v>0</v>
      </c>
      <c r="V279" s="914"/>
      <c r="W279" s="915" t="str">
        <f>IFERROR(IF(AND(AD264=""),"",VLOOKUP(AD264,Marks,107,0)),"")</f>
        <v/>
      </c>
      <c r="X279" s="915"/>
      <c r="Y279" s="916" t="str">
        <f>IF(AND(AD264=""),"",'Result Sheet'!$DE$4)</f>
        <v>G.K.</v>
      </c>
      <c r="Z279" s="916"/>
      <c r="AA279" s="913">
        <f>IF(AND(AD264=""),"",'Result Sheet'!$DG$7)</f>
        <v>100</v>
      </c>
      <c r="AB279" s="913"/>
      <c r="AC279" s="914">
        <f>IFERROR(IF(AND(AD264=""),"",VLOOKUP(AD264,Marks,110,0)),"")</f>
        <v>0</v>
      </c>
      <c r="AD279" s="914"/>
      <c r="AE279" s="915" t="str">
        <f>IFERROR(IF(AND(AD264=""),"",VLOOKUP(AD264,Marks,111,0)),"")</f>
        <v/>
      </c>
      <c r="AF279" s="915"/>
    </row>
    <row r="280" spans="1:32" s="44" customFormat="1" ht="22.5" customHeight="1">
      <c r="A280" s="98">
        <f>IF(N264="","",A279+1)</f>
        <v>24</v>
      </c>
      <c r="B280" s="897" t="str">
        <f>IF('Master sheet'!$D$14="Hindi","विषय","Subject")</f>
        <v>विषय</v>
      </c>
      <c r="C280" s="897"/>
      <c r="D280" s="919" t="str">
        <f>IF('Master sheet'!$D$14="Hindi","प्राप्तांक","Marks ")</f>
        <v>प्राप्तांक</v>
      </c>
      <c r="E280" s="920"/>
      <c r="F280" s="306" t="str">
        <f>IF('Master sheet'!$D$14="Hindi","ग्रेड","Grade")</f>
        <v>ग्रेड</v>
      </c>
      <c r="G280" s="897" t="str">
        <f>IF('Master sheet'!$D$14="Hindi","विषय","Subject")</f>
        <v>विषय</v>
      </c>
      <c r="H280" s="897"/>
      <c r="I280" s="919" t="str">
        <f>IF('Master sheet'!$D$14="Hindi","प्राप्तांक","Marks")</f>
        <v>प्राप्तांक</v>
      </c>
      <c r="J280" s="920"/>
      <c r="K280" s="306" t="str">
        <f>IF('Master sheet'!$D$14="Hindi","ग्रेड","Grade")</f>
        <v>ग्रेड</v>
      </c>
      <c r="L280" s="897" t="str">
        <f>IF('Master sheet'!$D$14="Hindi","विषय","Subject")</f>
        <v>विषय</v>
      </c>
      <c r="M280" s="897"/>
      <c r="N280" s="919" t="str">
        <f>IF('Master sheet'!$D$14="Hindi","प्राप्तांक","Marks")</f>
        <v>प्राप्तांक</v>
      </c>
      <c r="O280" s="920"/>
      <c r="P280" s="345" t="str">
        <f>IF('Master sheet'!$D$14="Hindi","ग्रेड","Grade")</f>
        <v>ग्रेड</v>
      </c>
      <c r="Q280" s="964"/>
      <c r="R280" s="897" t="str">
        <f>IF('Master sheet'!$D$14="Hindi","विषय","Subject")</f>
        <v>विषय</v>
      </c>
      <c r="S280" s="897"/>
      <c r="T280" s="919" t="str">
        <f>IF('Master sheet'!$D$14="Hindi","प्राप्तांक","Marks")</f>
        <v>प्राप्तांक</v>
      </c>
      <c r="U280" s="920"/>
      <c r="V280" s="306" t="str">
        <f>IF('Master sheet'!$D$14="Hindi","ग्रेड","Grade")</f>
        <v>ग्रेड</v>
      </c>
      <c r="W280" s="897" t="str">
        <f>IF('Master sheet'!$D$14="Hindi","विषय","Subject")</f>
        <v>विषय</v>
      </c>
      <c r="X280" s="897"/>
      <c r="Y280" s="919" t="str">
        <f>IF('Master sheet'!$D$14="Hindi","प्राप्तांक","Marks")</f>
        <v>प्राप्तांक</v>
      </c>
      <c r="Z280" s="920"/>
      <c r="AA280" s="306" t="str">
        <f>IF('Master sheet'!$D$14="Hindi","ग्रेड","Grade")</f>
        <v>ग्रेड</v>
      </c>
      <c r="AB280" s="897" t="str">
        <f>IF('Master sheet'!$D$14="Hindi","विषय","Subject")</f>
        <v>विषय</v>
      </c>
      <c r="AC280" s="897"/>
      <c r="AD280" s="919" t="str">
        <f>IF('Master sheet'!$D$14="Hindi","प्राप्तांक","Marks")</f>
        <v>प्राप्तांक</v>
      </c>
      <c r="AE280" s="920"/>
      <c r="AF280" s="345" t="str">
        <f>IF('Master sheet'!$D$14="Hindi","ग्रेड","Grade")</f>
        <v>ग्रेड</v>
      </c>
    </row>
    <row r="281" spans="1:32" s="44" customFormat="1" ht="21.75" customHeight="1">
      <c r="A281" s="98">
        <f>IF(N264="","",A280+1)</f>
        <v>25</v>
      </c>
      <c r="B281" s="907" t="str">
        <f>IF('Master sheet'!$D$14="Hindi","कार्यानुभव","WORK EXP.")</f>
        <v>कार्यानुभव</v>
      </c>
      <c r="C281" s="908"/>
      <c r="D281" s="908"/>
      <c r="E281" s="70">
        <f>IFERROR(IF(AND(N264=""),"",VLOOKUP(N264,Marks,85,0)),"")</f>
        <v>0</v>
      </c>
      <c r="F281" s="79" t="str">
        <f>IFERROR(IF(AND(N264=""),"",VLOOKUP(N264,Marks,89,0)),"")</f>
        <v/>
      </c>
      <c r="G281" s="907" t="str">
        <f>IF('Master sheet'!$D$14="Hindi","कला शिक्षा","ART EDU.")</f>
        <v>कला शिक्षा</v>
      </c>
      <c r="H281" s="908"/>
      <c r="I281" s="908"/>
      <c r="J281" s="70">
        <f>IFERROR(IF(AND(N264=""),"",VLOOKUP(N264,Marks,92,0)),"")</f>
        <v>20</v>
      </c>
      <c r="K281" s="79" t="str">
        <f>IFERROR(IF(AND(N264=""),"",VLOOKUP(N264,Marks,96,0)),"")</f>
        <v>D</v>
      </c>
      <c r="L281" s="909" t="str">
        <f>IF('Master sheet'!$D$14="Hindi","स्वा. एवं शा. शिक्षा","HE.&amp;PH. EDU.")</f>
        <v>स्वा. एवं शा. शिक्षा</v>
      </c>
      <c r="M281" s="910"/>
      <c r="N281" s="910"/>
      <c r="O281" s="70">
        <f>IFERROR(IF(AND(N264=""),"",VLOOKUP(N264,Marks,99,0)),"")</f>
        <v>47</v>
      </c>
      <c r="P281" s="79" t="str">
        <f>IFERROR(IF(AND(N264=""),"",VLOOKUP(N264,Marks,103,0)),"")</f>
        <v>C</v>
      </c>
      <c r="Q281" s="964"/>
      <c r="R281" s="916" t="str">
        <f>IF('Master sheet'!$D$14="Hindi","कार्यानुभव","WORK EXP.")</f>
        <v>कार्यानुभव</v>
      </c>
      <c r="S281" s="916"/>
      <c r="T281" s="916"/>
      <c r="U281" s="70">
        <f>IFERROR(IF(AND(AD264=""),"",VLOOKUP(AD264,Marks,85,0)),"")</f>
        <v>0</v>
      </c>
      <c r="V281" s="79" t="str">
        <f>IFERROR(IF(AND(AD264=""),"",VLOOKUP(AD264,Marks,89,0)),"")</f>
        <v/>
      </c>
      <c r="W281" s="916" t="str">
        <f>IF('Master sheet'!$D$14="Hindi","कला शिक्षा","ART EDU.")</f>
        <v>कला शिक्षा</v>
      </c>
      <c r="X281" s="916"/>
      <c r="Y281" s="916"/>
      <c r="Z281" s="70">
        <f>IFERROR(IF(AND(AD264=""),"",VLOOKUP(AD264,Marks,92,0)),"")</f>
        <v>21</v>
      </c>
      <c r="AA281" s="79" t="str">
        <f>IFERROR(IF(AND(AD264=""),"",VLOOKUP(AD264,Marks,96,0)),"")</f>
        <v>C</v>
      </c>
      <c r="AB281" s="962" t="str">
        <f>IF('Master sheet'!$D$14="Hindi","स्वा. एवं शा. शिक्षा","HE.&amp;PH. EDU.")</f>
        <v>स्वा. एवं शा. शिक्षा</v>
      </c>
      <c r="AC281" s="962"/>
      <c r="AD281" s="962"/>
      <c r="AE281" s="70">
        <f>IFERROR(IF(AND(AD264=""),"",VLOOKUP(AD264,Marks,99,0)),"")</f>
        <v>48</v>
      </c>
      <c r="AF281" s="79" t="str">
        <f>IFERROR(IF(AND(AD264=""),"",VLOOKUP(AD264,Marks,103,0)),"")</f>
        <v>C</v>
      </c>
    </row>
    <row r="282" spans="1:32" s="44" customFormat="1" ht="21" customHeight="1">
      <c r="A282" s="98">
        <f>IF(N264="","",A281+1)</f>
        <v>26</v>
      </c>
      <c r="B282" s="886" t="str">
        <f>IF('Master sheet'!$D$14="Hindi","कुल कार्य दिवस :-","Total Meeting :-")</f>
        <v>कुल कार्य दिवस :-</v>
      </c>
      <c r="C282" s="886"/>
      <c r="D282" s="886"/>
      <c r="E282" s="887">
        <f>IFERROR(IF(AND(N264=""),"",VLOOKUP(N264,Marks,117,0)),"")</f>
        <v>220</v>
      </c>
      <c r="F282" s="887"/>
      <c r="G282" s="887"/>
      <c r="H282" s="887"/>
      <c r="I282" s="886" t="str">
        <f>IF('Master sheet'!$D$14="Hindi","कुल उपस्थिति :-","Total Attendance :-")</f>
        <v>कुल उपस्थिति :-</v>
      </c>
      <c r="J282" s="886"/>
      <c r="K282" s="886"/>
      <c r="L282" s="886"/>
      <c r="M282" s="888">
        <f>IFERROR(IF(AND(N264=""),"",VLOOKUP(N264,Marks,118,0)),"")</f>
        <v>180</v>
      </c>
      <c r="N282" s="888"/>
      <c r="O282" s="888"/>
      <c r="P282" s="888"/>
      <c r="Q282" s="964"/>
      <c r="R282" s="886" t="str">
        <f>IF('Master sheet'!$D$14="Hindi","कुल कार्य दिवस :-","Total Meeting :-")</f>
        <v>कुल कार्य दिवस :-</v>
      </c>
      <c r="S282" s="886"/>
      <c r="T282" s="886"/>
      <c r="U282" s="887">
        <f>IFERROR(IF(AND(AD264=""),"",VLOOKUP(AD264,Marks,117,0)),"")</f>
        <v>220</v>
      </c>
      <c r="V282" s="887"/>
      <c r="W282" s="887"/>
      <c r="X282" s="887"/>
      <c r="Y282" s="886" t="str">
        <f>IF('Master sheet'!$D$14="Hindi","कुल उपस्थिति :-","Total Attendance :-")</f>
        <v>कुल उपस्थिति :-</v>
      </c>
      <c r="Z282" s="886"/>
      <c r="AA282" s="886"/>
      <c r="AB282" s="886"/>
      <c r="AC282" s="888">
        <f>IFERROR(IF(AND(AD264=""),"",VLOOKUP(AD264,Marks,118,0)),"")</f>
        <v>180</v>
      </c>
      <c r="AD282" s="888"/>
      <c r="AE282" s="888"/>
      <c r="AF282" s="888"/>
    </row>
    <row r="283" spans="1:32" s="44" customFormat="1" ht="21" customHeight="1">
      <c r="A283" s="98">
        <f>IF(N264="","",A282+1)</f>
        <v>27</v>
      </c>
      <c r="B283" s="886" t="str">
        <f>IF('Master sheet'!$D$14="Hindi","परिणाम :-","Result :-")</f>
        <v>परिणाम :-</v>
      </c>
      <c r="C283" s="886"/>
      <c r="D283" s="886"/>
      <c r="E283" s="889" t="str">
        <f>IFERROR(IF(AND(N264=""),"",VLOOKUP(N264,Marks,116,0)),"")</f>
        <v>कक्षोंन्नति</v>
      </c>
      <c r="F283" s="889"/>
      <c r="G283" s="889"/>
      <c r="H283" s="889"/>
      <c r="I283" s="886" t="str">
        <f>IF('Master sheet'!$D$14="Hindi","परिणाम प्रतिशत में :-","Result in Percentage :-")</f>
        <v>परिणाम प्रतिशत में :-</v>
      </c>
      <c r="J283" s="886"/>
      <c r="K283" s="886"/>
      <c r="L283" s="886"/>
      <c r="M283" s="890">
        <f>IFERROR(IF(AND(N264=""),"",VLOOKUP(N264,Marks,113,0)),"")</f>
        <v>80.2</v>
      </c>
      <c r="N283" s="890"/>
      <c r="O283" s="890"/>
      <c r="P283" s="890"/>
      <c r="Q283" s="964"/>
      <c r="R283" s="886" t="str">
        <f>IF('Master sheet'!$D$14="Hindi","परिणाम :-","Result :-")</f>
        <v>परिणाम :-</v>
      </c>
      <c r="S283" s="886"/>
      <c r="T283" s="886"/>
      <c r="U283" s="889" t="str">
        <f>IFERROR(IF(AND(AD264=""),"",VLOOKUP(AD264,Marks,116,0)),"")</f>
        <v>कक्षोंन्नति</v>
      </c>
      <c r="V283" s="889"/>
      <c r="W283" s="889"/>
      <c r="X283" s="889"/>
      <c r="Y283" s="886" t="str">
        <f>IF('Master sheet'!$D$14="Hindi","परिणाम प्रतिशत में :-","Result in Percentage :-")</f>
        <v>परिणाम प्रतिशत में :-</v>
      </c>
      <c r="Z283" s="886"/>
      <c r="AA283" s="886"/>
      <c r="AB283" s="886"/>
      <c r="AC283" s="890">
        <f>IFERROR(IF(AND(AD264=""),"",VLOOKUP(AD264,Marks,113,0)),"")</f>
        <v>79</v>
      </c>
      <c r="AD283" s="890"/>
      <c r="AE283" s="890"/>
      <c r="AF283" s="890"/>
    </row>
    <row r="284" spans="1:32" s="44" customFormat="1" ht="21" customHeight="1">
      <c r="A284" s="98">
        <f>IF(N264="","",A283+1)</f>
        <v>28</v>
      </c>
      <c r="B284" s="886" t="str">
        <f>IF('Master sheet'!$D$14="Hindi","श्रेणी / ग्रेड :-","Division / Grade :-")</f>
        <v>श्रेणी / ग्रेड :-</v>
      </c>
      <c r="C284" s="886"/>
      <c r="D284" s="886"/>
      <c r="E284" s="210" t="str">
        <f>IFERROR(IF(AND(N264=""),"",VLOOKUP(N264,Marks,114,0)),"")</f>
        <v>I</v>
      </c>
      <c r="F284" s="211" t="s">
        <v>129</v>
      </c>
      <c r="G284" s="891" t="str">
        <f>IFERROR(IF(AND(N264=""),"",VLOOKUP(N264,Marks,119,0)),"")</f>
        <v>B</v>
      </c>
      <c r="H284" s="891"/>
      <c r="I284" s="886" t="str">
        <f>IF('Master sheet'!$D$14="Hindi","कक्षा में स्थान :-","Position in the Class :-")</f>
        <v>कक्षा में स्थान :-</v>
      </c>
      <c r="J284" s="886"/>
      <c r="K284" s="886"/>
      <c r="L284" s="886"/>
      <c r="M284" s="892">
        <f>IFERROR(IF(AND(N264=""),"",VLOOKUP(N264,Marks,115,0)),"")</f>
        <v>13.999999999999998</v>
      </c>
      <c r="N284" s="892"/>
      <c r="O284" s="892"/>
      <c r="P284" s="892"/>
      <c r="Q284" s="964"/>
      <c r="R284" s="886" t="str">
        <f>IF('Master sheet'!$D$14="Hindi","श्रेणी / ग्रेड :-","Division / Grade :-")</f>
        <v>श्रेणी / ग्रेड :-</v>
      </c>
      <c r="S284" s="886"/>
      <c r="T284" s="886"/>
      <c r="U284" s="210" t="str">
        <f>IFERROR(IF(AND(AD264=""),"",VLOOKUP(AD264,Marks,114,0)),"")</f>
        <v>I</v>
      </c>
      <c r="V284" s="211" t="s">
        <v>129</v>
      </c>
      <c r="W284" s="891" t="str">
        <f>IFERROR(IF(AND(AD264=""),"",VLOOKUP(AD264,Marks,119,0)),"")</f>
        <v>B</v>
      </c>
      <c r="X284" s="891"/>
      <c r="Y284" s="886" t="str">
        <f>IF('Master sheet'!$D$14="Hindi","कक्षा में स्थान :-","Position in the Class :-")</f>
        <v>कक्षा में स्थान :-</v>
      </c>
      <c r="Z284" s="886"/>
      <c r="AA284" s="886"/>
      <c r="AB284" s="886"/>
      <c r="AC284" s="892">
        <f>IFERROR(IF(AND(AD264=""),"",VLOOKUP(AD264,Marks,115,0)),"")</f>
        <v>17.000000000000298</v>
      </c>
      <c r="AD284" s="892"/>
      <c r="AE284" s="892"/>
      <c r="AF284" s="892"/>
    </row>
    <row r="285" spans="1:32" s="44" customFormat="1" ht="21" customHeight="1">
      <c r="A285" s="98">
        <f>IF(N264="","",A284+1)</f>
        <v>29</v>
      </c>
      <c r="B285" s="872" t="str">
        <f>IF('Master sheet'!$D$14="Hindi","परीक्षा परिणाम घोषणा दिनांक :-","Result Declaration Date :-")</f>
        <v>परीक्षा परिणाम घोषणा दिनांक :-</v>
      </c>
      <c r="C285" s="872"/>
      <c r="D285" s="872"/>
      <c r="E285" s="873">
        <f>IFERROR(IF(AND(N264=""),"",'Master sheet'!$D$13),"")</f>
        <v>45793</v>
      </c>
      <c r="F285" s="873"/>
      <c r="G285" s="873"/>
      <c r="H285" s="349"/>
      <c r="I285" s="71"/>
      <c r="J285" s="71"/>
      <c r="K285" s="45"/>
      <c r="L285" s="71"/>
      <c r="M285" s="71"/>
      <c r="N285" s="71"/>
      <c r="O285" s="71"/>
      <c r="P285" s="71"/>
      <c r="Q285" s="964"/>
      <c r="R285" s="872" t="str">
        <f>IF('Master sheet'!$D$14="Hindi","परीक्षा परिणाम घोषणा दिनांक :-","Result Declaration Date :-")</f>
        <v>परीक्षा परिणाम घोषणा दिनांक :-</v>
      </c>
      <c r="S285" s="872"/>
      <c r="T285" s="872"/>
      <c r="U285" s="873">
        <f>IFERROR(IF(AND(AD264=""),"",'Master sheet'!$D$13),"")</f>
        <v>45793</v>
      </c>
      <c r="V285" s="873"/>
      <c r="W285" s="873"/>
      <c r="X285" s="349"/>
      <c r="Y285" s="71"/>
      <c r="Z285" s="71"/>
      <c r="AA285" s="45"/>
      <c r="AB285" s="71"/>
      <c r="AC285" s="71"/>
      <c r="AD285" s="71"/>
      <c r="AE285" s="71"/>
      <c r="AF285" s="71"/>
    </row>
    <row r="286" spans="1:32" s="44" customFormat="1" ht="39" customHeight="1">
      <c r="A286" s="98">
        <f>IF(N264="","",A285+1)</f>
        <v>30</v>
      </c>
      <c r="B286" s="874" t="str">
        <f>IFERROR(IF(AND(N264=""),"",'Result Sheet'!$DO$211),"")</f>
        <v>( PRADIP SINGH RAJAWAT )</v>
      </c>
      <c r="C286" s="874"/>
      <c r="D286" s="874"/>
      <c r="E286" s="874"/>
      <c r="F286" s="875" t="str">
        <f>IF(AND(N264=""),"",CONCATENATE("(",'Master sheet'!$D$17," )"))</f>
        <v>(Suresh Kumar )</v>
      </c>
      <c r="G286" s="875"/>
      <c r="H286" s="875"/>
      <c r="I286" s="875"/>
      <c r="J286" s="875"/>
      <c r="K286" s="875" t="str">
        <f>IF(AND(N264=""),"",CONCATENATE("(",'Master sheet'!$D$15," )"))</f>
        <v>(USHA PALIYA )</v>
      </c>
      <c r="L286" s="875"/>
      <c r="M286" s="875"/>
      <c r="N286" s="875"/>
      <c r="O286" s="875"/>
      <c r="P286" s="875"/>
      <c r="Q286" s="964"/>
      <c r="R286" s="874" t="str">
        <f>IFERROR(IF(AND(AD264=""),"",'Result Sheet'!$DO$211),"")</f>
        <v>( PRADIP SINGH RAJAWAT )</v>
      </c>
      <c r="S286" s="874"/>
      <c r="T286" s="874"/>
      <c r="U286" s="874"/>
      <c r="V286" s="875" t="str">
        <f>IF(AND(AD264=""),"",CONCATENATE("(",'Master sheet'!$D$17," )"))</f>
        <v>(Suresh Kumar )</v>
      </c>
      <c r="W286" s="875"/>
      <c r="X286" s="875"/>
      <c r="Y286" s="875"/>
      <c r="Z286" s="875"/>
      <c r="AA286" s="875" t="str">
        <f>IF(AND(AD264=""),"",CONCATENATE("(",'Master sheet'!$D$15," )"))</f>
        <v>(USHA PALIYA )</v>
      </c>
      <c r="AB286" s="875"/>
      <c r="AC286" s="875"/>
      <c r="AD286" s="875"/>
      <c r="AE286" s="875"/>
      <c r="AF286" s="875"/>
    </row>
    <row r="287" spans="1:32" s="44" customFormat="1" ht="21" customHeight="1">
      <c r="A287" s="98">
        <f>IF(N264="","",A286+1)</f>
        <v>31</v>
      </c>
      <c r="B287" s="876" t="str">
        <f>IF('Master sheet'!$D$14="Hindi","हस्ताक्षर कक्षाध्यापक","Signature of the class teacher")</f>
        <v>हस्ताक्षर कक्षाध्यापक</v>
      </c>
      <c r="C287" s="876"/>
      <c r="D287" s="876"/>
      <c r="E287" s="876"/>
      <c r="F287" s="876" t="str">
        <f>IF('Master sheet'!$D$14="Hindi","हस्ताक्षर परीक्षा प्रभारी","Signature of the exam. Incharge")</f>
        <v>हस्ताक्षर परीक्षा प्रभारी</v>
      </c>
      <c r="G287" s="876"/>
      <c r="H287" s="876"/>
      <c r="I287" s="876"/>
      <c r="J287" s="876"/>
      <c r="K287" s="876" t="str">
        <f>IF('Master sheet'!$D$14="Hindi","हस्ताक्षर संस्था प्रधान","Head of Institute's Signature")</f>
        <v>हस्ताक्षर संस्था प्रधान</v>
      </c>
      <c r="L287" s="876"/>
      <c r="M287" s="876"/>
      <c r="N287" s="876"/>
      <c r="O287" s="876"/>
      <c r="P287" s="876"/>
      <c r="Q287" s="964"/>
      <c r="R287" s="876" t="str">
        <f>IF('Master sheet'!$D$14="Hindi","हस्ताक्षर कक्षाध्यापक","Signature of the class teacher")</f>
        <v>हस्ताक्षर कक्षाध्यापक</v>
      </c>
      <c r="S287" s="876"/>
      <c r="T287" s="876"/>
      <c r="U287" s="876"/>
      <c r="V287" s="876" t="str">
        <f>IF('Master sheet'!$D$14="Hindi","हस्ताक्षर परीक्षा प्रभारी","Signature of the exam. Incharge")</f>
        <v>हस्ताक्षर परीक्षा प्रभारी</v>
      </c>
      <c r="W287" s="876"/>
      <c r="X287" s="876"/>
      <c r="Y287" s="876"/>
      <c r="Z287" s="876"/>
      <c r="AA287" s="876" t="str">
        <f>IF('Master sheet'!$D$14="Hindi","हस्ताक्षर संस्था प्रधान","Head of Institute's Signature")</f>
        <v>हस्ताक्षर संस्था प्रधान</v>
      </c>
      <c r="AB287" s="876"/>
      <c r="AC287" s="876"/>
      <c r="AD287" s="876"/>
      <c r="AE287" s="876"/>
      <c r="AF287" s="876"/>
    </row>
    <row r="289" spans="1:32" s="44" customFormat="1" ht="21.95" customHeight="1">
      <c r="A289" s="97">
        <f>IF(N296="","",1)</f>
        <v>1</v>
      </c>
      <c r="B289" s="940" t="str">
        <f>IF('Master sheet'!$D$14="Hindi","वार्षिक रिपोर्ट कार्ड ","Report Card")</f>
        <v xml:space="preserve">वार्षिक रिपोर्ट कार्ड </v>
      </c>
      <c r="C289" s="940"/>
      <c r="D289" s="940"/>
      <c r="E289" s="940"/>
      <c r="F289" s="940"/>
      <c r="G289" s="940"/>
      <c r="H289" s="940"/>
      <c r="I289" s="940"/>
      <c r="J289" s="940"/>
      <c r="K289" s="940"/>
      <c r="L289" s="940"/>
      <c r="M289" s="940"/>
      <c r="N289" s="940"/>
      <c r="O289" s="940"/>
      <c r="P289" s="940"/>
      <c r="Q289" s="964" t="s">
        <v>99</v>
      </c>
      <c r="R289" s="940" t="str">
        <f>IF('Master sheet'!$D$14="Hindi","वार्षिक रिपोर्ट कार्ड ","Report Card")</f>
        <v xml:space="preserve">वार्षिक रिपोर्ट कार्ड </v>
      </c>
      <c r="S289" s="940"/>
      <c r="T289" s="940"/>
      <c r="U289" s="940"/>
      <c r="V289" s="940"/>
      <c r="W289" s="940"/>
      <c r="X289" s="940"/>
      <c r="Y289" s="940"/>
      <c r="Z289" s="940"/>
      <c r="AA289" s="940"/>
      <c r="AB289" s="940"/>
      <c r="AC289" s="940"/>
      <c r="AD289" s="940"/>
      <c r="AE289" s="940"/>
      <c r="AF289" s="940"/>
    </row>
    <row r="290" spans="1:32" s="44" customFormat="1" ht="21.95" customHeight="1">
      <c r="A290" s="98">
        <f>IF(N296="","",A289+1)</f>
        <v>2</v>
      </c>
      <c r="B290" s="941" t="str">
        <f>IF('Master sheet'!$D$14="Hindi","शिक्षा विभाग, राजस्थान सरकार","Education Department, Rajasthan Government")</f>
        <v>शिक्षा विभाग, राजस्थान सरकार</v>
      </c>
      <c r="C290" s="941"/>
      <c r="D290" s="941"/>
      <c r="E290" s="941"/>
      <c r="F290" s="941"/>
      <c r="G290" s="941"/>
      <c r="H290" s="941"/>
      <c r="I290" s="941"/>
      <c r="J290" s="941"/>
      <c r="K290" s="941"/>
      <c r="L290" s="941"/>
      <c r="M290" s="941"/>
      <c r="N290" s="941"/>
      <c r="O290" s="941"/>
      <c r="P290" s="941"/>
      <c r="Q290" s="964"/>
      <c r="R290" s="941" t="str">
        <f>IF('Master sheet'!$D$14="Hindi","शिक्षा विभाग, राजस्थान सरकार","Education Department, Rajasthan Government")</f>
        <v>शिक्षा विभाग, राजस्थान सरकार</v>
      </c>
      <c r="S290" s="941"/>
      <c r="T290" s="941"/>
      <c r="U290" s="941"/>
      <c r="V290" s="941"/>
      <c r="W290" s="941"/>
      <c r="X290" s="941"/>
      <c r="Y290" s="941"/>
      <c r="Z290" s="941"/>
      <c r="AA290" s="941"/>
      <c r="AB290" s="941"/>
      <c r="AC290" s="941"/>
      <c r="AD290" s="941"/>
      <c r="AE290" s="941"/>
      <c r="AF290" s="941"/>
    </row>
    <row r="291" spans="1:32" s="44" customFormat="1" ht="21.95" customHeight="1">
      <c r="A291" s="98">
        <f>IF(N296="","",A290+1)</f>
        <v>3</v>
      </c>
      <c r="B291" s="965" t="str">
        <f>IF('Master sheet'!$D$14="Hindi","विद्यालय का नाम :-","School Name :- ")</f>
        <v>विद्यालय का नाम :-</v>
      </c>
      <c r="C291" s="965"/>
      <c r="D291" s="965"/>
      <c r="E291" s="966" t="str">
        <f>IF(AND(N296=""),"",IF('Master sheet'!$D$14="Hindi",'Master sheet'!$D$8,'Master sheet'!$D$7))</f>
        <v xml:space="preserve">महात्मा गाँधी राजकीय विद्यालय (अंग्रेजी माध्यम) बर, पाली </v>
      </c>
      <c r="F291" s="966"/>
      <c r="G291" s="966"/>
      <c r="H291" s="966"/>
      <c r="I291" s="966"/>
      <c r="J291" s="966"/>
      <c r="K291" s="966"/>
      <c r="L291" s="966"/>
      <c r="M291" s="966"/>
      <c r="N291" s="966"/>
      <c r="O291" s="966"/>
      <c r="P291" s="966"/>
      <c r="Q291" s="964"/>
      <c r="R291" s="965" t="str">
        <f>IF('Master sheet'!$D$14="Hindi","विद्यालय का नाम :-","School Name :- ")</f>
        <v>विद्यालय का नाम :-</v>
      </c>
      <c r="S291" s="965"/>
      <c r="T291" s="965"/>
      <c r="U291" s="966" t="str">
        <f>IF(AND(AD296=""),"",IF('Master sheet'!$D$14="Hindi",'Master sheet'!$D$8,'Master sheet'!$D$7))</f>
        <v xml:space="preserve">महात्मा गाँधी राजकीय विद्यालय (अंग्रेजी माध्यम) बर, पाली </v>
      </c>
      <c r="V291" s="966"/>
      <c r="W291" s="966"/>
      <c r="X291" s="966"/>
      <c r="Y291" s="966"/>
      <c r="Z291" s="966"/>
      <c r="AA291" s="966"/>
      <c r="AB291" s="966"/>
      <c r="AC291" s="966"/>
      <c r="AD291" s="966"/>
      <c r="AE291" s="966"/>
      <c r="AF291" s="966"/>
    </row>
    <row r="292" spans="1:32" s="44" customFormat="1" ht="15.75" customHeight="1">
      <c r="A292" s="98">
        <f>IF(N296="","",A291+1)</f>
        <v>4</v>
      </c>
      <c r="B292" s="352"/>
      <c r="C292" s="352"/>
      <c r="D292" s="352"/>
      <c r="E292" s="967" t="str">
        <f>IF(AND(N296=""),"",IF('Master sheet'!$D$14="Hindi",CONCATENATE("(विद्यालय मान्यता क्रमांक व वर्ष : ","  ",'Master sheet'!$D$6),CONCATENATE("(School Recognition Number &amp; Years : ","  ",'Master sheet'!$D$6)))</f>
        <v>(विद्यालय मान्यता क्रमांक व वर्ष :   शिक्षा/पाली/1995/2001</v>
      </c>
      <c r="F292" s="967"/>
      <c r="G292" s="967"/>
      <c r="H292" s="967"/>
      <c r="I292" s="967"/>
      <c r="J292" s="967"/>
      <c r="K292" s="967"/>
      <c r="L292" s="967"/>
      <c r="M292" s="967"/>
      <c r="N292" s="967"/>
      <c r="O292" s="967"/>
      <c r="P292" s="967"/>
      <c r="Q292" s="964"/>
      <c r="R292" s="352"/>
      <c r="S292" s="352"/>
      <c r="T292" s="352"/>
      <c r="U292" s="967" t="str">
        <f>IF(AND(AD296=""),"",IF('Master sheet'!$D$14="Hindi",CONCATENATE("(विद्यालय मान्यता क्रमांक व वर्ष : ","  ",'Master sheet'!$D$6),CONCATENATE("(School Recognition Number &amp; Years : ","  ",'Master sheet'!$D$6)))</f>
        <v>(विद्यालय मान्यता क्रमांक व वर्ष :   शिक्षा/पाली/1995/2001</v>
      </c>
      <c r="V292" s="967"/>
      <c r="W292" s="967"/>
      <c r="X292" s="967"/>
      <c r="Y292" s="967"/>
      <c r="Z292" s="967"/>
      <c r="AA292" s="967"/>
      <c r="AB292" s="967"/>
      <c r="AC292" s="967"/>
      <c r="AD292" s="967"/>
      <c r="AE292" s="967"/>
      <c r="AF292" s="967"/>
    </row>
    <row r="293" spans="1:32" s="44" customFormat="1" ht="21.95" customHeight="1">
      <c r="A293" s="98">
        <f>IF(N296="","",A292+1)</f>
        <v>5</v>
      </c>
      <c r="B293" s="348" t="str">
        <f>IF('Master sheet'!$D$14="Hindi","कक्षा  :-","CLASS :- ")</f>
        <v>कक्षा  :-</v>
      </c>
      <c r="C293" s="945" t="str">
        <f>IFERROR(IF(AND(N296=""),"",VLOOKUP(N296,Marks,2,0)),"")</f>
        <v>PP3+</v>
      </c>
      <c r="D293" s="945"/>
      <c r="E293" s="946" t="str">
        <f>IF('Master sheet'!$D$14="Hindi","सेक्शन :-","Section :- ")</f>
        <v>सेक्शन :-</v>
      </c>
      <c r="F293" s="946"/>
      <c r="G293" s="946"/>
      <c r="H293" s="945" t="str">
        <f>IFERROR(IF(AND(N296=""),"",VLOOKUP(N296,Marks,3,0)),"")</f>
        <v>A</v>
      </c>
      <c r="I293" s="945"/>
      <c r="J293" s="947" t="str">
        <f>IF('Master sheet'!$D$14="Hindi","सत्र :- ","Session :- ")</f>
        <v xml:space="preserve">सत्र :- </v>
      </c>
      <c r="K293" s="947"/>
      <c r="L293" s="947"/>
      <c r="M293" s="947"/>
      <c r="N293" s="917" t="str">
        <f>IF(AND(N296=""),"",'Marks Entry Nursery'!$I$2)</f>
        <v>2024-2025</v>
      </c>
      <c r="O293" s="917"/>
      <c r="P293" s="917"/>
      <c r="Q293" s="964"/>
      <c r="R293" s="348" t="str">
        <f>IF('Master sheet'!$D$14="Hindi","कक्षा  :-","CLASS :- ")</f>
        <v>कक्षा  :-</v>
      </c>
      <c r="S293" s="945" t="str">
        <f>IFERROR(IF(AND(AD296=""),"",VLOOKUP(AD296,Marks,2,0)),"")</f>
        <v>PP3+</v>
      </c>
      <c r="T293" s="945"/>
      <c r="U293" s="946" t="str">
        <f>IF('Master sheet'!$D$14="Hindi","सेक्शन :-","Section :- ")</f>
        <v>सेक्शन :-</v>
      </c>
      <c r="V293" s="946"/>
      <c r="W293" s="946"/>
      <c r="X293" s="945" t="str">
        <f>IFERROR(IF(AND(AD296=""),"",VLOOKUP(AD296,Marks,3,0)),"")</f>
        <v>A</v>
      </c>
      <c r="Y293" s="945"/>
      <c r="Z293" s="947" t="str">
        <f>IF('Master sheet'!$D$14="Hindi","सत्र :- ","Session :- ")</f>
        <v xml:space="preserve">सत्र :- </v>
      </c>
      <c r="AA293" s="947"/>
      <c r="AB293" s="947"/>
      <c r="AC293" s="947"/>
      <c r="AD293" s="917" t="str">
        <f>IF(AND(AD296=""),"",'Marks Entry Nursery'!$I$2)</f>
        <v>2024-2025</v>
      </c>
      <c r="AE293" s="917"/>
      <c r="AF293" s="917"/>
    </row>
    <row r="294" spans="1:32" s="44" customFormat="1" ht="21.95" customHeight="1">
      <c r="A294" s="98">
        <f>IF(N296="","",A293+1)</f>
        <v>6</v>
      </c>
      <c r="B294" s="898" t="str">
        <f>IF('Master sheet'!$D$14="Hindi","विद्यार्थी का नाम :-","Student's Name :-")</f>
        <v>विद्यार्थी का नाम :-</v>
      </c>
      <c r="C294" s="898"/>
      <c r="D294" s="898"/>
      <c r="E294" s="899" t="str">
        <f>IFERROR(IF(AND(N296=""),"",VLOOKUP(N296,Marks,6,0)),"")</f>
        <v>LUCKY PRAJAPATI</v>
      </c>
      <c r="F294" s="899"/>
      <c r="G294" s="899"/>
      <c r="H294" s="899"/>
      <c r="I294" s="899"/>
      <c r="J294" s="900" t="str">
        <f>IF('Master sheet'!$D$14="Hindi","प्रवेशांक :","SR. NO. :")</f>
        <v>प्रवेशांक :</v>
      </c>
      <c r="K294" s="900"/>
      <c r="L294" s="900"/>
      <c r="M294" s="900"/>
      <c r="N294" s="918">
        <f>IFERROR(IF(AND(N296=""),"",VLOOKUP(N296,Marks,5,0)),"")</f>
        <v>924</v>
      </c>
      <c r="O294" s="918"/>
      <c r="P294" s="918"/>
      <c r="Q294" s="964"/>
      <c r="R294" s="898" t="str">
        <f>IF('Master sheet'!$D$14="Hindi","विद्यार्थी का नाम :-","Student's Name :-")</f>
        <v>विद्यार्थी का नाम :-</v>
      </c>
      <c r="S294" s="898"/>
      <c r="T294" s="898"/>
      <c r="U294" s="899" t="str">
        <f>IFERROR(IF(AND(AD296=""),"",VLOOKUP(AD296,Marks,6,0)),"")</f>
        <v>MAHENDRA PARTAP SINGH CHUNDAWAT</v>
      </c>
      <c r="V294" s="899"/>
      <c r="W294" s="899"/>
      <c r="X294" s="899"/>
      <c r="Y294" s="899"/>
      <c r="Z294" s="900" t="str">
        <f>IF('Master sheet'!$D$14="Hindi","प्रवेशांक :","SR. NO. :")</f>
        <v>प्रवेशांक :</v>
      </c>
      <c r="AA294" s="900"/>
      <c r="AB294" s="900"/>
      <c r="AC294" s="900"/>
      <c r="AD294" s="918">
        <f>IFERROR(IF(AND(AD296=""),"",VLOOKUP(AD296,Marks,5,0)),"")</f>
        <v>921</v>
      </c>
      <c r="AE294" s="918"/>
      <c r="AF294" s="918"/>
    </row>
    <row r="295" spans="1:32" s="44" customFormat="1" ht="21.95" customHeight="1">
      <c r="A295" s="98">
        <f>IF(N296="","",A294+1)</f>
        <v>7</v>
      </c>
      <c r="B295" s="898" t="str">
        <f>IF('Master sheet'!$D$14="Hindi","पिता का नाम :-","Father's Name :-")</f>
        <v>पिता का नाम :-</v>
      </c>
      <c r="C295" s="898"/>
      <c r="D295" s="898"/>
      <c r="E295" s="899" t="str">
        <f>IFERROR(IF(AND(N296=""),"",VLOOKUP(N296,Marks,7,0)),"")</f>
        <v>NAR SINGH</v>
      </c>
      <c r="F295" s="899"/>
      <c r="G295" s="899"/>
      <c r="H295" s="899"/>
      <c r="I295" s="899"/>
      <c r="J295" s="900" t="str">
        <f>IF('Master sheet'!$D$14="Hindi","जन्म तिथि :","Date of Birth :")</f>
        <v>जन्म तिथि :</v>
      </c>
      <c r="K295" s="900"/>
      <c r="L295" s="900"/>
      <c r="M295" s="900"/>
      <c r="N295" s="901" t="str">
        <f>IFERROR(IF(AND(N296=""),"",VLOOKUP(N296,Marks,4,0)),"")</f>
        <v>14-02-2016</v>
      </c>
      <c r="O295" s="901"/>
      <c r="P295" s="901"/>
      <c r="Q295" s="964"/>
      <c r="R295" s="898" t="str">
        <f>IF('Master sheet'!$D$14="Hindi","पिता का नाम :-","Father's Name :-")</f>
        <v>पिता का नाम :-</v>
      </c>
      <c r="S295" s="898"/>
      <c r="T295" s="898"/>
      <c r="U295" s="899" t="str">
        <f>IFERROR(IF(AND(AD296=""),"",VLOOKUP(AD296,Marks,7,0)),"")</f>
        <v>CHANDRA SINGH CHUNDAWAT</v>
      </c>
      <c r="V295" s="899"/>
      <c r="W295" s="899"/>
      <c r="X295" s="899"/>
      <c r="Y295" s="899"/>
      <c r="Z295" s="900" t="str">
        <f>IF('Master sheet'!$D$14="Hindi","जन्म तिथि :","Date of Birth :")</f>
        <v>जन्म तिथि :</v>
      </c>
      <c r="AA295" s="900"/>
      <c r="AB295" s="900"/>
      <c r="AC295" s="900"/>
      <c r="AD295" s="901">
        <f>IFERROR(IF(AND(AD296=""),"",VLOOKUP(AD296,Marks,4,0)),"")</f>
        <v>42008</v>
      </c>
      <c r="AE295" s="901"/>
      <c r="AF295" s="901"/>
    </row>
    <row r="296" spans="1:32" s="44" customFormat="1" ht="18" customHeight="1">
      <c r="A296" s="98">
        <f>IF(N296="","",A295+1)</f>
        <v>8</v>
      </c>
      <c r="B296" s="898" t="str">
        <f>IF('Master sheet'!$D$14="Hindi","माता का नाम :-","Mother's Name :-")</f>
        <v>माता का नाम :-</v>
      </c>
      <c r="C296" s="898"/>
      <c r="D296" s="898"/>
      <c r="E296" s="899" t="str">
        <f>IFERROR(IF(AND(N296=""),"",VLOOKUP(N296,Marks,8,0)),"")</f>
        <v>BHAWNA</v>
      </c>
      <c r="F296" s="899"/>
      <c r="G296" s="899"/>
      <c r="H296" s="899"/>
      <c r="I296" s="899"/>
      <c r="J296" s="900" t="str">
        <f>IF('Master sheet'!$D$14="Hindi","रोल नंबर :-","Roll No. :")</f>
        <v>रोल नंबर :-</v>
      </c>
      <c r="K296" s="900"/>
      <c r="L296" s="900"/>
      <c r="M296" s="900"/>
      <c r="N296" s="902">
        <f>IF(AD264="","",IF(AND(AD264+1&gt;$AN$7),"",AD264+1))</f>
        <v>119</v>
      </c>
      <c r="O296" s="902"/>
      <c r="P296" s="902"/>
      <c r="Q296" s="964"/>
      <c r="R296" s="898" t="str">
        <f>IF('Master sheet'!$D$14="Hindi","माता का नाम :-","Mother's Name :-")</f>
        <v>माता का नाम :-</v>
      </c>
      <c r="S296" s="898"/>
      <c r="T296" s="898"/>
      <c r="U296" s="899" t="str">
        <f>IFERROR(IF(AND(AD296=""),"",VLOOKUP(AD296,Marks,8,0)),"")</f>
        <v>RITU KANWAR</v>
      </c>
      <c r="V296" s="899"/>
      <c r="W296" s="899"/>
      <c r="X296" s="899"/>
      <c r="Y296" s="899"/>
      <c r="Z296" s="900" t="str">
        <f>IF('Master sheet'!$D$14="Hindi","रोल नंबर :-","Roll No. :")</f>
        <v>रोल नंबर :-</v>
      </c>
      <c r="AA296" s="900"/>
      <c r="AB296" s="900"/>
      <c r="AC296" s="900"/>
      <c r="AD296" s="963">
        <f>IF(N296="","",IF(AND(N296+1&gt;$AN$7),"",N296+1))</f>
        <v>120</v>
      </c>
      <c r="AE296" s="963"/>
      <c r="AF296" s="963"/>
    </row>
    <row r="297" spans="1:32" s="44" customFormat="1" ht="10.5" customHeight="1">
      <c r="A297" s="98">
        <f>IF(N296="","",A296+1)</f>
        <v>9</v>
      </c>
      <c r="B297" s="351"/>
      <c r="C297" s="351"/>
      <c r="D297" s="351"/>
      <c r="E297" s="347"/>
      <c r="F297" s="347"/>
      <c r="G297" s="347"/>
      <c r="H297" s="347"/>
      <c r="I297" s="347"/>
      <c r="J297" s="346"/>
      <c r="K297" s="346"/>
      <c r="L297" s="346"/>
      <c r="M297" s="346"/>
      <c r="N297" s="350"/>
      <c r="O297" s="350"/>
      <c r="P297" s="350"/>
      <c r="Q297" s="964"/>
      <c r="R297" s="72"/>
      <c r="S297" s="72"/>
      <c r="T297" s="72"/>
      <c r="U297" s="73"/>
      <c r="V297" s="73"/>
      <c r="W297" s="73"/>
      <c r="X297" s="72"/>
      <c r="Y297" s="72"/>
      <c r="Z297" s="74"/>
      <c r="AA297" s="74"/>
      <c r="AB297" s="74"/>
      <c r="AC297" s="45"/>
      <c r="AD297" s="45"/>
      <c r="AE297" s="45"/>
      <c r="AF297" s="45"/>
    </row>
    <row r="298" spans="1:32" s="44" customFormat="1" ht="21" customHeight="1">
      <c r="A298" s="98">
        <f>IF(N296="","",A297+1)</f>
        <v>10</v>
      </c>
      <c r="B298" s="626" t="str">
        <f>IF('Master sheet'!$D$14="Hindi","विषय","Subject")</f>
        <v>विषय</v>
      </c>
      <c r="C298" s="642" t="str">
        <f>IF('Master sheet'!$D$14="Hindi","अर्द्धवार्षिक","Half Yearly")</f>
        <v>अर्द्धवार्षिक</v>
      </c>
      <c r="D298" s="643"/>
      <c r="E298" s="643"/>
      <c r="F298" s="643"/>
      <c r="G298" s="931" t="str">
        <f>IF('Master sheet'!$D$14="Hindi","वार्षिक","Yearly")</f>
        <v>वार्षिक</v>
      </c>
      <c r="H298" s="932"/>
      <c r="I298" s="932"/>
      <c r="J298" s="933"/>
      <c r="K298" s="642" t="str">
        <f>IF('Master sheet'!$D$14="Hindi","सर्व योग","Grand Total")</f>
        <v>सर्व योग</v>
      </c>
      <c r="L298" s="643"/>
      <c r="M298" s="643"/>
      <c r="N298" s="644"/>
      <c r="O298" s="928" t="str">
        <f>IF('Master sheet'!$D$14="Hindi","ग्रेड","Grade")</f>
        <v>ग्रेड</v>
      </c>
      <c r="P298" s="893" t="str">
        <f>IF('Master sheet'!$D$14="Hindi","परिणाम","Results")</f>
        <v>परिणाम</v>
      </c>
      <c r="Q298" s="964"/>
      <c r="R298" s="626" t="str">
        <f>IF('Master sheet'!$D$14="Hindi","विषय","Subject")</f>
        <v>विषय</v>
      </c>
      <c r="S298" s="642" t="str">
        <f>IF('Master sheet'!$D$14="Hindi","अर्द्धवार्षिक","Half Yearly")</f>
        <v>अर्द्धवार्षिक</v>
      </c>
      <c r="T298" s="643"/>
      <c r="U298" s="643"/>
      <c r="V298" s="643"/>
      <c r="W298" s="931" t="str">
        <f>IF('Master sheet'!$D$14="Hindi","वार्षिक","Yearly")</f>
        <v>वार्षिक</v>
      </c>
      <c r="X298" s="932"/>
      <c r="Y298" s="932"/>
      <c r="Z298" s="933"/>
      <c r="AA298" s="642" t="str">
        <f>IF('Master sheet'!$D$14="Hindi","सर्व योग","Grand Total")</f>
        <v>सर्व योग</v>
      </c>
      <c r="AB298" s="643"/>
      <c r="AC298" s="643"/>
      <c r="AD298" s="644"/>
      <c r="AE298" s="928" t="str">
        <f>IF('Master sheet'!$D$14="Hindi","ग्रेड","Grade")</f>
        <v>ग्रेड</v>
      </c>
      <c r="AF298" s="893" t="str">
        <f>IF('Master sheet'!$D$14="Hindi","परिणाम","Results")</f>
        <v>परिणाम</v>
      </c>
    </row>
    <row r="299" spans="1:32" s="44" customFormat="1" ht="90.75" customHeight="1">
      <c r="A299" s="98">
        <f>IF(N296="","",A298+1)</f>
        <v>11</v>
      </c>
      <c r="B299" s="626"/>
      <c r="C299" s="934" t="str">
        <f>IF('Master sheet'!$D$14="Hindi","लिखित","Written")</f>
        <v>लिखित</v>
      </c>
      <c r="D299" s="935"/>
      <c r="E299" s="934" t="str">
        <f>IF('Master sheet'!$D$14="Hindi","मौखिक","Oral")</f>
        <v>मौखिक</v>
      </c>
      <c r="F299" s="935"/>
      <c r="G299" s="934" t="str">
        <f>IF('Master sheet'!$D$14="Hindi","लिखित","Written")</f>
        <v>लिखित</v>
      </c>
      <c r="H299" s="935"/>
      <c r="I299" s="936" t="str">
        <f>IF('Master sheet'!$D$14="Hindi","मौखिक","Oral")</f>
        <v>मौखिक</v>
      </c>
      <c r="J299" s="936"/>
      <c r="K299" s="360" t="str">
        <f>IF('Master sheet'!$D$14="Hindi","लिखित","Written")</f>
        <v>लिखित</v>
      </c>
      <c r="L299" s="360" t="str">
        <f>IF('Master sheet'!$D$14="Hindi","मौखिक","Oral")</f>
        <v>मौखिक</v>
      </c>
      <c r="M299" s="937" t="str">
        <f>IF('Master sheet'!$D$14="Hindi","कुल विषय योग ","Subject Total")</f>
        <v xml:space="preserve">कुल विषय योग </v>
      </c>
      <c r="N299" s="938"/>
      <c r="O299" s="929"/>
      <c r="P299" s="894"/>
      <c r="Q299" s="964"/>
      <c r="R299" s="626"/>
      <c r="S299" s="934" t="str">
        <f>IF('Master sheet'!$D$14="Hindi","लिखित","Written")</f>
        <v>लिखित</v>
      </c>
      <c r="T299" s="935"/>
      <c r="U299" s="934" t="str">
        <f>IF('Master sheet'!$D$14="Hindi","मौखिक","Oral")</f>
        <v>मौखिक</v>
      </c>
      <c r="V299" s="935"/>
      <c r="W299" s="934" t="str">
        <f>IF('Master sheet'!$D$14="Hindi","लिखित","Written")</f>
        <v>लिखित</v>
      </c>
      <c r="X299" s="935"/>
      <c r="Y299" s="936" t="str">
        <f>IF('Master sheet'!$D$14="Hindi","मौखिक","Oral")</f>
        <v>मौखिक</v>
      </c>
      <c r="Z299" s="936"/>
      <c r="AA299" s="360" t="str">
        <f>IF('Master sheet'!$D$14="Hindi","लिखित","Written")</f>
        <v>लिखित</v>
      </c>
      <c r="AB299" s="360" t="str">
        <f>IF('Master sheet'!$D$14="Hindi","मौखिक","Oral")</f>
        <v>मौखिक</v>
      </c>
      <c r="AC299" s="937" t="str">
        <f>IF('Master sheet'!$D$14="Hindi","कुल विषय योग ","Subject Total")</f>
        <v xml:space="preserve">कुल विषय योग </v>
      </c>
      <c r="AD299" s="938"/>
      <c r="AE299" s="929"/>
      <c r="AF299" s="894"/>
    </row>
    <row r="300" spans="1:32" s="44" customFormat="1" ht="18.75" customHeight="1">
      <c r="A300" s="98">
        <f>IF(N296="","",A299+1)</f>
        <v>12</v>
      </c>
      <c r="B300" s="626"/>
      <c r="C300" s="905">
        <v>30</v>
      </c>
      <c r="D300" s="906"/>
      <c r="E300" s="905">
        <v>70</v>
      </c>
      <c r="F300" s="906"/>
      <c r="G300" s="905">
        <v>30</v>
      </c>
      <c r="H300" s="906"/>
      <c r="I300" s="905">
        <v>70</v>
      </c>
      <c r="J300" s="906"/>
      <c r="K300" s="388">
        <v>60</v>
      </c>
      <c r="L300" s="388">
        <v>140</v>
      </c>
      <c r="M300" s="905">
        <v>200</v>
      </c>
      <c r="N300" s="906"/>
      <c r="O300" s="930"/>
      <c r="P300" s="895"/>
      <c r="Q300" s="964"/>
      <c r="R300" s="626"/>
      <c r="S300" s="905">
        <v>30</v>
      </c>
      <c r="T300" s="906"/>
      <c r="U300" s="905">
        <v>70</v>
      </c>
      <c r="V300" s="906"/>
      <c r="W300" s="905">
        <v>30</v>
      </c>
      <c r="X300" s="906"/>
      <c r="Y300" s="905">
        <v>70</v>
      </c>
      <c r="Z300" s="906"/>
      <c r="AA300" s="388">
        <v>60</v>
      </c>
      <c r="AB300" s="388">
        <v>140</v>
      </c>
      <c r="AC300" s="905">
        <v>200</v>
      </c>
      <c r="AD300" s="906"/>
      <c r="AE300" s="930"/>
      <c r="AF300" s="895"/>
    </row>
    <row r="301" spans="1:32" s="44" customFormat="1" ht="21" customHeight="1">
      <c r="A301" s="98">
        <f>IF(N296="","",A300+1)</f>
        <v>13</v>
      </c>
      <c r="B301" s="303" t="str">
        <f>IF('Master sheet'!D$14="Hindi","हिंदी","Hindi")</f>
        <v>हिंदी</v>
      </c>
      <c r="C301" s="701">
        <f>IFERROR(IF(AND(N296=""),"",VLOOKUP(N296,Marks,15,0)),"")</f>
        <v>29</v>
      </c>
      <c r="D301" s="703"/>
      <c r="E301" s="701">
        <f>IFERROR(IF(AND(N296=""),"",VLOOKUP(N296,Marks,16,0)),"")</f>
        <v>51</v>
      </c>
      <c r="F301" s="703"/>
      <c r="G301" s="701">
        <f>IFERROR(IF(AND(N296=""),"",VLOOKUP(N296,Marks,19,0)),"")</f>
        <v>24</v>
      </c>
      <c r="H301" s="703"/>
      <c r="I301" s="701">
        <f>IFERROR(IF(AND(N296=""),"",VLOOKUP(N296,Marks,20,0)),"")</f>
        <v>20</v>
      </c>
      <c r="J301" s="703"/>
      <c r="K301" s="380">
        <f>IFERROR(IF(AND(N296=""),"",SUM(C301,G301)),"")</f>
        <v>53</v>
      </c>
      <c r="L301" s="380">
        <f>IFERROR(IF(AND(N296=""),"",SUM(E301,I301)),"")</f>
        <v>71</v>
      </c>
      <c r="M301" s="903">
        <f>IFERROR(IF(AND(N296=""),"",SUM(K301,L301)),"")</f>
        <v>124</v>
      </c>
      <c r="N301" s="904"/>
      <c r="O301" s="79" t="str">
        <f>IFERROR(IF(AND(N296=""),"",VLOOKUP(N296,Marks,28,0)),"")</f>
        <v>C</v>
      </c>
      <c r="P301" s="209" t="str">
        <f>IFERROR(IF(AND(N296=""),"",VLOOKUP(N296,Marks,26,0)),"")</f>
        <v>P</v>
      </c>
      <c r="Q301" s="964"/>
      <c r="R301" s="303" t="str">
        <f>IF('Master sheet'!V$14="Hindi","हिंदी","Hindi")</f>
        <v>Hindi</v>
      </c>
      <c r="S301" s="701">
        <f>IFERROR(IF(AND(AD296=""),"",VLOOKUP(AD296,Marks,15,0)),"")</f>
        <v>29</v>
      </c>
      <c r="T301" s="703"/>
      <c r="U301" s="701">
        <f>IFERROR(IF(AND(AD296=""),"",VLOOKUP(AD296,Marks,16,0)),"")</f>
        <v>54</v>
      </c>
      <c r="V301" s="703"/>
      <c r="W301" s="701">
        <f>IFERROR(IF(AND(AD296=""),"",VLOOKUP(AD296,Marks,19,0)),"")</f>
        <v>24</v>
      </c>
      <c r="X301" s="703"/>
      <c r="Y301" s="701">
        <f>IFERROR(IF(AND(AD296=""),"",VLOOKUP(AD296,Marks,20,0)),"")</f>
        <v>21</v>
      </c>
      <c r="Z301" s="703"/>
      <c r="AA301" s="380">
        <f>IFERROR(IF(AND(AD296=""),"",SUM(S301,W301)),"")</f>
        <v>53</v>
      </c>
      <c r="AB301" s="380">
        <f>IFERROR(IF(AND(AD296=""),"",SUM(U301,Y301)),"")</f>
        <v>75</v>
      </c>
      <c r="AC301" s="903">
        <f>IFERROR(IF(AND(AD296=""),"",SUM(AA301,AB301)),"")</f>
        <v>128</v>
      </c>
      <c r="AD301" s="904"/>
      <c r="AE301" s="79" t="str">
        <f>IFERROR(IF(AND(AD296=""),"",VLOOKUP(AD296,Marks,28,0)),"")</f>
        <v>C</v>
      </c>
      <c r="AF301" s="209" t="str">
        <f>IFERROR(IF(AND(AD296=""),"",VLOOKUP(AD296,Marks,26,0)),"")</f>
        <v>P</v>
      </c>
    </row>
    <row r="302" spans="1:32" s="44" customFormat="1" ht="21" customHeight="1">
      <c r="A302" s="98">
        <f>IF(N296="","",A301+1)</f>
        <v>14</v>
      </c>
      <c r="B302" s="303" t="str">
        <f>IF('Master sheet'!$D$14="Hindi","गणित","Maths")</f>
        <v>गणित</v>
      </c>
      <c r="C302" s="701">
        <f>IFERROR(IF(AND(N296=""),"",VLOOKUP(N296,Marks,51,0)),"")</f>
        <v>22</v>
      </c>
      <c r="D302" s="703"/>
      <c r="E302" s="701">
        <f>IFERROR(IF(AND(N296=""),"",VLOOKUP(N296,Marks,52,0)),"")</f>
        <v>64</v>
      </c>
      <c r="F302" s="703"/>
      <c r="G302" s="701">
        <f>IFERROR(IF(AND(N296=""),"",VLOOKUP(N296,Marks,55,0)),"")</f>
        <v>27</v>
      </c>
      <c r="H302" s="703"/>
      <c r="I302" s="701">
        <f>IFERROR(IF(AND(N296=""),"",VLOOKUP(N296,Marks,56,0)),"")</f>
        <v>68</v>
      </c>
      <c r="J302" s="703"/>
      <c r="K302" s="380">
        <f>IFERROR(IF(AND(N296=""),"",SUM(C302,G302)),"")</f>
        <v>49</v>
      </c>
      <c r="L302" s="380">
        <f>IFERROR(IF(AND(N296=""),"",SUM(E302,I302)),"")</f>
        <v>132</v>
      </c>
      <c r="M302" s="903">
        <f>IFERROR(IF(AND(N296=""),"",SUM(K302,L302)),"")</f>
        <v>181</v>
      </c>
      <c r="N302" s="904"/>
      <c r="O302" s="79" t="str">
        <f>IFERROR(IF(AND(N296=""),"",VLOOKUP(N296,Marks,64,0)),"")</f>
        <v>A</v>
      </c>
      <c r="P302" s="209" t="str">
        <f>IFERROR(IF(AND(N296=""),"",VLOOKUP(N296,Marks,62,0)),"")</f>
        <v>P</v>
      </c>
      <c r="Q302" s="964"/>
      <c r="R302" s="303" t="str">
        <f>IF('Master sheet'!$D$14="Hindi","गणित","Maths")</f>
        <v>गणित</v>
      </c>
      <c r="S302" s="701">
        <f>IFERROR(IF(AND(AD296=""),"",VLOOKUP(AD296,Marks,51,0)),"")</f>
        <v>22</v>
      </c>
      <c r="T302" s="703"/>
      <c r="U302" s="701">
        <f>IFERROR(IF(AND(AD296=""),"",VLOOKUP(AD296,Marks,52,0)),"")</f>
        <v>64</v>
      </c>
      <c r="V302" s="703"/>
      <c r="W302" s="701">
        <f>IFERROR(IF(AND(AD296=""),"",VLOOKUP(AD296,Marks,55,0)),"")</f>
        <v>24</v>
      </c>
      <c r="X302" s="703"/>
      <c r="Y302" s="701">
        <f>IFERROR(IF(AND(AD296=""),"",VLOOKUP(AD296,Marks,56,0)),"")</f>
        <v>65</v>
      </c>
      <c r="Z302" s="703"/>
      <c r="AA302" s="380">
        <f>IFERROR(IF(AND(AD296=""),"",SUM(S302,W302)),"")</f>
        <v>46</v>
      </c>
      <c r="AB302" s="380">
        <f>IFERROR(IF(AND(AD296=""),"",SUM(U302,Y302)),"")</f>
        <v>129</v>
      </c>
      <c r="AC302" s="903">
        <f>IFERROR(IF(AND(AD296=""),"",SUM(AA302,AB302)),"")</f>
        <v>175</v>
      </c>
      <c r="AD302" s="904"/>
      <c r="AE302" s="79" t="str">
        <f>IFERROR(IF(AND(AD296=""),"",VLOOKUP(AD296,Marks,64,0)),"")</f>
        <v>A</v>
      </c>
      <c r="AF302" s="209" t="str">
        <f>IFERROR(IF(AND(AD296=""),"",VLOOKUP(AD296,Marks,62,0)),"")</f>
        <v>P</v>
      </c>
    </row>
    <row r="303" spans="1:32" s="44" customFormat="1" ht="21" customHeight="1">
      <c r="A303" s="98">
        <f>IF(N296="","",A302+1)</f>
        <v>15</v>
      </c>
      <c r="B303" s="390"/>
      <c r="C303" s="905">
        <v>15</v>
      </c>
      <c r="D303" s="906"/>
      <c r="E303" s="905">
        <v>35</v>
      </c>
      <c r="F303" s="906"/>
      <c r="G303" s="905">
        <v>15</v>
      </c>
      <c r="H303" s="906"/>
      <c r="I303" s="905">
        <v>35</v>
      </c>
      <c r="J303" s="906"/>
      <c r="K303" s="388">
        <v>30</v>
      </c>
      <c r="L303" s="388">
        <v>70</v>
      </c>
      <c r="M303" s="905">
        <v>100</v>
      </c>
      <c r="N303" s="906"/>
      <c r="O303" s="921"/>
      <c r="P303" s="922"/>
      <c r="Q303" s="964"/>
      <c r="R303" s="390"/>
      <c r="S303" s="905">
        <v>15</v>
      </c>
      <c r="T303" s="906"/>
      <c r="U303" s="905">
        <v>35</v>
      </c>
      <c r="V303" s="906"/>
      <c r="W303" s="905">
        <v>15</v>
      </c>
      <c r="X303" s="906"/>
      <c r="Y303" s="905">
        <v>35</v>
      </c>
      <c r="Z303" s="906"/>
      <c r="AA303" s="388">
        <v>30</v>
      </c>
      <c r="AB303" s="388">
        <v>70</v>
      </c>
      <c r="AC303" s="905">
        <v>100</v>
      </c>
      <c r="AD303" s="906"/>
      <c r="AE303" s="921"/>
      <c r="AF303" s="922"/>
    </row>
    <row r="304" spans="1:32" s="44" customFormat="1" ht="21" customHeight="1">
      <c r="A304" s="98">
        <f>IF(N296="","",A303+1)</f>
        <v>16</v>
      </c>
      <c r="B304" s="303" t="str">
        <f>IF('Master sheet'!$D$14="Hindi","अंग्रेजी","English")</f>
        <v>अंग्रेजी</v>
      </c>
      <c r="C304" s="701">
        <f>IFERROR(IF(AND(N296=""),"",VLOOKUP(N296,Marks,33,0)),"")</f>
        <v>14</v>
      </c>
      <c r="D304" s="703"/>
      <c r="E304" s="701">
        <f>IFERROR(IF(AND(N296=""),"",VLOOKUP(N296,Marks,34,0)),"")</f>
        <v>32</v>
      </c>
      <c r="F304" s="703"/>
      <c r="G304" s="701">
        <f>IFERROR(IF(AND(N296=""),"",VLOOKUP(N296,Marks,37,0)),"")</f>
        <v>10</v>
      </c>
      <c r="H304" s="703"/>
      <c r="I304" s="701">
        <f>IFERROR(IF(AND(N296=""),"",VLOOKUP(N296,Marks,38,0)),"")</f>
        <v>31</v>
      </c>
      <c r="J304" s="703"/>
      <c r="K304" s="380">
        <f>IFERROR(IF(AND(N296=""),"",SUM(C304,G304)),"")</f>
        <v>24</v>
      </c>
      <c r="L304" s="380">
        <f>IFERROR(IF(AND(N296=""),"",SUM(E304,I304)),"")</f>
        <v>63</v>
      </c>
      <c r="M304" s="903">
        <f>IFERROR(IF(AND(N296=""),"",SUM(K304,L304)),"")</f>
        <v>87</v>
      </c>
      <c r="N304" s="904"/>
      <c r="O304" s="79" t="str">
        <f>IFERROR(IF(AND(N296=""),"",VLOOKUP(N296,Marks,46,0)),"")</f>
        <v>A</v>
      </c>
      <c r="P304" s="209" t="str">
        <f>IFERROR(IF(AND(N296=""),"",VLOOKUP(N296,Marks,44,0)),"")</f>
        <v>P</v>
      </c>
      <c r="Q304" s="964"/>
      <c r="R304" s="303" t="str">
        <f>IF('Master sheet'!$D$14="Hindi","अंग्रेजी","English")</f>
        <v>अंग्रेजी</v>
      </c>
      <c r="S304" s="701">
        <f>IFERROR(IF(AND(AD296=""),"",VLOOKUP(AD296,Marks,33,0)),"")</f>
        <v>14</v>
      </c>
      <c r="T304" s="703"/>
      <c r="U304" s="701">
        <f>IFERROR(IF(AND(AD296=""),"",VLOOKUP(AD296,Marks,34,0)),"")</f>
        <v>32</v>
      </c>
      <c r="V304" s="703"/>
      <c r="W304" s="701">
        <f>IFERROR(IF(AND(AD296=""),"",VLOOKUP(AD296,Marks,37,0)),"")</f>
        <v>10</v>
      </c>
      <c r="X304" s="703"/>
      <c r="Y304" s="701">
        <f>IFERROR(IF(AND(AD296=""),"",VLOOKUP(AD296,Marks,38,0)),"")</f>
        <v>30</v>
      </c>
      <c r="Z304" s="703"/>
      <c r="AA304" s="380">
        <f>IFERROR(IF(AND(AD296=""),"",SUM(S304,W304)),"")</f>
        <v>24</v>
      </c>
      <c r="AB304" s="380">
        <f>IFERROR(IF(AND(AD296=""),"",SUM(U304,Y304)),"")</f>
        <v>62</v>
      </c>
      <c r="AC304" s="903">
        <f>IFERROR(IF(AND(AD296=""),"",SUM(AA304,AB304)),"")</f>
        <v>86</v>
      </c>
      <c r="AD304" s="904"/>
      <c r="AE304" s="79" t="str">
        <f>IFERROR(IF(AND(AD296=""),"",VLOOKUP(AD296,Marks,46,0)),"")</f>
        <v>A</v>
      </c>
      <c r="AF304" s="209" t="str">
        <f>IFERROR(IF(AND(AD296=""),"",VLOOKUP(AD296,Marks,44,0)),"")</f>
        <v>P</v>
      </c>
    </row>
    <row r="305" spans="1:32" s="44" customFormat="1" ht="25.5" customHeight="1">
      <c r="A305" s="98">
        <f>IF(N296="","",A304+1)</f>
        <v>17</v>
      </c>
      <c r="B305" s="304" t="str">
        <f>IF('Master sheet'!$D$14="Hindi","कुल योग","Total")</f>
        <v>कुल योग</v>
      </c>
      <c r="C305" s="926">
        <f>IF(AND(N296=""),"",IF(AND(C301="",C302="",C304=""),"",SUM(C301,C302,C304)))</f>
        <v>65</v>
      </c>
      <c r="D305" s="927"/>
      <c r="E305" s="926">
        <f>IF(AND(N296=""),"",IF(AND(E301="",E302="",E304=""),"",SUM(E301,E302,E304)))</f>
        <v>147</v>
      </c>
      <c r="F305" s="927"/>
      <c r="G305" s="926">
        <f>IF(AND(N296=""),"",IF(AND(G301="",G302="",G304=""),"",SUM(G301,G302,G304)))</f>
        <v>61</v>
      </c>
      <c r="H305" s="927"/>
      <c r="I305" s="926">
        <f>IF(AND(N296=""),"",IF(AND(I301="",I302="",I304=""),"",SUM(I301,I302,I304)))</f>
        <v>119</v>
      </c>
      <c r="J305" s="927"/>
      <c r="K305" s="381">
        <f>IF(AND(N296=""),"",IF(AND(K301="",K302="",K304=""),"",SUM(K301,K302,K304)))</f>
        <v>126</v>
      </c>
      <c r="L305" s="381">
        <f>IF(AND(N296=""),"",IF(AND(L301="",L302="",L304=""),"",SUM(L301,L302,L304)))</f>
        <v>266</v>
      </c>
      <c r="M305" s="903">
        <f>IF(AND(N296=""),"",IF(AND(M301="",M302="",M304=""),"",SUM(M301,M302,M304)))</f>
        <v>392</v>
      </c>
      <c r="N305" s="904"/>
      <c r="O305" s="389" t="str">
        <f>IFERROR(IF(AND(N296=""),"",VLOOKUP(N296,Marks,119,0)),"")</f>
        <v>B</v>
      </c>
      <c r="P305" s="212"/>
      <c r="Q305" s="964"/>
      <c r="R305" s="304" t="str">
        <f>IF('Master sheet'!$D$14="Hindi","कुल योग","Total")</f>
        <v>कुल योग</v>
      </c>
      <c r="S305" s="926">
        <f>IF(AND(AD296=""),"",IF(AND(S301="",S302="",S304=""),"",SUM(S301,S302,S304)))</f>
        <v>65</v>
      </c>
      <c r="T305" s="927"/>
      <c r="U305" s="926">
        <f>IF(AND(AD296=""),"",IF(AND(U301="",U302="",U304=""),"",SUM(U301,U302,U304)))</f>
        <v>150</v>
      </c>
      <c r="V305" s="927"/>
      <c r="W305" s="926">
        <f>IF(AND(AD296=""),"",IF(AND(W301="",W302="",W304=""),"",SUM(W301,W302,W304)))</f>
        <v>58</v>
      </c>
      <c r="X305" s="927"/>
      <c r="Y305" s="926">
        <f>IF(AND(AD296=""),"",IF(AND(Y301="",Y302="",Y304=""),"",SUM(Y301,Y302,Y304)))</f>
        <v>116</v>
      </c>
      <c r="Z305" s="927"/>
      <c r="AA305" s="381">
        <f>IF(AND(AD296=""),"",IF(AND(AA301="",AA302="",AA304=""),"",SUM(AA301,AA302,AA304)))</f>
        <v>123</v>
      </c>
      <c r="AB305" s="381">
        <f>IF(AND(AD296=""),"",IF(AND(AB301="",AB302="",AB304=""),"",SUM(AB301,AB302,AB304)))</f>
        <v>266</v>
      </c>
      <c r="AC305" s="903">
        <f>IF(AND(AD296=""),"",IF(AND(AC301="",AC302="",AC304=""),"",SUM(AC301,AC302,AC304)))</f>
        <v>389</v>
      </c>
      <c r="AD305" s="904"/>
      <c r="AE305" s="389" t="str">
        <f>IFERROR(IF(AND(AD296=""),"",VLOOKUP(AD296,Marks,119,0)),"")</f>
        <v>B</v>
      </c>
      <c r="AF305" s="212"/>
    </row>
    <row r="306" spans="1:32" s="44" customFormat="1" ht="25.5" customHeight="1">
      <c r="A306" s="98">
        <f>IF(N296="","",A305+1)</f>
        <v>18</v>
      </c>
      <c r="B306" s="391"/>
      <c r="C306" s="905">
        <v>50</v>
      </c>
      <c r="D306" s="923"/>
      <c r="E306" s="923"/>
      <c r="F306" s="906"/>
      <c r="G306" s="905">
        <v>50</v>
      </c>
      <c r="H306" s="923"/>
      <c r="I306" s="923"/>
      <c r="J306" s="906"/>
      <c r="K306" s="905">
        <v>100</v>
      </c>
      <c r="L306" s="923"/>
      <c r="M306" s="923"/>
      <c r="N306" s="906"/>
      <c r="O306" s="924"/>
      <c r="P306" s="925"/>
      <c r="Q306" s="964"/>
      <c r="R306" s="391"/>
      <c r="S306" s="905">
        <v>50</v>
      </c>
      <c r="T306" s="923"/>
      <c r="U306" s="923"/>
      <c r="V306" s="906"/>
      <c r="W306" s="905">
        <v>50</v>
      </c>
      <c r="X306" s="923"/>
      <c r="Y306" s="923"/>
      <c r="Z306" s="906"/>
      <c r="AA306" s="905">
        <v>100</v>
      </c>
      <c r="AB306" s="923"/>
      <c r="AC306" s="923"/>
      <c r="AD306" s="906"/>
      <c r="AE306" s="924"/>
      <c r="AF306" s="925"/>
    </row>
    <row r="307" spans="1:32" s="44" customFormat="1" ht="21" customHeight="1">
      <c r="A307" s="98">
        <f>IF(N296="","",A306+1)</f>
        <v>19</v>
      </c>
      <c r="B307" s="308" t="str">
        <f>IF('Master sheet'!$D$14="Hindi","पर्यावरण अध्ययन","EVS")</f>
        <v>पर्यावरण अध्ययन</v>
      </c>
      <c r="C307" s="701">
        <f>IFERROR(IF(AND(N296=""),"",VLOOKUP(N296,Marks,69,0)),"")</f>
        <v>42</v>
      </c>
      <c r="D307" s="702"/>
      <c r="E307" s="702"/>
      <c r="F307" s="703"/>
      <c r="G307" s="701">
        <f>IFERROR(IF(AND(N296=""),"",VLOOKUP(N296,Marks,73,0)),"")</f>
        <v>47</v>
      </c>
      <c r="H307" s="702"/>
      <c r="I307" s="702"/>
      <c r="J307" s="703"/>
      <c r="K307" s="926">
        <f>IFERROR(IF(AND(N296=""),"",SUM(C307,G307)),"")</f>
        <v>89</v>
      </c>
      <c r="L307" s="948"/>
      <c r="M307" s="948"/>
      <c r="N307" s="927"/>
      <c r="O307" s="79" t="str">
        <f>IFERROR(IF(AND(N296=""),"",VLOOKUP(N296,Marks,82,0)),"")</f>
        <v>A</v>
      </c>
      <c r="P307" s="209" t="str">
        <f>IFERROR(IF(AND(N296=""),"",VLOOKUP(N296,Marks,80,0)),"")</f>
        <v>P</v>
      </c>
      <c r="Q307" s="964"/>
      <c r="R307" s="308" t="str">
        <f>IF('Master sheet'!$D$14="Hindi","पर्यावरण अध्ययन","EVS")</f>
        <v>पर्यावरण अध्ययन</v>
      </c>
      <c r="S307" s="701">
        <f>IFERROR(IF(AND(AD296=""),"",VLOOKUP(AD296,Marks,69,0)),"")</f>
        <v>40</v>
      </c>
      <c r="T307" s="702"/>
      <c r="U307" s="702"/>
      <c r="V307" s="703"/>
      <c r="W307" s="701">
        <f>IFERROR(IF(AND(AD296=""),"",VLOOKUP(AD296,Marks,73,0)),"")</f>
        <v>49</v>
      </c>
      <c r="X307" s="702"/>
      <c r="Y307" s="702"/>
      <c r="Z307" s="703"/>
      <c r="AA307" s="926">
        <f>IFERROR(IF(AND(AD296=""),"",SUM(S307,W307)),"")</f>
        <v>89</v>
      </c>
      <c r="AB307" s="948"/>
      <c r="AC307" s="948"/>
      <c r="AD307" s="927"/>
      <c r="AE307" s="79" t="str">
        <f>IFERROR(IF(AND(AD296=""),"",VLOOKUP(AD296,Marks,82,0)),"")</f>
        <v>A</v>
      </c>
      <c r="AF307" s="209" t="str">
        <f>IFERROR(IF(AND(AD296=""),"",VLOOKUP(AD296,Marks,80,0)),"")</f>
        <v>P</v>
      </c>
    </row>
    <row r="308" spans="1:32" s="44" customFormat="1" ht="9" customHeight="1">
      <c r="A308" s="98">
        <f>IF(N296="","",A307+1)</f>
        <v>20</v>
      </c>
      <c r="B308" s="896"/>
      <c r="C308" s="896"/>
      <c r="D308" s="896"/>
      <c r="E308" s="896"/>
      <c r="F308" s="896"/>
      <c r="G308" s="896"/>
      <c r="H308" s="896"/>
      <c r="I308" s="896"/>
      <c r="J308" s="896"/>
      <c r="K308" s="896"/>
      <c r="L308" s="896"/>
      <c r="M308" s="896"/>
      <c r="N308" s="896"/>
      <c r="O308" s="896"/>
      <c r="P308" s="896"/>
      <c r="Q308" s="964"/>
      <c r="R308" s="896"/>
      <c r="S308" s="896"/>
      <c r="T308" s="896"/>
      <c r="U308" s="896"/>
      <c r="V308" s="896"/>
      <c r="W308" s="896"/>
      <c r="X308" s="896"/>
      <c r="Y308" s="896"/>
      <c r="Z308" s="896"/>
      <c r="AA308" s="896"/>
      <c r="AB308" s="896"/>
      <c r="AC308" s="896"/>
      <c r="AD308" s="896"/>
      <c r="AE308" s="896"/>
      <c r="AF308" s="896"/>
    </row>
    <row r="309" spans="1:32" s="44" customFormat="1" ht="18.95" customHeight="1">
      <c r="A309" s="98">
        <f>IF(N296="","",A308+1)</f>
        <v>21</v>
      </c>
      <c r="B309" s="949" t="str">
        <f>IF('Master sheet'!$D$14="Hindi","अतिरिक्त विषय ","Extra Subject")</f>
        <v xml:space="preserve">अतिरिक्त विषय </v>
      </c>
      <c r="C309" s="949"/>
      <c r="D309" s="949"/>
      <c r="E309" s="949"/>
      <c r="F309" s="949"/>
      <c r="G309" s="949"/>
      <c r="H309" s="949"/>
      <c r="I309" s="949"/>
      <c r="J309" s="949"/>
      <c r="K309" s="949"/>
      <c r="L309" s="949"/>
      <c r="M309" s="949"/>
      <c r="N309" s="949"/>
      <c r="O309" s="949"/>
      <c r="P309" s="949"/>
      <c r="Q309" s="964"/>
      <c r="R309" s="950" t="str">
        <f>IF('Master sheet'!$D$14="Hindi","अतिरिक्त विषय ","Extra Subject")</f>
        <v xml:space="preserve">अतिरिक्त विषय </v>
      </c>
      <c r="S309" s="950"/>
      <c r="T309" s="950"/>
      <c r="U309" s="950"/>
      <c r="V309" s="950"/>
      <c r="W309" s="950"/>
      <c r="X309" s="950"/>
      <c r="Y309" s="950"/>
      <c r="Z309" s="950"/>
      <c r="AA309" s="950"/>
      <c r="AB309" s="950"/>
      <c r="AC309" s="950"/>
      <c r="AD309" s="950"/>
      <c r="AE309" s="950"/>
      <c r="AF309" s="950"/>
    </row>
    <row r="310" spans="1:32" s="412" customFormat="1" ht="18.95" customHeight="1">
      <c r="A310" s="98">
        <f>IF(N296="","",A309+1)</f>
        <v>22</v>
      </c>
      <c r="B310" s="411" t="str">
        <f>IF('Master sheet'!$D$14="Hindi","विषय","Subject")</f>
        <v>विषय</v>
      </c>
      <c r="C310" s="960" t="str">
        <f>IF('Master sheet'!$D$14="Hindi","पूर्णांक","M.M.")</f>
        <v>पूर्णांक</v>
      </c>
      <c r="D310" s="961"/>
      <c r="E310" s="960" t="str">
        <f>IF('Master sheet'!$D$14="Hindi","प्राप्तांक","Ob.M.")</f>
        <v>प्राप्तांक</v>
      </c>
      <c r="F310" s="961"/>
      <c r="G310" s="960" t="str">
        <f>IF('Master sheet'!$D$14="Hindi","ग्रेड","Grade")</f>
        <v>ग्रेड</v>
      </c>
      <c r="H310" s="961"/>
      <c r="I310" s="960" t="str">
        <f>IF('Master sheet'!$D$14="Hindi","विषय","Subject")</f>
        <v>विषय</v>
      </c>
      <c r="J310" s="961"/>
      <c r="K310" s="960" t="str">
        <f>IF('Master sheet'!$D$14="Hindi","पूर्णांक","M.M.")</f>
        <v>पूर्णांक</v>
      </c>
      <c r="L310" s="961"/>
      <c r="M310" s="960" t="str">
        <f>IF('Master sheet'!$D$14="Hindi","प्राप्तांक","Ob.M.")</f>
        <v>प्राप्तांक</v>
      </c>
      <c r="N310" s="961"/>
      <c r="O310" s="960" t="str">
        <f>IF('Master sheet'!$D$14="Hindi","ग्रेड","Grade")</f>
        <v>ग्रेड</v>
      </c>
      <c r="P310" s="961"/>
      <c r="Q310" s="964"/>
      <c r="R310" s="411" t="str">
        <f>IF('Master sheet'!$D$14="Hindi","विषय","Subject")</f>
        <v>विषय</v>
      </c>
      <c r="S310" s="960" t="str">
        <f>IF('Master sheet'!$D$14="Hindi","पूर्णांक","M.M.")</f>
        <v>पूर्णांक</v>
      </c>
      <c r="T310" s="961"/>
      <c r="U310" s="960" t="str">
        <f>IF('Master sheet'!$D$14="Hindi","प्राप्तांक","Ob.M.")</f>
        <v>प्राप्तांक</v>
      </c>
      <c r="V310" s="961"/>
      <c r="W310" s="960" t="str">
        <f>IF('Master sheet'!$D$14="Hindi","ग्रेड","Grade")</f>
        <v>ग्रेड</v>
      </c>
      <c r="X310" s="961"/>
      <c r="Y310" s="960" t="str">
        <f>IF('Master sheet'!$D$14="Hindi","विषय","Subject")</f>
        <v>विषय</v>
      </c>
      <c r="Z310" s="961"/>
      <c r="AA310" s="960" t="str">
        <f>IF('Master sheet'!$D$14="Hindi","पूर्णांक","M.M.")</f>
        <v>पूर्णांक</v>
      </c>
      <c r="AB310" s="961"/>
      <c r="AC310" s="960" t="str">
        <f>IF('Master sheet'!$D$14="Hindi","प्राप्तांक","Ob.M.")</f>
        <v>प्राप्तांक</v>
      </c>
      <c r="AD310" s="961"/>
      <c r="AE310" s="960" t="str">
        <f>IF('Master sheet'!$D$14="Hindi","ग्रेड","Grade")</f>
        <v>ग्रेड</v>
      </c>
      <c r="AF310" s="961"/>
    </row>
    <row r="311" spans="1:32" s="44" customFormat="1" ht="22.5" customHeight="1">
      <c r="A311" s="98">
        <f>IF(N296="","",A310+1)</f>
        <v>23</v>
      </c>
      <c r="B311" s="303" t="str">
        <f>IF(AND(N296=""),"",'Result Sheet'!$DA$4)</f>
        <v>COMPUTER</v>
      </c>
      <c r="C311" s="913">
        <f>IF(AND(N296=""),"",'Result Sheet'!$DC$7)</f>
        <v>100</v>
      </c>
      <c r="D311" s="913"/>
      <c r="E311" s="914">
        <f>IFERROR(IF(AND(N296=""),"",VLOOKUP(N296,Marks,106,0)),"")</f>
        <v>0</v>
      </c>
      <c r="F311" s="914"/>
      <c r="G311" s="915" t="str">
        <f>IFERROR(IF(AND(N296=""),"",VLOOKUP(N296,Marks,107,0)),"")</f>
        <v/>
      </c>
      <c r="H311" s="915"/>
      <c r="I311" s="916" t="str">
        <f>IF(AND(N296=""),"",'Result Sheet'!$DE$4)</f>
        <v>G.K.</v>
      </c>
      <c r="J311" s="916"/>
      <c r="K311" s="913">
        <f>IF(AND(N296=""),"",'Result Sheet'!$DG$7)</f>
        <v>100</v>
      </c>
      <c r="L311" s="913"/>
      <c r="M311" s="914">
        <f>IFERROR(IF(AND(N296=""),"",VLOOKUP(N296,Marks,110,0)),"")</f>
        <v>0</v>
      </c>
      <c r="N311" s="914"/>
      <c r="O311" s="915" t="str">
        <f>IFERROR(IF(AND(N296=""),"",VLOOKUP(N296,Marks,111,0)),"")</f>
        <v/>
      </c>
      <c r="P311" s="915"/>
      <c r="Q311" s="964"/>
      <c r="R311" s="303" t="str">
        <f>IF(AND(AD296=""),"",'Result Sheet'!$DA$4)</f>
        <v>COMPUTER</v>
      </c>
      <c r="S311" s="913">
        <f>IF(AND(AD296=""),"",'Result Sheet'!$DC$7)</f>
        <v>100</v>
      </c>
      <c r="T311" s="913"/>
      <c r="U311" s="914">
        <f>IFERROR(IF(AND(AD296=""),"",VLOOKUP(AD296,Marks,106,0)),"")</f>
        <v>0</v>
      </c>
      <c r="V311" s="914"/>
      <c r="W311" s="915" t="str">
        <f>IFERROR(IF(AND(AD296=""),"",VLOOKUP(AD296,Marks,107,0)),"")</f>
        <v/>
      </c>
      <c r="X311" s="915"/>
      <c r="Y311" s="916" t="str">
        <f>IF(AND(AD296=""),"",'Result Sheet'!$DE$4)</f>
        <v>G.K.</v>
      </c>
      <c r="Z311" s="916"/>
      <c r="AA311" s="913">
        <f>IF(AND(AD296=""),"",'Result Sheet'!$DG$7)</f>
        <v>100</v>
      </c>
      <c r="AB311" s="913"/>
      <c r="AC311" s="914">
        <f>IFERROR(IF(AND(AD296=""),"",VLOOKUP(AD296,Marks,110,0)),"")</f>
        <v>0</v>
      </c>
      <c r="AD311" s="914"/>
      <c r="AE311" s="915" t="str">
        <f>IFERROR(IF(AND(AD296=""),"",VLOOKUP(AD296,Marks,111,0)),"")</f>
        <v/>
      </c>
      <c r="AF311" s="915"/>
    </row>
    <row r="312" spans="1:32" s="44" customFormat="1" ht="22.5" customHeight="1">
      <c r="A312" s="98">
        <f>IF(N296="","",A311+1)</f>
        <v>24</v>
      </c>
      <c r="B312" s="897" t="str">
        <f>IF('Master sheet'!$D$14="Hindi","विषय","Subject")</f>
        <v>विषय</v>
      </c>
      <c r="C312" s="897"/>
      <c r="D312" s="919" t="str">
        <f>IF('Master sheet'!$D$14="Hindi","प्राप्तांक","Marks ")</f>
        <v>प्राप्तांक</v>
      </c>
      <c r="E312" s="920"/>
      <c r="F312" s="306" t="str">
        <f>IF('Master sheet'!$D$14="Hindi","ग्रेड","Grade")</f>
        <v>ग्रेड</v>
      </c>
      <c r="G312" s="897" t="str">
        <f>IF('Master sheet'!$D$14="Hindi","विषय","Subject")</f>
        <v>विषय</v>
      </c>
      <c r="H312" s="897"/>
      <c r="I312" s="919" t="str">
        <f>IF('Master sheet'!$D$14="Hindi","प्राप्तांक","Marks")</f>
        <v>प्राप्तांक</v>
      </c>
      <c r="J312" s="920"/>
      <c r="K312" s="306" t="str">
        <f>IF('Master sheet'!$D$14="Hindi","ग्रेड","Grade")</f>
        <v>ग्रेड</v>
      </c>
      <c r="L312" s="897" t="str">
        <f>IF('Master sheet'!$D$14="Hindi","विषय","Subject")</f>
        <v>विषय</v>
      </c>
      <c r="M312" s="897"/>
      <c r="N312" s="919" t="str">
        <f>IF('Master sheet'!$D$14="Hindi","प्राप्तांक","Marks")</f>
        <v>प्राप्तांक</v>
      </c>
      <c r="O312" s="920"/>
      <c r="P312" s="345" t="str">
        <f>IF('Master sheet'!$D$14="Hindi","ग्रेड","Grade")</f>
        <v>ग्रेड</v>
      </c>
      <c r="Q312" s="964"/>
      <c r="R312" s="897" t="str">
        <f>IF('Master sheet'!$D$14="Hindi","विषय","Subject")</f>
        <v>विषय</v>
      </c>
      <c r="S312" s="897"/>
      <c r="T312" s="919" t="str">
        <f>IF('Master sheet'!$D$14="Hindi","प्राप्तांक","Marks")</f>
        <v>प्राप्तांक</v>
      </c>
      <c r="U312" s="920"/>
      <c r="V312" s="306" t="str">
        <f>IF('Master sheet'!$D$14="Hindi","ग्रेड","Grade")</f>
        <v>ग्रेड</v>
      </c>
      <c r="W312" s="897" t="str">
        <f>IF('Master sheet'!$D$14="Hindi","विषय","Subject")</f>
        <v>विषय</v>
      </c>
      <c r="X312" s="897"/>
      <c r="Y312" s="919" t="str">
        <f>IF('Master sheet'!$D$14="Hindi","प्राप्तांक","Marks")</f>
        <v>प्राप्तांक</v>
      </c>
      <c r="Z312" s="920"/>
      <c r="AA312" s="306" t="str">
        <f>IF('Master sheet'!$D$14="Hindi","ग्रेड","Grade")</f>
        <v>ग्रेड</v>
      </c>
      <c r="AB312" s="897" t="str">
        <f>IF('Master sheet'!$D$14="Hindi","विषय","Subject")</f>
        <v>विषय</v>
      </c>
      <c r="AC312" s="897"/>
      <c r="AD312" s="919" t="str">
        <f>IF('Master sheet'!$D$14="Hindi","प्राप्तांक","Marks")</f>
        <v>प्राप्तांक</v>
      </c>
      <c r="AE312" s="920"/>
      <c r="AF312" s="345" t="str">
        <f>IF('Master sheet'!$D$14="Hindi","ग्रेड","Grade")</f>
        <v>ग्रेड</v>
      </c>
    </row>
    <row r="313" spans="1:32" s="44" customFormat="1" ht="21.75" customHeight="1">
      <c r="A313" s="98">
        <f>IF(N296="","",A312+1)</f>
        <v>25</v>
      </c>
      <c r="B313" s="907" t="str">
        <f>IF('Master sheet'!$D$14="Hindi","कार्यानुभव","WORK EXP.")</f>
        <v>कार्यानुभव</v>
      </c>
      <c r="C313" s="908"/>
      <c r="D313" s="908"/>
      <c r="E313" s="70">
        <f>IFERROR(IF(AND(N296=""),"",VLOOKUP(N296,Marks,85,0)),"")</f>
        <v>0</v>
      </c>
      <c r="F313" s="79" t="str">
        <f>IFERROR(IF(AND(N296=""),"",VLOOKUP(N296,Marks,89,0)),"")</f>
        <v/>
      </c>
      <c r="G313" s="907" t="str">
        <f>IF('Master sheet'!$D$14="Hindi","कला शिक्षा","ART EDU.")</f>
        <v>कला शिक्षा</v>
      </c>
      <c r="H313" s="908"/>
      <c r="I313" s="908"/>
      <c r="J313" s="70">
        <f>IFERROR(IF(AND(N296=""),"",VLOOKUP(N296,Marks,92,0)),"")</f>
        <v>0</v>
      </c>
      <c r="K313" s="79" t="str">
        <f>IFERROR(IF(AND(N296=""),"",VLOOKUP(N296,Marks,96,0)),"")</f>
        <v/>
      </c>
      <c r="L313" s="909" t="str">
        <f>IF('Master sheet'!$D$14="Hindi","स्वा. एवं शा. शिक्षा","HE.&amp;PH. EDU.")</f>
        <v>स्वा. एवं शा. शिक्षा</v>
      </c>
      <c r="M313" s="910"/>
      <c r="N313" s="910"/>
      <c r="O313" s="70">
        <f>IFERROR(IF(AND(N296=""),"",VLOOKUP(N296,Marks,99,0)),"")</f>
        <v>49</v>
      </c>
      <c r="P313" s="79" t="str">
        <f>IFERROR(IF(AND(N296=""),"",VLOOKUP(N296,Marks,103,0)),"")</f>
        <v>C</v>
      </c>
      <c r="Q313" s="964"/>
      <c r="R313" s="916" t="str">
        <f>IF('Master sheet'!$D$14="Hindi","कार्यानुभव","WORK EXP.")</f>
        <v>कार्यानुभव</v>
      </c>
      <c r="S313" s="916"/>
      <c r="T313" s="916"/>
      <c r="U313" s="70">
        <f>IFERROR(IF(AND(AD296=""),"",VLOOKUP(AD296,Marks,85,0)),"")</f>
        <v>0</v>
      </c>
      <c r="V313" s="79" t="str">
        <f>IFERROR(IF(AND(AD296=""),"",VLOOKUP(AD296,Marks,89,0)),"")</f>
        <v/>
      </c>
      <c r="W313" s="916" t="str">
        <f>IF('Master sheet'!$D$14="Hindi","कला शिक्षा","ART EDU.")</f>
        <v>कला शिक्षा</v>
      </c>
      <c r="X313" s="916"/>
      <c r="Y313" s="916"/>
      <c r="Z313" s="70">
        <f>IFERROR(IF(AND(AD296=""),"",VLOOKUP(AD296,Marks,92,0)),"")</f>
        <v>0</v>
      </c>
      <c r="AA313" s="79" t="str">
        <f>IFERROR(IF(AND(AD296=""),"",VLOOKUP(AD296,Marks,96,0)),"")</f>
        <v/>
      </c>
      <c r="AB313" s="962" t="str">
        <f>IF('Master sheet'!$D$14="Hindi","स्वा. एवं शा. शिक्षा","HE.&amp;PH. EDU.")</f>
        <v>स्वा. एवं शा. शिक्षा</v>
      </c>
      <c r="AC313" s="962"/>
      <c r="AD313" s="962"/>
      <c r="AE313" s="70">
        <f>IFERROR(IF(AND(AD296=""),"",VLOOKUP(AD296,Marks,99,0)),"")</f>
        <v>35</v>
      </c>
      <c r="AF313" s="79" t="str">
        <f>IFERROR(IF(AND(AD296=""),"",VLOOKUP(AD296,Marks,103,0)),"")</f>
        <v/>
      </c>
    </row>
    <row r="314" spans="1:32" s="44" customFormat="1" ht="21" customHeight="1">
      <c r="A314" s="98">
        <f>IF(N296="","",A313+1)</f>
        <v>26</v>
      </c>
      <c r="B314" s="886" t="str">
        <f>IF('Master sheet'!$D$14="Hindi","कुल कार्य दिवस :-","Total Meeting :-")</f>
        <v>कुल कार्य दिवस :-</v>
      </c>
      <c r="C314" s="886"/>
      <c r="D314" s="886"/>
      <c r="E314" s="887">
        <f>IFERROR(IF(AND(N296=""),"",VLOOKUP(N296,Marks,117,0)),"")</f>
        <v>220</v>
      </c>
      <c r="F314" s="887"/>
      <c r="G314" s="887"/>
      <c r="H314" s="887"/>
      <c r="I314" s="886" t="str">
        <f>IF('Master sheet'!$D$14="Hindi","कुल उपस्थिति :-","Total Attendance :-")</f>
        <v>कुल उपस्थिति :-</v>
      </c>
      <c r="J314" s="886"/>
      <c r="K314" s="886"/>
      <c r="L314" s="886"/>
      <c r="M314" s="888">
        <f>IFERROR(IF(AND(N296=""),"",VLOOKUP(N296,Marks,118,0)),"")</f>
        <v>158</v>
      </c>
      <c r="N314" s="888"/>
      <c r="O314" s="888"/>
      <c r="P314" s="888"/>
      <c r="Q314" s="964"/>
      <c r="R314" s="886" t="str">
        <f>IF('Master sheet'!$D$14="Hindi","कुल कार्य दिवस :-","Total Meeting :-")</f>
        <v>कुल कार्य दिवस :-</v>
      </c>
      <c r="S314" s="886"/>
      <c r="T314" s="886"/>
      <c r="U314" s="887">
        <f>IFERROR(IF(AND(AD296=""),"",VLOOKUP(AD296,Marks,117,0)),"")</f>
        <v>220</v>
      </c>
      <c r="V314" s="887"/>
      <c r="W314" s="887"/>
      <c r="X314" s="887"/>
      <c r="Y314" s="886" t="str">
        <f>IF('Master sheet'!$D$14="Hindi","कुल उपस्थिति :-","Total Attendance :-")</f>
        <v>कुल उपस्थिति :-</v>
      </c>
      <c r="Z314" s="886"/>
      <c r="AA314" s="886"/>
      <c r="AB314" s="886"/>
      <c r="AC314" s="888">
        <f>IFERROR(IF(AND(AD296=""),"",VLOOKUP(AD296,Marks,118,0)),"")</f>
        <v>158</v>
      </c>
      <c r="AD314" s="888"/>
      <c r="AE314" s="888"/>
      <c r="AF314" s="888"/>
    </row>
    <row r="315" spans="1:32" s="44" customFormat="1" ht="21" customHeight="1">
      <c r="A315" s="98">
        <f>IF(N296="","",A314+1)</f>
        <v>27</v>
      </c>
      <c r="B315" s="886" t="str">
        <f>IF('Master sheet'!$D$14="Hindi","परिणाम :-","Result :-")</f>
        <v>परिणाम :-</v>
      </c>
      <c r="C315" s="886"/>
      <c r="D315" s="886"/>
      <c r="E315" s="889" t="str">
        <f>IFERROR(IF(AND(N296=""),"",VLOOKUP(N296,Marks,116,0)),"")</f>
        <v>कक्षोंन्नति</v>
      </c>
      <c r="F315" s="889"/>
      <c r="G315" s="889"/>
      <c r="H315" s="889"/>
      <c r="I315" s="886" t="str">
        <f>IF('Master sheet'!$D$14="Hindi","परिणाम प्रतिशत में :-","Result in Percentage :-")</f>
        <v>परिणाम प्रतिशत में :-</v>
      </c>
      <c r="J315" s="886"/>
      <c r="K315" s="886"/>
      <c r="L315" s="886"/>
      <c r="M315" s="890">
        <f>IFERROR(IF(AND(N296=""),"",VLOOKUP(N296,Marks,113,0)),"")</f>
        <v>78.400000000000006</v>
      </c>
      <c r="N315" s="890"/>
      <c r="O315" s="890"/>
      <c r="P315" s="890"/>
      <c r="Q315" s="964"/>
      <c r="R315" s="886" t="str">
        <f>IF('Master sheet'!$D$14="Hindi","परिणाम :-","Result :-")</f>
        <v>परिणाम :-</v>
      </c>
      <c r="S315" s="886"/>
      <c r="T315" s="886"/>
      <c r="U315" s="889" t="str">
        <f>IFERROR(IF(AND(AD296=""),"",VLOOKUP(AD296,Marks,116,0)),"")</f>
        <v>कक्षोंन्नति</v>
      </c>
      <c r="V315" s="889"/>
      <c r="W315" s="889"/>
      <c r="X315" s="889"/>
      <c r="Y315" s="886" t="str">
        <f>IF('Master sheet'!$D$14="Hindi","परिणाम प्रतिशत में :-","Result in Percentage :-")</f>
        <v>परिणाम प्रतिशत में :-</v>
      </c>
      <c r="Z315" s="886"/>
      <c r="AA315" s="886"/>
      <c r="AB315" s="886"/>
      <c r="AC315" s="890">
        <f>IFERROR(IF(AND(AD296=""),"",VLOOKUP(AD296,Marks,113,0)),"")</f>
        <v>77.8</v>
      </c>
      <c r="AD315" s="890"/>
      <c r="AE315" s="890"/>
      <c r="AF315" s="890"/>
    </row>
    <row r="316" spans="1:32" s="44" customFormat="1" ht="21" customHeight="1">
      <c r="A316" s="98">
        <f>IF(N296="","",A315+1)</f>
        <v>28</v>
      </c>
      <c r="B316" s="886" t="str">
        <f>IF('Master sheet'!$D$14="Hindi","श्रेणी / ग्रेड :-","Division / Grade :-")</f>
        <v>श्रेणी / ग्रेड :-</v>
      </c>
      <c r="C316" s="886"/>
      <c r="D316" s="886"/>
      <c r="E316" s="210" t="str">
        <f>IFERROR(IF(AND(N296=""),"",VLOOKUP(N296,Marks,114,0)),"")</f>
        <v>I</v>
      </c>
      <c r="F316" s="211" t="s">
        <v>129</v>
      </c>
      <c r="G316" s="891" t="str">
        <f>IFERROR(IF(AND(N296=""),"",VLOOKUP(N296,Marks,119,0)),"")</f>
        <v>B</v>
      </c>
      <c r="H316" s="891"/>
      <c r="I316" s="886" t="str">
        <f>IF('Master sheet'!$D$14="Hindi","कक्षा में स्थान :-","Position in the Class :-")</f>
        <v>कक्षा में स्थान :-</v>
      </c>
      <c r="J316" s="886"/>
      <c r="K316" s="886"/>
      <c r="L316" s="886"/>
      <c r="M316" s="892">
        <f>IFERROR(IF(AND(N296=""),"",VLOOKUP(N296,Marks,115,0)),"")</f>
        <v>18.000000000000298</v>
      </c>
      <c r="N316" s="892"/>
      <c r="O316" s="892"/>
      <c r="P316" s="892"/>
      <c r="Q316" s="964"/>
      <c r="R316" s="886" t="str">
        <f>IF('Master sheet'!$D$14="Hindi","श्रेणी / ग्रेड :-","Division / Grade :-")</f>
        <v>श्रेणी / ग्रेड :-</v>
      </c>
      <c r="S316" s="886"/>
      <c r="T316" s="886"/>
      <c r="U316" s="210" t="str">
        <f>IFERROR(IF(AND(AD296=""),"",VLOOKUP(AD296,Marks,114,0)),"")</f>
        <v>I</v>
      </c>
      <c r="V316" s="211" t="s">
        <v>129</v>
      </c>
      <c r="W316" s="891" t="str">
        <f>IFERROR(IF(AND(AD296=""),"",VLOOKUP(AD296,Marks,119,0)),"")</f>
        <v>B</v>
      </c>
      <c r="X316" s="891"/>
      <c r="Y316" s="886" t="str">
        <f>IF('Master sheet'!$D$14="Hindi","कक्षा में स्थान :-","Position in the Class :-")</f>
        <v>कक्षा में स्थान :-</v>
      </c>
      <c r="Z316" s="886"/>
      <c r="AA316" s="886"/>
      <c r="AB316" s="886"/>
      <c r="AC316" s="892">
        <f>IFERROR(IF(AND(AD296=""),"",VLOOKUP(AD296,Marks,115,0)),"")</f>
        <v>19.000000000000298</v>
      </c>
      <c r="AD316" s="892"/>
      <c r="AE316" s="892"/>
      <c r="AF316" s="892"/>
    </row>
    <row r="317" spans="1:32" s="44" customFormat="1" ht="21" customHeight="1">
      <c r="A317" s="98">
        <f>IF(N296="","",A316+1)</f>
        <v>29</v>
      </c>
      <c r="B317" s="872" t="str">
        <f>IF('Master sheet'!$D$14="Hindi","परीक्षा परिणाम घोषणा दिनांक :-","Result Declaration Date :-")</f>
        <v>परीक्षा परिणाम घोषणा दिनांक :-</v>
      </c>
      <c r="C317" s="872"/>
      <c r="D317" s="872"/>
      <c r="E317" s="873">
        <f>IFERROR(IF(AND(N296=""),"",'Master sheet'!$D$13),"")</f>
        <v>45793</v>
      </c>
      <c r="F317" s="873"/>
      <c r="G317" s="873"/>
      <c r="H317" s="349"/>
      <c r="I317" s="71"/>
      <c r="J317" s="71"/>
      <c r="K317" s="45"/>
      <c r="L317" s="71"/>
      <c r="M317" s="71"/>
      <c r="N317" s="71"/>
      <c r="O317" s="71"/>
      <c r="P317" s="71"/>
      <c r="Q317" s="964"/>
      <c r="R317" s="872" t="str">
        <f>IF('Master sheet'!$D$14="Hindi","परीक्षा परिणाम घोषणा दिनांक :-","Result Declaration Date :-")</f>
        <v>परीक्षा परिणाम घोषणा दिनांक :-</v>
      </c>
      <c r="S317" s="872"/>
      <c r="T317" s="872"/>
      <c r="U317" s="873">
        <f>IFERROR(IF(AND(AD296=""),"",'Master sheet'!$D$13),"")</f>
        <v>45793</v>
      </c>
      <c r="V317" s="873"/>
      <c r="W317" s="873"/>
      <c r="X317" s="349"/>
      <c r="Y317" s="71"/>
      <c r="Z317" s="71"/>
      <c r="AA317" s="45"/>
      <c r="AB317" s="71"/>
      <c r="AC317" s="71"/>
      <c r="AD317" s="71"/>
      <c r="AE317" s="71"/>
      <c r="AF317" s="71"/>
    </row>
    <row r="318" spans="1:32" s="44" customFormat="1" ht="39" customHeight="1">
      <c r="A318" s="98">
        <f>IF(N296="","",A317+1)</f>
        <v>30</v>
      </c>
      <c r="B318" s="874" t="str">
        <f>IFERROR(IF(AND(N296=""),"",'Result Sheet'!$DO$211),"")</f>
        <v>( PRADIP SINGH RAJAWAT )</v>
      </c>
      <c r="C318" s="874"/>
      <c r="D318" s="874"/>
      <c r="E318" s="874"/>
      <c r="F318" s="875" t="str">
        <f>IF(AND(N296=""),"",CONCATENATE("(",'Master sheet'!$D$17," )"))</f>
        <v>(Suresh Kumar )</v>
      </c>
      <c r="G318" s="875"/>
      <c r="H318" s="875"/>
      <c r="I318" s="875"/>
      <c r="J318" s="875"/>
      <c r="K318" s="875" t="str">
        <f>IF(AND(N296=""),"",CONCATENATE("(",'Master sheet'!$D$15," )"))</f>
        <v>(USHA PALIYA )</v>
      </c>
      <c r="L318" s="875"/>
      <c r="M318" s="875"/>
      <c r="N318" s="875"/>
      <c r="O318" s="875"/>
      <c r="P318" s="875"/>
      <c r="Q318" s="964"/>
      <c r="R318" s="874" t="str">
        <f>IFERROR(IF(AND(AD296=""),"",'Result Sheet'!$DO$211),"")</f>
        <v>( PRADIP SINGH RAJAWAT )</v>
      </c>
      <c r="S318" s="874"/>
      <c r="T318" s="874"/>
      <c r="U318" s="874"/>
      <c r="V318" s="875" t="str">
        <f>IF(AND(AD296=""),"",CONCATENATE("(",'Master sheet'!$D$17," )"))</f>
        <v>(Suresh Kumar )</v>
      </c>
      <c r="W318" s="875"/>
      <c r="X318" s="875"/>
      <c r="Y318" s="875"/>
      <c r="Z318" s="875"/>
      <c r="AA318" s="875" t="str">
        <f>IF(AND(AD296=""),"",CONCATENATE("(",'Master sheet'!$D$15," )"))</f>
        <v>(USHA PALIYA )</v>
      </c>
      <c r="AB318" s="875"/>
      <c r="AC318" s="875"/>
      <c r="AD318" s="875"/>
      <c r="AE318" s="875"/>
      <c r="AF318" s="875"/>
    </row>
    <row r="319" spans="1:32" s="44" customFormat="1" ht="21" customHeight="1">
      <c r="A319" s="98">
        <f>IF(N296="","",A318+1)</f>
        <v>31</v>
      </c>
      <c r="B319" s="876" t="str">
        <f>IF('Master sheet'!$D$14="Hindi","हस्ताक्षर कक्षाध्यापक","Signature of the class teacher")</f>
        <v>हस्ताक्षर कक्षाध्यापक</v>
      </c>
      <c r="C319" s="876"/>
      <c r="D319" s="876"/>
      <c r="E319" s="876"/>
      <c r="F319" s="876" t="str">
        <f>IF('Master sheet'!$D$14="Hindi","हस्ताक्षर परीक्षा प्रभारी","Signature of the exam. Incharge")</f>
        <v>हस्ताक्षर परीक्षा प्रभारी</v>
      </c>
      <c r="G319" s="876"/>
      <c r="H319" s="876"/>
      <c r="I319" s="876"/>
      <c r="J319" s="876"/>
      <c r="K319" s="876" t="str">
        <f>IF('Master sheet'!$D$14="Hindi","हस्ताक्षर संस्था प्रधान","Head of Institute's Signature")</f>
        <v>हस्ताक्षर संस्था प्रधान</v>
      </c>
      <c r="L319" s="876"/>
      <c r="M319" s="876"/>
      <c r="N319" s="876"/>
      <c r="O319" s="876"/>
      <c r="P319" s="876"/>
      <c r="Q319" s="964"/>
      <c r="R319" s="876" t="str">
        <f>IF('Master sheet'!$D$14="Hindi","हस्ताक्षर कक्षाध्यापक","Signature of the class teacher")</f>
        <v>हस्ताक्षर कक्षाध्यापक</v>
      </c>
      <c r="S319" s="876"/>
      <c r="T319" s="876"/>
      <c r="U319" s="876"/>
      <c r="V319" s="876" t="str">
        <f>IF('Master sheet'!$D$14="Hindi","हस्ताक्षर परीक्षा प्रभारी","Signature of the exam. Incharge")</f>
        <v>हस्ताक्षर परीक्षा प्रभारी</v>
      </c>
      <c r="W319" s="876"/>
      <c r="X319" s="876"/>
      <c r="Y319" s="876"/>
      <c r="Z319" s="876"/>
      <c r="AA319" s="876" t="str">
        <f>IF('Master sheet'!$D$14="Hindi","हस्ताक्षर संस्था प्रधान","Head of Institute's Signature")</f>
        <v>हस्ताक्षर संस्था प्रधान</v>
      </c>
      <c r="AB319" s="876"/>
      <c r="AC319" s="876"/>
      <c r="AD319" s="876"/>
      <c r="AE319" s="876"/>
      <c r="AF319" s="876"/>
    </row>
  </sheetData>
  <sheetProtection password="F18B" sheet="1" objects="1" scenarios="1" formatCells="0" formatColumns="0" formatRows="0"/>
  <mergeCells count="2331">
    <mergeCell ref="B318:E318"/>
    <mergeCell ref="F318:J318"/>
    <mergeCell ref="K318:P318"/>
    <mergeCell ref="R318:U318"/>
    <mergeCell ref="V318:Z318"/>
    <mergeCell ref="AA318:AF318"/>
    <mergeCell ref="B319:E319"/>
    <mergeCell ref="F319:J319"/>
    <mergeCell ref="K319:P319"/>
    <mergeCell ref="R319:U319"/>
    <mergeCell ref="V319:Z319"/>
    <mergeCell ref="AA319:AF319"/>
    <mergeCell ref="B316:D316"/>
    <mergeCell ref="G316:H316"/>
    <mergeCell ref="I316:L316"/>
    <mergeCell ref="M316:P316"/>
    <mergeCell ref="R316:T316"/>
    <mergeCell ref="W316:X316"/>
    <mergeCell ref="Y316:AB316"/>
    <mergeCell ref="AC316:AF316"/>
    <mergeCell ref="B317:D317"/>
    <mergeCell ref="E317:G317"/>
    <mergeCell ref="R317:T317"/>
    <mergeCell ref="U317:W317"/>
    <mergeCell ref="B314:D314"/>
    <mergeCell ref="E314:H314"/>
    <mergeCell ref="I314:L314"/>
    <mergeCell ref="M314:P314"/>
    <mergeCell ref="R314:T314"/>
    <mergeCell ref="U314:X314"/>
    <mergeCell ref="Y314:AB314"/>
    <mergeCell ref="AC314:AF314"/>
    <mergeCell ref="B315:D315"/>
    <mergeCell ref="E315:H315"/>
    <mergeCell ref="I315:L315"/>
    <mergeCell ref="M315:P315"/>
    <mergeCell ref="R315:T315"/>
    <mergeCell ref="U315:X315"/>
    <mergeCell ref="Y315:AB315"/>
    <mergeCell ref="AC315:AF315"/>
    <mergeCell ref="Y312:Z312"/>
    <mergeCell ref="AB312:AC312"/>
    <mergeCell ref="AD312:AE312"/>
    <mergeCell ref="B313:D313"/>
    <mergeCell ref="G313:I313"/>
    <mergeCell ref="L313:N313"/>
    <mergeCell ref="R313:T313"/>
    <mergeCell ref="W313:Y313"/>
    <mergeCell ref="AB313:AD313"/>
    <mergeCell ref="B312:C312"/>
    <mergeCell ref="D312:E312"/>
    <mergeCell ref="G312:H312"/>
    <mergeCell ref="I312:J312"/>
    <mergeCell ref="L312:M312"/>
    <mergeCell ref="N312:O312"/>
    <mergeCell ref="R312:S312"/>
    <mergeCell ref="T312:U312"/>
    <mergeCell ref="W312:X312"/>
    <mergeCell ref="W310:X310"/>
    <mergeCell ref="Y310:Z310"/>
    <mergeCell ref="AA310:AB310"/>
    <mergeCell ref="AC310:AD310"/>
    <mergeCell ref="AE310:AF310"/>
    <mergeCell ref="C311:D311"/>
    <mergeCell ref="E311:F311"/>
    <mergeCell ref="G311:H311"/>
    <mergeCell ref="I311:J311"/>
    <mergeCell ref="K311:L311"/>
    <mergeCell ref="M311:N311"/>
    <mergeCell ref="O311:P311"/>
    <mergeCell ref="S311:T311"/>
    <mergeCell ref="U311:V311"/>
    <mergeCell ref="W311:X311"/>
    <mergeCell ref="Y311:Z311"/>
    <mergeCell ref="AA311:AB311"/>
    <mergeCell ref="AC311:AD311"/>
    <mergeCell ref="AE311:AF311"/>
    <mergeCell ref="C310:D310"/>
    <mergeCell ref="E310:F310"/>
    <mergeCell ref="G310:H310"/>
    <mergeCell ref="I310:J310"/>
    <mergeCell ref="K310:L310"/>
    <mergeCell ref="M310:N310"/>
    <mergeCell ref="O310:P310"/>
    <mergeCell ref="S310:T310"/>
    <mergeCell ref="U310:V310"/>
    <mergeCell ref="C307:F307"/>
    <mergeCell ref="G307:J307"/>
    <mergeCell ref="K307:N307"/>
    <mergeCell ref="S307:V307"/>
    <mergeCell ref="W307:Z307"/>
    <mergeCell ref="AA307:AD307"/>
    <mergeCell ref="B308:P308"/>
    <mergeCell ref="R308:AF308"/>
    <mergeCell ref="B309:P309"/>
    <mergeCell ref="R309:AF309"/>
    <mergeCell ref="AC304:AD304"/>
    <mergeCell ref="C305:D305"/>
    <mergeCell ref="E305:F305"/>
    <mergeCell ref="G305:H305"/>
    <mergeCell ref="I305:J305"/>
    <mergeCell ref="M305:N305"/>
    <mergeCell ref="S305:T305"/>
    <mergeCell ref="U305:V305"/>
    <mergeCell ref="W305:X305"/>
    <mergeCell ref="Y305:Z305"/>
    <mergeCell ref="AC305:AD305"/>
    <mergeCell ref="C304:D304"/>
    <mergeCell ref="E304:F304"/>
    <mergeCell ref="G304:H304"/>
    <mergeCell ref="I304:J304"/>
    <mergeCell ref="M304:N304"/>
    <mergeCell ref="S304:T304"/>
    <mergeCell ref="U304:V304"/>
    <mergeCell ref="W304:X304"/>
    <mergeCell ref="Y304:Z304"/>
    <mergeCell ref="C306:F306"/>
    <mergeCell ref="G306:J306"/>
    <mergeCell ref="AC301:AD301"/>
    <mergeCell ref="C302:D302"/>
    <mergeCell ref="E302:F302"/>
    <mergeCell ref="G302:H302"/>
    <mergeCell ref="I302:J302"/>
    <mergeCell ref="M302:N302"/>
    <mergeCell ref="S302:T302"/>
    <mergeCell ref="U302:V302"/>
    <mergeCell ref="W302:X302"/>
    <mergeCell ref="Y302:Z302"/>
    <mergeCell ref="AC302:AD302"/>
    <mergeCell ref="C301:D301"/>
    <mergeCell ref="E301:F301"/>
    <mergeCell ref="G301:H301"/>
    <mergeCell ref="I301:J301"/>
    <mergeCell ref="M301:N301"/>
    <mergeCell ref="S301:T301"/>
    <mergeCell ref="U301:V301"/>
    <mergeCell ref="W301:X301"/>
    <mergeCell ref="Y301:Z301"/>
    <mergeCell ref="C300:D300"/>
    <mergeCell ref="E300:F300"/>
    <mergeCell ref="G300:H300"/>
    <mergeCell ref="I300:J300"/>
    <mergeCell ref="M300:N300"/>
    <mergeCell ref="S300:T300"/>
    <mergeCell ref="U300:V300"/>
    <mergeCell ref="W300:X300"/>
    <mergeCell ref="Y300:Z300"/>
    <mergeCell ref="AC300:AD300"/>
    <mergeCell ref="B296:D296"/>
    <mergeCell ref="E296:I296"/>
    <mergeCell ref="J296:M296"/>
    <mergeCell ref="N296:P296"/>
    <mergeCell ref="R296:T296"/>
    <mergeCell ref="U296:Y296"/>
    <mergeCell ref="Z296:AC296"/>
    <mergeCell ref="AD296:AF296"/>
    <mergeCell ref="B298:B300"/>
    <mergeCell ref="C298:F298"/>
    <mergeCell ref="G298:J298"/>
    <mergeCell ref="K298:N298"/>
    <mergeCell ref="O298:O300"/>
    <mergeCell ref="P298:P300"/>
    <mergeCell ref="R298:R300"/>
    <mergeCell ref="S298:V298"/>
    <mergeCell ref="N294:P294"/>
    <mergeCell ref="R294:T294"/>
    <mergeCell ref="U294:Y294"/>
    <mergeCell ref="Z294:AC294"/>
    <mergeCell ref="AD294:AF294"/>
    <mergeCell ref="B295:D295"/>
    <mergeCell ref="E295:I295"/>
    <mergeCell ref="J295:M295"/>
    <mergeCell ref="N295:P295"/>
    <mergeCell ref="R295:T295"/>
    <mergeCell ref="U295:Y295"/>
    <mergeCell ref="Z295:AC295"/>
    <mergeCell ref="AD295:AF295"/>
    <mergeCell ref="M299:N299"/>
    <mergeCell ref="S299:T299"/>
    <mergeCell ref="U299:V299"/>
    <mergeCell ref="W299:X299"/>
    <mergeCell ref="Y299:Z299"/>
    <mergeCell ref="AC299:AD299"/>
    <mergeCell ref="B289:P289"/>
    <mergeCell ref="Q289:Q319"/>
    <mergeCell ref="R289:AF289"/>
    <mergeCell ref="B290:P290"/>
    <mergeCell ref="R290:AF290"/>
    <mergeCell ref="B291:D291"/>
    <mergeCell ref="E291:P291"/>
    <mergeCell ref="R291:T291"/>
    <mergeCell ref="U291:AF291"/>
    <mergeCell ref="E292:P292"/>
    <mergeCell ref="U292:AF292"/>
    <mergeCell ref="C293:D293"/>
    <mergeCell ref="E293:G293"/>
    <mergeCell ref="H293:I293"/>
    <mergeCell ref="J293:M293"/>
    <mergeCell ref="N293:P293"/>
    <mergeCell ref="S293:T293"/>
    <mergeCell ref="U293:W293"/>
    <mergeCell ref="X293:Y293"/>
    <mergeCell ref="Z293:AC293"/>
    <mergeCell ref="AD293:AF293"/>
    <mergeCell ref="B294:D294"/>
    <mergeCell ref="E294:I294"/>
    <mergeCell ref="J294:M294"/>
    <mergeCell ref="W298:Z298"/>
    <mergeCell ref="AA298:AD298"/>
    <mergeCell ref="AE298:AE300"/>
    <mergeCell ref="AF298:AF300"/>
    <mergeCell ref="C299:D299"/>
    <mergeCell ref="E299:F299"/>
    <mergeCell ref="G299:H299"/>
    <mergeCell ref="I299:J299"/>
    <mergeCell ref="B286:E286"/>
    <mergeCell ref="F286:J286"/>
    <mergeCell ref="K286:P286"/>
    <mergeCell ref="R286:U286"/>
    <mergeCell ref="V286:Z286"/>
    <mergeCell ref="AA286:AF286"/>
    <mergeCell ref="B287:E287"/>
    <mergeCell ref="F287:J287"/>
    <mergeCell ref="K287:P287"/>
    <mergeCell ref="R287:U287"/>
    <mergeCell ref="V287:Z287"/>
    <mergeCell ref="AA287:AF287"/>
    <mergeCell ref="B284:D284"/>
    <mergeCell ref="G284:H284"/>
    <mergeCell ref="I284:L284"/>
    <mergeCell ref="M284:P284"/>
    <mergeCell ref="R284:T284"/>
    <mergeCell ref="W284:X284"/>
    <mergeCell ref="Y284:AB284"/>
    <mergeCell ref="AC284:AF284"/>
    <mergeCell ref="B285:D285"/>
    <mergeCell ref="E285:G285"/>
    <mergeCell ref="R285:T285"/>
    <mergeCell ref="U285:W285"/>
    <mergeCell ref="B282:D282"/>
    <mergeCell ref="E282:H282"/>
    <mergeCell ref="I282:L282"/>
    <mergeCell ref="M282:P282"/>
    <mergeCell ref="R282:T282"/>
    <mergeCell ref="U282:X282"/>
    <mergeCell ref="Y282:AB282"/>
    <mergeCell ref="AC282:AF282"/>
    <mergeCell ref="B283:D283"/>
    <mergeCell ref="E283:H283"/>
    <mergeCell ref="I283:L283"/>
    <mergeCell ref="M283:P283"/>
    <mergeCell ref="R283:T283"/>
    <mergeCell ref="U283:X283"/>
    <mergeCell ref="Y283:AB283"/>
    <mergeCell ref="AC283:AF283"/>
    <mergeCell ref="Y280:Z280"/>
    <mergeCell ref="AB280:AC280"/>
    <mergeCell ref="AD280:AE280"/>
    <mergeCell ref="B281:D281"/>
    <mergeCell ref="G281:I281"/>
    <mergeCell ref="L281:N281"/>
    <mergeCell ref="R281:T281"/>
    <mergeCell ref="W281:Y281"/>
    <mergeCell ref="AB281:AD281"/>
    <mergeCell ref="B280:C280"/>
    <mergeCell ref="D280:E280"/>
    <mergeCell ref="G280:H280"/>
    <mergeCell ref="I280:J280"/>
    <mergeCell ref="L280:M280"/>
    <mergeCell ref="N280:O280"/>
    <mergeCell ref="R280:S280"/>
    <mergeCell ref="T280:U280"/>
    <mergeCell ref="W280:X280"/>
    <mergeCell ref="W278:X278"/>
    <mergeCell ref="Y278:Z278"/>
    <mergeCell ref="AA278:AB278"/>
    <mergeCell ref="AC278:AD278"/>
    <mergeCell ref="AE278:AF278"/>
    <mergeCell ref="C279:D279"/>
    <mergeCell ref="E279:F279"/>
    <mergeCell ref="G279:H279"/>
    <mergeCell ref="I279:J279"/>
    <mergeCell ref="K279:L279"/>
    <mergeCell ref="M279:N279"/>
    <mergeCell ref="O279:P279"/>
    <mergeCell ref="S279:T279"/>
    <mergeCell ref="U279:V279"/>
    <mergeCell ref="W279:X279"/>
    <mergeCell ref="Y279:Z279"/>
    <mergeCell ref="AA279:AB279"/>
    <mergeCell ref="AC279:AD279"/>
    <mergeCell ref="AE279:AF279"/>
    <mergeCell ref="C278:D278"/>
    <mergeCell ref="E278:F278"/>
    <mergeCell ref="G278:H278"/>
    <mergeCell ref="I278:J278"/>
    <mergeCell ref="K278:L278"/>
    <mergeCell ref="M278:N278"/>
    <mergeCell ref="O278:P278"/>
    <mergeCell ref="S278:T278"/>
    <mergeCell ref="U278:V278"/>
    <mergeCell ref="B277:P277"/>
    <mergeCell ref="R277:AF277"/>
    <mergeCell ref="AC272:AD272"/>
    <mergeCell ref="C273:D273"/>
    <mergeCell ref="E273:F273"/>
    <mergeCell ref="G273:H273"/>
    <mergeCell ref="I273:J273"/>
    <mergeCell ref="M273:N273"/>
    <mergeCell ref="S273:T273"/>
    <mergeCell ref="U273:V273"/>
    <mergeCell ref="W273:X273"/>
    <mergeCell ref="Y273:Z273"/>
    <mergeCell ref="AC273:AD273"/>
    <mergeCell ref="C272:D272"/>
    <mergeCell ref="E272:F272"/>
    <mergeCell ref="G272:H272"/>
    <mergeCell ref="I272:J272"/>
    <mergeCell ref="M272:N272"/>
    <mergeCell ref="S272:T272"/>
    <mergeCell ref="U272:V272"/>
    <mergeCell ref="W272:X272"/>
    <mergeCell ref="Y272:Z272"/>
    <mergeCell ref="C274:F274"/>
    <mergeCell ref="G274:J274"/>
    <mergeCell ref="AC269:AD269"/>
    <mergeCell ref="C270:D270"/>
    <mergeCell ref="E270:F270"/>
    <mergeCell ref="G270:H270"/>
    <mergeCell ref="I270:J270"/>
    <mergeCell ref="M270:N270"/>
    <mergeCell ref="S270:T270"/>
    <mergeCell ref="U270:V270"/>
    <mergeCell ref="W270:X270"/>
    <mergeCell ref="Y270:Z270"/>
    <mergeCell ref="AC270:AD270"/>
    <mergeCell ref="C269:D269"/>
    <mergeCell ref="E269:F269"/>
    <mergeCell ref="G269:H269"/>
    <mergeCell ref="I269:J269"/>
    <mergeCell ref="M269:N269"/>
    <mergeCell ref="S269:T269"/>
    <mergeCell ref="U269:V269"/>
    <mergeCell ref="W269:X269"/>
    <mergeCell ref="Y269:Z269"/>
    <mergeCell ref="C268:D268"/>
    <mergeCell ref="E268:F268"/>
    <mergeCell ref="G268:H268"/>
    <mergeCell ref="I268:J268"/>
    <mergeCell ref="M268:N268"/>
    <mergeCell ref="S268:T268"/>
    <mergeCell ref="U268:V268"/>
    <mergeCell ref="W268:X268"/>
    <mergeCell ref="Y268:Z268"/>
    <mergeCell ref="AC268:AD268"/>
    <mergeCell ref="B264:D264"/>
    <mergeCell ref="E264:I264"/>
    <mergeCell ref="J264:M264"/>
    <mergeCell ref="N264:P264"/>
    <mergeCell ref="R264:T264"/>
    <mergeCell ref="U264:Y264"/>
    <mergeCell ref="Z264:AC264"/>
    <mergeCell ref="AD264:AF264"/>
    <mergeCell ref="B266:B268"/>
    <mergeCell ref="C266:F266"/>
    <mergeCell ref="G266:J266"/>
    <mergeCell ref="K266:N266"/>
    <mergeCell ref="O266:O268"/>
    <mergeCell ref="P266:P268"/>
    <mergeCell ref="R266:R268"/>
    <mergeCell ref="S266:V266"/>
    <mergeCell ref="N262:P262"/>
    <mergeCell ref="R262:T262"/>
    <mergeCell ref="U262:Y262"/>
    <mergeCell ref="Z262:AC262"/>
    <mergeCell ref="AD262:AF262"/>
    <mergeCell ref="B263:D263"/>
    <mergeCell ref="E263:I263"/>
    <mergeCell ref="J263:M263"/>
    <mergeCell ref="N263:P263"/>
    <mergeCell ref="R263:T263"/>
    <mergeCell ref="U263:Y263"/>
    <mergeCell ref="Z263:AC263"/>
    <mergeCell ref="AD263:AF263"/>
    <mergeCell ref="M267:N267"/>
    <mergeCell ref="S267:T267"/>
    <mergeCell ref="U267:V267"/>
    <mergeCell ref="W267:X267"/>
    <mergeCell ref="Y267:Z267"/>
    <mergeCell ref="AC267:AD267"/>
    <mergeCell ref="B257:P257"/>
    <mergeCell ref="Q257:Q287"/>
    <mergeCell ref="R257:AF257"/>
    <mergeCell ref="B258:P258"/>
    <mergeCell ref="R258:AF258"/>
    <mergeCell ref="B259:D259"/>
    <mergeCell ref="E259:P259"/>
    <mergeCell ref="R259:T259"/>
    <mergeCell ref="U259:AF259"/>
    <mergeCell ref="E260:P260"/>
    <mergeCell ref="U260:AF260"/>
    <mergeCell ref="C261:D261"/>
    <mergeCell ref="E261:G261"/>
    <mergeCell ref="H261:I261"/>
    <mergeCell ref="J261:M261"/>
    <mergeCell ref="N261:P261"/>
    <mergeCell ref="S261:T261"/>
    <mergeCell ref="U261:W261"/>
    <mergeCell ref="X261:Y261"/>
    <mergeCell ref="Z261:AC261"/>
    <mergeCell ref="AD261:AF261"/>
    <mergeCell ref="B262:D262"/>
    <mergeCell ref="E262:I262"/>
    <mergeCell ref="J262:M262"/>
    <mergeCell ref="W266:Z266"/>
    <mergeCell ref="AA266:AD266"/>
    <mergeCell ref="AE266:AE268"/>
    <mergeCell ref="AF266:AF268"/>
    <mergeCell ref="C267:D267"/>
    <mergeCell ref="E267:F267"/>
    <mergeCell ref="G267:H267"/>
    <mergeCell ref="I267:J267"/>
    <mergeCell ref="B254:E254"/>
    <mergeCell ref="F254:J254"/>
    <mergeCell ref="K254:P254"/>
    <mergeCell ref="R254:U254"/>
    <mergeCell ref="V254:Z254"/>
    <mergeCell ref="AA254:AF254"/>
    <mergeCell ref="B255:E255"/>
    <mergeCell ref="F255:J255"/>
    <mergeCell ref="K255:P255"/>
    <mergeCell ref="R255:U255"/>
    <mergeCell ref="V255:Z255"/>
    <mergeCell ref="AA255:AF255"/>
    <mergeCell ref="B252:D252"/>
    <mergeCell ref="G252:H252"/>
    <mergeCell ref="I252:L252"/>
    <mergeCell ref="M252:P252"/>
    <mergeCell ref="R252:T252"/>
    <mergeCell ref="W252:X252"/>
    <mergeCell ref="Y252:AB252"/>
    <mergeCell ref="AC252:AF252"/>
    <mergeCell ref="B253:D253"/>
    <mergeCell ref="E253:G253"/>
    <mergeCell ref="R253:T253"/>
    <mergeCell ref="U253:W253"/>
    <mergeCell ref="B250:D250"/>
    <mergeCell ref="E250:H250"/>
    <mergeCell ref="I250:L250"/>
    <mergeCell ref="M250:P250"/>
    <mergeCell ref="R250:T250"/>
    <mergeCell ref="U250:X250"/>
    <mergeCell ref="Y250:AB250"/>
    <mergeCell ref="AC250:AF250"/>
    <mergeCell ref="B251:D251"/>
    <mergeCell ref="E251:H251"/>
    <mergeCell ref="I251:L251"/>
    <mergeCell ref="M251:P251"/>
    <mergeCell ref="R251:T251"/>
    <mergeCell ref="U251:X251"/>
    <mergeCell ref="Y251:AB251"/>
    <mergeCell ref="AC251:AF251"/>
    <mergeCell ref="Y248:Z248"/>
    <mergeCell ref="AB248:AC248"/>
    <mergeCell ref="AD248:AE248"/>
    <mergeCell ref="B249:D249"/>
    <mergeCell ref="G249:I249"/>
    <mergeCell ref="L249:N249"/>
    <mergeCell ref="R249:T249"/>
    <mergeCell ref="W249:Y249"/>
    <mergeCell ref="AB249:AD249"/>
    <mergeCell ref="B248:C248"/>
    <mergeCell ref="D248:E248"/>
    <mergeCell ref="G248:H248"/>
    <mergeCell ref="I248:J248"/>
    <mergeCell ref="L248:M248"/>
    <mergeCell ref="N248:O248"/>
    <mergeCell ref="R248:S248"/>
    <mergeCell ref="W246:X246"/>
    <mergeCell ref="Y246:Z246"/>
    <mergeCell ref="AA246:AB246"/>
    <mergeCell ref="AC246:AD246"/>
    <mergeCell ref="AE246:AF246"/>
    <mergeCell ref="C247:D247"/>
    <mergeCell ref="E247:F247"/>
    <mergeCell ref="G247:H247"/>
    <mergeCell ref="I247:J247"/>
    <mergeCell ref="K247:L247"/>
    <mergeCell ref="M247:N247"/>
    <mergeCell ref="O247:P247"/>
    <mergeCell ref="S247:T247"/>
    <mergeCell ref="U247:V247"/>
    <mergeCell ref="W247:X247"/>
    <mergeCell ref="Y247:Z247"/>
    <mergeCell ref="AA247:AB247"/>
    <mergeCell ref="AC247:AD247"/>
    <mergeCell ref="AE247:AF247"/>
    <mergeCell ref="C246:D246"/>
    <mergeCell ref="E246:F246"/>
    <mergeCell ref="G246:H246"/>
    <mergeCell ref="I246:J246"/>
    <mergeCell ref="K246:L246"/>
    <mergeCell ref="M246:N246"/>
    <mergeCell ref="O246:P246"/>
    <mergeCell ref="S246:T246"/>
    <mergeCell ref="U246:V246"/>
    <mergeCell ref="AC240:AD240"/>
    <mergeCell ref="C241:D241"/>
    <mergeCell ref="E241:F241"/>
    <mergeCell ref="G241:H241"/>
    <mergeCell ref="I241:J241"/>
    <mergeCell ref="M241:N241"/>
    <mergeCell ref="S241:T241"/>
    <mergeCell ref="U241:V241"/>
    <mergeCell ref="W241:X241"/>
    <mergeCell ref="Y241:Z241"/>
    <mergeCell ref="AC241:AD241"/>
    <mergeCell ref="C240:D240"/>
    <mergeCell ref="E240:F240"/>
    <mergeCell ref="G240:H240"/>
    <mergeCell ref="I240:J240"/>
    <mergeCell ref="M240:N240"/>
    <mergeCell ref="S240:T240"/>
    <mergeCell ref="U240:V240"/>
    <mergeCell ref="W240:X240"/>
    <mergeCell ref="Y240:Z240"/>
    <mergeCell ref="AC237:AD237"/>
    <mergeCell ref="C238:D238"/>
    <mergeCell ref="E238:F238"/>
    <mergeCell ref="G238:H238"/>
    <mergeCell ref="I238:J238"/>
    <mergeCell ref="M238:N238"/>
    <mergeCell ref="S238:T238"/>
    <mergeCell ref="U238:V238"/>
    <mergeCell ref="W238:X238"/>
    <mergeCell ref="Y238:Z238"/>
    <mergeCell ref="AC238:AD238"/>
    <mergeCell ref="C237:D237"/>
    <mergeCell ref="E237:F237"/>
    <mergeCell ref="G237:H237"/>
    <mergeCell ref="I237:J237"/>
    <mergeCell ref="M237:N237"/>
    <mergeCell ref="S237:T237"/>
    <mergeCell ref="U237:V237"/>
    <mergeCell ref="W237:X237"/>
    <mergeCell ref="Y237:Z237"/>
    <mergeCell ref="C236:D236"/>
    <mergeCell ref="E236:F236"/>
    <mergeCell ref="G236:H236"/>
    <mergeCell ref="I236:J236"/>
    <mergeCell ref="M236:N236"/>
    <mergeCell ref="S236:T236"/>
    <mergeCell ref="U236:V236"/>
    <mergeCell ref="W236:X236"/>
    <mergeCell ref="Y236:Z236"/>
    <mergeCell ref="AC236:AD236"/>
    <mergeCell ref="B232:D232"/>
    <mergeCell ref="E232:I232"/>
    <mergeCell ref="J232:M232"/>
    <mergeCell ref="N232:P232"/>
    <mergeCell ref="R232:T232"/>
    <mergeCell ref="U232:Y232"/>
    <mergeCell ref="Z232:AC232"/>
    <mergeCell ref="AD232:AF232"/>
    <mergeCell ref="B234:B236"/>
    <mergeCell ref="C234:F234"/>
    <mergeCell ref="G234:J234"/>
    <mergeCell ref="K234:N234"/>
    <mergeCell ref="O234:O236"/>
    <mergeCell ref="P234:P236"/>
    <mergeCell ref="R234:R236"/>
    <mergeCell ref="S234:V234"/>
    <mergeCell ref="N230:P230"/>
    <mergeCell ref="R230:T230"/>
    <mergeCell ref="U230:Y230"/>
    <mergeCell ref="Z230:AC230"/>
    <mergeCell ref="AD230:AF230"/>
    <mergeCell ref="B231:D231"/>
    <mergeCell ref="E231:I231"/>
    <mergeCell ref="J231:M231"/>
    <mergeCell ref="N231:P231"/>
    <mergeCell ref="R231:T231"/>
    <mergeCell ref="U231:Y231"/>
    <mergeCell ref="Z231:AC231"/>
    <mergeCell ref="AD231:AF231"/>
    <mergeCell ref="M235:N235"/>
    <mergeCell ref="S235:T235"/>
    <mergeCell ref="U235:V235"/>
    <mergeCell ref="W235:X235"/>
    <mergeCell ref="Y235:Z235"/>
    <mergeCell ref="AC235:AD235"/>
    <mergeCell ref="B225:P225"/>
    <mergeCell ref="Q225:Q255"/>
    <mergeCell ref="R225:AF225"/>
    <mergeCell ref="B226:P226"/>
    <mergeCell ref="R226:AF226"/>
    <mergeCell ref="B227:D227"/>
    <mergeCell ref="E227:P227"/>
    <mergeCell ref="R227:T227"/>
    <mergeCell ref="U227:AF227"/>
    <mergeCell ref="E228:P228"/>
    <mergeCell ref="U228:AF228"/>
    <mergeCell ref="C229:D229"/>
    <mergeCell ref="E229:G229"/>
    <mergeCell ref="H229:I229"/>
    <mergeCell ref="J229:M229"/>
    <mergeCell ref="N229:P229"/>
    <mergeCell ref="S229:T229"/>
    <mergeCell ref="U229:W229"/>
    <mergeCell ref="X229:Y229"/>
    <mergeCell ref="Z229:AC229"/>
    <mergeCell ref="AD229:AF229"/>
    <mergeCell ref="B230:D230"/>
    <mergeCell ref="E230:I230"/>
    <mergeCell ref="J230:M230"/>
    <mergeCell ref="W234:Z234"/>
    <mergeCell ref="AA234:AD234"/>
    <mergeCell ref="AE234:AE236"/>
    <mergeCell ref="AF234:AF236"/>
    <mergeCell ref="C235:D235"/>
    <mergeCell ref="E235:F235"/>
    <mergeCell ref="G235:H235"/>
    <mergeCell ref="I235:J235"/>
    <mergeCell ref="B222:E222"/>
    <mergeCell ref="F222:J222"/>
    <mergeCell ref="K222:P222"/>
    <mergeCell ref="R222:U222"/>
    <mergeCell ref="V222:Z222"/>
    <mergeCell ref="AA222:AF222"/>
    <mergeCell ref="B223:E223"/>
    <mergeCell ref="F223:J223"/>
    <mergeCell ref="K223:P223"/>
    <mergeCell ref="R223:U223"/>
    <mergeCell ref="V223:Z223"/>
    <mergeCell ref="AA223:AF223"/>
    <mergeCell ref="B220:D220"/>
    <mergeCell ref="G220:H220"/>
    <mergeCell ref="I220:L220"/>
    <mergeCell ref="M220:P220"/>
    <mergeCell ref="R220:T220"/>
    <mergeCell ref="W220:X220"/>
    <mergeCell ref="Y220:AB220"/>
    <mergeCell ref="AC220:AF220"/>
    <mergeCell ref="B221:D221"/>
    <mergeCell ref="E221:G221"/>
    <mergeCell ref="R221:T221"/>
    <mergeCell ref="U221:W221"/>
    <mergeCell ref="B218:D218"/>
    <mergeCell ref="E218:H218"/>
    <mergeCell ref="I218:L218"/>
    <mergeCell ref="M218:P218"/>
    <mergeCell ref="R218:T218"/>
    <mergeCell ref="U218:X218"/>
    <mergeCell ref="Y218:AB218"/>
    <mergeCell ref="AC218:AF218"/>
    <mergeCell ref="B219:D219"/>
    <mergeCell ref="E219:H219"/>
    <mergeCell ref="I219:L219"/>
    <mergeCell ref="M219:P219"/>
    <mergeCell ref="R219:T219"/>
    <mergeCell ref="U219:X219"/>
    <mergeCell ref="Y219:AB219"/>
    <mergeCell ref="AC219:AF219"/>
    <mergeCell ref="Y216:Z216"/>
    <mergeCell ref="AB216:AC216"/>
    <mergeCell ref="AD216:AE216"/>
    <mergeCell ref="B217:D217"/>
    <mergeCell ref="G217:I217"/>
    <mergeCell ref="L217:N217"/>
    <mergeCell ref="R217:T217"/>
    <mergeCell ref="W217:Y217"/>
    <mergeCell ref="AB217:AD217"/>
    <mergeCell ref="B216:C216"/>
    <mergeCell ref="D216:E216"/>
    <mergeCell ref="G216:H216"/>
    <mergeCell ref="I216:J216"/>
    <mergeCell ref="L216:M216"/>
    <mergeCell ref="N216:O216"/>
    <mergeCell ref="R216:S216"/>
    <mergeCell ref="W214:X214"/>
    <mergeCell ref="Y214:Z214"/>
    <mergeCell ref="AA214:AB214"/>
    <mergeCell ref="AC214:AD214"/>
    <mergeCell ref="AE214:AF214"/>
    <mergeCell ref="C215:D215"/>
    <mergeCell ref="E215:F215"/>
    <mergeCell ref="G215:H215"/>
    <mergeCell ref="I215:J215"/>
    <mergeCell ref="K215:L215"/>
    <mergeCell ref="M215:N215"/>
    <mergeCell ref="O215:P215"/>
    <mergeCell ref="S215:T215"/>
    <mergeCell ref="U215:V215"/>
    <mergeCell ref="W215:X215"/>
    <mergeCell ref="Y215:Z215"/>
    <mergeCell ref="AA215:AB215"/>
    <mergeCell ref="AC215:AD215"/>
    <mergeCell ref="AE215:AF215"/>
    <mergeCell ref="C214:D214"/>
    <mergeCell ref="E214:F214"/>
    <mergeCell ref="G214:H214"/>
    <mergeCell ref="I214:J214"/>
    <mergeCell ref="K214:L214"/>
    <mergeCell ref="M214:N214"/>
    <mergeCell ref="O214:P214"/>
    <mergeCell ref="S214:T214"/>
    <mergeCell ref="U214:V214"/>
    <mergeCell ref="AC208:AD208"/>
    <mergeCell ref="C209:D209"/>
    <mergeCell ref="E209:F209"/>
    <mergeCell ref="G209:H209"/>
    <mergeCell ref="I209:J209"/>
    <mergeCell ref="M209:N209"/>
    <mergeCell ref="S209:T209"/>
    <mergeCell ref="U209:V209"/>
    <mergeCell ref="W209:X209"/>
    <mergeCell ref="Y209:Z209"/>
    <mergeCell ref="AC209:AD209"/>
    <mergeCell ref="C208:D208"/>
    <mergeCell ref="E208:F208"/>
    <mergeCell ref="G208:H208"/>
    <mergeCell ref="I208:J208"/>
    <mergeCell ref="M208:N208"/>
    <mergeCell ref="S208:T208"/>
    <mergeCell ref="U208:V208"/>
    <mergeCell ref="W208:X208"/>
    <mergeCell ref="Y208:Z208"/>
    <mergeCell ref="AC205:AD205"/>
    <mergeCell ref="C206:D206"/>
    <mergeCell ref="E206:F206"/>
    <mergeCell ref="G206:H206"/>
    <mergeCell ref="I206:J206"/>
    <mergeCell ref="M206:N206"/>
    <mergeCell ref="S206:T206"/>
    <mergeCell ref="U206:V206"/>
    <mergeCell ref="W206:X206"/>
    <mergeCell ref="Y206:Z206"/>
    <mergeCell ref="AC206:AD206"/>
    <mergeCell ref="C205:D205"/>
    <mergeCell ref="E205:F205"/>
    <mergeCell ref="G205:H205"/>
    <mergeCell ref="I205:J205"/>
    <mergeCell ref="M205:N205"/>
    <mergeCell ref="S205:T205"/>
    <mergeCell ref="U205:V205"/>
    <mergeCell ref="W205:X205"/>
    <mergeCell ref="Y205:Z205"/>
    <mergeCell ref="C204:D204"/>
    <mergeCell ref="E204:F204"/>
    <mergeCell ref="G204:H204"/>
    <mergeCell ref="I204:J204"/>
    <mergeCell ref="M204:N204"/>
    <mergeCell ref="S204:T204"/>
    <mergeCell ref="U204:V204"/>
    <mergeCell ref="W204:X204"/>
    <mergeCell ref="Y204:Z204"/>
    <mergeCell ref="AC204:AD204"/>
    <mergeCell ref="B200:D200"/>
    <mergeCell ref="E200:I200"/>
    <mergeCell ref="J200:M200"/>
    <mergeCell ref="N200:P200"/>
    <mergeCell ref="R200:T200"/>
    <mergeCell ref="U200:Y200"/>
    <mergeCell ref="Z200:AC200"/>
    <mergeCell ref="AD200:AF200"/>
    <mergeCell ref="B202:B204"/>
    <mergeCell ref="C202:F202"/>
    <mergeCell ref="G202:J202"/>
    <mergeCell ref="K202:N202"/>
    <mergeCell ref="O202:O204"/>
    <mergeCell ref="P202:P204"/>
    <mergeCell ref="R202:R204"/>
    <mergeCell ref="S202:V202"/>
    <mergeCell ref="N198:P198"/>
    <mergeCell ref="R198:T198"/>
    <mergeCell ref="U198:Y198"/>
    <mergeCell ref="Z198:AC198"/>
    <mergeCell ref="AD198:AF198"/>
    <mergeCell ref="B199:D199"/>
    <mergeCell ref="E199:I199"/>
    <mergeCell ref="J199:M199"/>
    <mergeCell ref="N199:P199"/>
    <mergeCell ref="R199:T199"/>
    <mergeCell ref="U199:Y199"/>
    <mergeCell ref="Z199:AC199"/>
    <mergeCell ref="AD199:AF199"/>
    <mergeCell ref="M203:N203"/>
    <mergeCell ref="S203:T203"/>
    <mergeCell ref="U203:V203"/>
    <mergeCell ref="W203:X203"/>
    <mergeCell ref="Y203:Z203"/>
    <mergeCell ref="AC203:AD203"/>
    <mergeCell ref="B193:P193"/>
    <mergeCell ref="Q193:Q223"/>
    <mergeCell ref="R193:AF193"/>
    <mergeCell ref="B194:P194"/>
    <mergeCell ref="R194:AF194"/>
    <mergeCell ref="B195:D195"/>
    <mergeCell ref="E195:P195"/>
    <mergeCell ref="R195:T195"/>
    <mergeCell ref="U195:AF195"/>
    <mergeCell ref="E196:P196"/>
    <mergeCell ref="U196:AF196"/>
    <mergeCell ref="C197:D197"/>
    <mergeCell ref="E197:G197"/>
    <mergeCell ref="H197:I197"/>
    <mergeCell ref="J197:M197"/>
    <mergeCell ref="N197:P197"/>
    <mergeCell ref="S197:T197"/>
    <mergeCell ref="U197:W197"/>
    <mergeCell ref="X197:Y197"/>
    <mergeCell ref="Z197:AC197"/>
    <mergeCell ref="AD197:AF197"/>
    <mergeCell ref="B198:D198"/>
    <mergeCell ref="E198:I198"/>
    <mergeCell ref="J198:M198"/>
    <mergeCell ref="W202:Z202"/>
    <mergeCell ref="AA202:AD202"/>
    <mergeCell ref="AE202:AE204"/>
    <mergeCell ref="AF202:AF204"/>
    <mergeCell ref="C203:D203"/>
    <mergeCell ref="E203:F203"/>
    <mergeCell ref="G203:H203"/>
    <mergeCell ref="I203:J203"/>
    <mergeCell ref="B190:E190"/>
    <mergeCell ref="F190:J190"/>
    <mergeCell ref="K190:P190"/>
    <mergeCell ref="R190:U190"/>
    <mergeCell ref="V190:Z190"/>
    <mergeCell ref="AA190:AF190"/>
    <mergeCell ref="B191:E191"/>
    <mergeCell ref="F191:J191"/>
    <mergeCell ref="K191:P191"/>
    <mergeCell ref="R191:U191"/>
    <mergeCell ref="V191:Z191"/>
    <mergeCell ref="AA191:AF191"/>
    <mergeCell ref="B188:D188"/>
    <mergeCell ref="G188:H188"/>
    <mergeCell ref="I188:L188"/>
    <mergeCell ref="M188:P188"/>
    <mergeCell ref="R188:T188"/>
    <mergeCell ref="W188:X188"/>
    <mergeCell ref="Y188:AB188"/>
    <mergeCell ref="AC188:AF188"/>
    <mergeCell ref="B189:D189"/>
    <mergeCell ref="E189:G189"/>
    <mergeCell ref="R189:T189"/>
    <mergeCell ref="U189:W189"/>
    <mergeCell ref="B186:D186"/>
    <mergeCell ref="E186:H186"/>
    <mergeCell ref="I186:L186"/>
    <mergeCell ref="M186:P186"/>
    <mergeCell ref="R186:T186"/>
    <mergeCell ref="U186:X186"/>
    <mergeCell ref="Y186:AB186"/>
    <mergeCell ref="AC186:AF186"/>
    <mergeCell ref="B187:D187"/>
    <mergeCell ref="E187:H187"/>
    <mergeCell ref="I187:L187"/>
    <mergeCell ref="M187:P187"/>
    <mergeCell ref="R187:T187"/>
    <mergeCell ref="U187:X187"/>
    <mergeCell ref="Y187:AB187"/>
    <mergeCell ref="AC187:AF187"/>
    <mergeCell ref="Y184:Z184"/>
    <mergeCell ref="AB184:AC184"/>
    <mergeCell ref="AD184:AE184"/>
    <mergeCell ref="B185:D185"/>
    <mergeCell ref="G185:I185"/>
    <mergeCell ref="L185:N185"/>
    <mergeCell ref="R185:T185"/>
    <mergeCell ref="W185:Y185"/>
    <mergeCell ref="AB185:AD185"/>
    <mergeCell ref="B184:C184"/>
    <mergeCell ref="D184:E184"/>
    <mergeCell ref="G184:H184"/>
    <mergeCell ref="I184:J184"/>
    <mergeCell ref="L184:M184"/>
    <mergeCell ref="N184:O184"/>
    <mergeCell ref="R184:S184"/>
    <mergeCell ref="W182:X182"/>
    <mergeCell ref="Y182:Z182"/>
    <mergeCell ref="AA182:AB182"/>
    <mergeCell ref="AC182:AD182"/>
    <mergeCell ref="AE182:AF182"/>
    <mergeCell ref="C183:D183"/>
    <mergeCell ref="E183:F183"/>
    <mergeCell ref="G183:H183"/>
    <mergeCell ref="I183:J183"/>
    <mergeCell ref="K183:L183"/>
    <mergeCell ref="M183:N183"/>
    <mergeCell ref="O183:P183"/>
    <mergeCell ref="S183:T183"/>
    <mergeCell ref="U183:V183"/>
    <mergeCell ref="W183:X183"/>
    <mergeCell ref="Y183:Z183"/>
    <mergeCell ref="AA183:AB183"/>
    <mergeCell ref="AC183:AD183"/>
    <mergeCell ref="AE183:AF183"/>
    <mergeCell ref="C182:D182"/>
    <mergeCell ref="E182:F182"/>
    <mergeCell ref="G182:H182"/>
    <mergeCell ref="I182:J182"/>
    <mergeCell ref="K182:L182"/>
    <mergeCell ref="M182:N182"/>
    <mergeCell ref="O182:P182"/>
    <mergeCell ref="S182:T182"/>
    <mergeCell ref="U182:V182"/>
    <mergeCell ref="AC176:AD176"/>
    <mergeCell ref="C177:D177"/>
    <mergeCell ref="E177:F177"/>
    <mergeCell ref="G177:H177"/>
    <mergeCell ref="I177:J177"/>
    <mergeCell ref="M177:N177"/>
    <mergeCell ref="S177:T177"/>
    <mergeCell ref="U177:V177"/>
    <mergeCell ref="W177:X177"/>
    <mergeCell ref="Y177:Z177"/>
    <mergeCell ref="AC177:AD177"/>
    <mergeCell ref="C176:D176"/>
    <mergeCell ref="E176:F176"/>
    <mergeCell ref="G176:H176"/>
    <mergeCell ref="I176:J176"/>
    <mergeCell ref="M176:N176"/>
    <mergeCell ref="S176:T176"/>
    <mergeCell ref="U176:V176"/>
    <mergeCell ref="W176:X176"/>
    <mergeCell ref="Y176:Z176"/>
    <mergeCell ref="AC173:AD173"/>
    <mergeCell ref="C174:D174"/>
    <mergeCell ref="E174:F174"/>
    <mergeCell ref="G174:H174"/>
    <mergeCell ref="I174:J174"/>
    <mergeCell ref="M174:N174"/>
    <mergeCell ref="S174:T174"/>
    <mergeCell ref="U174:V174"/>
    <mergeCell ref="W174:X174"/>
    <mergeCell ref="Y174:Z174"/>
    <mergeCell ref="AC174:AD174"/>
    <mergeCell ref="C173:D173"/>
    <mergeCell ref="E173:F173"/>
    <mergeCell ref="G173:H173"/>
    <mergeCell ref="I173:J173"/>
    <mergeCell ref="M173:N173"/>
    <mergeCell ref="S173:T173"/>
    <mergeCell ref="U173:V173"/>
    <mergeCell ref="W173:X173"/>
    <mergeCell ref="Y173:Z173"/>
    <mergeCell ref="C172:D172"/>
    <mergeCell ref="E172:F172"/>
    <mergeCell ref="G172:H172"/>
    <mergeCell ref="I172:J172"/>
    <mergeCell ref="M172:N172"/>
    <mergeCell ref="S172:T172"/>
    <mergeCell ref="U172:V172"/>
    <mergeCell ref="W172:X172"/>
    <mergeCell ref="Y172:Z172"/>
    <mergeCell ref="AC172:AD172"/>
    <mergeCell ref="B168:D168"/>
    <mergeCell ref="E168:I168"/>
    <mergeCell ref="J168:M168"/>
    <mergeCell ref="N168:P168"/>
    <mergeCell ref="R168:T168"/>
    <mergeCell ref="U168:Y168"/>
    <mergeCell ref="Z168:AC168"/>
    <mergeCell ref="AD168:AF168"/>
    <mergeCell ref="B170:B172"/>
    <mergeCell ref="C170:F170"/>
    <mergeCell ref="G170:J170"/>
    <mergeCell ref="K170:N170"/>
    <mergeCell ref="O170:O172"/>
    <mergeCell ref="P170:P172"/>
    <mergeCell ref="R170:R172"/>
    <mergeCell ref="S170:V170"/>
    <mergeCell ref="N166:P166"/>
    <mergeCell ref="R166:T166"/>
    <mergeCell ref="U166:Y166"/>
    <mergeCell ref="Z166:AC166"/>
    <mergeCell ref="AD166:AF166"/>
    <mergeCell ref="B167:D167"/>
    <mergeCell ref="E167:I167"/>
    <mergeCell ref="J167:M167"/>
    <mergeCell ref="N167:P167"/>
    <mergeCell ref="R167:T167"/>
    <mergeCell ref="U167:Y167"/>
    <mergeCell ref="Z167:AC167"/>
    <mergeCell ref="AD167:AF167"/>
    <mergeCell ref="M171:N171"/>
    <mergeCell ref="S171:T171"/>
    <mergeCell ref="U171:V171"/>
    <mergeCell ref="W171:X171"/>
    <mergeCell ref="Y171:Z171"/>
    <mergeCell ref="AC171:AD171"/>
    <mergeCell ref="B161:P161"/>
    <mergeCell ref="Q161:Q191"/>
    <mergeCell ref="R161:AF161"/>
    <mergeCell ref="B162:P162"/>
    <mergeCell ref="R162:AF162"/>
    <mergeCell ref="B163:D163"/>
    <mergeCell ref="E163:P163"/>
    <mergeCell ref="R163:T163"/>
    <mergeCell ref="U163:AF163"/>
    <mergeCell ref="E164:P164"/>
    <mergeCell ref="U164:AF164"/>
    <mergeCell ref="C165:D165"/>
    <mergeCell ref="E165:G165"/>
    <mergeCell ref="H165:I165"/>
    <mergeCell ref="J165:M165"/>
    <mergeCell ref="N165:P165"/>
    <mergeCell ref="S165:T165"/>
    <mergeCell ref="U165:W165"/>
    <mergeCell ref="X165:Y165"/>
    <mergeCell ref="Z165:AC165"/>
    <mergeCell ref="AD165:AF165"/>
    <mergeCell ref="B166:D166"/>
    <mergeCell ref="E166:I166"/>
    <mergeCell ref="J166:M166"/>
    <mergeCell ref="W170:Z170"/>
    <mergeCell ref="AA170:AD170"/>
    <mergeCell ref="AE170:AE172"/>
    <mergeCell ref="AF170:AF172"/>
    <mergeCell ref="C171:D171"/>
    <mergeCell ref="E171:F171"/>
    <mergeCell ref="G171:H171"/>
    <mergeCell ref="I171:J171"/>
    <mergeCell ref="B158:E158"/>
    <mergeCell ref="F158:J158"/>
    <mergeCell ref="K158:P158"/>
    <mergeCell ref="R158:U158"/>
    <mergeCell ref="V158:Z158"/>
    <mergeCell ref="AA158:AF158"/>
    <mergeCell ref="B159:E159"/>
    <mergeCell ref="F159:J159"/>
    <mergeCell ref="K159:P159"/>
    <mergeCell ref="R159:U159"/>
    <mergeCell ref="V159:Z159"/>
    <mergeCell ref="AA159:AF159"/>
    <mergeCell ref="B156:D156"/>
    <mergeCell ref="G156:H156"/>
    <mergeCell ref="I156:L156"/>
    <mergeCell ref="M156:P156"/>
    <mergeCell ref="R156:T156"/>
    <mergeCell ref="W156:X156"/>
    <mergeCell ref="Y156:AB156"/>
    <mergeCell ref="AC156:AF156"/>
    <mergeCell ref="B157:D157"/>
    <mergeCell ref="E157:G157"/>
    <mergeCell ref="R157:T157"/>
    <mergeCell ref="U157:W157"/>
    <mergeCell ref="B154:D154"/>
    <mergeCell ref="E154:H154"/>
    <mergeCell ref="I154:L154"/>
    <mergeCell ref="M154:P154"/>
    <mergeCell ref="R154:T154"/>
    <mergeCell ref="U154:X154"/>
    <mergeCell ref="Y154:AB154"/>
    <mergeCell ref="AC154:AF154"/>
    <mergeCell ref="B155:D155"/>
    <mergeCell ref="E155:H155"/>
    <mergeCell ref="I155:L155"/>
    <mergeCell ref="M155:P155"/>
    <mergeCell ref="R155:T155"/>
    <mergeCell ref="U155:X155"/>
    <mergeCell ref="Y155:AB155"/>
    <mergeCell ref="AC155:AF155"/>
    <mergeCell ref="Y152:Z152"/>
    <mergeCell ref="AB152:AC152"/>
    <mergeCell ref="AD152:AE152"/>
    <mergeCell ref="B153:D153"/>
    <mergeCell ref="G153:I153"/>
    <mergeCell ref="L153:N153"/>
    <mergeCell ref="R153:T153"/>
    <mergeCell ref="W153:Y153"/>
    <mergeCell ref="AB153:AD153"/>
    <mergeCell ref="B152:C152"/>
    <mergeCell ref="D152:E152"/>
    <mergeCell ref="G152:H152"/>
    <mergeCell ref="I152:J152"/>
    <mergeCell ref="L152:M152"/>
    <mergeCell ref="N152:O152"/>
    <mergeCell ref="R152:S152"/>
    <mergeCell ref="W150:X150"/>
    <mergeCell ref="Y150:Z150"/>
    <mergeCell ref="AA150:AB150"/>
    <mergeCell ref="AC150:AD150"/>
    <mergeCell ref="AE150:AF150"/>
    <mergeCell ref="C151:D151"/>
    <mergeCell ref="E151:F151"/>
    <mergeCell ref="G151:H151"/>
    <mergeCell ref="I151:J151"/>
    <mergeCell ref="K151:L151"/>
    <mergeCell ref="M151:N151"/>
    <mergeCell ref="O151:P151"/>
    <mergeCell ref="S151:T151"/>
    <mergeCell ref="U151:V151"/>
    <mergeCell ref="W151:X151"/>
    <mergeCell ref="Y151:Z151"/>
    <mergeCell ref="AA151:AB151"/>
    <mergeCell ref="AC151:AD151"/>
    <mergeCell ref="AE151:AF151"/>
    <mergeCell ref="C150:D150"/>
    <mergeCell ref="E150:F150"/>
    <mergeCell ref="G150:H150"/>
    <mergeCell ref="I150:J150"/>
    <mergeCell ref="K150:L150"/>
    <mergeCell ref="M150:N150"/>
    <mergeCell ref="O150:P150"/>
    <mergeCell ref="S150:T150"/>
    <mergeCell ref="U150:V150"/>
    <mergeCell ref="AC144:AD144"/>
    <mergeCell ref="C145:D145"/>
    <mergeCell ref="E145:F145"/>
    <mergeCell ref="G145:H145"/>
    <mergeCell ref="I145:J145"/>
    <mergeCell ref="M145:N145"/>
    <mergeCell ref="S145:T145"/>
    <mergeCell ref="U145:V145"/>
    <mergeCell ref="W145:X145"/>
    <mergeCell ref="Y145:Z145"/>
    <mergeCell ref="AC145:AD145"/>
    <mergeCell ref="C144:D144"/>
    <mergeCell ref="E144:F144"/>
    <mergeCell ref="G144:H144"/>
    <mergeCell ref="I144:J144"/>
    <mergeCell ref="M144:N144"/>
    <mergeCell ref="S144:T144"/>
    <mergeCell ref="U144:V144"/>
    <mergeCell ref="W144:X144"/>
    <mergeCell ref="Y144:Z144"/>
    <mergeCell ref="AC141:AD141"/>
    <mergeCell ref="C142:D142"/>
    <mergeCell ref="E142:F142"/>
    <mergeCell ref="G142:H142"/>
    <mergeCell ref="I142:J142"/>
    <mergeCell ref="M142:N142"/>
    <mergeCell ref="S142:T142"/>
    <mergeCell ref="U142:V142"/>
    <mergeCell ref="W142:X142"/>
    <mergeCell ref="Y142:Z142"/>
    <mergeCell ref="AC142:AD142"/>
    <mergeCell ref="C141:D141"/>
    <mergeCell ref="E141:F141"/>
    <mergeCell ref="G141:H141"/>
    <mergeCell ref="I141:J141"/>
    <mergeCell ref="M141:N141"/>
    <mergeCell ref="S141:T141"/>
    <mergeCell ref="U141:V141"/>
    <mergeCell ref="W141:X141"/>
    <mergeCell ref="Y141:Z141"/>
    <mergeCell ref="C140:D140"/>
    <mergeCell ref="E140:F140"/>
    <mergeCell ref="G140:H140"/>
    <mergeCell ref="I140:J140"/>
    <mergeCell ref="M140:N140"/>
    <mergeCell ref="S140:T140"/>
    <mergeCell ref="U140:V140"/>
    <mergeCell ref="W140:X140"/>
    <mergeCell ref="Y140:Z140"/>
    <mergeCell ref="AC140:AD140"/>
    <mergeCell ref="B136:D136"/>
    <mergeCell ref="E136:I136"/>
    <mergeCell ref="J136:M136"/>
    <mergeCell ref="N136:P136"/>
    <mergeCell ref="R136:T136"/>
    <mergeCell ref="U136:Y136"/>
    <mergeCell ref="Z136:AC136"/>
    <mergeCell ref="AD136:AF136"/>
    <mergeCell ref="B138:B140"/>
    <mergeCell ref="C138:F138"/>
    <mergeCell ref="G138:J138"/>
    <mergeCell ref="K138:N138"/>
    <mergeCell ref="O138:O140"/>
    <mergeCell ref="P138:P140"/>
    <mergeCell ref="R138:R140"/>
    <mergeCell ref="S138:V138"/>
    <mergeCell ref="N134:P134"/>
    <mergeCell ref="R134:T134"/>
    <mergeCell ref="U134:Y134"/>
    <mergeCell ref="Z134:AC134"/>
    <mergeCell ref="AD134:AF134"/>
    <mergeCell ref="B135:D135"/>
    <mergeCell ref="E135:I135"/>
    <mergeCell ref="J135:M135"/>
    <mergeCell ref="N135:P135"/>
    <mergeCell ref="R135:T135"/>
    <mergeCell ref="U135:Y135"/>
    <mergeCell ref="Z135:AC135"/>
    <mergeCell ref="AD135:AF135"/>
    <mergeCell ref="M139:N139"/>
    <mergeCell ref="S139:T139"/>
    <mergeCell ref="U139:V139"/>
    <mergeCell ref="W139:X139"/>
    <mergeCell ref="Y139:Z139"/>
    <mergeCell ref="AC139:AD139"/>
    <mergeCell ref="B129:P129"/>
    <mergeCell ref="Q129:Q159"/>
    <mergeCell ref="R129:AF129"/>
    <mergeCell ref="B130:P130"/>
    <mergeCell ref="R130:AF130"/>
    <mergeCell ref="B131:D131"/>
    <mergeCell ref="E131:P131"/>
    <mergeCell ref="R131:T131"/>
    <mergeCell ref="U131:AF131"/>
    <mergeCell ref="E132:P132"/>
    <mergeCell ref="U132:AF132"/>
    <mergeCell ref="C133:D133"/>
    <mergeCell ref="E133:G133"/>
    <mergeCell ref="H133:I133"/>
    <mergeCell ref="J133:M133"/>
    <mergeCell ref="N133:P133"/>
    <mergeCell ref="S133:T133"/>
    <mergeCell ref="U133:W133"/>
    <mergeCell ref="X133:Y133"/>
    <mergeCell ref="Z133:AC133"/>
    <mergeCell ref="AD133:AF133"/>
    <mergeCell ref="B134:D134"/>
    <mergeCell ref="E134:I134"/>
    <mergeCell ref="J134:M134"/>
    <mergeCell ref="W138:Z138"/>
    <mergeCell ref="AA138:AD138"/>
    <mergeCell ref="AE138:AE140"/>
    <mergeCell ref="AF138:AF140"/>
    <mergeCell ref="C139:D139"/>
    <mergeCell ref="E139:F139"/>
    <mergeCell ref="G139:H139"/>
    <mergeCell ref="I139:J139"/>
    <mergeCell ref="B126:E126"/>
    <mergeCell ref="F126:J126"/>
    <mergeCell ref="K126:P126"/>
    <mergeCell ref="R126:U126"/>
    <mergeCell ref="V126:Z126"/>
    <mergeCell ref="AA126:AF126"/>
    <mergeCell ref="B127:E127"/>
    <mergeCell ref="F127:J127"/>
    <mergeCell ref="K127:P127"/>
    <mergeCell ref="R127:U127"/>
    <mergeCell ref="V127:Z127"/>
    <mergeCell ref="AA127:AF127"/>
    <mergeCell ref="B124:D124"/>
    <mergeCell ref="G124:H124"/>
    <mergeCell ref="I124:L124"/>
    <mergeCell ref="M124:P124"/>
    <mergeCell ref="R124:T124"/>
    <mergeCell ref="W124:X124"/>
    <mergeCell ref="Y124:AB124"/>
    <mergeCell ref="AC124:AF124"/>
    <mergeCell ref="B125:D125"/>
    <mergeCell ref="E125:G125"/>
    <mergeCell ref="R125:T125"/>
    <mergeCell ref="U125:W125"/>
    <mergeCell ref="B122:D122"/>
    <mergeCell ref="E122:H122"/>
    <mergeCell ref="I122:L122"/>
    <mergeCell ref="M122:P122"/>
    <mergeCell ref="R122:T122"/>
    <mergeCell ref="U122:X122"/>
    <mergeCell ref="Y122:AB122"/>
    <mergeCell ref="AC122:AF122"/>
    <mergeCell ref="B123:D123"/>
    <mergeCell ref="E123:H123"/>
    <mergeCell ref="I123:L123"/>
    <mergeCell ref="M123:P123"/>
    <mergeCell ref="R123:T123"/>
    <mergeCell ref="U123:X123"/>
    <mergeCell ref="Y123:AB123"/>
    <mergeCell ref="AC123:AF123"/>
    <mergeCell ref="Y120:Z120"/>
    <mergeCell ref="AB120:AC120"/>
    <mergeCell ref="AD120:AE120"/>
    <mergeCell ref="B121:D121"/>
    <mergeCell ref="G121:I121"/>
    <mergeCell ref="L121:N121"/>
    <mergeCell ref="R121:T121"/>
    <mergeCell ref="W121:Y121"/>
    <mergeCell ref="AB121:AD121"/>
    <mergeCell ref="B120:C120"/>
    <mergeCell ref="D120:E120"/>
    <mergeCell ref="G120:H120"/>
    <mergeCell ref="I120:J120"/>
    <mergeCell ref="L120:M120"/>
    <mergeCell ref="N120:O120"/>
    <mergeCell ref="R120:S120"/>
    <mergeCell ref="W118:X118"/>
    <mergeCell ref="Y118:Z118"/>
    <mergeCell ref="AA118:AB118"/>
    <mergeCell ref="AC118:AD118"/>
    <mergeCell ref="AE118:AF118"/>
    <mergeCell ref="C119:D119"/>
    <mergeCell ref="E119:F119"/>
    <mergeCell ref="G119:H119"/>
    <mergeCell ref="I119:J119"/>
    <mergeCell ref="K119:L119"/>
    <mergeCell ref="M119:N119"/>
    <mergeCell ref="O119:P119"/>
    <mergeCell ref="S119:T119"/>
    <mergeCell ref="U119:V119"/>
    <mergeCell ref="W119:X119"/>
    <mergeCell ref="Y119:Z119"/>
    <mergeCell ref="AA119:AB119"/>
    <mergeCell ref="AC119:AD119"/>
    <mergeCell ref="AE119:AF119"/>
    <mergeCell ref="C118:D118"/>
    <mergeCell ref="E118:F118"/>
    <mergeCell ref="G118:H118"/>
    <mergeCell ref="I118:J118"/>
    <mergeCell ref="K118:L118"/>
    <mergeCell ref="M118:N118"/>
    <mergeCell ref="O118:P118"/>
    <mergeCell ref="S118:T118"/>
    <mergeCell ref="U118:V118"/>
    <mergeCell ref="AC112:AD112"/>
    <mergeCell ref="C113:D113"/>
    <mergeCell ref="E113:F113"/>
    <mergeCell ref="G113:H113"/>
    <mergeCell ref="I113:J113"/>
    <mergeCell ref="M113:N113"/>
    <mergeCell ref="S113:T113"/>
    <mergeCell ref="U113:V113"/>
    <mergeCell ref="W113:X113"/>
    <mergeCell ref="Y113:Z113"/>
    <mergeCell ref="AC113:AD113"/>
    <mergeCell ref="C112:D112"/>
    <mergeCell ref="E112:F112"/>
    <mergeCell ref="G112:H112"/>
    <mergeCell ref="I112:J112"/>
    <mergeCell ref="M112:N112"/>
    <mergeCell ref="S112:T112"/>
    <mergeCell ref="U112:V112"/>
    <mergeCell ref="W112:X112"/>
    <mergeCell ref="Y112:Z112"/>
    <mergeCell ref="AC109:AD109"/>
    <mergeCell ref="C110:D110"/>
    <mergeCell ref="E110:F110"/>
    <mergeCell ref="G110:H110"/>
    <mergeCell ref="I110:J110"/>
    <mergeCell ref="M110:N110"/>
    <mergeCell ref="S110:T110"/>
    <mergeCell ref="U110:V110"/>
    <mergeCell ref="W110:X110"/>
    <mergeCell ref="Y110:Z110"/>
    <mergeCell ref="AC110:AD110"/>
    <mergeCell ref="C109:D109"/>
    <mergeCell ref="E109:F109"/>
    <mergeCell ref="G109:H109"/>
    <mergeCell ref="I109:J109"/>
    <mergeCell ref="M109:N109"/>
    <mergeCell ref="S109:T109"/>
    <mergeCell ref="U109:V109"/>
    <mergeCell ref="W109:X109"/>
    <mergeCell ref="Y109:Z109"/>
    <mergeCell ref="C108:D108"/>
    <mergeCell ref="E108:F108"/>
    <mergeCell ref="G108:H108"/>
    <mergeCell ref="I108:J108"/>
    <mergeCell ref="M108:N108"/>
    <mergeCell ref="S108:T108"/>
    <mergeCell ref="U108:V108"/>
    <mergeCell ref="W108:X108"/>
    <mergeCell ref="Y108:Z108"/>
    <mergeCell ref="AC108:AD108"/>
    <mergeCell ref="B104:D104"/>
    <mergeCell ref="E104:I104"/>
    <mergeCell ref="J104:M104"/>
    <mergeCell ref="N104:P104"/>
    <mergeCell ref="R104:T104"/>
    <mergeCell ref="U104:Y104"/>
    <mergeCell ref="Z104:AC104"/>
    <mergeCell ref="AD104:AF104"/>
    <mergeCell ref="B106:B108"/>
    <mergeCell ref="C106:F106"/>
    <mergeCell ref="G106:J106"/>
    <mergeCell ref="K106:N106"/>
    <mergeCell ref="O106:O108"/>
    <mergeCell ref="P106:P108"/>
    <mergeCell ref="R106:R108"/>
    <mergeCell ref="S106:V106"/>
    <mergeCell ref="N102:P102"/>
    <mergeCell ref="R102:T102"/>
    <mergeCell ref="U102:Y102"/>
    <mergeCell ref="Z102:AC102"/>
    <mergeCell ref="AD102:AF102"/>
    <mergeCell ref="B103:D103"/>
    <mergeCell ref="E103:I103"/>
    <mergeCell ref="J103:M103"/>
    <mergeCell ref="N103:P103"/>
    <mergeCell ref="R103:T103"/>
    <mergeCell ref="U103:Y103"/>
    <mergeCell ref="Z103:AC103"/>
    <mergeCell ref="AD103:AF103"/>
    <mergeCell ref="M107:N107"/>
    <mergeCell ref="S107:T107"/>
    <mergeCell ref="U107:V107"/>
    <mergeCell ref="W107:X107"/>
    <mergeCell ref="Y107:Z107"/>
    <mergeCell ref="AC107:AD107"/>
    <mergeCell ref="B97:P97"/>
    <mergeCell ref="Q97:Q127"/>
    <mergeCell ref="R97:AF97"/>
    <mergeCell ref="B98:P98"/>
    <mergeCell ref="R98:AF98"/>
    <mergeCell ref="B99:D99"/>
    <mergeCell ref="E99:P99"/>
    <mergeCell ref="R99:T99"/>
    <mergeCell ref="U99:AF99"/>
    <mergeCell ref="E100:P100"/>
    <mergeCell ref="U100:AF100"/>
    <mergeCell ref="C101:D101"/>
    <mergeCell ref="E101:G101"/>
    <mergeCell ref="H101:I101"/>
    <mergeCell ref="J101:M101"/>
    <mergeCell ref="N101:P101"/>
    <mergeCell ref="S101:T101"/>
    <mergeCell ref="U101:W101"/>
    <mergeCell ref="X101:Y101"/>
    <mergeCell ref="Z101:AC101"/>
    <mergeCell ref="AD101:AF101"/>
    <mergeCell ref="B102:D102"/>
    <mergeCell ref="E102:I102"/>
    <mergeCell ref="J102:M102"/>
    <mergeCell ref="W106:Z106"/>
    <mergeCell ref="AA106:AD106"/>
    <mergeCell ref="AE106:AE108"/>
    <mergeCell ref="AF106:AF108"/>
    <mergeCell ref="C107:D107"/>
    <mergeCell ref="E107:F107"/>
    <mergeCell ref="G107:H107"/>
    <mergeCell ref="I107:J107"/>
    <mergeCell ref="B94:E94"/>
    <mergeCell ref="F94:J94"/>
    <mergeCell ref="K94:P94"/>
    <mergeCell ref="R94:U94"/>
    <mergeCell ref="V94:Z94"/>
    <mergeCell ref="AA94:AF94"/>
    <mergeCell ref="B95:E95"/>
    <mergeCell ref="F95:J95"/>
    <mergeCell ref="K95:P95"/>
    <mergeCell ref="R95:U95"/>
    <mergeCell ref="V95:Z95"/>
    <mergeCell ref="AA95:AF95"/>
    <mergeCell ref="B92:D92"/>
    <mergeCell ref="G92:H92"/>
    <mergeCell ref="I92:L92"/>
    <mergeCell ref="M92:P92"/>
    <mergeCell ref="R92:T92"/>
    <mergeCell ref="W92:X92"/>
    <mergeCell ref="Y92:AB92"/>
    <mergeCell ref="AC92:AF92"/>
    <mergeCell ref="B93:D93"/>
    <mergeCell ref="E93:G93"/>
    <mergeCell ref="R93:T93"/>
    <mergeCell ref="U93:W93"/>
    <mergeCell ref="B90:D90"/>
    <mergeCell ref="E90:H90"/>
    <mergeCell ref="I90:L90"/>
    <mergeCell ref="M90:P90"/>
    <mergeCell ref="R90:T90"/>
    <mergeCell ref="U90:X90"/>
    <mergeCell ref="Y90:AB90"/>
    <mergeCell ref="AC90:AF90"/>
    <mergeCell ref="B91:D91"/>
    <mergeCell ref="E91:H91"/>
    <mergeCell ref="I91:L91"/>
    <mergeCell ref="M91:P91"/>
    <mergeCell ref="R91:T91"/>
    <mergeCell ref="U91:X91"/>
    <mergeCell ref="Y91:AB91"/>
    <mergeCell ref="AC91:AF91"/>
    <mergeCell ref="Y88:Z88"/>
    <mergeCell ref="AB88:AC88"/>
    <mergeCell ref="AD88:AE88"/>
    <mergeCell ref="B89:D89"/>
    <mergeCell ref="G89:I89"/>
    <mergeCell ref="L89:N89"/>
    <mergeCell ref="R89:T89"/>
    <mergeCell ref="W89:Y89"/>
    <mergeCell ref="AB89:AD89"/>
    <mergeCell ref="B88:C88"/>
    <mergeCell ref="D88:E88"/>
    <mergeCell ref="G88:H88"/>
    <mergeCell ref="I88:J88"/>
    <mergeCell ref="L88:M88"/>
    <mergeCell ref="N88:O88"/>
    <mergeCell ref="R88:S88"/>
    <mergeCell ref="W86:X86"/>
    <mergeCell ref="Y86:Z86"/>
    <mergeCell ref="AA86:AB86"/>
    <mergeCell ref="AC86:AD86"/>
    <mergeCell ref="AE86:AF86"/>
    <mergeCell ref="C87:D87"/>
    <mergeCell ref="E87:F87"/>
    <mergeCell ref="G87:H87"/>
    <mergeCell ref="I87:J87"/>
    <mergeCell ref="K87:L87"/>
    <mergeCell ref="M87:N87"/>
    <mergeCell ref="O87:P87"/>
    <mergeCell ref="S87:T87"/>
    <mergeCell ref="U87:V87"/>
    <mergeCell ref="W87:X87"/>
    <mergeCell ref="Y87:Z87"/>
    <mergeCell ref="AA87:AB87"/>
    <mergeCell ref="AC87:AD87"/>
    <mergeCell ref="AE87:AF87"/>
    <mergeCell ref="C86:D86"/>
    <mergeCell ref="E86:F86"/>
    <mergeCell ref="G86:H86"/>
    <mergeCell ref="I86:J86"/>
    <mergeCell ref="K86:L86"/>
    <mergeCell ref="M86:N86"/>
    <mergeCell ref="O86:P86"/>
    <mergeCell ref="S86:T86"/>
    <mergeCell ref="U86:V86"/>
    <mergeCell ref="AC80:AD80"/>
    <mergeCell ref="C81:D81"/>
    <mergeCell ref="E81:F81"/>
    <mergeCell ref="G81:H81"/>
    <mergeCell ref="I81:J81"/>
    <mergeCell ref="M81:N81"/>
    <mergeCell ref="S81:T81"/>
    <mergeCell ref="U81:V81"/>
    <mergeCell ref="W81:X81"/>
    <mergeCell ref="Y81:Z81"/>
    <mergeCell ref="AC81:AD81"/>
    <mergeCell ref="C80:D80"/>
    <mergeCell ref="E80:F80"/>
    <mergeCell ref="G80:H80"/>
    <mergeCell ref="I80:J80"/>
    <mergeCell ref="M80:N80"/>
    <mergeCell ref="S80:T80"/>
    <mergeCell ref="U80:V80"/>
    <mergeCell ref="W80:X80"/>
    <mergeCell ref="Y80:Z80"/>
    <mergeCell ref="C78:D78"/>
    <mergeCell ref="E78:F78"/>
    <mergeCell ref="G78:H78"/>
    <mergeCell ref="I78:J78"/>
    <mergeCell ref="M78:N78"/>
    <mergeCell ref="S78:T78"/>
    <mergeCell ref="U78:V78"/>
    <mergeCell ref="W78:X78"/>
    <mergeCell ref="Y78:Z78"/>
    <mergeCell ref="AC78:AD78"/>
    <mergeCell ref="C77:D77"/>
    <mergeCell ref="E77:F77"/>
    <mergeCell ref="G77:H77"/>
    <mergeCell ref="I77:J77"/>
    <mergeCell ref="M77:N77"/>
    <mergeCell ref="S77:T77"/>
    <mergeCell ref="U77:V77"/>
    <mergeCell ref="W77:X77"/>
    <mergeCell ref="Y77:Z77"/>
    <mergeCell ref="M75:N75"/>
    <mergeCell ref="S75:T75"/>
    <mergeCell ref="U75:V75"/>
    <mergeCell ref="W75:X75"/>
    <mergeCell ref="Y75:Z75"/>
    <mergeCell ref="AC75:AD75"/>
    <mergeCell ref="C76:D76"/>
    <mergeCell ref="E76:F76"/>
    <mergeCell ref="G76:H76"/>
    <mergeCell ref="I76:J76"/>
    <mergeCell ref="M76:N76"/>
    <mergeCell ref="S76:T76"/>
    <mergeCell ref="U76:V76"/>
    <mergeCell ref="W76:X76"/>
    <mergeCell ref="Y76:Z76"/>
    <mergeCell ref="AC76:AD76"/>
    <mergeCell ref="AC77:AD77"/>
    <mergeCell ref="B74:B76"/>
    <mergeCell ref="C74:F74"/>
    <mergeCell ref="G74:J74"/>
    <mergeCell ref="K74:N74"/>
    <mergeCell ref="O74:O76"/>
    <mergeCell ref="P74:P76"/>
    <mergeCell ref="R74:R76"/>
    <mergeCell ref="S74:V74"/>
    <mergeCell ref="W74:Z74"/>
    <mergeCell ref="B71:D71"/>
    <mergeCell ref="E71:I71"/>
    <mergeCell ref="J71:M71"/>
    <mergeCell ref="N71:P71"/>
    <mergeCell ref="R71:T71"/>
    <mergeCell ref="U71:Y71"/>
    <mergeCell ref="Z71:AC71"/>
    <mergeCell ref="AD71:AF71"/>
    <mergeCell ref="B72:D72"/>
    <mergeCell ref="E72:I72"/>
    <mergeCell ref="J72:M72"/>
    <mergeCell ref="N72:P72"/>
    <mergeCell ref="R72:T72"/>
    <mergeCell ref="U72:Y72"/>
    <mergeCell ref="Z72:AC72"/>
    <mergeCell ref="AD72:AF72"/>
    <mergeCell ref="AA74:AD74"/>
    <mergeCell ref="AE74:AE76"/>
    <mergeCell ref="AF74:AF76"/>
    <mergeCell ref="C75:D75"/>
    <mergeCell ref="E75:F75"/>
    <mergeCell ref="G75:H75"/>
    <mergeCell ref="I75:J75"/>
    <mergeCell ref="Z69:AC69"/>
    <mergeCell ref="AD69:AF69"/>
    <mergeCell ref="B70:D70"/>
    <mergeCell ref="E70:I70"/>
    <mergeCell ref="J70:M70"/>
    <mergeCell ref="N70:P70"/>
    <mergeCell ref="R70:T70"/>
    <mergeCell ref="U70:Y70"/>
    <mergeCell ref="Z70:AC70"/>
    <mergeCell ref="AD70:AF70"/>
    <mergeCell ref="W55:X55"/>
    <mergeCell ref="Y55:Z55"/>
    <mergeCell ref="AA55:AB55"/>
    <mergeCell ref="AC55:AD55"/>
    <mergeCell ref="AE55:AF55"/>
    <mergeCell ref="B65:P65"/>
    <mergeCell ref="Q65:Q95"/>
    <mergeCell ref="R65:AF65"/>
    <mergeCell ref="B66:P66"/>
    <mergeCell ref="R66:AF66"/>
    <mergeCell ref="B67:D67"/>
    <mergeCell ref="E67:P67"/>
    <mergeCell ref="R67:T67"/>
    <mergeCell ref="U67:AF67"/>
    <mergeCell ref="E68:P68"/>
    <mergeCell ref="U68:AF68"/>
    <mergeCell ref="C69:D69"/>
    <mergeCell ref="E69:G69"/>
    <mergeCell ref="H69:I69"/>
    <mergeCell ref="J69:M69"/>
    <mergeCell ref="N69:P69"/>
    <mergeCell ref="S69:T69"/>
    <mergeCell ref="U69:W69"/>
    <mergeCell ref="X69:Y69"/>
    <mergeCell ref="C55:D55"/>
    <mergeCell ref="E55:F55"/>
    <mergeCell ref="G55:H55"/>
    <mergeCell ref="I55:J55"/>
    <mergeCell ref="K55:L55"/>
    <mergeCell ref="M55:N55"/>
    <mergeCell ref="O55:P55"/>
    <mergeCell ref="S55:T55"/>
    <mergeCell ref="U55:V55"/>
    <mergeCell ref="B53:P53"/>
    <mergeCell ref="R53:AF53"/>
    <mergeCell ref="C54:D54"/>
    <mergeCell ref="E54:F54"/>
    <mergeCell ref="G54:H54"/>
    <mergeCell ref="I54:J54"/>
    <mergeCell ref="K54:L54"/>
    <mergeCell ref="M54:N54"/>
    <mergeCell ref="O54:P54"/>
    <mergeCell ref="S54:T54"/>
    <mergeCell ref="U54:V54"/>
    <mergeCell ref="W54:X54"/>
    <mergeCell ref="Y54:Z54"/>
    <mergeCell ref="AA54:AB54"/>
    <mergeCell ref="AC54:AD54"/>
    <mergeCell ref="AE54:AF54"/>
    <mergeCell ref="L56:M56"/>
    <mergeCell ref="N56:O56"/>
    <mergeCell ref="Y58:AB58"/>
    <mergeCell ref="AC58:AF58"/>
    <mergeCell ref="B59:D59"/>
    <mergeCell ref="AC48:AD48"/>
    <mergeCell ref="S49:T49"/>
    <mergeCell ref="U49:V49"/>
    <mergeCell ref="W49:X49"/>
    <mergeCell ref="Y49:Z49"/>
    <mergeCell ref="AC49:AD49"/>
    <mergeCell ref="S51:V51"/>
    <mergeCell ref="W51:Z51"/>
    <mergeCell ref="AA51:AD51"/>
    <mergeCell ref="AC44:AD44"/>
    <mergeCell ref="S45:T45"/>
    <mergeCell ref="U45:V45"/>
    <mergeCell ref="W45:X45"/>
    <mergeCell ref="Y45:Z45"/>
    <mergeCell ref="AC45:AD45"/>
    <mergeCell ref="S46:T46"/>
    <mergeCell ref="U46:V46"/>
    <mergeCell ref="W46:X46"/>
    <mergeCell ref="Y46:Z46"/>
    <mergeCell ref="AC46:AD46"/>
    <mergeCell ref="U47:V47"/>
    <mergeCell ref="W47:X47"/>
    <mergeCell ref="Y47:Z47"/>
    <mergeCell ref="AC47:AD47"/>
    <mergeCell ref="C49:D49"/>
    <mergeCell ref="E49:F49"/>
    <mergeCell ref="G49:H49"/>
    <mergeCell ref="I49:J49"/>
    <mergeCell ref="M49:N49"/>
    <mergeCell ref="C51:F51"/>
    <mergeCell ref="G51:J51"/>
    <mergeCell ref="K51:N51"/>
    <mergeCell ref="W42:Z42"/>
    <mergeCell ref="S43:T43"/>
    <mergeCell ref="U43:V43"/>
    <mergeCell ref="W43:X43"/>
    <mergeCell ref="Y43:Z43"/>
    <mergeCell ref="S44:T44"/>
    <mergeCell ref="U44:V44"/>
    <mergeCell ref="W44:X44"/>
    <mergeCell ref="Y44:Z44"/>
    <mergeCell ref="S48:T48"/>
    <mergeCell ref="U48:V48"/>
    <mergeCell ref="W48:X48"/>
    <mergeCell ref="Y48:Z48"/>
    <mergeCell ref="C47:D47"/>
    <mergeCell ref="E47:F47"/>
    <mergeCell ref="G47:H47"/>
    <mergeCell ref="I47:J47"/>
    <mergeCell ref="M47:N47"/>
    <mergeCell ref="O47:P47"/>
    <mergeCell ref="C50:F50"/>
    <mergeCell ref="G50:J50"/>
    <mergeCell ref="K50:N50"/>
    <mergeCell ref="O50:P50"/>
    <mergeCell ref="S47:T47"/>
    <mergeCell ref="S19:V19"/>
    <mergeCell ref="W19:Z19"/>
    <mergeCell ref="AA19:AD19"/>
    <mergeCell ref="G42:J42"/>
    <mergeCell ref="K42:N42"/>
    <mergeCell ref="C43:D43"/>
    <mergeCell ref="E43:F43"/>
    <mergeCell ref="G43:H43"/>
    <mergeCell ref="I43:J43"/>
    <mergeCell ref="M43:N43"/>
    <mergeCell ref="AA42:AD42"/>
    <mergeCell ref="AC43:AD43"/>
    <mergeCell ref="Y14:Z14"/>
    <mergeCell ref="AC14:AD14"/>
    <mergeCell ref="S16:T16"/>
    <mergeCell ref="U16:V16"/>
    <mergeCell ref="W16:X16"/>
    <mergeCell ref="Y16:Z16"/>
    <mergeCell ref="AC16:AD16"/>
    <mergeCell ref="S17:T17"/>
    <mergeCell ref="U17:V17"/>
    <mergeCell ref="W17:X17"/>
    <mergeCell ref="Y17:Z17"/>
    <mergeCell ref="AC17:AD17"/>
    <mergeCell ref="B25:D25"/>
    <mergeCell ref="G25:I25"/>
    <mergeCell ref="L25:N25"/>
    <mergeCell ref="R25:T25"/>
    <mergeCell ref="W25:Y25"/>
    <mergeCell ref="AB25:AD25"/>
    <mergeCell ref="R24:S24"/>
    <mergeCell ref="T24:U24"/>
    <mergeCell ref="B1:P1"/>
    <mergeCell ref="Q1:Q31"/>
    <mergeCell ref="R1:AF1"/>
    <mergeCell ref="B2:P2"/>
    <mergeCell ref="R2:AF2"/>
    <mergeCell ref="B3:D3"/>
    <mergeCell ref="E3:P3"/>
    <mergeCell ref="R3:T3"/>
    <mergeCell ref="U3:AF3"/>
    <mergeCell ref="E4:P4"/>
    <mergeCell ref="W10:Z10"/>
    <mergeCell ref="AA10:AD10"/>
    <mergeCell ref="S11:T11"/>
    <mergeCell ref="U11:V11"/>
    <mergeCell ref="W11:X11"/>
    <mergeCell ref="Y11:Z11"/>
    <mergeCell ref="AC11:AD11"/>
    <mergeCell ref="S12:T12"/>
    <mergeCell ref="U12:V12"/>
    <mergeCell ref="W12:X12"/>
    <mergeCell ref="Y12:Z12"/>
    <mergeCell ref="AC12:AD12"/>
    <mergeCell ref="S13:T13"/>
    <mergeCell ref="U13:V13"/>
    <mergeCell ref="U4:AF4"/>
    <mergeCell ref="C5:D5"/>
    <mergeCell ref="E5:G5"/>
    <mergeCell ref="H5:I5"/>
    <mergeCell ref="J5:M5"/>
    <mergeCell ref="N5:P5"/>
    <mergeCell ref="S5:T5"/>
    <mergeCell ref="U5:W5"/>
    <mergeCell ref="X5:Y5"/>
    <mergeCell ref="Z5:AC5"/>
    <mergeCell ref="AD5:AF5"/>
    <mergeCell ref="B6:D6"/>
    <mergeCell ref="E6:I6"/>
    <mergeCell ref="J6:M6"/>
    <mergeCell ref="N6:P6"/>
    <mergeCell ref="R6:T6"/>
    <mergeCell ref="U6:Y6"/>
    <mergeCell ref="Z6:AC6"/>
    <mergeCell ref="AD6:AF6"/>
    <mergeCell ref="Z7:AC7"/>
    <mergeCell ref="AD7:AF7"/>
    <mergeCell ref="B8:D8"/>
    <mergeCell ref="E8:I8"/>
    <mergeCell ref="J8:M8"/>
    <mergeCell ref="N8:P8"/>
    <mergeCell ref="R8:T8"/>
    <mergeCell ref="U8:Y8"/>
    <mergeCell ref="Z8:AC8"/>
    <mergeCell ref="AD8:AF8"/>
    <mergeCell ref="B7:D7"/>
    <mergeCell ref="E7:I7"/>
    <mergeCell ref="J7:M7"/>
    <mergeCell ref="N7:P7"/>
    <mergeCell ref="R7:T7"/>
    <mergeCell ref="U7:Y7"/>
    <mergeCell ref="AE10:AE12"/>
    <mergeCell ref="AF10:AF12"/>
    <mergeCell ref="B20:P20"/>
    <mergeCell ref="R20:AF20"/>
    <mergeCell ref="C12:D12"/>
    <mergeCell ref="E12:F12"/>
    <mergeCell ref="G12:H12"/>
    <mergeCell ref="I12:J12"/>
    <mergeCell ref="O10:O12"/>
    <mergeCell ref="P10:P12"/>
    <mergeCell ref="R10:R12"/>
    <mergeCell ref="S10:V10"/>
    <mergeCell ref="B10:B12"/>
    <mergeCell ref="C10:F10"/>
    <mergeCell ref="W13:X13"/>
    <mergeCell ref="Y13:Z13"/>
    <mergeCell ref="AC13:AD13"/>
    <mergeCell ref="S14:T14"/>
    <mergeCell ref="U14:V14"/>
    <mergeCell ref="W14:X14"/>
    <mergeCell ref="C17:D17"/>
    <mergeCell ref="E13:F13"/>
    <mergeCell ref="E14:F14"/>
    <mergeCell ref="E16:F16"/>
    <mergeCell ref="E17:F17"/>
    <mergeCell ref="K19:N19"/>
    <mergeCell ref="I13:J13"/>
    <mergeCell ref="I14:J14"/>
    <mergeCell ref="I16:J16"/>
    <mergeCell ref="I17:J17"/>
    <mergeCell ref="M13:N13"/>
    <mergeCell ref="M14:N14"/>
    <mergeCell ref="W24:X24"/>
    <mergeCell ref="Y24:Z24"/>
    <mergeCell ref="AB24:AC24"/>
    <mergeCell ref="AD24:AE24"/>
    <mergeCell ref="B24:C24"/>
    <mergeCell ref="D24:E24"/>
    <mergeCell ref="G24:H24"/>
    <mergeCell ref="I24:J24"/>
    <mergeCell ref="L24:M24"/>
    <mergeCell ref="N24:O24"/>
    <mergeCell ref="Y26:AB26"/>
    <mergeCell ref="AC26:AF26"/>
    <mergeCell ref="B27:D27"/>
    <mergeCell ref="E27:H27"/>
    <mergeCell ref="I27:L27"/>
    <mergeCell ref="M27:P27"/>
    <mergeCell ref="R27:T27"/>
    <mergeCell ref="U27:X27"/>
    <mergeCell ref="Y27:AB27"/>
    <mergeCell ref="AC27:AF27"/>
    <mergeCell ref="B26:D26"/>
    <mergeCell ref="E26:H26"/>
    <mergeCell ref="I26:L26"/>
    <mergeCell ref="M26:P26"/>
    <mergeCell ref="R26:T26"/>
    <mergeCell ref="U26:X26"/>
    <mergeCell ref="U37:W37"/>
    <mergeCell ref="Y28:AB28"/>
    <mergeCell ref="AC28:AF28"/>
    <mergeCell ref="B29:D29"/>
    <mergeCell ref="E29:G29"/>
    <mergeCell ref="R29:T29"/>
    <mergeCell ref="U29:W29"/>
    <mergeCell ref="B28:D28"/>
    <mergeCell ref="G28:H28"/>
    <mergeCell ref="I28:L28"/>
    <mergeCell ref="M28:P28"/>
    <mergeCell ref="R28:T28"/>
    <mergeCell ref="W28:X28"/>
    <mergeCell ref="B31:E31"/>
    <mergeCell ref="F31:J31"/>
    <mergeCell ref="K31:P31"/>
    <mergeCell ref="R31:U31"/>
    <mergeCell ref="V31:Z31"/>
    <mergeCell ref="AA31:AF31"/>
    <mergeCell ref="B30:E30"/>
    <mergeCell ref="F30:J30"/>
    <mergeCell ref="K30:P30"/>
    <mergeCell ref="R30:U30"/>
    <mergeCell ref="V30:Z30"/>
    <mergeCell ref="AA30:AF30"/>
    <mergeCell ref="U39:Y39"/>
    <mergeCell ref="B33:P33"/>
    <mergeCell ref="Q33:Q63"/>
    <mergeCell ref="R33:AF33"/>
    <mergeCell ref="B34:P34"/>
    <mergeCell ref="R34:AF34"/>
    <mergeCell ref="B35:D35"/>
    <mergeCell ref="E35:P35"/>
    <mergeCell ref="R35:T35"/>
    <mergeCell ref="U35:AF35"/>
    <mergeCell ref="E36:P36"/>
    <mergeCell ref="C44:D44"/>
    <mergeCell ref="E44:F44"/>
    <mergeCell ref="G44:H44"/>
    <mergeCell ref="I44:J44"/>
    <mergeCell ref="M44:N44"/>
    <mergeCell ref="C45:D45"/>
    <mergeCell ref="E45:F45"/>
    <mergeCell ref="G45:H45"/>
    <mergeCell ref="I45:J45"/>
    <mergeCell ref="M45:N45"/>
    <mergeCell ref="C46:D46"/>
    <mergeCell ref="E46:F46"/>
    <mergeCell ref="G46:H46"/>
    <mergeCell ref="I46:J46"/>
    <mergeCell ref="U36:AF36"/>
    <mergeCell ref="C37:D37"/>
    <mergeCell ref="E37:G37"/>
    <mergeCell ref="H37:I37"/>
    <mergeCell ref="J37:M37"/>
    <mergeCell ref="N37:P37"/>
    <mergeCell ref="S37:T37"/>
    <mergeCell ref="AB56:AC56"/>
    <mergeCell ref="AD56:AE56"/>
    <mergeCell ref="B56:C56"/>
    <mergeCell ref="D56:E56"/>
    <mergeCell ref="G56:H56"/>
    <mergeCell ref="I56:J56"/>
    <mergeCell ref="X37:Y37"/>
    <mergeCell ref="Z37:AC37"/>
    <mergeCell ref="AD37:AF37"/>
    <mergeCell ref="B38:D38"/>
    <mergeCell ref="E38:I38"/>
    <mergeCell ref="J38:M38"/>
    <mergeCell ref="N38:P38"/>
    <mergeCell ref="R38:T38"/>
    <mergeCell ref="U38:Y38"/>
    <mergeCell ref="Z38:AC38"/>
    <mergeCell ref="AD38:AF38"/>
    <mergeCell ref="Z39:AC39"/>
    <mergeCell ref="AD39:AF39"/>
    <mergeCell ref="B40:D40"/>
    <mergeCell ref="E40:I40"/>
    <mergeCell ref="J40:M40"/>
    <mergeCell ref="N40:P40"/>
    <mergeCell ref="R40:T40"/>
    <mergeCell ref="U40:Y40"/>
    <mergeCell ref="Z40:AC40"/>
    <mergeCell ref="AD40:AF40"/>
    <mergeCell ref="B39:D39"/>
    <mergeCell ref="E39:I39"/>
    <mergeCell ref="J39:M39"/>
    <mergeCell ref="N39:P39"/>
    <mergeCell ref="R39:T39"/>
    <mergeCell ref="E61:G61"/>
    <mergeCell ref="R61:T61"/>
    <mergeCell ref="U61:W61"/>
    <mergeCell ref="B60:D60"/>
    <mergeCell ref="G60:H60"/>
    <mergeCell ref="I60:L60"/>
    <mergeCell ref="M60:P60"/>
    <mergeCell ref="R60:T60"/>
    <mergeCell ref="W60:X60"/>
    <mergeCell ref="AE42:AE44"/>
    <mergeCell ref="AF42:AF44"/>
    <mergeCell ref="B52:P52"/>
    <mergeCell ref="R52:AF52"/>
    <mergeCell ref="O42:O44"/>
    <mergeCell ref="P42:P44"/>
    <mergeCell ref="R42:R44"/>
    <mergeCell ref="S42:V42"/>
    <mergeCell ref="B42:B44"/>
    <mergeCell ref="C42:F42"/>
    <mergeCell ref="M46:N46"/>
    <mergeCell ref="C48:D48"/>
    <mergeCell ref="E48:F48"/>
    <mergeCell ref="G48:H48"/>
    <mergeCell ref="I48:J48"/>
    <mergeCell ref="M48:N48"/>
    <mergeCell ref="B57:D57"/>
    <mergeCell ref="G57:I57"/>
    <mergeCell ref="L57:N57"/>
    <mergeCell ref="R57:T57"/>
    <mergeCell ref="W57:Y57"/>
    <mergeCell ref="AB57:AD57"/>
    <mergeCell ref="R56:S56"/>
    <mergeCell ref="Y22:Z22"/>
    <mergeCell ref="AA22:AB22"/>
    <mergeCell ref="AC22:AD22"/>
    <mergeCell ref="AE22:AF22"/>
    <mergeCell ref="B21:P21"/>
    <mergeCell ref="R21:AF21"/>
    <mergeCell ref="C22:D22"/>
    <mergeCell ref="E22:F22"/>
    <mergeCell ref="G22:H22"/>
    <mergeCell ref="I22:J22"/>
    <mergeCell ref="K22:L22"/>
    <mergeCell ref="M22:N22"/>
    <mergeCell ref="O22:P22"/>
    <mergeCell ref="S22:T22"/>
    <mergeCell ref="AC23:AD23"/>
    <mergeCell ref="AE23:AF23"/>
    <mergeCell ref="E59:H59"/>
    <mergeCell ref="I59:L59"/>
    <mergeCell ref="M59:P59"/>
    <mergeCell ref="R59:T59"/>
    <mergeCell ref="U59:X59"/>
    <mergeCell ref="Y59:AB59"/>
    <mergeCell ref="AC59:AF59"/>
    <mergeCell ref="B58:D58"/>
    <mergeCell ref="E58:H58"/>
    <mergeCell ref="I58:L58"/>
    <mergeCell ref="M58:P58"/>
    <mergeCell ref="R58:T58"/>
    <mergeCell ref="U58:X58"/>
    <mergeCell ref="T56:U56"/>
    <mergeCell ref="W56:X56"/>
    <mergeCell ref="Y56:Z56"/>
    <mergeCell ref="AJ13:AM21"/>
    <mergeCell ref="C11:D11"/>
    <mergeCell ref="E11:F11"/>
    <mergeCell ref="G10:J10"/>
    <mergeCell ref="G11:H11"/>
    <mergeCell ref="I11:J11"/>
    <mergeCell ref="K10:N10"/>
    <mergeCell ref="M11:N11"/>
    <mergeCell ref="O23:P23"/>
    <mergeCell ref="S23:T23"/>
    <mergeCell ref="U23:V23"/>
    <mergeCell ref="W23:X23"/>
    <mergeCell ref="Y23:Z23"/>
    <mergeCell ref="AA23:AB23"/>
    <mergeCell ref="C23:D23"/>
    <mergeCell ref="E23:F23"/>
    <mergeCell ref="G23:H23"/>
    <mergeCell ref="I23:J23"/>
    <mergeCell ref="K23:L23"/>
    <mergeCell ref="M23:N23"/>
    <mergeCell ref="U22:V22"/>
    <mergeCell ref="W22:X22"/>
    <mergeCell ref="G13:H13"/>
    <mergeCell ref="G14:H14"/>
    <mergeCell ref="G16:H16"/>
    <mergeCell ref="G17:H17"/>
    <mergeCell ref="C19:F19"/>
    <mergeCell ref="G19:J19"/>
    <mergeCell ref="M12:N12"/>
    <mergeCell ref="C13:D13"/>
    <mergeCell ref="C14:D14"/>
    <mergeCell ref="C16:D16"/>
    <mergeCell ref="C15:D15"/>
    <mergeCell ref="E15:F15"/>
    <mergeCell ref="G15:H15"/>
    <mergeCell ref="I15:J15"/>
    <mergeCell ref="M15:N15"/>
    <mergeCell ref="O15:P15"/>
    <mergeCell ref="C18:F18"/>
    <mergeCell ref="G18:J18"/>
    <mergeCell ref="K18:N18"/>
    <mergeCell ref="O18:P18"/>
    <mergeCell ref="S15:T15"/>
    <mergeCell ref="U15:V15"/>
    <mergeCell ref="W15:X15"/>
    <mergeCell ref="Y15:Z15"/>
    <mergeCell ref="AC15:AD15"/>
    <mergeCell ref="AE15:AF15"/>
    <mergeCell ref="S18:V18"/>
    <mergeCell ref="W18:Z18"/>
    <mergeCell ref="AA18:AD18"/>
    <mergeCell ref="AE18:AF18"/>
    <mergeCell ref="M16:N16"/>
    <mergeCell ref="M17:N17"/>
    <mergeCell ref="AE47:AF47"/>
    <mergeCell ref="S50:V50"/>
    <mergeCell ref="W50:Z50"/>
    <mergeCell ref="AA50:AD50"/>
    <mergeCell ref="AE50:AF50"/>
    <mergeCell ref="C79:D79"/>
    <mergeCell ref="E79:F79"/>
    <mergeCell ref="G79:H79"/>
    <mergeCell ref="I79:J79"/>
    <mergeCell ref="M79:N79"/>
    <mergeCell ref="O79:P79"/>
    <mergeCell ref="S79:T79"/>
    <mergeCell ref="U79:V79"/>
    <mergeCell ref="W79:X79"/>
    <mergeCell ref="Y79:Z79"/>
    <mergeCell ref="AC79:AD79"/>
    <mergeCell ref="AE79:AF79"/>
    <mergeCell ref="B63:E63"/>
    <mergeCell ref="F63:J63"/>
    <mergeCell ref="K63:P63"/>
    <mergeCell ref="R63:U63"/>
    <mergeCell ref="V63:Z63"/>
    <mergeCell ref="AA63:AF63"/>
    <mergeCell ref="B62:E62"/>
    <mergeCell ref="F62:J62"/>
    <mergeCell ref="K62:P62"/>
    <mergeCell ref="R62:U62"/>
    <mergeCell ref="V62:Z62"/>
    <mergeCell ref="AA62:AF62"/>
    <mergeCell ref="Y60:AB60"/>
    <mergeCell ref="AC60:AF60"/>
    <mergeCell ref="B61:D61"/>
    <mergeCell ref="K82:N82"/>
    <mergeCell ref="O82:P82"/>
    <mergeCell ref="S82:V82"/>
    <mergeCell ref="W82:Z82"/>
    <mergeCell ref="AA82:AD82"/>
    <mergeCell ref="AE82:AF82"/>
    <mergeCell ref="C111:D111"/>
    <mergeCell ref="E111:F111"/>
    <mergeCell ref="G111:H111"/>
    <mergeCell ref="I111:J111"/>
    <mergeCell ref="M111:N111"/>
    <mergeCell ref="O111:P111"/>
    <mergeCell ref="S111:T111"/>
    <mergeCell ref="U111:V111"/>
    <mergeCell ref="W111:X111"/>
    <mergeCell ref="Y111:Z111"/>
    <mergeCell ref="AC111:AD111"/>
    <mergeCell ref="AE111:AF111"/>
    <mergeCell ref="C83:F83"/>
    <mergeCell ref="G83:J83"/>
    <mergeCell ref="K83:N83"/>
    <mergeCell ref="S83:V83"/>
    <mergeCell ref="W83:Z83"/>
    <mergeCell ref="AA83:AD83"/>
    <mergeCell ref="B84:P84"/>
    <mergeCell ref="R84:AF84"/>
    <mergeCell ref="B85:P85"/>
    <mergeCell ref="R85:AF85"/>
    <mergeCell ref="C82:F82"/>
    <mergeCell ref="G82:J82"/>
    <mergeCell ref="T88:U88"/>
    <mergeCell ref="W88:X88"/>
    <mergeCell ref="K114:N114"/>
    <mergeCell ref="O114:P114"/>
    <mergeCell ref="S114:V114"/>
    <mergeCell ref="W114:Z114"/>
    <mergeCell ref="AA114:AD114"/>
    <mergeCell ref="AE114:AF114"/>
    <mergeCell ref="C143:D143"/>
    <mergeCell ref="E143:F143"/>
    <mergeCell ref="G143:H143"/>
    <mergeCell ref="I143:J143"/>
    <mergeCell ref="M143:N143"/>
    <mergeCell ref="O143:P143"/>
    <mergeCell ref="S143:T143"/>
    <mergeCell ref="U143:V143"/>
    <mergeCell ref="W143:X143"/>
    <mergeCell ref="Y143:Z143"/>
    <mergeCell ref="AC143:AD143"/>
    <mergeCell ref="AE143:AF143"/>
    <mergeCell ref="C115:F115"/>
    <mergeCell ref="G115:J115"/>
    <mergeCell ref="K115:N115"/>
    <mergeCell ref="S115:V115"/>
    <mergeCell ref="W115:Z115"/>
    <mergeCell ref="AA115:AD115"/>
    <mergeCell ref="B116:P116"/>
    <mergeCell ref="R116:AF116"/>
    <mergeCell ref="B117:P117"/>
    <mergeCell ref="R117:AF117"/>
    <mergeCell ref="C114:F114"/>
    <mergeCell ref="G114:J114"/>
    <mergeCell ref="T120:U120"/>
    <mergeCell ref="W120:X120"/>
    <mergeCell ref="K146:N146"/>
    <mergeCell ref="O146:P146"/>
    <mergeCell ref="S146:V146"/>
    <mergeCell ref="W146:Z146"/>
    <mergeCell ref="AA146:AD146"/>
    <mergeCell ref="AE146:AF146"/>
    <mergeCell ref="C175:D175"/>
    <mergeCell ref="E175:F175"/>
    <mergeCell ref="G175:H175"/>
    <mergeCell ref="I175:J175"/>
    <mergeCell ref="M175:N175"/>
    <mergeCell ref="O175:P175"/>
    <mergeCell ref="S175:T175"/>
    <mergeCell ref="U175:V175"/>
    <mergeCell ref="W175:X175"/>
    <mergeCell ref="Y175:Z175"/>
    <mergeCell ref="AC175:AD175"/>
    <mergeCell ref="AE175:AF175"/>
    <mergeCell ref="C147:F147"/>
    <mergeCell ref="G147:J147"/>
    <mergeCell ref="K147:N147"/>
    <mergeCell ref="S147:V147"/>
    <mergeCell ref="W147:Z147"/>
    <mergeCell ref="AA147:AD147"/>
    <mergeCell ref="B148:P148"/>
    <mergeCell ref="R148:AF148"/>
    <mergeCell ref="B149:P149"/>
    <mergeCell ref="R149:AF149"/>
    <mergeCell ref="C146:F146"/>
    <mergeCell ref="G146:J146"/>
    <mergeCell ref="T152:U152"/>
    <mergeCell ref="W152:X152"/>
    <mergeCell ref="K178:N178"/>
    <mergeCell ref="O178:P178"/>
    <mergeCell ref="S178:V178"/>
    <mergeCell ref="W178:Z178"/>
    <mergeCell ref="AA178:AD178"/>
    <mergeCell ref="AE178:AF178"/>
    <mergeCell ref="C207:D207"/>
    <mergeCell ref="E207:F207"/>
    <mergeCell ref="G207:H207"/>
    <mergeCell ref="I207:J207"/>
    <mergeCell ref="M207:N207"/>
    <mergeCell ref="O207:P207"/>
    <mergeCell ref="S207:T207"/>
    <mergeCell ref="U207:V207"/>
    <mergeCell ref="W207:X207"/>
    <mergeCell ref="Y207:Z207"/>
    <mergeCell ref="AC207:AD207"/>
    <mergeCell ref="AE207:AF207"/>
    <mergeCell ref="C179:F179"/>
    <mergeCell ref="G179:J179"/>
    <mergeCell ref="K179:N179"/>
    <mergeCell ref="S179:V179"/>
    <mergeCell ref="W179:Z179"/>
    <mergeCell ref="AA179:AD179"/>
    <mergeCell ref="B180:P180"/>
    <mergeCell ref="R180:AF180"/>
    <mergeCell ref="B181:P181"/>
    <mergeCell ref="R181:AF181"/>
    <mergeCell ref="C178:F178"/>
    <mergeCell ref="G178:J178"/>
    <mergeCell ref="T184:U184"/>
    <mergeCell ref="W184:X184"/>
    <mergeCell ref="K210:N210"/>
    <mergeCell ref="O210:P210"/>
    <mergeCell ref="S210:V210"/>
    <mergeCell ref="W210:Z210"/>
    <mergeCell ref="AA210:AD210"/>
    <mergeCell ref="AE210:AF210"/>
    <mergeCell ref="C239:D239"/>
    <mergeCell ref="E239:F239"/>
    <mergeCell ref="G239:H239"/>
    <mergeCell ref="I239:J239"/>
    <mergeCell ref="M239:N239"/>
    <mergeCell ref="O239:P239"/>
    <mergeCell ref="S239:T239"/>
    <mergeCell ref="U239:V239"/>
    <mergeCell ref="W239:X239"/>
    <mergeCell ref="Y239:Z239"/>
    <mergeCell ref="AC239:AD239"/>
    <mergeCell ref="AE239:AF239"/>
    <mergeCell ref="C211:F211"/>
    <mergeCell ref="G211:J211"/>
    <mergeCell ref="K211:N211"/>
    <mergeCell ref="S211:V211"/>
    <mergeCell ref="W211:Z211"/>
    <mergeCell ref="AA211:AD211"/>
    <mergeCell ref="B212:P212"/>
    <mergeCell ref="R212:AF212"/>
    <mergeCell ref="B213:P213"/>
    <mergeCell ref="R213:AF213"/>
    <mergeCell ref="C210:F210"/>
    <mergeCell ref="G210:J210"/>
    <mergeCell ref="T216:U216"/>
    <mergeCell ref="W216:X216"/>
    <mergeCell ref="K242:N242"/>
    <mergeCell ref="O242:P242"/>
    <mergeCell ref="S242:V242"/>
    <mergeCell ref="W242:Z242"/>
    <mergeCell ref="AA242:AD242"/>
    <mergeCell ref="AE242:AF242"/>
    <mergeCell ref="C271:D271"/>
    <mergeCell ref="E271:F271"/>
    <mergeCell ref="G271:H271"/>
    <mergeCell ref="I271:J271"/>
    <mergeCell ref="M271:N271"/>
    <mergeCell ref="O271:P271"/>
    <mergeCell ref="S271:T271"/>
    <mergeCell ref="U271:V271"/>
    <mergeCell ref="W271:X271"/>
    <mergeCell ref="Y271:Z271"/>
    <mergeCell ref="AC271:AD271"/>
    <mergeCell ref="AE271:AF271"/>
    <mergeCell ref="C243:F243"/>
    <mergeCell ref="G243:J243"/>
    <mergeCell ref="K243:N243"/>
    <mergeCell ref="S243:V243"/>
    <mergeCell ref="W243:Z243"/>
    <mergeCell ref="AA243:AD243"/>
    <mergeCell ref="B244:P244"/>
    <mergeCell ref="R244:AF244"/>
    <mergeCell ref="B245:P245"/>
    <mergeCell ref="R245:AF245"/>
    <mergeCell ref="C242:F242"/>
    <mergeCell ref="G242:J242"/>
    <mergeCell ref="T248:U248"/>
    <mergeCell ref="W248:X248"/>
    <mergeCell ref="K306:N306"/>
    <mergeCell ref="O306:P306"/>
    <mergeCell ref="S306:V306"/>
    <mergeCell ref="W306:Z306"/>
    <mergeCell ref="AA306:AD306"/>
    <mergeCell ref="AE306:AF306"/>
    <mergeCell ref="K274:N274"/>
    <mergeCell ref="O274:P274"/>
    <mergeCell ref="S274:V274"/>
    <mergeCell ref="W274:Z274"/>
    <mergeCell ref="AA274:AD274"/>
    <mergeCell ref="AE274:AF274"/>
    <mergeCell ref="C303:D303"/>
    <mergeCell ref="E303:F303"/>
    <mergeCell ref="G303:H303"/>
    <mergeCell ref="I303:J303"/>
    <mergeCell ref="M303:N303"/>
    <mergeCell ref="O303:P303"/>
    <mergeCell ref="S303:T303"/>
    <mergeCell ref="U303:V303"/>
    <mergeCell ref="W303:X303"/>
    <mergeCell ref="Y303:Z303"/>
    <mergeCell ref="AC303:AD303"/>
    <mergeCell ref="AE303:AF303"/>
    <mergeCell ref="C275:F275"/>
    <mergeCell ref="G275:J275"/>
    <mergeCell ref="K275:N275"/>
    <mergeCell ref="S275:V275"/>
    <mergeCell ref="W275:Z275"/>
    <mergeCell ref="AA275:AD275"/>
    <mergeCell ref="B276:P276"/>
    <mergeCell ref="R276:AF276"/>
  </mergeCells>
  <conditionalFormatting sqref="K33:N320 AA33:AC320">
    <cfRule type="cellIs" dxfId="1" priority="57" stopIfTrue="1" operator="equal">
      <formula>0</formula>
    </cfRule>
  </conditionalFormatting>
  <conditionalFormatting sqref="B319:E320 R33:U61 B33:E61 F33:Q320 V33:AF320 B63:E93 R63:U93 B95:E125 R95:U125 B127:E157 R127:U157 B159:E189 R159:U189 B191:E221 R191:U221 B223:E253 R223:U253 B255:E285 R255:U285 B287:E317 R287:U317 R319:U320">
    <cfRule type="expression" dxfId="0" priority="53" stopIfTrue="1">
      <formula>$A33=""</formula>
    </cfRule>
  </conditionalFormatting>
  <pageMargins left="0.4" right="0.2" top="0.25" bottom="0.25" header="0.3" footer="0.3"/>
  <pageSetup paperSize="9" scale="8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सामान्य जानकारी</vt:lpstr>
      <vt:lpstr>Master sheet</vt:lpstr>
      <vt:lpstr>Marks Entry Nursery</vt:lpstr>
      <vt:lpstr>Marks Entry LKG</vt:lpstr>
      <vt:lpstr>Marks Entry UKG</vt:lpstr>
      <vt:lpstr>Result Sheet</vt:lpstr>
      <vt:lpstr>Green Sheet</vt:lpstr>
      <vt:lpstr>Teacher &amp; Cat. Wise Result</vt:lpstr>
      <vt:lpstr>Result Aggregate</vt:lpstr>
      <vt:lpstr>Full Marksheet</vt:lpstr>
      <vt:lpstr>All student Report Card</vt:lpstr>
      <vt:lpstr>Mark</vt:lpstr>
      <vt:lpstr>Marks</vt:lpstr>
      <vt:lpstr>'All student Report Card'!Print_Area</vt:lpstr>
      <vt:lpstr>'Full Marksheet'!Print_Area</vt:lpstr>
      <vt:lpstr>'Green Sheet'!Print_Area</vt:lpstr>
      <vt:lpstr>'Result Aggregate'!Print_Area</vt:lpstr>
      <vt:lpstr>'Result Sheet'!Print_Area</vt:lpstr>
      <vt:lpstr>'Teacher &amp; Cat. Wise Result'!Print_Area</vt:lpstr>
      <vt:lpstr>sessional</vt:lpstr>
      <vt:lpstr>Sub</vt:lpstr>
      <vt:lpstr>Subject</vt:lpstr>
      <vt:lpstr>subject1</vt:lpstr>
      <vt:lpstr>subject2</vt:lpstr>
      <vt:lpstr>subject5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mcp</dc:creator>
  <cp:lastModifiedBy>Windows User</cp:lastModifiedBy>
  <cp:lastPrinted>2024-03-26T06:27:14Z</cp:lastPrinted>
  <dcterms:created xsi:type="dcterms:W3CDTF">2019-03-06T09:30:06Z</dcterms:created>
  <dcterms:modified xsi:type="dcterms:W3CDTF">2025-03-29T17:44:42Z</dcterms:modified>
</cp:coreProperties>
</file>